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defaultThemeVersion="124226"/>
  <mc:AlternateContent xmlns:mc="http://schemas.openxmlformats.org/markup-compatibility/2006">
    <mc:Choice Requires="x15">
      <x15ac:absPath xmlns:x15ac="http://schemas.microsoft.com/office/spreadsheetml/2010/11/ac" url="https://d.docs.live.net/3128d52ca9f9a0e7/Desktop/2025 Works/DREAMHOME/TT_20200113-DrH.Ri-P7Q8-DToan-CD.20180718.CD/"/>
    </mc:Choice>
  </mc:AlternateContent>
  <xr:revisionPtr revIDLastSave="1" documentId="8_{5B143200-0DC9-4BBE-971A-C6723FC86EA2}" xr6:coauthVersionLast="47" xr6:coauthVersionMax="47" xr10:uidLastSave="{338F94D3-6C1B-4DDD-8F64-83DF69604A06}"/>
  <bookViews>
    <workbookView xWindow="-110" yWindow="-110" windowWidth="38620" windowHeight="21100" tabRatio="744" firstSheet="2" activeTab="2" xr2:uid="{51E3885F-E267-4141-9D04-D63A5BE4F157}"/>
  </bookViews>
  <sheets>
    <sheet name="BIA" sheetId="11" state="hidden" r:id="rId1"/>
    <sheet name="KY" sheetId="12" state="hidden" r:id="rId2"/>
    <sheet name="BIA-TT" sheetId="32" r:id="rId3"/>
    <sheet name="KY-TT" sheetId="33" r:id="rId4"/>
    <sheet name="TM" sheetId="14" r:id="rId5"/>
    <sheet name="THKP" sheetId="8" r:id="rId6"/>
    <sheet name="CP.TV" sheetId="9" r:id="rId7"/>
    <sheet name="CP.HMC" sheetId="15" r:id="rId8"/>
    <sheet name="X.LAP" sheetId="16" r:id="rId9"/>
    <sheet name="T.BI" sheetId="17" r:id="rId10"/>
    <sheet name="DP2" sheetId="18" r:id="rId11"/>
    <sheet name="CSG" sheetId="19" state="hidden" r:id="rId12"/>
    <sheet name="K.TOAN" sheetId="20" state="hidden" r:id="rId13"/>
    <sheet name="SDT-1291" sheetId="21" state="hidden" r:id="rId14"/>
    <sheet name="CP.TV-TK" sheetId="30" state="hidden" r:id="rId15"/>
    <sheet name="CP#TV" sheetId="31" state="hidden" r:id="rId16"/>
    <sheet name="CAP-TT 07" sheetId="27" state="hidden" r:id="rId17"/>
    <sheet name="DMCP" sheetId="10" state="veryHidden"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s>
  <definedNames>
    <definedName name="\g">'[1]??-BLDG'!#REF!</definedName>
    <definedName name="\h">'[1]??-BLDG'!#REF!</definedName>
    <definedName name="\j">'[1]??-BLDG'!#REF!</definedName>
    <definedName name="\k">'[1]??-BLDG'!#REF!</definedName>
    <definedName name="\l">'[1]??-BLDG'!#REF!</definedName>
    <definedName name="\m">'[1]??-BLDG'!#REF!</definedName>
    <definedName name="\n">'[1]??-BLDG'!#REF!</definedName>
    <definedName name="\o">'[1]??-BLDG'!#REF!</definedName>
    <definedName name="\z">'[2]COAT&amp;WRAP-QIOT-#3'!#REF!</definedName>
    <definedName name="_1">#N/A</definedName>
    <definedName name="_2">#N/A</definedName>
    <definedName name="_A65700">'[3]MTO REV.2(ARMOR)'!#REF!</definedName>
    <definedName name="_A65800">'[3]MTO REV.2(ARMOR)'!#REF!</definedName>
    <definedName name="_A66000">'[3]MTO REV.2(ARMOR)'!#REF!</definedName>
    <definedName name="_A67000">'[3]MTO REV.2(ARMOR)'!#REF!</definedName>
    <definedName name="_A68000">'[3]MTO REV.2(ARMOR)'!#REF!</definedName>
    <definedName name="_A70000">'[3]MTO REV.2(ARMOR)'!#REF!</definedName>
    <definedName name="_A75000">'[3]MTO REV.2(ARMOR)'!#REF!</definedName>
    <definedName name="_A85000">'[3]MTO REV.2(ARMOR)'!#REF!</definedName>
    <definedName name="_ban1">'[6]Mau 02'!#REF!</definedName>
    <definedName name="_CON1">#REF!</definedName>
    <definedName name="_Fill" localSheetId="7" hidden="1">#REF!</definedName>
    <definedName name="_Fill" localSheetId="12" hidden="1">#REF!</definedName>
    <definedName name="_Fill" localSheetId="8" hidden="1">#REF!</definedName>
    <definedName name="_Fill" hidden="1">#REF!</definedName>
    <definedName name="_xlnm._FilterDatabase" localSheetId="6" hidden="1">'CP.TV'!$H$1:$H$87</definedName>
    <definedName name="_xlnm._FilterDatabase" localSheetId="5" hidden="1">THKP!$H$1:$H$21</definedName>
    <definedName name="_Key1" localSheetId="15" hidden="1">#REF!</definedName>
    <definedName name="_Key1" hidden="1">#REF!</definedName>
    <definedName name="_Key2" localSheetId="15" hidden="1">#REF!</definedName>
    <definedName name="_Key2" hidden="1">#REF!</definedName>
    <definedName name="_NET2">#REF!</definedName>
    <definedName name="_Order1" hidden="1">255</definedName>
    <definedName name="_Order2" hidden="1">255</definedName>
    <definedName name="_Sort" localSheetId="15" hidden="1">#REF!</definedName>
    <definedName name="_Sort" localSheetId="7" hidden="1">#REF!</definedName>
    <definedName name="_Sort" localSheetId="12" hidden="1">#REF!</definedName>
    <definedName name="_Sort" localSheetId="8" hidden="1">#REF!</definedName>
    <definedName name="_Sort" hidden="1">#REF!</definedName>
    <definedName name="A">'[2]PNT-QUOT-#3'!#REF!</definedName>
    <definedName name="A01_">#N/A</definedName>
    <definedName name="A01AC">#N/A</definedName>
    <definedName name="A01CAT">#N/A</definedName>
    <definedName name="A01CODE">#N/A</definedName>
    <definedName name="A01DATA">#N/A</definedName>
    <definedName name="A01MI">#N/A</definedName>
    <definedName name="AAA">'[4]MTL$-INTER'!#REF!</definedName>
    <definedName name="All_Item">#REF!</definedName>
    <definedName name="ALPIN">#N/A</definedName>
    <definedName name="ALPJYOU">#N/A</definedName>
    <definedName name="ALPTOI">#N/A</definedName>
    <definedName name="aù0">'[5]bang tien luong'!#REF!</definedName>
    <definedName name="B">'[2]PNT-QUOT-#3'!#REF!</definedName>
    <definedName name="Baät_saét_4x20x250">#REF!</definedName>
    <definedName name="banr">'[6]Mau 02'!#REF!</definedName>
    <definedName name="BCDT">#REF!</definedName>
    <definedName name="BQL">#REF!</definedName>
    <definedName name="BuocTK">DMCP!$M$62:$M$64</definedName>
    <definedName name="BVCISUMMARY">#REF!</definedName>
    <definedName name="C2.7">#REF!</definedName>
    <definedName name="C3.0">#REF!</definedName>
    <definedName name="C3.5">#REF!</definedName>
    <definedName name="C3.7">#REF!</definedName>
    <definedName name="C4.0">#REF!</definedName>
    <definedName name="CABLE2">'[7]MTO REV.0'!$A$1:$Q$570</definedName>
    <definedName name="CapCT">DMCP!$L$62:$L$66</definedName>
    <definedName name="Category_All">#REF!</definedName>
    <definedName name="CATJYOU">#N/A</definedName>
    <definedName name="CATSYU">#N/A</definedName>
    <definedName name="CATREC">#N/A</definedName>
    <definedName name="COAT">'[2]PNT-QUOT-#3'!#REF!</definedName>
    <definedName name="COMMON">#REF!</definedName>
    <definedName name="CON_EQP_COS">#REF!</definedName>
    <definedName name="CON_EQP_COST">#REF!</definedName>
    <definedName name="CONST_EQ">#REF!</definedName>
    <definedName name="COVER">#REF!</definedName>
    <definedName name="_xlnm.Criteria">[8]SILICATE!#REF!</definedName>
    <definedName name="CRITINST">#REF!</definedName>
    <definedName name="CRITPURC">#REF!</definedName>
    <definedName name="CS_10">#REF!</definedName>
    <definedName name="CS_100">#REF!</definedName>
    <definedName name="CS_10S">#REF!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S">#REF!</definedName>
    <definedName name="CS_STD">#REF!</definedName>
    <definedName name="CS_XS">#REF!</definedName>
    <definedName name="CS_XXS">#REF!</definedName>
    <definedName name="CURRENCY">#REF!</definedName>
    <definedName name="D_7101A_B">#REF!</definedName>
    <definedName name="DADT">#REF!</definedName>
    <definedName name="DATA">#REF!</definedName>
    <definedName name="_xlnm.Database">#REF!</definedName>
    <definedName name="DataSort">[9]!DataSort</definedName>
    <definedName name="dg">[10]DT!$B$1:$H$8176</definedName>
    <definedName name="DMBH">DMCP!$B$427:$L$618</definedName>
    <definedName name="DMBHIEM">DMCP!$B$427:$B$618</definedName>
    <definedName name="DONGIA">[11]DONGIA!$B$3:$H$8573</definedName>
    <definedName name="dsb">'[6]Mau 02'!#REF!</definedName>
    <definedName name="DSUMDATA">#REF!</definedName>
    <definedName name="dt">#REF!</definedName>
    <definedName name="dtdt">#REF!</definedName>
    <definedName name="DTTB">#REF!</definedName>
    <definedName name="DTXD">#REF!</definedName>
    <definedName name="DV">#REF!</definedName>
    <definedName name="End_1">#REF!</definedName>
    <definedName name="End_10">#REF!</definedName>
    <definedName name="End_11">#REF!</definedName>
    <definedName name="End_12">#REF!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F">#REF!</definedName>
    <definedName name="FACTOR">#REF!</definedName>
    <definedName name="FP">'[2]COAT&amp;WRAP-QIOT-#3'!#REF!</definedName>
    <definedName name="G">#REF!</definedName>
    <definedName name="GDP">#REF!</definedName>
    <definedName name="GGPMB">#REF!</definedName>
    <definedName name="GK">#REF!</definedName>
    <definedName name="GKDT">#REF!</definedName>
    <definedName name="GoBack">[9]Sheet1!GoBack</definedName>
    <definedName name="GPT_GROUNDING_PT">'[12]NEW-PANEL'!#REF!</definedName>
    <definedName name="GQLDA">#REF!</definedName>
    <definedName name="GSTB">#REF!</definedName>
    <definedName name="GSXD">#REF!</definedName>
    <definedName name="GTB">#REF!</definedName>
    <definedName name="GTT">#REF!</definedName>
    <definedName name="GTV">#REF!</definedName>
    <definedName name="GXD">#REF!</definedName>
    <definedName name="GXDCT">#REF!</definedName>
    <definedName name="Gxl">#REF!</definedName>
    <definedName name="h" localSheetId="7" hidden="1">{"'Sheet1'!$L$16"}</definedName>
    <definedName name="h" localSheetId="12" hidden="1">{"'Sheet1'!$L$16"}</definedName>
    <definedName name="h" localSheetId="13" hidden="1">{"'Sheet1'!$L$16"}</definedName>
    <definedName name="h" localSheetId="9" hidden="1">{"'Sheet1'!$L$16"}</definedName>
    <definedName name="h" localSheetId="8" hidden="1">{"'Sheet1'!$L$16"}</definedName>
    <definedName name="h" hidden="1">{"'Sheet1'!$L$16"}</definedName>
    <definedName name="hk">#REF!</definedName>
    <definedName name="HOME_MANP">#REF!</definedName>
    <definedName name="HOMEOFFICE_COST">#REF!</definedName>
    <definedName name="HTML_CodePage" hidden="1">950</definedName>
    <definedName name="HTML_Control" localSheetId="7" hidden="1">{"'Sheet1'!$L$16"}</definedName>
    <definedName name="HTML_Control" localSheetId="6" hidden="1">{"'Sheet1'!$L$16"}</definedName>
    <definedName name="HTML_Control" localSheetId="12" hidden="1">{"'Sheet1'!$L$16"}</definedName>
    <definedName name="HTML_Control" localSheetId="13" hidden="1">{"'Sheet1'!$L$16"}</definedName>
    <definedName name="HTML_Control" localSheetId="9" hidden="1">{"'Sheet1'!$L$16"}</definedName>
    <definedName name="HTML_Control" localSheetId="8" hidden="1">{"'Sheet1'!$L$16"}</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uy" localSheetId="7" hidden="1">{"'Sheet1'!$L$16"}</definedName>
    <definedName name="huy" localSheetId="6" hidden="1">{"'Sheet1'!$L$16"}</definedName>
    <definedName name="huy" localSheetId="12" hidden="1">{"'Sheet1'!$L$16"}</definedName>
    <definedName name="huy" localSheetId="13" hidden="1">{"'Sheet1'!$L$16"}</definedName>
    <definedName name="huy" localSheetId="9" hidden="1">{"'Sheet1'!$L$16"}</definedName>
    <definedName name="huy" localSheetId="8" hidden="1">{"'Sheet1'!$L$16"}</definedName>
    <definedName name="huy" hidden="1">{"'Sheet1'!$L$16"}</definedName>
    <definedName name="IDLAB_COST">#REF!</definedName>
    <definedName name="IND_LAB">#REF!</definedName>
    <definedName name="INDMANP">#REF!</definedName>
    <definedName name="K">#REF!</definedName>
    <definedName name="kim">#REF!</definedName>
    <definedName name="kk">'[13]BANG TIEN LUONG'!#REF!</definedName>
    <definedName name="KL">#REF!</definedName>
    <definedName name="KT">#REF!</definedName>
    <definedName name="l">#REF!</definedName>
    <definedName name="loai" localSheetId="17">DMCP!$B$6:$B$10</definedName>
    <definedName name="Loai">DMCP!$B$6:$B$10</definedName>
    <definedName name="LoaiCTHCM">CSG!$B$4:$B$51</definedName>
    <definedName name="LoaiCTHN">CSG!$B$56:$B$80</definedName>
    <definedName name="m">#REF!</definedName>
    <definedName name="maãu">#REF!</definedName>
    <definedName name="MAJ_CON_EQP">#REF!</definedName>
    <definedName name="MAT">'[2]COAT&amp;WRAP-QIOT-#3'!#REF!</definedName>
    <definedName name="MF">'[2]COAT&amp;WRAP-QIOT-#3'!#REF!</definedName>
    <definedName name="MG_A">#REF!</definedName>
    <definedName name="n">#REF!</definedName>
    <definedName name="NamTTG">CSG!$E$3:$W$3</definedName>
    <definedName name="NET_1">#REF!</definedName>
    <definedName name="NET_ANA">#REF!</definedName>
    <definedName name="NET_ANA_1">#REF!</definedName>
    <definedName name="NET_ANA_2">#REF!</definedName>
    <definedName name="o">#REF!</definedName>
    <definedName name="OTHER_PANEL">'[12]NEW-PANEL'!#REF!</definedName>
    <definedName name="P">'[2]PNT-QUOT-#3'!#REF!</definedName>
    <definedName name="PF">'[2]PNT-QUOT-#3'!#REF!</definedName>
    <definedName name="PL_指示燈___P.B.___REST_P.B._壓扣開關">'[12]NEW-PANEL'!#REF!</definedName>
    <definedName name="PM">[14]IBASE!$AH$16:$AV$110</definedName>
    <definedName name="PRICE">#REF!</definedName>
    <definedName name="PRICE1">#REF!</definedName>
    <definedName name="_xlnm.Print_Area" localSheetId="2">'BIA-TT'!$A$1:$P$32</definedName>
    <definedName name="_xlnm.Print_Area" localSheetId="16">'CAP-TT 07'!$A$1:$H$559</definedName>
    <definedName name="_xlnm.Print_Area" localSheetId="15">'CP#TV'!$A$1:$I$14</definedName>
    <definedName name="_xlnm.Print_Area" localSheetId="7">'CP.HMC'!$A$1:$I$22</definedName>
    <definedName name="_xlnm.Print_Area" localSheetId="6">'CP.TV'!$A$1:$J$76</definedName>
    <definedName name="_xlnm.Print_Area" localSheetId="14">'CP.TV-TK'!$A$1:$I$39</definedName>
    <definedName name="_xlnm.Print_Area" localSheetId="11">CSG!$A$1:$X$155</definedName>
    <definedName name="_xlnm.Print_Area" localSheetId="10">'DP2'!$A$1:$H$58</definedName>
    <definedName name="_xlnm.Print_Area" localSheetId="12">K.TOAN!$A$1:$L$19</definedName>
    <definedName name="_xlnm.Print_Area" localSheetId="1">KY!$A$1:$F$19</definedName>
    <definedName name="_xlnm.Print_Area" localSheetId="3">'KY-TT'!$A$1:$N$33</definedName>
    <definedName name="_xlnm.Print_Area" localSheetId="13">'SDT-1291'!$A$1:$G$1887</definedName>
    <definedName name="_xlnm.Print_Area" localSheetId="9">T.BI!$A$1:$H$49</definedName>
    <definedName name="_xlnm.Print_Area" localSheetId="4">TM!$A$1:$D$28</definedName>
    <definedName name="_xlnm.Print_Area" localSheetId="5">THKP!$A$1:$I$15</definedName>
    <definedName name="_xlnm.Print_Area" localSheetId="8">X.LAP!$A$1:$G$21</definedName>
    <definedName name="_xlnm.Print_Area">#REF!</definedName>
    <definedName name="Print_Area_MI">[15]ESTI.!$A$1:$U$52</definedName>
    <definedName name="_xlnm.Print_Titles" localSheetId="16">'CAP-TT 07'!$3:$4</definedName>
    <definedName name="_xlnm.Print_Titles">#REF!</definedName>
    <definedName name="PRINTA">#REF!</definedName>
    <definedName name="PRINTB">#REF!</definedName>
    <definedName name="PRINTC">#REF!</definedName>
    <definedName name="PROPOSAL">#REF!</definedName>
    <definedName name="RECOUT">#N/A</definedName>
    <definedName name="RFP003A">#REF!</definedName>
    <definedName name="RFP003B">#REF!</definedName>
    <definedName name="RFP003D">#REF!</definedName>
    <definedName name="RFP003E">#REF!</definedName>
    <definedName name="RFP003F">#REF!</definedName>
    <definedName name="RT">'[2]COAT&amp;WRAP-QIOT-#3'!#REF!</definedName>
    <definedName name="SB">[14]IBASE!$AH$7:$AL$14</definedName>
    <definedName name="SCH">#REF!</definedName>
    <definedName name="SIZE">#REF!</definedName>
    <definedName name="So_tangham">'SDT-1291'!$B$41:$B$45</definedName>
    <definedName name="So_tangnoi">'SDT-1291'!$B$59:$B$63</definedName>
    <definedName name="SORT">#REF!</definedName>
    <definedName name="SP">'[2]PNT-QUOT-#3'!#REF!</definedName>
    <definedName name="SPEC">#REF!</definedName>
    <definedName name="SPECSUMMARY">#REF!</definedName>
    <definedName name="Start_1">#REF!</definedName>
    <definedName name="Start_10">#REF!</definedName>
    <definedName name="Start_11">#REF!</definedName>
    <definedName name="Start_12">#REF!</definedName>
    <definedName name="Start_13">#REF!</definedName>
    <definedName name="Start_3">#REF!</definedName>
    <definedName name="Start_4">#REF!</definedName>
    <definedName name="Start_6">#REF!</definedName>
    <definedName name="Start_7">#REF!</definedName>
    <definedName name="Start_8">#REF!</definedName>
    <definedName name="T">#REF!</definedName>
    <definedName name="tb">#REF!</definedName>
    <definedName name="TBL">#REF!</definedName>
    <definedName name="TDDA">#REF!</definedName>
    <definedName name="TKCN">#REF!</definedName>
    <definedName name="TKDD">#REF!</definedName>
    <definedName name="TKGT">#REF!</definedName>
    <definedName name="TKTL">#REF!</definedName>
    <definedName name="TKHTKT">#REF!</definedName>
    <definedName name="TMÑT">#REF!</definedName>
    <definedName name="TTDA">#REF!</definedName>
    <definedName name="TTDT">#REF!</definedName>
    <definedName name="TTQT">#REF!</definedName>
    <definedName name="TTTK">#REF!</definedName>
    <definedName name="thue1">'[6]Mau 02'!#REF!</definedName>
    <definedName name="thuera">'[6]Mau 02'!#REF!</definedName>
    <definedName name="VL">#REF!</definedName>
    <definedName name="wrn.chi._.tiÆt." localSheetId="7" hidden="1">{#N/A,#N/A,FALSE,"Chi tiÆt"}</definedName>
    <definedName name="wrn.chi._.tiÆt." localSheetId="6" hidden="1">{#N/A,#N/A,FALSE,"Chi tiÆt"}</definedName>
    <definedName name="wrn.chi._.tiÆt." localSheetId="12" hidden="1">{#N/A,#N/A,FALSE,"Chi tiÆt"}</definedName>
    <definedName name="wrn.chi._.tiÆt." localSheetId="13" hidden="1">{#N/A,#N/A,FALSE,"Chi tiÆt"}</definedName>
    <definedName name="wrn.chi._.tiÆt." localSheetId="9" hidden="1">{#N/A,#N/A,FALSE,"Chi tiÆt"}</definedName>
    <definedName name="wrn.chi._.tiÆt." localSheetId="8" hidden="1">{#N/A,#N/A,FALSE,"Chi tiÆt"}</definedName>
    <definedName name="wrn.chi._.tiÆt." hidden="1">{#N/A,#N/A,FALSE,"Chi tiÆt"}</definedName>
    <definedName name="xl">#REF!</definedName>
    <definedName name="xltb">#REF!</definedName>
    <definedName name="Z">#REF!</definedName>
    <definedName name="Z_C8104123_1D0A_4627_A11A_7A20656D499A_.wvu.PrintArea" localSheetId="2" hidden="1">'BIA-TT'!$B$2:$O$30</definedName>
    <definedName name="Z_C8104123_1D0A_4627_A11A_7A20656D499A_.wvu.PrintArea" localSheetId="3" hidden="1">'KY-TT'!$A$1:$N$32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5" i="16" l="1"/>
  <c r="E14" i="16"/>
  <c r="E16" i="15" s="1"/>
  <c r="E11" i="16"/>
  <c r="E10" i="16"/>
  <c r="E11" i="15" s="1"/>
  <c r="E9" i="16"/>
  <c r="E10" i="15" s="1"/>
  <c r="E8" i="16"/>
  <c r="E9" i="15" s="1"/>
  <c r="E19" i="16"/>
  <c r="F19" i="16" s="1"/>
  <c r="E18" i="16"/>
  <c r="E19" i="15" s="1"/>
  <c r="E17" i="16"/>
  <c r="E18" i="15" s="1"/>
  <c r="Q30" i="32"/>
  <c r="A10" i="33"/>
  <c r="A9" i="33"/>
  <c r="A8" i="33"/>
  <c r="A6" i="33"/>
  <c r="O4" i="33"/>
  <c r="J3" i="33"/>
  <c r="J2" i="33"/>
  <c r="D2" i="33"/>
  <c r="J27" i="33" s="1"/>
  <c r="J1" i="33"/>
  <c r="D1" i="33"/>
  <c r="J26" i="33" s="1"/>
  <c r="E17" i="15"/>
  <c r="F17" i="15" s="1"/>
  <c r="G17" i="15"/>
  <c r="E15" i="15"/>
  <c r="F15" i="15"/>
  <c r="H15" i="15" s="1"/>
  <c r="E14" i="15"/>
  <c r="F14" i="15" s="1"/>
  <c r="E13" i="15"/>
  <c r="F13" i="15"/>
  <c r="E12" i="15"/>
  <c r="E8" i="15"/>
  <c r="F8" i="15" s="1"/>
  <c r="E7" i="15"/>
  <c r="G7" i="15"/>
  <c r="H45" i="17"/>
  <c r="H44" i="17"/>
  <c r="H43" i="17"/>
  <c r="H36" i="17"/>
  <c r="H37" i="17"/>
  <c r="H38" i="17"/>
  <c r="H39" i="17"/>
  <c r="H40" i="17"/>
  <c r="H41" i="17"/>
  <c r="H35" i="17"/>
  <c r="H32" i="17"/>
  <c r="H33" i="17"/>
  <c r="H31" i="17"/>
  <c r="H29" i="17"/>
  <c r="H24" i="17"/>
  <c r="H25" i="17"/>
  <c r="H26" i="17"/>
  <c r="H27" i="17"/>
  <c r="H23" i="17"/>
  <c r="H22" i="17"/>
  <c r="H21" i="17"/>
  <c r="H19" i="17"/>
  <c r="H12" i="17"/>
  <c r="H47" i="17" s="1"/>
  <c r="H13" i="17"/>
  <c r="H14" i="17"/>
  <c r="H15" i="17"/>
  <c r="H16" i="17"/>
  <c r="H17" i="17"/>
  <c r="H11" i="17"/>
  <c r="H10" i="17"/>
  <c r="H8" i="17"/>
  <c r="H7" i="17"/>
  <c r="H53" i="9"/>
  <c r="A53" i="9"/>
  <c r="A54" i="9"/>
  <c r="A36" i="9"/>
  <c r="A35" i="9"/>
  <c r="A39" i="9"/>
  <c r="A37" i="9"/>
  <c r="H36" i="9"/>
  <c r="H39" i="9"/>
  <c r="I54" i="9"/>
  <c r="F45" i="18"/>
  <c r="F6" i="16"/>
  <c r="G6" i="31"/>
  <c r="J7" i="30"/>
  <c r="E8" i="30"/>
  <c r="F6" i="31"/>
  <c r="G12" i="31" s="1"/>
  <c r="H12" i="31" s="1"/>
  <c r="H6" i="31"/>
  <c r="H8" i="31"/>
  <c r="D4" i="19"/>
  <c r="H8" i="20"/>
  <c r="H10" i="20" s="1"/>
  <c r="J10" i="20" s="1"/>
  <c r="K8" i="20"/>
  <c r="K18" i="20"/>
  <c r="G12" i="20"/>
  <c r="J12" i="20"/>
  <c r="G18" i="20"/>
  <c r="H44" i="21"/>
  <c r="L44" i="21"/>
  <c r="H47" i="21"/>
  <c r="L47" i="21"/>
  <c r="G10" i="20"/>
  <c r="G11" i="20"/>
  <c r="H46" i="21"/>
  <c r="L46" i="21" s="1"/>
  <c r="G8" i="20" s="1"/>
  <c r="B5" i="14"/>
  <c r="B6" i="14"/>
  <c r="B7" i="14"/>
  <c r="B8" i="14"/>
  <c r="B9" i="14"/>
  <c r="B10" i="14"/>
  <c r="B11" i="14"/>
  <c r="B12" i="14"/>
  <c r="B13" i="14"/>
  <c r="B14" i="14"/>
  <c r="B15" i="14"/>
  <c r="B16" i="14"/>
  <c r="B17" i="14"/>
  <c r="B18" i="14"/>
  <c r="B19" i="14"/>
  <c r="B20" i="14"/>
  <c r="B21" i="14"/>
  <c r="B22" i="14"/>
  <c r="B23" i="14"/>
  <c r="B24" i="14"/>
  <c r="B25" i="14"/>
  <c r="B26" i="14"/>
  <c r="B27" i="14"/>
  <c r="B28" i="14"/>
  <c r="B4" i="14"/>
  <c r="B3" i="14"/>
  <c r="H22" i="30"/>
  <c r="H23" i="30"/>
  <c r="H39" i="30" s="1"/>
  <c r="G6" i="30" s="1"/>
  <c r="E9" i="30"/>
  <c r="E10" i="30"/>
  <c r="H37" i="30"/>
  <c r="H36" i="30"/>
  <c r="H35" i="30"/>
  <c r="H34" i="30"/>
  <c r="H33" i="30"/>
  <c r="H32" i="30"/>
  <c r="H31" i="30"/>
  <c r="H30" i="30"/>
  <c r="H28" i="30"/>
  <c r="H27" i="30"/>
  <c r="H26" i="30"/>
  <c r="H25" i="30"/>
  <c r="H24" i="30"/>
  <c r="C8" i="9"/>
  <c r="I8" i="9"/>
  <c r="I7" i="9"/>
  <c r="A50" i="9"/>
  <c r="A48" i="9"/>
  <c r="A49" i="9"/>
  <c r="A47" i="9"/>
  <c r="G44" i="9"/>
  <c r="G43" i="9"/>
  <c r="C45" i="9"/>
  <c r="I45" i="9" s="1"/>
  <c r="A51" i="9"/>
  <c r="A46" i="9"/>
  <c r="A45" i="9"/>
  <c r="A44" i="9"/>
  <c r="A43" i="9"/>
  <c r="A42" i="9"/>
  <c r="A71" i="9"/>
  <c r="A41" i="9"/>
  <c r="D3" i="30"/>
  <c r="D2" i="30"/>
  <c r="D2" i="31" s="1"/>
  <c r="E13" i="30"/>
  <c r="E11" i="30"/>
  <c r="C38" i="9"/>
  <c r="I38" i="9"/>
  <c r="A38" i="9"/>
  <c r="A34" i="9"/>
  <c r="A27" i="11"/>
  <c r="F11" i="20"/>
  <c r="F10" i="20"/>
  <c r="F18" i="20" s="1"/>
  <c r="J18" i="20" s="1"/>
  <c r="J16" i="20" s="1"/>
  <c r="F9" i="20"/>
  <c r="F8" i="20"/>
  <c r="J766" i="10"/>
  <c r="H765" i="10"/>
  <c r="G44" i="18"/>
  <c r="G48" i="18"/>
  <c r="E48" i="18" s="1"/>
  <c r="G43" i="18"/>
  <c r="G47" i="18"/>
  <c r="G42" i="18"/>
  <c r="E42" i="18"/>
  <c r="E43" i="18"/>
  <c r="A9" i="9"/>
  <c r="B8" i="8"/>
  <c r="B9" i="8"/>
  <c r="B10" i="8"/>
  <c r="B11" i="8"/>
  <c r="B12" i="8"/>
  <c r="B13" i="8"/>
  <c r="B7" i="8"/>
  <c r="F75" i="9"/>
  <c r="C41" i="9"/>
  <c r="I41" i="9" s="1"/>
  <c r="A52" i="9"/>
  <c r="A55" i="9"/>
  <c r="A56" i="9"/>
  <c r="K42" i="9"/>
  <c r="F42" i="9"/>
  <c r="A72" i="9"/>
  <c r="A40" i="9"/>
  <c r="A15" i="9"/>
  <c r="A13" i="9"/>
  <c r="A11" i="9"/>
  <c r="C16" i="9"/>
  <c r="H16" i="9"/>
  <c r="O66" i="10"/>
  <c r="Q69" i="10" s="1"/>
  <c r="O67" i="10"/>
  <c r="F13" i="20"/>
  <c r="F15" i="20" s="1"/>
  <c r="J15" i="20" s="1"/>
  <c r="D3" i="20"/>
  <c r="D2" i="20"/>
  <c r="B31" i="18"/>
  <c r="B35" i="18" s="1"/>
  <c r="B30" i="18"/>
  <c r="Z60" i="19"/>
  <c r="Z61" i="19" s="1"/>
  <c r="Z62" i="19" s="1"/>
  <c r="Z63" i="19" s="1"/>
  <c r="Z64" i="19" s="1"/>
  <c r="Z11" i="19"/>
  <c r="Z12" i="19" s="1"/>
  <c r="K7" i="18"/>
  <c r="K3" i="18"/>
  <c r="AB60" i="19"/>
  <c r="AB61" i="19"/>
  <c r="AB62" i="19"/>
  <c r="AB63" i="19" s="1"/>
  <c r="AB64" i="19" s="1"/>
  <c r="AA60" i="19"/>
  <c r="AA11" i="19"/>
  <c r="AA12" i="19" s="1"/>
  <c r="AC11" i="19"/>
  <c r="AB11" i="19"/>
  <c r="AB12" i="19" s="1"/>
  <c r="AB13" i="19" s="1"/>
  <c r="AB14" i="19" s="1"/>
  <c r="AB15" i="19" s="1"/>
  <c r="B40" i="18"/>
  <c r="B44" i="18" s="1"/>
  <c r="B48" i="18" s="1"/>
  <c r="B52" i="18" s="1"/>
  <c r="B39" i="18"/>
  <c r="B55" i="18"/>
  <c r="B38" i="18"/>
  <c r="B54" i="18" s="1"/>
  <c r="F74" i="18"/>
  <c r="F62" i="19"/>
  <c r="E62" i="19"/>
  <c r="E48" i="19"/>
  <c r="E38" i="19"/>
  <c r="E34" i="19"/>
  <c r="E30" i="19"/>
  <c r="E4" i="19"/>
  <c r="J124" i="19"/>
  <c r="J114" i="19"/>
  <c r="J110" i="19"/>
  <c r="J106" i="19"/>
  <c r="J85" i="19"/>
  <c r="I124" i="19"/>
  <c r="I114" i="19"/>
  <c r="I110" i="19"/>
  <c r="I106" i="19"/>
  <c r="I85" i="19"/>
  <c r="H37" i="9"/>
  <c r="A73" i="9"/>
  <c r="A74" i="9"/>
  <c r="A57" i="9"/>
  <c r="A58" i="9"/>
  <c r="A59" i="9"/>
  <c r="A60" i="9"/>
  <c r="A61" i="9"/>
  <c r="A62" i="9"/>
  <c r="A63" i="9"/>
  <c r="A64" i="9"/>
  <c r="A65" i="9"/>
  <c r="A66" i="9"/>
  <c r="A67" i="9"/>
  <c r="A68" i="9"/>
  <c r="A69" i="9"/>
  <c r="A70" i="9"/>
  <c r="A29" i="9"/>
  <c r="A30" i="9"/>
  <c r="A31" i="9"/>
  <c r="A32" i="9"/>
  <c r="A33" i="9"/>
  <c r="A17" i="9"/>
  <c r="A18" i="9"/>
  <c r="A19" i="9"/>
  <c r="A20" i="9"/>
  <c r="A21" i="9"/>
  <c r="A22" i="9"/>
  <c r="A23" i="9"/>
  <c r="A24" i="9"/>
  <c r="A25" i="9"/>
  <c r="A26" i="9"/>
  <c r="A27" i="9"/>
  <c r="A28" i="9"/>
  <c r="A16" i="9"/>
  <c r="H124" i="19"/>
  <c r="H114" i="19"/>
  <c r="H110" i="19"/>
  <c r="H106" i="19"/>
  <c r="H85" i="19"/>
  <c r="F77" i="18"/>
  <c r="F81" i="18" s="1"/>
  <c r="G81" i="18" s="1"/>
  <c r="H30" i="19"/>
  <c r="B90" i="18"/>
  <c r="B94" i="18"/>
  <c r="B98" i="18" s="1"/>
  <c r="B102" i="18" s="1"/>
  <c r="B89" i="18"/>
  <c r="B93" i="18"/>
  <c r="B97" i="18"/>
  <c r="B101" i="18" s="1"/>
  <c r="B88" i="18"/>
  <c r="B92" i="18" s="1"/>
  <c r="B96" i="18" s="1"/>
  <c r="B100" i="18" s="1"/>
  <c r="C74" i="9"/>
  <c r="K56" i="9"/>
  <c r="F64" i="9" s="1"/>
  <c r="F60" i="9"/>
  <c r="K73" i="9"/>
  <c r="B79" i="18"/>
  <c r="I89" i="18"/>
  <c r="E89" i="18" s="1"/>
  <c r="C114" i="19"/>
  <c r="C124" i="19"/>
  <c r="C106" i="19"/>
  <c r="C85" i="19"/>
  <c r="G110" i="19"/>
  <c r="F110" i="19"/>
  <c r="C110" i="19"/>
  <c r="F124" i="19"/>
  <c r="G124" i="19"/>
  <c r="G114" i="19"/>
  <c r="F114" i="19"/>
  <c r="G106" i="19"/>
  <c r="F106" i="19"/>
  <c r="F85" i="19"/>
  <c r="F75" i="18" s="1"/>
  <c r="F79" i="18" s="1"/>
  <c r="G85" i="19"/>
  <c r="F76" i="18" s="1"/>
  <c r="D34" i="19"/>
  <c r="C34" i="19"/>
  <c r="D48" i="19"/>
  <c r="C48" i="19"/>
  <c r="D38" i="19"/>
  <c r="C38" i="19"/>
  <c r="D30" i="19"/>
  <c r="C30" i="19"/>
  <c r="C4" i="19"/>
  <c r="B80" i="18"/>
  <c r="B81" i="18"/>
  <c r="M6" i="9"/>
  <c r="G23" i="9"/>
  <c r="G22" i="9"/>
  <c r="L71" i="9"/>
  <c r="G71" i="9"/>
  <c r="L14" i="9"/>
  <c r="L755" i="10"/>
  <c r="L645" i="10"/>
  <c r="C71" i="9"/>
  <c r="I71" i="9"/>
  <c r="C34" i="9"/>
  <c r="I34" i="9"/>
  <c r="C70" i="9"/>
  <c r="H70" i="9" s="1"/>
  <c r="C57" i="9"/>
  <c r="I57" i="9" s="1"/>
  <c r="H57" i="9"/>
  <c r="C33" i="9"/>
  <c r="H33" i="9" s="1"/>
  <c r="V357" i="10"/>
  <c r="P357" i="10"/>
  <c r="Q304" i="10"/>
  <c r="F29" i="9"/>
  <c r="L16" i="9"/>
  <c r="Q24" i="10"/>
  <c r="Q25" i="10"/>
  <c r="C19" i="9"/>
  <c r="L18" i="9"/>
  <c r="L17" i="9"/>
  <c r="K68" i="10"/>
  <c r="L69" i="10" s="1"/>
  <c r="J714" i="10"/>
  <c r="J715" i="10"/>
  <c r="L701" i="10"/>
  <c r="L702" i="10" s="1"/>
  <c r="N689" i="10"/>
  <c r="N690" i="10"/>
  <c r="N680" i="10"/>
  <c r="N681" i="10" s="1"/>
  <c r="N667" i="10"/>
  <c r="N668" i="10" s="1"/>
  <c r="N656" i="10"/>
  <c r="N657" i="10"/>
  <c r="R631" i="10"/>
  <c r="R632" i="10"/>
  <c r="P400" i="10"/>
  <c r="P389" i="10"/>
  <c r="P390" i="10"/>
  <c r="M376" i="10"/>
  <c r="M363" i="10"/>
  <c r="M364" i="10" s="1"/>
  <c r="P343" i="10"/>
  <c r="P344" i="10"/>
  <c r="P330" i="10"/>
  <c r="P331" i="10" s="1"/>
  <c r="Q317" i="10"/>
  <c r="Q318" i="10" s="1"/>
  <c r="Z184" i="10"/>
  <c r="K184" i="10"/>
  <c r="K185" i="10"/>
  <c r="AA174" i="10"/>
  <c r="I55" i="10"/>
  <c r="I56" i="10"/>
  <c r="Q35" i="10"/>
  <c r="Q36" i="10" s="1"/>
  <c r="Q5" i="10"/>
  <c r="Q6" i="10" s="1"/>
  <c r="L19" i="9"/>
  <c r="G21" i="9"/>
  <c r="I94" i="18"/>
  <c r="E94" i="18" s="1"/>
  <c r="I92" i="18"/>
  <c r="F92" i="18" s="1"/>
  <c r="E90" i="18"/>
  <c r="E88" i="18"/>
  <c r="F73" i="9"/>
  <c r="P109" i="10"/>
  <c r="C50" i="9"/>
  <c r="G6" i="15"/>
  <c r="F28" i="9"/>
  <c r="C17" i="9"/>
  <c r="C31" i="9" s="1"/>
  <c r="F15" i="16"/>
  <c r="G15" i="16" s="1"/>
  <c r="I15" i="16" s="1"/>
  <c r="F13" i="16"/>
  <c r="G13" i="16"/>
  <c r="I13" i="16" s="1"/>
  <c r="F12" i="16"/>
  <c r="G12" i="16" s="1"/>
  <c r="I12" i="16" s="1"/>
  <c r="F11" i="16"/>
  <c r="G11" i="16"/>
  <c r="I11" i="16"/>
  <c r="F7" i="16"/>
  <c r="G7" i="16" s="1"/>
  <c r="I7" i="16" s="1"/>
  <c r="B3" i="15"/>
  <c r="B2" i="15"/>
  <c r="D4" i="12"/>
  <c r="E4" i="8" s="1"/>
  <c r="E3" i="9" s="1"/>
  <c r="D3" i="15" s="1"/>
  <c r="D3" i="16" s="1"/>
  <c r="D3" i="12"/>
  <c r="E3" i="8" s="1"/>
  <c r="D2" i="12"/>
  <c r="E2" i="8"/>
  <c r="E2" i="9"/>
  <c r="D2" i="15"/>
  <c r="D2" i="16"/>
  <c r="D2" i="17" s="1"/>
  <c r="D61" i="18" s="1"/>
  <c r="K84" i="10"/>
  <c r="K85" i="10" s="1"/>
  <c r="K168" i="10"/>
  <c r="J168" i="10" s="1"/>
  <c r="K169" i="10"/>
  <c r="K264" i="10"/>
  <c r="K265" i="10" s="1"/>
  <c r="K219" i="10"/>
  <c r="K220" i="10"/>
  <c r="K131" i="10"/>
  <c r="K132" i="10" s="1"/>
  <c r="L74" i="10"/>
  <c r="R645" i="10"/>
  <c r="O623" i="10"/>
  <c r="L254" i="10"/>
  <c r="L209" i="10"/>
  <c r="L174" i="10"/>
  <c r="L121" i="10"/>
  <c r="L255" i="10"/>
  <c r="L210" i="10"/>
  <c r="L122" i="10"/>
  <c r="K115" i="10"/>
  <c r="M117" i="10" s="1"/>
  <c r="K248" i="10"/>
  <c r="K249" i="10" s="1"/>
  <c r="M250" i="10"/>
  <c r="N257" i="10" s="1"/>
  <c r="N258" i="10" s="1"/>
  <c r="Z168" i="10"/>
  <c r="Y169" i="10" s="1"/>
  <c r="K203" i="10"/>
  <c r="L175" i="10"/>
  <c r="AA175" i="10"/>
  <c r="G4" i="19"/>
  <c r="H34" i="19"/>
  <c r="H48" i="19"/>
  <c r="G48" i="19"/>
  <c r="F30" i="19"/>
  <c r="F48" i="19"/>
  <c r="G34" i="19"/>
  <c r="G30" i="19"/>
  <c r="F4" i="19"/>
  <c r="F34" i="19"/>
  <c r="F38" i="19"/>
  <c r="G38" i="19"/>
  <c r="H38" i="19"/>
  <c r="H4" i="19"/>
  <c r="B43" i="18"/>
  <c r="B47" i="18"/>
  <c r="B51" i="18" s="1"/>
  <c r="AA61" i="19"/>
  <c r="AA62" i="19" s="1"/>
  <c r="C64" i="9"/>
  <c r="I64" i="9" s="1"/>
  <c r="H64" i="9"/>
  <c r="C58" i="9"/>
  <c r="H58" i="9"/>
  <c r="C68" i="9"/>
  <c r="I68" i="9"/>
  <c r="C66" i="9"/>
  <c r="I66" i="9"/>
  <c r="C63" i="9"/>
  <c r="I63" i="9" s="1"/>
  <c r="C61" i="9"/>
  <c r="C65" i="9"/>
  <c r="I65" i="9"/>
  <c r="C56" i="9"/>
  <c r="I56" i="9" s="1"/>
  <c r="C67" i="9"/>
  <c r="I67" i="9"/>
  <c r="C62" i="9"/>
  <c r="I62" i="9" s="1"/>
  <c r="C59" i="9"/>
  <c r="H59" i="9"/>
  <c r="C60" i="9"/>
  <c r="H60" i="9" s="1"/>
  <c r="C69" i="9"/>
  <c r="H69" i="9"/>
  <c r="G64" i="9"/>
  <c r="C21" i="9"/>
  <c r="I21" i="9" s="1"/>
  <c r="H8" i="9"/>
  <c r="H7" i="9" s="1"/>
  <c r="Q68" i="10"/>
  <c r="H7" i="8"/>
  <c r="G7" i="8" s="1"/>
  <c r="I33" i="9"/>
  <c r="C18" i="9"/>
  <c r="I18" i="9" s="1"/>
  <c r="C49" i="9"/>
  <c r="I49" i="9"/>
  <c r="B56" i="18"/>
  <c r="AC60" i="19"/>
  <c r="F9" i="31"/>
  <c r="H9" i="31" s="1"/>
  <c r="D17" i="30"/>
  <c r="M115" i="10"/>
  <c r="H71" i="9"/>
  <c r="H66" i="9"/>
  <c r="F61" i="9"/>
  <c r="K116" i="10"/>
  <c r="H38" i="9"/>
  <c r="J249" i="10"/>
  <c r="L116" i="10"/>
  <c r="J115" i="10"/>
  <c r="AB170" i="10"/>
  <c r="AB169" i="10"/>
  <c r="Z169" i="10"/>
  <c r="E44" i="18"/>
  <c r="G46" i="18"/>
  <c r="E46" i="18" s="1"/>
  <c r="G41" i="18"/>
  <c r="E41" i="18" s="1"/>
  <c r="F47" i="18"/>
  <c r="F48" i="18"/>
  <c r="F94" i="18"/>
  <c r="H67" i="9"/>
  <c r="H34" i="9"/>
  <c r="I69" i="9"/>
  <c r="K204" i="10"/>
  <c r="H62" i="9"/>
  <c r="L168" i="10"/>
  <c r="G19" i="9"/>
  <c r="H68" i="9"/>
  <c r="AA169" i="10"/>
  <c r="Y168" i="10"/>
  <c r="AB168" i="10"/>
  <c r="AA168" i="10"/>
  <c r="G20" i="9"/>
  <c r="I58" i="9"/>
  <c r="H41" i="9"/>
  <c r="Z185" i="10"/>
  <c r="C30" i="9"/>
  <c r="H30" i="9" s="1"/>
  <c r="G61" i="9"/>
  <c r="H45" i="9"/>
  <c r="F17" i="16"/>
  <c r="G17" i="16" s="1"/>
  <c r="I17" i="16" s="1"/>
  <c r="F14" i="16"/>
  <c r="G14" i="16" s="1"/>
  <c r="I14" i="16" s="1"/>
  <c r="F9" i="16"/>
  <c r="G9" i="16" s="1"/>
  <c r="I9" i="16" s="1"/>
  <c r="F8" i="16"/>
  <c r="F20" i="16"/>
  <c r="G20" i="16"/>
  <c r="I20" i="16" s="1"/>
  <c r="F12" i="15"/>
  <c r="G12" i="15"/>
  <c r="H12" i="15" s="1"/>
  <c r="F16" i="16"/>
  <c r="G16" i="16" s="1"/>
  <c r="I16" i="16" s="1"/>
  <c r="E20" i="15"/>
  <c r="G20" i="15" s="1"/>
  <c r="H49" i="9"/>
  <c r="G8" i="15"/>
  <c r="F7" i="15"/>
  <c r="G15" i="15"/>
  <c r="K1" i="9"/>
  <c r="T646" i="10"/>
  <c r="S644" i="10" s="1"/>
  <c r="U644" i="10" s="1"/>
  <c r="P48" i="9" s="1"/>
  <c r="G13" i="15"/>
  <c r="H13" i="15"/>
  <c r="I13" i="15" s="1"/>
  <c r="E21" i="16"/>
  <c r="H10" i="9" s="1"/>
  <c r="F18" i="16"/>
  <c r="G18" i="16"/>
  <c r="I18" i="16" s="1"/>
  <c r="F10" i="16"/>
  <c r="G10" i="16" s="1"/>
  <c r="I10" i="16" s="1"/>
  <c r="J764" i="10"/>
  <c r="I764" i="10"/>
  <c r="K764" i="10" s="1"/>
  <c r="H61" i="9"/>
  <c r="I61" i="9"/>
  <c r="I16" i="9"/>
  <c r="L204" i="10"/>
  <c r="L203" i="10"/>
  <c r="M204" i="10"/>
  <c r="M205" i="10"/>
  <c r="N212" i="10" s="1"/>
  <c r="N213" i="10" s="1"/>
  <c r="J204" i="10"/>
  <c r="J203" i="10"/>
  <c r="Q305" i="10"/>
  <c r="M203" i="10"/>
  <c r="H7" i="15"/>
  <c r="I7" i="15" s="1"/>
  <c r="E7" i="30"/>
  <c r="I60" i="9"/>
  <c r="M377" i="10"/>
  <c r="E47" i="18"/>
  <c r="G6" i="16"/>
  <c r="I6" i="16" s="1"/>
  <c r="D18" i="30"/>
  <c r="D3" i="31"/>
  <c r="M248" i="10"/>
  <c r="L248" i="10"/>
  <c r="I59" i="9"/>
  <c r="J248" i="10"/>
  <c r="G10" i="31"/>
  <c r="H10" i="31"/>
  <c r="H65" i="9"/>
  <c r="G11" i="31"/>
  <c r="H11" i="31"/>
  <c r="E92" i="18"/>
  <c r="J8" i="20" l="1"/>
  <c r="G9" i="20"/>
  <c r="AA63" i="19"/>
  <c r="AC62" i="19"/>
  <c r="H8" i="15"/>
  <c r="I8" i="15" s="1"/>
  <c r="G7" i="30"/>
  <c r="F18" i="15"/>
  <c r="G18" i="15"/>
  <c r="AA13" i="19"/>
  <c r="AC12" i="19"/>
  <c r="H12" i="9"/>
  <c r="H48" i="17"/>
  <c r="H49" i="17" s="1"/>
  <c r="F80" i="18"/>
  <c r="G80" i="18" s="1"/>
  <c r="G10" i="15"/>
  <c r="F10" i="15"/>
  <c r="G79" i="18"/>
  <c r="F82" i="18"/>
  <c r="G11" i="15"/>
  <c r="F11" i="15"/>
  <c r="I31" i="9"/>
  <c r="C32" i="9"/>
  <c r="H31" i="9"/>
  <c r="D3" i="18"/>
  <c r="D3" i="17"/>
  <c r="D62" i="18" s="1"/>
  <c r="N124" i="10"/>
  <c r="N125" i="10" s="1"/>
  <c r="Z13" i="19"/>
  <c r="Z14" i="19" s="1"/>
  <c r="Z15" i="19" s="1"/>
  <c r="F31" i="18"/>
  <c r="Q624" i="10"/>
  <c r="F20" i="15"/>
  <c r="M168" i="10"/>
  <c r="H63" i="9"/>
  <c r="I93" i="18"/>
  <c r="G14" i="15"/>
  <c r="I70" i="9"/>
  <c r="D2" i="18"/>
  <c r="I15" i="15"/>
  <c r="P401" i="10"/>
  <c r="M70" i="10"/>
  <c r="N77" i="10" s="1"/>
  <c r="N78" i="10" s="1"/>
  <c r="B42" i="18"/>
  <c r="B46" i="18" s="1"/>
  <c r="B50" i="18" s="1"/>
  <c r="I87" i="18"/>
  <c r="I30" i="9"/>
  <c r="J69" i="10"/>
  <c r="AC177" i="10"/>
  <c r="AC178" i="10" s="1"/>
  <c r="H56" i="9"/>
  <c r="F14" i="20"/>
  <c r="J14" i="20" s="1"/>
  <c r="J13" i="20"/>
  <c r="E21" i="15"/>
  <c r="N703" i="10"/>
  <c r="S645" i="10"/>
  <c r="U645" i="10" s="1"/>
  <c r="R48" i="9" s="1"/>
  <c r="M69" i="10"/>
  <c r="M249" i="10"/>
  <c r="L169" i="10"/>
  <c r="K69" i="10"/>
  <c r="AC61" i="19"/>
  <c r="B29" i="18"/>
  <c r="B34" i="18" s="1"/>
  <c r="M169" i="10"/>
  <c r="S48" i="9"/>
  <c r="I12" i="15"/>
  <c r="L249" i="10"/>
  <c r="L115" i="10"/>
  <c r="M170" i="10"/>
  <c r="N177" i="10" s="1"/>
  <c r="N178" i="10" s="1"/>
  <c r="T633" i="10"/>
  <c r="I765" i="10"/>
  <c r="G57" i="9"/>
  <c r="J169" i="10"/>
  <c r="M116" i="10"/>
  <c r="J116" i="10"/>
  <c r="G7" i="31"/>
  <c r="H7" i="31" s="1"/>
  <c r="H14" i="31" s="1"/>
  <c r="G8" i="30" s="1"/>
  <c r="T644" i="10"/>
  <c r="O48" i="9" s="1"/>
  <c r="F57" i="9"/>
  <c r="J68" i="10"/>
  <c r="N646" i="10"/>
  <c r="M68" i="10"/>
  <c r="F46" i="18"/>
  <c r="G45" i="18"/>
  <c r="E45" i="18" s="1"/>
  <c r="L68" i="10"/>
  <c r="H9" i="9"/>
  <c r="I10" i="9"/>
  <c r="I9" i="9" s="1"/>
  <c r="F9" i="15"/>
  <c r="G9" i="15"/>
  <c r="H17" i="15"/>
  <c r="I17" i="15" s="1"/>
  <c r="F19" i="15"/>
  <c r="G19" i="15"/>
  <c r="F21" i="16"/>
  <c r="F16" i="15"/>
  <c r="G16" i="15"/>
  <c r="H21" i="9"/>
  <c r="G8" i="16"/>
  <c r="G19" i="16"/>
  <c r="I19" i="16" s="1"/>
  <c r="H18" i="9"/>
  <c r="H11" i="15" l="1"/>
  <c r="I11" i="15" s="1"/>
  <c r="H14" i="15"/>
  <c r="I14" i="15" s="1"/>
  <c r="F84" i="18"/>
  <c r="G82" i="18"/>
  <c r="H20" i="15"/>
  <c r="I20" i="15" s="1"/>
  <c r="H18" i="15"/>
  <c r="I18" i="15" s="1"/>
  <c r="P622" i="10"/>
  <c r="R622" i="10" s="1"/>
  <c r="S44" i="9"/>
  <c r="S43" i="9"/>
  <c r="H10" i="15"/>
  <c r="I10" i="15" s="1"/>
  <c r="G9" i="30"/>
  <c r="F93" i="18"/>
  <c r="E93" i="18"/>
  <c r="T645" i="10"/>
  <c r="K765" i="10"/>
  <c r="J765" i="10"/>
  <c r="K766" i="10" s="1"/>
  <c r="H45" i="21" s="1"/>
  <c r="L45" i="21" s="1"/>
  <c r="H9" i="20" s="1"/>
  <c r="H11" i="20" s="1"/>
  <c r="J11" i="20" s="1"/>
  <c r="F21" i="15"/>
  <c r="G21" i="15"/>
  <c r="G22" i="15" s="1"/>
  <c r="E87" i="18"/>
  <c r="I91" i="18"/>
  <c r="E91" i="18" s="1"/>
  <c r="B28" i="18"/>
  <c r="I12" i="9"/>
  <c r="H11" i="9"/>
  <c r="E22" i="15"/>
  <c r="AA64" i="19"/>
  <c r="AC64" i="19" s="1"/>
  <c r="AC63" i="19"/>
  <c r="M701" i="10"/>
  <c r="O701" i="10" s="1"/>
  <c r="P52" i="9" s="1"/>
  <c r="N701" i="10"/>
  <c r="O52" i="9" s="1"/>
  <c r="M702" i="10"/>
  <c r="O702" i="10" s="1"/>
  <c r="R52" i="9" s="1"/>
  <c r="S52" i="9"/>
  <c r="S631" i="10"/>
  <c r="U631" i="10" s="1"/>
  <c r="P46" i="9" s="1"/>
  <c r="S46" i="9"/>
  <c r="M644" i="10"/>
  <c r="O644" i="10" s="1"/>
  <c r="S49" i="9"/>
  <c r="S47" i="9"/>
  <c r="N644" i="10"/>
  <c r="M645" i="10"/>
  <c r="O645" i="10" s="1"/>
  <c r="N645" i="10"/>
  <c r="H32" i="9"/>
  <c r="I32" i="9"/>
  <c r="AC13" i="19"/>
  <c r="F30" i="18" s="1"/>
  <c r="F35" i="18" s="1"/>
  <c r="G35" i="18" s="1"/>
  <c r="AA14" i="19"/>
  <c r="H19" i="15"/>
  <c r="I19" i="15" s="1"/>
  <c r="H16" i="15"/>
  <c r="I16" i="15" s="1"/>
  <c r="H9" i="15"/>
  <c r="H8" i="8"/>
  <c r="G21" i="16"/>
  <c r="I8" i="16"/>
  <c r="I28" i="9"/>
  <c r="K2" i="9"/>
  <c r="I42" i="9"/>
  <c r="I29" i="9"/>
  <c r="C20" i="9"/>
  <c r="K3" i="9"/>
  <c r="N79" i="9"/>
  <c r="L716" i="10" s="1"/>
  <c r="AC14" i="19" l="1"/>
  <c r="F29" i="18" s="1"/>
  <c r="AA15" i="19"/>
  <c r="AC15" i="19" s="1"/>
  <c r="F28" i="18" s="1"/>
  <c r="P623" i="10"/>
  <c r="T631" i="10"/>
  <c r="F34" i="18"/>
  <c r="G34" i="18" s="1"/>
  <c r="O49" i="9"/>
  <c r="O47" i="9"/>
  <c r="Q49" i="9"/>
  <c r="Q47" i="9"/>
  <c r="R49" i="9"/>
  <c r="R47" i="9"/>
  <c r="O646" i="10"/>
  <c r="K47" i="9" s="1"/>
  <c r="Q48" i="9"/>
  <c r="T48" i="9" s="1"/>
  <c r="U646" i="10"/>
  <c r="K48" i="9" s="1"/>
  <c r="F48" i="9" s="1"/>
  <c r="H21" i="15"/>
  <c r="I21" i="15"/>
  <c r="G10" i="30"/>
  <c r="G11" i="30"/>
  <c r="P43" i="9"/>
  <c r="P44" i="9"/>
  <c r="H22" i="15"/>
  <c r="G29" i="9"/>
  <c r="K4" i="9"/>
  <c r="C25" i="9"/>
  <c r="G30" i="9"/>
  <c r="C27" i="9"/>
  <c r="G17" i="9"/>
  <c r="G31" i="9"/>
  <c r="G28" i="9"/>
  <c r="G16" i="9"/>
  <c r="G18" i="9"/>
  <c r="G42" i="9"/>
  <c r="P47" i="9"/>
  <c r="P49" i="9"/>
  <c r="J9" i="20"/>
  <c r="J6" i="20" s="1"/>
  <c r="G14" i="9"/>
  <c r="S632" i="10"/>
  <c r="I11" i="9"/>
  <c r="H9" i="8" s="1"/>
  <c r="G48" i="9"/>
  <c r="G47" i="9"/>
  <c r="G12" i="30"/>
  <c r="B33" i="18"/>
  <c r="N702" i="10"/>
  <c r="F22" i="15"/>
  <c r="Q622" i="10"/>
  <c r="F6" i="18"/>
  <c r="F65" i="18"/>
  <c r="G15" i="33"/>
  <c r="G8" i="8"/>
  <c r="C29" i="9"/>
  <c r="H29" i="9"/>
  <c r="S7" i="10"/>
  <c r="S37" i="10"/>
  <c r="M5" i="9"/>
  <c r="S306" i="10"/>
  <c r="S26" i="10"/>
  <c r="K57" i="10"/>
  <c r="S319" i="10"/>
  <c r="L117" i="10"/>
  <c r="L205" i="10"/>
  <c r="AA170" i="10"/>
  <c r="P669" i="10"/>
  <c r="L250" i="10"/>
  <c r="L170" i="10"/>
  <c r="R332" i="10"/>
  <c r="L133" i="10"/>
  <c r="R345" i="10"/>
  <c r="P691" i="10"/>
  <c r="P658" i="10"/>
  <c r="AA186" i="10"/>
  <c r="L186" i="10"/>
  <c r="L70" i="10"/>
  <c r="S19" i="9"/>
  <c r="S21" i="9" s="1"/>
  <c r="R391" i="10"/>
  <c r="O365" i="10"/>
  <c r="L86" i="10"/>
  <c r="G49" i="9"/>
  <c r="P682" i="10"/>
  <c r="L221" i="10"/>
  <c r="L266" i="10"/>
  <c r="I9" i="15"/>
  <c r="C28" i="9"/>
  <c r="H28" i="9"/>
  <c r="K714" i="10"/>
  <c r="M714" i="10" s="1"/>
  <c r="H42" i="9"/>
  <c r="H20" i="9"/>
  <c r="I20" i="9"/>
  <c r="O44" i="9" l="1"/>
  <c r="O43" i="9"/>
  <c r="O378" i="10"/>
  <c r="R110" i="10"/>
  <c r="R402" i="10"/>
  <c r="G13" i="30"/>
  <c r="G14" i="30" s="1"/>
  <c r="F47" i="9"/>
  <c r="F49" i="9"/>
  <c r="I48" i="9"/>
  <c r="Q52" i="9"/>
  <c r="T52" i="9" s="1"/>
  <c r="O703" i="10"/>
  <c r="K52" i="9" s="1"/>
  <c r="O46" i="9"/>
  <c r="T49" i="9"/>
  <c r="R623" i="10"/>
  <c r="Q623" i="10"/>
  <c r="U632" i="10"/>
  <c r="R46" i="9" s="1"/>
  <c r="T46" i="9" s="1"/>
  <c r="T632" i="10"/>
  <c r="Q46" i="9" s="1"/>
  <c r="I22" i="15"/>
  <c r="I55" i="9" s="1"/>
  <c r="H55" i="9" s="1"/>
  <c r="T47" i="9"/>
  <c r="F33" i="18"/>
  <c r="G16" i="33"/>
  <c r="F66" i="18"/>
  <c r="F7" i="18"/>
  <c r="G9" i="8"/>
  <c r="R24" i="10"/>
  <c r="T24" i="10" s="1"/>
  <c r="P16" i="9" s="1"/>
  <c r="S24" i="10"/>
  <c r="O16" i="9" s="1"/>
  <c r="S16" i="9"/>
  <c r="R35" i="10"/>
  <c r="T35" i="10" s="1"/>
  <c r="P17" i="9" s="1"/>
  <c r="S17" i="9"/>
  <c r="O689" i="10"/>
  <c r="Q689" i="10" s="1"/>
  <c r="P689" i="10"/>
  <c r="S14" i="9"/>
  <c r="R5" i="10"/>
  <c r="T5" i="10" s="1"/>
  <c r="P14" i="9" s="1"/>
  <c r="S5" i="10"/>
  <c r="O14" i="9" s="1"/>
  <c r="L714" i="10"/>
  <c r="L715" i="10" s="1"/>
  <c r="J131" i="10"/>
  <c r="M131" i="10" s="1"/>
  <c r="J84" i="10"/>
  <c r="M84" i="10" s="1"/>
  <c r="P68" i="10" s="1"/>
  <c r="R19" i="9" s="1"/>
  <c r="R21" i="9" s="1"/>
  <c r="J85" i="10"/>
  <c r="M85" i="10" s="1"/>
  <c r="P69" i="10" s="1"/>
  <c r="P19" i="9" s="1"/>
  <c r="S31" i="9"/>
  <c r="S32" i="9"/>
  <c r="R317" i="10"/>
  <c r="T317" i="10" s="1"/>
  <c r="Y184" i="10"/>
  <c r="AB184" i="10" s="1"/>
  <c r="S22" i="9"/>
  <c r="Q330" i="10"/>
  <c r="S330" i="10" s="1"/>
  <c r="P22" i="9" s="1"/>
  <c r="J264" i="10"/>
  <c r="M264" i="10" s="1"/>
  <c r="L264" i="10"/>
  <c r="S18" i="9"/>
  <c r="J55" i="10"/>
  <c r="L55" i="10" s="1"/>
  <c r="P18" i="9" s="1"/>
  <c r="K715" i="10"/>
  <c r="M715" i="10" s="1"/>
  <c r="M716" i="10" s="1"/>
  <c r="H81" i="9" s="1"/>
  <c r="J219" i="10"/>
  <c r="M219" i="10" s="1"/>
  <c r="S24" i="9"/>
  <c r="N363" i="10"/>
  <c r="P363" i="10" s="1"/>
  <c r="P24" i="9" s="1"/>
  <c r="J184" i="10"/>
  <c r="M184" i="10" s="1"/>
  <c r="S23" i="9"/>
  <c r="Q343" i="10"/>
  <c r="S343" i="10" s="1"/>
  <c r="P23" i="9" s="1"/>
  <c r="O680" i="10"/>
  <c r="Q680" i="10" s="1"/>
  <c r="S51" i="9"/>
  <c r="O667" i="10"/>
  <c r="Q667" i="10" s="1"/>
  <c r="P51" i="9" s="1"/>
  <c r="S26" i="9"/>
  <c r="Q389" i="10"/>
  <c r="S389" i="10" s="1"/>
  <c r="P26" i="9" s="1"/>
  <c r="R389" i="10"/>
  <c r="O26" i="9" s="1"/>
  <c r="Q390" i="10"/>
  <c r="S390" i="10" s="1"/>
  <c r="R26" i="9" s="1"/>
  <c r="S30" i="9"/>
  <c r="R304" i="10"/>
  <c r="T304" i="10" s="1"/>
  <c r="P30" i="9" s="1"/>
  <c r="S304" i="10"/>
  <c r="O30" i="9" s="1"/>
  <c r="O656" i="10"/>
  <c r="Q656" i="10" s="1"/>
  <c r="P50" i="9" s="1"/>
  <c r="S50" i="9"/>
  <c r="P656" i="10"/>
  <c r="O50" i="9" s="1"/>
  <c r="O657" i="10"/>
  <c r="Q657" i="10" s="1"/>
  <c r="R50" i="9" s="1"/>
  <c r="G33" i="18" l="1"/>
  <c r="F36" i="18"/>
  <c r="C48" i="9"/>
  <c r="H48" i="9"/>
  <c r="K55" i="10"/>
  <c r="O18" i="9" s="1"/>
  <c r="Q43" i="9"/>
  <c r="Q44" i="9"/>
  <c r="R624" i="10"/>
  <c r="L57" i="10"/>
  <c r="K18" i="9" s="1"/>
  <c r="F18" i="9" s="1"/>
  <c r="R43" i="9"/>
  <c r="T43" i="9" s="1"/>
  <c r="R44" i="9"/>
  <c r="T44" i="9" s="1"/>
  <c r="L84" i="10"/>
  <c r="O68" i="10" s="1"/>
  <c r="Q19" i="9" s="1"/>
  <c r="Q21" i="9" s="1"/>
  <c r="Q400" i="10"/>
  <c r="S400" i="10" s="1"/>
  <c r="P27" i="9" s="1"/>
  <c r="S27" i="9"/>
  <c r="J56" i="10"/>
  <c r="L56" i="10" s="1"/>
  <c r="R18" i="9" s="1"/>
  <c r="U633" i="10"/>
  <c r="K46" i="9" s="1"/>
  <c r="I46" i="9" s="1"/>
  <c r="H46" i="9" s="1"/>
  <c r="Q108" i="10"/>
  <c r="S108" i="10" s="1"/>
  <c r="P20" i="9" s="1"/>
  <c r="S20" i="9"/>
  <c r="Q109" i="10"/>
  <c r="S109" i="10" s="1"/>
  <c r="R20" i="9" s="1"/>
  <c r="R109" i="10"/>
  <c r="Q20" i="9" s="1"/>
  <c r="Y185" i="10"/>
  <c r="AB185" i="10" s="1"/>
  <c r="J185" i="10"/>
  <c r="M185" i="10" s="1"/>
  <c r="L184" i="10"/>
  <c r="S25" i="9"/>
  <c r="N376" i="10"/>
  <c r="P376" i="10" s="1"/>
  <c r="P25" i="9" s="1"/>
  <c r="F52" i="9"/>
  <c r="I52" i="9"/>
  <c r="H52" i="9" s="1"/>
  <c r="P667" i="10"/>
  <c r="O51" i="9" s="1"/>
  <c r="R390" i="10"/>
  <c r="Q26" i="9" s="1"/>
  <c r="T26" i="9" s="1"/>
  <c r="L85" i="10"/>
  <c r="O690" i="10"/>
  <c r="P32" i="9"/>
  <c r="P31" i="9"/>
  <c r="J132" i="10"/>
  <c r="O363" i="10"/>
  <c r="O24" i="9" s="1"/>
  <c r="R305" i="10"/>
  <c r="R36" i="10"/>
  <c r="N364" i="10"/>
  <c r="J265" i="10"/>
  <c r="R318" i="10"/>
  <c r="S35" i="10"/>
  <c r="O17" i="9" s="1"/>
  <c r="O681" i="10"/>
  <c r="P657" i="10"/>
  <c r="Q344" i="10"/>
  <c r="J220" i="10"/>
  <c r="Q331" i="10"/>
  <c r="S317" i="10"/>
  <c r="AA185" i="10"/>
  <c r="AB186" i="10" s="1"/>
  <c r="AA184" i="10"/>
  <c r="R343" i="10"/>
  <c r="O23" i="9" s="1"/>
  <c r="L219" i="10"/>
  <c r="R330" i="10"/>
  <c r="O22" i="9" s="1"/>
  <c r="P680" i="10"/>
  <c r="P21" i="9"/>
  <c r="O668" i="10"/>
  <c r="R6" i="10"/>
  <c r="L131" i="10"/>
  <c r="T18" i="9"/>
  <c r="R25" i="10"/>
  <c r="K43" i="9" l="1"/>
  <c r="K44" i="9"/>
  <c r="F44" i="9" s="1"/>
  <c r="R400" i="10"/>
  <c r="O27" i="9" s="1"/>
  <c r="R108" i="10"/>
  <c r="O20" i="9" s="1"/>
  <c r="S391" i="10"/>
  <c r="K26" i="9" s="1"/>
  <c r="F26" i="9" s="1"/>
  <c r="L185" i="10"/>
  <c r="M186" i="10" s="1"/>
  <c r="O69" i="10"/>
  <c r="O19" i="9" s="1"/>
  <c r="M86" i="10"/>
  <c r="L75" i="10" s="1"/>
  <c r="T20" i="9"/>
  <c r="F86" i="18"/>
  <c r="F38" i="18"/>
  <c r="F39" i="18"/>
  <c r="F40" i="18" s="1"/>
  <c r="G36" i="18"/>
  <c r="F85" i="18"/>
  <c r="N377" i="10"/>
  <c r="K56" i="10"/>
  <c r="Q18" i="9" s="1"/>
  <c r="O376" i="10"/>
  <c r="O25" i="9" s="1"/>
  <c r="Q401" i="10"/>
  <c r="T318" i="10"/>
  <c r="S318" i="10"/>
  <c r="M265" i="10"/>
  <c r="L265" i="10"/>
  <c r="M266" i="10" s="1"/>
  <c r="P364" i="10"/>
  <c r="R24" i="9" s="1"/>
  <c r="O364" i="10"/>
  <c r="S331" i="10"/>
  <c r="R22" i="9" s="1"/>
  <c r="R331" i="10"/>
  <c r="M220" i="10"/>
  <c r="L220" i="10"/>
  <c r="T6" i="10"/>
  <c r="R14" i="9" s="1"/>
  <c r="S6" i="10"/>
  <c r="S344" i="10"/>
  <c r="R23" i="9" s="1"/>
  <c r="R344" i="10"/>
  <c r="T36" i="10"/>
  <c r="R17" i="9" s="1"/>
  <c r="S36" i="10"/>
  <c r="T305" i="10"/>
  <c r="R30" i="9" s="1"/>
  <c r="S305" i="10"/>
  <c r="M132" i="10"/>
  <c r="L132" i="10"/>
  <c r="M133" i="10" s="1"/>
  <c r="Q668" i="10"/>
  <c r="R51" i="9" s="1"/>
  <c r="P668" i="10"/>
  <c r="Q50" i="9"/>
  <c r="T50" i="9" s="1"/>
  <c r="Q658" i="10"/>
  <c r="K50" i="9" s="1"/>
  <c r="T25" i="10"/>
  <c r="R16" i="9" s="1"/>
  <c r="S25" i="10"/>
  <c r="Q681" i="10"/>
  <c r="P681" i="10"/>
  <c r="Q682" i="10" s="1"/>
  <c r="O31" i="9"/>
  <c r="O32" i="9"/>
  <c r="Q690" i="10"/>
  <c r="P690" i="10"/>
  <c r="Q691" i="10" s="1"/>
  <c r="I26" i="9" l="1"/>
  <c r="H26" i="9" s="1"/>
  <c r="O21" i="9"/>
  <c r="T21" i="9" s="1"/>
  <c r="T19" i="9"/>
  <c r="P377" i="10"/>
  <c r="R25" i="9" s="1"/>
  <c r="O377" i="10"/>
  <c r="S110" i="10"/>
  <c r="K20" i="9" s="1"/>
  <c r="F20" i="9" s="1"/>
  <c r="K19" i="9"/>
  <c r="K5" i="9"/>
  <c r="K21" i="9" s="1"/>
  <c r="F43" i="9"/>
  <c r="I43" i="9"/>
  <c r="S401" i="10"/>
  <c r="R27" i="9" s="1"/>
  <c r="R401" i="10"/>
  <c r="M221" i="10"/>
  <c r="H35" i="9"/>
  <c r="I35" i="9" s="1"/>
  <c r="F50" i="9"/>
  <c r="I50" i="9"/>
  <c r="H50" i="9" s="1"/>
  <c r="Q51" i="9"/>
  <c r="Q669" i="10"/>
  <c r="K51" i="9" s="1"/>
  <c r="Q22" i="9"/>
  <c r="S332" i="10"/>
  <c r="K22" i="9" s="1"/>
  <c r="Q24" i="9"/>
  <c r="P365" i="10"/>
  <c r="K24" i="9" s="1"/>
  <c r="Q14" i="9"/>
  <c r="T14" i="9" s="1"/>
  <c r="T7" i="10"/>
  <c r="K14" i="9" s="1"/>
  <c r="T51" i="9"/>
  <c r="T24" i="9"/>
  <c r="Q30" i="9"/>
  <c r="T30" i="9" s="1"/>
  <c r="T306" i="10"/>
  <c r="K30" i="9" s="1"/>
  <c r="F30" i="9" s="1"/>
  <c r="Q17" i="9"/>
  <c r="T17" i="9" s="1"/>
  <c r="T37" i="10"/>
  <c r="K17" i="9" s="1"/>
  <c r="Q16" i="9"/>
  <c r="T16" i="9" s="1"/>
  <c r="T26" i="10"/>
  <c r="K16" i="9" s="1"/>
  <c r="F16" i="9" s="1"/>
  <c r="Q23" i="9"/>
  <c r="T23" i="9" s="1"/>
  <c r="S345" i="10"/>
  <c r="K23" i="9" s="1"/>
  <c r="Q32" i="9"/>
  <c r="Q31" i="9"/>
  <c r="T319" i="10"/>
  <c r="T22" i="9"/>
  <c r="R32" i="9"/>
  <c r="R31" i="9"/>
  <c r="T31" i="9" s="1"/>
  <c r="Q27" i="9" l="1"/>
  <c r="S402" i="10"/>
  <c r="K27" i="9" s="1"/>
  <c r="C43" i="9"/>
  <c r="H43" i="9"/>
  <c r="T27" i="9"/>
  <c r="Q25" i="9"/>
  <c r="P378" i="10"/>
  <c r="K25" i="9" s="1"/>
  <c r="T25" i="9"/>
  <c r="F19" i="9"/>
  <c r="F21" i="9" s="1"/>
  <c r="I19" i="9"/>
  <c r="H19" i="9" s="1"/>
  <c r="K6" i="9" s="1"/>
  <c r="R358" i="10" s="1"/>
  <c r="F23" i="9"/>
  <c r="I23" i="9"/>
  <c r="F14" i="9"/>
  <c r="I14" i="9"/>
  <c r="F24" i="9"/>
  <c r="I24" i="9"/>
  <c r="H24" i="9" s="1"/>
  <c r="I22" i="9"/>
  <c r="F22" i="9"/>
  <c r="T32" i="9"/>
  <c r="F51" i="9"/>
  <c r="I51" i="9"/>
  <c r="H51" i="9" s="1"/>
  <c r="K32" i="9"/>
  <c r="F32" i="9" s="1"/>
  <c r="K31" i="9"/>
  <c r="F31" i="9" s="1"/>
  <c r="I17" i="9"/>
  <c r="F17" i="9"/>
  <c r="Q356" i="10" l="1"/>
  <c r="S356" i="10" s="1"/>
  <c r="P33" i="9" s="1"/>
  <c r="S33" i="9"/>
  <c r="F25" i="9"/>
  <c r="I25" i="9"/>
  <c r="H25" i="9" s="1"/>
  <c r="F27" i="9"/>
  <c r="I27" i="9"/>
  <c r="H27" i="9" s="1"/>
  <c r="K7" i="9" s="1"/>
  <c r="X358" i="10" s="1"/>
  <c r="R356" i="10"/>
  <c r="O33" i="9" s="1"/>
  <c r="C22" i="9"/>
  <c r="H22" i="9"/>
  <c r="H14" i="9"/>
  <c r="H13" i="9" s="1"/>
  <c r="I13" i="9"/>
  <c r="C23" i="9"/>
  <c r="H23" i="9"/>
  <c r="H17" i="9"/>
  <c r="S34" i="9" l="1"/>
  <c r="W356" i="10"/>
  <c r="Y356" i="10" s="1"/>
  <c r="P34" i="9" s="1"/>
  <c r="I15" i="9"/>
  <c r="H11" i="8" s="1"/>
  <c r="H15" i="9"/>
  <c r="G11" i="8" s="1"/>
  <c r="Q357" i="10"/>
  <c r="F9" i="18"/>
  <c r="F68" i="18"/>
  <c r="G19" i="33"/>
  <c r="H10" i="8"/>
  <c r="G10" i="8"/>
  <c r="R357" i="10" l="1"/>
  <c r="S357" i="10"/>
  <c r="R33" i="9" s="1"/>
  <c r="W357" i="10"/>
  <c r="X356" i="10"/>
  <c r="O34" i="9" s="1"/>
  <c r="G18" i="33"/>
  <c r="G17" i="33"/>
  <c r="F8" i="18"/>
  <c r="F67" i="18"/>
  <c r="Y357" i="10" l="1"/>
  <c r="R34" i="9" s="1"/>
  <c r="X357" i="10"/>
  <c r="S358" i="10"/>
  <c r="K33" i="9" s="1"/>
  <c r="F33" i="9" s="1"/>
  <c r="Q33" i="9"/>
  <c r="T33" i="9" s="1"/>
  <c r="Y358" i="10" l="1"/>
  <c r="K34" i="9" s="1"/>
  <c r="F34" i="9" s="1"/>
  <c r="Q34" i="9"/>
  <c r="T34" i="9" s="1"/>
  <c r="Q71" i="9" l="1"/>
  <c r="N755" i="10"/>
  <c r="F101" i="18"/>
  <c r="F97" i="18"/>
  <c r="F89" i="18"/>
  <c r="D29" i="12"/>
  <c r="D32" i="12"/>
  <c r="D33" i="12"/>
  <c r="I76" i="9"/>
  <c r="I75" i="9"/>
  <c r="D42" i="12"/>
  <c r="B42" i="12"/>
  <c r="F90" i="18"/>
  <c r="F98" i="18"/>
  <c r="F102" i="18"/>
  <c r="D47" i="12"/>
  <c r="B47" i="12"/>
  <c r="D48" i="12"/>
  <c r="F44" i="18"/>
  <c r="F52" i="18"/>
  <c r="F56" i="18"/>
  <c r="H74" i="9"/>
  <c r="I74" i="9"/>
  <c r="G21" i="33"/>
  <c r="H13" i="8"/>
  <c r="I72" i="9"/>
  <c r="G14" i="8"/>
  <c r="G12" i="8"/>
  <c r="F43" i="18"/>
  <c r="F51" i="18"/>
  <c r="F55" i="18"/>
  <c r="G13" i="8"/>
  <c r="H72" i="9"/>
  <c r="I73" i="9"/>
  <c r="H73" i="9"/>
  <c r="B30" i="12"/>
  <c r="D30" i="12"/>
  <c r="D25" i="12"/>
  <c r="B26" i="12"/>
  <c r="D24" i="12"/>
  <c r="R71" i="9"/>
  <c r="O755" i="10"/>
  <c r="M755" i="10"/>
  <c r="O71" i="9"/>
  <c r="N754" i="10"/>
  <c r="B25" i="12"/>
  <c r="D39" i="12"/>
  <c r="D38" i="12"/>
  <c r="D35" i="12"/>
  <c r="O756" i="10"/>
  <c r="K71" i="9"/>
  <c r="F71" i="9"/>
  <c r="F49" i="18"/>
  <c r="T71" i="9"/>
  <c r="M754" i="10"/>
  <c r="O754" i="10"/>
  <c r="P71" i="9"/>
  <c r="B43" i="12"/>
  <c r="F88" i="18"/>
  <c r="F96" i="18"/>
  <c r="F100" i="18"/>
  <c r="F103" i="18"/>
  <c r="F104" i="18"/>
  <c r="G104" i="18"/>
  <c r="A55" i="12"/>
  <c r="A54" i="12"/>
  <c r="F48" i="12"/>
  <c r="A50" i="12"/>
  <c r="A51" i="12"/>
  <c r="A52" i="12"/>
  <c r="A53" i="12"/>
  <c r="F10" i="18"/>
  <c r="F11" i="18"/>
  <c r="F41" i="18"/>
  <c r="F42" i="18"/>
  <c r="F50" i="18"/>
  <c r="F54" i="18"/>
  <c r="F57" i="18"/>
  <c r="F58" i="18"/>
  <c r="G58" i="18"/>
  <c r="G22" i="33"/>
  <c r="H44" i="9"/>
  <c r="H40" i="9"/>
  <c r="H75" i="9"/>
  <c r="N72" i="9"/>
  <c r="L1" i="9"/>
  <c r="N756" i="10"/>
  <c r="S71" i="9"/>
  <c r="B44" i="12"/>
  <c r="D43" i="12"/>
  <c r="B37" i="12"/>
  <c r="D31" i="12"/>
  <c r="B32" i="12"/>
  <c r="G12" i="33"/>
  <c r="B41" i="12"/>
  <c r="D41" i="12"/>
  <c r="D44" i="12"/>
  <c r="D45" i="12"/>
  <c r="G20" i="33"/>
  <c r="B36" i="12"/>
  <c r="D36" i="12"/>
  <c r="I47" i="9"/>
  <c r="C47" i="9"/>
  <c r="H47" i="9"/>
  <c r="F33" i="12"/>
  <c r="F45" i="12"/>
  <c r="B23" i="12"/>
  <c r="B24" i="12"/>
  <c r="D23" i="12"/>
  <c r="D26" i="12"/>
  <c r="D27" i="12"/>
  <c r="F27" i="12"/>
  <c r="F39" i="12"/>
  <c r="F95" i="18"/>
  <c r="F69" i="18"/>
  <c r="F70" i="18"/>
  <c r="F87" i="18"/>
  <c r="F91" i="18"/>
  <c r="A21" i="12"/>
  <c r="D9" i="12"/>
  <c r="A13" i="33"/>
  <c r="B29" i="12"/>
  <c r="B31" i="12"/>
  <c r="C44" i="9"/>
  <c r="I44" i="9"/>
  <c r="I40" i="9"/>
  <c r="H12" i="8"/>
  <c r="H14" i="8"/>
  <c r="H15" i="8"/>
  <c r="E8" i="12"/>
  <c r="A41" i="12"/>
  <c r="B35" i="12"/>
  <c r="B38" i="12"/>
  <c r="D37"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Thanh Binh</author>
  </authors>
  <commentList>
    <comment ref="F74" authorId="0" shapeId="0" xr:uid="{B7838BF0-75AC-4241-A955-5A369084DF0A}">
      <text>
        <r>
          <rPr>
            <b/>
            <sz val="11"/>
            <color indexed="81"/>
            <rFont val="Times New Roman"/>
            <family val="1"/>
          </rPr>
          <t>Link bên bảng CSG-HCM&amp;HN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Thanh Binh</author>
  </authors>
  <commentList>
    <comment ref="D3" authorId="0" shapeId="0" xr:uid="{D4D0B6F4-1BE1-4132-ABA5-92D3BCACD3B4}">
      <text>
        <r>
          <rPr>
            <b/>
            <sz val="11"/>
            <color indexed="81"/>
            <rFont val="Times New Roman"/>
            <family val="1"/>
          </rPr>
          <t>So với năm 2011=2016*2015/100</t>
        </r>
      </text>
    </comment>
    <comment ref="X3" authorId="0" shapeId="0" xr:uid="{CC546203-206F-4D37-9B32-1ECB1D1D9404}">
      <text>
        <r>
          <rPr>
            <b/>
            <sz val="11"/>
            <color indexed="81"/>
            <rFont val="Times New Roman"/>
            <family val="1"/>
          </rPr>
          <t>So với năm 2015</t>
        </r>
      </text>
    </comment>
    <comment ref="D55" authorId="0" shapeId="0" xr:uid="{F843A6C6-E08E-4502-9623-0695B82F5C5F}">
      <text>
        <r>
          <rPr>
            <b/>
            <sz val="11"/>
            <color indexed="81"/>
            <rFont val="Times New Roman"/>
            <family val="1"/>
          </rPr>
          <t>So với năm 2011=2016*2015/100</t>
        </r>
      </text>
    </comment>
    <comment ref="X55" authorId="0" shapeId="0" xr:uid="{2F36A9F6-6C1E-4A90-A3B4-7C58A51A988E}">
      <text>
        <r>
          <rPr>
            <b/>
            <sz val="11"/>
            <color indexed="81"/>
            <rFont val="Times New Roman"/>
            <family val="1"/>
          </rPr>
          <t>So với năm 2015</t>
        </r>
      </text>
    </comment>
    <comment ref="X84" authorId="0" shapeId="0" xr:uid="{24B4BB8C-4777-4BE2-A240-D1FC483CCE9B}">
      <text>
        <r>
          <rPr>
            <b/>
            <sz val="11"/>
            <color indexed="81"/>
            <rFont val="Times New Roman"/>
            <family val="1"/>
          </rPr>
          <t>So với năm 2015</t>
        </r>
      </text>
    </comment>
    <comment ref="X130" authorId="0" shapeId="0" xr:uid="{9F6DC5B6-8626-41A7-A767-21F8DF2B9AA2}">
      <text>
        <r>
          <rPr>
            <b/>
            <sz val="11"/>
            <color indexed="81"/>
            <rFont val="Times New Roman"/>
            <family val="1"/>
          </rPr>
          <t>So với năm 2015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Thanh Binh</author>
  </authors>
  <commentList>
    <comment ref="O635" authorId="0" shapeId="0" xr:uid="{C8ED9FC1-5B93-4384-9267-3CB560CE09AF}">
      <text>
        <r>
          <rPr>
            <b/>
            <sz val="9"/>
            <color indexed="81"/>
            <rFont val="Tahoma"/>
            <family val="2"/>
          </rPr>
          <t>Dự án nông nghiệp, lâm nghiệp, thủy sản, thủy lợi</t>
        </r>
      </text>
    </comment>
    <comment ref="O636" authorId="0" shapeId="0" xr:uid="{79912F68-539B-4501-9211-598BABC57FF0}">
      <text>
        <r>
          <rPr>
            <b/>
            <sz val="9"/>
            <color indexed="81"/>
            <rFont val="Tahoma"/>
            <family val="2"/>
          </rPr>
          <t xml:space="preserve"> Dự án hạ tầng kỹ thuật (trừ dự án giao thông)</t>
        </r>
      </text>
    </comment>
    <comment ref="H703" authorId="0" shapeId="0" xr:uid="{2F54621F-C89F-4FCC-A1FF-416747E402DA}">
      <text>
        <r>
          <rPr>
            <b/>
            <sz val="9"/>
            <color indexed="81"/>
            <rFont val="Tahoma"/>
            <family val="2"/>
          </rPr>
          <t>Công trình công nghiệp khác</t>
        </r>
      </text>
    </comment>
    <comment ref="H705" authorId="0" shapeId="0" xr:uid="{376431C7-E79D-4897-9611-6BB58DAB251F}">
      <text>
        <r>
          <rPr>
            <b/>
            <sz val="9"/>
            <color indexed="81"/>
            <rFont val="Tahoma"/>
            <family val="2"/>
          </rPr>
          <t>Công trình khác</t>
        </r>
      </text>
    </comment>
  </commentList>
</comments>
</file>

<file path=xl/sharedStrings.xml><?xml version="1.0" encoding="utf-8"?>
<sst xmlns="http://schemas.openxmlformats.org/spreadsheetml/2006/main" count="6990" uniqueCount="4225">
  <si>
    <t>STT</t>
  </si>
  <si>
    <t>I</t>
  </si>
  <si>
    <t>II</t>
  </si>
  <si>
    <t>KHOẢN MỤC CHI PHÍ</t>
  </si>
  <si>
    <t>DIỄN GIẢI</t>
  </si>
  <si>
    <t>GIÁ TRỊ TRƯỚC THUẾ</t>
  </si>
  <si>
    <t>GIÁ TRỊ SAU THUẾ</t>
  </si>
  <si>
    <t>( 1 )</t>
  </si>
  <si>
    <t>( 2 )</t>
  </si>
  <si>
    <t>( 3 )</t>
  </si>
  <si>
    <t>( 4 )</t>
  </si>
  <si>
    <t>( 5 )</t>
  </si>
  <si>
    <t>Gxd</t>
  </si>
  <si>
    <t>Chi phí thiết bị</t>
  </si>
  <si>
    <t>Gtb</t>
  </si>
  <si>
    <t>VNĐ</t>
  </si>
  <si>
    <t>:</t>
  </si>
  <si>
    <t>Chi phí quản lý dự án</t>
  </si>
  <si>
    <t>Chi phí tư vấn đầu tư xây dựng</t>
  </si>
  <si>
    <t>Chi phí giám sát thi công xây dựng công trình</t>
  </si>
  <si>
    <t>Chi phí khác</t>
  </si>
  <si>
    <t xml:space="preserve">Chi phí bảo hiểm </t>
  </si>
  <si>
    <t>Phí thẩm định báo cáo đánh giá tác động môi trường</t>
  </si>
  <si>
    <t>Chi phí dự phòng</t>
  </si>
  <si>
    <t>Tạm tính</t>
  </si>
  <si>
    <t>III</t>
  </si>
  <si>
    <t>ĐỊA ĐIỂM</t>
  </si>
  <si>
    <t xml:space="preserve">LÀM TRÒN </t>
  </si>
  <si>
    <t xml:space="preserve">Bảng tính </t>
  </si>
  <si>
    <t xml:space="preserve">Dự phòng phí   </t>
  </si>
  <si>
    <t xml:space="preserve">Chi phí tư vấn xây dựng </t>
  </si>
  <si>
    <t xml:space="preserve">Chi phí quản lý dự án </t>
  </si>
  <si>
    <t xml:space="preserve">Chi phí xây dựng công trình  </t>
  </si>
  <si>
    <t>GHI CHÚ</t>
  </si>
  <si>
    <t>Phí thẩm duyệt PCCC</t>
  </si>
  <si>
    <t xml:space="preserve">Phí thẩm định dự toán xây dựng </t>
  </si>
  <si>
    <t>Chi phí lập hồ sơ mời thầu, đánh giá hồ sơ dự thầu xây dựng</t>
  </si>
  <si>
    <t>IV</t>
  </si>
  <si>
    <t>QĐ số 79/QĐ-BXD ngày 15/02/2017 của Bộ Xây dựng v/v công bố định mức chi phí QLDA và tư vấn ĐTXD công trình;</t>
  </si>
  <si>
    <t>Chi phí xây dựng</t>
  </si>
  <si>
    <t>BẢNG TỔNG MỨC ĐẦU TƯ CÔNG TRÌNH</t>
  </si>
  <si>
    <t>Giá trị thiết bị</t>
  </si>
  <si>
    <t>Theo bảng tính</t>
  </si>
  <si>
    <t>( 6 )</t>
  </si>
  <si>
    <t>TT</t>
  </si>
  <si>
    <t>dòng</t>
  </si>
  <si>
    <t>cột</t>
  </si>
  <si>
    <t>giá trị</t>
  </si>
  <si>
    <t>hệ số</t>
  </si>
  <si>
    <t>Tỷ lệ %</t>
  </si>
  <si>
    <t>Chi phí xây dựng và chi phí thiết bị (chưa có thuế GTGT) (tỷ đồng)</t>
  </si>
  <si>
    <t>Bảng số 1: Định mức chi phí quản lý dự án</t>
  </si>
  <si>
    <t>Loại</t>
  </si>
  <si>
    <t>Cấp</t>
  </si>
  <si>
    <t>Thiết kế</t>
  </si>
  <si>
    <t>1 bước</t>
  </si>
  <si>
    <t>2 bước</t>
  </si>
  <si>
    <t>3 bước</t>
  </si>
  <si>
    <t>Bảng số 3: Định mức chi phí lập báo cáo nghiên cứu khả thi</t>
  </si>
  <si>
    <t>Đvt:</t>
  </si>
  <si>
    <t>ĐB</t>
  </si>
  <si>
    <t>Bảng số 5: Định mức chi phí thiết kế kỹ thuật của công trình dân dụng có yêu cầu thiết kế 3 bước</t>
  </si>
  <si>
    <t>Cấp công trình</t>
  </si>
  <si>
    <t>Cận trước</t>
  </si>
  <si>
    <t>Cận sau</t>
  </si>
  <si>
    <t>Cần nội suy</t>
  </si>
  <si>
    <t>Cận trên</t>
  </si>
  <si>
    <t>Cận dưới</t>
  </si>
  <si>
    <t>Bảng số 6: Định mức chi phí thiết kế kỹ thuật của công trình dân dụng có yêu cầu thiết kế 2 bước</t>
  </si>
  <si>
    <t>Bảng số 7: Định mức chi phí thiết kế kỹ thuật của công trình công nghiệp có yêu cầu thiết kế 3 bước</t>
  </si>
  <si>
    <t>Bảng số 8: Định mức chi phí thiết kế kỹ thuật của công trình công nghiệp có yêu cầu thiết kế 2 bước</t>
  </si>
  <si>
    <t>Trường hợp dự án được quản lý theo hình thức chủ đầu tư sử dụng bộ máy chuyên môn trực thuộc có đủ điều kiện năng lực để quản lý dự án, chi phí quản lý dự án xác định theo định mức và điều chỉnh với hệ số k = 0,8.</t>
  </si>
  <si>
    <t>Chi phí quản lý dự án của các dự án đầu tư xây dựng trên biển; trên đảo; dự án trải dài dọc theo tuyến biên giới trên đất liền, dự án tại vùng có điều kiện kinh tế - xã hội đặc biệt khó khăn theo quy định của Chính phủ xác định theo định mức công bố tại Quyết định này và điều chỉnh với hệ số k = 1,35. Chi phí quản lý dự án của các dự án trải dài theo tuyến trên địa bàn từ hai tỉnh trở lên xác định theo định mức công bố tại Quyết định này và điều chỉnh với hệ số k = 1,1. Trường hợp dự án gồm các công trình riêng biệt được xây dựng trên địa bàn nhiều tỉnh khác nhau thì chi phí quản lý dự án được xác định theo quy mô chi phí xây dựng và chi phí thiết bị trong dự toán của từng công trình được duyệt (không nhân với hệ số k = 1,1).</t>
  </si>
  <si>
    <t>Trường hợp chi phí thiết bị chiếm tỷ trọng ≥ 50% tổng chi phí xây dựng và thiết bị trong tổng mức đầu tư được duyệt thì điều chỉnh định mức chi phí quản lý dự án với hệ số k = 0,80.</t>
  </si>
  <si>
    <t>Loại công trình</t>
  </si>
  <si>
    <t>Chi phí lập báo cáo nghiên cứu tiền khả thi, báo cáo nghiên cứu khả thi của các dự án quan trọng quốc gia được điều chỉnh với hệ số k = 1,1.</t>
  </si>
  <si>
    <t>Chi phí lập báo cáo nghiên cứu khả thi và lập báo cáo kinh tế - kỹ thuật của một số dự án được điều chỉnh như sau:
- Dự án cải tạo, sửa chữa, mở rộng có tính toán kết nối với công trình hiện có: k = 1,15.
- Dự án đầu tư gồm nhiều công trình riêng biệt được xây dựng trên địa bàn từ hai tỉnh trở lên: k = 1,1.
- Sử dụng thiết kế mẫu, thiết kế điển hình do cơ quan có thẩm quyền ban hành: k = 0,80.
- Sử dụng thiết kế lặp lại hoặc sử dụng lại thiết kế: k = 0,80.</t>
  </si>
  <si>
    <t>Bảng số 4: Định mức chi phí lập báo cáo kinh tế - kỹ thuật</t>
  </si>
  <si>
    <t>Chi phí lập báo cáo kinh tế - kỹ thuật xác định theo định mức nhưng tối thiểu không nhỏ hơn 5.000.000 đồng.</t>
  </si>
  <si>
    <t>Chi phí lập dự toán xây dựng chiếm khoảng 12% của chi phí thiết kế xây dựng.</t>
  </si>
  <si>
    <t>- Thiết kế sửa chữa hoặc cải tạo hoặc nâng cấp:
+ Trường hợp thiết kế không thay đổi kết cấu chịu lực của công trình: k = 1,1.
+ Trường hợp thiết kế có thay đổi kết cấu chịu lực (không gồm móng công trình) của công trình hoặc thiết kế cải tạo, nâng cấp dây chuyền công nghệ, bổ sung thiết bị: k = 1,2.
+ Trường hợp thiết kế có thay đổi kết cấu chịu lực và móng công trình hoặc hạng mục công trình: k =1,3.
- Thiết kế mở rộng có tính toán kết nối với dây chuyền công nghệ của công trình hiện có: k = 1,15.</t>
  </si>
  <si>
    <t>Thiết kế xây dựng công trình xây dựng trên biển, công trình ngoài hải đảo, thiết kế dây chuyền công nghệ có hệ thống điều khiển tự động hóa SCADA (System Control and Data Acquisition), DCS (Distributed Control System): k = 1,15.</t>
  </si>
  <si>
    <t>Chi phí thiết kế xây dựng công trình dân dụng có yêu cầu thiết kế 3 bước là tổng chi phí thiết kế kỹ thuật và chi phí thiết kế bản vẽ thi công; trong đó, chi phí thiết kế kỹ thuật xác định theo định mức tại bảng số 5, chi phí thiết kế bản vẽ thi công xác định bằng 55% theo định mức tại bảng số 5</t>
  </si>
  <si>
    <t>Định mức chi phí thiết kế của một số công trình dân dụng được điều chỉnh với hệ số k = 1,2 gồm: Sân vận động quốc gia, sân thi đấu quốc gia; nhà thi đấu thể thao quốc gia; Trung tâm hội nghị quốc gia; Bảo tàng, thư viện, triển lãm, nhà trưng bày quốc gia; Nhà Quốc hội, phủ Chủ tịch, trụ sở Chính phủ, trụ sở Trung ương Đảng; Trụ sở làm việc của các Bộ, Ngành, Ủy ban nhân dân thành phố trực thuộc Trung ương và cấp hành chính tương đương; nhà ga hàng không.</t>
  </si>
  <si>
    <t>Trường hợp công trình dân dụng có chi phí thiết bị công trình ≥ 50% tổng chi phí xây dựng và chi phí thiết bị trong dự toán công trình thì chi phí thiết kế công trình dân dụng này được xác định bằng cặp trị số định mức tỷ lệ phần trăm (%) theo chi phí xây dựng và chi phí thiết bị (chưa có thuế giá trị gia tăng) tại bảng số 5 hoặc bảng số 6 và bảng DD1 dưới đây.</t>
  </si>
  <si>
    <t>Chi phí thiết bị (tỷ đồng)</t>
  </si>
  <si>
    <t>Chi phí TKKT (3 bước)</t>
  </si>
  <si>
    <t>Chi phí TKBVTC (bước cuối)</t>
  </si>
  <si>
    <t>Chi phí thiết kế xây dựng công trình công nghiệp có yêu cầu thiết kế 3 bước là tổng chi phí thiết kế kỹ thuật và chi phí thiết kế bản vẽ thi công; trong đó, chi phí thiết kế kỹ thuật xác định theo định mức tại bảng số 7, chi phí thiết kế bản vẽ thi công xác định bằng 60% theo định mức tại bảng số 7</t>
  </si>
  <si>
    <t>- Công trình khai thác mỏ và chế biến khoáng sản:
+ Công trình mỏ than lộ thiên, mỏ quặng lộ thiên: cấp II: k = 1,2; cấp III: k= 1,35.
+ Công trình mỏ than hầm lò, mỏ quặng hầm lò, nhà máy sàng tuyển than, nhà máy tuyển/làm giầu quặng: cấp I: k =1,2; cấp II: k = 1,45; cấp III: k = 1,6.
+ Định mức chi phí thiết kế quy định cho thiết kế công trình khai thác than quặng theo lò bằng. Trường hợp thiết kế công trình khai thác than, quặng theo lò giếng (giếng nghiêng, giếng đứng) được điều chỉnh với hệ số k = 1,3.
+ Định mức chi phí thiết kế công trình sửa chữa, cải tạo đối với công trình mỏ than lộ thiên, mỏ quặng lộ thiên được điều chỉnh với hệ số k = 3,0; đối với thiết kế mỏ than hầm lò, mỏ quặng hầm lò được điều chỉnh với hệ số k = 1,5; đối với công trình nhà máy sàng tuyển than, nhà máy tuyển/làm giầu quặng được điều chỉnh với hệ số k = 1,2.
+ Định mức chi phí thiết kế công trình sửa chữa, mở rộng trạm biến áp, định mức chi phí thiết kế tính như hướng dẫn đối với công trình xây dựng mới và được điều chỉnh với các hệ số: cấp đặc biệt: k = 1,1; cấp I: k = 1,3; các cấp còn lại: k= 1,5.</t>
  </si>
  <si>
    <t>- Công trình nhà máy xi măng: cấp I: k=1,2; cấp II: k = 1,42; cấp III: k = 1,58.
- Công trình sản xuất hóa chất:
+ Hóa chất cơ bản: cấp I: k = 1,2; cấp II: k = 1,43; cấp III: k = 1,6.
- Công trình hóa mỹ phẩm: cấp II: k=1,2; cấp III: k = 1,34.
+ Hóa chất sản xuất phân bón Urê, DAP, MPA, SA, NPK phức hợp: cấp I: k=1,2; cấp II: k = 1,35; cấp III: k = 1,5;
- Công trình kho xăng dầu: cấp I: k = 1,2; cấp II: k = 1,36; cấp III: k = 1,5;
- Công trình kho chứa khí hóa lỏng, trạm chiết khí hóa lỏng: cấp I: k = 1,18; cấp II: k= 1,36.</t>
  </si>
  <si>
    <t>Định mức chi phí thiết kế công trình cáp ngầm có yêu cầu thiết kế 2 bước xác định theo định mức tỷ lệ phần trăm (%) tại bảng CN1 dưới đây nhân với chi phí xây dựng và chi phí thiết bị (chưa có thuế giá trị gia tăng). Trường hợp công trình cáp ngầm có yêu cầu thiết kế 3 bước thì định mức chi phí điều chỉnh hệ số k= 1,15.</t>
  </si>
  <si>
    <t>Chi phí XD và TB</t>
  </si>
  <si>
    <t>(tỷ đồng)</t>
  </si>
  <si>
    <t>Cấp điện áp</t>
  </si>
  <si>
    <t>Cáp ngầm điện áp &lt; 6KV</t>
  </si>
  <si>
    <t>Cáp ngầm điện áp 6 ÷ 110KV</t>
  </si>
  <si>
    <t>Cáp ngầm điện áp 220KV</t>
  </si>
  <si>
    <t>Trường hợp công trình hóa chất, khai thác than, quặng, xi măng và công trình trạm biến áp có chi phí thiết bị ≥ 50% tổng chi phí xây dựng và chi phí thiết bị trong dự toán xây dựng công trình thì chi phí thiết kế các công trình này được xác định bằng cặp trị số định mức tỷ lệ phần trăm (%) theo chi phí xây dựng và chi phí thiết bị (chưa có thuế giá trị gia tăng) tại bảng số 7 hoặc bảng số 8 và bảng CN2 dưới đây.</t>
  </si>
  <si>
    <t>Công trình</t>
  </si>
  <si>
    <t>Công trình hóa chất</t>
  </si>
  <si>
    <t>Công trình khai thác than, quặng (mỏ vật liệu):</t>
  </si>
  <si>
    <t>- Mỏ lộ thiên</t>
  </si>
  <si>
    <t>- Mỏ hầm lò</t>
  </si>
  <si>
    <t>Công trình SX xi măng</t>
  </si>
  <si>
    <t>-</t>
  </si>
  <si>
    <t>Công trình trạm biến áp</t>
  </si>
  <si>
    <t>Bảng số 9: Định mức chi phí thiết kế kỹ thuật của công trình giao thông có yêu cầu thiết kế 3 bước</t>
  </si>
  <si>
    <t>Chi phí xây dựng (chưa có thuế GTGT) (tỷ đồng)</t>
  </si>
  <si>
    <t>Bảng số 10: Định mức chi phí thiết kế kỹ thuật của công trình giao thông có yêu cầu thiết kế 2 bước</t>
  </si>
  <si>
    <t>Chi phí thiết kế xây dựng công trình giao thông có yêu cầu thiết kế 3 bước là tổng chi phí thiết kế kỹ thuật và chi phí thiết kế bản vẽ thi công; trong đó, chi phí thiết kế kỹ thuật xác định theo định mức tại bảng số 9, chi phí thiết kế bản vẽ thi công xác định bằng 55% theo định mức tại bảng số 9.</t>
  </si>
  <si>
    <t>Bảng số 11: Định mức chi phí thiết kế kỹ thuật của công trình nông nghiệp và phát triển nông thôn có yêu cầu thiết kế 3 bước</t>
  </si>
  <si>
    <t>Bảng số 12: Định mức chi phí thiết kế kỹ thuật của công trình nông nghiệp và phát triển nông thôn có yêu cầu thiết kế 2 bước</t>
  </si>
  <si>
    <t>Chi phí thiết kế xây dựng công trình nông nghiệp và phát triển nông thôn có yêu cầu thiết kế 3 bước là tổng chi phí thiết kế kỹ thuật và chi phí thiết kế bản vẽ thi công; trong đó, chi phí thiết kế kỹ thuật xác định theo định mức tại bảng số 11, chi phí thiết kế bản vẽ thi công xác định bằng 55% theo định mức tại bảng số 11</t>
  </si>
  <si>
    <t>Đối với công trình thủy lợi có yêu cầu thiết kế chế tạo thiết bị cơ khí (cửa van, thiết bị đóng mở, lưới chắn rác, thiết bị thả phai,...) thì chi phí thiết kế thiết bị cơ khí xác định theo định mức tỷ lệ phần trăm (%) chi phí thiết bị tại bảng TL1:</t>
  </si>
  <si>
    <t>Chi phí thiết bị (chưa có thuế GTGT) (tỷ đồng)</t>
  </si>
  <si>
    <t>Cấp đặc biệt và cấp I</t>
  </si>
  <si>
    <t>Cấp II, cấp III và cấp IV</t>
  </si>
  <si>
    <t>Bảng số 13: Định mức chi phí thiết kế kỹ thuật của công trình hạ tầng kỹ thuật có yêu cầu thiết kế 3 bước</t>
  </si>
  <si>
    <t>Bảng số 14: Định mức chi phí thiết kế kỹ thuật của công trình hạ tầng kỹ thuật có yêu cầu thiết kế 2 bước</t>
  </si>
  <si>
    <t>Chi phí thiết kế xây dựng công trình hạ tầng kỹ thuật có yêu cầu thiết kế 3 bước là tổng chi phí thiết kế kỹ thuật và chi phí thiết kế bản vẽ thi công; trong đó, chi phí thiết kế kỹ thuật xác định theo định mức tại bảng số 13, chi phí thiết kế bản vẽ thi công xác định bằng 55% theo định mức tại bảng số 13.</t>
  </si>
  <si>
    <t>Định mức chi phí thiết kế của công trình dạng cột, trụ, tháp thu phát sóng viễn thông, truyền thanh, truyền hình điều chỉnh với các hệ số k = 1,2.</t>
  </si>
  <si>
    <t>Định mức chi phí thiết kế công trình Thông tin - Truyền thông theo hướng dẫn tại bảng HTKT1 dưới đây:</t>
  </si>
  <si>
    <t>Chi phí xây dựng và thiết bị (chưa có thuế GTGT) (tỷ đồng)</t>
  </si>
  <si>
    <t>Công trình cáp chôn trực tiếp</t>
  </si>
  <si>
    <t>Công trình tuyến cáp chôn qua sông</t>
  </si>
  <si>
    <t>Công trình hào kỹ thuật, cống cáp</t>
  </si>
  <si>
    <t>Định mức chi phí thiết kế công trình máy thông tin theo hướng dẫn tại bảng HTKT2 dưới đây:</t>
  </si>
  <si>
    <t>Các loại tổng đài host, vệ tinh, độc lập</t>
  </si>
  <si>
    <t>Các loại tổng đài MSC, BSC, truy nhập thuê bao, nhắn tin</t>
  </si>
  <si>
    <t>Hệ thống thiết bị truyền dẫn quang</t>
  </si>
  <si>
    <t>Hệ thống truyền dẫn vi ba</t>
  </si>
  <si>
    <t>Mạng viễn thông nông thôn</t>
  </si>
  <si>
    <t>Mạng Internet, Voip, thiết bị mạng NGN</t>
  </si>
  <si>
    <t>Hệ thống tiếp đất chống sét (cả thiết bị)</t>
  </si>
  <si>
    <t>Trạm thông tin vệ tinh Vsat</t>
  </si>
  <si>
    <t>Trạm BTS, CS, điện thoại thẻ</t>
  </si>
  <si>
    <t>Chi phí xây dựng (chưa có thuế GTGT) trong tổng mức đầu tư được duyệt hoặc giá gói thầu được duyệt (tỷ đồng)</t>
  </si>
  <si>
    <t>Bảng số 17: Định mức chi phí thẩm tra thiết kế xây dựng</t>
  </si>
  <si>
    <t>Bảng số 18: Định mức chi phí thẩm tra dự toán xây dựng</t>
  </si>
  <si>
    <t>Bảng số 20: Định mức chi phí lập hồ sơ mời thầu, đánh giá hồ sơ dự thầu thi công xây dựng</t>
  </si>
  <si>
    <t>Chi phí xây dựng (chưa có thuế GTGT) của giá gói thầu được duyệt (tỷ đồng)</t>
  </si>
  <si>
    <t>Bảng số 21: Định mức chi phí lập hồ sơ mời thầu, đánh giá hồ sơ dự thầu mua sắm vật tư, thiết bị</t>
  </si>
  <si>
    <t>Chi phí vật tư, thiết bị (chưa có thuế GTGT) của giá gói thầu được duyệt (tỷ đồng)</t>
  </si>
  <si>
    <t>Bảng số 22: Định mức chi phí giám sát thi công xây dựng</t>
  </si>
  <si>
    <t>Bảng số 23: Định mức chi phí giám sát lắp đặt thiết bị</t>
  </si>
  <si>
    <t>Mức khấu trừ (loại)</t>
  </si>
  <si>
    <t>CÔNG TRÌNH DÂN DỤNG</t>
  </si>
  <si>
    <t>1.1</t>
  </si>
  <si>
    <t xml:space="preserve">Nhà ở </t>
  </si>
  <si>
    <t>1.1.1</t>
  </si>
  <si>
    <t>1.1.1.1</t>
  </si>
  <si>
    <t>Không có tầng hầm</t>
  </si>
  <si>
    <t>M</t>
  </si>
  <si>
    <t>1.1.1.2</t>
  </si>
  <si>
    <t>Có 1 tới 2 tầng hầm</t>
  </si>
  <si>
    <t>1.1.1.3</t>
  </si>
  <si>
    <t xml:space="preserve">Có trên 2 tầng hầm </t>
  </si>
  <si>
    <t>1.1.2</t>
  </si>
  <si>
    <t>1.1.2.1</t>
  </si>
  <si>
    <t>1.1.2.2</t>
  </si>
  <si>
    <t>1.1.2.3</t>
  </si>
  <si>
    <t>1.2</t>
  </si>
  <si>
    <t>1.2.1</t>
  </si>
  <si>
    <t>1.2.1.1</t>
  </si>
  <si>
    <t>1.2.1.2</t>
  </si>
  <si>
    <t>1.2.1.3</t>
  </si>
  <si>
    <t>1.2.3</t>
  </si>
  <si>
    <t>Công trình thể thao</t>
  </si>
  <si>
    <t>1.2.3.1</t>
  </si>
  <si>
    <t>1.2.3.2</t>
  </si>
  <si>
    <t>1.2.3.3</t>
  </si>
  <si>
    <t>1.2.4</t>
  </si>
  <si>
    <t>1.2.4.1</t>
  </si>
  <si>
    <t>1.2.4.2</t>
  </si>
  <si>
    <t>1.2.4.3</t>
  </si>
  <si>
    <t>1.2.5</t>
  </si>
  <si>
    <t>1.2.5.1</t>
  </si>
  <si>
    <t>1.2.5.2</t>
  </si>
  <si>
    <t>1.2.5.3</t>
  </si>
  <si>
    <t>1.2.6</t>
  </si>
  <si>
    <t>N</t>
  </si>
  <si>
    <t>1.2.7</t>
  </si>
  <si>
    <t>Nhà ga</t>
  </si>
  <si>
    <t>1.2.7.1</t>
  </si>
  <si>
    <t xml:space="preserve">Nhà ga hàng không </t>
  </si>
  <si>
    <t>1.2.7.2</t>
  </si>
  <si>
    <t>CÔNG TRÌNH CÔNG NGHIỆP</t>
  </si>
  <si>
    <t>2.1</t>
  </si>
  <si>
    <t>2.1.1</t>
  </si>
  <si>
    <t>2.1.2</t>
  </si>
  <si>
    <t>2.1.3</t>
  </si>
  <si>
    <t>2.2</t>
  </si>
  <si>
    <t>2.2.1</t>
  </si>
  <si>
    <t>2.2.2</t>
  </si>
  <si>
    <t>2.2.3</t>
  </si>
  <si>
    <t>2.2.4</t>
  </si>
  <si>
    <t>2.2.5</t>
  </si>
  <si>
    <t>2.2.6</t>
  </si>
  <si>
    <t>2.2.7</t>
  </si>
  <si>
    <t>2.2.8</t>
  </si>
  <si>
    <t>2.2.9</t>
  </si>
  <si>
    <t>2.3</t>
  </si>
  <si>
    <t>2.3.1</t>
  </si>
  <si>
    <t>2.3.2</t>
  </si>
  <si>
    <t>2.3.3</t>
  </si>
  <si>
    <t>2.3.4</t>
  </si>
  <si>
    <t>2.3.5</t>
  </si>
  <si>
    <t>2.3.6</t>
  </si>
  <si>
    <t>2.4</t>
  </si>
  <si>
    <t>2.4.1</t>
  </si>
  <si>
    <t>2.4.2</t>
  </si>
  <si>
    <t>2.5</t>
  </si>
  <si>
    <t>2.5.1</t>
  </si>
  <si>
    <t>2.5.2</t>
  </si>
  <si>
    <t>2.5.3</t>
  </si>
  <si>
    <t>2.5.4</t>
  </si>
  <si>
    <t>2.5.5</t>
  </si>
  <si>
    <t>2.5.6</t>
  </si>
  <si>
    <t>2.5.7</t>
  </si>
  <si>
    <t>2.6</t>
  </si>
  <si>
    <t>2.6.1</t>
  </si>
  <si>
    <t>2.6.1.1</t>
  </si>
  <si>
    <t>2.6.1.2</t>
  </si>
  <si>
    <t>2.6.1.3</t>
  </si>
  <si>
    <t>2.6.1.4</t>
  </si>
  <si>
    <t>2.6.1.5</t>
  </si>
  <si>
    <t>2.6.2</t>
  </si>
  <si>
    <t>2.6.2.1</t>
  </si>
  <si>
    <t>2.6.2.2</t>
  </si>
  <si>
    <t>2.6.2.3</t>
  </si>
  <si>
    <t>2.6.2.4</t>
  </si>
  <si>
    <t>2.6.2.5</t>
  </si>
  <si>
    <t>2.6.2.6</t>
  </si>
  <si>
    <t>2.6.2.7</t>
  </si>
  <si>
    <t>2.6.2.8</t>
  </si>
  <si>
    <t>2.6.3</t>
  </si>
  <si>
    <t>2.7</t>
  </si>
  <si>
    <t xml:space="preserve">Công trình công nghiệp nhẹ </t>
  </si>
  <si>
    <t>2.7.1</t>
  </si>
  <si>
    <t>2.7.1.1</t>
  </si>
  <si>
    <t>2.7.1.2</t>
  </si>
  <si>
    <t>2.7.1.3</t>
  </si>
  <si>
    <t>2.7.1.4</t>
  </si>
  <si>
    <t>2.7.1.5</t>
  </si>
  <si>
    <t>2.7.1.6</t>
  </si>
  <si>
    <t>2.7.1.7</t>
  </si>
  <si>
    <t>2.7.1.8</t>
  </si>
  <si>
    <t>2.7.1.9</t>
  </si>
  <si>
    <t>2.7.1.10</t>
  </si>
  <si>
    <t>2.7.1.11</t>
  </si>
  <si>
    <t>2.7.2</t>
  </si>
  <si>
    <t>2.7.2.1</t>
  </si>
  <si>
    <t>2.7.2.2</t>
  </si>
  <si>
    <t>2.7.2.3</t>
  </si>
  <si>
    <t>2.7.3</t>
  </si>
  <si>
    <t>2.7.3.1</t>
  </si>
  <si>
    <t>2.7.3.2</t>
  </si>
  <si>
    <t>2.7.3.3</t>
  </si>
  <si>
    <t>2.7.3.4</t>
  </si>
  <si>
    <t>2.7.3.5</t>
  </si>
  <si>
    <t>2.7.4</t>
  </si>
  <si>
    <t>2.7.4.1</t>
  </si>
  <si>
    <t>2.7.4.2</t>
  </si>
  <si>
    <t>2.7.4.3</t>
  </si>
  <si>
    <t>2.7.5</t>
  </si>
  <si>
    <t>2.7.5.1</t>
  </si>
  <si>
    <t>2.7.5.2</t>
  </si>
  <si>
    <t>2.7.5.3</t>
  </si>
  <si>
    <t>2.7.5.4</t>
  </si>
  <si>
    <t>2.7.5.5</t>
  </si>
  <si>
    <t>2.7.6</t>
  </si>
  <si>
    <t>Cơ sở chăn nuôi và chế biến thức ăn chăn nuôi</t>
  </si>
  <si>
    <t>2.7.6.1</t>
  </si>
  <si>
    <t>2.7.6.2</t>
  </si>
  <si>
    <t>2.7.6.3</t>
  </si>
  <si>
    <t>2.7.7</t>
  </si>
  <si>
    <t>2.7.7.1</t>
  </si>
  <si>
    <t>2.7.7.2</t>
  </si>
  <si>
    <t>2.7.7.3</t>
  </si>
  <si>
    <t>2.7.7.4</t>
  </si>
  <si>
    <t>2.7.7.5</t>
  </si>
  <si>
    <t>2.7.7.6</t>
  </si>
  <si>
    <t>2.7.7.7</t>
  </si>
  <si>
    <t>Cơ sở thuộc da</t>
  </si>
  <si>
    <t>2.7.7.8</t>
  </si>
  <si>
    <t>2.7.7.9</t>
  </si>
  <si>
    <t>CÔNG TRÌNH HẠ TẦNG KỸ THUẬT</t>
  </si>
  <si>
    <t>3.1</t>
  </si>
  <si>
    <t xml:space="preserve">Cấp nước </t>
  </si>
  <si>
    <t>3.1.1</t>
  </si>
  <si>
    <t>Nhà máy nước, công trình xử lý nước sạch</t>
  </si>
  <si>
    <t>3.1.2</t>
  </si>
  <si>
    <t>3.2</t>
  </si>
  <si>
    <t xml:space="preserve">Thoát nước </t>
  </si>
  <si>
    <t>3.2.1</t>
  </si>
  <si>
    <t>Hồ điều hòa</t>
  </si>
  <si>
    <t>3.2.2</t>
  </si>
  <si>
    <t>3.2.3</t>
  </si>
  <si>
    <t>Công trình xử lý nước thải</t>
  </si>
  <si>
    <t>3.24</t>
  </si>
  <si>
    <t>3.2.5</t>
  </si>
  <si>
    <t>Công trình xử lý bùn</t>
  </si>
  <si>
    <t>3.2.6</t>
  </si>
  <si>
    <t>3.3</t>
  </si>
  <si>
    <t>Xử lý, tái chế chất thải</t>
  </si>
  <si>
    <t>3.3.1</t>
  </si>
  <si>
    <t>3.3.2</t>
  </si>
  <si>
    <t>3.3.3</t>
  </si>
  <si>
    <t>3.3.4</t>
  </si>
  <si>
    <t>3.4</t>
  </si>
  <si>
    <t>3.4.1</t>
  </si>
  <si>
    <t>3.4.2</t>
  </si>
  <si>
    <t>3.5</t>
  </si>
  <si>
    <t xml:space="preserve">Bãi đỗ xe ô tô, xe máy </t>
  </si>
  <si>
    <t>3.5.1</t>
  </si>
  <si>
    <t>3.5.2</t>
  </si>
  <si>
    <t>3.6</t>
  </si>
  <si>
    <t xml:space="preserve">CÔNG TRÌNH GIAO THÔNG </t>
  </si>
  <si>
    <t>4.1</t>
  </si>
  <si>
    <t>Đường bộ</t>
  </si>
  <si>
    <t>4.1.1</t>
  </si>
  <si>
    <t>Đường ô tô cao tốc</t>
  </si>
  <si>
    <t>4.1.2</t>
  </si>
  <si>
    <t>4.1.3</t>
  </si>
  <si>
    <t>4.2</t>
  </si>
  <si>
    <t>Đường sắt</t>
  </si>
  <si>
    <t>4.2.1</t>
  </si>
  <si>
    <t>Đường sắt bộ</t>
  </si>
  <si>
    <t>4.2.2</t>
  </si>
  <si>
    <t>Đường sắt trên cao</t>
  </si>
  <si>
    <t>4.2.3</t>
  </si>
  <si>
    <t>Đường sắt qua hầm</t>
  </si>
  <si>
    <t>4.3</t>
  </si>
  <si>
    <t>Cầu</t>
  </si>
  <si>
    <t>4.3.1</t>
  </si>
  <si>
    <t>4.3.2</t>
  </si>
  <si>
    <t>4.3.3</t>
  </si>
  <si>
    <t>4.3.4</t>
  </si>
  <si>
    <t>4.4</t>
  </si>
  <si>
    <t>4.4.1</t>
  </si>
  <si>
    <t>Qua nước</t>
  </si>
  <si>
    <t>4.4.2</t>
  </si>
  <si>
    <t>Qua đất</t>
  </si>
  <si>
    <t>4.5</t>
  </si>
  <si>
    <t>4.5.1</t>
  </si>
  <si>
    <t>Cảng, bến thủy nội địa</t>
  </si>
  <si>
    <t>4.5.2</t>
  </si>
  <si>
    <t>4.5.3</t>
  </si>
  <si>
    <t>4.6</t>
  </si>
  <si>
    <t xml:space="preserve">Công trình hàng hải </t>
  </si>
  <si>
    <t>4.6.1</t>
  </si>
  <si>
    <t>4.6.2</t>
  </si>
  <si>
    <t>4.6.3</t>
  </si>
  <si>
    <t>4.7</t>
  </si>
  <si>
    <t>4.7.1</t>
  </si>
  <si>
    <t>4.7.2</t>
  </si>
  <si>
    <t>CÔNG TRÌNH NÔNG NGHIỆP VÀ PHÁT TRIỂN NÔNG THÔN</t>
  </si>
  <si>
    <t>5.1</t>
  </si>
  <si>
    <t>Công trình thủy lợi</t>
  </si>
  <si>
    <t>5.1.1</t>
  </si>
  <si>
    <t>5.1.2</t>
  </si>
  <si>
    <t>5.1.3</t>
  </si>
  <si>
    <t>5.1.4</t>
  </si>
  <si>
    <t>5.2</t>
  </si>
  <si>
    <t>CÔNG TRÌNH KHÁC</t>
  </si>
  <si>
    <t>Đối với công trình được bảo hiểm có giá trị dưới bảy trăm (700) tỷ đồng</t>
  </si>
  <si>
    <t>Tổng mức đầu tư dự án</t>
  </si>
  <si>
    <t xml:space="preserve"> &gt;7.000</t>
  </si>
  <si>
    <t>Thẩm tra, phê duyệt (%)</t>
  </si>
  <si>
    <t>Kiểm toán (%)</t>
  </si>
  <si>
    <t>ĐỊNH MỨC CHI PHÍ THẨM ĐỊNH - TT số 210/2016/TT-BTC ngày 10/11/2016</t>
  </si>
  <si>
    <t>ĐỊNH MỨC CHI PHÍ KIỂM TOÁN - TT số 09/2016/TT-BTC ngày 18/01/2016</t>
  </si>
  <si>
    <t>ĐỊNH MỨC CHI PHÍ BẢO HIỂM - TT số 329/2016/TT-BTC ngày 26/12/2016</t>
  </si>
  <si>
    <t>ĐỊNH MỨC CHI PHÍ LẬP HSMT - NĐ số 63/2014/NĐ-CP ngày 26/06/2014</t>
  </si>
  <si>
    <t>Thẩm định thiết kế kỹ thuật, thẩm định dự toán xây dựng đối với trường hợp thiết kế ba bước; thiết kế bản vẽ thi công, thẩm định dự toán công trình đối với trường hợp thiết kế hai bước</t>
  </si>
  <si>
    <t>Chi phí xây dựng (chưa có thuế GTGT) trong dự toán công trình hoặc dự toán gói thầu được duyệt (tỷ đồng)</t>
  </si>
  <si>
    <t>Phụ lục số 1: Phí thẩm định thiết kế kỹ thuật</t>
  </si>
  <si>
    <t xml:space="preserve">Phụ lục số 1: Phí thẩm định phí thẩm định dự toán xây dựng </t>
  </si>
  <si>
    <t>Tổng mức đầu tư dự án (tỷ đồng)</t>
  </si>
  <si>
    <t>Bảng số 2: Định mức chi phí lập báo cáo nghiên cứu tiền khả thi</t>
  </si>
  <si>
    <t>Bảng số 15: Định mức chi phí thẩm tra báo cáo nghiên cứu tiền khả thi</t>
  </si>
  <si>
    <t>Bảng số 16: Định mức chi phí thẩm tra báo cáo nghiên cứu khả thi</t>
  </si>
  <si>
    <t>Bảng số 19: Định mức chi phí lập hồ sơ mời thầu, đánh giá hồ sơ dự thầu tư vấn</t>
  </si>
  <si>
    <t>Chi phí tư vấn (chưa có thuế GTGT) của giá gói thầu tư vấn được duyệt (tỷ đồng)</t>
  </si>
  <si>
    <t>Bảng số 24: Định mức chi phí giám sát công tác khảo sát xây dựng</t>
  </si>
  <si>
    <t>Chi phí khảo sát xây dựng (chưa có thuế GTGT) của giá gói thầu khảo sát xây dựng được duyệt (tỷ đồng)</t>
  </si>
  <si>
    <t>Bảng số 25: Định mức chi phí quy đổi vốn đầu tư xây dựng</t>
  </si>
  <si>
    <t>Giá trị tổng mức đầu tư (chưa có thuế GTGT) được duyệt (tỷ đồng)</t>
  </si>
  <si>
    <t xml:space="preserve">Phụ lục số 2: Phí thẩm định thiết kế kỹ thuật, phí thẩm định dự toán xây dựng khi cơ quan chuyên môn về xây dựng mời tổ chức tư vấn, cá nhân cùng thẩm định </t>
  </si>
  <si>
    <t>CỘNG HÒA XÃ HỘI CHỦ NGHĨA VIỆT NAM</t>
  </si>
  <si>
    <t>Độc lập - Tự do - Hạnh phúc</t>
  </si>
  <si>
    <t>---------------oOo---------------</t>
  </si>
  <si>
    <t>CÔNG TRÌNH</t>
  </si>
  <si>
    <t>HẠNG MỤC</t>
  </si>
  <si>
    <t>CÔNG TY TNHH TƯ VẤN THIẾT KẾ XÂY DỰNG ANH LINH (ALINCO)</t>
  </si>
  <si>
    <t>GIÁ TRỊ DỰ TOÁN:</t>
  </si>
  <si>
    <t>Bằng chữ</t>
  </si>
  <si>
    <t xml:space="preserve">CHỦ ĐẦU TƯ
</t>
  </si>
  <si>
    <t>CÔNG TY TNHH TƯ VẤN THIẾT KẾ XÂY DỰNG
 ANH LINH (ALINCO)</t>
  </si>
  <si>
    <t>Người lập dự toán:</t>
  </si>
  <si>
    <t>KS. LÊ THANH BÌNH</t>
  </si>
  <si>
    <t>Người kiểm tra:</t>
  </si>
  <si>
    <t>KS. PHẠM VĂN HÊN</t>
  </si>
  <si>
    <t>THUYẾT MINH DỰ TOÁN</t>
  </si>
  <si>
    <r>
      <t>CƠ SỞ LẬP DỰ TOÁN</t>
    </r>
    <r>
      <rPr>
        <b/>
        <sz val="12"/>
        <color indexed="8"/>
        <rFont val="Times New Roman"/>
        <family val="1"/>
      </rPr>
      <t>:</t>
    </r>
  </si>
  <si>
    <t>.</t>
  </si>
  <si>
    <t>Luật Xây dựng số 50/2014/QH13 ngày 18/06/2014 của Quốc Hội khóa XIII, kỳ họp thứ 7;</t>
  </si>
  <si>
    <t>Nghị định số 32/2015/NĐ-CP ngày 25 tháng 03 năm 2015 của Chính phủ về việc quản lý chi phí  đầu tư xây dựng;</t>
  </si>
  <si>
    <t>Quyết định số 1091/QĐ-BXD ngày 26/122011 của Bộ Xây Dựng về việc công bố định mức dự toán dự toán XDCT- Phần xây dựng (bổ sung);</t>
  </si>
  <si>
    <r>
      <t>Quyết định số 79/QĐ-BXD ngày 15/02/2017 về việc công bố Định mức chi phí quản lý dự án và tư vấn đầu tư xây dựng</t>
    </r>
    <r>
      <rPr>
        <sz val="9"/>
        <color indexed="63"/>
        <rFont val="Arial"/>
        <family val="2"/>
      </rPr>
      <t>;</t>
    </r>
  </si>
  <si>
    <t>Thông tư 06/2016/TT-BXD ngày 10/03/2016 của Bộ Xây Dựng về việc xác lập và quản lý chi phí đầu tư  xây dựng công trình;</t>
  </si>
  <si>
    <t>Thông tư 210/2016/TT-BTC ngày 10/11/2016 quy định mức thu, chế độ thu, nộp, quản lý và sử dụng phí thẩm định thiết kế kỹ thuật, phí thẩm định dự toán xây dựng;</t>
  </si>
  <si>
    <t>TT số 210/2016/TT-BTC ngày 10/11/2016 quy định mức thu, chế độ thu, nộp, quản lý và sử dụng phí thẩm định thiết kế kỹ thuật, phí thẩm định dự toán xây dựng;</t>
  </si>
  <si>
    <t>TT số 06/2016/TT-BXD ngày 10/03/2016 của BXD hường dẫn xác định và quản lý chi phí đầu tư XD;</t>
  </si>
  <si>
    <t>BẢNG TỔNG HỢP KINH PHÍ</t>
  </si>
  <si>
    <t>TT số 209/2016/TT-BTC ngày 10/11/2016 của Bộ Tài chính quy định mức thu, chế độ thu, nộp, quản lý và sử dụng phí thẩm định dự án đầu tư xây dựng, phí thẩm định thiết kế cơ sở;</t>
  </si>
  <si>
    <t>ĐỊNH MỨC CHI PHÍ THẨM ĐỊNH DỰ ÁN - TT số 209/2016/TT-BTC ngày 10/11/2016</t>
  </si>
  <si>
    <t>Phí thẩm định thiết kế cơ sở (đối với các dự án đầu tư xây dựng sử dụng vốn nhà nước ngoài ngân sách, dự án PPP và dự án đầu tư xây dựng sử dụng vốn khác): Mức phí thẩm định thiết kế cơ sở bằng 50% mức phí thẩm định dự án đầu tư xây dựng tại điểm 1 Biểu mức thu.</t>
  </si>
  <si>
    <t>ĐỊNH MỨC CHI PHÍ - QĐ số 79/2017/QĐ-BXD ngày 15/02/2017</t>
  </si>
  <si>
    <t>TT số 258/2016/TT-BTC ngày 11/11/2016 quy định mức thu, chế độ thu, nộp, QL và sử dụng phí thẩm duyệt thiết kế về PCCC;</t>
  </si>
  <si>
    <t>ĐỊNH MỨC CHI PHÍ THẨM DUYỆT PCCC - TT số 258/2016/TT-BTC ngày 11/11/2016</t>
  </si>
  <si>
    <t>1. Mức thu phí thẩm định lại BC ĐGTĐMT, đè án bảo vệ MT chi tiết bằng 50% mức thu phí thẩm định lần đầu tương ứng trong biểu nêu trên.
2. Đối với các dự án thuộc từ 02 nhóm trở lên thì áp dụng mức phí của nhốm có mức thu cao nhất.</t>
  </si>
  <si>
    <t>Giá vật liệu xây dựng quý II năm 2017 của Sở Xây dựng  TP.Hồ Chí Minh và tham khảo giá của nhà cung cấp vật tư tại thời điểm lập dự toán;</t>
  </si>
  <si>
    <t>Nghị định số 63/2014/NĐ-CP ngày 26/06/2014 quy định chi tiết thi hành một số điều của Luật Đấu thầu về lựa chọn nhà thầu;</t>
  </si>
  <si>
    <t>Thông tư số 209/2016/TT-BTC ngày 10/11/2016 của Bộ Tài chính quy định mức thu, chế độ thu, nộp, quản lý và sử dụng phí thẩm định dự án đầu tư xây dựng, phí thẩm định thiết kế cơ sở;</t>
  </si>
  <si>
    <t>Thông tư 258/2016/TT-BTC ngày 11/11/2016 của Bộ Tài Chính quy định mức thu, chế độ thu, nộp, quản lý về sử dụng phí thẩm duyệt thiết kế về phòng cháy chữa cháy;</t>
  </si>
  <si>
    <t>DEFDEFDEFDEFDEFDEFDEFDEFDEFDEF</t>
  </si>
  <si>
    <t>Chi phí hạng mục chung</t>
  </si>
  <si>
    <t>BẢNG TỔNG HỢP CHI PHÍ HẠNG MỤC CHUNG</t>
  </si>
  <si>
    <t>TÊN HẠNG MỤC</t>
  </si>
  <si>
    <t xml:space="preserve">CHI PHÍ HẠNG MỤC CHUNG </t>
  </si>
  <si>
    <t>THUẾ VAT 10%</t>
  </si>
  <si>
    <t>CHI PHÍ HẠNG MỤC CHUNG SAU THUẾ</t>
  </si>
  <si>
    <t xml:space="preserve">CHI PHÍ NHÀ TẠM =1%*(G) </t>
  </si>
  <si>
    <t>Kiến trúc</t>
  </si>
  <si>
    <t>TỔNG CỘNG</t>
  </si>
  <si>
    <t>BẢNG TỔNG HỢP CHI PHÍ XÂY LẮP</t>
  </si>
  <si>
    <t>THÀNH TIỀN 
TRƯỚC THUẾ</t>
  </si>
  <si>
    <t>THUẾ VAT</t>
  </si>
  <si>
    <t>THÀNH TIỀN 
SAU THUẾ</t>
  </si>
  <si>
    <t xml:space="preserve"> CỘNG</t>
  </si>
  <si>
    <t>BẢNG TỔNG HỢP CHI PHÍ THIẾT BỊ</t>
  </si>
  <si>
    <t>Chi phí thiết bị trước thuế</t>
  </si>
  <si>
    <t>Thuế VAT 10%</t>
  </si>
  <si>
    <t>Chi phí thiết bị sau thuế</t>
  </si>
  <si>
    <t>NĐ số 63/2014/NĐ-CP ngày 26/06/2014 quy định chi tiết thi hành một số điều của Luật Đấu thầu về lựa chọn nhà thầu;</t>
  </si>
  <si>
    <t>Tổng vốn đầu tư
(tỷ VNĐ)</t>
  </si>
  <si>
    <r>
      <t>&lt;</t>
    </r>
    <r>
      <rPr>
        <b/>
        <sz val="12"/>
        <rFont val="Times New Roman"/>
        <family val="1"/>
      </rPr>
      <t>10</t>
    </r>
  </si>
  <si>
    <r>
      <t xml:space="preserve">&gt;10 và </t>
    </r>
    <r>
      <rPr>
        <b/>
        <u/>
        <sz val="12"/>
        <rFont val="Times New Roman"/>
        <family val="1"/>
      </rPr>
      <t>&lt;</t>
    </r>
    <r>
      <rPr>
        <b/>
        <sz val="12"/>
        <rFont val="Times New Roman"/>
        <family val="1"/>
      </rPr>
      <t>20</t>
    </r>
  </si>
  <si>
    <r>
      <t xml:space="preserve">&gt;20 và </t>
    </r>
    <r>
      <rPr>
        <b/>
        <u/>
        <sz val="12"/>
        <rFont val="Times New Roman"/>
        <family val="1"/>
      </rPr>
      <t>&lt;</t>
    </r>
    <r>
      <rPr>
        <b/>
        <sz val="12"/>
        <rFont val="Times New Roman"/>
        <family val="1"/>
      </rPr>
      <t>50</t>
    </r>
  </si>
  <si>
    <r>
      <t xml:space="preserve">&gt;50 và </t>
    </r>
    <r>
      <rPr>
        <b/>
        <u/>
        <sz val="12"/>
        <rFont val="Times New Roman"/>
        <family val="1"/>
      </rPr>
      <t>&lt;</t>
    </r>
    <r>
      <rPr>
        <b/>
        <sz val="12"/>
        <rFont val="Times New Roman"/>
        <family val="1"/>
      </rPr>
      <t>100</t>
    </r>
  </si>
  <si>
    <r>
      <t xml:space="preserve">&gt;100 và </t>
    </r>
    <r>
      <rPr>
        <b/>
        <u/>
        <sz val="12"/>
        <rFont val="Times New Roman"/>
        <family val="1"/>
      </rPr>
      <t>&lt;</t>
    </r>
    <r>
      <rPr>
        <b/>
        <sz val="12"/>
        <rFont val="Times New Roman"/>
        <family val="1"/>
      </rPr>
      <t>200</t>
    </r>
  </si>
  <si>
    <r>
      <t xml:space="preserve">&gt;200 và </t>
    </r>
    <r>
      <rPr>
        <b/>
        <u/>
        <sz val="12"/>
        <rFont val="Times New Roman"/>
        <family val="1"/>
      </rPr>
      <t>&lt;</t>
    </r>
    <r>
      <rPr>
        <b/>
        <sz val="12"/>
        <rFont val="Times New Roman"/>
        <family val="1"/>
      </rPr>
      <t>500</t>
    </r>
  </si>
  <si>
    <r>
      <t xml:space="preserve">&gt;500 và </t>
    </r>
    <r>
      <rPr>
        <b/>
        <u/>
        <sz val="12"/>
        <rFont val="Times New Roman"/>
        <family val="1"/>
      </rPr>
      <t>&lt;</t>
    </r>
    <r>
      <rPr>
        <b/>
        <sz val="12"/>
        <rFont val="Times New Roman"/>
        <family val="1"/>
      </rPr>
      <t>1000</t>
    </r>
  </si>
  <si>
    <r>
      <t xml:space="preserve">&gt;1000 và </t>
    </r>
    <r>
      <rPr>
        <b/>
        <u/>
        <sz val="12"/>
        <rFont val="Times New Roman"/>
        <family val="1"/>
      </rPr>
      <t>&lt;</t>
    </r>
    <r>
      <rPr>
        <b/>
        <sz val="12"/>
        <rFont val="Times New Roman"/>
        <family val="1"/>
      </rPr>
      <t>1500</t>
    </r>
  </si>
  <si>
    <r>
      <t xml:space="preserve">&gt;1500 và </t>
    </r>
    <r>
      <rPr>
        <b/>
        <u/>
        <sz val="12"/>
        <rFont val="Times New Roman"/>
        <family val="1"/>
      </rPr>
      <t>&lt;</t>
    </r>
    <r>
      <rPr>
        <b/>
        <sz val="12"/>
        <rFont val="Times New Roman"/>
        <family val="1"/>
      </rPr>
      <t>2000</t>
    </r>
  </si>
  <si>
    <r>
      <t xml:space="preserve">&gt;2000 và </t>
    </r>
    <r>
      <rPr>
        <b/>
        <u/>
        <sz val="12"/>
        <rFont val="Times New Roman"/>
        <family val="1"/>
      </rPr>
      <t>&lt;</t>
    </r>
    <r>
      <rPr>
        <b/>
        <sz val="12"/>
        <rFont val="Times New Roman"/>
        <family val="1"/>
      </rPr>
      <t>3000</t>
    </r>
  </si>
  <si>
    <r>
      <t xml:space="preserve">&gt;3000 và </t>
    </r>
    <r>
      <rPr>
        <b/>
        <u/>
        <sz val="12"/>
        <rFont val="Times New Roman"/>
        <family val="1"/>
      </rPr>
      <t>&lt;</t>
    </r>
    <r>
      <rPr>
        <b/>
        <sz val="12"/>
        <rFont val="Times New Roman"/>
        <family val="1"/>
      </rPr>
      <t>5000</t>
    </r>
  </si>
  <si>
    <r>
      <t xml:space="preserve">&gt;5000 và </t>
    </r>
    <r>
      <rPr>
        <b/>
        <u/>
        <sz val="12"/>
        <rFont val="Times New Roman"/>
        <family val="1"/>
      </rPr>
      <t>&lt;</t>
    </r>
    <r>
      <rPr>
        <b/>
        <sz val="12"/>
        <rFont val="Times New Roman"/>
        <family val="1"/>
      </rPr>
      <t>7000</t>
    </r>
  </si>
  <si>
    <t>Loại công trình xây dựng
 (‰ theo giá trị công trình xây dựng)</t>
  </si>
  <si>
    <t xml:space="preserve">Phí bảo hiểm </t>
  </si>
  <si>
    <t>(đối với mỗi cấp tăng thêm cộng 0,1‰ phí bảo hiểm)</t>
  </si>
  <si>
    <t xml:space="preserve"> (đối với mỗi cấp tăng thêm cộng 0,1‰ phí bảo hiểm)</t>
  </si>
  <si>
    <t>3.5.3</t>
  </si>
  <si>
    <t>3.6.1</t>
  </si>
  <si>
    <t>3.6.2</t>
  </si>
  <si>
    <t>Giá trị xây lắp</t>
  </si>
  <si>
    <t>x Gxd x 1,1</t>
  </si>
  <si>
    <t>x Gtb x 1,1</t>
  </si>
  <si>
    <t>x TDT</t>
  </si>
  <si>
    <t>x Gxd</t>
  </si>
  <si>
    <t>Gíá trị</t>
  </si>
  <si>
    <t>đầu vào</t>
  </si>
  <si>
    <t>BẢNG DỰ TOÁN KINH PHÍ</t>
  </si>
  <si>
    <t>VI</t>
  </si>
  <si>
    <t>V</t>
  </si>
  <si>
    <t>công trình dân dụng</t>
  </si>
  <si>
    <t>công trình công nghiệp</t>
  </si>
  <si>
    <t>công trình giao thông</t>
  </si>
  <si>
    <t>công trình nông nghiệp và phát triển nông thôn</t>
  </si>
  <si>
    <t>công trình hạ tầng kỹ thuật</t>
  </si>
  <si>
    <t>công trình công nghiệp năng lượng, hóa chất và dầu khí</t>
  </si>
  <si>
    <t>dự án xử lý chất thải và cải thiện môi trường và các Dự án khác (không thuộc nhóm 1, 2, 3, 4, 5 nêu trên)</t>
  </si>
  <si>
    <t>Gqlda</t>
  </si>
  <si>
    <t>Gtv</t>
  </si>
  <si>
    <t>Gk</t>
  </si>
  <si>
    <t>Gdp</t>
  </si>
  <si>
    <t>CHI PHÍ CHUNG - TT số 06/2016/TT-BXD ngày 10/03/2016</t>
  </si>
  <si>
    <t>Bảng số 3.7: Định mức tỷ lệ (%) chi phí chung</t>
  </si>
  <si>
    <t>Loại công trình thuộc dự án</t>
  </si>
  <si>
    <t>Chi phí xây dựng trước thuế trong tổng mức đầu tư xây dựng của dự án được duyệt (tỷ đồng)</t>
  </si>
  <si>
    <t>Riêng công trình tu bổ, phục hồi di tích lịch sử, văn hoá</t>
  </si>
  <si>
    <t>Riêng công trình xây dựng đường hầm thủy điện, hầm lò</t>
  </si>
  <si>
    <t>Riêng công trình hầm giao thông</t>
  </si>
  <si>
    <t>Dự phòng phí (cho yếu tố khối lượng công việc phát sinh)</t>
  </si>
  <si>
    <t>VII</t>
  </si>
  <si>
    <t>F</t>
  </si>
  <si>
    <t>Trượt giá tích luỹ cả dự án</t>
  </si>
  <si>
    <t>f3</t>
  </si>
  <si>
    <t>f2</t>
  </si>
  <si>
    <t>f1</t>
  </si>
  <si>
    <t>XÁC ĐỊNH PHÂN BỔ VỐN HÀNG NĂM ĐÃ BAO GỒM TRƯỢT GIÁ</t>
  </si>
  <si>
    <t>%</t>
  </si>
  <si>
    <t>e3</t>
  </si>
  <si>
    <t>e2</t>
  </si>
  <si>
    <t>e1</t>
  </si>
  <si>
    <t>E</t>
  </si>
  <si>
    <t>d3</t>
  </si>
  <si>
    <t>c*d2</t>
  </si>
  <si>
    <t>d2</t>
  </si>
  <si>
    <t>c*d1</t>
  </si>
  <si>
    <t>d1</t>
  </si>
  <si>
    <t>c</t>
  </si>
  <si>
    <t>CHỈ SỐ TRƯỢT GIÁ TỪNG NĂM</t>
  </si>
  <si>
    <t>(b1+b2+b3)/3</t>
  </si>
  <si>
    <t>b3</t>
  </si>
  <si>
    <t>a4/a3</t>
  </si>
  <si>
    <t>b2</t>
  </si>
  <si>
    <t>a3/a2</t>
  </si>
  <si>
    <t>b1</t>
  </si>
  <si>
    <t>a2/a1</t>
  </si>
  <si>
    <t>a4</t>
  </si>
  <si>
    <t>a3</t>
  </si>
  <si>
    <t>a2</t>
  </si>
  <si>
    <t>a1</t>
  </si>
  <si>
    <t>Công trình chiếu sáng</t>
  </si>
  <si>
    <t>Công trình mạng cấp nước</t>
  </si>
  <si>
    <t>CÔNG TRÌNH HẠ TẦNG</t>
  </si>
  <si>
    <t>Công trình trên kênh và bờ bao các loại</t>
  </si>
  <si>
    <t>Công trình kênh bê tông xi măng</t>
  </si>
  <si>
    <t>CÔNG TRÌNH THUỶ LỢI</t>
  </si>
  <si>
    <t>Hầm đi bộ</t>
  </si>
  <si>
    <t>Công trình hầm</t>
  </si>
  <si>
    <t>Cầu liên tục nhiều nhịp</t>
  </si>
  <si>
    <t>Cầu đơn giản 1 nhịp</t>
  </si>
  <si>
    <t>Cầu vượt qua đường</t>
  </si>
  <si>
    <t>Công trình cầu</t>
  </si>
  <si>
    <t>Đường bê tông xi măng</t>
  </si>
  <si>
    <t>Đường nhựa asphan, đường thấm nhập nhựa, đường láng nhựa</t>
  </si>
  <si>
    <t>Công trình đường bộ</t>
  </si>
  <si>
    <t>CÔNG TRÌNH GIAO THÔNG</t>
  </si>
  <si>
    <t>Nhà kho, nhà xưởng</t>
  </si>
  <si>
    <t>Trạm biến áp</t>
  </si>
  <si>
    <t>Đường dây</t>
  </si>
  <si>
    <t>Khách sạn</t>
  </si>
  <si>
    <t>Công trình thương mại, dịch vụ</t>
  </si>
  <si>
    <t>Trung tâm y tế dự phòng quận, huyện</t>
  </si>
  <si>
    <t>Công trình y tế</t>
  </si>
  <si>
    <t>Trụ sở các Sở, Ban, Ngành</t>
  </si>
  <si>
    <t>Trụ sở ủy ban nhân dân phường xã</t>
  </si>
  <si>
    <t>Công trình trụ sở cơ quan</t>
  </si>
  <si>
    <t>Công trình nhà thi đấu đa năng</t>
  </si>
  <si>
    <t>Trung tâm nghệ thuật, nhà hát, nhà văn hóa</t>
  </si>
  <si>
    <t>Công trình văn hoá</t>
  </si>
  <si>
    <t>Công trình trường cao đẳng và đại học</t>
  </si>
  <si>
    <t>Công trình trường trung học cơ sở</t>
  </si>
  <si>
    <t>Công trình trường tiểu học</t>
  </si>
  <si>
    <t>Công trình trường mầm non</t>
  </si>
  <si>
    <t>Công trình giáo dục</t>
  </si>
  <si>
    <t>Công trình nhà chung cư cao tầng</t>
  </si>
  <si>
    <t>Công trình nhà chung cư thấp tầng</t>
  </si>
  <si>
    <t>Công trình nhà ở</t>
  </si>
  <si>
    <t>CÔNG TRÌNH XÂY DỰNG DÂN DỤNG</t>
  </si>
  <si>
    <t>LOẠI CÔNG TRÌNH</t>
  </si>
  <si>
    <t>Đơn vị tính: %</t>
  </si>
  <si>
    <t>Năm 2015</t>
  </si>
  <si>
    <t>E-F</t>
  </si>
  <si>
    <t>e1-f1</t>
  </si>
  <si>
    <t>e2-f2</t>
  </si>
  <si>
    <t>e3-f3</t>
  </si>
  <si>
    <t>G</t>
  </si>
  <si>
    <t>g1</t>
  </si>
  <si>
    <t>g2</t>
  </si>
  <si>
    <t>g3</t>
  </si>
  <si>
    <t>h1+h2+h3</t>
  </si>
  <si>
    <t>h1</t>
  </si>
  <si>
    <t>h2</t>
  </si>
  <si>
    <t>h3</t>
  </si>
  <si>
    <t>H</t>
  </si>
  <si>
    <t>H-G</t>
  </si>
  <si>
    <t>d1*g1</t>
  </si>
  <si>
    <t>d2*g2</t>
  </si>
  <si>
    <t>SỐ LƯỢNG</t>
  </si>
  <si>
    <t>ĐƠN GIÁ
TRƯỚC THUẾ</t>
  </si>
  <si>
    <t>THÀNH TIỀN
TRƯỚC THUẾ</t>
  </si>
  <si>
    <t>ĐƠN
VỊ</t>
  </si>
  <si>
    <t>CÁCH TÍNH</t>
  </si>
  <si>
    <t>TỶ LỆ %</t>
  </si>
  <si>
    <t>KẾT QUẢ</t>
  </si>
  <si>
    <t>KÝ HIỆU</t>
  </si>
  <si>
    <t>NỘI DUNG DIỄN GIẢI</t>
  </si>
  <si>
    <t>TỶ LỆ DỰ PHÒNG CHO YẾU TỐ TRƯỢT GIÁ (THỜI GIAN THỰC HIỆN &lt; 1NĂM)</t>
  </si>
  <si>
    <t>TỶ LỆ DỰ PHÒNG CHO YẾU TỐ TRƯỢT GIÁ (THỜI GIAN THỰC HIỆN &gt; 1NĂM)</t>
  </si>
  <si>
    <t>CHỈ SỐ TRƯỢT GIÁ TỪNG QUÝ</t>
  </si>
  <si>
    <t>Quý III-2017</t>
  </si>
  <si>
    <t>XÁC ĐỊNH PHÂN BỔ VỐN HÀNG QUÝ ĐÃ BAO GỒM TRƯỢT GIÁ</t>
  </si>
  <si>
    <t>k=</t>
  </si>
  <si>
    <t>Không điều chỉnh</t>
  </si>
  <si>
    <t>CĐT thuê bộ máy chuyên môn để QLDA</t>
  </si>
  <si>
    <t>DA quan trọng quốc gia</t>
  </si>
  <si>
    <t>DA cải tạo không thay đổi kết cấu</t>
  </si>
  <si>
    <t>DA cải tạo có thay đổi kết cấu (không gồm móng)</t>
  </si>
  <si>
    <t>DA cải tạo có thay đổi kết cấu và móng</t>
  </si>
  <si>
    <t>DA hải đảo, vùng sâu vùng xa</t>
  </si>
  <si>
    <t xml:space="preserve">DA trải dài trên địa bàn &gt;=2tỉnh </t>
  </si>
  <si>
    <t>DA cải tạo, mở rộng với công trình hiện có</t>
  </si>
  <si>
    <t xml:space="preserve">DA &gt;=2công trình trên địa bàn &gt;=2tỉnh </t>
  </si>
  <si>
    <t>S.dụng TK lặp lại hoặc sử dụng lại TK</t>
  </si>
  <si>
    <t>S.dụng TK mẫu, TK điển hình do CQ có thẩm quyền ban hành</t>
  </si>
  <si>
    <t>DA mới có thay đổi dây chuyền công nghệ, XD trên biển, hải đảo</t>
  </si>
  <si>
    <t>Bảng số 9: Định mức chi phí thiết kế kỹ thuật của công trình san nền có yêu cầu thiết kế 3 bước</t>
  </si>
  <si>
    <t>Bảng số 10: Định mức chi phí thiết kế kỹ thuật của công trình san nền có yêu cầu thiết kế 2 bước</t>
  </si>
  <si>
    <t>san nền - công trình giao thông</t>
  </si>
  <si>
    <t>Chung cư, ký túc xá &gt;=III</t>
  </si>
  <si>
    <t>Nhà ở riêng lẻ &gt;=7 tầng, &gt;=III</t>
  </si>
  <si>
    <t>Giáo dục &gt;=III, Y tế &gt;=III</t>
  </si>
  <si>
    <t>Thể thao ngoài trời &gt;=III, sân golf &gt;=10ha</t>
  </si>
  <si>
    <t xml:space="preserve">Thể thao trong nhà &gt;=III </t>
  </si>
  <si>
    <t>Thể thao &gt;=III khác</t>
  </si>
  <si>
    <t>Cáp treo có L&gt;=500m</t>
  </si>
  <si>
    <t>Nhà ga đường thủy, nhà ga đường sắt, bến xe &gt;=III</t>
  </si>
  <si>
    <t>SX xi măng; Gạch, ngói, tấm lợp; Nguyên vật liệu XD khác; BT nhựa nóng, BT thương phẩm</t>
  </si>
  <si>
    <t>Mỏ khai thác VLXD &gt;=III</t>
  </si>
  <si>
    <t>SX VLXD &gt;=III</t>
  </si>
  <si>
    <t>Cán, kéo kim loại có CS từ &gt;=2.000tấn/năm</t>
  </si>
  <si>
    <t>Nhà máy luyện kim SD phế liệu hoặc CS &gt;=1.000tấn/năm</t>
  </si>
  <si>
    <t>SX-SC công-ten-nơ, rơ moóc</t>
  </si>
  <si>
    <t>SX-SC-LR đầu máy, toa xe; xe máy, ô tô</t>
  </si>
  <si>
    <t>SX-SC tàu thủy</t>
  </si>
  <si>
    <t>SX máy móc, thiết bị công cụ CS&gt;=1.000tấn/năm</t>
  </si>
  <si>
    <t>Mạ, phun phủ và đánh bóng kim loại CS&gt;=500tấn/năm</t>
  </si>
  <si>
    <t>SX nhôm, thép CS&gt;=2.000tấn/năm</t>
  </si>
  <si>
    <t>Nhà máy luyện kim và cơ khí chế tạo &gt;=III</t>
  </si>
  <si>
    <t>CT công cộng</t>
  </si>
  <si>
    <t>CT thể thao</t>
  </si>
  <si>
    <t>CT văn hóa &gt;=III; khu du lịch, vui chơi &gt;=10ha</t>
  </si>
  <si>
    <t xml:space="preserve">CT thương mại,  trụ sở làm việc &gt;=III; Nhà thông tin liên lạc &gt;=II; Chợ </t>
  </si>
  <si>
    <t>CT sản xuất VLXD</t>
  </si>
  <si>
    <t>CT luyện kim và cơ khí chế tạo</t>
  </si>
  <si>
    <t>CT khai thác mỏ và chế biến khoáng sản (lộ thiên)</t>
  </si>
  <si>
    <t>CT khai thác nước &gt;=3.000m³/ngày đêm nước dưới đất hoặc &gt;=50.000m³/ngày đêm nước mặt</t>
  </si>
  <si>
    <t>Các công trình khai thác mỏ và chế biến khoáng sản &gt;=III khác</t>
  </si>
  <si>
    <t>CT khai thác cát, sỏi &gt;=50.000m³/năm trở lên; cát san lấp &gt;=100.000m³/năm</t>
  </si>
  <si>
    <t>CT chế biến khoáng sản rắn &gt;=50.000m³/năm hoặc KL đất đá thải ra &gt;=500.000m³/năm</t>
  </si>
  <si>
    <t>CT khai thác khoáng sản rắn &gt;=50.000m³/năm trở lên hoặc có tổng KL mỏ&gt;=1.000.000m³</t>
  </si>
  <si>
    <t>CT khai thác nước khoáng &gt;=200m³/ngày đêm để đóng chai hoặc &gt;=500 m³/ngày đêm SD mục đích khác</t>
  </si>
  <si>
    <t>Nhà máy lọc dầu, chế biến khí &gt;=III; &gt;=500tấn/năm; đường ống dẫn dầu, khí L&gt;=20km</t>
  </si>
  <si>
    <t>Kho xăng dầu &gt;=200m³</t>
  </si>
  <si>
    <t>CT dầu khí</t>
  </si>
  <si>
    <t xml:space="preserve">CT năng lượng </t>
  </si>
  <si>
    <t>Nhà máy nhiệt điện &gt;=III</t>
  </si>
  <si>
    <t>Nhà máy phong điện &gt;=III hoặc S&gt;=100ha</t>
  </si>
  <si>
    <t>Nhà máy quang điện &gt;=III hoặc S &gt;=100ha</t>
  </si>
  <si>
    <t>Nhà máy thủy điện  &gt;=III hoặc V&gt;=100.000 m³ hoặc CS&gt;=10MW</t>
  </si>
  <si>
    <t>đường dây tải điện &gt;=110kV; trạm điện CS 500 kV</t>
  </si>
  <si>
    <t>Nhà máy sản xuất, gia công các thiết bị điện tử CS&gt;=500.000/năm; thiết bị điện CS&gt;=500tấn/năm</t>
  </si>
  <si>
    <t>CT năng lương khác &gt;=III</t>
  </si>
  <si>
    <t xml:space="preserve">CT hóa chất </t>
  </si>
  <si>
    <t>SX phân bón, thuốc bảo vệ thực vật</t>
  </si>
  <si>
    <t xml:space="preserve">SX phân hóa học &gt;=1.000tấn/năm </t>
  </si>
  <si>
    <t>Kho thuốc BV thực vật &gt;=500tấn, phân bón &gt;=5.000tấn</t>
  </si>
  <si>
    <t>SX thuốc bảo vệ thực vật</t>
  </si>
  <si>
    <t>Sang chai, đóng gói thuốc BV thực vật &gt;=300tấn/năm</t>
  </si>
  <si>
    <t>SX phân hữu cơ, phân vi sinh &gt;=10.000tấn/năm</t>
  </si>
  <si>
    <t>CT hóa chất, dược phẩm, mỹ phẩm, nhựa, chất dẻo</t>
  </si>
  <si>
    <t>SX dược phẩm; thuốc thú y, nguyên liệu làm thuốc &gt;=50tấn/năm</t>
  </si>
  <si>
    <t>SX hóa mỹ phẩm &gt;=50tấn/năm</t>
  </si>
  <si>
    <t>SX hóa chất, chất dẻo, sơn &gt;=100tấn/năm</t>
  </si>
  <si>
    <t>SX sản phẩm nhựa, hạt nhựa &gt;=1.000tấn/năm</t>
  </si>
  <si>
    <t>SX chất tẩy rửa, phụ gia &gt;=1.000tấn/năm</t>
  </si>
  <si>
    <t>SX thuốc phóng, thuốc nổ, hỏa cụ</t>
  </si>
  <si>
    <t>SX thuốc nổ công nghiệp; kho chứa thuốc nổ &gt;=5tấn; hóa chất &gt;=500tấn</t>
  </si>
  <si>
    <t>SX muối từ nước biển &gt;=100ha</t>
  </si>
  <si>
    <t>CT hóa chất &gt;=III khác</t>
  </si>
  <si>
    <t>CT sản xuất, chế biến thực phẩm</t>
  </si>
  <si>
    <t>Sơ chế, chế biến lương thực, thực phẩm &gt;=500tấn/năm</t>
  </si>
  <si>
    <t>Giết mổ gia súc, gia cầm &gt;=200gia súc/ngày; 3.000gia cầm/ngày</t>
  </si>
  <si>
    <t>Chế biến thủy sản, bột cá, các phụ phẩm &gt;=100tấn/năm</t>
  </si>
  <si>
    <t>SX đường &gt;=10.000tấn/năm</t>
  </si>
  <si>
    <t>SX cồn, rượu &gt;=500.000lít/năm</t>
  </si>
  <si>
    <t>SX bia, nước giải khát &gt;=10.000.000lít/năm</t>
  </si>
  <si>
    <t>SX bột ngọt &gt;=5.000tấn/năm</t>
  </si>
  <si>
    <t>SX chế biến sữa &gt;=10.000tấn/năm</t>
  </si>
  <si>
    <t>SX chế biến dầu ăn &gt;=10.000tấn/năm</t>
  </si>
  <si>
    <t>SX bánh, kẹo &gt;=5.000tấn/năm</t>
  </si>
  <si>
    <t>SX nước lọc, nước tinh khiết &gt;=2.000m³/năm</t>
  </si>
  <si>
    <t>CT chế biến nông sản</t>
  </si>
  <si>
    <t>SX lá điếu, thuốc lá &gt;=100.000.000/năm hoặc CS &gt;=1.000tấn nguyên liệu/năm</t>
  </si>
  <si>
    <t>SX chế biến nông, sản, tinh bột &gt;=10.000tấn/năm SP khô hoặc CS &gt;=1.000tấn/năm SP ướt</t>
  </si>
  <si>
    <t>SX chè, hạt điều, ca cao, cà phê, hạt tiêu &gt;=5.000tấn/năm khô hoặc &gt;=1.000tấn/năm ướt</t>
  </si>
  <si>
    <t>CT chế biến gỗ, sản xuất thủy tinh, gốm sứ</t>
  </si>
  <si>
    <t>Chế biến gỗ, dăm gỗ từ gỗ &gt;=3.000m³/năm</t>
  </si>
  <si>
    <r>
      <t>SX ván ép &gt;=100.000m</t>
    </r>
    <r>
      <rPr>
        <vertAlign val="superscript"/>
        <sz val="10"/>
        <rFont val="Times New Roman"/>
        <family val="1"/>
      </rPr>
      <t>2</t>
    </r>
    <r>
      <rPr>
        <sz val="10"/>
        <rFont val="Times New Roman"/>
        <family val="1"/>
      </rPr>
      <t>/năm</t>
    </r>
  </si>
  <si>
    <r>
      <t>SX đồ gỗ S kho, bãi &gt;=10.000m</t>
    </r>
    <r>
      <rPr>
        <vertAlign val="superscript"/>
        <sz val="10"/>
        <rFont val="Times New Roman"/>
        <family val="1"/>
      </rPr>
      <t>2</t>
    </r>
    <r>
      <rPr>
        <sz val="10"/>
        <rFont val="Times New Roman"/>
        <family val="1"/>
      </rPr>
      <t xml:space="preserve"> </t>
    </r>
  </si>
  <si>
    <t xml:space="preserve">SX bóng đèn, phích nước &gt;=1.000.000/năm </t>
  </si>
  <si>
    <t>SX đồ gốm sứ, thủy tinh &gt;=1.000tấn/năm hoặc &gt;=10.000/năm</t>
  </si>
  <si>
    <t>CT sản xuất giấy và văn phòng phẩm</t>
  </si>
  <si>
    <t>SX bột giấy và giấy từ nguyên liệu thô &gt;=300tấn/năm</t>
  </si>
  <si>
    <t>SX giấy, bao bì cát tông từ bột giấy hoặc phế liệu &gt;=5.000tấn/năm</t>
  </si>
  <si>
    <t>SX văn phòng phẩm &gt;=1.000tấn/năm</t>
  </si>
  <si>
    <t>CT về dệt nhuộm và may mặc</t>
  </si>
  <si>
    <t>Nhuộm, dệt có nhuộm</t>
  </si>
  <si>
    <r>
      <t>Dệt không nhuộm &gt;=10.000.000m</t>
    </r>
    <r>
      <rPr>
        <vertAlign val="superscript"/>
        <sz val="10"/>
        <rFont val="Times New Roman"/>
        <family val="1"/>
      </rPr>
      <t>2</t>
    </r>
    <r>
      <rPr>
        <sz val="10"/>
        <rFont val="Times New Roman"/>
        <family val="1"/>
      </rPr>
      <t>/năm</t>
    </r>
  </si>
  <si>
    <t>SX và gia công dệt, may &gt;=50.000/năm nếu có công đoạn giặt tẩy hoặc &gt;=2.000.000/năm nếu không có công đoạn giặt tẩy</t>
  </si>
  <si>
    <t>Giặt là công nghiệp &gt;=50.000/năm</t>
  </si>
  <si>
    <t>SX sợi tơ tằm, sợi bông, sợi nhân tạo &gt;=1.000tấn/năm</t>
  </si>
  <si>
    <t>Chế biến thức ăn chăn nuôi &gt;=1.000tấn/năm</t>
  </si>
  <si>
    <t>Nuôi trồng thủy sản &gt;=10ha, nuôi quảng canh&gt;=50ha</t>
  </si>
  <si>
    <r>
      <t>Chăn nuôi gia súc, gia cầm &gt;=1.000m</t>
    </r>
    <r>
      <rPr>
        <vertAlign val="superscript"/>
        <sz val="10"/>
        <rFont val="Times New Roman"/>
        <family val="1"/>
      </rPr>
      <t>2</t>
    </r>
    <r>
      <rPr>
        <sz val="10"/>
        <rFont val="Times New Roman"/>
        <family val="1"/>
      </rPr>
      <t>; động vật hoang dã tập trung &gt;=500m</t>
    </r>
    <r>
      <rPr>
        <vertAlign val="superscript"/>
        <sz val="10"/>
        <rFont val="Times New Roman"/>
        <family val="1"/>
      </rPr>
      <t>2</t>
    </r>
  </si>
  <si>
    <t>CT công nghiệp nhẹ khác</t>
  </si>
  <si>
    <t>Chế biến cao su &gt;=1.000tấn/năm</t>
  </si>
  <si>
    <t>SX các sản phẩm trang thiết bị y tế từ nhựa và cao su &gt;=100.000/năm</t>
  </si>
  <si>
    <t>SX giầy dép &gt;=1.000.000đôi/năm</t>
  </si>
  <si>
    <t xml:space="preserve">SX săm lốp cao su (ô tô, máy kéo &gt;=50.000/năm; xe đạp, xe máy &gt;=100.000/năm) </t>
  </si>
  <si>
    <t>SX mực in &gt;=500tấn và &gt;=1.000/năm vật liệu ngành in khác</t>
  </si>
  <si>
    <t>SX ắc quy, pin &gt;=50.000KWh/năm hoặc &gt;=100tấn/năm</t>
  </si>
  <si>
    <r>
      <t>SX gas CO</t>
    </r>
    <r>
      <rPr>
        <vertAlign val="subscript"/>
        <sz val="10"/>
        <rFont val="Times New Roman"/>
        <family val="1"/>
      </rPr>
      <t>2</t>
    </r>
    <r>
      <rPr>
        <sz val="10"/>
        <rFont val="Times New Roman"/>
        <family val="1"/>
      </rPr>
      <t xml:space="preserve"> chiết nạp hóa lỏng, khí công nghiệp&gt;=3.000tấn/năm</t>
    </r>
  </si>
  <si>
    <t>Phá dỡ tàu cũ, vệ sinh súc rửa tàu</t>
  </si>
  <si>
    <t>Trạm bơm nước thô hoặc nước sạch hoặc tăng áp</t>
  </si>
  <si>
    <t xml:space="preserve">Trạm bơm nước mưa </t>
  </si>
  <si>
    <t>Trạm bơm nước thải</t>
  </si>
  <si>
    <t>XD mới, CT HT thoát nước đô thị, thoát nước khu dân cư L&gt;=10km</t>
  </si>
  <si>
    <t>Tái chế, xử lý chất thải nguy hại; &gt;=10tấn/ngày</t>
  </si>
  <si>
    <t>Xử lý chất thải rắn thông thường &gt;=II</t>
  </si>
  <si>
    <t>HT xử lý nước thải đô thị  hoặc nước thải công nghiệp</t>
  </si>
  <si>
    <t>Xử lý, tái chế chất thải &gt;=II khác</t>
  </si>
  <si>
    <t xml:space="preserve">CT thông tin, truyền thông </t>
  </si>
  <si>
    <t>Tháp thu, phát sóng viễn thông, truyền thanh, truyền hình, cột BTS &gt;=III</t>
  </si>
  <si>
    <t>Đường cáp truyền dẫn tín hiệu viễn thông &gt;=II</t>
  </si>
  <si>
    <t xml:space="preserve"> Bãi đỗ xe ngầm &gt;=II</t>
  </si>
  <si>
    <t xml:space="preserve"> Bãi đỗ xe nổi &gt;=II</t>
  </si>
  <si>
    <t>Công cáp; hào và tuy nen kỹ thuật &gt;=II</t>
  </si>
  <si>
    <t>CT hạ tầng kỹ thuật khác</t>
  </si>
  <si>
    <t>Kết cấu HTKT đô thị, các khu dân cư &gt;=5ha</t>
  </si>
  <si>
    <t>HTKT khu công nghiệp, khu công nghệ cao, làng nghề và các khu SXKD khác</t>
  </si>
  <si>
    <t>Đường ô tô, đường trong đô thị &gt;=I</t>
  </si>
  <si>
    <t>Đường cấp IV miền núi &gt;=50km</t>
  </si>
  <si>
    <t>Cầu đường bộ &gt;=III, L&gt;=500m</t>
  </si>
  <si>
    <t>Cầu bộ hành &gt;=III</t>
  </si>
  <si>
    <t>Cầu đường sắt &gt;=III, L&gt;=500m</t>
  </si>
  <si>
    <t>Cầu phao &gt;=III</t>
  </si>
  <si>
    <t>CT giao thông ngầm; Hầm</t>
  </si>
  <si>
    <t xml:space="preserve">CT đường thủy nội địa </t>
  </si>
  <si>
    <t>Cảng sông tiếp nhận tàu trọng tải &gt;=1.000DWT</t>
  </si>
  <si>
    <t>Đường  thủy (chạy tàu) &gt;=III</t>
  </si>
  <si>
    <t>Cảng biển tiếp nhận tàu &gt;=1.000DWT</t>
  </si>
  <si>
    <t>Khu neo đậu tránh trú bão tiếp nhận tàu &gt;=1.000DWT</t>
  </si>
  <si>
    <t>CT hàng hải &gt;=II khác</t>
  </si>
  <si>
    <t>CT hàng không</t>
  </si>
  <si>
    <t>Cảng hàng không, sân bay (&gt;=200.000tấn/năm)</t>
  </si>
  <si>
    <t>CT khác thuộc khu bay</t>
  </si>
  <si>
    <t>Cấp nước &gt;=II; công trình tưới, tiêu thoát nước, cấp nước cho &gt;=500ha</t>
  </si>
  <si>
    <t xml:space="preserve"> Hồ chứa nước &gt;=III hoặc &gt;=100.000m³</t>
  </si>
  <si>
    <t>Tường chắn &gt;=III</t>
  </si>
  <si>
    <t>Đập ngăn nước và CT thủy lợi chịu áp khác</t>
  </si>
  <si>
    <t>Công trình đê điều; Kè bờ sông, bờ biển L&gt;=1.000m</t>
  </si>
  <si>
    <t>Nghĩa trang &gt;=20ha, cơ sở hỏa táng</t>
  </si>
  <si>
    <t>XD có lấn biển L đường bao ven biển &gt;=1.000m hoặc S lấn biển &gt;=5ha</t>
  </si>
  <si>
    <t>3.7</t>
  </si>
  <si>
    <t>3.7.1</t>
  </si>
  <si>
    <t>3.7.2</t>
  </si>
  <si>
    <t xml:space="preserve"> &lt;= Lập báo cáo nghiên cứu tiền khả thi</t>
  </si>
  <si>
    <t>x Gtb x 1,1 x 20%</t>
  </si>
  <si>
    <t>x Gtvtk x 1,1</t>
  </si>
  <si>
    <t>TK</t>
  </si>
  <si>
    <t>GS</t>
  </si>
  <si>
    <t>x Gtvgs x 1,1</t>
  </si>
  <si>
    <t xml:space="preserve"> &lt;= CP lập hồ sơ mời thầu, đánh giá hồ sơ dự thầu tư vấn thiết kế</t>
  </si>
  <si>
    <t xml:space="preserve"> &lt;= CP lập hồ sơ mời thầu, đánh giá hồ sơ dự thầu tư vấn giám sát</t>
  </si>
  <si>
    <t>Nội dung</t>
  </si>
  <si>
    <t>Định mức</t>
  </si>
  <si>
    <t>A</t>
  </si>
  <si>
    <t xml:space="preserve">THÔNG TƯ 22/2010/TT-BKH ngày 02/12/2010 </t>
  </si>
  <si>
    <t>x A</t>
  </si>
  <si>
    <t>DMCP giám sát, đánh giá đầu tư của chủ đầu tư</t>
  </si>
  <si>
    <t>DMCP theo dõi dự án đầu tư của người có thẩm quyền quyết định đầu tư</t>
  </si>
  <si>
    <t>DMCP theo dõi dự án đầu tư cơ quan quản lý nhà nước về đầu tư</t>
  </si>
  <si>
    <t>DMCP kiểm tra dự án đầu tư của người có thẩm quyền quyết định đầu tư</t>
  </si>
  <si>
    <t>DMCP kiểm tra dự án đầu tư của cơ quan quản lý nhà nước về đầu tư</t>
  </si>
  <si>
    <t>DMCP đánh giá tác động</t>
  </si>
  <si>
    <t>DMCP đánh giá đột xuất</t>
  </si>
  <si>
    <t>DMCP giám sát, đánh giá dự án đầu tư sử dụng nguồn vốn khác</t>
  </si>
  <si>
    <t>DMCP giám sát, đánh giá dự án đầu tư sử dụng 30% vốn nhà nước trở lên</t>
  </si>
  <si>
    <t>DMCP giám sát đánh giá dự án đầu tư của chủ đầu tư</t>
  </si>
  <si>
    <t>DMCP theo dõi dự án đầu tư</t>
  </si>
  <si>
    <t>DMCP đánh giá dự án đầu tư</t>
  </si>
  <si>
    <t>DMCP theo dõi dự án đầu tư của cơ quan quản lý nhà nước về đầu tư</t>
  </si>
  <si>
    <t>DMCP kiểm tra dự án đầu tư</t>
  </si>
  <si>
    <t>DMCP kiểm tra dự án đầu tư của người có thẩm quyền cấp Giấy chứng nhận đầu tư</t>
  </si>
  <si>
    <t>DMCP giám sát và đánh giá tổng thể đầu tư</t>
  </si>
  <si>
    <t>x Gqlda</t>
  </si>
  <si>
    <t xml:space="preserve"> &lt;= Chi phí giám sát đánh giá đầu tư</t>
  </si>
  <si>
    <t>&gt;=30% Vốn nhà nước</t>
  </si>
  <si>
    <t>TT số 22/2010/TT-BKH ngày 02/12/2010 quy định về định mức chi phí giám sát, đánh giá đầu tư;</t>
  </si>
  <si>
    <t>ĐƠN VỊ THIẾT KẾ</t>
  </si>
  <si>
    <t>Văn bản số 1778/BXD-VP ngày 16/08/2007 của Bộ Xây Dựng về việc công bố định mức dự toán sửa chữa công trình xây dựng;</t>
  </si>
  <si>
    <t>Văn bản số 1129/QĐ-BXD ngày 12/07/2009 của Bộ Xây dựng Công bố Định mức dự toán xây dựng công trình - Phần sửa chữa;</t>
  </si>
  <si>
    <t>Văn bản số 1776/BXD-VP ngày 16/08/2007 của Bộ Xây Dựng về việc công bố định mức dự toán XDCT - Phần xây dựng;</t>
  </si>
  <si>
    <t>Văn bản số 1777/BXD-VP ngày 16/08/2007 của Bộ Xây Dựng về việc công bố định mức dự toán XDCT - Phần lắp đặt hệ thống điện trong công trình; ống &amp; phụ tùng ống; bảo ôn đường ống, phụ tùng &amp; thiết bị; khai thác nước ngầm;</t>
  </si>
  <si>
    <t>Quyết định số 1172, 1173/QĐ-BXD ngày 26/12/2012 của Bộ xây dựng về việc công bố định mức dự toán xây dựng công trình  phần xây dựng và lắp đặt (Sửa đổi và bổ sung);</t>
  </si>
  <si>
    <t>Quyết định số 588, 587/QĐ-BXD ngày 29/05/2014 của Bộ xây dựng về việc công bố định mức dự toán xây dựng công trình  phần xây dựng và lắp đặt (Sửa đổi và bổ sung);</t>
  </si>
  <si>
    <t>Nghị định số 42/2017/NĐ-CP ngày 05/04/2017 của Chính phủ: về sửa đổi, bổ sung một số điều nghị định số 59/2015/NĐ-CP ngày 18/06/2015 của Chính phủ về quản lý dự án đầu tư xây dựng;</t>
  </si>
  <si>
    <t>Hướng dẫn số 11513/HD-SXD-KTXD ngày 21 tháng 07 năm 2016 của UBND TP. HCM về việc thực hiện bộ đơn giá xây dựng khu vực TP. HCM;</t>
  </si>
  <si>
    <t xml:space="preserve"> &lt;= Chi phí quy đổi vốn đầu tư xây dựng</t>
  </si>
  <si>
    <t>Giá trị tổng mức đầu tư (chưa có thuế GTGT) được duyệt (tỷ đồng)</t>
  </si>
  <si>
    <t>Thời gian xây dựng 5 năm đến 7 năm</t>
  </si>
  <si>
    <t>Thời gian xây dựng &gt;7 năm</t>
  </si>
  <si>
    <t>↑↑↑↑↑
Nhập giá trị tổng mức đầu tư (trước thuế) được phê duyệt
để tính chi phí quy đổi vốn đầu tư</t>
  </si>
  <si>
    <t>một</t>
  </si>
  <si>
    <t>hai</t>
  </si>
  <si>
    <t>ba</t>
  </si>
  <si>
    <t>bốn</t>
  </si>
  <si>
    <t>năm</t>
  </si>
  <si>
    <t>sáu</t>
  </si>
  <si>
    <t>bảy</t>
  </si>
  <si>
    <t>tám</t>
  </si>
  <si>
    <t>chín</t>
  </si>
  <si>
    <t xml:space="preserve">mười </t>
  </si>
  <si>
    <t xml:space="preserve"> mươi </t>
  </si>
  <si>
    <t xml:space="preserve"> lăm </t>
  </si>
  <si>
    <t xml:space="preserve"> lẻ </t>
  </si>
  <si>
    <t xml:space="preserve"> trăm </t>
  </si>
  <si>
    <t xml:space="preserve"> ngàn </t>
  </si>
  <si>
    <t xml:space="preserve"> triệu </t>
  </si>
  <si>
    <t xml:space="preserve"> tỷ </t>
  </si>
  <si>
    <t xml:space="preserve"> mốt </t>
  </si>
  <si>
    <t xml:space="preserve"> đồng</t>
  </si>
  <si>
    <t>Paste giá trị ở đây
↓↓↓↓↓</t>
  </si>
  <si>
    <t xml:space="preserve"> &lt;= Thẩm tra BC nghiên cứu tiền khả thi</t>
  </si>
  <si>
    <t xml:space="preserve"> &lt;= Thẩm tra báo cáo nghiên cứu khả thi</t>
  </si>
  <si>
    <t xml:space="preserve"> &lt;= Thẩm tra thiết kế công nghệ</t>
  </si>
  <si>
    <t>Nhập CP xây dựng trước thuế trong
tổng mức đầu tư xây dựng của dự án được phê duyệt
↓↓↓↓↓</t>
  </si>
  <si>
    <t>&lt;= Hệ số chi phí chung theo TT 06/2016</t>
  </si>
  <si>
    <t>BẢNG DỰ TOÁN CHI PHÍ XÂY DỰNG</t>
  </si>
  <si>
    <t>Chứng chỉ KSĐG XD hạng 2 số HCM-00034998</t>
  </si>
  <si>
    <t>VŨ THẾ ANH</t>
  </si>
  <si>
    <t>CP1</t>
  </si>
  <si>
    <t>CP2</t>
  </si>
  <si>
    <t>CP3</t>
  </si>
  <si>
    <t>CP4</t>
  </si>
  <si>
    <t>CP5</t>
  </si>
  <si>
    <t>CP6</t>
  </si>
  <si>
    <t>Tổng chi phí đầu tư</t>
  </si>
  <si>
    <t>MÃ HiỆU</t>
  </si>
  <si>
    <t>NỘI DUNG CHI PHÍ</t>
  </si>
  <si>
    <t>GIÁ TRỊ</t>
  </si>
  <si>
    <t>d3*g3</t>
  </si>
  <si>
    <t>BẢNG TÍNH CHI PHÍ DỰ PHÒNG CHO YẾU TỐ TRƯỢT GIÁ</t>
  </si>
  <si>
    <t>Công trình nhà tái định cư</t>
  </si>
  <si>
    <t>Công trình trường trung học phổ thông</t>
  </si>
  <si>
    <t>Công trình tượng đài</t>
  </si>
  <si>
    <t>Công trình đài tưởng niệm</t>
  </si>
  <si>
    <t>Công trình trung tâm nghệ thuật</t>
  </si>
  <si>
    <t>Bệnh viện đa khoa quận, huyện</t>
  </si>
  <si>
    <t>Công trình mạng thoát nước</t>
  </si>
  <si>
    <t>Năm 2016</t>
  </si>
  <si>
    <t>Năm 2017</t>
  </si>
  <si>
    <r>
      <t>CHỈ SỐ GIÁ GỐC (LẤY THEO THÀNH PHỐ HỒ CHÍ MINH) - I</t>
    </r>
    <r>
      <rPr>
        <b/>
        <vertAlign val="subscript"/>
        <sz val="10"/>
        <rFont val="Times New Roman"/>
        <family val="1"/>
      </rPr>
      <t>n</t>
    </r>
  </si>
  <si>
    <r>
      <t>CHỈ SỐ TRƯỢT GIÁ LIÊN HOÀN (QUÝ SAU/QUÝ TRƯỚC) - I</t>
    </r>
    <r>
      <rPr>
        <b/>
        <vertAlign val="subscript"/>
        <sz val="10"/>
        <rFont val="Times New Roman"/>
        <family val="1"/>
      </rPr>
      <t>n+1</t>
    </r>
    <r>
      <rPr>
        <b/>
        <sz val="10"/>
        <rFont val="Times New Roman"/>
        <family val="1"/>
      </rPr>
      <t>/I</t>
    </r>
    <r>
      <rPr>
        <b/>
        <vertAlign val="subscript"/>
        <sz val="10"/>
        <rFont val="Times New Roman"/>
        <family val="1"/>
      </rPr>
      <t>n</t>
    </r>
  </si>
  <si>
    <r>
      <t>MỨC VỐN ĐẦU TƯ PHÂN BỔ TỪNG QUÝ - V</t>
    </r>
    <r>
      <rPr>
        <b/>
        <vertAlign val="subscript"/>
        <sz val="10"/>
        <rFont val="Times New Roman"/>
        <family val="1"/>
      </rPr>
      <t>t</t>
    </r>
  </si>
  <si>
    <r>
      <t>MỨC LÃI VAY PHÂN BỔ TỪNG QUÝ - L</t>
    </r>
    <r>
      <rPr>
        <b/>
        <vertAlign val="subscript"/>
        <sz val="10"/>
        <rFont val="Times New Roman"/>
        <family val="1"/>
      </rPr>
      <t>Vayt</t>
    </r>
  </si>
  <si>
    <r>
      <t>VỐN ĐẦU TƯ PHÂN BỔ TỪNG QUÝ - (V</t>
    </r>
    <r>
      <rPr>
        <b/>
        <vertAlign val="subscript"/>
        <sz val="10"/>
        <rFont val="Times New Roman"/>
        <family val="1"/>
      </rPr>
      <t>t</t>
    </r>
    <r>
      <rPr>
        <b/>
        <sz val="10"/>
        <rFont val="Times New Roman"/>
        <family val="1"/>
      </rPr>
      <t xml:space="preserve"> - L</t>
    </r>
    <r>
      <rPr>
        <b/>
        <vertAlign val="subscript"/>
        <sz val="10"/>
        <rFont val="Times New Roman"/>
        <family val="1"/>
      </rPr>
      <t>Vayt)</t>
    </r>
  </si>
  <si>
    <t>MÃ HIỆU</t>
  </si>
  <si>
    <t>Bệnh viện</t>
  </si>
  <si>
    <t>Trụ sở phường, xã</t>
  </si>
  <si>
    <t>Quý IV-2017</t>
  </si>
  <si>
    <t>Quý I-2018</t>
  </si>
  <si>
    <t>Quý II-2018</t>
  </si>
  <si>
    <t>Công trình nhà ở chung cư</t>
  </si>
  <si>
    <t>Nhà ở dưới 8 tầng</t>
  </si>
  <si>
    <t>Nhà ở từ 9 đến 15 tầng</t>
  </si>
  <si>
    <t>Nhà ở từ 16 đến 19 tầng</t>
  </si>
  <si>
    <t>Nhà ở từ 20 đến 25 tầng</t>
  </si>
  <si>
    <t>Công trình nhà ở riêng lẻ</t>
  </si>
  <si>
    <t>Nhà 1 tầng, tường bao xây gạch, mái tôn</t>
  </si>
  <si>
    <t>Nhà 1 tầng, căn hộ khép kín, kết cấu tường gạch chịu lực, mái BTCT đổ tại chỗ</t>
  </si>
  <si>
    <t>Nhà từ 2 đến 3 tầng, kết cấu khung chịu lực BTCT; tường bao xây gạch; sàn, mái BTCT đổ tại chỗ</t>
  </si>
  <si>
    <t>Nhà kiểu biệt thự từ 2 đến 3 tầng, kết cấu khung chịu lực BTCT; tường bao xây gạch; sàn, mái BTCT đổ tại chỗ</t>
  </si>
  <si>
    <t>Công trình công cộng</t>
  </si>
  <si>
    <t>Công trình văn hóa</t>
  </si>
  <si>
    <t>Trụ sở cơ quan, văn phòng</t>
  </si>
  <si>
    <t>Công trình HTKT khu đô thị</t>
  </si>
  <si>
    <t>Công trình nhà xưởng</t>
  </si>
  <si>
    <t>Công trình cầu đường bộ</t>
  </si>
  <si>
    <t>Công trình đường bê tông Asphalt</t>
  </si>
  <si>
    <t>Quý III-2018</t>
  </si>
  <si>
    <t>Quý IV-2018</t>
  </si>
  <si>
    <t>Quý I-2019</t>
  </si>
  <si>
    <r>
      <t>CHỈ SỐ GIÁ BÌNH QUÂN HÀNG QUÝ (4 QUÝ TRƯỚC THỜI ĐIỂM LẬP DỰ ÁN) - I</t>
    </r>
    <r>
      <rPr>
        <b/>
        <vertAlign val="subscript"/>
        <sz val="10"/>
        <rFont val="Times New Roman"/>
        <family val="1"/>
      </rPr>
      <t>XDCTbq</t>
    </r>
  </si>
  <si>
    <t xml:space="preserve"> &lt;= Dự phòng phí (cho yếu tố trượt giá)</t>
  </si>
  <si>
    <t xml:space="preserve">CHI PHÍ XÂY DỰNG </t>
  </si>
  <si>
    <t>TRƯỚC THUẾ
(G)</t>
  </si>
  <si>
    <t>Chứng chỉ KSĐG XD hạng 2 số HCM-00034351</t>
  </si>
  <si>
    <t>Công trình trụ sở cơ quan nhà nước</t>
  </si>
  <si>
    <t>Công trình cống</t>
  </si>
  <si>
    <t>TỒNG CỘNG</t>
  </si>
  <si>
    <t>Loại CT</t>
  </si>
  <si>
    <t xml:space="preserve"> Năm 2014 </t>
  </si>
  <si>
    <t xml:space="preserve"> Năm 2015 </t>
  </si>
  <si>
    <t xml:space="preserve"> Quý II/2017 </t>
  </si>
  <si>
    <t>CÔNG TRÌNH Ở TP. HỒ CHÍ MINH</t>
  </si>
  <si>
    <t>Dòng</t>
  </si>
  <si>
    <t>Cột</t>
  </si>
  <si>
    <t>Giá trị</t>
  </si>
  <si>
    <t>CÔNG TRÌNH Ở TP. HÀ NỘI</t>
  </si>
  <si>
    <t>Hồ Chí Minh</t>
  </si>
  <si>
    <t>Bắt đầu</t>
  </si>
  <si>
    <t>Quý III/2018</t>
  </si>
  <si>
    <t>Năm 2018</t>
  </si>
  <si>
    <t>Năm 2019</t>
  </si>
  <si>
    <t>Năm 2020</t>
  </si>
  <si>
    <t>Năm 2021</t>
  </si>
  <si>
    <t>Năm 2022</t>
  </si>
  <si>
    <t>Năm 2023</t>
  </si>
  <si>
    <t>Năm 2024</t>
  </si>
  <si>
    <t>Năm 2025</t>
  </si>
  <si>
    <t>Năm 2026</t>
  </si>
  <si>
    <t>Năm 2027</t>
  </si>
  <si>
    <t>Năm 2028</t>
  </si>
  <si>
    <t>Năm 2029</t>
  </si>
  <si>
    <t>Năm 2030</t>
  </si>
  <si>
    <t>Quý III/2017</t>
  </si>
  <si>
    <t>Quý IV/2017</t>
  </si>
  <si>
    <t>Quý I/2018</t>
  </si>
  <si>
    <t>Quý II/2018</t>
  </si>
  <si>
    <t>Quý IV/2018</t>
  </si>
  <si>
    <t>Quý I/2019</t>
  </si>
  <si>
    <t>Quý II/2019</t>
  </si>
  <si>
    <t>Quý III/2019</t>
  </si>
  <si>
    <t>Quý IV/2019</t>
  </si>
  <si>
    <t>Năm 2031</t>
  </si>
  <si>
    <t>Năm 2032</t>
  </si>
  <si>
    <t>TRA HỆ SỐ CHI PHÍ</t>
  </si>
  <si>
    <t>CHỌN C.TRÌNH Ở HN HOẶC HCM</t>
  </si>
  <si>
    <t xml:space="preserve">BẢNG KHÁI TOÁN SUẤT ĐẦU TƯ XÂY DỰNG CÔNG TRÌNH </t>
  </si>
  <si>
    <t>ĐƠN VỊ</t>
  </si>
  <si>
    <t>KHỐI LƯỢNG</t>
  </si>
  <si>
    <t>ĐƠN GIÁ
SAU THUẾ</t>
  </si>
  <si>
    <t>HỆ SỐ</t>
  </si>
  <si>
    <t>TỔNG CỘNG
SAU THUẾ</t>
  </si>
  <si>
    <t>Chi phí xây dựng công trình</t>
  </si>
  <si>
    <t>Nhà chung cư</t>
  </si>
  <si>
    <t>Diện tích sàn xây dựng tầng hầm bằng tầng nổi (sử dụng làm khu đỗ xe)</t>
  </si>
  <si>
    <t>m2</t>
  </si>
  <si>
    <t>Diện tích sàn xây dựng tầng hầm mở rộng (sử dụng làm khu đỗ xe)</t>
  </si>
  <si>
    <t>Diện tích sàn xây dựng tầng hầm bằng tầng nổi (sử dụng làm khu thương mại)</t>
  </si>
  <si>
    <t>Diện tích sàn xây dựng tầng hầm mở rộng (sử dụng làm khu thương mại)</t>
  </si>
  <si>
    <t>Diện tích sàn xây dựng tầng nổi</t>
  </si>
  <si>
    <t xml:space="preserve">Sân đường nội bộ - cây xanh </t>
  </si>
  <si>
    <t>Hệ thống điện chiếu sáng khuôn viên</t>
  </si>
  <si>
    <t>Hệ thống thoát nước khôn viên</t>
  </si>
  <si>
    <t>Diện tích sàn xây dựng</t>
  </si>
  <si>
    <t>Không</t>
  </si>
  <si>
    <r>
      <t>CHỈ SỐ GIÁ GỐC (LẤY THEO CHỈ SỐ GIÁ XÂY DỰNG) - I</t>
    </r>
    <r>
      <rPr>
        <b/>
        <vertAlign val="subscript"/>
        <sz val="11"/>
        <rFont val="Times New Roman"/>
        <family val="1"/>
      </rPr>
      <t>n</t>
    </r>
  </si>
  <si>
    <r>
      <t>CHỈ SỐ TRƯỢT GIÁ LIÊN HOÀN (NĂM SAU/NĂM TRƯỚC) - I</t>
    </r>
    <r>
      <rPr>
        <b/>
        <vertAlign val="subscript"/>
        <sz val="11"/>
        <rFont val="Times New Roman"/>
        <family val="1"/>
      </rPr>
      <t>n+1</t>
    </r>
    <r>
      <rPr>
        <b/>
        <sz val="11"/>
        <rFont val="Times New Roman"/>
        <family val="1"/>
      </rPr>
      <t>/I</t>
    </r>
    <r>
      <rPr>
        <b/>
        <vertAlign val="subscript"/>
        <sz val="11"/>
        <rFont val="Times New Roman"/>
        <family val="1"/>
      </rPr>
      <t>n</t>
    </r>
  </si>
  <si>
    <r>
      <t>CHỈ SỐ GIÁ BÌNH QUÂN HÀNG NĂM (4 NĂM TRƯỚC THỜI ĐIỂM LẬP DỰ ÁN) - I</t>
    </r>
    <r>
      <rPr>
        <b/>
        <vertAlign val="subscript"/>
        <sz val="11"/>
        <rFont val="Times New Roman"/>
        <family val="1"/>
      </rPr>
      <t>XDCTbq</t>
    </r>
  </si>
  <si>
    <r>
      <t>MỨC LÃI VAY PHÂN BỔ TỪNG NĂM - L</t>
    </r>
    <r>
      <rPr>
        <b/>
        <vertAlign val="subscript"/>
        <sz val="11"/>
        <rFont val="Times New Roman"/>
        <family val="1"/>
      </rPr>
      <t>Vayt</t>
    </r>
  </si>
  <si>
    <t>TỶ LỆ
%</t>
  </si>
  <si>
    <t>Chi phí bồi thường, hỗ trợ và tái định cư</t>
  </si>
  <si>
    <t>Gbt,tđc</t>
  </si>
  <si>
    <t xml:space="preserve"> &lt;= CP bồi thường, hỗ trợ và tái định cư</t>
  </si>
  <si>
    <t xml:space="preserve"> &lt;= Tính CP rà phá bom mìn, vật nổ</t>
  </si>
  <si>
    <t>Độ dài thời gian thực hiện dự án đầu tư xây dựng, T&gt;1 (năm);</t>
  </si>
  <si>
    <t>Vốn đầu tư trước dự phòng theo kế hoạch thực hiện trong năm thứ t;</t>
  </si>
  <si>
    <t>T</t>
  </si>
  <si>
    <t>t</t>
  </si>
  <si>
    <r>
      <t>V</t>
    </r>
    <r>
      <rPr>
        <vertAlign val="subscript"/>
        <sz val="11"/>
        <rFont val="Times New Roman"/>
        <family val="1"/>
      </rPr>
      <t>T</t>
    </r>
  </si>
  <si>
    <r>
      <t>L</t>
    </r>
    <r>
      <rPr>
        <vertAlign val="subscript"/>
        <sz val="11"/>
        <rFont val="Times New Roman"/>
        <family val="1"/>
      </rPr>
      <t>vayt</t>
    </r>
  </si>
  <si>
    <r>
      <t>I</t>
    </r>
    <r>
      <rPr>
        <vertAlign val="subscript"/>
        <sz val="11"/>
        <rFont val="Times New Roman"/>
        <family val="1"/>
      </rPr>
      <t>XDCTbq</t>
    </r>
  </si>
  <si>
    <r>
      <t>∆I</t>
    </r>
    <r>
      <rPr>
        <vertAlign val="subscript"/>
        <sz val="11"/>
        <rFont val="Times New Roman"/>
        <family val="1"/>
      </rPr>
      <t>XDCT</t>
    </r>
  </si>
  <si>
    <t>Chỉ số giá xây dựng sử dụng tính dự phòng cho yếu tố trượt giá;</t>
  </si>
  <si>
    <t>Mức biến động bình quân của chỉ số giá xây dựng theo năm xây dựng công trình so với mức độ trượt giá bình quân của năm đã tính;</t>
  </si>
  <si>
    <t>Số thứ tự năm phân bổ vốn theo kế hoạch thực hiện dự án, t = 1÷T;</t>
  </si>
  <si>
    <t>Chi phí lãi vay của vốn đầu tư thực hiện theo kế hoạch trong năm thứ t;</t>
  </si>
  <si>
    <t>Số năm (năm gần nhất so với thời Điểm tính toán sử dụng để xác định IXDCTbq; T≥3;</t>
  </si>
  <si>
    <t>Chỉ số giá xây dựng năm thứ n được lựa chọn;</t>
  </si>
  <si>
    <t>Chỉ số giá xây dựng năm thứ n+1;</t>
  </si>
  <si>
    <r>
      <t>I</t>
    </r>
    <r>
      <rPr>
        <vertAlign val="subscript"/>
        <sz val="11"/>
        <rFont val="Times New Roman"/>
        <family val="1"/>
      </rPr>
      <t>n</t>
    </r>
  </si>
  <si>
    <r>
      <t>I</t>
    </r>
    <r>
      <rPr>
        <vertAlign val="subscript"/>
        <sz val="11"/>
        <rFont val="Times New Roman"/>
        <family val="1"/>
      </rPr>
      <t>n+1</t>
    </r>
  </si>
  <si>
    <r>
      <t>MỨC VỐN ĐẦU TƯ PHÂN BỔ TỪNG NĂM - V</t>
    </r>
    <r>
      <rPr>
        <b/>
        <vertAlign val="subscript"/>
        <sz val="11"/>
        <rFont val="Times New Roman"/>
        <family val="1"/>
      </rPr>
      <t>T</t>
    </r>
  </si>
  <si>
    <t>&lt;= Nhập % mức vốn phân bổ</t>
  </si>
  <si>
    <r>
      <t>VỐN ĐẦU TƯ PHÂN BỔ TỪNG NĂM - (V</t>
    </r>
    <r>
      <rPr>
        <b/>
        <vertAlign val="subscript"/>
        <sz val="11"/>
        <rFont val="Times New Roman"/>
        <family val="1"/>
      </rPr>
      <t>T</t>
    </r>
    <r>
      <rPr>
        <b/>
        <sz val="11"/>
        <rFont val="Times New Roman"/>
        <family val="1"/>
      </rPr>
      <t xml:space="preserve"> - L</t>
    </r>
    <r>
      <rPr>
        <b/>
        <vertAlign val="subscript"/>
        <sz val="11"/>
        <rFont val="Times New Roman"/>
        <family val="1"/>
      </rPr>
      <t>Vayt)</t>
    </r>
  </si>
  <si>
    <t>SUẤT VỐN ĐẦU TƯ CÔNG TRÌNH DÂN DỤNG</t>
  </si>
  <si>
    <t>1 CÔNG TRÌNH NHÀ Ở</t>
  </si>
  <si>
    <t>Bảng 1. Suất vốn đầu tư xây dựng công trình nhà ở</t>
  </si>
  <si>
    <t>Mã hiệu</t>
  </si>
  <si>
    <t>Suất vốn
đầu tư</t>
  </si>
  <si>
    <t>Trong đó bao gồm</t>
  </si>
  <si>
    <t>Chi phí
xây dựng</t>
  </si>
  <si>
    <t>Chi phí
thiết bị</t>
  </si>
  <si>
    <t>Số tầng ≤ 7</t>
  </si>
  <si>
    <t>11110.01</t>
  </si>
  <si>
    <t>số tầng ≤ 5</t>
  </si>
  <si>
    <t>11110.02</t>
  </si>
  <si>
    <t>5 &lt; số tầng ≤ 7</t>
  </si>
  <si>
    <t>7 &lt; số tầng ≤ 20</t>
  </si>
  <si>
    <t>11110.03</t>
  </si>
  <si>
    <t>7 &lt; số tầng ≤ 10</t>
  </si>
  <si>
    <t>11110.04</t>
  </si>
  <si>
    <t>10 &lt; số tầng ≤ 15</t>
  </si>
  <si>
    <t>11110.05</t>
  </si>
  <si>
    <t>15 &lt; số tầng ≤ 18</t>
  </si>
  <si>
    <t>11110.06</t>
  </si>
  <si>
    <t>18 &lt; số tầng ≤ 20</t>
  </si>
  <si>
    <t>Số tầng &gt; 20</t>
  </si>
  <si>
    <t>11110.07</t>
  </si>
  <si>
    <t>20 &lt; số tầng ≤ 25</t>
  </si>
  <si>
    <t>11110.08</t>
  </si>
  <si>
    <t>25 &lt; số tầng ≤ 30</t>
  </si>
  <si>
    <t>11110.09</t>
  </si>
  <si>
    <t>30 &lt; số tầng ≤ 35</t>
  </si>
  <si>
    <t>11110.10</t>
  </si>
  <si>
    <t>35 &lt; số tầng ≤ 40</t>
  </si>
  <si>
    <t>11110.11</t>
  </si>
  <si>
    <t>40 &lt; số tầng ≤ 45</t>
  </si>
  <si>
    <t>11110.12</t>
  </si>
  <si>
    <t>45 &lt; số tầng ≤ 50</t>
  </si>
  <si>
    <t>Nhà ở riêng lẻ</t>
  </si>
  <si>
    <t>11120.01</t>
  </si>
  <si>
    <t>11120.02</t>
  </si>
  <si>
    <t>11120.03</t>
  </si>
  <si>
    <t>11120.04</t>
  </si>
  <si>
    <t>Ghi chú:</t>
  </si>
  <si>
    <t>c. Suất vốn đầu tư xây dựng công trình nhà ở chưa bao gồm chi phí xây dựng công trình hạ tầng kỹ thuật và chi phí cho phần ngoại thất bên ngoài công trình, hệ thống kỹ thuật tiên tiến như hệ thống điều hòa không khí, thông gió, báo cháy tự động, hệ thống BMS,...</t>
  </si>
  <si>
    <t>d. Suất vốn đầu tư xây dựng chưa bao gồm chi phí xử lý có tính chất riêng biệt của mỗi dự án như: chi phí xử lý nền đất yếu, xử lý sụt trượt, hang castơ.</t>
  </si>
  <si>
    <t>e. Tỷ trọng của các phần chi phí trong suất vốn đầu tư công trình xây dựng nhà ở như sau:</t>
  </si>
  <si>
    <t>- Tỷ trọng chi phí phần móng công trình: 15 - 25%</t>
  </si>
  <si>
    <t>- Tỷ trọng chi phí phần kết cấu thân công trình: 30 - 40%</t>
  </si>
  <si>
    <t>- Tỷ trọng chi phí phần kiến trúc, hoàn thiện, hệ thống kỹ thuật trong CT: 55 - 35%</t>
  </si>
  <si>
    <t>Stt</t>
  </si>
  <si>
    <t>Số tầng hầm của công trình</t>
  </si>
  <si>
    <t>Tầng hầm sử dụng làm
khu đỗ xe</t>
  </si>
  <si>
    <t>Tầng hầm sử dụng làm khu thương mại</t>
  </si>
  <si>
    <t>1 tầng</t>
  </si>
  <si>
    <t>2 tầng</t>
  </si>
  <si>
    <t>3 tầng</t>
  </si>
  <si>
    <t>4 tầng</t>
  </si>
  <si>
    <t>5 tầng</t>
  </si>
  <si>
    <t>- Chi phí xây dựng của tầng hầm theo công năng sử dụng bằng diện tích xây dựng tầng hầm nhân với chi phí xây dựng trên một đơn vị diện tích tương ứng với số tầng hầm theo công năng đó. Trường hợp công trình có sử dụng các tầng hầm kết hợp công năng khác nhau (thương mại và đỗ xe) thì chi phí xây dựng tầng hầm của công trình được xác định theo công thức sau:</t>
  </si>
  <si>
    <r>
      <t>C</t>
    </r>
    <r>
      <rPr>
        <b/>
        <vertAlign val="subscript"/>
        <sz val="15"/>
        <rFont val="Times New Roman"/>
        <family val="1"/>
      </rPr>
      <t>xdth</t>
    </r>
    <r>
      <rPr>
        <b/>
        <sz val="15"/>
        <rFont val="Times New Roman"/>
        <family val="1"/>
      </rPr>
      <t> = (N</t>
    </r>
    <r>
      <rPr>
        <b/>
        <vertAlign val="subscript"/>
        <sz val="15"/>
        <rFont val="Times New Roman"/>
        <family val="1"/>
      </rPr>
      <t>hdx</t>
    </r>
    <r>
      <rPr>
        <b/>
        <sz val="15"/>
        <rFont val="Times New Roman"/>
        <family val="1"/>
      </rPr>
      <t> x S</t>
    </r>
    <r>
      <rPr>
        <b/>
        <vertAlign val="subscript"/>
        <sz val="15"/>
        <rFont val="Times New Roman"/>
        <family val="1"/>
      </rPr>
      <t>hdx</t>
    </r>
    <r>
      <rPr>
        <b/>
        <sz val="15"/>
        <rFont val="Times New Roman"/>
        <family val="1"/>
      </rPr>
      <t> + N</t>
    </r>
    <r>
      <rPr>
        <b/>
        <vertAlign val="subscript"/>
        <sz val="15"/>
        <rFont val="Times New Roman"/>
        <family val="1"/>
      </rPr>
      <t>htm</t>
    </r>
    <r>
      <rPr>
        <b/>
        <sz val="15"/>
        <rFont val="Times New Roman"/>
        <family val="1"/>
      </rPr>
      <t> x S</t>
    </r>
    <r>
      <rPr>
        <b/>
        <vertAlign val="subscript"/>
        <sz val="15"/>
        <rFont val="Times New Roman"/>
        <family val="1"/>
      </rPr>
      <t>htm</t>
    </r>
    <r>
      <rPr>
        <b/>
        <sz val="15"/>
        <rFont val="Times New Roman"/>
        <family val="1"/>
      </rPr>
      <t>)x K</t>
    </r>
    <r>
      <rPr>
        <b/>
        <vertAlign val="subscript"/>
        <sz val="15"/>
        <rFont val="Times New Roman"/>
        <family val="1"/>
      </rPr>
      <t>đc1</t>
    </r>
    <r>
      <rPr>
        <b/>
        <sz val="15"/>
        <rFont val="Times New Roman"/>
        <family val="1"/>
      </rPr>
      <t> x K</t>
    </r>
    <r>
      <rPr>
        <b/>
        <vertAlign val="subscript"/>
        <sz val="15"/>
        <rFont val="Times New Roman"/>
        <family val="1"/>
      </rPr>
      <t>đc2</t>
    </r>
    <r>
      <rPr>
        <b/>
        <sz val="15"/>
        <rFont val="Times New Roman"/>
        <family val="1"/>
      </rPr>
      <t>          (*)</t>
    </r>
  </si>
  <si>
    <t>Trong đó:</t>
  </si>
  <si>
    <r>
      <t>C</t>
    </r>
    <r>
      <rPr>
        <vertAlign val="subscript"/>
        <sz val="11"/>
        <rFont val="Times New Roman"/>
        <family val="1"/>
      </rPr>
      <t>xdth</t>
    </r>
    <r>
      <rPr>
        <sz val="11"/>
        <rFont val="Times New Roman"/>
        <family val="1"/>
      </rPr>
      <t>: Chi phí xây dựng tầng hầm</t>
    </r>
  </si>
  <si>
    <r>
      <t>N</t>
    </r>
    <r>
      <rPr>
        <vertAlign val="subscript"/>
        <sz val="11"/>
        <rFont val="Times New Roman"/>
        <family val="1"/>
      </rPr>
      <t>hdx</t>
    </r>
    <r>
      <rPr>
        <sz val="11"/>
        <rFont val="Times New Roman"/>
        <family val="1"/>
      </rPr>
      <t>: Tổng diện tích hầm sử dụng làm khu đỗ xe</t>
    </r>
  </si>
  <si>
    <r>
      <t>S</t>
    </r>
    <r>
      <rPr>
        <vertAlign val="subscript"/>
        <sz val="11"/>
        <rFont val="Times New Roman"/>
        <family val="1"/>
      </rPr>
      <t>hdx</t>
    </r>
    <r>
      <rPr>
        <sz val="11"/>
        <rFont val="Times New Roman"/>
        <family val="1"/>
      </rPr>
      <t>: Chi phí xây dựng trên một đơn vị diện tích tầng hầm sử dụng làm khu đỗ xe tương ứng với số tầng hầm của công trình.</t>
    </r>
  </si>
  <si>
    <r>
      <t>N</t>
    </r>
    <r>
      <rPr>
        <vertAlign val="subscript"/>
        <sz val="11"/>
        <rFont val="Times New Roman"/>
        <family val="1"/>
      </rPr>
      <t>htm</t>
    </r>
    <r>
      <rPr>
        <sz val="11"/>
        <rFont val="Times New Roman"/>
        <family val="1"/>
      </rPr>
      <t>: Tổng diện tích hầm sử dụng làm khu thương mại</t>
    </r>
  </si>
  <si>
    <r>
      <t>S</t>
    </r>
    <r>
      <rPr>
        <vertAlign val="subscript"/>
        <sz val="11"/>
        <rFont val="Times New Roman"/>
        <family val="1"/>
      </rPr>
      <t>htm</t>
    </r>
    <r>
      <rPr>
        <sz val="11"/>
        <rFont val="Times New Roman"/>
        <family val="1"/>
      </rPr>
      <t>: Chi phí xây dựng trên một đơn vị diện tích tầng hầm sử dụng làm khu thương mại tương ứng với số tầng hầm của công trình.</t>
    </r>
  </si>
  <si>
    <r>
      <t>K</t>
    </r>
    <r>
      <rPr>
        <vertAlign val="subscript"/>
        <sz val="11"/>
        <rFont val="Times New Roman"/>
        <family val="1"/>
      </rPr>
      <t>đc1</t>
    </r>
    <r>
      <rPr>
        <sz val="11"/>
        <rFont val="Times New Roman"/>
        <family val="1"/>
      </rPr>
      <t>, K</t>
    </r>
    <r>
      <rPr>
        <vertAlign val="subscript"/>
        <sz val="11"/>
        <rFont val="Times New Roman"/>
        <family val="1"/>
      </rPr>
      <t>đc2</t>
    </r>
    <r>
      <rPr>
        <sz val="11"/>
        <rFont val="Times New Roman"/>
        <family val="1"/>
      </rPr>
      <t>: Hệ số điều chỉnh với các trường hợp được nêu ở dưới.</t>
    </r>
  </si>
  <si>
    <t>- Chi phí xây dựng tầng hầm trên một đơn vị diện tích sử dụng làm khu đỗ xe bao gồm các chi phí: đào đất, kết cấu hầm, biện pháp thi công hầm, chi phí hoàn thiện đáp ứng yêu cầu làm khu đỗ xe thông thường, thuế VAT và chưa bao gồm hệ thống kỹ thuật tiên tiến như hệ thống điều hòa không khí, thông gió, báo cháy tự động, hệ thống BMS,....</t>
  </si>
  <si>
    <t>- Chi phí xây dựng tầng hầm trên một đơn vị diện tích sử dụng làm khu thương mại bao gồm các chi phí: đào đất, kết cấu hầm, biện pháp thi công hầm, chi phí hoàn thiện đáp ứng yêu cầu làm khu thương mại, thuế VAT và chưa bao gồm hệ thống kỹ thuật tiên tiến như hệ thống điều hòa không khí, thông gió, báo cháy tự động, hệ thống BMS,....</t>
  </si>
  <si>
    <r>
      <t xml:space="preserve">- Chi phí xây dựng trên một đơn vị diện tích ở bảng trên được áp dụng đối với trường hợp công trình có số tầng nổi </t>
    </r>
    <r>
      <rPr>
        <b/>
        <sz val="15"/>
        <rFont val="Times New Roman"/>
        <family val="1"/>
      </rPr>
      <t>≤ 10 tầng</t>
    </r>
    <r>
      <rPr>
        <sz val="11"/>
        <rFont val="Times New Roman"/>
        <family val="1"/>
      </rPr>
      <t>, trường hợp đối với công trình có số tầng nổi &gt; 10 tầng thì chi phí xây dựng tầng hầm trên một đơn vị diện tích nói trên được nhân với hệ số K</t>
    </r>
    <r>
      <rPr>
        <vertAlign val="subscript"/>
        <sz val="11"/>
        <rFont val="Times New Roman"/>
        <family val="1"/>
      </rPr>
      <t>đc1</t>
    </r>
    <r>
      <rPr>
        <sz val="11"/>
        <rFont val="Times New Roman"/>
        <family val="1"/>
      </rPr>
      <t xml:space="preserve"> như sau: số tầng từ </t>
    </r>
    <r>
      <rPr>
        <b/>
        <sz val="15"/>
        <rFont val="Times New Roman"/>
        <family val="1"/>
      </rPr>
      <t>&gt; 10 tầng đến ≤ 20</t>
    </r>
    <r>
      <rPr>
        <sz val="11"/>
        <rFont val="Times New Roman"/>
        <family val="1"/>
      </rPr>
      <t xml:space="preserve"> tầng thì hệ số </t>
    </r>
    <r>
      <rPr>
        <b/>
        <sz val="15"/>
        <rFont val="Times New Roman"/>
        <family val="1"/>
      </rPr>
      <t>K</t>
    </r>
    <r>
      <rPr>
        <b/>
        <vertAlign val="subscript"/>
        <sz val="15"/>
        <rFont val="Times New Roman"/>
        <family val="1"/>
      </rPr>
      <t>đc1</t>
    </r>
    <r>
      <rPr>
        <b/>
        <sz val="15"/>
        <rFont val="Times New Roman"/>
        <family val="1"/>
      </rPr>
      <t>=1,01</t>
    </r>
    <r>
      <rPr>
        <sz val="11"/>
        <rFont val="Times New Roman"/>
        <family val="1"/>
      </rPr>
      <t xml:space="preserve">; số tầng từ </t>
    </r>
    <r>
      <rPr>
        <b/>
        <sz val="15"/>
        <rFont val="Times New Roman"/>
        <family val="1"/>
      </rPr>
      <t>&gt; 20 tầng đến ≤ 30</t>
    </r>
    <r>
      <rPr>
        <sz val="11"/>
        <rFont val="Times New Roman"/>
        <family val="1"/>
      </rPr>
      <t xml:space="preserve"> tầng thì hệ số </t>
    </r>
    <r>
      <rPr>
        <b/>
        <sz val="15"/>
        <rFont val="Times New Roman"/>
        <family val="1"/>
      </rPr>
      <t>K</t>
    </r>
    <r>
      <rPr>
        <b/>
        <vertAlign val="subscript"/>
        <sz val="15"/>
        <rFont val="Times New Roman"/>
        <family val="1"/>
      </rPr>
      <t>đc1</t>
    </r>
    <r>
      <rPr>
        <b/>
        <sz val="15"/>
        <rFont val="Times New Roman"/>
        <family val="1"/>
      </rPr>
      <t>=1,025</t>
    </r>
    <r>
      <rPr>
        <sz val="11"/>
        <rFont val="Times New Roman"/>
        <family val="1"/>
      </rPr>
      <t xml:space="preserve">; số tầng từ </t>
    </r>
    <r>
      <rPr>
        <b/>
        <sz val="15"/>
        <rFont val="Times New Roman"/>
        <family val="1"/>
      </rPr>
      <t>&gt; 30 tầng đến ≤ 40</t>
    </r>
    <r>
      <rPr>
        <sz val="11"/>
        <rFont val="Times New Roman"/>
        <family val="1"/>
      </rPr>
      <t xml:space="preserve"> tầng thì hệ số </t>
    </r>
    <r>
      <rPr>
        <b/>
        <sz val="15"/>
        <rFont val="Times New Roman"/>
        <family val="1"/>
      </rPr>
      <t>K</t>
    </r>
    <r>
      <rPr>
        <b/>
        <vertAlign val="subscript"/>
        <sz val="15"/>
        <rFont val="Times New Roman"/>
        <family val="1"/>
      </rPr>
      <t>đc1</t>
    </r>
    <r>
      <rPr>
        <b/>
        <sz val="15"/>
        <rFont val="Times New Roman"/>
        <family val="1"/>
      </rPr>
      <t>=1,04</t>
    </r>
    <r>
      <rPr>
        <sz val="11"/>
        <rFont val="Times New Roman"/>
        <family val="1"/>
      </rPr>
      <t xml:space="preserve">; số tầng từ </t>
    </r>
    <r>
      <rPr>
        <b/>
        <sz val="15"/>
        <rFont val="Times New Roman"/>
        <family val="1"/>
      </rPr>
      <t>&gt; 40 tầng đến ≤ 50</t>
    </r>
    <r>
      <rPr>
        <sz val="11"/>
        <rFont val="Times New Roman"/>
        <family val="1"/>
      </rPr>
      <t xml:space="preserve"> tầng thì hệ số </t>
    </r>
    <r>
      <rPr>
        <b/>
        <sz val="15"/>
        <rFont val="Times New Roman"/>
        <family val="1"/>
      </rPr>
      <t>K</t>
    </r>
    <r>
      <rPr>
        <b/>
        <vertAlign val="subscript"/>
        <sz val="15"/>
        <rFont val="Times New Roman"/>
        <family val="1"/>
      </rPr>
      <t>đc1</t>
    </r>
    <r>
      <rPr>
        <b/>
        <sz val="15"/>
        <rFont val="Times New Roman"/>
        <family val="1"/>
      </rPr>
      <t>=1,05</t>
    </r>
    <r>
      <rPr>
        <sz val="11"/>
        <rFont val="Times New Roman"/>
        <family val="1"/>
      </rPr>
      <t>.</t>
    </r>
  </si>
  <si>
    <t>- Chi phí xây dựng trên một đơn vị diện tích ở bảng trên được áp dụng đối với trường hợp chỉ giới xây dựng phần tầng hầm tương đương chỉ giới xây dựng phần nổi. Trường hợp chỉ giới xây dựng phần hầm lớn hơn phần nổi thì phần xây dựng tầng hầm mở rộng sử dụng hệ số điều chỉnh như sau:</t>
  </si>
  <si>
    <t>Tỷ lệ giữa diện tích mặt bằng đất xây dựng tầng hầm và diện tích mặt bằng đất xây dựng phần nổi (Nmbxd hầm/Nmbxd nổi)</t>
  </si>
  <si>
    <r>
      <t>Hệ số điều chỉnh (K</t>
    </r>
    <r>
      <rPr>
        <b/>
        <vertAlign val="subscript"/>
        <sz val="11"/>
        <rFont val="Times New Roman"/>
        <family val="1"/>
      </rPr>
      <t>đc2</t>
    </r>
    <r>
      <rPr>
        <b/>
        <sz val="11"/>
        <rFont val="Times New Roman"/>
        <family val="1"/>
      </rPr>
      <t>)</t>
    </r>
  </si>
  <si>
    <t>Từ &gt; 1 đến ≤ 2,0</t>
  </si>
  <si>
    <t>0,99 - 0,95</t>
  </si>
  <si>
    <t>Từ &gt; 2,0 đến ≤ 3,5</t>
  </si>
  <si>
    <t>0,95 - 0,90</t>
  </si>
  <si>
    <t>- Trường hợp tính suất vốn đầu tư xây dựng hầm từ chi phí xây dựng tầng hầm nêu trên được tính toán theo hướng dẫn tại thông tư xác định và quản lý chi phí đầu tư xây dựng của Bộ Xây dựng.</t>
  </si>
  <si>
    <r>
      <t>- Ví dụ: Tính chi phí xây dựng tầng hầm một công trình xây dựng nhà chung cư 25 tầng có chỉ giới xây dựng tầng hầm trùng với tầng nổi. Công trình có 3 tầng hầm có diện tích (N</t>
    </r>
    <r>
      <rPr>
        <vertAlign val="subscript"/>
        <sz val="13"/>
        <rFont val="Times New Roman"/>
        <family val="1"/>
      </rPr>
      <t>h</t>
    </r>
    <r>
      <rPr>
        <sz val="13"/>
        <rFont val="Times New Roman"/>
        <family val="1"/>
      </rPr>
      <t>) 6000 m</t>
    </r>
    <r>
      <rPr>
        <vertAlign val="superscript"/>
        <sz val="13"/>
        <rFont val="Times New Roman"/>
        <family val="1"/>
      </rPr>
      <t>2 </t>
    </r>
    <r>
      <rPr>
        <sz val="13"/>
        <rFont val="Times New Roman"/>
        <family val="1"/>
      </rPr>
      <t>trong đó: 2 tầng hầm B2 và B3 làm khu đỗ xe với diện tích N</t>
    </r>
    <r>
      <rPr>
        <vertAlign val="subscript"/>
        <sz val="13"/>
        <rFont val="Times New Roman"/>
        <family val="1"/>
      </rPr>
      <t>hdx</t>
    </r>
    <r>
      <rPr>
        <sz val="13"/>
        <rFont val="Times New Roman"/>
        <family val="1"/>
      </rPr>
      <t>= 4000 m</t>
    </r>
    <r>
      <rPr>
        <vertAlign val="superscript"/>
        <sz val="13"/>
        <rFont val="Times New Roman"/>
        <family val="1"/>
      </rPr>
      <t>2</t>
    </r>
    <r>
      <rPr>
        <sz val="13"/>
        <rFont val="Times New Roman"/>
        <family val="1"/>
      </rPr>
      <t>và tầng hầm B1 làm khu thương mại với diện tích N</t>
    </r>
    <r>
      <rPr>
        <vertAlign val="subscript"/>
        <sz val="13"/>
        <rFont val="Times New Roman"/>
        <family val="1"/>
      </rPr>
      <t>htm</t>
    </r>
    <r>
      <rPr>
        <sz val="13"/>
        <rFont val="Times New Roman"/>
        <family val="1"/>
      </rPr>
      <t> = 2000 m</t>
    </r>
    <r>
      <rPr>
        <vertAlign val="superscript"/>
        <sz val="13"/>
        <rFont val="Times New Roman"/>
        <family val="1"/>
      </rPr>
      <t>2</t>
    </r>
    <r>
      <rPr>
        <sz val="13"/>
        <rFont val="Times New Roman"/>
        <family val="1"/>
      </rPr>
      <t>.</t>
    </r>
  </si>
  <si>
    <r>
      <t>Chi phí xây dựng tầng hầm (C</t>
    </r>
    <r>
      <rPr>
        <vertAlign val="subscript"/>
        <sz val="13"/>
        <rFont val="Times New Roman"/>
        <family val="1"/>
      </rPr>
      <t>xdth</t>
    </r>
    <r>
      <rPr>
        <sz val="13"/>
        <rFont val="Times New Roman"/>
        <family val="1"/>
      </rPr>
      <t>) được tính như sau:</t>
    </r>
  </si>
  <si>
    <r>
      <t>Chi phí xây dựng trên một đơn vị diện tích tầng hầm sử dụng làm khu đỗ xe (S</t>
    </r>
    <r>
      <rPr>
        <vertAlign val="subscript"/>
        <sz val="13"/>
        <rFont val="Times New Roman"/>
        <family val="1"/>
      </rPr>
      <t>hdx</t>
    </r>
    <r>
      <rPr>
        <sz val="13"/>
        <rFont val="Times New Roman"/>
        <family val="1"/>
      </rPr>
      <t>) của công trình có 3 tầng hầm là: 14,630 trđ/m</t>
    </r>
    <r>
      <rPr>
        <vertAlign val="superscript"/>
        <sz val="13"/>
        <rFont val="Times New Roman"/>
        <family val="1"/>
      </rPr>
      <t>2</t>
    </r>
  </si>
  <si>
    <r>
      <t>Chi phí xây dựng trên một đơn vị diện tích tầng hầm sử dụng làm khu thương mại (S</t>
    </r>
    <r>
      <rPr>
        <vertAlign val="subscript"/>
        <sz val="13"/>
        <rFont val="Times New Roman"/>
        <family val="1"/>
      </rPr>
      <t>htm</t>
    </r>
    <r>
      <rPr>
        <sz val="13"/>
        <rFont val="Times New Roman"/>
        <family val="1"/>
      </rPr>
      <t>)của công trình có 3 tầng hầm là: 15,55 trđ/m</t>
    </r>
    <r>
      <rPr>
        <vertAlign val="superscript"/>
        <sz val="13"/>
        <rFont val="Times New Roman"/>
        <family val="1"/>
      </rPr>
      <t>2</t>
    </r>
  </si>
  <si>
    <r>
      <t>Công trình có số tầng nổi &gt; 20 tầng và ≤ 30 tầng nên K</t>
    </r>
    <r>
      <rPr>
        <vertAlign val="subscript"/>
        <sz val="13"/>
        <rFont val="Times New Roman"/>
        <family val="1"/>
      </rPr>
      <t>đc1</t>
    </r>
    <r>
      <rPr>
        <sz val="13"/>
        <rFont val="Times New Roman"/>
        <family val="1"/>
      </rPr>
      <t>=1,025;</t>
    </r>
  </si>
  <si>
    <r>
      <t>Chỉ giới xây dựng tầng hầm trùng với tầng nổi nên N</t>
    </r>
    <r>
      <rPr>
        <vertAlign val="subscript"/>
        <sz val="13"/>
        <rFont val="Times New Roman"/>
        <family val="1"/>
      </rPr>
      <t>mbxd hầm</t>
    </r>
    <r>
      <rPr>
        <sz val="13"/>
        <rFont val="Times New Roman"/>
        <family val="1"/>
      </rPr>
      <t>/N</t>
    </r>
    <r>
      <rPr>
        <vertAlign val="subscript"/>
        <sz val="13"/>
        <rFont val="Times New Roman"/>
        <family val="1"/>
      </rPr>
      <t>mbxd nổi</t>
    </r>
    <r>
      <rPr>
        <sz val="13"/>
        <rFont val="Times New Roman"/>
        <family val="1"/>
      </rPr>
      <t> = 1 =&gt; K</t>
    </r>
    <r>
      <rPr>
        <vertAlign val="subscript"/>
        <sz val="13"/>
        <rFont val="Times New Roman"/>
        <family val="1"/>
      </rPr>
      <t>đc2 </t>
    </r>
    <r>
      <rPr>
        <sz val="13"/>
        <rFont val="Times New Roman"/>
        <family val="1"/>
      </rPr>
      <t>= 1</t>
    </r>
  </si>
  <si>
    <t>Theo công thức (*) ta có:</t>
  </si>
  <si>
    <r>
      <t>C</t>
    </r>
    <r>
      <rPr>
        <b/>
        <vertAlign val="subscript"/>
        <sz val="13"/>
        <rFont val="Times New Roman"/>
        <family val="1"/>
      </rPr>
      <t>xdth</t>
    </r>
    <r>
      <rPr>
        <b/>
        <sz val="13"/>
        <rFont val="Times New Roman"/>
        <family val="1"/>
      </rPr>
      <t> = (4.000 m</t>
    </r>
    <r>
      <rPr>
        <b/>
        <vertAlign val="superscript"/>
        <sz val="13"/>
        <rFont val="Times New Roman"/>
        <family val="1"/>
      </rPr>
      <t>2 </t>
    </r>
    <r>
      <rPr>
        <b/>
        <sz val="13"/>
        <rFont val="Times New Roman"/>
        <family val="1"/>
      </rPr>
      <t>x 14,63 trđ/m</t>
    </r>
    <r>
      <rPr>
        <b/>
        <vertAlign val="superscript"/>
        <sz val="13"/>
        <rFont val="Times New Roman"/>
        <family val="1"/>
      </rPr>
      <t>2 </t>
    </r>
    <r>
      <rPr>
        <b/>
        <sz val="13"/>
        <rFont val="Times New Roman"/>
        <family val="1"/>
      </rPr>
      <t>+ 2000 m</t>
    </r>
    <r>
      <rPr>
        <b/>
        <vertAlign val="superscript"/>
        <sz val="13"/>
        <rFont val="Times New Roman"/>
        <family val="1"/>
      </rPr>
      <t>2 </t>
    </r>
    <r>
      <rPr>
        <b/>
        <sz val="13"/>
        <rFont val="Times New Roman"/>
        <family val="1"/>
      </rPr>
      <t>x 15,55 trđ/m</t>
    </r>
    <r>
      <rPr>
        <b/>
        <vertAlign val="superscript"/>
        <sz val="13"/>
        <rFont val="Times New Roman"/>
        <family val="1"/>
      </rPr>
      <t>2</t>
    </r>
    <r>
      <rPr>
        <b/>
        <sz val="13"/>
        <rFont val="Times New Roman"/>
        <family val="1"/>
      </rPr>
      <t>) x1,025 x1 = 91.860,5 trđ</t>
    </r>
  </si>
  <si>
    <t>1 CÔNG TRÌNH CÔNG CỘNG</t>
  </si>
  <si>
    <t>1.1 Công trình giáo dục</t>
  </si>
  <si>
    <t>1.1.1 Nhà trẻ, trường mẫu giáo</t>
  </si>
  <si>
    <t>Bảng 2. Suất vốn đầu tư xây dựng nhà trẻ, trường mẫu giáo</t>
  </si>
  <si>
    <t>Nhà gửi trẻ, có số cháu</t>
  </si>
  <si>
    <t>11211.01</t>
  </si>
  <si>
    <t>75 &lt; số cháu ≤ 125</t>
  </si>
  <si>
    <t>11211.02</t>
  </si>
  <si>
    <t>125 &lt; số cháu ≤ 200</t>
  </si>
  <si>
    <t>11211.03</t>
  </si>
  <si>
    <t>200 &lt; số cháu ≤ 250</t>
  </si>
  <si>
    <t>Trường mẫu giáo, có số cháu</t>
  </si>
  <si>
    <t>11211.04</t>
  </si>
  <si>
    <t>105 &lt; số cháu ≤ 175</t>
  </si>
  <si>
    <t>11211.05</t>
  </si>
  <si>
    <t>175 &lt; số cháu ≤ 280</t>
  </si>
  <si>
    <t>11211.06</t>
  </si>
  <si>
    <t>280 &lt; số cháu ≤ 350</t>
  </si>
  <si>
    <t>11211.07</t>
  </si>
  <si>
    <t>350 &lt; số cháu ≤ 455</t>
  </si>
  <si>
    <t>a. Suất vốn đầu tư xây dựng công trình nhà gửi trẻ, trường mẫu giáo nêu tại Bảng 2 được tính toán theo tiêu chuẩn thiết kế TCVN 2748:1991 “Phân cấp công trình xây dựng. Nguyên tắc chung” với cấp công trình là cấp II, III; các yêu cầu, quy định khác về khu đất xây dựng, giải pháp thiết kế, sân vườn, chiếu sáng, kỹ thuật điện... theo quy định trong TCVN 3907:2011 “Nhà trẻ, trường mẫu giáo, trường mầm non. Tiêu chuẩn thiết kế” và các quy định khác liên quan.</t>
  </si>
  <si>
    <t>b. Suất vốn đầu tư xây dựng nhà gửi trẻ, trường mẫu giáo bao gồm:</t>
  </si>
  <si>
    <t>- Chi phí xây dựng nhà lớp học, các hạng mục công trình phục vụ như: kho để đồ, nhà chế biến thức ăn, nhà giặt quần áo, nhà để xe,... các chi phí xây dựng khác như: trang trí sân chơi, khu giải trí...</t>
  </si>
  <si>
    <t>- Chi phí trang, thiết bị nội thất: giường tủ, bàn ghế, quạt điện, máy điều hòa nhiệt độ, phòng cháy chữa cháy...</t>
  </si>
  <si>
    <t>c. Công trình nhà gửi trẻ, trường mẫu giáo được phân chia ra các khối chức năng theo tiêu chuẩn thiết kế, bao gồm:</t>
  </si>
  <si>
    <t>- Khối công trình nhóm lớp gồm: phòng sinh hoạt, phòng ngủ, phòng giao nhận trẻ, phòng nghỉ, phòng ăn, phòng vệ sinh.</t>
  </si>
  <si>
    <t>- Khối công trình phục vụ gồm: phòng tiếp khách, phòng nghỉ của giáo viên, phòng y tế, nhà chuẩn bị thức ăn, nhà kho, nhà để xe, giặt quần áo,...</t>
  </si>
  <si>
    <t>- Sân, vườn và khu vui chơi.</t>
  </si>
  <si>
    <t>d. Tỷ trọng của các phần chi phí trong suất vốn đầu tư như sau:</t>
  </si>
  <si>
    <t>Tỷ trọng chi phí cho khối công trình nhóm lớp: 75 - 85%</t>
  </si>
  <si>
    <t>Tỷ trọng chi phí cho khối công trình phục vụ: 15 - 10%</t>
  </si>
  <si>
    <t>Tỷ trọng chi phí cho sân, vườn và khu vui chơi: 10 - 5%</t>
  </si>
  <si>
    <t>1.1.2 Trường phổ thông các cấp</t>
  </si>
  <si>
    <t>Bảng 3. Suất vốn đầu tư xây dựng trường học</t>
  </si>
  <si>
    <t>Trường tiểu học (cấp I) có số học sinh</t>
  </si>
  <si>
    <t>11212.01</t>
  </si>
  <si>
    <t> 175 &lt; số học sinh ≤ 315</t>
  </si>
  <si>
    <t>11212.02</t>
  </si>
  <si>
    <t> 315 &lt; số học sinh ≤ 490</t>
  </si>
  <si>
    <t>11212.03</t>
  </si>
  <si>
    <t> 490 &lt; số học sinh ≤ 665</t>
  </si>
  <si>
    <t>11212.04</t>
  </si>
  <si>
    <t> 665 &lt; số học sinh ≤ 1.050</t>
  </si>
  <si>
    <t>Trường trung học cơ sở (cấp II) và phổ thông trung học (cấp III) có quy mô</t>
  </si>
  <si>
    <t>11212.05</t>
  </si>
  <si>
    <t>540 &lt; số học sinh ≤ 720</t>
  </si>
  <si>
    <t>11212.06</t>
  </si>
  <si>
    <t>720 &lt; số học sinh ≤ 1.080</t>
  </si>
  <si>
    <t>11212.07</t>
  </si>
  <si>
    <t>1.080 &lt; số học sinh ≤ 1.620</t>
  </si>
  <si>
    <t>a. Suất vốn đầu tư công trình xây dựng trường học nêu tại Bảng 3 được tính toán với cấp công trình là cấp II, III theo các quy định trong tiêu chuẩn thiết kế TCVN 2748:1991 “Phân cấp công trình xây dựng. Nguyên tắc chung” về phân cấp công trình và các yêu cầu, quy định về quy mô công trình, khu đất xây dựng, yêu cầu thiết kế, diện tích,... của các hạng mục công trình phục vụ học tập, vui chơi, giải trí,... và quy định trong TCVN 8793:2011“Trường tiểu học. Tiêu chuẩn thiết kế” và TCVN 8794:2011 “Trường trung học cơ sở và phổ thông. Tiêu chuẩn thiết kế” và các quy định khác có liên quan.</t>
  </si>
  <si>
    <t>b. Suất vốn đầu tư công trình xây dựng trường học bao gồm:</t>
  </si>
  <si>
    <t>Chi phí xây dựng nhà lớp học, các hạng mục phục vụ, thể dục thể thao, thực hành,...</t>
  </si>
  <si>
    <t>Chi phí về trang, thiết bị phục vụ học tập, thể thao, phòng cháy chữa cháy.</t>
  </si>
  <si>
    <t>c. Công trình xây dựng trường được phân chia ra các khối chức năng theo tiêu chuẩn thiết kế, bao gồm:</t>
  </si>
  <si>
    <t>- Khối học tập gồm các phòng học.</t>
  </si>
  <si>
    <t>- Khối lao động thực hành gồm các xưởng thực hành về mộc, cơ khí, điện, kho của các xưởng.</t>
  </si>
  <si>
    <t>- Khối thể thao gồm các hạng mục công trình thể thao.</t>
  </si>
  <si>
    <t>- Khối phục vụ học tập gồm hội trường, thư viện, phòng đồ dùng giảng dạy, phòng truyền thống.</t>
  </si>
  <si>
    <t>- Khối hành chính quản trị gồm văn phòng, phòng giám hiệu, phòng nghỉ của giáo viên, văn phòng Đoàn, Đội, phòng tiếp khách, nhà để xe.</t>
  </si>
  <si>
    <t>Tỷ trọng chi phí cho khối công trình học tập: 50 - 55%.</t>
  </si>
  <si>
    <t>Tỷ trọng chi phí cho khối công trình thể thao: 15 - 10%.</t>
  </si>
  <si>
    <t>Tỷ trọng chi phí cho khối công trình phục vụ: 15 - 10%.</t>
  </si>
  <si>
    <t>Tỷ trọng chi phí cho khối công trình lao động thực hành: 5%.</t>
  </si>
  <si>
    <t>Tỷ trọng chi phí cho khối công trình hành chính quản trị: 15 - 20%.</t>
  </si>
  <si>
    <t>1.1.3 Trường đại học, học viện, cao đẳng, trường trung học chuyên nghiệp, trường nghiệp vụ</t>
  </si>
  <si>
    <t>Bảng 4 Suất vốn đầu tư công trình xây dựng trường đại học, học viện, cao đẳng, trung học chuyên nghiệp, trường nghiệp vụ</t>
  </si>
  <si>
    <t>Trường đại học, học viện, cao đẳng có số học viên</t>
  </si>
  <si>
    <t>11213.01</t>
  </si>
  <si>
    <t>Số học viên ≤ 1.000</t>
  </si>
  <si>
    <t>11213.02</t>
  </si>
  <si>
    <t>1.000 &lt; số học viên ≤ 2.000</t>
  </si>
  <si>
    <t>11213.03</t>
  </si>
  <si>
    <t>2.000 &lt; số học viên ≤ 3.000</t>
  </si>
  <si>
    <t>11213.04</t>
  </si>
  <si>
    <t>3.000 &lt; số học viên ≤ 5.000</t>
  </si>
  <si>
    <t>11213.05</t>
  </si>
  <si>
    <t>Số học viên &gt; 5.000</t>
  </si>
  <si>
    <t>Trường trung học chuyên nghiệp, trường nghiệp vụ có số học viên</t>
  </si>
  <si>
    <t>11213.06</t>
  </si>
  <si>
    <t>Số học viên ≤ 500</t>
  </si>
  <si>
    <t>11213.07</t>
  </si>
  <si>
    <t>500 &lt; số học viên ≤ 800</t>
  </si>
  <si>
    <t>11213.08</t>
  </si>
  <si>
    <t>800 &lt; số học viên ≤ 1.200</t>
  </si>
  <si>
    <t>a. Suất vốn đầu tư công trình xây dựng trường đại học, học viện, cao đẳng, trường trung học chuyên nghiệp, trường nghiệp vụ tại Bảng 4 được tính toán với cấp công trình là cấp II, III theo các quy định trong tiêu chuẩn thiết kế TCVN 2748:1991 về “Phân cấp công trình xây dựng. Nguyên tắc chung”; các yêu cầu quy định khác về quy mô công trình, mặt bằng tổng thể, yêu cầu thiết kế các hạng mục phục vụ học tập, nghiên cứu và thực hành, vui chơi, giải trí,...; quy định trong TCVN 3981:1985 “Trường đại học. Tiêu chuẩn thiết kế”,TCVN 9210:2012 “Trường dạy nghề - Tiêu chuẩn thiết kế” và TCVN 4602:2012 “Trường trung cấp chuyên nghiệp. Tiêu chuẩn thiết kế” và các quy định khác có liên quan.</t>
  </si>
  <si>
    <t>b. Suất vốn đầu tư công trình xây dựng trường đại học, học viện, cao đẳng bao gồm:</t>
  </si>
  <si>
    <t>- Chi phí xây dựng các công trình chính và phục vụ của trường, khu ký túc xá sinh viên;</t>
  </si>
  <si>
    <t>- Chi phí trang thiết bị nội thất, giảng đường, cơ sở nghiên cứu khoa học, phòng giáo viên, phòng giám hiệu, trang thiết bị thể dục thể thao, y tế, thư viện, thiết bị trạm bơm, trạm biến thế.</t>
  </si>
  <si>
    <t>c. Suất vốn đầu tư công trình xây dựng trường đại học, học viện, cao đẳng, trường trung học chuyên nghiệp, trường nghiệp vụ được tính cho 1 học viên.</t>
  </si>
  <si>
    <t>d. Công trình xây dựng trường đại học, học viện, cao đẳng, trường trung học chuyên nghiệp, trường nghiệp vụ được chia ra các khối chức năng theo tiêu chuẩn thiết kế, bao gồm:</t>
  </si>
  <si>
    <t>- Khối học tập và cơ sở nghiên cứu khoa học gồm giảng đường, lớp học, thư viện, hội trường, nhà hành chính, làm việc.</t>
  </si>
  <si>
    <t>- Khối thể dục thể thao gồm phòng tập thể dục thể thao, công trình thể thao ngoài trời, sân bóng đá, bóng chuyền, bóng rổ, bể bơi.</t>
  </si>
  <si>
    <t>- Khối ký túc xá gồm nhà ở cho học viên, nhà ăn, nhà phục vụ (quầy giải khát, trạm y tế, chỗ để xe). thế...</t>
  </si>
  <si>
    <t>- Khối công trình kỹ thuật gồm xưởng sửa chữa, kho, nhà để xe ô tô, trạm bơm, trạm biến</t>
  </si>
  <si>
    <t>e. Tỷ trọng của các phần chi phí trong suất vốn đầu tư như sau:</t>
  </si>
  <si>
    <t>Các khoản mục chi phí</t>
  </si>
  <si>
    <t>Trường đại học, học viện, cao đẳng (%)</t>
  </si>
  <si>
    <t>Trường trung học
chuyên nghiệp, 
trường nghiệp vụ (%)</t>
  </si>
  <si>
    <t>Khối công trình học tập và nghiên cứu khoa học</t>
  </si>
  <si>
    <t>50 - 60</t>
  </si>
  <si>
    <t>40 - 50</t>
  </si>
  <si>
    <t>Khối công trình thể dục thể thao</t>
  </si>
  <si>
    <t>15 - 10</t>
  </si>
  <si>
    <t>20 - 15</t>
  </si>
  <si>
    <t>Khối công trình ký túc xá</t>
  </si>
  <si>
    <t>30 - 25</t>
  </si>
  <si>
    <t>35 - 30</t>
  </si>
  <si>
    <t>Khối công trình kỹ thuật</t>
  </si>
  <si>
    <t>1.2 Công trình y tế</t>
  </si>
  <si>
    <t>1.2.1 Công trình bệnh viện đa khoa</t>
  </si>
  <si>
    <t>Bảng 5. Suất vốn đầu tư công trình bệnh viện đa khoa</t>
  </si>
  <si>
    <t>Bệnh viện đa khoa, có quy mô:</t>
  </si>
  <si>
    <t>11221.01</t>
  </si>
  <si>
    <t>Từ 50 đến 200 giường bệnh</t>
  </si>
  <si>
    <t>11221.02</t>
  </si>
  <si>
    <t>Từ 250 đến 350 giường bệnh</t>
  </si>
  <si>
    <t>11221.03</t>
  </si>
  <si>
    <t>Từ 400 đến 500 giường bệnh</t>
  </si>
  <si>
    <t>11221.04</t>
  </si>
  <si>
    <t>Từ 500 đến 1000 giường bệnh</t>
  </si>
  <si>
    <t>a. Suất vốn đầu tư xây dựng công trình y tế nêu tại Bảng 5 được tính toán với cấp công trình là cấp II, III theo các quy định trong Tiêu chuẩn thiết kế TCVN 2748:1991 “Phân cấp công trình xây dựng. Nguyên tắc chung”; các yêu cầu, quy định về khu đất xây dựng, bố cục mặt bằng, giải pháp thiết kế, giải pháp kỹ thuật về phòng cháy, chữa cháy, chiếu sáng, thông gió, điện, nước... theo Tiêu chuẩn Việt Nam TCVN 4470:2012 “Bệnh viện đa khoa - Tiêu chuẩn thiết kế” và các quy định khác có liên quan.</t>
  </si>
  <si>
    <t>b. Suất vốn đầu tư xây dựng công trình bệnh viện đa khoa gồm:</t>
  </si>
  <si>
    <t>- Chi phí xây dựng các công trình khám, điều trị bệnh nhân và các công trình phục vụ như:</t>
  </si>
  <si>
    <t>+ Khối khám bệnh và điều trị ngoại trú gồm các phòng chờ, phòng khám và điều trị, phòng cấp cứu, phòng nghiệp vụ, phòng hành chính, khu vệ sinh.</t>
  </si>
  <si>
    <t>+ Khối chữa bệnh nội trú gồm phòng bệnh nhân, phòng nghiệp vụ, phòng sinh hoạt của nhân viên, phòng vệ sinh.</t>
  </si>
  <si>
    <t>+ Khối kỹ thuật nghiệp vụ gồm phòng mổ, phòng cấp cứu, phòng nghiệp vụ, xét nghiệm, thực nghiệm, phòng giải phẫu bệnh lý, khoa dược...</t>
  </si>
  <si>
    <t>+ Khối hành chính, quản trị gồm bếp, kho, xưởng, nhà để xe, nhà giặt, nhà thường trực...</t>
  </si>
  <si>
    <t>- Chi phí trang thiết bị y tế hiện đại và đồng bộ phục vụ khám, chữa bệnh, phục vụ sinh hoạt, nghỉ ngơi của nhân viên, bệnh nhân.</t>
  </si>
  <si>
    <t>c. Suất vốn đầu tư xây dựng công trình bệnh viện đa khoa được tính bình quân cho 1 giường bệnh theo năng lực phục vụ.</t>
  </si>
  <si>
    <t>1.2.2 Công trình bệnh viện trọng điểm tuyến Trung ương</t>
  </si>
  <si>
    <t>Bảng 6. Suất vốn đầu tư công trình bệnh viện trọng điểm tuyến Trung ương</t>
  </si>
  <si>
    <t>Bệnh viện trọng điểm tuyến Trung ương có quy mô</t>
  </si>
  <si>
    <t>11223.01</t>
  </si>
  <si>
    <t>1.000 giường bệnh</t>
  </si>
  <si>
    <t>a. Suất vốn đầu tư xây dựng công trình y tế nêu tại Bảng 6 được tính toán với cấp công trình là cấp I theo các quy định trong Tiêu chuẩn thiết kế TCVN 2748:1991 “Phân cấp công trình xây dựng. Nguyên tắc chung”; các yêu cầu, quy định về khu đất xây dựng, bố cục mặt bằng, giải pháp thiết kế, giải pháp kỹ thuật về phòng cháy, chữa cháy, chiếu sáng, thông gió, điện, nước... theo Tiêu chuẩn xây dựng Việt Nam TCXD 4470: 2012 “Bệnh viện đa khoa - Tiêu chuẩn thiết kế” và các quy định khác có liên quan.</t>
  </si>
  <si>
    <t>b. Suất vốn đầu tư xây dựng công trình bệnh viện trọng điểm tuyến trung ương gồm:</t>
  </si>
  <si>
    <t>+ Khu vực khám - điều trị ban ngày: khám bệnh cho tất cả các chuyên khoa, tổ chức hỗ trợ chuẩn đoán và các khu vực điều trị bệnh nhân trong ngày.</t>
  </si>
  <si>
    <t>+ Khu vực điều trị nội trú: tổ chức các khoa/trung tâm điều trị ngoại trú tất cả các chuyên khoa.</t>
  </si>
  <si>
    <t>+ Khu kỹ thuật nghiệp vụ: các kỹ thuật chuẩn đoán, điều trị, can thiệp với công nghệ và kỹ thuật mới tiên tiến trên thế giới.</t>
  </si>
  <si>
    <t>+ Khu hành chính quản trị và kỹ thuật, hậu cần và phụ trợ: khu vực cho hành chính, các hạng mục hạ tầng kỹ thuật phục vụ cho vận hành bệnh viện.</t>
  </si>
  <si>
    <t>+ Khu dịch vụ tổng hợp, tâm linh: tổ chức phục vụ tất cả các nhu cầu của cán bộ và người nhà bệnh nhân... như Nhà công vụ, nhà thăm thân, khu tâm linh, siêu thị dược và đồ dùng sinh hoạt tiện ích, ngân hàng, bưu điện, trạm xe buýt...</t>
  </si>
  <si>
    <t>+ Khu đào tạo, chỉ đạo tuyến: nghiên cứu và chuyển giao các ứng dụng kỹ thuật cao y tế, chỉ đạo tuyến và đào tạo nguồn nhân lực y tế cho ngành.</t>
  </si>
  <si>
    <t>- Chi phí trang thiết bị y tế hiện đại, đồng bộ phù hợp với vị trí là bệnh viện tuyến cuối. Ngoài việc phục vụ chữa trị các bệnh nặng với các chuyên khoa sâu còn đảm bảo vai trò trung tâm chuyển giao công nghệ cho các bệnh viện tuyến dưới.</t>
  </si>
  <si>
    <t>c. Suất vốn đầu tư xây dựng công trình bệnh viện được tính bình quân cho 1 giường bệnh theo năng lực phục vụ.</t>
  </si>
  <si>
    <t>1.3 Công trình thể thao</t>
  </si>
  <si>
    <t>1.3.1 Sân vận động</t>
  </si>
  <si>
    <t>Bảng 7. Suất vốn đầu tư xây dựng sân vận động</t>
  </si>
  <si>
    <t>Sân vận động có sức chứa</t>
  </si>
  <si>
    <t>11231.01</t>
  </si>
  <si>
    <t>20.000 chỗ ngồi</t>
  </si>
  <si>
    <t>11231.02</t>
  </si>
  <si>
    <t>40.000 chỗ ngồi</t>
  </si>
  <si>
    <t>a. Suất vốn đầu tư xây dựng công trình thể thao nêu tại Bảng 7 được tính toán trên cơ sở các quy định về quy mô, phân loại công trình, yêu cầu về mặt bằng, giải pháp thiết kế, chiếu sáng, điện, nước, theo Tiêu chuẩn Việt Nam TCVN 4205:2012 “Công trình thể thao - Sân thể thao - Tiêu chuẩn thiết kế”, các quy định khác có liên quan.</t>
  </si>
  <si>
    <t>b. Suất vốn đầu tư xây dựng công trình thể thao bao gồm:</t>
  </si>
  <si>
    <t>- Chi phí xây dựng công trình theo khối chức năng phục vụ như:</t>
  </si>
  <si>
    <t>Khối phục vụ khán giả: Phòng bán vé, phòng căng tin, khu vệ sinh, khán đài, phòng cấp cứu.</t>
  </si>
  <si>
    <t>Khối phục vụ vận động viên: Sân bóng, phòng thay quần áo, phòng huấn luyện viên, phòng trọng tài, phòng nghỉ của vận động viên, phòng vệ sinh, phòng y tế.</t>
  </si>
  <si>
    <t>Khối phục vụ quản lý: Phòng hành chính, phòng phụ trách sân, phòng thường trực, bảo vệ, phòng nghỉ của nhân viên, kho, xưởng sửa chữa dụng cụ thể thao.</t>
  </si>
  <si>
    <t>- Các chi phí trang, thiết bị phục vụ vận động viên, khán giả.</t>
  </si>
  <si>
    <t>c. Suất vốn đầu tư xây dựng công trình thể thao được tính bình quân cho 1 chỗ ngồi của khán giả.</t>
  </si>
  <si>
    <t>1.3.2 Nhà thi đấu, tập luyện</t>
  </si>
  <si>
    <t>Bảng 8. Suất vốn đầu tư xây dựng nhà thi đấu, tập luyện</t>
  </si>
  <si>
    <t>Bảng 8.1. theo quy mô diện tích</t>
  </si>
  <si>
    <t>Sân tập luyện ngoài trời, không có khán đài</t>
  </si>
  <si>
    <t>11232.01</t>
  </si>
  <si>
    <t>Sân bóng đá tập luyện, kích thước sân 128x94m</t>
  </si>
  <si>
    <t>11232.02</t>
  </si>
  <si>
    <t>Sân bóng chuyền, cầu lông, kích thước sân 24x15m</t>
  </si>
  <si>
    <t>11232.03</t>
  </si>
  <si>
    <t>Sân bóng rổ, kích thước sân 30x19m</t>
  </si>
  <si>
    <t>11232.04</t>
  </si>
  <si>
    <t>Sân tennis, kích thước sân 40x20m</t>
  </si>
  <si>
    <t>Bảng 8.2. Theo quy mô sức chứa</t>
  </si>
  <si>
    <t>Nhà thi đấu, tập luyện, có khán đài</t>
  </si>
  <si>
    <t>11232.05</t>
  </si>
  <si>
    <t>1.000 chỗ ngồi</t>
  </si>
  <si>
    <t>11232.06</t>
  </si>
  <si>
    <t>2.000 chỗ ngồi</t>
  </si>
  <si>
    <t>11232.07</t>
  </si>
  <si>
    <t>3.000 chỗ ngồi</t>
  </si>
  <si>
    <t>a. Suất vốn đầu tư xây dựng công trình thể thao nêu tại Bảng 8 được tính toán trên cơ sở các quy định về quy mô, phân loại công trình, yêu cầu về mặt bằng, giải pháp thiết kế, chiếu sáng, điện, nước, theo Tiêu chuẩn Việt Nam TCVN 4205:2012 “Công trình thể thao - Sân thể thao - Tiêu chuẩn thiết kế”, TCVN 4529:2012 “Công trình thể thao - Nhà thể thao - Tiêu chuẩn thiết kế” và các quy định khác có liên quan.</t>
  </si>
  <si>
    <t>b. Suất vốn đầu tư xây dựng công trình nhà thể thao cho từng môn thể thao như bóng rổ, tennis, bóng chuyền, cầu lông, bao gồm:</t>
  </si>
  <si>
    <t>- Chi phí xây dựng các hạng mục công trình như:</t>
  </si>
  <si>
    <t>Khối phục vụ khán giả (đối với nhà thi đấu, tập luyện có khán đài): khán đài, phòng nghỉ (hành lang), phòng bán vé, phòng vệ sinh, phòng căng tin.</t>
  </si>
  <si>
    <t>Khối phục vụ vận động viên: nhà thi đấu, nhà gửi và thay quần áo, phòng nghỉ, phòng vệ sinh, phòng y tế, căng tin, kho, các phòng chức năng khác.</t>
  </si>
  <si>
    <t>Khối hành chính quản trị: phòng làm việc, phòng nghỉ của nhân viên, phòng trực kỹ thuật, phòng bảo vệ, kho dụng cụ vệ sinh.</t>
  </si>
  <si>
    <t>- Chi phí trang, thiết bị phục vụ như quạt điện, máy điều hòa nhiệt độ, thiết bị y tế, dụng cụ thi đấu, tính bình quân cho 1 chỗ ngồi theo năng lực phục vụ.</t>
  </si>
  <si>
    <r>
      <t>c. Suất vốn đầu tư xây dựng công trình thể thao được tính bình quân cho 1 m</t>
    </r>
    <r>
      <rPr>
        <vertAlign val="superscript"/>
        <sz val="11"/>
        <rFont val="Times New Roman"/>
        <family val="1"/>
      </rPr>
      <t>2</t>
    </r>
    <r>
      <rPr>
        <sz val="11"/>
        <rFont val="Times New Roman"/>
        <family val="1"/>
      </rPr>
      <t> diện tích sân (đối với công trình thể thao không có khán đài) hoặc cho 1 chỗ ngồi của khán giả (đối với công trình có khán đài).</t>
    </r>
  </si>
  <si>
    <t>1.3.3 Công trình thể thao khác</t>
  </si>
  <si>
    <t>Bảng 9. Suất vốn đầu tư xây dựng bể bơi</t>
  </si>
  <si>
    <t>Bể bơi ngoài trời (không có khán đài)</t>
  </si>
  <si>
    <t>11233.01</t>
  </si>
  <si>
    <t>kích thước 12,5x6 m</t>
  </si>
  <si>
    <t>11233.02</t>
  </si>
  <si>
    <t>kích thước 16x8 m</t>
  </si>
  <si>
    <t>11233.03</t>
  </si>
  <si>
    <t>Bể bơi ngoài trời có sức chứa &lt; 5.000 chỗ</t>
  </si>
  <si>
    <t>11233.04</t>
  </si>
  <si>
    <t>11233.05</t>
  </si>
  <si>
    <t>11233.06</t>
  </si>
  <si>
    <t>a. Suất vốn đầu tư xây dựng bể bơi nêu tại Bảng 9 được tính toán trên cơ sở các quy định về quy mô, phân loại công trình, yêu cầu về mặt bằng, giải pháp thiết kế, chiếu sáng, điện, nước, theo Tiêu chuẩn Việt Nam TCVN 4260:2012 “Công trình thể thao - Bể bơi - Tiêu chuẩn thiết kế” và các quy định khác có liên quan.</t>
  </si>
  <si>
    <t>b. Suất vốn đầu tư xây dựng bể bơi bao gồm:</t>
  </si>
  <si>
    <t>- Chi phí xây dựng bể bơi, các hạng mục công trình phục vụ vận động viên (phòng thay quần áo, nhà tắm...), khán đài (nếu có), thiết bị lọc nước.</t>
  </si>
  <si>
    <t>- Chi phí trang, thiết bị phục vụ như quạt điện, máy điều hòa nhiệt độ, thiết bị y tế, dụng cụ thi đấu.</t>
  </si>
  <si>
    <r>
      <t>c. Suất vốn đầu tư xây dựng bể bơi được tính bình quân cho 1 m</t>
    </r>
    <r>
      <rPr>
        <vertAlign val="superscript"/>
        <sz val="11"/>
        <rFont val="Times New Roman"/>
        <family val="1"/>
      </rPr>
      <t>2</t>
    </r>
    <r>
      <rPr>
        <sz val="11"/>
        <rFont val="Times New Roman"/>
        <family val="1"/>
      </rPr>
      <t> diện tích mặt bể.</t>
    </r>
  </si>
  <si>
    <t>1.4 Công trình Văn hóa</t>
  </si>
  <si>
    <t>1.4.1 Nhà hát, rạp chiếu phim</t>
  </si>
  <si>
    <t>Bảng 10. Suất vốn đầu tư xây dựng nhà hát, rạp chiếu phim</t>
  </si>
  <si>
    <t>Nhà hát có quy mô</t>
  </si>
  <si>
    <t>11241.01</t>
  </si>
  <si>
    <t>300 - 600 chỗ</t>
  </si>
  <si>
    <t>11241.02</t>
  </si>
  <si>
    <t>600 - 800 chỗ</t>
  </si>
  <si>
    <t>11241.03</t>
  </si>
  <si>
    <t>800 - 1.000 chỗ</t>
  </si>
  <si>
    <t>Rạp chiếu phim có quy mô</t>
  </si>
  <si>
    <t>11241.04</t>
  </si>
  <si>
    <t>300 - 400 chỗ</t>
  </si>
  <si>
    <t>11241.05</t>
  </si>
  <si>
    <t>400 - 600 chỗ</t>
  </si>
  <si>
    <t>11241.06</t>
  </si>
  <si>
    <t>11241.07</t>
  </si>
  <si>
    <t>a. Suất vốn đầu tư nhà hát, rạp chiếu phim nêu tại Bảng 10 được tính toán với cấp công trình là cấp I, II theo các quy định trong tiêu chuẩn thiết kế TCVN 2748:1991 “Phân cấp công trình xây dựng. Nguyên tắc chung”; Các yêu cầu khác về khu đất xây dựng, quy hoạch tổng mặt bằng, giải pháp thiết kế,... theo quy định trong tiêu chuẩn thiết kế TCVN 5577:2012 “Tiêu chuẩn thiết kế rạp chiếu phim”, TCVN 9369:2012 “Nhà hát - Tiêu chuẩn thiết kế” và các quy định khác có liên quan.</t>
  </si>
  <si>
    <t>b. Suất vốn đầu tư rạp chiếu phim, nhà hát bao gồm:</t>
  </si>
  <si>
    <t>- Chi phí xây dựng công trình chính, các hạng mục công trình phục vụ.</t>
  </si>
  <si>
    <t>- Chi phí trang, thiết bị phục vụ khán giả và phòng làm việc của nhân viên như: máy điều hòa nhiệt độ, quạt điện và các thiết bị khác.</t>
  </si>
  <si>
    <t>c. Suất vốn đầu tư nêu trên chưa bao gồm chi phí xây dựng công trình hạ tầng kỹ thuật và chi phí cho phần ngoại thất bên ngoài công trình.</t>
  </si>
  <si>
    <t>d. Suất vốn đầu tư rạp chiếu phim, nhà hát được tính bình quân cho 1 chỗ ngồi của khán giả.</t>
  </si>
  <si>
    <t>e. Tỷ trọng của các phần chi phí trong suất vốn đầu tư công trình nhà hát, rạp chiếu phim như sau: Tỷ trọng chi phí cho công trình chính: 80 - 90%</t>
  </si>
  <si>
    <t>Tỷ trọng chi phí cho các hạng mục công trình phục vụ: 20 - 10%</t>
  </si>
  <si>
    <t>1.4.2 Bảo tàng, thư viện, triển lãm</t>
  </si>
  <si>
    <t>Bảng 11. Suất vốn đầu tư xây dựng bảo tàng, thư viện, triển lãm</t>
  </si>
  <si>
    <t>11242.01</t>
  </si>
  <si>
    <t>Bảo tàng</t>
  </si>
  <si>
    <t>11242.02</t>
  </si>
  <si>
    <t>Thư viện</t>
  </si>
  <si>
    <t>11242.03</t>
  </si>
  <si>
    <t>Triển lãm</t>
  </si>
  <si>
    <t>a. Suất vốn đầu tư các công trình bảo tàng, thư viện, triển lãm nêu tại Bảng 11 được tính toán với cấp công trình là cấp I, II theo các quy định trong tiêu chuẩn thiết kế TCVN 2748:1991 “Phân cấp công trình xây dựng. Nguyên tắc chung”; Các yêu cầu khác về khu đất xây dựng, quy hoạch tổng mặt bằng, giải pháp thiết kế; TCVN 4319: 2012 “Nhà và công trình công cộng - Nguyên tắc cơ bản để thiết kế”, TCVN 4601:2012 “Trụ sở cơ quan. Tiêu chuẩn thiết kế” và các quy định khác có liên quan.</t>
  </si>
  <si>
    <t>b. Suất vốn đầu tư bảo tàng, triển lãm, thư viện bao gồm:</t>
  </si>
  <si>
    <t>- Chi phí xây dựng công trình chính (nhà bảo tàng, phòng đọc, phòng trưng bày,...) và các hạng mục phục vụ (kho, nhà vệ sinh,...).</t>
  </si>
  <si>
    <t>- Chi phí trang, thiết bị phục vụ như: máy điều hòa nhiệt độ, quạt điện, các thiết bị khác.</t>
  </si>
  <si>
    <t>c. Suất vốn đầu tư công trình trên chưa bao gồm chi phí xây dựng công trình hạ tầng kỹ thuật và chi phí cho phần ngoại thất bên ngoài công trình.</t>
  </si>
  <si>
    <r>
      <t>d. Suất vốn đầu tư bảo tàng, triển lãm, thư viện được tính bình quân cho 1 m</t>
    </r>
    <r>
      <rPr>
        <vertAlign val="superscript"/>
        <sz val="11"/>
        <rFont val="Times New Roman"/>
        <family val="1"/>
      </rPr>
      <t>2</t>
    </r>
    <r>
      <rPr>
        <sz val="11"/>
        <rFont val="Times New Roman"/>
        <family val="1"/>
      </rPr>
      <t> diện tích sàn xây dựng.</t>
    </r>
  </si>
  <si>
    <t>e. Tỷ trọng của các phần chi phí trong suất vốn đầu tư công trình trên như sau:</t>
  </si>
  <si>
    <t>Tỷ trọng chi phí cho công trình chính: 80 - 90%</t>
  </si>
  <si>
    <t>1.5 Công trình thông tin truyền thông</t>
  </si>
  <si>
    <t>1.5.1 Lắp đặt thiết bị truyền dẫn vi ba</t>
  </si>
  <si>
    <t>Bảng 12. Suất vốn đầu tư lắp đặt thiết bị truyền dẫn vi ba</t>
  </si>
  <si>
    <t>Thiết bị Vi ba đầu cuối cấu hình 1+0</t>
  </si>
  <si>
    <t>11251.01</t>
  </si>
  <si>
    <t>1E1</t>
  </si>
  <si>
    <t>11251.02</t>
  </si>
  <si>
    <t>2E1</t>
  </si>
  <si>
    <t>11251.03</t>
  </si>
  <si>
    <t>4E1</t>
  </si>
  <si>
    <t>11251.04</t>
  </si>
  <si>
    <t>8E1</t>
  </si>
  <si>
    <t>11251.05</t>
  </si>
  <si>
    <t>16E1</t>
  </si>
  <si>
    <t>11251.06</t>
  </si>
  <si>
    <t>STM1</t>
  </si>
  <si>
    <t>a. Suất vốn đầu tư tại Bảng 12 được tính toán cho công trình lắp đặt thiết bị truyền dẫn vi ba với cấp công trình là cấp II theo quy định hiện hành, phù hợp với các TCN: TCN 68-137-1995, TCN 68-145:1995, TCN 68-177:1998 , TCN 68-149:1995 , TCN 68-234:2006và các tiêu chuẩn khác có liên quan.</t>
  </si>
  <si>
    <t>b. Suất vốn đầu tư lắp đặt truyền dẫn vi ba gồm:</t>
  </si>
  <si>
    <t>- Chi phí lắp đặt khung, giá, và các blog đấu dây DDF.</t>
  </si>
  <si>
    <t>- Chi phí lắp đặt thiết bị vi ba, thiết bị nguồn điện DC, ắc quy của thiết bị vi ba.</t>
  </si>
  <si>
    <t>- Chi phí lắp đặt, đấu nối các loại cáp giao tiếp mạng từ thiết bị vi ba đến các giá phối dây, lắp đặt đấu nối cáp nguồn, dây đất.</t>
  </si>
  <si>
    <t>- Chi phí cài đặt, đo thử kiểm tra kết nối hệ thống và vận hành thử thiết bị</t>
  </si>
  <si>
    <t>- Chi phí mua sắm thiết bị vi ba, và các thiết bị, phụ kiện đồng bộ.</t>
  </si>
  <si>
    <t>c. Suất vốn đầu tư lắp đặt thiết bị truyền dẫn vi ba được tính cho 1 thiết bị vi ba.</t>
  </si>
  <si>
    <t>1.5.2 Lắp đặt thiết bị truyền dẫn quang</t>
  </si>
  <si>
    <t>Bảng 13. Suất vốn đầu tư lắp đặt thiết bị truyền dẫn quang</t>
  </si>
  <si>
    <t>11252.01</t>
  </si>
  <si>
    <t>Thiết bị NGSDH TRM 155Mbit/s, 4FE, 2GE</t>
  </si>
  <si>
    <t>11252.02</t>
  </si>
  <si>
    <t>Thiết bị NGSDH ADM 155Mbit/s, 4FE, 2GE</t>
  </si>
  <si>
    <t>11252.03</t>
  </si>
  <si>
    <t>Thiết bị SDH REG 155 Mbit/s</t>
  </si>
  <si>
    <t>11252.04</t>
  </si>
  <si>
    <t>Thiết bị NGSDH TRM 622Mbit/s, 4FE, 2GE</t>
  </si>
  <si>
    <t>11252.05</t>
  </si>
  <si>
    <t>Thiết bị NGSDH ADM 622Mbit/s, 4FE, 2GE</t>
  </si>
  <si>
    <t>11252.06</t>
  </si>
  <si>
    <t>Thiết bị NGSDH ADM 2.5 Gbit/s, 4FE, 2GE</t>
  </si>
  <si>
    <t>11252.07</t>
  </si>
  <si>
    <t>Thiết bị NGSDH TRM 2.5 Gbit/s, 4FE, 2GE</t>
  </si>
  <si>
    <t>a. Suất vốn đầu tư tại Bảng 13 được tính toán cho công trình xây dựng lắp đặt thiết bị truyền dẫn quang với cấp công trình là cấp II theo quy định hiện hành, phù hợp với các TCN: TCN 68-139:1995, TCN 68-177:1998 , TCN 68-178:1999 , TCN 68-149:1995 , QCVN 7:2010/BTTTT và các tiêu chuẩn khác có liên quan.</t>
  </si>
  <si>
    <t>b. Suất vốn đầu tư xây dựng thiết bị truyền dẫn quang bao gồm:</t>
  </si>
  <si>
    <t>- Chi phí lắp đặt khung, giá và các blog đấu dây ODF, DDF.</t>
  </si>
  <si>
    <t>- Chi phí lắp đặt thiết bị quang, thiết bị nguồn điện DC, ắc quy của thiết bị quang.</t>
  </si>
  <si>
    <t>- Chi phí lắp đặt, đấu nối các loại cáp giao tiếp mạng từ thiết bị quang đến các giá phối dây, lắp đặt đấu nối cáp nguồn, dây đất.</t>
  </si>
  <si>
    <t>- Chi phí cài đặt, đo thử kiểm tra kết nối hệ thống và vận hành thử thiết bị.</t>
  </si>
  <si>
    <t>- Chi phí mua sắm thiết bị quang, và các thiết bị, phụ kiện đồng bộ.</t>
  </si>
  <si>
    <t>c. Suất vốn đầu tư được tính theo cho 1 thiết bị truyền dẫn quang.</t>
  </si>
  <si>
    <t>1.5.3 Lắp đặt thiết bị truy nhập dẫn quang</t>
  </si>
  <si>
    <t>Bảng 14. Suất vốn đầu tư lắp đặt thiết bị chuyển đổi quang - điện</t>
  </si>
  <si>
    <t>Thiết bị (bộ) chuyển đổi quang điện</t>
  </si>
  <si>
    <t>11253.01</t>
  </si>
  <si>
    <t>GE SDF 10km</t>
  </si>
  <si>
    <t>11253.02</t>
  </si>
  <si>
    <t>GE SFP 40km</t>
  </si>
  <si>
    <t>11253.03</t>
  </si>
  <si>
    <t>FE-SFP 10km</t>
  </si>
  <si>
    <t>a. Suất vốn đầu tư tại Bảng 14 được tính toán theo quy định hiện hành, phù hợp với các TCN: TCN 68-139:1995, TCN 68-177:1998 , TCN 68-178:1999 , TCN 68-149:1995 , QCVN 7:2010/BTTTT và các tiêu chuẩn khác có liên quan.</t>
  </si>
  <si>
    <t>b. Suất vốn đầu tư xây dựng thiết bị truy nhập dẫn quang bao gồm:</t>
  </si>
  <si>
    <t>- Chi phí lắp đặt sợi nhảy quang trên cầu cáp.</t>
  </si>
  <si>
    <t>- Chi phí đấu nối sợi nhảy quang vào giá ODF.</t>
  </si>
  <si>
    <t>- Chi phí lắp đặt khung giá đấu dây nhảy quang (ODF).</t>
  </si>
  <si>
    <t>- Chi phí lắp đặt thiết bị chuyển đổi quang điện vào hệ thống truy nhập.</t>
  </si>
  <si>
    <t>- Chi phí mua sắm thiết bị chuyển đổi quang - điện, và các thiết bị, phụ kiện đồng bộ.</t>
  </si>
  <si>
    <t>c. Suất vốn đầu tư lắp đặt thiết bị chuyển đổi quang - điện được tính cho 1 thiết bị chuyển đổi quang điện.</t>
  </si>
  <si>
    <t>1.5.4 Lắp đặt thiết bị truy nhập thoại và internet</t>
  </si>
  <si>
    <t>Bảng 15. Suất vốn đầu tư lắp đặt thiết bị truy nhập thoại và internet</t>
  </si>
  <si>
    <t>Thiết bị truy nhập thoại và internet</t>
  </si>
  <si>
    <t>11254.01</t>
  </si>
  <si>
    <t>MSAN 360 đường thông (line thoại) và internet</t>
  </si>
  <si>
    <t>11254.02</t>
  </si>
  <si>
    <t>MSAN 480 đường thông (line thoại) và internet</t>
  </si>
  <si>
    <t>11254.03</t>
  </si>
  <si>
    <t>MSAN 600 đường thông (line thoại) và internet</t>
  </si>
  <si>
    <t>11254.04</t>
  </si>
  <si>
    <t>MSAN 720 đường thông (line thoại) và internet</t>
  </si>
  <si>
    <t>11254.05</t>
  </si>
  <si>
    <t>MSAN 960 đường thông (line thoại) và internet</t>
  </si>
  <si>
    <t>a. Suất vốn đầu tư tại Bảng 15 được tính toán theo quy định hiện hành, phù hợp với tiêu chuẩn ngành và các tiêu chuẩn khác có liên quan.</t>
  </si>
  <si>
    <t>b. Suất vốn đầu tư lắp đặt thiết bị truy nhập thoại và internet bao gồm:</t>
  </si>
  <si>
    <t>- Chi phí lắp đặt khung, giá và các blog đấu dây.</t>
  </si>
  <si>
    <t>- Chi phí lắp đặt thiết bị MSAN, thiết bị nguồn điện DC, ắc quy của thiết bị MSAN.</t>
  </si>
  <si>
    <t>- Chi phí lắp đặt, đấu nối các loại cáp giao tiếp mạng và giao tiếp thuê bao từ MSAN đến các giá phối dây, lắp đặt đấu nối cáp nguồn, dây đất.</t>
  </si>
  <si>
    <t>- Chi phí mua sắm thiết bị MSAN và các thiết bị, phụ kiện đồng bộ.</t>
  </si>
  <si>
    <t>c. Suất vốn đầu tư được tính theo năng lực phục vụ của một hệ thống là số đường thông (lines) cung cấp.</t>
  </si>
  <si>
    <t>1.5.5 Lắp đặt thiết bị VSAT</t>
  </si>
  <si>
    <t>Bảng 16. Suất vốn đầu tư lắp đặt thiết bị VSAT-IP UT</t>
  </si>
  <si>
    <t>Thiết bị VSAT-IP UT</t>
  </si>
  <si>
    <t>11255.01</t>
  </si>
  <si>
    <t>Anten 1,2m</t>
  </si>
  <si>
    <t>11255.02</t>
  </si>
  <si>
    <t>Anten 0,84m</t>
  </si>
  <si>
    <t>a. Suất vốn đầu tư lắp đặt thiết bị truyền dẫn VSAT tại Bảng 16 được tính toán phù hợp với các TCN: TCN 68-168:1997, TCN 68-193:2000 , TCN 68-149:1995 và các tiêu chuẩn khác có liên quan.</t>
  </si>
  <si>
    <t>b. Suất vốn đầu tư lắp đặt thiết bị truyền dẫn VSAT gồm:</t>
  </si>
  <si>
    <t>- Chi phí lắp đặt khung, giá và các blog đấu dây thuê bao.</t>
  </si>
  <si>
    <t>- Chi phí lắp đặt thiết bị VSAT.</t>
  </si>
  <si>
    <t>- Chi phí lắp đặt cân chỉnh anten.</t>
  </si>
  <si>
    <t>- Chi phí lắp đặt, đấu nối với các loại cáp giao tiếp mạng từ thiết bị VSAT đến cả giá phối dây, lắp đặt đầu nối cáp nguồn, dây đất.</t>
  </si>
  <si>
    <t>- Chi phí mua sắm thiết bị VSAT và các thiết bị, phụ kiện đồng bộ.</t>
  </si>
  <si>
    <t>c. Suất vốn đầu tư lắp đặt thiết bị VSAT - IP trạm UT được tính cho 1 thiết bị.</t>
  </si>
  <si>
    <t>1.5.6 Lắp đặt thiết bị phụ trợ</t>
  </si>
  <si>
    <t>Bảng 17. Suất vốn đầu tư lắp đặt hệ thống thiết bị phụ trợ</t>
  </si>
  <si>
    <t>Hệ thống thiết bị phụ trợ phòng máy có diện tích</t>
  </si>
  <si>
    <t>11256.01</t>
  </si>
  <si>
    <r>
      <t>80m</t>
    </r>
    <r>
      <rPr>
        <vertAlign val="superscript"/>
        <sz val="11"/>
        <rFont val="Times New Roman"/>
        <family val="1"/>
      </rPr>
      <t>2</t>
    </r>
  </si>
  <si>
    <t>11256.02</t>
  </si>
  <si>
    <r>
      <t>60m</t>
    </r>
    <r>
      <rPr>
        <vertAlign val="superscript"/>
        <sz val="11"/>
        <rFont val="Times New Roman"/>
        <family val="1"/>
      </rPr>
      <t>2</t>
    </r>
  </si>
  <si>
    <t>11256.03</t>
  </si>
  <si>
    <r>
      <t>40m</t>
    </r>
    <r>
      <rPr>
        <vertAlign val="superscript"/>
        <sz val="11"/>
        <rFont val="Times New Roman"/>
        <family val="1"/>
      </rPr>
      <t>2</t>
    </r>
  </si>
  <si>
    <t>11256.04</t>
  </si>
  <si>
    <r>
      <t>20m</t>
    </r>
    <r>
      <rPr>
        <vertAlign val="superscript"/>
        <sz val="11"/>
        <rFont val="Times New Roman"/>
        <family val="1"/>
      </rPr>
      <t>2</t>
    </r>
  </si>
  <si>
    <t>11256.05</t>
  </si>
  <si>
    <r>
      <t>10m</t>
    </r>
    <r>
      <rPr>
        <vertAlign val="superscript"/>
        <sz val="11"/>
        <rFont val="Times New Roman"/>
        <family val="1"/>
      </rPr>
      <t>2</t>
    </r>
  </si>
  <si>
    <t>Lắp đặt máy phát điện, ATS, công suất</t>
  </si>
  <si>
    <t>11256.06</t>
  </si>
  <si>
    <t>10KVA</t>
  </si>
  <si>
    <t>11256.07</t>
  </si>
  <si>
    <t>25KVA</t>
  </si>
  <si>
    <t>11256.08</t>
  </si>
  <si>
    <t>50KVA</t>
  </si>
  <si>
    <t>11256.09</t>
  </si>
  <si>
    <t>10KVA (không có ATS)</t>
  </si>
  <si>
    <t>11256.10</t>
  </si>
  <si>
    <t>Lắp đặt máy phát điện 5KVA</t>
  </si>
  <si>
    <t>Lắp đặt hệ thống tiếp đất có điện trở</t>
  </si>
  <si>
    <t>11256.11</t>
  </si>
  <si>
    <t>R = 10 ÔM</t>
  </si>
  <si>
    <t>11256.12</t>
  </si>
  <si>
    <t>R = 2 ÔM</t>
  </si>
  <si>
    <t>11256.13</t>
  </si>
  <si>
    <t>R = 0,5 ÔM</t>
  </si>
  <si>
    <t>11256.14</t>
  </si>
  <si>
    <t>Lắp đặt hệ thống tiếp đất chống sét</t>
  </si>
  <si>
    <t>a. Suất vốn đầu tư lắp đặt hệ thống thiết bị phụ trợ tại Bảng 17 được tính toán phù hợp với các TCXD và TCN: hệ thống tiếp đất chống sét, hệ thống thiết bị chống sét lan truyền, hệ thống chống sét đánh trực tiếp (TCN 68-174:1998, TCN 68-135:2001 , TCN 68-174:2006 ), hệ thống điều hòa không khí, chống ẩm (TCN 68-149:1998), hệ thống báo và chống cháy (theo TCVN 5738; 5739; 5740:1993), hệ thống chiếu sáng, hệ thống cung cấp điện AC, TCN 68-179-1999, TCN 68-162:1996 , hệ thống cung cấp nguồn điện DC theo TCN 68-163: 1996 và yêu cầu riêng của thiết bị và các tiêu chuẩn khác có liên quan.</t>
  </si>
  <si>
    <t>b. Suất vốn đầu tư lắp đặt hệ thống thiết bị phụ trợ gồm: Chi phí mua sắm, lắp đặt, đo kiểm thiết bị và phụ kiện đồng bộ gồm: hệ thống báo cháy và chống cháy, điều hòa không khí, chống ẩm, chiếu sáng, cầu cáp, máng cáp,...</t>
  </si>
  <si>
    <r>
      <t>c. Suất vốn đầu tư lắp đặt hệ thống thiết bị phụ trợ được tính theo các đơn vị tính toán thích hợp là m</t>
    </r>
    <r>
      <rPr>
        <vertAlign val="superscript"/>
        <sz val="11"/>
        <rFont val="Times New Roman"/>
        <family val="1"/>
      </rPr>
      <t>2</t>
    </r>
    <r>
      <rPr>
        <sz val="11"/>
        <rFont val="Times New Roman"/>
        <family val="1"/>
      </rPr>
      <t>, máy, trạm.</t>
    </r>
  </si>
  <si>
    <t>1.5.7 Công trình đài, trạm phát thanh truyền hình</t>
  </si>
  <si>
    <t>Bảng 18. Suất vốn đầu tư xây dựng công trình đài trạm, phát thanh truyền hình</t>
  </si>
  <si>
    <t>Đơn vị tính: triệu đồng/hệ</t>
  </si>
  <si>
    <t>Công trình đài, trạm thu phát sóng sử dụng băng tần VHF</t>
  </si>
  <si>
    <t>Máy phát hình công suất 2kW với cột anten tự đứng cao</t>
  </si>
  <si>
    <t>11257.01</t>
  </si>
  <si>
    <t>64m</t>
  </si>
  <si>
    <t>11257.02</t>
  </si>
  <si>
    <t>75m</t>
  </si>
  <si>
    <t>11257.03</t>
  </si>
  <si>
    <t>100m</t>
  </si>
  <si>
    <t>11257.04</t>
  </si>
  <si>
    <t>125m</t>
  </si>
  <si>
    <t>Máy phát hình công suất 5kW với cột anten tự đứng cao</t>
  </si>
  <si>
    <t>11257.05</t>
  </si>
  <si>
    <t>11257.06</t>
  </si>
  <si>
    <t>11257.07</t>
  </si>
  <si>
    <t>Máy phát hình công suất 10kW với cột anten tự đứng cao</t>
  </si>
  <si>
    <t>11257.08</t>
  </si>
  <si>
    <t>11257.09</t>
  </si>
  <si>
    <t>Công trình đài, trạm thu phát sóng sử dụng băng tần UHF</t>
  </si>
  <si>
    <t>11257.10</t>
  </si>
  <si>
    <t>11257.11</t>
  </si>
  <si>
    <t>11257.12</t>
  </si>
  <si>
    <t>11257.13</t>
  </si>
  <si>
    <t>11257.14</t>
  </si>
  <si>
    <t>11257.15</t>
  </si>
  <si>
    <t>11257.16</t>
  </si>
  <si>
    <t>145m</t>
  </si>
  <si>
    <t>a. Suất vốn đầu tư xây dựng công trình đài, trạm thu, phát sóng truyền hình nêu tại Bảng 18 được tính toán trên cơ sở các tiêu chuẩn thiết kế chuyên ngành về chất lượng mạng viễn thông trong TCN 68: 170:1998; tiêu chuẩn ngành về dịch vụ viễn thông trong TCN 68:176:1998; các yêu cầu, quy định về chống sét và bảo vệ công trình viễn thông trong TCN 68:135: 2001 và các quy phạm về an toàn kỹ thuật trong xây dựng trong TCVN 5308: 1991 và các quy định chuyên ngành về lắp đặt thiết bị, cột cao và các quy định hiện hành khác liên quan. Trong tính toán cấp công trình nhà đặt máy là cấp IV, cấp công trình cột Anten là cấp II, III.</t>
  </si>
  <si>
    <t>b. Suất vốn đầu tư xây dựng công trình thu, phát sóng truyền hình bao gồm:</t>
  </si>
  <si>
    <t>- Chi phí xây dựng nhà đặt máy và cột anten.</t>
  </si>
  <si>
    <t>- Chi phí thiết bị bao gồm toàn bộ chi phí mua sắm và lắp đặt hệ thống thiết bị phát hình. Thiết bị phát hình được nhập khẩu từ các nước phát triển.</t>
  </si>
  <si>
    <t>c. Suất vốn đầu tư xây dựng công trình thu, phát sóng truyền hình chưa tính đến các chi phí về phá và tháo dỡ các vật kiến trúc cũ.</t>
  </si>
  <si>
    <t>d. Suất vốn đầu tư xây dựng công trình thu, phát sóng truyền hình được tính bình quân cho 1 hệ thống bao gồm máy thu, phát hình và cột anten.</t>
  </si>
  <si>
    <t>1.5.8 Công trình đài, trạm thu phát sóng phát thanh</t>
  </si>
  <si>
    <t>Bảng 19. Suất vốn đầu tư xây dựng công trình đài trạm thu, phát sóng phát thanh</t>
  </si>
  <si>
    <t>Đơn vị tính: 1.000 đ/hệ</t>
  </si>
  <si>
    <t>Công trình đài trạm thu, phát sóng FM với thiết bị sản xuất trong nước</t>
  </si>
  <si>
    <t>Cột anten tự đứng thép hình L cao 30m, máy phát thanh công suất</t>
  </si>
  <si>
    <t>11258.01</t>
  </si>
  <si>
    <t>20 W</t>
  </si>
  <si>
    <t>11258.02</t>
  </si>
  <si>
    <t>30 W</t>
  </si>
  <si>
    <t>Cột anten tự đứng thép hình L cao 45m, máy phát thanh công suất</t>
  </si>
  <si>
    <t>11258.03</t>
  </si>
  <si>
    <t>50 W</t>
  </si>
  <si>
    <t>11258.04</t>
  </si>
  <si>
    <t>100 W</t>
  </si>
  <si>
    <t>11258.05</t>
  </si>
  <si>
    <t>150 W</t>
  </si>
  <si>
    <t>11258.06</t>
  </si>
  <si>
    <t>200 W</t>
  </si>
  <si>
    <t>11258.07</t>
  </si>
  <si>
    <t>300 W</t>
  </si>
  <si>
    <t>Cột anten tự đứng thép hình L cao 50m, máy phát thanh công suất</t>
  </si>
  <si>
    <t>11258.08</t>
  </si>
  <si>
    <t>500 W</t>
  </si>
  <si>
    <t>11258.09</t>
  </si>
  <si>
    <t>1 kW</t>
  </si>
  <si>
    <t>11258.10</t>
  </si>
  <si>
    <t>Hệ thống máy phát thanh công suất 2 KW, cột anten tự đứng thép hình L, cao 60 m</t>
  </si>
  <si>
    <t>Cột anten tự đứng thép tròn cao 30m, máy phát thanh công suất</t>
  </si>
  <si>
    <t>11258.11</t>
  </si>
  <si>
    <t>11258.12</t>
  </si>
  <si>
    <t>Cột anten tự đứng thép tròn cao 45m, máy phát thanh công suất</t>
  </si>
  <si>
    <t>11258.13</t>
  </si>
  <si>
    <t>11258.14</t>
  </si>
  <si>
    <t>11258.15</t>
  </si>
  <si>
    <t>11258.16</t>
  </si>
  <si>
    <t>11258.17</t>
  </si>
  <si>
    <t>Cột anten tự đứng thép tròn cao 50m, máy phát thanh công suất</t>
  </si>
  <si>
    <t>11258.18</t>
  </si>
  <si>
    <t>11258.19</t>
  </si>
  <si>
    <t>11258.20</t>
  </si>
  <si>
    <t>Hệ thống máy phát thanh công suất 2 kW, cột anten tự đứng thép tròn, cao 60m</t>
  </si>
  <si>
    <t>Công trình đài trạm thu, phát sóng FM, cột cao 100m, máy phát thanh công suất</t>
  </si>
  <si>
    <t>11258.21</t>
  </si>
  <si>
    <t>5 kW</t>
  </si>
  <si>
    <t>11258.22</t>
  </si>
  <si>
    <t>10 kW</t>
  </si>
  <si>
    <t>11258.23</t>
  </si>
  <si>
    <t>20 kW</t>
  </si>
  <si>
    <t>Công trình thu, phát sóng trung AM, Hệ thống máy phát thanh công suất</t>
  </si>
  <si>
    <t>11258.24</t>
  </si>
  <si>
    <t>11258.25</t>
  </si>
  <si>
    <t>50 kW</t>
  </si>
  <si>
    <t>Công trình thu, phát sóng ngắn SM, hệ thống máy phát thanh công suất</t>
  </si>
  <si>
    <t>11258.26</t>
  </si>
  <si>
    <t>100 kW</t>
  </si>
  <si>
    <t>a. Suất vốn đầu tư xây dựng công trình đài, trạm thu phát sóng phát thanh nêu tại Bảng 19 được tính toán trên cơ sở các tiêu chuẩn thiết kế chuyên ngành về chất lượng mạng viễn thông trong TCN 68:170:1998; tiêu chuẩn ngành về dịch vụ viễn thông trong TCN 68:176:1998; các yêu cầu, quy định về chống sét và bảo vệ công trình viễn thông trong TCN 68:135:2001; các quy phạm về an toàn kỹ thuật trong xây dựng trong TCVN 5308: 1991 và các quy định chuyên ngành về lắp đặt thiết bị, cột cao và các quy định hiện hành khác liên quan. Trong tính toán cấp công trình nhà đặt máy là cấp IV, cấp công trình cột anten là cấp II, III.</t>
  </si>
  <si>
    <t>b. Suất vốn đầu tư xây dựng công trình đài, trạm thu phát sóng phát thanh bao gồm:</t>
  </si>
  <si>
    <t>- Chi phí thiết bị gồm toàn bộ chi phí mua và lắp đặt hệ thống thiết bị phát thanh. Đối với hệ thống máy phát thanh FM sản xuất trong nước thì chi phí thiết bị phát thanh được tính trên cơ sở giá thiết bị lắp ráp trong nước; Đối với hệ thống máy phát thanh AM, SM thì thiết bị máy phát thanh là thiết bị nhập ngoại.</t>
  </si>
  <si>
    <t>c. Suất vốn đầu tư xây dựng công trình đài, trạm thu phát sóng phát thanh được tính bình quân cho 1 hệ thống bao gồm nhà đặt trạm phát, thiết bị máy phát và cột anten.</t>
  </si>
  <si>
    <t>1.5.9 Công trình trạm BTS</t>
  </si>
  <si>
    <t>Bảng 20. Suất vốn đầu tư xây dựng công trình trạm BTS</t>
  </si>
  <si>
    <t>Bảng 20.1 Công trình nhà trạm và cột BTS</t>
  </si>
  <si>
    <t>Đơn vị tính: 1.000 đ/tấn cột</t>
  </si>
  <si>
    <t>11259.01</t>
  </si>
  <si>
    <t>Công trình trạm BTS</t>
  </si>
  <si>
    <t>a. Suất vốn đầu tư xây dựng công trình trạm BTS nêu tại Bảng 20.1 được tính toán trên cơ sở các tiêu chuẩn thiết kế chuyên ngành về chất lượng mạng viễn thông trong TCN 68: 170:1998; tiêu chuẩn ngành về dịch vụ viễn thông trong TCN 68:176:1998; các yêu cầu, quy định về chống sét và bảo vệ công trình viễn thông trong TCN 68:135: 2001, TCN 68:141:1999 về tiếp đất cho các công trình viễn thông và các quy phạm về an toàn kỹ thuật trong xây dựng trong TCVN 5308: 1991 và các quy định chuyên ngành về lắp đặt thiết bị, cột cao và các quy định hiện hành khác liên quan. Trong tính toán cấp công trình nhà đặt máy là cấp IV, cấp công trình là cấp II, III.</t>
  </si>
  <si>
    <t>b. Suất vốn đầu tư xây dựng công trình trạm BTS bao gồm chi phí xây dựng nhà đặt máy và cột anten dây co.</t>
  </si>
  <si>
    <t>c. Suất vốn đầu tư xây dựng công trình trạm BTS chưa tính đến các chi phí về mua sắm và lắp đặt thiết bị trạm BTS, chi phí phá và tháo dỡ các vật kiến trúc cũ.</t>
  </si>
  <si>
    <t>d. Suất vốn đầu tư xây dựng công trình trạm BTS được tính bình quân cho 1 tấn cột anten.</t>
  </si>
  <si>
    <t>Bảng 20.2 Lắp đặt thiết bị trạm BTS</t>
  </si>
  <si>
    <t>Đơn vị tính: 1.000 đ/thiết bị</t>
  </si>
  <si>
    <t>11259.02</t>
  </si>
  <si>
    <t>Lắp đặt thiết bị BTS, có 1 Sector</t>
  </si>
  <si>
    <t>11259.03</t>
  </si>
  <si>
    <t>Lắp đặt thiết bị BTS, có 2 Sector</t>
  </si>
  <si>
    <t>11259.04</t>
  </si>
  <si>
    <t>Lắp đặt thiết bị BTS, có 3 Sector</t>
  </si>
  <si>
    <t>a. Suất vốn đầu tư tại Bảng 20.2 được tính toán cho công trình xây dựng lắp đặt thiết bị trạm BTS với cấp công trình là cấp II, III theo quy định hiện hành, phù hợp với các TCN: TCN 68-219:2004, TCN 68-193:2000 , TCN 68-255:2006 , TCN 68-149:1995 và các tiêu chuẩn khác có liên quan.</t>
  </si>
  <si>
    <t>b. Suất vốn đầu tư lắp đặt thiết bị trạm BTS bao gồm:</t>
  </si>
  <si>
    <t>- Chi phí lắp đặt thiết bị BTS, thiết bị nguồn điện DC, ắc quy của thiết bị BTS.</t>
  </si>
  <si>
    <t>- Chi phí lắp đặt, đấu nối các loại cáp giao tiếp mạng từ thiết bị lắp đặt thiết bị BTS đến các giá phối dây, lắp đặt đấu nối cáp nguồn, dây đất.</t>
  </si>
  <si>
    <t>- Chi phí mua sắm thiết bị lắp đặt thiết bị BTS và các thiết bị, phụ kiện đồng bộ.</t>
  </si>
  <si>
    <t>c. Suất vốn đầu tư được tính cho 1 thiết bị BTS được lắp đặt.</t>
  </si>
  <si>
    <t>1.6 Nhà đa năng</t>
  </si>
  <si>
    <t>Bảng 21. Suất vốn đầu tư nhà đa năng</t>
  </si>
  <si>
    <t>Nhà đa năng</t>
  </si>
  <si>
    <t>11260.01</t>
  </si>
  <si>
    <t>Số tầng ≤ 5</t>
  </si>
  <si>
    <t>11260.02</t>
  </si>
  <si>
    <t>11260.03</t>
  </si>
  <si>
    <t>11260.04</t>
  </si>
  <si>
    <t>11260.05</t>
  </si>
  <si>
    <t>11260.06</t>
  </si>
  <si>
    <t>11260.07</t>
  </si>
  <si>
    <t>11260.08</t>
  </si>
  <si>
    <t>11260.09</t>
  </si>
  <si>
    <t>11260.10</t>
  </si>
  <si>
    <t>11260.11</t>
  </si>
  <si>
    <t>11260.12</t>
  </si>
  <si>
    <t>a. Nhà đa năng (tổ hợp đa năng) là công trình được bố trí trong đó các nhóm phòng hoặc tầng nhà có công năng sử dụng khác nhau (văn phòng, các gian phòng khán giả, dịch vụ ăn uống, thương mại, các phòng ở và các phòng có chức năng khác).</t>
  </si>
  <si>
    <t>b. Suất vốn đầu tư xây dựng công trình nhà đa năng tại Bảng 21 được tính toán với cấp công trình là cấp II, III theo các quy định trong Tiêu chuẩn Xây dựng (TCXD) số 13:1991 “Phân cấp nhà và công trình dân dụng. Nguyên tắc chung”; theo tiêu chuẩn thiết kế TCVN 2748:1991 “Phân cấp công trình xây dựng. Nguyên tắc chung”; các yêu cầu và quy định khác về giải pháp kiến trúc, kết cấu, điện, phòng cháy chữa cháy... và theo quy định của tiêu chuẩn thiết kế TCVN 4451:2012 “Nhà ở. Nguyên tắc cơ bản để thiết kế” và các quy định khác có liên quan.</t>
  </si>
  <si>
    <t>c. Suất vốn đầu tư xây dựng công trình Bảng 21 bao gồm:</t>
  </si>
  <si>
    <r>
      <t>Chi phí cần thiết để xây dựng công trình tính trên 1 m</t>
    </r>
    <r>
      <rPr>
        <vertAlign val="superscript"/>
        <sz val="11"/>
        <rFont val="Times New Roman"/>
        <family val="1"/>
      </rPr>
      <t>2</t>
    </r>
    <r>
      <rPr>
        <sz val="11"/>
        <rFont val="Times New Roman"/>
        <family val="1"/>
      </rPr>
      <t> diện tích sàn xây dựng, trong đó phần chi phí thiết bị đã bao gồm các chi phí mua sắm, lắp đặt thang máy, trạm biến áp và các thiết bị phục vụ vận hành, máy bơm cấp nước, hệ thống phòng cháy chữa cháy.</t>
    </r>
  </si>
  <si>
    <t>d. Tỷ trọng của các phần chi phí trong suất vốn đầu tư công trình xây dựng Bảng 21 như sau:</t>
  </si>
  <si>
    <t>e. Suất vốn đầu tư công trình ở Bảng 21 tính cho công trình nhà đa năng chưa có xây dựng tầng hầm. Trường hợp có xây dựng tầng hầm thì bổ sung chi phí xây dựng tầng hầm như đối với công trình nhà chung cư.</t>
  </si>
  <si>
    <t>1.7 Khách sạn</t>
  </si>
  <si>
    <t>Bảng 22. Suất vốn đầu tư xây dựng khách sạn</t>
  </si>
  <si>
    <t>Khách sạn có tiêu chuẩn:</t>
  </si>
  <si>
    <t>11270.01</t>
  </si>
  <si>
    <t>*</t>
  </si>
  <si>
    <t>11270.02</t>
  </si>
  <si>
    <t>**</t>
  </si>
  <si>
    <t>11270.03</t>
  </si>
  <si>
    <t>***</t>
  </si>
  <si>
    <t>11270.04</t>
  </si>
  <si>
    <t>****</t>
  </si>
  <si>
    <t>11270.05</t>
  </si>
  <si>
    <t>*****</t>
  </si>
  <si>
    <t>a. Suất vốn đầu tư xây dựng công trình khách sạn tại Bảng 22 được tính toán phù hợp với công trình khách sạn từ 1 sao đến 5 sao theo Quy định về tiêu chuẩn xếp hạng khách sạn du lịch ban hành kèm theo Quyết định số 107 ngày 22/6/1994 của Tổng cục Du lịch; các quy định trong Tiêu chuẩn thiết kế TCVN 4391:2015 “Khách sạn - Xếp hạng” và TCVN 5065: 1990 “Khách sạn. Tiêu chuẩn thiết kế” và các quy định khác có liên quan.</t>
  </si>
  <si>
    <t>b. Suất vốn đầu tư xây dựng công trình khách sạn bao gồm:</t>
  </si>
  <si>
    <t>- Chi phí xây dựng công trình chính, các công trình phục vụ (thể dục thể thao, thông tin liên lạc...) theo tiêu chuẩn quy định của từng loại khách sạn.</t>
  </si>
  <si>
    <t>- Chi phí thiết bị và trang thiết bị phục vụ sinh hoạt, thể dục thể thao, vui chơi giải trí, phòng cháy chữa cháy, hệ thống cứu hỏa, thang máy, điện thoại,...</t>
  </si>
  <si>
    <t>c. Suất vốn đầu tư xây dựng công trình khách sạn được tính bình quân cho 1 giường ngủ theo năng lực phục vụ.</t>
  </si>
  <si>
    <t>d. Công trình của khách sạn được chia ra các khối chức năng theo tiêu chuẩn thiết kế, bao gồm:</t>
  </si>
  <si>
    <t>- Khối phòng ngủ: phòng ngủ, phòng trực của nhân viên.</t>
  </si>
  <si>
    <t>- Khối phục vụ công cộng: sảnh, phòng ăn, nhà bếp, phòng y tế, phòng giải trí, khu thể thao,...</t>
  </si>
  <si>
    <t>- Khối hành chính quản trị: phòng làm việc, phòng tiếp khách, kho, xưởng sửa chữa, chỗ nghỉ của nhân viên phục vụ, lái xe, nhà để xe, phòng giặt là, phơi sấy, trạm bơm áp lực, trạm cung cấp nước, phòng điện, các phòng phục vụ khác,...</t>
  </si>
  <si>
    <t>e. Tỷ trọng các phần chi phí theo các khối chức năng trong suất vốn đầu tư như sau:</t>
  </si>
  <si>
    <t>Khối chức năng</t>
  </si>
  <si>
    <t>(%)</t>
  </si>
  <si>
    <t>Khối phòng ngủ</t>
  </si>
  <si>
    <t>50 - 55</t>
  </si>
  <si>
    <t>60 - 65</t>
  </si>
  <si>
    <t>70 - 75</t>
  </si>
  <si>
    <t>Khối phục vụ công cộng</t>
  </si>
  <si>
    <t>25 - 30</t>
  </si>
  <si>
    <t>25 -20</t>
  </si>
  <si>
    <t>Khối hành chính - quản trị</t>
  </si>
  <si>
    <t>15 - 5</t>
  </si>
  <si>
    <t>10 - 5</t>
  </si>
  <si>
    <t>1.8 Trụ sở cơ quan, văn phòng làm việc</t>
  </si>
  <si>
    <t>Bảng 23. Suất vốn đầu tư xây dựng trụ sở cơ quan, văn phòng làm việc</t>
  </si>
  <si>
    <t>Trụ sở cơ quan, văn phòng làm việc có số tầng</t>
  </si>
  <si>
    <t>11281.01</t>
  </si>
  <si>
    <t>11281.02</t>
  </si>
  <si>
    <t>5 &lt; Số tầng ≤ 7</t>
  </si>
  <si>
    <t>11281.03</t>
  </si>
  <si>
    <t>7 &lt; Số tầng ≤ 15</t>
  </si>
  <si>
    <t>a. Suất vốn đầu tư xây dựng công trình trụ sở cơ quan, văn phòng làm việc tại Bảng 23 được tính toán với cấp công trình là cấp I, II, III theo các quy định trong Tiêu chuẩn thiết kế TCVN 2748:1991 “Phân cấp công trình xây dựng. Nguyên tắc chung”; các yêu cầu, quy định về phân loại trụ sở cơ quan, các giải pháp thiết kế, phòng cháy chữa cháy, yêu cầu kỹ thuật chiếu sáng, kỹ thuật điện, vệ sinh,... theo Tiêu chuẩn Việt Nam TCVN 4601:2012 “Tiêu chuẩn thiết kế trụ sở cơ quan” và các quy định khác có liên quan.</t>
  </si>
  <si>
    <t>b. Suất vốn đầu tư xây dựng công trình trụ sở cơ quan, văn phòng làm việc bao gồm:</t>
  </si>
  <si>
    <t>- Chi phí xây dựng các phòng làm việc, các phòng phục vụ công cộng và kỹ thuật như: phòng làm việc, phòng khách, phòng họp, phòng thông tin, lưu trữ, thư viện, hội trường,...</t>
  </si>
  <si>
    <t>- Chi phí xây dựng các hạng mục công trình phụ trợ và phục vụ gồm: thường trực, khu vệ sinh, y tế, căng tin, quầy giải khát, kho dụng cụ, kho văn phòng phẩm, chỗ để xe.</t>
  </si>
  <si>
    <t>- Chi phí thiết bị gồm các chi phí mua sắm, lắp đặt thang máy, trạm biến áp và các thiết bị phục vụ vận hành, máy bơm cấp nước, hệ thống phòng cháy chữa cháy và trang thiết bị văn phòng như điều hòa, quạt điện,...</t>
  </si>
  <si>
    <r>
      <t>c. Suất vốn đầu tư xây dựng công trình trụ sở cơ quan, văn phòng làm việc được tính bình quân cho 1m</t>
    </r>
    <r>
      <rPr>
        <vertAlign val="superscript"/>
        <sz val="11"/>
        <rFont val="Times New Roman"/>
        <family val="1"/>
      </rPr>
      <t>2</t>
    </r>
    <r>
      <rPr>
        <sz val="11"/>
        <rFont val="Times New Roman"/>
        <family val="1"/>
      </rPr>
      <t> diện tích sàn xây dựng.</t>
    </r>
  </si>
  <si>
    <t>d. Tỷ trọng của các phần chi phí trong suất vốn đầu tư công trình xây dựng Bảng 23 như sau:</t>
  </si>
  <si>
    <t>e. Suất vốn đầu tư công trình ở Bảng 23 tính cho công trình trụ sở cơ quan, văn phòng làm việc chưa có xây dựng tầng hầm. Trường hợp có xây dựng tầng hầm thì bổ sung chi phí xây dựng tầng hầm như đối với công trình nhà chung cư.</t>
  </si>
  <si>
    <t>SUẤT VỐN ĐẦU TƯ CÔNG TRÌNH CÔNG NGHIỆP</t>
  </si>
  <si>
    <t>1 CÔNG TRÌNH SẢN XUẤT VẬT LIỆU XÂY DỰNG</t>
  </si>
  <si>
    <t>1.1 Nhà máy sản xuất xi măng</t>
  </si>
  <si>
    <t>Bảng 24. Suất vốn đầu tư xây dựng nhà máy sản xuất xi măng</t>
  </si>
  <si>
    <t>Đơn vị tính: 1.000 đ/tấn</t>
  </si>
  <si>
    <t>Nhà máy sản xuất xi măng công nghệ lò quay, công suất</t>
  </si>
  <si>
    <t>12110.01</t>
  </si>
  <si>
    <t>từ 1,2 triệu đến 1,5 triệu tấn/năm</t>
  </si>
  <si>
    <t>12110.02</t>
  </si>
  <si>
    <t>từ 2 triệu đến 2,5 triệu tấn/năm</t>
  </si>
  <si>
    <t>a. Suất vốn đầu tư xây dựng nhà máy sản xuất xi măng nêu tại Bảng 24 bao gồm:</t>
  </si>
  <si>
    <t>- Chi phí xây dựng công trình sản xuất chính và các mỏ khai thác nguyên liệu; hệ thống phục vụ kỹ thuật; hệ thống kỹ thuật phụ trợ.</t>
  </si>
  <si>
    <t>- Chi phí thiết bị gồm chi phí mua sắm và lắp đặt thiết bị dây chuyền sản xuất chính, thiết bị khai thác các mỏ, thiết bị phục vụ, phụ trợ, vận chuyển. Chi phí thiết bị và dây chuyền công nghệ được tính theo giá nhập khẩu thiết bị toàn bộ từ các nước Châu Âu.</t>
  </si>
  <si>
    <t>b. Suất vốn đầu tư xây dựng nhà máy sản xuất xi măng chưa tính đến chi phí xây dựng các hạng mục nằm ngoài công trình như: cảng xuất sản phẩm, đường ra cảng, trạm biến thế...</t>
  </si>
  <si>
    <t>c. Suất vốn đầu tư được tính bình quân cho 1 tấn xi măng PC30.</t>
  </si>
  <si>
    <t>d. Tỷ trọng chi phí giữa công trình chính so với hạng mục công trình phục vụ, phụ trợ trong suất vốn đầu tư như sau:</t>
  </si>
  <si>
    <t>- Chi phí xây dựng:</t>
  </si>
  <si>
    <t>Tỷ trọng chi phí công trình sản xuất chính: 65 - 70%</t>
  </si>
  <si>
    <t>Tỷ trọng chi phí công trình phục vụ, phụ trợ: 35 - 30%</t>
  </si>
  <si>
    <t>- Chi phí thiết bị:</t>
  </si>
  <si>
    <t>Tỷ trọng chi phí thiết bị sản xuất chính: 70 - 75%</t>
  </si>
  <si>
    <t>Tỷ trọng chi phí thiết bị phục vụ, phụ trợ: 30 - 25%</t>
  </si>
  <si>
    <t>1.2 Nhà máy sản xuất gạch ốp</t>
  </si>
  <si>
    <t>Bảng 25. Suất vốn đầu tư xây dựng nhà máy sản xuất gạch ốp, lát Ceramic và gạch Granit</t>
  </si>
  <si>
    <r>
      <t>Đơn vị tính: đ/m</t>
    </r>
    <r>
      <rPr>
        <b/>
        <vertAlign val="superscript"/>
        <sz val="11"/>
        <rFont val="Times New Roman"/>
        <family val="1"/>
      </rPr>
      <t>2</t>
    </r>
    <r>
      <rPr>
        <b/>
        <sz val="11"/>
        <rFont val="Times New Roman"/>
        <family val="1"/>
      </rPr>
      <t> sản phẩm</t>
    </r>
  </si>
  <si>
    <t>Nhà máy gạch ốp, lát Ceramic công suất</t>
  </si>
  <si>
    <t>12120.01</t>
  </si>
  <si>
    <r>
      <t>1 triệu m</t>
    </r>
    <r>
      <rPr>
        <vertAlign val="superscript"/>
        <sz val="11"/>
        <rFont val="Times New Roman"/>
        <family val="1"/>
      </rPr>
      <t>2</t>
    </r>
    <r>
      <rPr>
        <sz val="11"/>
        <rFont val="Times New Roman"/>
        <family val="1"/>
      </rPr>
      <t> SP/năm</t>
    </r>
  </si>
  <si>
    <t>12120.02</t>
  </si>
  <si>
    <r>
      <t>từ 1,5 đến 2 triệu m</t>
    </r>
    <r>
      <rPr>
        <vertAlign val="superscript"/>
        <sz val="11"/>
        <rFont val="Times New Roman"/>
        <family val="1"/>
      </rPr>
      <t>2</t>
    </r>
    <r>
      <rPr>
        <sz val="11"/>
        <rFont val="Times New Roman"/>
        <family val="1"/>
      </rPr>
      <t> SP/năm</t>
    </r>
  </si>
  <si>
    <t>12120.03</t>
  </si>
  <si>
    <r>
      <t>từ 3 đến 4 triệu m</t>
    </r>
    <r>
      <rPr>
        <vertAlign val="superscript"/>
        <sz val="11"/>
        <rFont val="Times New Roman"/>
        <family val="1"/>
      </rPr>
      <t>2</t>
    </r>
    <r>
      <rPr>
        <sz val="11"/>
        <rFont val="Times New Roman"/>
        <family val="1"/>
      </rPr>
      <t> SP/năm</t>
    </r>
  </si>
  <si>
    <t>Nhà máy gạch ốp, lát Granit công suất</t>
  </si>
  <si>
    <t>12120.04</t>
  </si>
  <si>
    <t>12120.05</t>
  </si>
  <si>
    <t>12120.06</t>
  </si>
  <si>
    <t>a. Suất vốn đầu tư xây dựng nhà máy sản xuất gạch, ốp lát Ceramic, gạch Granit nêu tại Bảng 25 bao gồm:</t>
  </si>
  <si>
    <t>- Chi phí xây dựng các công trình sản xuất chính, các công trình phục vụ, phụ trợ; hệ thống kỹ thuật như đường giao thông nội bộ, cấp điện, nước...</t>
  </si>
  <si>
    <t>- Chi phí mua sắm, lắp đặt các thiết bị của dây chuyền sản xuất, các thiết bị phụ trợ, phục vụ. Chi phí thiết bị chính và dây chuyền công nghệ được tính theo giá nhập khẩu thiết bị và dây chuyền công nghệ của các nước Châu Âu.</t>
  </si>
  <si>
    <t>b. Suất vốn đầu tư xây dựng nhà máy sản xuất gạch ốp, lát Ceramic, gạch Granit chưa tính đến các chi phí xây dựng các hạng mục nằm ngoài công trình như: cảng, đường giao thông, trạm biến thế,...</t>
  </si>
  <si>
    <r>
      <t>c. Suất vốn đầu tư được tính bình quân cho 1 m</t>
    </r>
    <r>
      <rPr>
        <vertAlign val="superscript"/>
        <sz val="11"/>
        <rFont val="Times New Roman"/>
        <family val="1"/>
      </rPr>
      <t>2</t>
    </r>
    <r>
      <rPr>
        <sz val="11"/>
        <rFont val="Times New Roman"/>
        <family val="1"/>
      </rPr>
      <t> sản phẩm gạch ốp, lát được quy đổi.</t>
    </r>
  </si>
  <si>
    <t>Tỷ trọng chi phí công trình sản xuất: 70 - 75%</t>
  </si>
  <si>
    <t>Tỷ trọng chi phí công trình phục vụ, phụ trợ: 30 - 25%</t>
  </si>
  <si>
    <t>Tỷ trọng chi phí thiết bị sản xuất chính: 85 - 90%</t>
  </si>
  <si>
    <t>Tỷ trọng chi phí thiết bị phục vụ, phụ trợ: 15 - 10%</t>
  </si>
  <si>
    <t>1.3 Nhà máy sản xuất gạch, ngói đất sét nung</t>
  </si>
  <si>
    <t>Bảng 26. Suất vốn đầu tư xây dựng nhà máy sản xuất gạch, ngói đất sét nung</t>
  </si>
  <si>
    <t>Đơn vị tính: đ/viên</t>
  </si>
  <si>
    <t>Nhà máy gạch, ngói công suất</t>
  </si>
  <si>
    <t>12130.01</t>
  </si>
  <si>
    <t>15 triệu viên/năm</t>
  </si>
  <si>
    <t>12130.02</t>
  </si>
  <si>
    <t>20 triệu viên/năm</t>
  </si>
  <si>
    <t>12130.03</t>
  </si>
  <si>
    <t>30 triệu viên/năm</t>
  </si>
  <si>
    <t>12130.04</t>
  </si>
  <si>
    <t>60 triệu viên/năm</t>
  </si>
  <si>
    <t>a. Suất vốn đầu tư xây dựng nhà máy sản xuất gạch, ngói đất sét nung nêu tại Bảng 26 bao gồm:</t>
  </si>
  <si>
    <t>- Chi phí xây dựng các công trình sản xuất chính, các công trình phục vụ, phụ trợ; hệ thống kỹ thuật như đường giao thông nội bộ, cấp điện, nước,...</t>
  </si>
  <si>
    <t>- Chi phí mua sắm, lắp đặt các thiết bị của dây chuyền sản xuất, các thiết bị phụ trợ, phục vụ. Chi phí thiết bị chính và dây chuyền công nghệ được tính theo giá nhập khẩu thiết bị toàn bộ từ các nước Châu Âu.</t>
  </si>
  <si>
    <t>b. Suất vốn đầu tư xây dựng nhà máy sản xuất gạch, ngói đất sét nung chưa tính đến chi phí xây dựng các hạng mục nằm ngoài công trình như: cảng xuất sản phẩm, đường giao thông, trạm biến thế,...</t>
  </si>
  <si>
    <t>c. Suất vốn đầu tư được tính bình quân cho 1 đơn vị sản phẩm gạch, ngói nung được quy đổi.</t>
  </si>
  <si>
    <t>Tỷ trọng chi phí công trình sản xuất chính: 70 - 75%</t>
  </si>
  <si>
    <t>1.4 Nhà máy sản xuất sứ vệ sinh</t>
  </si>
  <si>
    <t>Bảng 27. Suất vốn đầu tư xây dựng nhà máy sản xuất sứ vệ sinh</t>
  </si>
  <si>
    <t>Đơn vị tính: 1.000 đ/sản phẩm</t>
  </si>
  <si>
    <t>12140.01</t>
  </si>
  <si>
    <t>Nhà máy sứ vệ sinh công suất 300.000 sản phẩm/năm</t>
  </si>
  <si>
    <t>12140.02</t>
  </si>
  <si>
    <t>Nhà máy sứ vệ sinh công suất 400.000 sản phẩm/năm</t>
  </si>
  <si>
    <t>12140.03</t>
  </si>
  <si>
    <t>Nhà máy sản xuất phụ kiện sứ vệ sinh công suất từ 350.000 đến 500.000 sản phẩm/năm</t>
  </si>
  <si>
    <t>a. Suất vốn đầu tư xây dựng nhà máy sản xuất sứ vệ sinh nêu tại Bảng 27 bao gồm:</t>
  </si>
  <si>
    <t>- Chi phí mua sắm, lắp đặt thiết bị của các công trình sản xuất, phục vụ, phụ trợ. Chi phí thiết bị chính và dây chuyền công nghệ được tính theo giá nhập khẩu thiết bị toàn bộ từ các nước Châu Âu.</t>
  </si>
  <si>
    <t>b. Suất vốn đầu tư xây dựng nhà máy sản xuất sứ vệ sinh chưa tính đến chi phí xây dựng các hạng mục nằm ngoài công trình như: đường giao thông, trạm biến thế,...</t>
  </si>
  <si>
    <t>c. Suất vốn đầu tư được tính bình quân cho 1 đơn vị sản phẩm quy đổi.</t>
  </si>
  <si>
    <t>Tỷ trọng chi phí công trình sản xuất chính: 60 - 65%</t>
  </si>
  <si>
    <t>Tỷ trọng chi phí công trình phục vụ, phụ trợ: 40 - 35%</t>
  </si>
  <si>
    <t>1.5 Nhà máy sản xuất kính xây dựng</t>
  </si>
  <si>
    <t>Bảng 28. Suất vốn đầu tư xây dựng nhà máy sản xuất kính xây dựng</t>
  </si>
  <si>
    <t>Nhà máy sản xuất kính nổi công suất</t>
  </si>
  <si>
    <t>12150.01</t>
  </si>
  <si>
    <t>12150.02</t>
  </si>
  <si>
    <t>a. Suất vốn đầu tư xây dựng nhà máy sản xuất kính nổi nêu tại Bảng 28 bao gồm:</t>
  </si>
  <si>
    <t>- Chi phí mua sắm lắp đặt thiết bị của các công trình sản xuất, phục vụ, phụ trợ. Chi phí thiết bị chính và dây chuyền công nghệ được tính theo giá nhập khẩu thiết bị toàn bộ các nước Châu Âu.</t>
  </si>
  <si>
    <t>b. Suất vốn đầu tư xây dựng nhà máy sản xuất kính nổi chưa tính đến các chi phí xây dựng các hạng mục nằm ngoài công trình như: đường giao thông, trạm biến thế,...</t>
  </si>
  <si>
    <r>
      <t>c. Suất vốn đầu tư được tính bình quân cho 1 m</t>
    </r>
    <r>
      <rPr>
        <vertAlign val="superscript"/>
        <sz val="11"/>
        <rFont val="Times New Roman"/>
        <family val="1"/>
      </rPr>
      <t>2</t>
    </r>
    <r>
      <rPr>
        <sz val="11"/>
        <rFont val="Times New Roman"/>
        <family val="1"/>
      </rPr>
      <t> sản phẩm quy đổi.</t>
    </r>
  </si>
  <si>
    <t>Tỷ trọng chi phí công trình phục vụ, phụ trợ: 35 - 30%.</t>
  </si>
  <si>
    <t>Tỷ trọng chi phí thiết bị sản xuất chính: 80 - 85%.</t>
  </si>
  <si>
    <t>Tỷ trọng chi phí thiết bị phụ trợ: 20 - 15%.</t>
  </si>
  <si>
    <t>1.6 Nhà máy sản xuất hỗn hợp bê tông và cấu kiện bê tông</t>
  </si>
  <si>
    <t>Bảng 29. Suất vốn đầu tư xây dựng nhà máy sản xuất cấu kiện bê tông đúc sẵn và trạm trộn bê tông</t>
  </si>
  <si>
    <r>
      <t>Đơn vị tính: 1.000 đ/m</t>
    </r>
    <r>
      <rPr>
        <b/>
        <vertAlign val="superscript"/>
        <sz val="11"/>
        <rFont val="Times New Roman"/>
        <family val="1"/>
      </rPr>
      <t>3</t>
    </r>
  </si>
  <si>
    <t>Nhà máy sản xuất cấu kiện bê tông đúc sẵn, công suất</t>
  </si>
  <si>
    <t>12160.01</t>
  </si>
  <si>
    <r>
      <t>30.000 m</t>
    </r>
    <r>
      <rPr>
        <vertAlign val="superscript"/>
        <sz val="11"/>
        <rFont val="Times New Roman"/>
        <family val="1"/>
      </rPr>
      <t>3</t>
    </r>
    <r>
      <rPr>
        <sz val="11"/>
        <rFont val="Times New Roman"/>
        <family val="1"/>
      </rPr>
      <t>/năm</t>
    </r>
  </si>
  <si>
    <t>12160.02</t>
  </si>
  <si>
    <r>
      <t>50.000 m</t>
    </r>
    <r>
      <rPr>
        <vertAlign val="superscript"/>
        <sz val="11"/>
        <rFont val="Times New Roman"/>
        <family val="1"/>
      </rPr>
      <t>3</t>
    </r>
    <r>
      <rPr>
        <sz val="11"/>
        <rFont val="Times New Roman"/>
        <family val="1"/>
      </rPr>
      <t>/năm</t>
    </r>
  </si>
  <si>
    <t>12160.03</t>
  </si>
  <si>
    <r>
      <t>100.000 m</t>
    </r>
    <r>
      <rPr>
        <vertAlign val="superscript"/>
        <sz val="11"/>
        <rFont val="Times New Roman"/>
        <family val="1"/>
      </rPr>
      <t>3</t>
    </r>
    <r>
      <rPr>
        <sz val="11"/>
        <rFont val="Times New Roman"/>
        <family val="1"/>
      </rPr>
      <t>/năm</t>
    </r>
  </si>
  <si>
    <t>12160.04</t>
  </si>
  <si>
    <r>
      <t>Dây chuyền sản xuất bê tông xốp công suất 120.000 m</t>
    </r>
    <r>
      <rPr>
        <vertAlign val="superscript"/>
        <sz val="11"/>
        <rFont val="Times New Roman"/>
        <family val="1"/>
      </rPr>
      <t>3</t>
    </r>
    <r>
      <rPr>
        <sz val="11"/>
        <rFont val="Times New Roman"/>
        <family val="1"/>
      </rPr>
      <t>/năm</t>
    </r>
  </si>
  <si>
    <t>Công trình trạm trộn bê tông thương phẩm, công suất</t>
  </si>
  <si>
    <t>12160.05</t>
  </si>
  <si>
    <r>
      <t>30 m</t>
    </r>
    <r>
      <rPr>
        <vertAlign val="superscript"/>
        <sz val="11"/>
        <rFont val="Times New Roman"/>
        <family val="1"/>
      </rPr>
      <t>3</t>
    </r>
    <r>
      <rPr>
        <sz val="11"/>
        <rFont val="Times New Roman"/>
        <family val="1"/>
      </rPr>
      <t>/giờ</t>
    </r>
  </si>
  <si>
    <t>12160.06</t>
  </si>
  <si>
    <r>
      <t>60 m</t>
    </r>
    <r>
      <rPr>
        <vertAlign val="superscript"/>
        <sz val="11"/>
        <rFont val="Times New Roman"/>
        <family val="1"/>
      </rPr>
      <t>3</t>
    </r>
    <r>
      <rPr>
        <sz val="11"/>
        <rFont val="Times New Roman"/>
        <family val="1"/>
      </rPr>
      <t>/giờ</t>
    </r>
  </si>
  <si>
    <t>12160.07</t>
  </si>
  <si>
    <r>
      <t>85 m</t>
    </r>
    <r>
      <rPr>
        <vertAlign val="superscript"/>
        <sz val="11"/>
        <rFont val="Times New Roman"/>
        <family val="1"/>
      </rPr>
      <t>3</t>
    </r>
    <r>
      <rPr>
        <sz val="11"/>
        <rFont val="Times New Roman"/>
        <family val="1"/>
      </rPr>
      <t>/giờ</t>
    </r>
  </si>
  <si>
    <t>a. Suất vốn đầu tư xây dựng nhà máy sản xuất cấu kiện bê tông đúc sẵn, trạm trộn bê tông nêu tại Bảng 29 bao gồm:</t>
  </si>
  <si>
    <t>- Chi phí xây dựng công trình nhà sản xuất chính, các công trình phục vụ, phụ trợ;</t>
  </si>
  <si>
    <t>- Chi phí mua sắm, lắp đặt các thiết bị của dây chuyền sản xuất chính, các thiết bị phục vụ, phụ trợ. Chi phí thiết bị chính và dây chuyền công nghệ được tính theo giá nhập khẩu thiết bị toàn bộ từ các nước Châu Âu.</t>
  </si>
  <si>
    <t>b. Suất vốn đầu tư xây dựng công trình nhà máy sản xuất cấu kiện bê tông đúc sẵn, trạm trộn bê tông chưa tính đến các chi phí xây dựng các hạng mục nằm ngoài công trình như: đường giao thông, trạm biến thế,...</t>
  </si>
  <si>
    <t>c. Suất vốn đầu tư được tính bình quân cho 1 m3 sản phẩm quy đổi.</t>
  </si>
  <si>
    <t>d. Tỷ trọng chi phí của các khối chính trong suất vốn đầu tư như sau:</t>
  </si>
  <si>
    <t>- Tỷ trọng chi phí các công trình sản xuất chính: 70 - 75%</t>
  </si>
  <si>
    <t>- Tỷ trọng chi phí các công trình phục vụ, phụ trợ: 30 - 25%</t>
  </si>
  <si>
    <t>1.7 Nhà máy sản xuất vật liệu chịu lửa</t>
  </si>
  <si>
    <t>Bảng 30. Suất vốn đầu tư xây dựng nhà máy sản xuất vật liệu chịu lửa</t>
  </si>
  <si>
    <t>12170.01</t>
  </si>
  <si>
    <t>Nhà máy sản xuất vật liệu chịu lửa kiềm tính, công suất 16.000 tấn/năm.</t>
  </si>
  <si>
    <t>12170.02</t>
  </si>
  <si>
    <t>Lò nung gạch chịu lửa cao Alumin, công suất từ 6.000 đến 13.000 tấn/năm.</t>
  </si>
  <si>
    <t>a. Suất vốn đầu tư xây dựng Nhà máy sản xuất vật liệu chịu lửa nêu tại Bảng 30 bao gồm:</t>
  </si>
  <si>
    <t>- Chi phí xây dựng công trình sản xuất chính, các công trình phục vụ, phụ trợ;</t>
  </si>
  <si>
    <t>- Chi phí mua sắm và lắp đặt thiết bị của các công trình sản xuất chính, phục vụ, phụ trợ. Chi phí thiết bị chính và dây chuyền công nghệ được tính theo giá nhập khẩu thiết bị toàn bộ từ các nước Châu Âu.</t>
  </si>
  <si>
    <t>b. Suất vốn đầu tư xây dựng nhà máy sản xuất vật liệu chịu lửa chưa tính đến chi phí xây dựng các hạng mục nằm ngoài công trình như: đường giao thông, trạm biến thế...</t>
  </si>
  <si>
    <t>c. Suất vốn đầu tư được tính bình quân cho 1 tấn sản phẩm quy đổi.</t>
  </si>
  <si>
    <t>Tỷ trọng chi phí công trình sản xuất chính: 85 - 90%</t>
  </si>
  <si>
    <t>Tỷ trọng chi phí công trình phục vụ, phụ trợ: 15 - 10%</t>
  </si>
  <si>
    <t>2 CÔNG TRÌNH CÔNG NGHIỆP DẦU KHÍ</t>
  </si>
  <si>
    <t>2.1 Kho xăng dầu</t>
  </si>
  <si>
    <t>Bảng 31. Suất vốn đầu tư xây dựng kho xăng dầu</t>
  </si>
  <si>
    <t>12210.01</t>
  </si>
  <si>
    <r>
      <t>Kho xăng dầu xây dựng ngoài trời sức chứa 20.000m</t>
    </r>
    <r>
      <rPr>
        <vertAlign val="superscript"/>
        <sz val="11"/>
        <rFont val="Times New Roman"/>
        <family val="1"/>
      </rPr>
      <t>3</t>
    </r>
  </si>
  <si>
    <t>a. Suất vốn đầu tư xây dựng kho xăng dầu nêu tại Bảng 31 được tính toán theo Tiêu chuẩn thiết kế TCVN 4317:1986 “Nhà kho - Nguyên tắc cơ bản để thiết kế”, TCVN 5307:2009 “Kho dầu mỏ và sản phẩm của dầu mỏ - Tiêu chuẩn thiết kế”.</t>
  </si>
  <si>
    <t>b. Suất vốn đầu tư xây dựng kho xăng dầu bao gồm:</t>
  </si>
  <si>
    <t>- Chi phí xây dựng nhà kho và các hạng mục công trình phục vụ như: nhà vệ sinh, đường giao thông nội bộ, hệ thống phòng cháy chữa cháy, cấp điện, cấp nước.</t>
  </si>
  <si>
    <t>- Chi phí thiết bị gồm chi phí thiết bị sản xuất, thiết bị vận chuyển hàng hóa theo dây chuyền công nghệ, thiết bị phòng cháy chữa cháy, các thiết bị khác.</t>
  </si>
  <si>
    <t>c. Suất vốn đầu tư được tính bình quân cho 1 m3 sức chứa của kho.</t>
  </si>
  <si>
    <t>3 CÔNG TRÌNH CÔNG NGHIỆP NẶNG</t>
  </si>
  <si>
    <t>3.1 Nhà máy luyện kim</t>
  </si>
  <si>
    <t>Bảng 32. Suất vốn đầu tư xây dựng công trình nhà máy luyện kim</t>
  </si>
  <si>
    <t>Đơn vị tính: 1.000 đ/tấn sản phẩm</t>
  </si>
  <si>
    <t>12310.01</t>
  </si>
  <si>
    <t>Nhà máy luyện phôi thép, công suất 300.000 tấn/năm</t>
  </si>
  <si>
    <t>12310.02</t>
  </si>
  <si>
    <t>Nhà máy luyện cán, kéo thép xây dựng, công suất 250.000 tấn/năm</t>
  </si>
  <si>
    <t>a. Suất vốn đầu tư xây dựng công trình nhà máy luyện kim nêu tại Bảng 32 được tính toán với công trình cấp III theo quy định hiện hành về cấp công trình xây dựng.</t>
  </si>
  <si>
    <t>b. Suất vốn đầu tư xây dựng công trình nhà máy luyện kim bao gồm:</t>
  </si>
  <si>
    <t>- Chi phí xây dựng các công trình sản xuất chính, công trình phụ trợ và phục vụ; hệ thống kỹ thuật: đường giao thông nội bộ, chi phí phòng cháy chữa cháy, cấp điện, cấp nước.</t>
  </si>
  <si>
    <t>- Chi phí thiết bị bao gồm chi phí mua sắm và lắp đặt thiết bị, máy móc và dây chuyền sản xuất chính và các thiết bị phụ trợ, phục vụ; chi phí chạy thử thiết bị. Chi phí thiết bị được tính theo giá nhập khẩu thiết bị toàn bộ từ các nước Châu Âu.</t>
  </si>
  <si>
    <t>c. Suất vốn đầu tư xây dựng công trình nhà máy luyện kim chưa tính đến các chi phí đầu tư xây dựng các hạng mục công trình nằm ngoài hàng rào nhà máy như: đường giao thông, trạm biến áp.</t>
  </si>
  <si>
    <t>d. Suất vốn đầu tư xây dựng công trình được tính bình quân cho 1 tấn sản phẩm phôi thép, hoặc tấn thép quy ước.</t>
  </si>
  <si>
    <t>e. Tỷ trọng chi phí giữa công trình sản xuất chính và công trình phục vụ, phụ trợ như sau:</t>
  </si>
  <si>
    <t>Tỷ trọng các công trình sản xuất chính                : 70 - 75%.</t>
  </si>
  <si>
    <t>Tỷ trọng các công trình phục vụ, phụ trợ              : 30 - 25%.</t>
  </si>
  <si>
    <t>Tỷ trọng thiết bị sản xuất                                    : 80 - 85%.</t>
  </si>
  <si>
    <t>Tỷ trọng thiết bị phục vụ, phụ trợ                        : 20 - 15%.</t>
  </si>
  <si>
    <t>4 CÔNG TRÌNH NĂNG LƯỢNG</t>
  </si>
  <si>
    <t>4.1 Công trình nhà máy nhiệt điện</t>
  </si>
  <si>
    <t>Bảng 33. Suất vốn đầu tư xây dựng công trình nhà máy nhiệt điện</t>
  </si>
  <si>
    <t>Đơn vị tính: 1.000 đ/kW</t>
  </si>
  <si>
    <t>Nhà máy nhiệt điện công suất</t>
  </si>
  <si>
    <t>12410.01</t>
  </si>
  <si>
    <t>330.000 kW</t>
  </si>
  <si>
    <t>12410.02</t>
  </si>
  <si>
    <t>600.000 kW</t>
  </si>
  <si>
    <t>a. Suất vốn đầu tư xây dựng công trình nhà máy nhiệt điện nêu tại Bảng 33 được tính toán theo Tiêu chuẩn thiết kế TCVN số 4604:2012 và TCVN 2622:1995 về phòng cháy và chữa cháy cho nhà và công trình. Đường dây và trạm biến áp được tính trên cơ sở tiêu chuẩn thiết kế chuyên ngành điện, các quy phạm an toàn kỹ thuật xây dựng trong tiêu chuẩn Việt nam TCVN số 5308:1991 và tiêu chuẩn về vật liệu xây dựng TCVN số 5846:1994.</t>
  </si>
  <si>
    <t>b. Suất vốn đầu tư xây dựng công trình nhà máy nhiệt điện bao gồm:</t>
  </si>
  <si>
    <t>- Chi phí xây dựng các hạng mục chính của nhà máy như: nhà tua bin, nhà điều khiển trung tâm, trạm biến áp, hệ thống cung cấp than, hệ thống cung cấp đá vôi, hệ thống thải tro xỉ, hệ thống cấp dầu, hệ thống cấp thoát nước... và chi phí xây dựng các hạng mục phụ trợ.</t>
  </si>
  <si>
    <t>- Chi phí thiết bị bao gồm toàn bộ chi phí mua sắm và lắp đặt các thiết bị của nhà máy, các thiết bị thuộc hệ thống phân phối cao áp, hệ thống điện tự dùng, hệ thống điều khiển, đo lường và bảo vệ và các thiết bị phụ trợ khác.</t>
  </si>
  <si>
    <t>c. Suất vốn đầu tư xây dựng công trình nhà máy nhiệt điện được tính cho một đơn vị công suất lắp đặt máy phát điện (tính cho 1 kW).</t>
  </si>
  <si>
    <t>4.2 Công trình nhà máy thủy điện</t>
  </si>
  <si>
    <t>Bảng 34. Suất vốn đầu tư xây dựng công trình nhà máy thủy điện</t>
  </si>
  <si>
    <t>Nhà máy thủy điện công suất</t>
  </si>
  <si>
    <t>12420.01</t>
  </si>
  <si>
    <t>60.000 - 150.000 kW</t>
  </si>
  <si>
    <t>12420.02</t>
  </si>
  <si>
    <t>200.000 - 400.000 kW</t>
  </si>
  <si>
    <t>12420.03</t>
  </si>
  <si>
    <t>500.000 - 700.000 kW</t>
  </si>
  <si>
    <t>a. Suất vốn đầu tư xây dựng nhà máy thủy điện nêu tại Bảng 34 được tính toán theo tiêu chuẩn về thiết kế công trình thủy lợi TCVN 5060:1990 ; tiêu chuẩn thiết kế nhà công nghiệp TCVN 4604:2012 và các tiêu chuẩn thiết kế chuyên ngành điện.</t>
  </si>
  <si>
    <t>b. Suất vốn đầu tư xây dựng nhà máy thủy điện bao gồm:</t>
  </si>
  <si>
    <t>- Chi phí xây dựng các hạng mục công trình chính như tuyến đầu mối (đập đất, đập tràn), tuyến năng lượng (cửa lấy nước, đường hầm dẫn nước, tháp điều áp, đường ống áp lực, nhà máy, kênh xả, trạm phân phối điện...); Các hạng mục tạm và dẫn dòng thi công (đê quây, các công trình phục vụ thi công tuyến năng lượng...); chi phí xây dựng hệ thống quan trắc, hệ thống điều hòa, thông gió, các hệ thống cấp thoát nước sinh hoạt, hệ thống chiếu sáng, hệ thống chống sét, hệ thống báo cháy và chữa cháy... các công trình phụ trợ của nhà máy.</t>
  </si>
  <si>
    <t>- Chi phí thiết bị bao gồm toàn bộ chi phí mua sắm, lắp đặt, thí nghiệm và hiệu chỉnh các thiết bị chính, các thiết bị phụ trợ như: thiết bị cơ khí thủy công, thiết bị cơ điện,các thiết bị phục vụ chung của nhà máy.</t>
  </si>
  <si>
    <t>c. Suất vốn đầu tư xây dựng nhà máy thủy điện được tính cho một đơn vị công suất lắp đặt máy phát điện (1 kW).</t>
  </si>
  <si>
    <t>4.3 Đường dây và trạm biến áp</t>
  </si>
  <si>
    <t>4.3.1 Đường dây tải điện</t>
  </si>
  <si>
    <t>Bảng 35. Suất vốn đầu tư xây dựng công trình đường dây tải điện</t>
  </si>
  <si>
    <t>Đơn vị tính: 1.000 đ/km</t>
  </si>
  <si>
    <t>Đường dây trần 6-10-22 KV, dây nhôm lõi thép</t>
  </si>
  <si>
    <t>12431.01</t>
  </si>
  <si>
    <t>AC - 35</t>
  </si>
  <si>
    <t>12431.02</t>
  </si>
  <si>
    <t>AC - 50</t>
  </si>
  <si>
    <t>12431.03</t>
  </si>
  <si>
    <t>AC - 70</t>
  </si>
  <si>
    <t>12431.04</t>
  </si>
  <si>
    <t>AC - 95</t>
  </si>
  <si>
    <t>Đường dây trần 22 KV, dây hợp kim nhôm</t>
  </si>
  <si>
    <t>12431.05</t>
  </si>
  <si>
    <t>AAC - 70</t>
  </si>
  <si>
    <t>12431.06</t>
  </si>
  <si>
    <t>AAC - 95</t>
  </si>
  <si>
    <t>Đường dây trần 35 KV, dây nhôm lõi thép</t>
  </si>
  <si>
    <t>12431.07</t>
  </si>
  <si>
    <t>12431.08</t>
  </si>
  <si>
    <t>12431.09</t>
  </si>
  <si>
    <t>12431.10</t>
  </si>
  <si>
    <t>AC - 120</t>
  </si>
  <si>
    <t>Đường dây trần 110KV, dây nhôm lõi thép, 1 mạch</t>
  </si>
  <si>
    <t>12431.11</t>
  </si>
  <si>
    <t>AC - 150</t>
  </si>
  <si>
    <t>12431.12</t>
  </si>
  <si>
    <t>AC - 185</t>
  </si>
  <si>
    <t>12431.13</t>
  </si>
  <si>
    <t>AC - 240</t>
  </si>
  <si>
    <t>Đường dây trần 110KV, dây nhôm lõi thép, 2 mạch</t>
  </si>
  <si>
    <t>12431.14</t>
  </si>
  <si>
    <t>12431.15</t>
  </si>
  <si>
    <t>12431.16</t>
  </si>
  <si>
    <t>a. Suất vốn đầu tư xây dựng đường dây tải điện nêu tại Bảng 35 được tính toán với công trình cấp II, III theo các tiêu chuẩn thiết kế điện; các tiêu chuẩn về vật liệu xây dựng trong Tiêu chuẩn thiết kế TCVN 5846: 1994 , các quy phạm an toàn kỹ thuật xây dựng trongTCVN 5308: 1991 và các quy định hiện hành liên quan khác.</t>
  </si>
  <si>
    <t>b. Chi phí xây dựng công trình đường dây tải điện gồm: Chi phí dây dẫn, cách điện và các phụ kiện cách điện, các vật liệu nối đất (sử dụng cọc tia hỗn hợp loại RC2), xà, cột bê tông ly tâm, móng cột, và chi phí các biển báo hiệu, chỉ dẫn đường dây, chi phí thí nghiệm và hiệu chỉnh.</t>
  </si>
  <si>
    <t>c. Suất vốn đầu tư xây dựng công trình đường dây tải điện chưa tính đến các chi phí lắp đặt tủ điện, thiết bị điện cao thế và các hạng mục công trình phụ trợ phục vụ thi công đường dây.</t>
  </si>
  <si>
    <t>d. Suất vốn đầu tư xây dựng công trình đường dây tải điện được tính bình quân cho 1 km chiều dài đường dây.</t>
  </si>
  <si>
    <t>4.3.2 Đường dây cáp điện hạ thế 0,4 kV</t>
  </si>
  <si>
    <t>Bảng 36. Suất vốn đầu tư xây dựng công trình đường dây cáp điện hạ thế 0,4kV</t>
  </si>
  <si>
    <t>Đơn vị tính: 1.000 đ/km cáp</t>
  </si>
  <si>
    <t>Đường dây cáp điện hạ thế 0,4kV sử dụng cáp vặn xoắn ABC, cột bê tông ly tâm cao 8,5m</t>
  </si>
  <si>
    <t>12432.01</t>
  </si>
  <si>
    <t>ABC 4x120</t>
  </si>
  <si>
    <t>12432.02</t>
  </si>
  <si>
    <t>ABC 4x95</t>
  </si>
  <si>
    <t>12432.03</t>
  </si>
  <si>
    <t>ABC 4x70</t>
  </si>
  <si>
    <t>a. Suất vốn đầu tư xây dựng đường dây cáp điện hạ thế 0,4kV nêu tại Bảng 36 được tính toán với công trình cấp III theo các tiêu chuẩn thiết kế điện; các tiêu chuẩn về vật liệu xây dựng trong Tiêu chuẩn thiết kế TCVN 5846: 1994 , các quy phạm an toàn kỹ thuật xây dựng trong TCVN 5308:1991 và các quy định hiện hành liên quan khác.</t>
  </si>
  <si>
    <t>b. Suất vốn đầu tư xây dựng công trình đường dây cáp điện hạ thế 0,4kV bao gồm:</t>
  </si>
  <si>
    <t>Chi phí xây dựng gồm: Chi phí dây dẫn, cách điện và các phụ kiện cách điện, các vật liệu nối đất, cột bê tông ly tâm, móng cột, và chi phí các biển báo hiệu, chỉ dẫn đường dây, chi phí thí nghiệm.</t>
  </si>
  <si>
    <t>c. Suất vốn đầu tư xây dựng công trình đường dây cáp điện hạ thế 0,4kV chưa tính đến các chi phí lắp đặt tủ điện, hòm và công tơ đo đếm, dây dẫn tới công tơ đo đếm.</t>
  </si>
  <si>
    <t>d. Suất vốn đầu tư xây dựng công trình đường dây cáp điện hạ thế 0,4kV được tính bình quân cho 1 km chiều dài cáp.</t>
  </si>
  <si>
    <t>4.3.3 Đường dây tải điện trên không 220 KV</t>
  </si>
  <si>
    <t>Bảng 37. Suất vốn đầu tư xây dựng công trình đường dây tải điện trên không 220 KV</t>
  </si>
  <si>
    <t>Đơn vị tính: triệu đ/km</t>
  </si>
  <si>
    <t>12433.01</t>
  </si>
  <si>
    <t>Đường dây 220 KV 2 mạch, dây phân pha đôi, loại dây ACSR-330/43</t>
  </si>
  <si>
    <t>12433.02</t>
  </si>
  <si>
    <t>Đường dây 220 KV 4 mạch, dây dẫn loại ACSR-400/52</t>
  </si>
  <si>
    <t>12433.03</t>
  </si>
  <si>
    <t>Đường dây 220 KV 4 mạch, dây dẫn loại ACSR-500/64</t>
  </si>
  <si>
    <t>12433.04</t>
  </si>
  <si>
    <t>Đường dây 220 KV 4 mạch, dây phân pha đôi, loại dây ACSR-330/43</t>
  </si>
  <si>
    <t>12433.05</t>
  </si>
  <si>
    <t>Đường dây 220 KV 6 mạch, dây phân pha đôi, loại dây ACSR-400/52</t>
  </si>
  <si>
    <t>a. Suất vốn đầu tư xây dựng đường dây tải điện nêu tại Bảng 37 được tính toán theo các tiêu chuẩn thiết kế chuyên ngành lưới điện; các tiêu chuẩn về vật liệu xây dựng trong tiêu chuẩn thiết kế TCVN 5846:1994 , các quy phạm an toàn kỹ thuật xây dựng trong TCVN 5308:1991; phù hợp với quy định về quản lý chất lượng công trình xây dựng; quản lý chất lượng do Bộ Công thương ban hành.</t>
  </si>
  <si>
    <t>- Chi phí xây dựng: gồm chi phí xây dựng móng cột và hệ thống tiếp địa; cột thép, dây dẫn, dây chống sét, cáp quang, cách điện và phụ kiện, tạ bù và các chi phí liên quan khác như chi phí thí nghiệm hiệu chỉnh tiếp địa cột, cáp quang; chi phí cho việc lắp đặt biển báo hiệu công trình vượt đường sông, vượt đường bộ.</t>
  </si>
  <si>
    <t>- Kết cấu cột, loại dây dẫn của công trình như sau:</t>
  </si>
  <si>
    <r>
      <t>Móng cột sử dụng loại móng trụ (khu vực địa chất tốt), móng bản (khu vực địa chất kém), móng cọc (khu vực địa chất kém, dùng cho cột vượt). Móng bằng bê tông cốt thép đổ tại chỗ M</t>
    </r>
    <r>
      <rPr>
        <vertAlign val="superscript"/>
        <sz val="11"/>
        <rFont val="Times New Roman"/>
        <family val="1"/>
      </rPr>
      <t>2</t>
    </r>
    <r>
      <rPr>
        <sz val="11"/>
        <rFont val="Times New Roman"/>
        <family val="1"/>
      </rPr>
      <t>00; lót móng bằng bê tông M100. Hệ thống tiếp địa bằng thép φ12÷14 được liên kết với hệ thống cọc tiếp đất bằng thép hình. Thép của hệ thống tiếp địa được mạ kẽm. Liên kết móng với cột bằng hệ thống các bu lông neo có cường độ chịu kéo cao, đường kính bu lông neo từ 36÷80mm.</t>
    </r>
  </si>
  <si>
    <t>Cột có kết cấu khung dàn bằng thép hình, tiết diện vuông liên kết bằng bu lông. Cột sau gia công cơ khí được bảo vệ bằng mạ kẽm nhúng nóng đảm bảo tiêu chuẩn kỹ thuật. Cột được lắp dựng tại hiện trường theo phương pháp trụ leo.</t>
  </si>
  <si>
    <t>Dây dẫn là loại dây nhôm lõi thép (ACSR) hoặc tương đương, dây chống sét bằng cáp thép, dây cáp quang để thông tin liên lạc. Cách điện và phụ kiện sử dụng loại cách điện truyền thống như sứ thủy tinh hoặc cách điện silicon.</t>
  </si>
  <si>
    <t>b. Suất vốn đầu tư xây dựng công trình đường dây tải điện 220kV chưa tính đến các chi phí như:</t>
  </si>
  <si>
    <t>- Các công trình đấu nối tạm cấp điện cho khu vực phụ tải để không ảnh hưởng đến việc thi công công trình (đối với công trình cải tạo nâng cấp sử dụng hành lang tuyến của công trình cũ).</t>
  </si>
  <si>
    <t>- Chi phí tăng thêm do tuyến công trình có khoảng vượt.</t>
  </si>
  <si>
    <t>c. Suất vốn đầu tư xây dựng công trình đường dây tải điện 220kV được xác định theo cấp điện áp truyền tải, quy mô công trình và được tính theo đơn vị là 1 km đường dây tải điện.</t>
  </si>
  <si>
    <t>4.3.4 Công trình đường cáp điện ngầm khu vực thành phố</t>
  </si>
  <si>
    <t>Bảng 38. Suất vốn đầu tư xây dựng công trình đường cáp ngầm 220kV, 2 mạch</t>
  </si>
  <si>
    <t>Đường cáp điện ngầm 220kV, 2 mạch, 6 sợi cáp, tiết diện sợi cáp</t>
  </si>
  <si>
    <t>12434.01</t>
  </si>
  <si>
    <r>
      <t>2.000 mm</t>
    </r>
    <r>
      <rPr>
        <vertAlign val="superscript"/>
        <sz val="11"/>
        <rFont val="Times New Roman"/>
        <family val="1"/>
      </rPr>
      <t>2</t>
    </r>
  </si>
  <si>
    <t>12434.02</t>
  </si>
  <si>
    <r>
      <t>1.600 mm</t>
    </r>
    <r>
      <rPr>
        <vertAlign val="superscript"/>
        <sz val="11"/>
        <rFont val="Times New Roman"/>
        <family val="1"/>
      </rPr>
      <t>2</t>
    </r>
  </si>
  <si>
    <t>12434.03</t>
  </si>
  <si>
    <r>
      <t>1.200 mm</t>
    </r>
    <r>
      <rPr>
        <vertAlign val="superscript"/>
        <sz val="11"/>
        <rFont val="Times New Roman"/>
        <family val="1"/>
      </rPr>
      <t>2</t>
    </r>
  </si>
  <si>
    <t>a. Suất vốn đầu tư xây dựng công trình đường cáp ngầm 220 kV nêu ở Bảng 38 được tính toán theo các tiêu chuẩn thiết kế chuyên ngành lưới điện; các tiêu chuẩn về vật liệu xây dựng trong tiêu chuẩn thiết kế TCVN 5846:1994 , các quy phạm an toàn kỹ thuật xây dựng trong TCVN 5308:1991; phù hợp với quy định về quản lý chất lượng công trình xây dựng.</t>
  </si>
  <si>
    <t>Công trình đường cáp ngầm 220 kV nêu ở Bảng 38 có quy mô được mô tả như sau: Cáp ngầm đi trong hệ thống hào cáp, ống luồn cáp, hầm nối cáp, một số chỗ qua cầu cáp. Tuyến cáp đi qua ngầm theo đường giao thông nội đô, các sợi cáp đặt trong ống HDPE, bố trí nằm ngang đặt cách nhau 0,5m bên trong lớp bê tông bảo vệ có kích thước hình hộp 5,74m x 0,6m. Hầm nối cáp bằng bê tông cốt thép kích thước 3,95m x 3,2m và chiều dài 19m. Hầm nối đất bố trí tại vị trí của hầm nối cáp với kích thước 1,21m x 0,18 x 0,74m.</t>
  </si>
  <si>
    <t>Suất vốn đầu tư xây dựng công trình đường cáp ngầm 220 kV được tính với loại cáp ngầm có đặc tính kỹ thuật là cáp khô ruột đồng, cách điện XLPE ≤ 25mm, vỏ nhôm băng hoặc gợn sóng đảm bảo dẫn toàn bộ dòng ngắn mạch 1 pha cực đại. Cáp số có múi cáp ≥ 5, có lớp chống thấm dọc suốt chiều dài sợi cáp. Cáp quang đo nhiệt độ gồm 2 sợi đặt trong lớp vỏ nhựa PE. Hộp nối cáp bằng copusite chế tạo sẵn.</t>
  </si>
  <si>
    <t>b. Suất vốn đầu tư xây dựng công trình đường cáp ngầm 220 kV nêu ở Bảng 38 bao gồm chi phí xây dựng (xây dựng hệ thống mương cáp, hố cáp, kéo rải cáp trong ống và ổn định sợi cáp theo đúng tiêu chuẩn kỹ thuật) và chi phí thiết bị (chi phí lắp đặt thiết bị theo dõi và bảo vệ đường cáp cùng các chi phí liên quan khác như chi phí thí nghiệm hiệu chỉnh tiếp địa - cáp quang, chi phí cho việc lắp đặt hệ thống báo hiệu tuyến cáp).</t>
  </si>
  <si>
    <t>c. Suất vốn đầu tư xây dựng công trình đường cáp ngầm 220 kV nêu ở Bảng 38 được tính bình quân cho 1 km chiều dài tuyến đường cáp.</t>
  </si>
  <si>
    <t>4.3.5 Trạm biến áp</t>
  </si>
  <si>
    <t>Bảng 39. Suất vốn đầu tư xây dựng công trình trạm biến áp</t>
  </si>
  <si>
    <t>Đơn vị tính: 1.000 đ/KVA</t>
  </si>
  <si>
    <t>Trạm biến áp trong nhà có cấp điện áp 22KV/0,4KV và có công suất</t>
  </si>
  <si>
    <t>12435.01</t>
  </si>
  <si>
    <t>2x400 KVA</t>
  </si>
  <si>
    <t>12435.02</t>
  </si>
  <si>
    <t>2x560 KVA</t>
  </si>
  <si>
    <t>12435.03</t>
  </si>
  <si>
    <t>2x630 KVA</t>
  </si>
  <si>
    <t>12435.04</t>
  </si>
  <si>
    <t>2x1000 KVA</t>
  </si>
  <si>
    <r>
      <t>Trạm biến áp ngoài trời có cấp điện áp 22KV/0,4KV và có công suất</t>
    </r>
    <r>
      <rPr>
        <sz val="11"/>
        <rFont val="Times New Roman"/>
        <family val="1"/>
      </rPr>
      <t>-</t>
    </r>
  </si>
  <si>
    <t>12435.05</t>
  </si>
  <si>
    <t>50 KVA</t>
  </si>
  <si>
    <t>12435.06</t>
  </si>
  <si>
    <t>75 KVA</t>
  </si>
  <si>
    <t>12435.07</t>
  </si>
  <si>
    <t>100 KVA</t>
  </si>
  <si>
    <t>12435.08</t>
  </si>
  <si>
    <t>150 KVA</t>
  </si>
  <si>
    <t>12435.09</t>
  </si>
  <si>
    <t>180 KVA</t>
  </si>
  <si>
    <t>12435.10</t>
  </si>
  <si>
    <t>250 KVA</t>
  </si>
  <si>
    <t>12435.11</t>
  </si>
  <si>
    <t>320 KVA</t>
  </si>
  <si>
    <t>12435.12</t>
  </si>
  <si>
    <t>400 KVA</t>
  </si>
  <si>
    <t>12435.13</t>
  </si>
  <si>
    <t>560 KVA</t>
  </si>
  <si>
    <t>a. Suất vốn đầu tư xây dựng công trình trạm biến áp nêu tại Bảng 39 được tính toán với công trình cấp III theo tiêu chuẩn thiết kế chuyên ngành điện, các quy phạm an toàn kỹ thuật xây dựng trong Tiêu chuẩn thiết kế TCVN 5308:1991 và các quy định hiện hành liên quan khác.</t>
  </si>
  <si>
    <t>b. Suất đầu tư xây dựng công trình trạm biến áp bao gồm:</t>
  </si>
  <si>
    <t>Đối với trạm biến áp trong nhà: chi phí xây dựng gồm chi phí xây dựng nhà đặt trạm biến áp, chi phí cho hệ thống tiếp đất chống sét, hệ thống biển báo hiệu, chỉ dẫn trạm biến áp, chi phí phòng cháy chữa cháy.</t>
  </si>
  <si>
    <t>Đối với trạm biến áp ngoài trời: chi phí xây dựng gồm chi phí giá treo máy biến áp (đối với trường hợp trạm treo), chi phí cho hệ thống tiếp đất chống sét, hệ thống biển báo hiệu, chỉ dẫn trạm biến áp, chi phí phòng cháy chữa cháy.</t>
  </si>
  <si>
    <t>- Chi phí thiết bị gồm chi phí mua và lắp đặt thiết bị, máy biến áp và thiết bị phụ trợ, chi phí thí nghiệm và hiệu chỉnh.</t>
  </si>
  <si>
    <t>c. Suất vốn đầu tư xây dựng công trình trạm biến áp chưa tính đến chi phí xây dựng các hạng mục ngoài công trình trạm như sân, đường, hệ thống điện chiếu sáng và hệ thống thoát nước ngoài nhà...</t>
  </si>
  <si>
    <t>d. Suất vốn đầu tư xây dựng trạm biến áp được tính bình quân cho 1 KVA công suất máy biến áp lắp đặt.</t>
  </si>
  <si>
    <t>4.3.6 Công trình trạm biến áp ngoài trời 220KV</t>
  </si>
  <si>
    <t>Bảng 40. Suất vốn đầu tư xây dựng công trình trạm biến áp ngoài trời 220KV, quy mô 2 MBA 250MVA, phía 220KV và phía 110KV sơ đồ 2 thanh cái có máy cắt liên lạc</t>
  </si>
  <si>
    <t>Đơn vị tính: triệu đ/trạm</t>
  </si>
  <si>
    <t>12436.01</t>
  </si>
  <si>
    <t>TBA 220/110kV-2x250MVA, 04 ngăn đường dây 220kV vào trạm, 01 ngăn lộ liên lạc 220kV, 08 ngăn lộ đường dây 110kV xuất tuyến, 01 ngăn lộ liên lạc 110 kV</t>
  </si>
  <si>
    <t>12436.02</t>
  </si>
  <si>
    <t>TBA 220/110kV-2x250MVA, 04 ngăn đường dây 220kV vào trạm, 01 ngăn lộ liên lạc 220kV, 10 ngăn lộ đường dây 110kV xuất tuyến, 01 ngăn lộ liên lạc 110 kV</t>
  </si>
  <si>
    <t>12436.03</t>
  </si>
  <si>
    <t>TBA 220/110kV-2x250MVA, 06 ngăn đường dây 220kV vào trạm, 01 ngăn lộ liên lạc 220kV, 11 ngăn lộ đường dây 110kV xuất tuyến, 01 ngăn lộ liên lạc 110 kV</t>
  </si>
  <si>
    <t>Bảng 41. Suất vốn đầu tư xây dựng công trình trạm biến áp ngoài trời 220KV, quy mô 2 MBA 250MVA, lắp trước 1 MBA 250MVA, phía 220KV sơ đồ 2 thanh cái có máy cắt liên lạc</t>
  </si>
  <si>
    <t>12436.04</t>
  </si>
  <si>
    <t>TBA 220/110kV-1x250MVA, 02 ngăn đường dây 220kV vào trạm, 01 ngăn lộ liên lạc 220kV, 01 ngăn máy cắt vòng 220kV; 08 ngăn lộ đường dây 110kV xuất tuyến, 01 ngăn lộ liên lạc 110 kV</t>
  </si>
  <si>
    <t>Bảng 42. Suất vốn đầu tư xây dựng công trình TBA 220KV, quy mô 2 MBA 250MVA, lắp trước 1 MBA 250MVA, phía 220KV và phía 110KV sơ đồ 2 thanh cái có máy cắt liên lạc</t>
  </si>
  <si>
    <t>Đơn vị tính: triệu đồng/trạm</t>
  </si>
  <si>
    <t>12436.05</t>
  </si>
  <si>
    <t>TBA 220/110kV-1x250MVA, 02 ngăn đường dây 220kV vào trạm, 01 ngăn lộ liên lạc 220kV, 06 ngăn lộ đường dây 110kV xuất tuyến, 01 ngăn lộ liên lạc 110 kV</t>
  </si>
  <si>
    <t>12436.06</t>
  </si>
  <si>
    <t>TBA 220/110kV-1x250MVA, 02 ngăn đường dây 220kV vào trạm, 01 máy cắt vòng 220kV, 05 ngăn lộ đường dây 110kV xuất tuyến, 01 ngăn lộ liên lạc 110 kV</t>
  </si>
  <si>
    <t>12436.07</t>
  </si>
  <si>
    <t>TBA 220/110kV-1x250MVA, 02 ngăn đường dây 220kV vào trạm, 01 ngăn lộ liên lạc 220kV, 07 ngăn lộ đường dây 110kV xuất tuyến, 01 ngăn lộ liên lạc 110 kV, 01 máy cắt vòng 110kV</t>
  </si>
  <si>
    <t>12436.08</t>
  </si>
  <si>
    <t>TBA 220/110kV-1x250MVA, 04 ngăn đường dây 220kV vào trạm, 01 ngăn lộ liên lạc 220kV, 08 ngăn lộ đường dây 110kV xuất tuyến, 01 ngăn lộ liên lạc 110 kV, 01 máy cắt vòng 110kV</t>
  </si>
  <si>
    <t>12436.09</t>
  </si>
  <si>
    <t>TBA 220/110kV-1x250MVA, 04 ngăn đường dây 220kV vào trạm, 01 ngăn lộ liên lạc 220kV, 06 ngăn lộ đường dây 110kV xuất tuyến, 01 máy cắt vòng 110kV</t>
  </si>
  <si>
    <t>12436.10</t>
  </si>
  <si>
    <t>TBA 220/110kV-1x250MVA, 04 ngăn đường dây 220kV vào trạm, 01 ngăn lộ liên lạc 220kV, 06 ngăn lộ đường dây 110kV xuất tuyến, 01 ngăn lộ liên lạc 110kV</t>
  </si>
  <si>
    <t>12436.11</t>
  </si>
  <si>
    <t>TBA 220/110kV-1x250MVA, 04 ngăn đường dây 220kV vào trạm, 01 ngăn lộ liên lạc 220kV, 05 ngăn lộ đường dây 110kV xuất tuyến, 01 ngăn lộ liên lạc 110 kV</t>
  </si>
  <si>
    <t>Bảng 43. Suất vốn đầu tư xây dựng công trình TBA 220KV, quy mô 2 MBA 250MVA, lắp trước 1 MBA 250MVA, phía 220KV và phía 110KV sơ đồ 2 thanh cái</t>
  </si>
  <si>
    <t>12436.12</t>
  </si>
  <si>
    <t>TBA 220/110kV-1x250MVA, 03 ngăn đường dây 220kV vào trạm, 01 ngăn lộ liên lạc 220kV, 13 ngăn lộ đường dây 110kV xuất tuyến, 01 ngăn lộ liên lạc 110 kV</t>
  </si>
  <si>
    <t>12436.13</t>
  </si>
  <si>
    <t>TBA 220/110kV-1x250MVA, 02 ngăn đường dây 220kV vào trạm, 01 ngăn lộ liên lạc 220kV, 05 ngăn lộ đường dây 110kV xuất tuyến, 01 ngăn lộ liên lạc 110 kV</t>
  </si>
  <si>
    <t>Bảng 44. Suất vốn đầu tư xây dựng công trình trạm biến áp ngoài trời 220KV, quy mô 2 MBA 125MVA, lắp trước 1 MBA, phía 220KV và phía 110KV sơ đồ 2 thanh cái có máy cắt liên lạc</t>
  </si>
  <si>
    <t>12436.14</t>
  </si>
  <si>
    <t>TBA 220/110kV-2x125MVA, 03 ngăn đường dây 220kV vào trạm, 07 ngăn lộ đường dây 110kV xuất tuyến, 01 ngăn lộ liên lạc 110 kV</t>
  </si>
  <si>
    <t>12436.15</t>
  </si>
  <si>
    <t>TBA 220/110kV-2x125MVA, 04 ngăn đường dây 220kV vào trạm, 01 ngăn lộ liên lạc 220kV, 04 ngăn lộ đường dây 110kV xuất tuyến, 01 ngăn lộ liên lạc 110 kV</t>
  </si>
  <si>
    <t>12436.16</t>
  </si>
  <si>
    <t>TBA 220/110kV-2x125MVA, 02 ngăn đường dây 220kV vào trạm, 01 ngăn lộ liên lạc 220kV, 07 ngăn lộ đường dây 110kV xuất tuyến, 01 ngăn lộ liên lạc 110 kV</t>
  </si>
  <si>
    <t>a. Suất vốn đầu tư xây dựng trạm biến áp nêu tại Bảng 40 đến Bảng 44 được tính toán theo các tiêu chuẩn thiết kế chuyên ngành lưới điện; các tiêu chuẩn về vật liệu xây dựng trong tiêu chuẩn thiết kế TCVN 5846:1994 , các quy phạm an toàn kỹ thuật xây dựng trong TCVN 5308:1991; phù hợp với quy định về quản lý chất lượng công trình xây dựng; quản lý chất lượng do Bộ Công thương ban hành.</t>
  </si>
  <si>
    <t>- Chi phí xây dựng: gồm chi phí xây dựng các công trình trong phạm vi hàng rào trạm như san lấp tạo dựng mặt bằng, hệ thống cổng, hàng rào, nhà thường trực bảo vệ, hệ thống máy biến áp, hố thu dầu, móng cột chiết sáng,... Chi phí xây dựng các công trình ngoài hàng rào trạm như đường vào trạm, nhà quản lý vận hành và nghỉ ca.</t>
  </si>
  <si>
    <t>- Chi phí thiết bị: gồm chi phí mua sắm các thiết bị phục vụ lắp đặt và vận hành trạm.</t>
  </si>
  <si>
    <t>- Kết cấu chính của công trình trạm biến áp ngoài trời 220KV như sau:</t>
  </si>
  <si>
    <t>Nền trạm đặt trên nền đất tự nhiên hoặc nền đất đắp bằng đất hoặc cát đã được đầm chặt đảm bảo yêu cầu kỹ thuật, độ cao nên chênh cao từ 1,5÷2m so với khu vực quanh trạm.</t>
  </si>
  <si>
    <t>Móng cột, trụ đỡ thiết bị, móng máy biến áp, nhà điều khiển … bằng bê tông cốt thép đổ tại chỗ. Hệ thống các cột chiếu sáng, cột cổng, xà trạm, trụ đỡ thiết bị bằng thép hình gia công dạng khung dàn tiết diện vuông, lớp bảo vệ bằng mạ kẽm.</t>
  </si>
  <si>
    <t>Thiết bị trạm gồm MBA, thiết bị điều khiển bảo vệ, thiết bị đo đếm, thiết bị thông tin liên lạc, thiết bị PCCC và một số thiết bị khác.</t>
  </si>
  <si>
    <t>b. Suất vốn đầu tư xây dựng công trình trạm biến áp 220kV chưa tính đến các chi phí như:</t>
  </si>
  <si>
    <t>- Các công trình hoặc hạng mục công trình đường dây đấu nối vào trạm, công trình tạm phục vụ cấp điện cho khu vực phụ tải để không ảnh hưởng đến việc thi công công trình (đối với công trình cải tạo nâng cấp sử dụng mặt bằng xây dựng của công trình cũ).</t>
  </si>
  <si>
    <t>- Chi phí tăng thêm do mặt bằng trạm phải bố trí ở vị trí đặc biệt hoặc không thuận lợi về mặt địa hình địa chất</t>
  </si>
  <si>
    <t>c. Suất vốn đầu tư xây dựng công trình trạm biến áp 220kV được xác định theo quy mô xây dựng cụ thể từng công trình theo yêu cầu phụ tải và kết cấu lưới truyền tải hiện hữu của khu vực, số lượng máy biến áp nguồn, số lượng máy biến áp phụ tải. Theo đó, suất vốn đầu tư xây dựng trạm biến áp 220kV được xác định cho trạm biến áp với quy mô 2 máy biến áp và quy mô 2 máy biến áp lắp trước 1 máy biến áp.</t>
  </si>
  <si>
    <t>d. Suất vốn đầu tư xây dựng công trình trạm biến áp 220kV được tính cho 1 trạm biến áp.</t>
  </si>
  <si>
    <t>5 CÔNG TRÌNH CÔNG NGHIỆP NHẸ</t>
  </si>
  <si>
    <t>5.1 Công nghiệp thực phẩm</t>
  </si>
  <si>
    <t>5.1.1 Kho đông lạnh</t>
  </si>
  <si>
    <t>Bảng 45. Suất vốn đầu tư xây dựng công trình kho đông lạnh</t>
  </si>
  <si>
    <r>
      <t>Đơn vị tính: 1.000 đ/m</t>
    </r>
    <r>
      <rPr>
        <b/>
        <vertAlign val="superscript"/>
        <sz val="11"/>
        <rFont val="Times New Roman"/>
        <family val="1"/>
      </rPr>
      <t>2</t>
    </r>
    <r>
      <rPr>
        <b/>
        <sz val="11"/>
        <rFont val="Times New Roman"/>
        <family val="1"/>
      </rPr>
      <t> sàn</t>
    </r>
  </si>
  <si>
    <t>Kho lạnh kết cấu gạch và bê tông sức chứa</t>
  </si>
  <si>
    <t>12511.01</t>
  </si>
  <si>
    <t>100 tấn</t>
  </si>
  <si>
    <t>12511.02</t>
  </si>
  <si>
    <t>300 tấn</t>
  </si>
  <si>
    <t>a. Suất vốn đầu tư xây dựng kho đông lạnh nêu tại Bảng 45 được tính toán theo Tiêu chuẩn thiết kế TCVN 4317:1986 “Nhà kho - Nguyên tắc cơ bản để thiết kế” và các tiêu chuẩn khác về giải pháp thiết kế, trang thiết bị kỹ thuật, cấp, thoát nước, thông gió, thông khí,... trong TCVN 4604:2012 “Tiêu chuẩn thiết kế nhà sản xuất công trình công nghiệp”.</t>
  </si>
  <si>
    <t>b. Suất vốn đầu tư xây dựng kho đông lạnh bao gồm: Chi phí xây dựng nhà kho gồm các hạng mục công trình phục vụ như: nhà kho, nhà vệ sinh, phòng thay quần áo, sân bốc dỡ hàng hóa.</t>
  </si>
  <si>
    <r>
      <t>c. Suất vốn đầu tư được tính bình quân cho 1 m</t>
    </r>
    <r>
      <rPr>
        <vertAlign val="superscript"/>
        <sz val="11"/>
        <rFont val="Times New Roman"/>
        <family val="1"/>
      </rPr>
      <t>2</t>
    </r>
    <r>
      <rPr>
        <sz val="11"/>
        <rFont val="Times New Roman"/>
        <family val="1"/>
      </rPr>
      <t> diện tích xây dựng của kho.</t>
    </r>
  </si>
  <si>
    <t>5.1.2 Nhà máy sản xuất bia, nước giải khát</t>
  </si>
  <si>
    <t>Bảng 46. Suất vốn đầu tư xây dựng công trình nhà máy sản xuất bia, nước giải khát</t>
  </si>
  <si>
    <t>Đơn vị tính: đ/lít sản phẩm</t>
  </si>
  <si>
    <t>12512.01</t>
  </si>
  <si>
    <t>Nhà máy sản xuất bia công suất 5 triệu lít/năm và 5 triệu lít nước ngọt/năm</t>
  </si>
  <si>
    <t>a. Suất vốn đầu tư xây dựng các công trình nhà máy sản xuất bia, nước giải khát nêu tại Bảng 46 được tính toán với công trình cấp III theo quy định về cấp công trình xây dựng.</t>
  </si>
  <si>
    <t>b. Suất vốn đầu tư xây dựng công trình bao gồm:</t>
  </si>
  <si>
    <t>- Chi phí xây dựng các hạng mục công trình sản xuất chính; các công trình phụ trợ và phục vụ; hệ thống kỹ thuật: đường giao thông nội bộ, chi phí phòng cháy chữa cháy, cấp điện, cấp nước.</t>
  </si>
  <si>
    <t>- Chi phí thiết bị gồm toàn bộ chi phí mua sắm và lắp đặt thiết bị dây chuyền sản xuất, các thiết bị phụ trợ, phục vụ và chi phí chạy thử thiết bị. Chi phí thiết bị và dây chuyền công nghệ được tính theo giá nhập khẩu thiết bị toàn bộ từ các nước Châu Âu.</t>
  </si>
  <si>
    <t>c. Suất vốn đầu tư xây dựng các công trình nhà máy sản xuất bia, nước giải khát chưa tính đến chi phí xây dựng các hạng mục nằm ngoài công trình như: đường giao thông, trạm biến áp...</t>
  </si>
  <si>
    <t>d. Suất vốn đầu tư xây dựng công trình nhà máy sản xuất bia, nước giải khát được tính bình quân cho 1 lít sản phẩm quy ước.</t>
  </si>
  <si>
    <t>e. Tỷ trọng chi phí giữa công trình sản xuất chính với các hạng mục công trình phục vụ và phụ trợ như sau:</t>
  </si>
  <si>
    <t>Tỷ trọng chi phí công trình sản xuất chính: 70 - 75%.</t>
  </si>
  <si>
    <t>Tỷ trọng chi phí các hạng mục công trình phục vụ, phụ trợ: 30 - 25%.</t>
  </si>
  <si>
    <t>Tỷ trọng chi phí thiết bị sản xuất: 80 - 85%.</t>
  </si>
  <si>
    <t>Tỷ trọng chi phí thiết bị phục vụ, phụ trợ: 20 - 15%.</t>
  </si>
  <si>
    <t>5.1.3 Nhà máy xay xát và các nhà máy chế biến nông sản khác</t>
  </si>
  <si>
    <t>Bảng 47. Suất vốn đầu tư xây dựng công trình nhà máy xay xát, và các nhà máy chế biến nông sản khác</t>
  </si>
  <si>
    <t>12513.01</t>
  </si>
  <si>
    <t>Nhà máy xay xát gạo, công suất 70.000 tấn/năm</t>
  </si>
  <si>
    <t>12513.02</t>
  </si>
  <si>
    <t>Nhà máy chế biến tinh bột sắn, công suất 15.000 tấn/năm</t>
  </si>
  <si>
    <t>a. Suất vốn đầu tư xây dựng các công trình nhà máy chế biến lương thực, thực phẩm nêu tại Bảng 47 được tính toán với công trình cấp III theo quy định về cấp công trình xây dựng.</t>
  </si>
  <si>
    <t>c. Suất vốn đầu tư xây dựng các công trình nhà máy chế biến lương thực, thực phẩm chưa tính đến chi phí xây dựng các hạng mục nằm ngoài công trình như: đường giao thông, trạm biến áp...</t>
  </si>
  <si>
    <t>d. Suất vốn đầu tư xây dựng công trình nhà máy chế biến lương thực được tính bình quân cho 1 tấn sản phẩm quy ước.</t>
  </si>
  <si>
    <t>5.2 Các công trình công nghiệp nhẹ còn lại</t>
  </si>
  <si>
    <t>5.2.1 Nhà máy sản xuất các sản phẩm may</t>
  </si>
  <si>
    <t>Bảng 48. Suất vốn đầu tư xây dựng công trình xưởng may</t>
  </si>
  <si>
    <t>Đơn vị tính: đ/sản phẩm</t>
  </si>
  <si>
    <t>Nhà máy sản xuất các sản phẩm may công suất &lt; 2 triệu sản phẩm/năm</t>
  </si>
  <si>
    <t>12521.01</t>
  </si>
  <si>
    <t>Xưởng may công suất 1 triệu sản phẩm/năm</t>
  </si>
  <si>
    <t>12521.02</t>
  </si>
  <si>
    <t>Xưởng may thêu công suất 850.000 sản phẩm/năm</t>
  </si>
  <si>
    <t>Nhà máy sản xuất các sản phẩm may công suất 2 ÷ &lt;10 triệu sản phẩm/năm</t>
  </si>
  <si>
    <t>12521.03</t>
  </si>
  <si>
    <t>Xưởng may công suất 2 triệu sản phẩm/năm</t>
  </si>
  <si>
    <t>a. Suất vốn đầu tư xây dựng công trình xưởng may tại Bảng 48 được tính toán với công trình cấp III</t>
  </si>
  <si>
    <t>theo quy định hiện hành về cấp công trình xây dựng.</t>
  </si>
  <si>
    <t>b. Suất vốn đầu tư xây dựng công trình xưởng may bao gồm:</t>
  </si>
  <si>
    <t>- Chi phí xây dựng các nhà sản xuất chính, các hạng mục công trình phụ trợ, phục vụ; hệ thống kỹ thuật: đường giao thông nội bộ, chi phí phòng cháy chữa cháy, cấp điện, nước.</t>
  </si>
  <si>
    <t>- Chi phí thiết bị gồm toàn bộ chi phí mua sắm và lắp đặt thiết bị dây chuyền sản xuất, các thiết bị phụ trợ, phục vụ và chi phí chạy thử thiết bị. Chi phí mua thiết bị và dây chuyền công nghệ được tính theo giá nhập khẩu thiết bị toàn bộ từ các nước Châu Âu.</t>
  </si>
  <si>
    <t>c. Suất vốn đầu tư xây dựng công trình xưởng may chưa tính đến các chi phí xây dựng các hạng mục nằm ngoài công trình như: đường giao thông, trạm biến áp.</t>
  </si>
  <si>
    <t>d. Suất vốn đầu tư được tính bình quân cho 1 sản phẩm may quy ước.</t>
  </si>
  <si>
    <t>e. Tỷ trọng chi phí giữa công trình sản xuất chính với các công trình phục vụ và phụ trợ như sau:</t>
  </si>
  <si>
    <t>- Tỷ trọng chi phí công trình sản xuất chính: 80 - 85%.</t>
  </si>
  <si>
    <t>- Tỷ trọng chi phí các hạng mục công trình phục vụ, phụ trợ: 20 - 15%.</t>
  </si>
  <si>
    <t>6 CÔNG TRÌNH NHÀ XƯỞNG VÀ KHO CHUYÊN DỤNG</t>
  </si>
  <si>
    <t>Bảng 49. Suất vốn đầu tư xây dựng nhà xưởng và kho chuyên dụng</t>
  </si>
  <si>
    <t>Bảng 49.1 Suất vốn đầu tư xây dựng nhà xưởng</t>
  </si>
  <si>
    <t>Nhà sản xuất</t>
  </si>
  <si>
    <t>Nhà 1 tầng khẩu độ 12m, cao ≤ 6m, không có cầu trục</t>
  </si>
  <si>
    <t>12600.01</t>
  </si>
  <si>
    <t>Tường gạch thu hồi mái ngói</t>
  </si>
  <si>
    <t>12600.02</t>
  </si>
  <si>
    <t>Tường gạch thu hồi mái tôn</t>
  </si>
  <si>
    <t>12600.03</t>
  </si>
  <si>
    <t>Tường gạch, bổ trụ, kèo thép, mái tôn</t>
  </si>
  <si>
    <t>12600.04</t>
  </si>
  <si>
    <t>Tường gạch, mái bằng</t>
  </si>
  <si>
    <t>12600.05</t>
  </si>
  <si>
    <t>Cột bê tông, kèo thép, tường gạch, mái tôn</t>
  </si>
  <si>
    <t>12600.06</t>
  </si>
  <si>
    <t>Cột kèo bê tông, tường gạch, mái tôn</t>
  </si>
  <si>
    <t>12600.07</t>
  </si>
  <si>
    <t>Cột kèo thép, tường gạch, mái tôn</t>
  </si>
  <si>
    <t>Nhà 1 tầng khẩu độ 15m, cao ≤ 9m, không có cầu trục</t>
  </si>
  <si>
    <t>12600.08</t>
  </si>
  <si>
    <t>12600.09</t>
  </si>
  <si>
    <t>Cột bê tông kèo thép, tường gạch, mái tôn</t>
  </si>
  <si>
    <t>12600.10</t>
  </si>
  <si>
    <t>Cột kèo thép, tường bao che tôn, mái tôn</t>
  </si>
  <si>
    <t>12600.11</t>
  </si>
  <si>
    <t>12600.12</t>
  </si>
  <si>
    <t>Cột bê tông, kèo thép liền nhịp, tường gạch, mái tôn</t>
  </si>
  <si>
    <t>12600.13</t>
  </si>
  <si>
    <t>Cột kèo thép liền nhịp, tường gạch, mái tôn</t>
  </si>
  <si>
    <t>Nhà 1 tầng khẩu độ 18m, cao 9m, có cầu trục 5 tấn</t>
  </si>
  <si>
    <t>12600.14</t>
  </si>
  <si>
    <t>Cột bê tông, kèo thép, mái tôn</t>
  </si>
  <si>
    <t>12600.15</t>
  </si>
  <si>
    <t>12600.16</t>
  </si>
  <si>
    <t>12600.17</t>
  </si>
  <si>
    <t>12600.18</t>
  </si>
  <si>
    <t>Cột kèo thép liền nhịp, tường bao che bằng tôn, mái tôn</t>
  </si>
  <si>
    <t>12600.19</t>
  </si>
  <si>
    <t>Nhà 1 tầng khẩu độ 24m, cao 9m, có cầu trục 10 tấn</t>
  </si>
  <si>
    <t>12600.20</t>
  </si>
  <si>
    <t>12600.21</t>
  </si>
  <si>
    <t>Bảng 49.2 Suất vốn đầu tư xây dựng kho chuyên dụng loại nhỏ</t>
  </si>
  <si>
    <t>Kho chuyên dụng loại nhỏ (sức chứa &lt; 500 tấn)</t>
  </si>
  <si>
    <t>12600.22</t>
  </si>
  <si>
    <t>Kho lương thực, khung thép, sàn gỗ hay bê tông, mái tôn</t>
  </si>
  <si>
    <t>12600.23</t>
  </si>
  <si>
    <t>Kho lương thực xây cuốn gạch đá</t>
  </si>
  <si>
    <t>12600.24</t>
  </si>
  <si>
    <t>Kho hóa chất xây gạch, mái bằng</t>
  </si>
  <si>
    <t>12600.25</t>
  </si>
  <si>
    <t>Kho hóa chất xây gạch, mái ngói</t>
  </si>
  <si>
    <t>Bảng 49.3 Suất vốn đầu tư xây dựng kho chuyên dụng loại lớn</t>
  </si>
  <si>
    <t>Kho chuyên dụng loại lớn (sức chứa ≥ 500 tấn)</t>
  </si>
  <si>
    <t>12600.26</t>
  </si>
  <si>
    <t>Kho lương thực sức chứa 500 tấn</t>
  </si>
  <si>
    <t>12600.27</t>
  </si>
  <si>
    <t>Kho lương thực sức chứa 1.500 tấn</t>
  </si>
  <si>
    <t>12600.28</t>
  </si>
  <si>
    <t>Kho lương thực sức chứa 10.000 tấn</t>
  </si>
  <si>
    <t>12600.29</t>
  </si>
  <si>
    <t>Kho muối sức chứa 1.000 - 3.000 tấn</t>
  </si>
  <si>
    <t>a. Suất vốn đầu tư xây dựng nhà sản xuất và kho chuyên dụng nêu tại Bảng 49 được tính toán theo Tiêu chuẩn thiết kế TCVN 2622:1995 “Phòng cháy và chữa cháy cho nhà và công trình”, các tiêu chuẩn khác về giải pháp thiết kế, trang thiết bị kỹ thuật, cấp, thoát nước, thông gió, thông khí,... trong TCVN 4604:2012 “Tiêu chuẩn thiết kế nhà sản xuất công trình công nghiệp”.</t>
  </si>
  <si>
    <t>b. Suất vốn đầu tư xây dựng nhà sản xuất, nhà kho chuyên dụng bao gồm:</t>
  </si>
  <si>
    <t>- Chi phí xây dựng nhà sản xuất, nhà kho; các hạng mục công trình phục vụ như: nhà vệ sinh, phòng thay quần áo, sân bốc dỡ hàng hóa.</t>
  </si>
  <si>
    <t>- Đối với kho chuyên dụng loại lớn có sức chứa &gt; 500 tấn chi phí thiết bị gồm chi phí thiết bị sản xuất, thiết bị nâng chuyển, bốc dỡ, vận chuyển hàng hóa, các thiết bị khác.</t>
  </si>
  <si>
    <r>
      <t>c. Suất vốn đầu tư được tính bình quân cho 1 m</t>
    </r>
    <r>
      <rPr>
        <vertAlign val="superscript"/>
        <sz val="11"/>
        <rFont val="Times New Roman"/>
        <family val="1"/>
      </rPr>
      <t>2</t>
    </r>
    <r>
      <rPr>
        <sz val="11"/>
        <rFont val="Times New Roman"/>
        <family val="1"/>
      </rPr>
      <t> diện tích xây dựng hoặc 1 m3 thể tích chứa của kho, hoặc 1 tấn hàng hóa tùy thuộc vào loại nhà sản xuất, loại kho chứa hàng.</t>
    </r>
  </si>
  <si>
    <t>SUẤT VỐN ĐẦU TƯ CÔNG TRÌNH HẠ TẦNG KỸ THUẬT</t>
  </si>
  <si>
    <t>1 CÔNG TRÌNH CẤP NƯỚC</t>
  </si>
  <si>
    <t>Bảng 50. Suất vốn đầu tư xây dựng nhà máy cấp nước sinh hoạt</t>
  </si>
  <si>
    <t>Nhà máy cấp nước, công suất</t>
  </si>
  <si>
    <t>13100.01</t>
  </si>
  <si>
    <r>
      <t>40.000 m</t>
    </r>
    <r>
      <rPr>
        <vertAlign val="superscript"/>
        <sz val="11"/>
        <rFont val="Times New Roman"/>
        <family val="1"/>
      </rPr>
      <t>3</t>
    </r>
    <r>
      <rPr>
        <sz val="11"/>
        <rFont val="Times New Roman"/>
        <family val="1"/>
      </rPr>
      <t>/ngày-đêm</t>
    </r>
  </si>
  <si>
    <t>13100.02</t>
  </si>
  <si>
    <r>
      <t>50.000 m</t>
    </r>
    <r>
      <rPr>
        <vertAlign val="superscript"/>
        <sz val="11"/>
        <rFont val="Times New Roman"/>
        <family val="1"/>
      </rPr>
      <t>3</t>
    </r>
    <r>
      <rPr>
        <sz val="11"/>
        <rFont val="Times New Roman"/>
        <family val="1"/>
      </rPr>
      <t>/ngày-đêm</t>
    </r>
  </si>
  <si>
    <t>13100.03</t>
  </si>
  <si>
    <r>
      <t>100.000 m</t>
    </r>
    <r>
      <rPr>
        <vertAlign val="superscript"/>
        <sz val="11"/>
        <rFont val="Times New Roman"/>
        <family val="1"/>
      </rPr>
      <t>3</t>
    </r>
    <r>
      <rPr>
        <sz val="11"/>
        <rFont val="Times New Roman"/>
        <family val="1"/>
      </rPr>
      <t>/ngày-đêm</t>
    </r>
  </si>
  <si>
    <t>13100.04</t>
  </si>
  <si>
    <r>
      <t>300.000 m</t>
    </r>
    <r>
      <rPr>
        <vertAlign val="superscript"/>
        <sz val="11"/>
        <rFont val="Times New Roman"/>
        <family val="1"/>
      </rPr>
      <t>3</t>
    </r>
    <r>
      <rPr>
        <sz val="11"/>
        <rFont val="Times New Roman"/>
        <family val="1"/>
      </rPr>
      <t>/ngày-đêm</t>
    </r>
  </si>
  <si>
    <t>a. Suất vốn đầu tư xây dựng nhà máy cấp nước nêu tại Bảng 50 được tính toán cho công trình nhà máy xử lý nước mặt, với cấp công trình là cấp I, II, III theo quy định hiện hành; theo Tiêu chuẩn thiết kế TCVN 4514: 2012 “Xí nghiệp công nghiệp. Tổng mặt bằng. Tiêu chuẩn thiết kế” và tiêu chuẩn thiết kế TCVN 4604: 2012 “Xí nghiệp công nghiệp. Nhà sản xuất. Tiêu chuẩn thiết kế”. Các công trình như nhà làm việc, văn phòng, trụ sở được tính toán với cấp công trình là cấp IV. Các yêu cầu về quy phạm an toàn kỹ thuật trong xây dựng theo quy định trong TCVN 5308: 1991 .</t>
  </si>
  <si>
    <t>b. Suất vốn đầu tư xây dựng nhà máy cấp nước bao gồm:</t>
  </si>
  <si>
    <t>- Chi phí xây dựng gồm chi phí xây dựng các công trình: Bể trộn và phân phối; Bể lắng và bể lọc; Hệ thống châm hóa chất; Trạm bơm nước rửa lọc, nước kỹ thuật và nước sinh hoạt; Hệ thống thu nước thải; Bể chứa nước sạch; Các công trình phụ trợ như sân, nhà thường trực, bảo vệ, nhà điều hành và phòng thí nghiệm, gara, kho xưởng, hệ thống thoát nước, trạm điện và chi phí phòng cháy chữa cháy.</t>
  </si>
  <si>
    <t>- Chi phí thiết bị gồm toàn bộ chi phí mua sắm và lắp đặt thiết bị dây chuyền công nghệ, các thiết bị phi tiêu chuẩn chế tạo trong nước và trang thiết bị của công trình; Chi phí thiết bị công nghệ chính tính trong suất vốn đầu tư này được tính trên cơ sở giá thiết bị và công nghệ tiên tiến, nhập khẩu từ các nước phát triển và giá của các thiết bị phi tiêu chuẩn chế tạo trong nước.</t>
  </si>
  <si>
    <t>c. Suất vốn đầu tư xây dựng công trình nhà máy cấp nước chưa tính đến các chi phí xây dựng các công trình khác phục vụ trực tiếp cho hoạt động sản xuất kinh doanh của nhà máy nhưng nằm ngoài khu vực của Nhà máy như công trình thu và trạm bơm nước thô, đường ống dẫn nước thô, trạm điện cao thế và các công trình phụ trợ phục vụ thi công Nhà máy như xây dựng đường công vụ...</t>
  </si>
  <si>
    <t>d. Suất vốn đầu tư được tính bình quân cho 1 m3 nước sạch/ngày-đêm.</t>
  </si>
  <si>
    <t>2 CÔNG TRÌNH HẠ TẦNG KỸ THUẬT KHU CÔNG NGHIỆP, KHU ĐÔ THỊ</t>
  </si>
  <si>
    <t>Bảng 51. Suất vốn đầu tư xây dựng công trình hạ tầng kỹ thuật khu công nghiệp, khu đô thị</t>
  </si>
  <si>
    <t>Công trình hạ tầng kỹ thuật khu công nghiệp có quy mô</t>
  </si>
  <si>
    <t>13210.01</t>
  </si>
  <si>
    <t>dưới 100 ha</t>
  </si>
  <si>
    <t>13210.02</t>
  </si>
  <si>
    <t>từ 100 đến 300 ha</t>
  </si>
  <si>
    <t>13210.03</t>
  </si>
  <si>
    <t>trên 300 ha</t>
  </si>
  <si>
    <t>Công trình hạ tầng kỹ thuật khu đô thị có quy mô</t>
  </si>
  <si>
    <t>13220.01</t>
  </si>
  <si>
    <t>từ 20 đến 50 ha</t>
  </si>
  <si>
    <t>13220.02</t>
  </si>
  <si>
    <t>từ 50 đến 100 ha</t>
  </si>
  <si>
    <t>13220.03</t>
  </si>
  <si>
    <t>từ 100 đến 200 ha</t>
  </si>
  <si>
    <t>Công trình hạ tầng kỹ thuật khu đô thị kiểu mẫu có quy mô</t>
  </si>
  <si>
    <t>13230.01</t>
  </si>
  <si>
    <t>13230.02</t>
  </si>
  <si>
    <t>từ 50 ha đến 100 ha</t>
  </si>
  <si>
    <t>13230.03</t>
  </si>
  <si>
    <t>từ 100 ha đến 200 ha</t>
  </si>
  <si>
    <t>a. Suất vốn đầu tư xây dựng công trình hạ tầng kỹ thuật khu công nghiệp, khu đô thị nêu tại Bảng 51 được tính toán theo tiêu chuẩn thiết kế về phân loại công trình công nghiệp; các giải pháp quy hoạch, kết cấu, giải pháp kỹ thuật cấp, thoát nước, cấp điện giao thông,... theo các quy định trong tiêu chuẩn thiết kế TCVN 4616:1988 “Tiêu chuẩn thiết kế quy hoạch mặt bằng tổng thể cụm công nghiệp”; TCVN 3989:2012 “Hệ thống tài liệu thiết kế xây dựng cấp nước và thoát nước - Mạng lưới bên ngoài” và các quy định hiện hành khác liên quan.</t>
  </si>
  <si>
    <t>b. Suất vốn đầu tư xây dựng công trình hạ tầng kỹ thuật khu công nghiệp, khu đô thị bao gồm:</t>
  </si>
  <si>
    <t>- Chi phí xây dựng các công trình hạ tầng như hệ thống thoát nước (tuyến ống thoát nước, hố ga, trạm bơm, trạm xử lý); hệ thống cấp nước (tuyến ống cấp nước, bể chứa, trạm bơm); hệ thống điện (điện chiếu sáng, sinh hoạt, trạm biến thế, điện sản xuất (đối với khu công nghiệp) và các công tác khác như san nền, đường nội bộ, cây xanh.</t>
  </si>
  <si>
    <t>- Chi phí thiết bị gồm chi phí thiết bị trạm bơm, trạm biến thế, trạm xử lý nước thải và trang thiết bị phục vụ chiếu sáng, cấp điện, cấp nước.</t>
  </si>
  <si>
    <t>c. Suất vốn đầu tư xây dựng công trình hạ tầng kỹ thuật khu công nghiệp, khu đô thị chưa tính đến các chi phí:</t>
  </si>
  <si>
    <t>- Xây dựng hệ thống kỹ thuật bên ngoài khu công nghiệp, khu đô thị.</t>
  </si>
  <si>
    <t>- Trang thiết bị, lắp đặt hệ thống điện, cấp thoát nước trong nhà.</t>
  </si>
  <si>
    <t>d. Suất vốn đầu tư được tính bình quân cho 1 ha diện tích khu công nghiệp, khu đô thị.</t>
  </si>
  <si>
    <t>e. Suất vốn đầu tư tính cho các khu đô thị kiểu mẫu là tính cho các khu đô thị mà đáp ứng các tiêu chí về hạ tầng kỹ thuật đồng bộ, hạ tầng xã hội đầy đủ được quy định tại Thông tư số 15/2008/TT- BXD ngày 17/06/2008 và Thông tư 06/2011/TT-BXD ngày 21/06/2011 sửa đổi, bổ sung một số điều của Thông tư số 15/2008/TT-BXD của Bộ Xây dựng.</t>
  </si>
  <si>
    <t>SUẤT VỐN ĐẦU TƯ CÔNG TRÌNH GIAO THÔNG</t>
  </si>
  <si>
    <t>1 CÔNG TRÌNH ĐƯỜNG BỘ</t>
  </si>
  <si>
    <t>1.1 ĐƯỜNG Ô TÔ CAO TỐC</t>
  </si>
  <si>
    <t>Bảng 52. Suất vốn đầu tư xây dựng công trình đường ô tô cao tốc</t>
  </si>
  <si>
    <t>Đường ô tô cao tốc:</t>
  </si>
  <si>
    <t>14110.01</t>
  </si>
  <si>
    <t>4 làn</t>
  </si>
  <si>
    <t>14110.02</t>
  </si>
  <si>
    <t>6 làn</t>
  </si>
  <si>
    <t>Đường ô tô cao tốc chưa bao gồm chi phí xây dựng cống chui dân sinh trên tuyến:</t>
  </si>
  <si>
    <t>14110.03</t>
  </si>
  <si>
    <t>14110.04</t>
  </si>
  <si>
    <t>a. Suất vốn đầu tư xây dựng đường ô tô cao tốc được tính toán phù hợp với tiêu chuẩn thiết kế đường ô tô (TCVN 4054:2005), tiêu chuẩn thiết kế đường ô tô cao tốc (TCVN 5729:2012) và các quy định hiện hành khác có liên quan.</t>
  </si>
  <si>
    <t>b. Suất vốn đầu tư xây dựng đường ô tô cao tốc bao gồm các chi phí cần thiết để xây dựng đường ô tô cao tốc (chi phí xây dựng nền đường, mặt đường, hệ thống thoát nước, nút giao, các công trình, hạng mục phụ trợ) theo tiêu chuẩn tính bình quân cho 1 km đường. Chi phí xây dựng cống chui dân sinh trên tuyến được tính trong từng trường hợp cụ thể như trong Bảng 52. Chi phí cầu trên tuyến và thiết bị (hệ thống giao thông thông minh) được tính riêng.</t>
  </si>
  <si>
    <t>c. Suất vốn đầu tư xây dựng chưa bao gồm chi phí xử lý có tính chất riêng biệt của mỗi dự án như: chi phí xử lý nền đất yếu, các công trình kiên cố đặc biệt (xử lý sụt trượt, hang castơ) và các công trình khác có liên quan đến dự án.</t>
  </si>
  <si>
    <t>d. Suất vốn đầu tư xây dựng 1 km đường được tính bình quân cho công trình xây dựng mới, phổ biến. Đối với các công trình xây dựng ở khu vực có điều kiện địa hình và điều kiện vận chuyển đặc biệt khó khăn cần có sự tính toán, điều chỉnh, bổ sung cho phù hợp.</t>
  </si>
  <si>
    <t>1.2 ĐƯỜNG Ô TÔ</t>
  </si>
  <si>
    <t>Bảng 53. Suất vốn đầu tư xây dựng công trình đường ô tô</t>
  </si>
  <si>
    <t>Đường cấp I</t>
  </si>
  <si>
    <t>Khu vực đồng bằng</t>
  </si>
  <si>
    <t>14120.01</t>
  </si>
  <si>
    <t>Nền đường rộng 32,5m, mặt đường rộng 22,5m, dải phân cách giữa rộng 3m, lề rộng 2x3,5m (trong đó lề gia cố rộng 2x3m đồng nhất kết cấu áo đường), mặt đường gồm 2 lớp bê tông nhựa dày 12cm trên lớp móng cấp phối đá dăm</t>
  </si>
  <si>
    <t>14120.02</t>
  </si>
  <si>
    <r>
      <t>Nền đường rộng 32,5m, mặt đường rộng 22,5m, dải phân cách giữa rộng 3m, lề rộng 2x3,5m (trong đó lề gia cố rộng 2x3m đồng nhất kết cấu áo đường), mặt đường láng nhựa, tiêu chuẩn nhựa 4,5 kg/m</t>
    </r>
    <r>
      <rPr>
        <vertAlign val="superscript"/>
        <sz val="11"/>
        <rFont val="Times New Roman"/>
        <family val="1"/>
      </rPr>
      <t>2</t>
    </r>
    <r>
      <rPr>
        <sz val="11"/>
        <rFont val="Times New Roman"/>
        <family val="1"/>
      </rPr>
      <t> trên lớp móng cấp phối đá dăm</t>
    </r>
  </si>
  <si>
    <t>14120.03</t>
  </si>
  <si>
    <t>Nền rộng đường 31m, mặt đường rộng 22,5m, dải phân cách giữa rộng 1,5m, lề rộng 2x3,5m (trong đó lề gia cố rộng 2x3m đồng nhất kết cấu áo đường) mặt đường gồm 2 lớp BTN dày 12cm trên lớp móng cấp phối đá dăm</t>
  </si>
  <si>
    <t>14120.04</t>
  </si>
  <si>
    <r>
      <t>Nền đường rộng 31m, mặt đường rộng 22,5m, dải phân cách giữa rộng 1,5m, lề rộng 2x3,5m (trong đó lề gia cố rộng 2x3m đồng nhất kết cấu áo đường), mặt đường láng nhựa, tiêu chuẩn nhựa 4,5 kg/m</t>
    </r>
    <r>
      <rPr>
        <vertAlign val="superscript"/>
        <sz val="11"/>
        <rFont val="Times New Roman"/>
        <family val="1"/>
      </rPr>
      <t>2</t>
    </r>
    <r>
      <rPr>
        <sz val="11"/>
        <rFont val="Times New Roman"/>
        <family val="1"/>
      </rPr>
      <t> trên lớp móng cấp phối đá dăm</t>
    </r>
  </si>
  <si>
    <t>Đường cấp II</t>
  </si>
  <si>
    <t>14120.05</t>
  </si>
  <si>
    <t>Nền đường rộng 22,5m, mặt đường rộng 15m, dải phân cách giữa rộng 1,5m, lề rộng 2x3m (trong đó lề gia cố rộng 2x2,5m đồng nhất kết cấu áo đường) mặt đường gồm 2 lớp BTN dày 12cm trên lớp móng cấp phối đá dăm</t>
  </si>
  <si>
    <t>14120.06</t>
  </si>
  <si>
    <t>Nền đường rộng 22,5m, mặt đường rộng 15m, dải phân cách giữa rộng 1,5m, lề rộng 2x3m (trong đó lề gia cố rộng 2x2,5m đồng nhất kết cấu áo đường) mặt đường gồm 1 lớp BTN dày 7cm trên lớp móng cấp phối đá dăm</t>
  </si>
  <si>
    <t>14120.07</t>
  </si>
  <si>
    <r>
      <t>Nền đường rộng 22,5m, mặt đường rộng 15m, dải phân cách giữa rộng 1,5m, lề rộng 2x3m (trong đó lề gia cố rộng 2x2,5m đồng nhất kết cấu áo đường), mặt đường láng nhựa tiêu chuẩn 4,5Kg/m</t>
    </r>
    <r>
      <rPr>
        <vertAlign val="superscript"/>
        <sz val="11"/>
        <rFont val="Times New Roman"/>
        <family val="1"/>
      </rPr>
      <t>2</t>
    </r>
    <r>
      <rPr>
        <sz val="11"/>
        <rFont val="Times New Roman"/>
        <family val="1"/>
      </rPr>
      <t> trên lớp móng cấp phối đá dăm</t>
    </r>
  </si>
  <si>
    <t>Khu vực trung du</t>
  </si>
  <si>
    <t>14120.08</t>
  </si>
  <si>
    <t>Nền đường rộng 22,5m ,mặt đường rộng 15m, dải phân cách giữa rộng 1,5m, lề rộng 2x3m (trong đó lề gia cố rộng 2x2,5m đồng nhất kết cấu áo đường) mặt đường gồm 2 lớp BTN dày 12cm trên lớp móng cấp phối đá dăm</t>
  </si>
  <si>
    <t>14120.09</t>
  </si>
  <si>
    <t>14120.10</t>
  </si>
  <si>
    <t>Đường cấp III</t>
  </si>
  <si>
    <t>14120.11</t>
  </si>
  <si>
    <t>Nền đường rộng 12m, mặt đường rộng 7m, lề rộng 2x2,5m (trong đó lề gia cố rộng 2x2m đồng nhất kết cấu áo đường), mặt đường gồm 2 lớp BTN dày 12cm trên lớp móng cấp phối đá dăm</t>
  </si>
  <si>
    <t>14120.12</t>
  </si>
  <si>
    <t>Nền đường rộng 12m, mặt đường rộng 7m, lề rộng 2x2,5m (trong đó lề gia cố rộng 2x2m đồng nhất kết cấu áo đường), mặt đường gồm 1 lớp BTN dày 7cm trên lớp móng cấp phối đá dăm</t>
  </si>
  <si>
    <t>14120.13</t>
  </si>
  <si>
    <r>
      <t>Nền đường rộng 12m, mặt đường rộng 7m, lề rộng 2x2,5m (trong đó lề gia cố rộng 2x2m đồng nhất kết cấu áo đường), mặt đường láng nhựa tiêu chuẩn 4,5Kg/m</t>
    </r>
    <r>
      <rPr>
        <vertAlign val="superscript"/>
        <sz val="11"/>
        <rFont val="Times New Roman"/>
        <family val="1"/>
      </rPr>
      <t>2</t>
    </r>
    <r>
      <rPr>
        <sz val="11"/>
        <rFont val="Times New Roman"/>
        <family val="1"/>
      </rPr>
      <t> trên lớp móng cấp phối đá dăm hoặc đá dăm tiêu chuẩn</t>
    </r>
  </si>
  <si>
    <t>14120.14</t>
  </si>
  <si>
    <r>
      <t>Nền đường rộng 12m , mặt đường rộng 7m, lề rộng 2x2,5m (trong đó lề gia cố rộng 2x2m đồng nhất kết cấu áo đường), mặt đường láng nhựa tiêu chuẩn 3Kg/m</t>
    </r>
    <r>
      <rPr>
        <vertAlign val="superscript"/>
        <sz val="11"/>
        <rFont val="Times New Roman"/>
        <family val="1"/>
      </rPr>
      <t>2</t>
    </r>
    <r>
      <rPr>
        <sz val="11"/>
        <rFont val="Times New Roman"/>
        <family val="1"/>
      </rPr>
      <t> trên lớp móng cấp phối đá dăm hoặc đá dăm tiêu chuẩn</t>
    </r>
  </si>
  <si>
    <t>14120.15</t>
  </si>
  <si>
    <t>Nền đường rộng 12m , mặt đường rộng 7m, lề rộng 2x2,5m (trong đó lề gia cố rộng 2x2m đồng nhất kết cấu áo đường), mặt đường gồm 2 lớp BTN dày 12cm trên lớp móng cấp phối đá dăm</t>
  </si>
  <si>
    <t>14120.16</t>
  </si>
  <si>
    <t>Nền đường rộng 12m , mặt đường rộng 7m, lề rộng 2x2,5m (trong đó lề gia cố rộng 2x2m đồng nhất kết cấu áo đường), mặt đường gồm 1 lớp BTN dày 7cm trên lớp móng cấp phối đá dăm</t>
  </si>
  <si>
    <t>14120.17</t>
  </si>
  <si>
    <t>14120.18</t>
  </si>
  <si>
    <r>
      <t>Nền đường rộng 12m, mặt đường rộng 7m, lề rộng 2x2,5m (trong đó lề gia cố rộng 2x2m đồng nhất kết cấu áo đường), mặt đường láng nhựa tiêu chuẩn 3Kg/m</t>
    </r>
    <r>
      <rPr>
        <vertAlign val="superscript"/>
        <sz val="11"/>
        <rFont val="Times New Roman"/>
        <family val="1"/>
      </rPr>
      <t>2</t>
    </r>
    <r>
      <rPr>
        <sz val="11"/>
        <rFont val="Times New Roman"/>
        <family val="1"/>
      </rPr>
      <t> trên lớp móng cấp phối đá dăm hoặc đá dăm tiêu chuẩn</t>
    </r>
  </si>
  <si>
    <t>Khu vực miền núi</t>
  </si>
  <si>
    <t>14120.19</t>
  </si>
  <si>
    <t>Nền đường rộng 9m, mặt đường rộng 6m, lề rộng 2x1,5m (trong đó lề gia cố rộng 2x1m đồng nhất kết cấu áo đường), mặt đường gồm 2 lớp BTN dày 12cm trên lớp móng cấp phối đá dăm</t>
  </si>
  <si>
    <t>14120.20</t>
  </si>
  <si>
    <t>Nền đường rộng 9m, mặt đường rộng 6m, lề rộng 2x1,5m (trong đó lề gia cố rộng 2x1m đồng nhất kết cấu áo đường), mặt đường gồm 1 lớp BTN dày 7cm trên lớp móng cấp phối đá dăm</t>
  </si>
  <si>
    <t>14120.21</t>
  </si>
  <si>
    <r>
      <t>Nền đường rộng 9m, mặt đường rộng 6m, lề rộng 2x1,5m (trong đó lề gia cố rộng 2x1m đồng nhất kết cấu áo đường), mặt đường láng nhựa tiêu chuẩn 4,5Kg/m</t>
    </r>
    <r>
      <rPr>
        <vertAlign val="superscript"/>
        <sz val="11"/>
        <rFont val="Times New Roman"/>
        <family val="1"/>
      </rPr>
      <t>2</t>
    </r>
    <r>
      <rPr>
        <sz val="11"/>
        <rFont val="Times New Roman"/>
        <family val="1"/>
      </rPr>
      <t> trên lớp móng cấp phối đá dăm hoặc đá dăm tiêu chuẩn</t>
    </r>
  </si>
  <si>
    <t>14120.22</t>
  </si>
  <si>
    <r>
      <t>Nền đường rộng 9m, mặt đường rộng 6m, lề rộng 2x1,5m (trong đó lề gia cố rộng 2x1m đồng nhất kết cấu áo đường), mặt đường láng nhựa tiêu chuẩn 3Kg/m</t>
    </r>
    <r>
      <rPr>
        <vertAlign val="superscript"/>
        <sz val="11"/>
        <rFont val="Times New Roman"/>
        <family val="1"/>
      </rPr>
      <t>2</t>
    </r>
    <r>
      <rPr>
        <sz val="11"/>
        <rFont val="Times New Roman"/>
        <family val="1"/>
      </rPr>
      <t> trên lớp móng cấp phối đá dăm hoặc đá dăm tiêu chuẩn</t>
    </r>
  </si>
  <si>
    <t>Đường cấp IV</t>
  </si>
  <si>
    <t>14120.23</t>
  </si>
  <si>
    <t>Nền đường rộng 9m, mặt đường rộng 7m, lề rộng 2x1m (trong đó lề gia cố rộng 2x0,5m đồng nhất kết cấu áo đường), mặt đường gồm 2 lớp BTN dày 12cm trên lớp móng cấp phối đá dăm</t>
  </si>
  <si>
    <t>14120.24</t>
  </si>
  <si>
    <t>Nền đường rộng 9m, mặt đường rộng 7m, lề rộng 2x1m (trong đó lề gia cố rộng 2x0,5m đồng nhất kết cấu áo đường), mặt đường gồm 1 lớp BTN dày 7cm trên lớp móng cấp phối đá dăm</t>
  </si>
  <si>
    <t>14120.25</t>
  </si>
  <si>
    <r>
      <t>Nền đường rộng 9m, mặt đường rộng 7m, lề rộng 2x1m (trong đó lề gia cố rộng 2x0,5m đồng nhất kết cấu áo đường), mặt đường láng nhựa tiêu chuẩn 4,5Kg/m</t>
    </r>
    <r>
      <rPr>
        <vertAlign val="superscript"/>
        <sz val="11"/>
        <rFont val="Times New Roman"/>
        <family val="1"/>
      </rPr>
      <t>2</t>
    </r>
    <r>
      <rPr>
        <sz val="11"/>
        <rFont val="Times New Roman"/>
        <family val="1"/>
      </rPr>
      <t> trên lớp móng cấp phối đá dăm hoặc đá dăm tiêu chuẩn</t>
    </r>
  </si>
  <si>
    <t>14120.26</t>
  </si>
  <si>
    <r>
      <t>Nền đường rộng 9m, mặt đường rộng 7m, lề rộng 2x1m (trong đó lề gia cố rộng 2x0,5m đồng nhất kết cấu áo đường), mặt đường láng nhựa tiêu chuẩn 3Kg/m</t>
    </r>
    <r>
      <rPr>
        <vertAlign val="superscript"/>
        <sz val="11"/>
        <rFont val="Times New Roman"/>
        <family val="1"/>
      </rPr>
      <t>2</t>
    </r>
    <r>
      <rPr>
        <sz val="11"/>
        <rFont val="Times New Roman"/>
        <family val="1"/>
      </rPr>
      <t> trên lớp móng cấp phối đá dăm hoặc đá dăm tiêu chuẩn</t>
    </r>
  </si>
  <si>
    <t>14120.27</t>
  </si>
  <si>
    <t>14120.28</t>
  </si>
  <si>
    <t>14120.29</t>
  </si>
  <si>
    <r>
      <t>Nền đường rộng 9m , mặt đường rộng 7m, lề rộng 2x1m (trong đó lề gia cố rộng 2x0,5m đồng nhất kết cấu áo đường), mặt đường láng nhựa tiêu chuẩn 4,5Kg/m</t>
    </r>
    <r>
      <rPr>
        <vertAlign val="superscript"/>
        <sz val="11"/>
        <rFont val="Times New Roman"/>
        <family val="1"/>
      </rPr>
      <t>2</t>
    </r>
    <r>
      <rPr>
        <sz val="11"/>
        <rFont val="Times New Roman"/>
        <family val="1"/>
      </rPr>
      <t> trên lớp móng cấp phối đá dăm hoặc đá dăm tiêu chuẩn</t>
    </r>
  </si>
  <si>
    <t>14120.30</t>
  </si>
  <si>
    <t>14120.31</t>
  </si>
  <si>
    <t>Nền đường rộng 7,5m, mặt đường rộng 5,5m, lề rộng 2x1m (trong đó lề gia cố rộng 2x0,5m đồng nhất kết cấu áo đường), mặt đường gồm 1 lớp bê tông nhựa dày 7cm trên lớp móng cấp phối đá dăm</t>
  </si>
  <si>
    <t>14120.32</t>
  </si>
  <si>
    <r>
      <t>Nền đường rộng 7,5m, mặt đường rộng 5,5m, lề rộng 2x1m (trong đó lề gia cố rộng 2x0,5m đồng nhất kết cấu áo đường), mặt đường láng nhựa tiêu chuẩn 4,5Kg/m</t>
    </r>
    <r>
      <rPr>
        <vertAlign val="superscript"/>
        <sz val="11"/>
        <rFont val="Times New Roman"/>
        <family val="1"/>
      </rPr>
      <t>2</t>
    </r>
    <r>
      <rPr>
        <sz val="11"/>
        <rFont val="Times New Roman"/>
        <family val="1"/>
      </rPr>
      <t> trên lớp múng cấp phối đá dăm hoặc đá dăm tiêu chuẩn</t>
    </r>
  </si>
  <si>
    <t>14120.33</t>
  </si>
  <si>
    <r>
      <t>Nền đường rộng 7,5m, mặt đường rộng 5,5m, lề rộng 2x1m (trong đó lề gia cố rộng 2x0,5m đồng nhất kết cấu áo đường), mặt đường láng nhựa tiêu chuẩn 3Kg/m</t>
    </r>
    <r>
      <rPr>
        <vertAlign val="superscript"/>
        <sz val="11"/>
        <rFont val="Times New Roman"/>
        <family val="1"/>
      </rPr>
      <t>2</t>
    </r>
    <r>
      <rPr>
        <sz val="11"/>
        <rFont val="Times New Roman"/>
        <family val="1"/>
      </rPr>
      <t> trên lớp múng cấp phối đá dăm hoặc đá dăm tiêu chuẩn</t>
    </r>
  </si>
  <si>
    <t>Đường cấp V</t>
  </si>
  <si>
    <t>14120.34</t>
  </si>
  <si>
    <t>14120.35</t>
  </si>
  <si>
    <r>
      <t>Nền đường rộng 7,5m, mặt đường rộng 5,5m, lề rộng 2x1m (trong đó lề gia cố rộng 2x0,5m đồng nhất kết cấu áo đường), mặt đường láng nhựa tiêu chuẩn 4,5Kg/m</t>
    </r>
    <r>
      <rPr>
        <vertAlign val="superscript"/>
        <sz val="11"/>
        <rFont val="Times New Roman"/>
        <family val="1"/>
      </rPr>
      <t>2</t>
    </r>
    <r>
      <rPr>
        <sz val="11"/>
        <rFont val="Times New Roman"/>
        <family val="1"/>
      </rPr>
      <t> trên lớp móng cấp phối đá dăm hoặc đá dăm tiêu chuẩn</t>
    </r>
  </si>
  <si>
    <t>14120.36</t>
  </si>
  <si>
    <r>
      <t>Nền đường rộng 7,5m, mặt đường rộng 5,5m, lề rộng 2x1m (trong đó lề gia cố rộng 2x0,5m đồng nhất kết cấu áo đường), mặt đường láng nhựa tiêu chuẩn 3Kg/m</t>
    </r>
    <r>
      <rPr>
        <vertAlign val="superscript"/>
        <sz val="11"/>
        <rFont val="Times New Roman"/>
        <family val="1"/>
      </rPr>
      <t>2</t>
    </r>
    <r>
      <rPr>
        <sz val="11"/>
        <rFont val="Times New Roman"/>
        <family val="1"/>
      </rPr>
      <t> trên lớp móng cấp phối đá dăm hoặc đá dăm tiêu chuẩn</t>
    </r>
  </si>
  <si>
    <t>Khu vực Trung du</t>
  </si>
  <si>
    <t>14120.37</t>
  </si>
  <si>
    <t>14120.38</t>
  </si>
  <si>
    <t>14120.39</t>
  </si>
  <si>
    <t>14120.40</t>
  </si>
  <si>
    <r>
      <t>Nền đường rộng 6,5m, mặt đường rộng 3,5m, lề rộng 2x1,5m (trong đó lề gia cố rộng 2x1m đồng nhất kết cấu áo đường), mặt đường láng nhựa tiêu chuẩn 4,5Kg/m</t>
    </r>
    <r>
      <rPr>
        <vertAlign val="superscript"/>
        <sz val="11"/>
        <rFont val="Times New Roman"/>
        <family val="1"/>
      </rPr>
      <t>2</t>
    </r>
    <r>
      <rPr>
        <sz val="11"/>
        <rFont val="Times New Roman"/>
        <family val="1"/>
      </rPr>
      <t> trên lớp móng cấp phối đá dăm hoặc đá dăm tiêu chuẩn</t>
    </r>
  </si>
  <si>
    <t>14120.41</t>
  </si>
  <si>
    <t>Đường cấp VI</t>
  </si>
  <si>
    <t>14120.42</t>
  </si>
  <si>
    <r>
      <t>Nền đường rộng 6,5m, mặt đường rộng 3,5m, lề rộng 2x1,5m, mặt đường mặt đường láng nhựa tiêu chuẩn 4,5Kg/m</t>
    </r>
    <r>
      <rPr>
        <vertAlign val="superscript"/>
        <sz val="11"/>
        <rFont val="Times New Roman"/>
        <family val="1"/>
      </rPr>
      <t>2</t>
    </r>
    <r>
      <rPr>
        <sz val="11"/>
        <rFont val="Times New Roman"/>
        <family val="1"/>
      </rPr>
      <t> trên lớp móng cấp phối đá dăm hoặc đá dăm tiêu chuẩn</t>
    </r>
  </si>
  <si>
    <t>14120.43</t>
  </si>
  <si>
    <r>
      <t>Nền đường rộng 6,5m, mặt đường rộng 3,5m, lề rộng 2x1,5m, mặt đường mặt đường láng nhựa tiêu chuẩn 3Kg/m</t>
    </r>
    <r>
      <rPr>
        <vertAlign val="superscript"/>
        <sz val="11"/>
        <rFont val="Times New Roman"/>
        <family val="1"/>
      </rPr>
      <t>2</t>
    </r>
    <r>
      <rPr>
        <sz val="11"/>
        <rFont val="Times New Roman"/>
        <family val="1"/>
      </rPr>
      <t> trên lớp móng cấp phối đá dăm hoặc đá dăm tiêu chuẩn</t>
    </r>
  </si>
  <si>
    <t>14120.44</t>
  </si>
  <si>
    <t>14120.45</t>
  </si>
  <si>
    <t>14120.46</t>
  </si>
  <si>
    <r>
      <t>Nền đường rộng 6m, mặt đường rộng 3,5m, lề rộng 2x1,25m, mặt đường láng nhựa tiêu chuẩn 4,5Kg/m</t>
    </r>
    <r>
      <rPr>
        <vertAlign val="superscript"/>
        <sz val="11"/>
        <rFont val="Times New Roman"/>
        <family val="1"/>
      </rPr>
      <t>2</t>
    </r>
    <r>
      <rPr>
        <sz val="11"/>
        <rFont val="Times New Roman"/>
        <family val="1"/>
      </rPr>
      <t> trên lớp móng cấp phối đá dăm hoặc đá dăm tiêu chuẩn</t>
    </r>
  </si>
  <si>
    <t>14120.47</t>
  </si>
  <si>
    <r>
      <t>Nền đường rộng 6m, mặt đường rộng 3,5m, lề rộng 2x1,25m, mặt đường láng nhựa tiêu chuẩn 3Kg/m</t>
    </r>
    <r>
      <rPr>
        <vertAlign val="superscript"/>
        <sz val="11"/>
        <rFont val="Times New Roman"/>
        <family val="1"/>
      </rPr>
      <t>2</t>
    </r>
    <r>
      <rPr>
        <sz val="11"/>
        <rFont val="Times New Roman"/>
        <family val="1"/>
      </rPr>
      <t>trên lớp móng cấp phối đá dăm hoặc đá dăm tiêu chuẩn</t>
    </r>
  </si>
  <si>
    <t>a. Suất vốn đầu tư xây dựng đường ô tô được tính toán phù hợp với tiêu chuẩn thiết kế đường ô tô (TCVN 4054:2005) và các quy định hiện hành khác có liên quan.</t>
  </si>
  <si>
    <t>b. Suất vốn đầu tư xây dựng đường ô tô bao gồm các chi phí cần thiết để xây dựng đường ô tô theo tiêu chuẩn tính bình quân cho 1 km đường (gồm nền đường và mặt đường), chi phí xây dựng cho cầu trên tuyến được tính riêng.</t>
  </si>
  <si>
    <t>Suất vốn đầu tư xây dựng 1 km đường được tính theo từng cấp đường và tính cho từng khu vực địa lý (đồng bằng, trung du, miền núi) và bao gồm các chi phí cần thiết để xây dựng: Nền đường, mặt đường, hệ thống an toàn giao thông (cọc tiêu, biển báo, sơn kẻ vạch đường, tường hộ lan, giải phân cách giữa), rãnh thoát nước dọc, cống thoát nước ngang, gia cố mái ta luy, hệ thống công trình phòng hộ. Chiều dày bình quân lớp móng đường được tính theo trị số mô đun đàn hồi tối thiểu tương ứng với từng cấp đường.</t>
  </si>
  <si>
    <t>c. Suất vốn đầu tư xây dựng chưa bao gồm: Chi phí xử lý nền đất yếu, các trạm kiểm soát, trạm dịch vụ, nhà cung hạt, hệ thống chiếu sáng, hệ thống cống kỹ thuật, và các công trình kiên cố đặc biệt (xử lý sụt trượt, hang castơ).</t>
  </si>
  <si>
    <t>d. Suất vốn đầu tư xây dựng 1 km đường được tính cho công trình xây dựng mới, có tính chất phổ biến. Đối với các công trình xây dựng ở vùng sâu, vùng xa có điều kiện địa hình và điều kiện vận chuyển đặc biệt khó khăn cần có sự tính toán, điều chỉnh, bổ sung cho phù hợp.</t>
  </si>
  <si>
    <t>2 ĐƯỜNG SẮT</t>
  </si>
  <si>
    <t>Bảng 54. Suất vốn đầu tư xây dựng đường sắt</t>
  </si>
  <si>
    <t>Đường cấp II - Đồng bằng</t>
  </si>
  <si>
    <t>Loại đường ray khổ 1m</t>
  </si>
  <si>
    <t>14200.01</t>
  </si>
  <si>
    <t>Nền đường rộng 5,6 m, ray P43, tà vẹt bê tông</t>
  </si>
  <si>
    <t>14200.02</t>
  </si>
  <si>
    <t>Nền đường rộng 5,6 m, ray P43, tà vẹt gỗ</t>
  </si>
  <si>
    <t>Đường cấp II - Trung du</t>
  </si>
  <si>
    <t>14200.03</t>
  </si>
  <si>
    <t>14200.04</t>
  </si>
  <si>
    <t>Đường cấp II - Miền núi</t>
  </si>
  <si>
    <t>14200.05</t>
  </si>
  <si>
    <t>14200.06</t>
  </si>
  <si>
    <t>Loại đường ray khổ 1,435m</t>
  </si>
  <si>
    <t>14200.07</t>
  </si>
  <si>
    <t>Nền đường, ray P50, tà vẹt bê tông</t>
  </si>
  <si>
    <t>14200.08</t>
  </si>
  <si>
    <t>Nền đường, ray P50, tà vẹt gỗ</t>
  </si>
  <si>
    <t>14200.09</t>
  </si>
  <si>
    <t>Nền đường, ray P43, tà vẹt bê tông</t>
  </si>
  <si>
    <t>14200.10</t>
  </si>
  <si>
    <t>Nền đường, ray P43, tà vẹt gỗ</t>
  </si>
  <si>
    <t>14200.11</t>
  </si>
  <si>
    <t>14200.12</t>
  </si>
  <si>
    <t>14200.13</t>
  </si>
  <si>
    <t>14200.14</t>
  </si>
  <si>
    <t>a. Suất vốn đầu tư xây dựng đường sắt được tính toán với cấp công trình là cấp II, III theo quy định hiện hành; với Tiêu chuẩn thiết kế TCVN 4117: 1985 “Tiêu chuẩn thiết kế - đường sắt khổ 1435mm” và các yêu cầu, quy định, quy trình thiết kế công trình của ngành Giao thông vận tải và các quy định hiện hành khác có liên quan.</t>
  </si>
  <si>
    <t>b. Suất vốn đầu tư xây dựng đường sắt bao gồm các chi phí cần thiết để xây dựng 1km đường sắt theo khổ 1 m hoặc khổ 1,435 m (gồm nền đường và mặt đường), và tính cho từng khu vực địa lý (đồng bằng, trung du, miền núi).</t>
  </si>
  <si>
    <t>c. Suất vốn đầu tư xây dựng đường sắt chưa bao gồm các chi phí cho:</t>
  </si>
  <si>
    <t>- Hệ thống điện chiếu sáng, thoát nước mưa.</t>
  </si>
  <si>
    <t>- Hệ thống thiết bị tín hiệu tập trung và đóng đường.</t>
  </si>
  <si>
    <t>- Hệ thống cấp điện cho tín hiệu điện tập trung và đóng đường.</t>
  </si>
  <si>
    <t>- Biển báo, biển chắn...</t>
  </si>
  <si>
    <t>3 CÔNG TRÌNH CẦU ĐƯỜNG BỘ</t>
  </si>
  <si>
    <t>3.1 Công trình cầu đường bộ, cầu bộ hành</t>
  </si>
  <si>
    <t>Bảng 55. Suất vốn đầu tư xây dựng công trình cầu đường bộ, cầu bộ hành</t>
  </si>
  <si>
    <r>
      <t>Đơn vị tính: 1.000 đ/m</t>
    </r>
    <r>
      <rPr>
        <b/>
        <vertAlign val="superscript"/>
        <sz val="11"/>
        <rFont val="Times New Roman"/>
        <family val="1"/>
      </rPr>
      <t>2</t>
    </r>
  </si>
  <si>
    <t>Cầu đường bộ có chiều dài nhịp</t>
  </si>
  <si>
    <t>&lt; 25m</t>
  </si>
  <si>
    <t>&lt; 15m</t>
  </si>
  <si>
    <t>14310.01</t>
  </si>
  <si>
    <t>Cầu bản mố nhẹ, móng nông tải trọng HL93, chiều dài nhịp L= 9m</t>
  </si>
  <si>
    <t>14310.02</t>
  </si>
  <si>
    <t>Cầu dầm T bê tông cốt thép thường móng nông, tải trọng HL93, chiều dài nhịp 9m &lt; L ≤ 15m</t>
  </si>
  <si>
    <t>14310.03</t>
  </si>
  <si>
    <t>Cầu dầm bản bê tông cốt thép dự ứng lực móng nông, tải trọng HL93, chiều dài nhịp 12m &lt; L ≤ 15m</t>
  </si>
  <si>
    <t>14310.04</t>
  </si>
  <si>
    <t>Cầu dầm T bê tông cốt thép thường móng cọc bê tông cốt thép, tải trọng HL93, chiều dài nhịp 9m &lt; L ≤ 15m</t>
  </si>
  <si>
    <t>14310.05</t>
  </si>
  <si>
    <t>Cầu dầm bản bê tông cốt thép dự ứng lực móng cọc bê tông cốt thép, tải trọng HL93, chiều dài nhịp 12m &lt; L ≤ 15m</t>
  </si>
  <si>
    <t>15 ÷ 25m</t>
  </si>
  <si>
    <t>14310.06</t>
  </si>
  <si>
    <t>Cầu dầm bản bê tông cốt thép dự ứng lực móng nông, tải trọng HL93, chiều dài nhịp 15m &lt;L&lt; 24m</t>
  </si>
  <si>
    <t>14310.07</t>
  </si>
  <si>
    <t>Cầu dầm bản bê tông cốt thép dự ứng lực móng cọc bê tông cốt thép, tải trọng HL93, chiều dài nhịp 15m &lt; L &lt;24m</t>
  </si>
  <si>
    <t>25 ÷ 50m</t>
  </si>
  <si>
    <t>14310.08</t>
  </si>
  <si>
    <t>Cầu dầm I, T Super T bê tông cốt thép dự ứng lực móng cọc bê tông cốt thép, tải trọng HL93, chiều dài nhịp L &lt; 40m</t>
  </si>
  <si>
    <t>14310.09</t>
  </si>
  <si>
    <t>Cầu dầm I, T, Super T bê tông cốt thép dự ứng lực móng nông, tải trọng HL93, chiều dài nhịp &lt; 40m</t>
  </si>
  <si>
    <t>50 ÷ 100m</t>
  </si>
  <si>
    <t>14310.10</t>
  </si>
  <si>
    <t>Cầu dầm hộp bê tông cốt thép dự ứng lực đúc hẫng móng cọc khoan nhồi, tải trọng HL93 chiều dài nhịp lớn nhất L &lt;100m</t>
  </si>
  <si>
    <t>Cầu bộ hành có chiều dài nhịp</t>
  </si>
  <si>
    <t>14310.11</t>
  </si>
  <si>
    <t>Cầu vượt qua đường dành cho người đi bộ, dầm dàn thép chiều rộng 3m, 30m&lt;L&lt;50m</t>
  </si>
  <si>
    <t>a. Suất vốn đầu tư xây dựng công trình cầu đường ô tô nêu tại Bảng 55 được tính toán phù hợp với tiêu chuẩn thiết kế cầu 22 TCN 272-05 và các quy định hiện hành khác có liên quan.</t>
  </si>
  <si>
    <t>b. Suất vốn đầu tư xây dựng cho một mét vuông xây dựng cầu được tính toán trên cơ sở điều kiện địa chất thông thường và bao gồm các chi phí cần thiết để xây dựng toàn bộ cầu tính đến đuôi mố, chiều dài cọc bê tông cốt thép được tính toán tối đa 45m, trường hợp địa chất đặc biệt mà chiều dài cọc lớn hơn hoặc kết cấu trụ có yêu cầu chống va xô cần có sự tính toán, điều chỉnh cho phù hợp.</t>
  </si>
  <si>
    <t>c. Suất vốn đầu tư xây dựng một mét vuông cầu được tính cho công trình xây dựng mới, có tính chất phổ biến. Đối với các công trình xây dựng ở vùng sâu, vùng xa có điều kiện vận chuyển đặc biệt khó khăn cần có sự tính toán, điều chỉnh, bổ sung cho phù hợp.</t>
  </si>
  <si>
    <t>d. Suất vốn đầu tư xây dựng công trình cầu đường bộ chưa bao gồm các chi phí biển báo, biển chắn và hệ thống điện chiếu sáng trên cầu.</t>
  </si>
  <si>
    <t>e. Trường hợp sử dụng móng cọc khoan nhồi thì suất đầu tư sử dụng móng cọc bê tông cốt thép được tăng thêm 8-12%.</t>
  </si>
  <si>
    <t>3.2 Công trình cầu đường sắt</t>
  </si>
  <si>
    <t>Bảng 56. Suất vốn đầu tư xây dựng công trình cầu đường sắt</t>
  </si>
  <si>
    <t>Đơn vị tính: 1.000 đ/m</t>
  </si>
  <si>
    <t>Cầu dầm thép I, tải trọng</t>
  </si>
  <si>
    <t>14320.01</t>
  </si>
  <si>
    <t>T13-14</t>
  </si>
  <si>
    <t>14320.02</t>
  </si>
  <si>
    <t>T22-26</t>
  </si>
  <si>
    <t>Cầu thép dàn hoa tải trọng T13-14</t>
  </si>
  <si>
    <t>14320.03</t>
  </si>
  <si>
    <t>1 làn tàu hỏa</t>
  </si>
  <si>
    <t>14320.04</t>
  </si>
  <si>
    <t>1 làn tàu hỏa, 1 làn ô tô</t>
  </si>
  <si>
    <t>14320.05</t>
  </si>
  <si>
    <t>1 làn tàu hỏa, 2 làn ô tô</t>
  </si>
  <si>
    <t>Cầu thép dàn hoa tải trọng T22-26</t>
  </si>
  <si>
    <t>14320.06</t>
  </si>
  <si>
    <t>14320.07</t>
  </si>
  <si>
    <t>14320.08</t>
  </si>
  <si>
    <t>Cầu bê tông cốt thép, tải trọng</t>
  </si>
  <si>
    <t>14320.09</t>
  </si>
  <si>
    <t>14320.10</t>
  </si>
  <si>
    <t>Cầu liên hợp bê tông cốt thép, tải trọng</t>
  </si>
  <si>
    <t>14320.11</t>
  </si>
  <si>
    <t>14320.12</t>
  </si>
  <si>
    <t>a. Suất vốn đầu tư xây dựng công trình cầu đường sắt nêu tại Bảng 56 được tính toán với đường sắt cấp II, III theo quy định hiện hành về cấp công trình xây dựng, và phù hợp với tiêu chuẩn thiết kế đường sắt cấp II, III quy định trong Tiêu chuẩn Việt Nam TCVN 4117: 1985 “Tiêu chuẩn thiết kế - đường sắt khổ 1435mm” và theo Tiêu chuẩn ngành 22 TCN 200: 1989; và các quy định hiện hành khác có liên quan.</t>
  </si>
  <si>
    <t>b. Suất vốn đầu tư xây dựng công trình cầu đường sắt bao gồm các chi phí cần thiết để xây dựng 1m dài cầu theo kết cấu và tải trọng của cầu.</t>
  </si>
  <si>
    <t>c. Suất vốn đầu tư xây dựng công trình cầu đường sắt chưa tính đến các chi phí cho hệ thống điện chiếu sáng, các biển báo, biển chắn... trên cầu.</t>
  </si>
  <si>
    <t>SUẤT VỐN ĐẦU TƯ CÔNG TRÌNH NÔNG NGHIỆP VÀ PHÁT TRIỂN NÔNG THÔN</t>
  </si>
  <si>
    <t>1 CÔNG TRÌNH THỦY LỢI</t>
  </si>
  <si>
    <t>Bảng 57. Suất vốn đầu tư xây dựng công trình thủy lợi</t>
  </si>
  <si>
    <t>Đơn vị tính: 1.000 đ/ha</t>
  </si>
  <si>
    <t>Công trình đầu mối hồ chứa nước, có cấp công trình</t>
  </si>
  <si>
    <t>15100.01</t>
  </si>
  <si>
    <t>cấp III</t>
  </si>
  <si>
    <t>15100.02</t>
  </si>
  <si>
    <t>cấp IV</t>
  </si>
  <si>
    <t>Công trình đầu mối trạm bơm tưới, có cấp công trình</t>
  </si>
  <si>
    <t>15100.03</t>
  </si>
  <si>
    <t>15100.04</t>
  </si>
  <si>
    <t>Công trình đầu mối trạm bơm tiêu, có cấp công trình</t>
  </si>
  <si>
    <t>15100.05</t>
  </si>
  <si>
    <t>15100.06</t>
  </si>
  <si>
    <t>Công trình kênh bê tông, có kích thước</t>
  </si>
  <si>
    <t>15100.07</t>
  </si>
  <si>
    <r>
      <t>BxH = 0,25 m</t>
    </r>
    <r>
      <rPr>
        <vertAlign val="superscript"/>
        <sz val="11"/>
        <rFont val="Times New Roman"/>
        <family val="1"/>
      </rPr>
      <t>2</t>
    </r>
  </si>
  <si>
    <t>15100.08</t>
  </si>
  <si>
    <r>
      <t>BxH = 1 m</t>
    </r>
    <r>
      <rPr>
        <vertAlign val="superscript"/>
        <sz val="11"/>
        <rFont val="Times New Roman"/>
        <family val="1"/>
      </rPr>
      <t>2</t>
    </r>
  </si>
  <si>
    <t>15100.09</t>
  </si>
  <si>
    <r>
      <t>BxH = 2 m</t>
    </r>
    <r>
      <rPr>
        <vertAlign val="superscript"/>
        <sz val="11"/>
        <rFont val="Times New Roman"/>
        <family val="1"/>
      </rPr>
      <t>2</t>
    </r>
  </si>
  <si>
    <t>15100.10</t>
  </si>
  <si>
    <r>
      <t>BxH = 3 m</t>
    </r>
    <r>
      <rPr>
        <vertAlign val="superscript"/>
        <sz val="11"/>
        <rFont val="Times New Roman"/>
        <family val="1"/>
      </rPr>
      <t>2</t>
    </r>
  </si>
  <si>
    <t>a. Suất vốn đầu tư xây dựng công trình thủy lợi nêu tại Bảng 57 được tính toán cho công trình thủy lợi có nhiệm vụ chính là phục vụ tưới, tiêu với cấp công trình là cấp III, IV; Thiết kế theo Tiêu chuẩn xây dựng Việt Nam TCXDVN 285:2002 “Công trình thủy lợi - Các quy định chủ yếu về thiết kế”; Tiêu chuẩn xây dựng Việt Nam TCVN 5574:2012 “Kết cấu bê tông và bê tông cốt thép - Tiêu chuẩn thiết kế”; Tiêu chuẩn Việt Nam TCVN 8216:2009 “Tiêu chuẩn thiết kế đập đất đầm nén”; Tiêu chuẩn Việt Nam TCVN 8423:2010 “Công trình thủy lợi - Trạm bơm tưới tiêu nước - Yêu cầu thiết kế”; Tiêu chuẩn Việt Nam TCVN 4118:2012 “Công trình thủy lợi - Hệ thống kênh tưới - Tiêu chuẩn thiết kế”.</t>
  </si>
  <si>
    <t>b. Suất vốn đầu tư xây dựng công trình thủy lợi bao gồm:</t>
  </si>
  <si>
    <t>- Chi phí xây dựng các hạng mục công trình đầu mối, cụ thể:</t>
  </si>
  <si>
    <t>Đối với công trình đầu mối hồ chứa nước bao gồm: Đập chính, đập phụ (nếu có); tràn xả lũ; cống lấy nước đầu mối; nhà quản lý.</t>
  </si>
  <si>
    <t>Đối với công trình đầu mối trạm bơm tưới, tiêu bao gồm: Nhà trạm; bể hút, bể xả; cống điều tiết đầu mối; nhà quản lý.</t>
  </si>
  <si>
    <t>- Chi phí thiết bị: chi phí mua sắm và lắp đặt, chạy thử các thiết bị, cụ thể:</t>
  </si>
  <si>
    <t>Đối với công trình đầu mối hồ chứa nước bao gồm: Thiết bị cơ khí, thủy lực đóng mở (cống lấy nước, tràn); thiết bị điều khiển hệ thống đóng mở; thiết bị quan trắc, theo dõi an toàn công trình đầu mối, thiết bị bảo vệ.</t>
  </si>
  <si>
    <t>Đối với công trình đầu mối trạm bơm tưới, tiêu bao gồm: Máy bơm, động cơ; máy biến áp và các thiết bị điện phục vụ quản lý vận hành; thiết bị điều khiển trạm bơm, thiết bị bảo vệ.</t>
  </si>
  <si>
    <t>c. Suất vốn đầu tư xây dựng công trình đầu mối hồ chứa nước và công trình đầu mối trạm bơm tưới, tiêu được tính bình quân cho 1 ha diện tích phục vụ theo thiết kế; suất vốn đầu tư xây dựng công trình kênh bê tông được tính bình quân cho 1 km kênh.</t>
  </si>
  <si>
    <t>d. Suất vốn đầu tư của trạm bơm tưới tiêu kết hợp được lấy theo suất vốn đầu tư của trạm bơm tiêu cùng cấp.</t>
  </si>
  <si>
    <t>GIÁ XÂY DỰNG TỔNG HỢP BỘ PHẬN KẾT CẤU CÔNG TRÌNH</t>
  </si>
  <si>
    <t>GIÁ XÂY DỰNG TỔNG HỢP BỘ PHẬN KẾT CẤU CÔNG TRÌNH DÂN DỤNG</t>
  </si>
  <si>
    <t>1.1 Công trình thể thao</t>
  </si>
  <si>
    <t>Bảng 58. Giá xây dựng tổng hợp bộ phận kết cấu công trình thể thao</t>
  </si>
  <si>
    <t>Giá bộ phận kết cấu</t>
  </si>
  <si>
    <t>21200.01</t>
  </si>
  <si>
    <t>Đường chạy thẳng, đường chạy vòng</t>
  </si>
  <si>
    <t>21200.02</t>
  </si>
  <si>
    <t>Sân nhảy xa, nhảy 3 bước</t>
  </si>
  <si>
    <t>21200.03</t>
  </si>
  <si>
    <t>Sân nhảy cao</t>
  </si>
  <si>
    <t>21200.04</t>
  </si>
  <si>
    <t>Sân nhảy sào</t>
  </si>
  <si>
    <t>21200.05</t>
  </si>
  <si>
    <t>Sân đẩy tạ</t>
  </si>
  <si>
    <t>21200.06</t>
  </si>
  <si>
    <t>Sân ném lựu đạn</t>
  </si>
  <si>
    <t>21200.07</t>
  </si>
  <si>
    <t>Sân lăng đĩa, lăng tạ xích</t>
  </si>
  <si>
    <t>21200.08</t>
  </si>
  <si>
    <t>Sân phóng lao</t>
  </si>
  <si>
    <t>a. Giá bộ phận kết cấu nêu tại Bảng 58 được tính toán trên cơ sở các quy định về quy mô, phân loại công trình, yêu cầu về mặt bằng, giải pháp thiết kế, chiếu sáng, điện, nước, theo Tiêu chuẩn xây dựng Việt Nam TCXDVN 287:2004 “Sân thể thao”, các quy định khác có liên quan.</t>
  </si>
  <si>
    <t>b. Giá bộ phận kết cấu công trình thể thao bao gồm:</t>
  </si>
  <si>
    <r>
      <t>c. Giá bộ phận kết cấu công trình thể thao được tính bình quân cho 1 m</t>
    </r>
    <r>
      <rPr>
        <vertAlign val="superscript"/>
        <sz val="11"/>
        <rFont val="Times New Roman"/>
        <family val="1"/>
      </rPr>
      <t>2</t>
    </r>
    <r>
      <rPr>
        <sz val="11"/>
        <rFont val="Times New Roman"/>
        <family val="1"/>
      </rPr>
      <t> diện tích sân (đối với công trình thể thao không có khán đài).</t>
    </r>
  </si>
  <si>
    <t>1.2 Công trình thông tin truyền thông</t>
  </si>
  <si>
    <t>1.2.1 Xây dựng tuyến cáp đồng</t>
  </si>
  <si>
    <t>Bảng 59. Giá xây dựng tổng hợp bộ phận kết cấu tuyến cáp đồng</t>
  </si>
  <si>
    <t>Tuyến cáp kéo cống loại</t>
  </si>
  <si>
    <t>21251.01</t>
  </si>
  <si>
    <t>100x2x0,5</t>
  </si>
  <si>
    <t>21251.02</t>
  </si>
  <si>
    <t>200x2x0,5</t>
  </si>
  <si>
    <t>21251.03</t>
  </si>
  <si>
    <t>300x2x0,5</t>
  </si>
  <si>
    <t>21251.04</t>
  </si>
  <si>
    <t>400x2x0,5</t>
  </si>
  <si>
    <t>21251.05</t>
  </si>
  <si>
    <t>500x2x0,5</t>
  </si>
  <si>
    <t>21251.06</t>
  </si>
  <si>
    <t>600x2x0,5</t>
  </si>
  <si>
    <t>Tuyến cáp treo loại</t>
  </si>
  <si>
    <t>21251.07</t>
  </si>
  <si>
    <t>20x2x0,5</t>
  </si>
  <si>
    <t>21251.08</t>
  </si>
  <si>
    <t>30x2x0,5</t>
  </si>
  <si>
    <t>21251.09</t>
  </si>
  <si>
    <t>50x2x0,5</t>
  </si>
  <si>
    <t>21251.10</t>
  </si>
  <si>
    <t>21251.11</t>
  </si>
  <si>
    <t>a. Giá bộ phận kết cấu tại Bảng 59 được tính toán cho công trình xây dựng tuyến cáp đồng với cấp công trình là cấp II theo quy định hiện hành, phù hợp với các TCN: TCN 68-254: 2006 và các tiêu chuẩn khác có liên quan.</t>
  </si>
  <si>
    <t>b. Giá bộ phận kết cấu tuyến cáp đồng bao gồm chi phí xây dựng tuyến cáp đồng kéo cống trong cống bể có sẵn và cáp đồng treo trên đường cột có sẵn.</t>
  </si>
  <si>
    <t>c. Giá bộ phận kết cấu được tính bình quân cho 1 km chiều dài tuyến cáp đồng.</t>
  </si>
  <si>
    <t>1.2.2 Xây dựng tuyến cáp quang</t>
  </si>
  <si>
    <t>Bảng 60. Giá xây dựng tổng hợp bộ phận kết cấu tuyến cáp quang</t>
  </si>
  <si>
    <t>Tuyến cáp quang treo trên cột loại</t>
  </si>
  <si>
    <t>21252.01</t>
  </si>
  <si>
    <t>8 sợi</t>
  </si>
  <si>
    <t>21252.02</t>
  </si>
  <si>
    <t>12 sợi</t>
  </si>
  <si>
    <t>21252.03</t>
  </si>
  <si>
    <t>16 sợi</t>
  </si>
  <si>
    <t>21252.04</t>
  </si>
  <si>
    <t>24 sợi</t>
  </si>
  <si>
    <t>21252.05</t>
  </si>
  <si>
    <t>32 sợi</t>
  </si>
  <si>
    <t>21252.06</t>
  </si>
  <si>
    <t>36 sợi</t>
  </si>
  <si>
    <t>21252.07</t>
  </si>
  <si>
    <t>48 sợi</t>
  </si>
  <si>
    <t>Tuyến cáp quang chôn trực tiếp loại</t>
  </si>
  <si>
    <t>21252.08</t>
  </si>
  <si>
    <t>21252.09</t>
  </si>
  <si>
    <t>21252.10</t>
  </si>
  <si>
    <t>21252.11</t>
  </si>
  <si>
    <t>21252.12</t>
  </si>
  <si>
    <t>21252.13</t>
  </si>
  <si>
    <t>21252.14</t>
  </si>
  <si>
    <t>Tuyến cáp quang kéo cống loại</t>
  </si>
  <si>
    <t>21252.15</t>
  </si>
  <si>
    <t>21252.16</t>
  </si>
  <si>
    <t>21252.17</t>
  </si>
  <si>
    <t>21252.18</t>
  </si>
  <si>
    <t>21252.19</t>
  </si>
  <si>
    <t>21252.20</t>
  </si>
  <si>
    <t>21252.21</t>
  </si>
  <si>
    <t>a. Giá bộ phận kết cấu tại Bảng 60 được tính toán cho công trình xây dựng tuyến cáp quang với cấp công trình là cấp II theo quy định hiện hành, phù hợp với các TCN: TCN 68-139: 1995 , TCN 68-160:1996, TCN 68-178:1999 , TCN 68-254:2006 , QCVN 7:2010/BTTTT và các tiêu chuẩn khác có liên quan.</t>
  </si>
  <si>
    <t>b. Giá bộ phận kết cấu tuyến cáp quang bao gồm chi phí xây dựng tuyến cáp quang chôn trực tiếp, cáp quang kéo cống trong cống bể có sẵn và cáp quang treo trên đường cột có sẵn.</t>
  </si>
  <si>
    <t>Đối với tuyến cáp quang chôn trực tiếp được tính với trường hợp một sợi cáp quang chôn trong một rãnh.</t>
  </si>
  <si>
    <t>c. Giá bộ phận kết cấu được tính bình quân cho 1 km chiều dài tuyến cáp quang.</t>
  </si>
  <si>
    <t>1.2.3 Xây dựng tuyến cột để treo cáp thông tin</t>
  </si>
  <si>
    <t>Bảng 61. Giá xây dựng tổng hợp bộ phận kết cấu tuyến cột để kéo cáp thông tin</t>
  </si>
  <si>
    <t>Tuyến cột bê tông</t>
  </si>
  <si>
    <t>21253.01</t>
  </si>
  <si>
    <t>vuông loại 6.B-V</t>
  </si>
  <si>
    <t>21253.02</t>
  </si>
  <si>
    <t>tròn loại 6.B-R</t>
  </si>
  <si>
    <t>21253.03</t>
  </si>
  <si>
    <t>vuông loại 7.B-V</t>
  </si>
  <si>
    <t>21253.04</t>
  </si>
  <si>
    <t>tròn loại 7.B-R</t>
  </si>
  <si>
    <t>21253.05</t>
  </si>
  <si>
    <t>vuông loại 8.B-V</t>
  </si>
  <si>
    <t>21253.06</t>
  </si>
  <si>
    <t>tròn loại 8.B-R</t>
  </si>
  <si>
    <t>a. Giá bộ phận kết cấu tại Bảng 61 được tính toán cho công trình xây dựng tuyến cột để kéo cáp thông tin với cấp công trình là cấp II theo quy định hiện hành, phù hợp với các TCN: TC 05-04-2003- KT, TCN68-178:1999 , TCN 68-254: 2006 và các tiêu chuẩn khác có liên quan.</t>
  </si>
  <si>
    <t>b. Giá bộ phận kết cấu tuyến cột bao gồm chi phí xây dựng tuyến cột, hệ thống tiếp đất chống sét, phụ kiện trang bị cho cột.</t>
  </si>
  <si>
    <t>c. Giá bộ phận kết cấu được tính bình quân cho 1km chiều dài tuyến cột.</t>
  </si>
  <si>
    <t>1.2.4 Xây dựng tuyến cống, bể để kéo cáp thông tin</t>
  </si>
  <si>
    <t>Bảng 62. Giá xây dựng tổng hợp bộ phận kết cấu tuyến cống, bể để kéo cáp thông tin</t>
  </si>
  <si>
    <t>Tuyến cống 1 ống</t>
  </si>
  <si>
    <t>21254.01</t>
  </si>
  <si>
    <t>bể bê tông, nắp bê tông, trên hè</t>
  </si>
  <si>
    <t>21254.02</t>
  </si>
  <si>
    <t>bể xây gạch, nắp bê tông, trên hè</t>
  </si>
  <si>
    <t>21254.03</t>
  </si>
  <si>
    <t>bể xây gạch, nắp bê tông, dưới đường</t>
  </si>
  <si>
    <t>Tuyến cống 2 ống</t>
  </si>
  <si>
    <t>21254.04</t>
  </si>
  <si>
    <t>21254.05</t>
  </si>
  <si>
    <t>21254.06</t>
  </si>
  <si>
    <t>Tuyến cống 3 ống</t>
  </si>
  <si>
    <t>21254.07</t>
  </si>
  <si>
    <t>21254.08</t>
  </si>
  <si>
    <t>21254.09</t>
  </si>
  <si>
    <t>Tuyến cống 4 ống</t>
  </si>
  <si>
    <t>21254.10</t>
  </si>
  <si>
    <t>21254.11</t>
  </si>
  <si>
    <t>21254.12</t>
  </si>
  <si>
    <t>Tuyến cống 6 ống</t>
  </si>
  <si>
    <t>21254.13</t>
  </si>
  <si>
    <t>21254.14</t>
  </si>
  <si>
    <t>21254.15</t>
  </si>
  <si>
    <t>Tuyến cống 9 ống</t>
  </si>
  <si>
    <t>21254.16</t>
  </si>
  <si>
    <t>21254.17</t>
  </si>
  <si>
    <t>21254.18</t>
  </si>
  <si>
    <t>Tuyến cống 12 ống</t>
  </si>
  <si>
    <t>21254.19</t>
  </si>
  <si>
    <t>21254.20</t>
  </si>
  <si>
    <t>21254.21</t>
  </si>
  <si>
    <t>a. Giá bộ phận kết cấu tại Bảng 62 được tính toán cho công trình xây dựng tuyến cống bể để kéo cáp thông tin với cấp công trình là cấp II theo quy định hiện hành, phù hợp với các TCN: TCN 68-144:1995, TCN 68-153:1995 , TCN 68-178:1999 , TCN 68-254: 2006 và các tiêu chuẩn khác có liên quan.</t>
  </si>
  <si>
    <t>b. Giá bộ phận kết cấu tuyến cống, bể bao gồm chi phí xây dựng tuyến cống (cống bằng ống nhựa ϕ 110 nong 1 đầu), bể cáp (bể bê tông hoặc xây gạch, nắp bằng bê tông).</t>
  </si>
  <si>
    <t>c. Giá bộ phận kết cấu được tính bình quân cho 1 km chiều dài tuyến cống.</t>
  </si>
  <si>
    <t>GIÁ XÂY DỰNG TỔNG HỢP BỘ PHẬN KẾT CẤU CÔNG TRÌNH CÔNG NGHIỆP</t>
  </si>
  <si>
    <t>1 CÔNG TRÌNH NĂNG LƯỢNG</t>
  </si>
  <si>
    <t>1.1 Đường dây và trạm biến áp</t>
  </si>
  <si>
    <t>1.1.1 Công trình trạm biến áp 220kV</t>
  </si>
  <si>
    <t>Bảng 63. Giá xây dựng tổng hợp bộ phận kết cấu công trình TBA 220kV theo sơ đồ một ngăn lộ đường dây và MBA (sơ đồ khối)</t>
  </si>
  <si>
    <t>Đơn vị tính: triệu đ/ngăn thiết bị</t>
  </si>
  <si>
    <t>22431.01</t>
  </si>
  <si>
    <t>Một ngăn lộ đường dây và MBA ≤250MVA</t>
  </si>
  <si>
    <t>a. Giá bộ phận kết cấu công trình trạm biến áp 220kV theo sơ đồ một ngăn lộ đường dây và MBA tại Bảng 63 được tính toán phù hợp với tiêu chuẩn thiết kế chuyên ngành điện; các tiêu chuẩn về vật liệu xây dựng trong tiêu chuẩn thiết kế TCVN 5846:1994 , các quy phạm an toàn kỹ thuật xây dựng trong TCVN 5305:1991 phù hợp với quy định về quản lý chất lượng công trình xây dựng và các quy định hiện hành khác có liên quan.</t>
  </si>
  <si>
    <t>b. Giá bộ phận kết cấu công trình TBA 220kV theo sơ đồ một ngăn lộ đường dây và MBA bao gồm chi phí xây dựng các hạng mục như cột cổng, xà trạm 17m, nhà điều khiển ngăn, móng các thiết bị, lắp đặt các loại vật liệu điện.</t>
  </si>
  <si>
    <t>c. Giá bộ phận kết cấu công trình TBA 220kV theo sơ đồ một ngăn lộ đường dây và MBA chưa bao gồm chi phí làm cầu tạm, đường công vụ.</t>
  </si>
  <si>
    <t>d. Giá bộ phận kết cấu công trình TBA 220kV theo sơ đồ một ngăn lộ đường dây và MBA được tính bình quân cho một ngăn thiết bị.</t>
  </si>
  <si>
    <t>Bảng 64. Giá xây dựng tổng hợp bộ phận kết cấu công trình TBA 220kV theo sơ đồ hai thanh cái có thanh cái vòng</t>
  </si>
  <si>
    <t>22431.02</t>
  </si>
  <si>
    <t>Một ngăn MBA ≤250MVA</t>
  </si>
  <si>
    <t>22431.03</t>
  </si>
  <si>
    <t>Một ngăn lộ đường dây</t>
  </si>
  <si>
    <t>22431.04</t>
  </si>
  <si>
    <t>Một ngăn máy cắt vòng</t>
  </si>
  <si>
    <t>22431.05</t>
  </si>
  <si>
    <t>Một ngăn liên lạc</t>
  </si>
  <si>
    <t>22431.06</t>
  </si>
  <si>
    <t>Một ngăn lộ đường dây có kháng 24mH - 2000ª</t>
  </si>
  <si>
    <t>22431.07</t>
  </si>
  <si>
    <t>Một ngăn lộ đường dây có kháng 24mH - 2500ª</t>
  </si>
  <si>
    <t>22431.08</t>
  </si>
  <si>
    <t>Một ngăn lộ đường dây có kháng 48mH - 2000ª</t>
  </si>
  <si>
    <t>22431.09</t>
  </si>
  <si>
    <t>a. Giá bộ phận kết cấu công trình trạm biến áp 220kV theo sơ đồ hai thanh cái có thanh cái vòng tại Bảng 64 được tính toán phù hợp với tiêu chuẩn thiết kế chuyên ngành điện; các tiêu chuẩn về vật liệu xây dựng trong tiêu chuẩn thiết kế TCVN 5846:1994 , các quy phạm an toàn kỹ thuật xây dựng trong TCVN 5305:1991 phù hợp với quy định về quản lý chất lượng công trình xây dựng và các quy định hiện hành khác có liên quan.</t>
  </si>
  <si>
    <t>b. Giá bộ phận kết cấu công trình TBA 220kV theo sơ đồ hai thanh cái có thanh cái vòng bao gồm chi phí xây dựng các hạng mục như cột cổng, xà trạm, nhà điều khiển ngăn, móng máy biến áp, móng các thiết bị, lắp đặt các loại vật liệu điện,...</t>
  </si>
  <si>
    <t>c. Giá bộ phận kết cấu công trình TBA 220kV theo sơ đồ hai thanh cái có thanh cái vòng chưa bao gồm chi phí làm cầu tạm, đường công vụ.</t>
  </si>
  <si>
    <t>d. Giá bộ phận kết cấu công trình TBA 220kV theo sơ đồ hai thanh cái có thanh cái vòng được tính bình quân cho một ngăn thiết bị.</t>
  </si>
  <si>
    <t>Bảng 65. Giá xây dựng tổng hợp bộ phận kết cấu công trình TBA 220kV theo sơ đồ hai thanh cái.</t>
  </si>
  <si>
    <t>22431.10</t>
  </si>
  <si>
    <t>22431.11</t>
  </si>
  <si>
    <t>22431.12</t>
  </si>
  <si>
    <t>Một ngăn MBA ≤ 250MVA</t>
  </si>
  <si>
    <t>a. Giá bộ phận kết cấu công trình trạm biến áp 220kV theo sơ đồ hai thanh cái tại Bảng 65 được tính toán phù hợp với tiêu chuẩn thiết kế chuyên ngành điện; các tiêu chuẩn về vật liệu xây dựng trong tiêu chuẩn thiết kế TCVN 5846:1994 , các quy phạm an toàn kỹ thuật xây dựng trong TCVN 5305:1991 phù hợp với quy định về quản lý chất lượng công trình xây dựng và các quy định hiện hành khác có liên quan.</t>
  </si>
  <si>
    <t>b. Giá bộ phận kết cấu công trình TBA 220kV theo sơ đồ hai thanh cái bao gồm chi phí xây dựng các hạng mục như cột cổng, xà trạm 17m, nhà điều khiển ngăn, móng các thiết bị, lắp đặt các loại vật liệu điện,...</t>
  </si>
  <si>
    <t>c. Giá bộ phận kết cấu công trình TBA 220kV theo sơ đồ hai thanh cái chưa bao gồm chi phí làm cầu tạm, đường công vụ.</t>
  </si>
  <si>
    <t>d. Giá bộ phận kết cấu công trình TBA 220kV theo sơ đồ hai thanh cái được tính bình quân cho một ngăn thiết bị.</t>
  </si>
  <si>
    <t>Bảng 66. Giá xây dựng tổng hợp bộ phận kết cấu công trình TBA 220kV theo sơ đồ 3/2</t>
  </si>
  <si>
    <t>22431.16</t>
  </si>
  <si>
    <t>Hai ngăn lộ đường dây</t>
  </si>
  <si>
    <t>Một ngăn lộ đường dây và một ngăn MBA ≤250MVA</t>
  </si>
  <si>
    <t>a. Giá bộ phận kết cấu công trình trạm biến áp 220kV theo sơ đồ 3/2 tại Bảng 66 được tính toán phù hợp với tiêu chuẩn thiết kế chuyên ngành điện; các tiêu chuẩn về vật liệu xây dựng trong tiêu chuẩn thiết kế TCVN 5846:1994 , các quy phạm an toàn kỹ thuật xây dựng trong TCVN 5305:1991 phù hợp với quy định về quản lý chất lượng công trình xây dựng và các quy định hiện hành khác có liên quan.</t>
  </si>
  <si>
    <t>b. Giá bộ phận kết cấu công trình TBA 220kV theo sơ đồ 3/2 bao gồm chi phí xây dựng các hạng mục như cột cổng, xà trạm 17m, nhà điều khiển ngăn, móng các thiết bị, lắp đặt các loại vật liệu điện,...</t>
  </si>
  <si>
    <t>c. Giá bộ phận kết cấu công trình TBA 220kV theo sơ đồ 3/2 chưa bao gồm chi phí làm cầu tạm, đường công vụ.</t>
  </si>
  <si>
    <t>d. Giá bộ phận kết cấu công trình TBA 220kV theo sơ đồ 3/2 được tính bình quân cho một ngăn thiết bị.</t>
  </si>
  <si>
    <t>Bảng 67. Giá xây dựng tổng hợp bộ phận kết cấu công trình TBA 220kV phần hạ tầng trạm</t>
  </si>
  <si>
    <t>Đơn vị tính: triệu đ/trạm biến áp</t>
  </si>
  <si>
    <t>Các công trình xây dựng hạ tầng TBA</t>
  </si>
  <si>
    <t>a. Giá bộ phận kết cấu công trình trạm biến áp 220kV phần cơ sở hạ tầng tại Bảng 67 được tính toán phù hợp với tiêu chuẩn thiết kế chuyên ngành điện; các tiêu chuẩn về vật liệu xây dựng trong tiêu chuẩn thiết kế TCVN 5846:1994 , các quy phạm an toàn kỹ thuật xây dựng trong TCVN 5305:1991 phù hợp với quy định về quản lý chất lượng công trình xây dựng và các quy định hiện hành khác có liên quan.</t>
  </si>
  <si>
    <t>b. Giá bộ phận kết cấu công trình TBA 220kV phần hạ tầng xây dựng bao gồm các chi phí cần thiết để xây dựng hoàn thành phần xây dựng hạ tầng của TBA được tính bình quân cho 01 TBA đối với gồm các hạng mục: Nhà điều khiển phân phối, nhà điều khiển bảo vệ, nhà thường trực, nhà để xe, nhà quản lý vận hành, nhà trạm bơm cứu hỏa, cổng và hàng rào quanh trạm, hệ thống cấp thoát nước, giếng khoan khai thác nước ngầm, hệ thống công trình xây dựng ngoài trời,, hệ thống PCCC. Giá bộ phận kết cấu công trình hạ tầng TBA 220kV chưa bao gồm kinh phí cho phần san nền và đường vào trạm.</t>
  </si>
  <si>
    <t>c. Giá bộ phận kết cấu công trình TBA 220kV phần hạ tầng chưa bao gồm chi phí làm cầu tạm, đường công vụ.</t>
  </si>
  <si>
    <t>d. Giá bộ phận kết cấu công trình TBA 220kV phần hạ tầng được tính bình quân cho một trạm biến áp.</t>
  </si>
  <si>
    <t>1.1.2 Công trình trạm biến áp 110kV</t>
  </si>
  <si>
    <t>Bảng 68. Giá xây dựng tổng hợp bộ phận kết cấu công trình TBA 110kV theo sơ đồ hai thanh cái có thanh cái vòng</t>
  </si>
  <si>
    <t>22432.01</t>
  </si>
  <si>
    <t>Một ngăn liên lạc 110kV</t>
  </si>
  <si>
    <t>22432.02</t>
  </si>
  <si>
    <t>Một ngăn lộ đường dây 110kV</t>
  </si>
  <si>
    <t>22432.03</t>
  </si>
  <si>
    <t>Một ngăn máy cắt vòng 110kV</t>
  </si>
  <si>
    <t>Bảng 69. Giá xây dựng tổng hợp bộ phận kết cấu công trình TBA 110kV theo sơ đồ hai thanh cái</t>
  </si>
  <si>
    <t>22432.04</t>
  </si>
  <si>
    <t>22432.05</t>
  </si>
  <si>
    <t>a. Giá bộ phận kết cấu công trình trạm biến áp 110kV tại Bảng 68 và Bảng 69 được tính toán phù hợp với tiêu chuẩn thiết kế chuyên ngành điện; các tiêu chuẩn về vật liệu xây dựng trong tiêu chuẩn thiết kế TCVN 5846:1994 , các quy phạm an toàn kỹ thuật xây dựng trong TCVN 5305:1991 phù hợp với quy định về quản lý chất lượng công trình xây dựng và các quy định hiện hành khác có liên quan.</t>
  </si>
  <si>
    <t>b. Giá bộ phận kết cấu công trình TBA 110kV bao gồm chi phí xây dựng các hạng mục như móng các thiết bị, lắp đặt các vật liệu điện,...</t>
  </si>
  <si>
    <t>c. Giá bộ phận kết cấu công trình TBA 110kV chưa bao gồm chi phí làm cầu tạm, đường công vụ.</t>
  </si>
  <si>
    <t>d. Giá bộ phận kết cấu công trình TBA 110kV được tính bình quân cho một ngăn thiết bị đối với phần điện của TBA.</t>
  </si>
  <si>
    <t>GIÁ XÂY DỰNG TÔNG HỢP BỘ PHẬN KẾT CẤU CÔNG TRÌNH HẠ TẦNG KỸ THUẬT</t>
  </si>
  <si>
    <t>1 XÂY DỰNG TUYẾN ỐNG CẤP NƯỚC</t>
  </si>
  <si>
    <t>Bảng 70. Giá xây dựng tổng hợp bộ phận kết cấu tuyến ống cấp nước</t>
  </si>
  <si>
    <t>Ống Gang dẻo</t>
  </si>
  <si>
    <t>23100.01</t>
  </si>
  <si>
    <t>DN100</t>
  </si>
  <si>
    <t>23100.02</t>
  </si>
  <si>
    <t>DN150</t>
  </si>
  <si>
    <t>23100.03</t>
  </si>
  <si>
    <t>DN200</t>
  </si>
  <si>
    <t>23100.04</t>
  </si>
  <si>
    <t>DN300</t>
  </si>
  <si>
    <t>23100.05</t>
  </si>
  <si>
    <t>DN350</t>
  </si>
  <si>
    <t>23100.06</t>
  </si>
  <si>
    <t>DN450</t>
  </si>
  <si>
    <t>Ống Nhựa HDPE</t>
  </si>
  <si>
    <t>23100.07</t>
  </si>
  <si>
    <t>DN50</t>
  </si>
  <si>
    <t>23100.08</t>
  </si>
  <si>
    <t>DN63</t>
  </si>
  <si>
    <t>23100.09</t>
  </si>
  <si>
    <t>DN75</t>
  </si>
  <si>
    <t>23100.10</t>
  </si>
  <si>
    <t>DN90</t>
  </si>
  <si>
    <t>a. Giá bộ phận kết cấu tại Bảng 70 được tính toán cho công trình xây dựng tuyến ống cấp nước với cấp công trình là cấp III, IV theo quy định hiện hành, phù hợp với Quy chuẩn Việt Nam 07:2010/BXD “Quy chuẩn kỹ thuật Quốc gia các công trình hạ tầng kỹ thuật đô thị”; Tiêu chuẩn Xây dựng Việt Nam 33:2006 “Cấp nước - Mạng lưới đường ống và công trình tiêu chuẩn thiết kế”; và các tiêu chuẩn khác có liên quan.</t>
  </si>
  <si>
    <t>b. Giá bộ phận kết cấu tuyến ống cấp nước bao gồm chi phí lắp đặt đường ống, các vật tư phụ, chưa tính đến chi phí đào và đắp trả đường ống.</t>
  </si>
  <si>
    <t>c. Giá bộ phận kết cấu được tính bình quân cho 1 km chiều dài tuyến ống.</t>
  </si>
  <si>
    <t>2 XÂY DỰNG TUYẾN CÔNG THOÁT NƯỚC MƯA</t>
  </si>
  <si>
    <t>Bảng 71. Giá xây dựng tổng hợp bộ phận kết cấu tuyến cống thoát nước mưa</t>
  </si>
  <si>
    <t>Bảng 71.1 Cống tròn</t>
  </si>
  <si>
    <t>Cống tròn BTCT</t>
  </si>
  <si>
    <t>23200.01</t>
  </si>
  <si>
    <t>Cống D400</t>
  </si>
  <si>
    <t>23200.02</t>
  </si>
  <si>
    <t>Cống D600</t>
  </si>
  <si>
    <t>23200.03</t>
  </si>
  <si>
    <t>Cống D800</t>
  </si>
  <si>
    <t>23200.04</t>
  </si>
  <si>
    <t>Cống D1000</t>
  </si>
  <si>
    <t>23200.05</t>
  </si>
  <si>
    <t>Cống D1200</t>
  </si>
  <si>
    <t>23200.06</t>
  </si>
  <si>
    <t>Cống D1500</t>
  </si>
  <si>
    <t>Bảng 71.2 Cửa xả</t>
  </si>
  <si>
    <t>Đơn vị tính: 1.000 đ/cái</t>
  </si>
  <si>
    <t>Cửa xả</t>
  </si>
  <si>
    <t>23200.10</t>
  </si>
  <si>
    <t>Cống tròn D600</t>
  </si>
  <si>
    <t>23200.11</t>
  </si>
  <si>
    <t>Cống tròn D800</t>
  </si>
  <si>
    <t>23200.12</t>
  </si>
  <si>
    <t>Cống tròn D1000</t>
  </si>
  <si>
    <t>23200.13</t>
  </si>
  <si>
    <t>Cống tròn D1200</t>
  </si>
  <si>
    <t>23200.14</t>
  </si>
  <si>
    <t>Cống tròn D1500</t>
  </si>
  <si>
    <t>a. Giá bộ phận kết cấu tại Bảng 71.1 và Bảng 71.2 được tính toán cho công trình xây dựng tuyến cống thoát nước mưa với cấp công trình là cấp III, IV theo quy định hiện hành, phù hợp với Quy chuẩn Việt Nam 07:2010/BXD “Quy chuẩn kỹ thuật Quốc gia các công trình hạ tầng kỹ thuật đô thị”; TCVN 7957:2008 “Tiêu chuẩn thiết kế thoát nước - Mạng lưới bên ngoài và công trình”; và các tiêu chuẩn khác có liên quan.</t>
  </si>
  <si>
    <t>b. Giá bộ phận kết cấu tuyến cống thoát nước mưa bao gồm chi phí xây dựng và lắp đặt ống cống, đế cống, các vật tư phụ, riêng phần ống cống chưa tính đến chi phí đào và đắp trả ống cống.</t>
  </si>
  <si>
    <t>c. Giá bộ phận kết cấu được tính bình quân cho 1 km chiều dài tuyến cống hoặc 1 cái cửa xả.</t>
  </si>
  <si>
    <t>3 XÂY DỰNG TUYẾN CÔNG THOÁT NƯỚC THẢI</t>
  </si>
  <si>
    <t>Bảng 72. Giá xây dựng tổng hợp bộ phận kết cấu tuyến cống thoát nước thải</t>
  </si>
  <si>
    <t>23300.01</t>
  </si>
  <si>
    <t>Cống D300</t>
  </si>
  <si>
    <t>23300.02</t>
  </si>
  <si>
    <t>23300.03</t>
  </si>
  <si>
    <t>Cống D500</t>
  </si>
  <si>
    <t>Ống thoát HDPE</t>
  </si>
  <si>
    <t>23300.04</t>
  </si>
  <si>
    <t>Ống D110</t>
  </si>
  <si>
    <t>23300.05</t>
  </si>
  <si>
    <t>Ống D150</t>
  </si>
  <si>
    <t>a. Giá bộ phận kết cấu tại Bảng 72 được tính toán cho công trình xây dựng tuyến cống thoát nước thải với cấp công trình là cấp III, IV theo quy định hiện hành, phù hợp với Quy chuẩn Việt Nam 07:2010/BXD “Quy chuẩn kỹ thuật Quốc gia các công trình hạ tầng kỹ thuật đô thị”; TCVN 7957:2008 “Tiêu chuẩn thiết kế thoát nước - Mạng lưới bên ngoài và công trình”; và các tiêu chuẩn khác có liên quan.</t>
  </si>
  <si>
    <t>b. Giá bộ phận kết cấu tuyến cống thoát nước thải bao gồm chi phí xây dựng và lắp đặt ống cống, đế cống, các vật tư phụ, chưa tính đến chi phí đào và đắp trả ống cống.</t>
  </si>
  <si>
    <t>GIÁ XÂY DỰNG TỔNG HỢP BỘ PHẬN KẾT CẤU CÔNG TRÌNH GIAO THÔNG</t>
  </si>
  <si>
    <t>1.1 Đường ô tô cao tốc</t>
  </si>
  <si>
    <t>Bảng 73. Giá xây dựng tổng hợp bộ phận kết cấu công trình đường ô tô cao tốc</t>
  </si>
  <si>
    <t>24111.01</t>
  </si>
  <si>
    <t>Mặt đường bê tông nhựa Polyme (dày 5cm)</t>
  </si>
  <si>
    <t>24111.02</t>
  </si>
  <si>
    <t>Lớp phủ siêu mỏng tạo nhám trên đường ô tô cao tốc (công nghệ Novachip)</t>
  </si>
  <si>
    <t>24111.03</t>
  </si>
  <si>
    <t>Lớp phủ mỏng bê tông nhựa độ nhám cao trên đường ô tô cao tốc (công nghệ VTO)</t>
  </si>
  <si>
    <r>
      <t>Bảng 73. Giá xây dựng tổng hợp bộ phận kết cấu công trình đường ô tô cao tốc</t>
    </r>
    <r>
      <rPr>
        <sz val="11"/>
        <rFont val="Times New Roman"/>
        <family val="1"/>
      </rPr>
      <t>(tiếp theo)</t>
    </r>
  </si>
  <si>
    <t>24111.04</t>
  </si>
  <si>
    <t>Hệ thống biển báo giao thông, an toàn</t>
  </si>
  <si>
    <t>a. Giá bộ phận kết cấu công trình đường ô tô cao tốc được tính toán phù hợp với tiêu chuẩn thiết kế đường ô tô, cầu (TCVN 4054:2005, 22 TCN 272-05) và các quy định hiện hành khác có liên quan.</t>
  </si>
  <si>
    <t>Hệ thống biển báo giao thông, an toàn bao gồm: biển báo, biển chỉ dẫn, hộ lan, hàng rào, cọc tiêu, sơn kẻ đường, gờ giảm tốc...</t>
  </si>
  <si>
    <r>
      <t>b. Giá bộ phận kết cấu công trình đường ô tô cao tốc bao gồm các chi phí cần thiết để xây dựng hoàn thành bộ phận kết cấu đường ô tô cao tốc theo tiêu chuẩn tính bình quân cho 1 m</t>
    </r>
    <r>
      <rPr>
        <vertAlign val="superscript"/>
        <sz val="11"/>
        <rFont val="Times New Roman"/>
        <family val="1"/>
      </rPr>
      <t>2</t>
    </r>
    <r>
      <rPr>
        <sz val="11"/>
        <rFont val="Times New Roman"/>
        <family val="1"/>
      </rPr>
      <t> mặt đường, 1 km đường. Các chi phí tính trong giá bộ phận kết cấu công trình đường ô tô cao tốc gồm chi phí trực tiếp, chi phí vận chuyển nội bộ công trường, chi phí chung, thu nhập chịu thuế tính trước, lán trại, đảm bảo giao thông nội bộ công trường, thuế giá trị gia tăng.</t>
    </r>
  </si>
  <si>
    <t>c. Giá bộ phận kết cấu công trình đường ô tô cao tốc chưa bao gồm chi phí cầu tạm và đường công vụ.</t>
  </si>
  <si>
    <t>1.2 Đường ô tô</t>
  </si>
  <si>
    <t>Bảng 74. Giá xây dựng tổng hợp bộ phận kết cấu công trình đường ô tô</t>
  </si>
  <si>
    <r>
      <t>Đơn vị tính: đ/m</t>
    </r>
    <r>
      <rPr>
        <b/>
        <vertAlign val="superscript"/>
        <sz val="11"/>
        <rFont val="Times New Roman"/>
        <family val="1"/>
      </rPr>
      <t>2</t>
    </r>
  </si>
  <si>
    <t>Mặt đường</t>
  </si>
  <si>
    <r>
      <t>Cấp phối đá dăm láng nhựa tiêu chuẩn 3,0 kg/m</t>
    </r>
    <r>
      <rPr>
        <b/>
        <vertAlign val="superscript"/>
        <sz val="11"/>
        <rFont val="Times New Roman"/>
        <family val="1"/>
      </rPr>
      <t>2</t>
    </r>
    <r>
      <rPr>
        <b/>
        <sz val="11"/>
        <rFont val="Times New Roman"/>
        <family val="1"/>
      </rPr>
      <t>, môđun đàn hồi Eyc</t>
    </r>
  </si>
  <si>
    <t>24112.01</t>
  </si>
  <si>
    <t>Eyc ≥ 80MPa</t>
  </si>
  <si>
    <t>24112.02</t>
  </si>
  <si>
    <t>Eyc ≥ 100MPa</t>
  </si>
  <si>
    <t>24112.03</t>
  </si>
  <si>
    <t>Eyc ≥ 120MPa</t>
  </si>
  <si>
    <t>24112.04</t>
  </si>
  <si>
    <t>Eyc ≥ 140MPa</t>
  </si>
  <si>
    <r>
      <t>Cấp phối đá dăm láng nhựa tiêu chuẩn 4,5 kg/m</t>
    </r>
    <r>
      <rPr>
        <b/>
        <vertAlign val="superscript"/>
        <sz val="11"/>
        <rFont val="Times New Roman"/>
        <family val="1"/>
      </rPr>
      <t>2</t>
    </r>
    <r>
      <rPr>
        <b/>
        <sz val="11"/>
        <rFont val="Times New Roman"/>
        <family val="1"/>
      </rPr>
      <t>, môđun đàn hồi Eyc</t>
    </r>
  </si>
  <si>
    <t>24112.05</t>
  </si>
  <si>
    <t>24112.06</t>
  </si>
  <si>
    <t>24112.07</t>
  </si>
  <si>
    <t>24112.08</t>
  </si>
  <si>
    <r>
      <t>Đá dăm láng nhựa tiêu chuẩn 3,0 kg/m</t>
    </r>
    <r>
      <rPr>
        <b/>
        <vertAlign val="superscript"/>
        <sz val="11"/>
        <rFont val="Times New Roman"/>
        <family val="1"/>
      </rPr>
      <t>2</t>
    </r>
    <r>
      <rPr>
        <b/>
        <sz val="11"/>
        <rFont val="Times New Roman"/>
        <family val="1"/>
      </rPr>
      <t>, môđun đàn hồi Eyc</t>
    </r>
  </si>
  <si>
    <t>24112.09</t>
  </si>
  <si>
    <t>24112.10</t>
  </si>
  <si>
    <t>24112.11</t>
  </si>
  <si>
    <t>24112.12</t>
  </si>
  <si>
    <r>
      <t>Đá dăm láng nhựa tiêu chuẩn 4,5 kg/m</t>
    </r>
    <r>
      <rPr>
        <b/>
        <vertAlign val="superscript"/>
        <sz val="11"/>
        <rFont val="Times New Roman"/>
        <family val="1"/>
      </rPr>
      <t>2</t>
    </r>
    <r>
      <rPr>
        <b/>
        <sz val="11"/>
        <rFont val="Times New Roman"/>
        <family val="1"/>
      </rPr>
      <t>, môđun đàn hồi Eyc</t>
    </r>
  </si>
  <si>
    <t>24112.13</t>
  </si>
  <si>
    <t>Eyc ≥ 80Mpa</t>
  </si>
  <si>
    <t>24112.14</t>
  </si>
  <si>
    <t>Eyc ≥ 100Mpa</t>
  </si>
  <si>
    <t>24112.15</t>
  </si>
  <si>
    <t>Eyc ≥ 120Mpa</t>
  </si>
  <si>
    <t>24112.16</t>
  </si>
  <si>
    <t>Eyc ≥ 140Mpa</t>
  </si>
  <si>
    <t>Bê tông nhựa hạt trung dày 7cm trên móng cấp phối đá dăm, môđun đàn hồi Eyc</t>
  </si>
  <si>
    <t>24112.17</t>
  </si>
  <si>
    <t>Eyc ≥ 130Mpa</t>
  </si>
  <si>
    <t>24112.18</t>
  </si>
  <si>
    <t>24112.19</t>
  </si>
  <si>
    <t>Eyc ≥ 160Mpa</t>
  </si>
  <si>
    <t>24112.20</t>
  </si>
  <si>
    <t>Eyc ≥ 180Mpa</t>
  </si>
  <si>
    <t>Bê tông nhựa hạt mịn dày 5cm + bê tông nhựa hạt thô dày 7cm trên móng cấp phối đá dăm, môđun đàn hồi Eyc</t>
  </si>
  <si>
    <t>24112.21</t>
  </si>
  <si>
    <t>24112.22</t>
  </si>
  <si>
    <t>24112.23</t>
  </si>
  <si>
    <t>24112.24</t>
  </si>
  <si>
    <t>Bê tông nhựa hạt trung dày 5cm + bê tông nhựa hạt thô dày 7cm trên móng cấp phối đá dăm, môđun đàn hồi Eyc</t>
  </si>
  <si>
    <t>24112.25</t>
  </si>
  <si>
    <t>24112.26</t>
  </si>
  <si>
    <t>24112.27</t>
  </si>
  <si>
    <t>24112.28</t>
  </si>
  <si>
    <t>Mặt đường bê tông xi măng, móng cấp phối đá dăm dày 15cm</t>
  </si>
  <si>
    <t>24112.29</t>
  </si>
  <si>
    <t>Bê tông xi măng mác 350 dày 24cm</t>
  </si>
  <si>
    <t>24112.30</t>
  </si>
  <si>
    <t>Bê tông xi măng mác 350 dày 26cm</t>
  </si>
  <si>
    <t>24112.31</t>
  </si>
  <si>
    <t>Bê tông xi măng mác 350 dày 28cm</t>
  </si>
  <si>
    <t>Mặt đường bê tông xi măng, móng cấp phối đá dăm dày 18cm</t>
  </si>
  <si>
    <t>24112.32</t>
  </si>
  <si>
    <t>24112.33</t>
  </si>
  <si>
    <t>24112.34</t>
  </si>
  <si>
    <t>Mặt đường bê tông xi măng, móng cấp phối đá dăm dày 20cm</t>
  </si>
  <si>
    <t>24112.35</t>
  </si>
  <si>
    <t>24112.36</t>
  </si>
  <si>
    <t>24112.37</t>
  </si>
  <si>
    <t>Mặt đường bê tông xi măng, móng cấp phối đá dăm gia cố 6% xi măng dày 15cm</t>
  </si>
  <si>
    <t>24112.38</t>
  </si>
  <si>
    <t>24112.39</t>
  </si>
  <si>
    <t>24112.40</t>
  </si>
  <si>
    <t>Mặt đường bê tông xi măng, móng cấp phối đá dăm gia cố 6% xi măng dày 18cm</t>
  </si>
  <si>
    <t>24112.41</t>
  </si>
  <si>
    <t>24112.42</t>
  </si>
  <si>
    <t>24112.43</t>
  </si>
  <si>
    <t>Rãnh dọc</t>
  </si>
  <si>
    <t>24112.44</t>
  </si>
  <si>
    <t>Rãnh đá hộc xây kích thước 40cm x (40cm+120cm) dày 25cm</t>
  </si>
  <si>
    <t>24112.45</t>
  </si>
  <si>
    <t>Rãnh bê tông xi măng mác M150 dày 12cm kích thước 40cm x (40cm+120cm)</t>
  </si>
  <si>
    <t>a. Giá bộ phận kết cấu công trình đường ô tô được tính toán phù hợp với tiêu chuẩn thiết kế đường ô tô, cầu (TCVN 4054:2005, 22 TCN 272-05) và các quy định hiện hành khác có liên quan.</t>
  </si>
  <si>
    <r>
      <t>b. Giá bộ phận kết cấu công trình đường ô tô bao gồm các chi phí cần thiết để xây dựng hoàn thành bộ phận kết cấu đường ô tô theo tiêu chuẩn tính bình quân cho 1m</t>
    </r>
    <r>
      <rPr>
        <vertAlign val="superscript"/>
        <sz val="11"/>
        <rFont val="Times New Roman"/>
        <family val="1"/>
      </rPr>
      <t>2</t>
    </r>
    <r>
      <rPr>
        <sz val="11"/>
        <rFont val="Times New Roman"/>
        <family val="1"/>
      </rPr>
      <t> mặt đường, 1m rãnh dọc. Các chi phí tính trong giá bộ phận kết cấu công trình đường ô tô gồm chi phí trực tiếp, chi phí vận chuyển nội bộ công trường, chi phí chung, thu nhập chịu thuế tính trước, lán trại, đảm bảo giao thông nội bộ công trường, thuế giá trị gia tăng.</t>
    </r>
  </si>
  <si>
    <t>c. Giá bộ phận kết cấu công trình đường ô tô chưa bao gồm chi phí cầu tạm và đường công vụ.</t>
  </si>
  <si>
    <t>Đối với rãnh dọc chưa bao gồm công tác đào và xử lý thoát nước hạ lưu.</t>
  </si>
  <si>
    <t>2 CÔNG TRÌNH CẦU ĐƯỜNG BỘ</t>
  </si>
  <si>
    <t>Bảng 75. Giá xây dựng tổng hợp bộ phận kết cấu công trình cầu đường bộ</t>
  </si>
  <si>
    <t>Đơn vị tính: đ/dầm</t>
  </si>
  <si>
    <t>Dầm bê tông cốt thép dự ứng lực mác 40Mpa</t>
  </si>
  <si>
    <t>Dầm I, dài</t>
  </si>
  <si>
    <t>24200.01</t>
  </si>
  <si>
    <t>18m</t>
  </si>
  <si>
    <t>24200.02</t>
  </si>
  <si>
    <t>20m</t>
  </si>
  <si>
    <t>24200.03</t>
  </si>
  <si>
    <t>24m</t>
  </si>
  <si>
    <t>24200.04</t>
  </si>
  <si>
    <t>30m</t>
  </si>
  <si>
    <t>24200.05</t>
  </si>
  <si>
    <t>33m</t>
  </si>
  <si>
    <t>Dầm T, dài</t>
  </si>
  <si>
    <t>24200.06</t>
  </si>
  <si>
    <t>24200.07</t>
  </si>
  <si>
    <t>21m</t>
  </si>
  <si>
    <t>24200.08</t>
  </si>
  <si>
    <t>24200.09</t>
  </si>
  <si>
    <t>Dầm bản, dài</t>
  </si>
  <si>
    <t>24200.10</t>
  </si>
  <si>
    <t>24200.11</t>
  </si>
  <si>
    <t>24200.12</t>
  </si>
  <si>
    <t>24200.13</t>
  </si>
  <si>
    <t>Dầm Supe T, bê tông cốt thép dự ứng lực mác 45MPa dài 38,3m</t>
  </si>
  <si>
    <t>a. Giá bộ phận kết cấu công trình cầu đường bộ được tính toán phù hợp với tiêu chuẩn thiết kế đường ô tô, cầu (TCVN 4054:2005, 22 TCN 272-05) và các quy định hiện hành khác có liên quan.</t>
  </si>
  <si>
    <t>b. Giá bộ phận kết cấu công trình cầu đường bộ bao gồm các chi phí cần thiết để xây dựng hoàn thành một cấu kiện điển hình. Các chi phí tính trong giá bộ phận kết cấu công trình cầu đường bộ gồm chi phí trực tiếp công tác tháo lắp ván khuôn, gia công lắp đặt cốt thép, cáp dự ứng lực, đổ bê tông, lao lắp trên mố trụ, bói đúc dầm, chi phí vận chuyển nội bộ công trường, chi phí chung, thu nhập chịu thuế tính trước, lán trại, đảm bảo giao thông nội bộ công trường, thuế giá trị gia tăng.</t>
  </si>
  <si>
    <t>c. Giá bộ phận kết cấu công trình cầu đường bộ chưa bao gồm chi phí cầu tạm và đường công vụ.</t>
  </si>
  <si>
    <t>3 CÔNG TRÌNH SÂN BAY</t>
  </si>
  <si>
    <t>Bảng 76. Giá xây dựng tổng hợp bộ phận kết cấu công trình sân bay</t>
  </si>
  <si>
    <t>24300.01</t>
  </si>
  <si>
    <t>Sân quay đầu</t>
  </si>
  <si>
    <t>24300.02</t>
  </si>
  <si>
    <t>Sân đỗ máy bay</t>
  </si>
  <si>
    <t>24300.03</t>
  </si>
  <si>
    <t>Đường cất hạ cánh</t>
  </si>
  <si>
    <t>a. Giá bộ phận kết cấu công trình sân bay được tính toán phù hợp với tiêu chuẩn thiết kế sân bay dân dụng (TCVN 8753:2011, TCCS 02:2009/CHK) và các quy định hiện hành khác có liên quan.</t>
  </si>
  <si>
    <t>Sân chờ có sức chịu tải đảm bảo khai thác được các loại máy bay B777, B747, B767, A321.</t>
  </si>
  <si>
    <t>Sân đỗ máy bay đảm bảo 08 vị trí đỗ máy bay A321/giờ cao điểm (tương đương 4 vị trí máy bay cấp E, 1 vị trí đỗ máy bay cấp D, 3 vị trí đỗ máy bay cấp C).</t>
  </si>
  <si>
    <t>Đường cất hạ cánh phải đảm bảo cho các loại máy bay B777, B747, B767, A321… và tương đương cất cánh, hạ cánh an toàn.</t>
  </si>
  <si>
    <t>b. Giá bộ phận kết cấu công trình sân bay bao gồm các chi phí cần thiết để xây dựng hoàn thành một cấu kiện điển hình. Giá bộ phận kết cấu trên chưa bao gồm chi phí cho công tác xử lý nền đất.</t>
  </si>
  <si>
    <r>
      <t xml:space="preserve">TP.HCM, ngày         tháng          năm </t>
    </r>
    <r>
      <rPr>
        <sz val="11"/>
        <color indexed="10"/>
        <rFont val="Times New Roman"/>
        <family val="1"/>
      </rPr>
      <t>2019</t>
    </r>
    <r>
      <rPr>
        <sz val="11"/>
        <rFont val="Times New Roman"/>
        <family val="1"/>
      </rPr>
      <t xml:space="preserve">
PHÓ TỔNG GIÁM ĐỐC</t>
    </r>
  </si>
  <si>
    <t>DỰ PHÒNG DO YẾU TỐ TRƯỢT GIÁ (GDP2):</t>
  </si>
  <si>
    <t>Chung cư, Nhà đa năng, Văn phòng làm việc</t>
  </si>
  <si>
    <t>Số tầng hầm</t>
  </si>
  <si>
    <t>Số tầng nổi</t>
  </si>
  <si>
    <t>DT_MB đất XD hầm</t>
  </si>
  <si>
    <t>DT_MB đất XD nổi</t>
  </si>
  <si>
    <t>Số tầng nổi của công trình</t>
  </si>
  <si>
    <r>
      <t>Hệ số điều chỉnh (K</t>
    </r>
    <r>
      <rPr>
        <b/>
        <vertAlign val="subscript"/>
        <sz val="11"/>
        <rFont val="Times New Roman"/>
        <family val="1"/>
      </rPr>
      <t>đc1</t>
    </r>
    <r>
      <rPr>
        <b/>
        <sz val="11"/>
        <rFont val="Times New Roman"/>
        <family val="1"/>
      </rPr>
      <t>)</t>
    </r>
  </si>
  <si>
    <t>≤10 tầng</t>
  </si>
  <si>
    <t>Từ &gt;10 đến ≤20 tầng</t>
  </si>
  <si>
    <t>Từ &gt;20 đến ≤30 tầng</t>
  </si>
  <si>
    <t>Từ &gt;30 đến ≤40 tầng</t>
  </si>
  <si>
    <t>Từ &gt;40 đến ≤50 tầng</t>
  </si>
  <si>
    <t>Chung cư, nhà đa năng, văn phòng làm việc</t>
  </si>
  <si>
    <t>B</t>
  </si>
  <si>
    <t>C</t>
  </si>
  <si>
    <t>D</t>
  </si>
  <si>
    <t>CP khu đỗ xe</t>
  </si>
  <si>
    <t>CP khu thương mại</t>
  </si>
  <si>
    <t xml:space="preserve"> &lt;= Chi phí thí nghiệm cọc</t>
  </si>
  <si>
    <t>Tiêu chí phân cấp</t>
  </si>
  <si>
    <t>Đặc biệt</t>
  </si>
  <si>
    <t>1.1.1.1. Nhà trẻ, trường mẫu giáo</t>
  </si>
  <si>
    <t>≥ 100</t>
  </si>
  <si>
    <t>&lt; 100</t>
  </si>
  <si>
    <t>1.1.1.2. Trường tiểu học</t>
  </si>
  <si>
    <t>Tổng số học sinh toàn trường</t>
  </si>
  <si>
    <t>≥ 700</t>
  </si>
  <si>
    <t>&lt; 700</t>
  </si>
  <si>
    <t>1.1.1.3. Trường trung học cơ sở, trường trung học phổ thông, trường phổ thông có nhiều cấp học</t>
  </si>
  <si>
    <t>≥ 1.350</t>
  </si>
  <si>
    <t>&lt; 1.350</t>
  </si>
  <si>
    <t>1.1.1.4. Trường đại học, trường cao đẳng; Trường trung học chuyên nghiệp, trường dạy nghề, trường công nhân kỹ thuật, trường nghiệp vụ</t>
  </si>
  <si>
    <t>Tổng số sinh viên toàn trường</t>
  </si>
  <si>
    <t>&gt; 8.000</t>
  </si>
  <si>
    <t>5.000 ÷ 8.000</t>
  </si>
  <si>
    <t>&lt; 5.000</t>
  </si>
  <si>
    <r>
      <t xml:space="preserve">1.1.2.1. Bệnh viện đa khoa, bệnh viện chuyên khoa từ trung ương đến địa phương </t>
    </r>
    <r>
      <rPr>
        <i/>
        <sz val="11"/>
        <color indexed="8"/>
        <rFont val="Arial"/>
        <family val="2"/>
      </rPr>
      <t>(Bệnh viện trung ương không thấp hơn cấp I)</t>
    </r>
  </si>
  <si>
    <t>Tổng số giường bệnh lưu trú</t>
  </si>
  <si>
    <t>&gt; 1.000</t>
  </si>
  <si>
    <t>500 ÷ 1.000</t>
  </si>
  <si>
    <t>250 ÷ &lt; 500</t>
  </si>
  <si>
    <t>&lt; 250</t>
  </si>
  <si>
    <r>
      <t xml:space="preserve">1.1.2.2. Trung tâm thí nghiệm an toàn sinh học </t>
    </r>
    <r>
      <rPr>
        <i/>
        <sz val="11"/>
        <color indexed="8"/>
        <rFont val="Arial"/>
        <family val="2"/>
      </rPr>
      <t>(Cấp độ an toàn sinh học xác định theo quy định của ngành y tế)</t>
    </r>
  </si>
  <si>
    <t>Cấp độ an toàn sinh học (ATSH)</t>
  </si>
  <si>
    <t>ATSH cấp độ 4</t>
  </si>
  <si>
    <t>ATSH cấp độ 3</t>
  </si>
  <si>
    <t>ATSH cấp độ 1 và cấp độ 2</t>
  </si>
  <si>
    <t>1.1.3</t>
  </si>
  <si>
    <r>
      <t xml:space="preserve">1.1.3.1. Sân vận động, sân thi đấu các môn thể thao ngoài trời có khán đài </t>
    </r>
    <r>
      <rPr>
        <i/>
        <sz val="11"/>
        <color indexed="8"/>
        <rFont val="Arial"/>
        <family val="2"/>
      </rPr>
      <t>(Sân vận động quốc gia, sân thi đấu quốc gia không nhỏ hơn cấp I)</t>
    </r>
  </si>
  <si>
    <t>Sức chứa của khán đài (nghìn chỗ)</t>
  </si>
  <si>
    <t>&gt; 40</t>
  </si>
  <si>
    <t>&gt; 20 ÷ 40</t>
  </si>
  <si>
    <t>5 ÷ 20</t>
  </si>
  <si>
    <t>&lt; 5</t>
  </si>
  <si>
    <r>
      <t xml:space="preserve">1.1.3.2. Nhà thi đấu, tập luyện các môn thể thao có khán đài </t>
    </r>
    <r>
      <rPr>
        <i/>
        <sz val="11"/>
        <color indexed="8"/>
        <rFont val="Arial"/>
        <family val="2"/>
      </rPr>
      <t>(Nhà thi đấu thể thao quốc gia không nhỏ hơn cấp I)</t>
    </r>
  </si>
  <si>
    <t>&gt; 7,5</t>
  </si>
  <si>
    <t>5 ÷ 7,5</t>
  </si>
  <si>
    <t>2 ÷ &lt; 5</t>
  </si>
  <si>
    <t>&lt; 2</t>
  </si>
  <si>
    <t>1.1.3.3. Sân gôn</t>
  </si>
  <si>
    <t>Số lỗ</t>
  </si>
  <si>
    <t>&lt; 18</t>
  </si>
  <si>
    <t>1.1.3.4. Bể bơi, sân thể thao ngoài trời</t>
  </si>
  <si>
    <t>Tầm quan trọng</t>
  </si>
  <si>
    <t>Đạt chuẩn thi đấu thể thao cấp quốc gia</t>
  </si>
  <si>
    <t>Hoạt động thể thao phong trào</t>
  </si>
  <si>
    <t>1.1.4</t>
  </si>
  <si>
    <r>
      <t xml:space="preserve">1.1.4.1. Trung tâm hội nghị, nhà hát, nhà văn hóa, câu lạc bộ, rạp chiếu phim, rạp xiếc, vũ trường và các công trình văn hóa tập trung đông người khác </t>
    </r>
    <r>
      <rPr>
        <i/>
        <sz val="11"/>
        <color indexed="8"/>
        <rFont val="Arial"/>
        <family val="2"/>
      </rPr>
      <t>(Trung tâm hội nghị quốc gia không nhỏ hơn cấp I)</t>
    </r>
  </si>
  <si>
    <t>Tổng sức chứa (nghìn người)</t>
  </si>
  <si>
    <t>&gt; 3</t>
  </si>
  <si>
    <t>&gt; 1,2 ÷ 3</t>
  </si>
  <si>
    <t>&gt; 0,3 ÷ 1,2</t>
  </si>
  <si>
    <t>≤ 0,3</t>
  </si>
  <si>
    <t>1.1.4.2. Bảo tàng, thư viện, triển lãm, nhà trưng bày</t>
  </si>
  <si>
    <t>Quốc gia</t>
  </si>
  <si>
    <t>Tỉnh, Ngành</t>
  </si>
  <si>
    <t>Các trường hợp còn lại</t>
  </si>
  <si>
    <t>1.1.5</t>
  </si>
  <si>
    <t>Chợ</t>
  </si>
  <si>
    <t>Số điểm kinh doanh</t>
  </si>
  <si>
    <t>&gt; 400</t>
  </si>
  <si>
    <t>≤ 400</t>
  </si>
  <si>
    <t>1.1.6</t>
  </si>
  <si>
    <t>Nhà ga hàng không (Nhà ga chính)</t>
  </si>
  <si>
    <t>Lượt hành khách (triệu khách/năm)</t>
  </si>
  <si>
    <t>≥ 10</t>
  </si>
  <si>
    <t>&lt; 10</t>
  </si>
  <si>
    <t>1.1.7</t>
  </si>
  <si>
    <t>Trụ sở cơ quan nhà nước và tổ chức chính trị</t>
  </si>
  <si>
    <t>Ghi chú:
- Công trình dân dụng không có tên nhưng có loại phù hợp với loại công trình trong Bảng 1.1 thì xác định cấp theo Bảng 1.1;
- Công trình dân dụng không có tên và không có loại phù hợp với loại công trình trong Bảng 1.1 thì xác định cấp theo loại và quy mô kết cấu (Phụ lục 2);
- Công trình tôn giáo (Trụ sở của tổ chức tôn giáo, chùa, nhà thờ, nhà nguyện, thánh đường, thánh thất, niệm phật đường, trường đào tạo về tôn giáo; bia, tháp tượng đài tôn giáo...): cấp công trình được xác định theo loại và quy mô kết cấu (Phụ lục 2) nhưng không thấp hơn cấp III;
- Tham khảo các ví dụ xác định cấp công trình dân dụng trong Phụ lục 3.</t>
  </si>
  <si>
    <t>Loại công trình công nghiệp</t>
  </si>
  <si>
    <t>Sản xuất vật liệu xây dựng</t>
  </si>
  <si>
    <t>1.2.1.1. Công trình Mỏ khai thác nguyên liệu cho ngành vật liệu xây dựng (cát, đá, sét, và các nguyên liệu cho ngành vật liệu xây dựng khác)</t>
  </si>
  <si>
    <t>≥ 3</t>
  </si>
  <si>
    <t>&lt; 3</t>
  </si>
  <si>
    <t>1.2.1.2. Nhà máy sản xuất xi măng</t>
  </si>
  <si>
    <t>TCS (triệu tấn xi măng/năm)</t>
  </si>
  <si>
    <t>&gt; 1</t>
  </si>
  <si>
    <t>0,5 ÷ 1</t>
  </si>
  <si>
    <t>&lt; 0,5</t>
  </si>
  <si>
    <t>1.2.1.3. Trạm nghiền xi măng</t>
  </si>
  <si>
    <t>&gt; 1,5</t>
  </si>
  <si>
    <t>0,5 ÷ 1,5</t>
  </si>
  <si>
    <t>1.2.1.4. Nhà máy sản xuất sản phẩm, cấu kiện bê tông thông thường; nhà máy sản xuất gạch xi măng cốt liệu</t>
  </si>
  <si>
    <r>
      <t>TCS (nghìn m</t>
    </r>
    <r>
      <rPr>
        <vertAlign val="superscript"/>
        <sz val="11"/>
        <color indexed="8"/>
        <rFont val="Arial"/>
        <family val="2"/>
      </rPr>
      <t>3</t>
    </r>
    <r>
      <rPr>
        <sz val="11"/>
        <color indexed="8"/>
        <rFont val="Arial"/>
        <family val="2"/>
      </rPr>
      <t xml:space="preserve"> cấu kiện thành phẩm/năm)</t>
    </r>
  </si>
  <si>
    <t>&gt; 150</t>
  </si>
  <si>
    <t>≤ 150</t>
  </si>
  <si>
    <t>1.2.1.5. Nhà máy sản xuất cấu kiện bê tông ly tâm, cấu kiện bê tông ứng lực trước</t>
  </si>
  <si>
    <t>30 ÷ 150</t>
  </si>
  <si>
    <t>&lt; 30</t>
  </si>
  <si>
    <t>1.2.1.6. Nhà máy sản xuất viên xây, cấu kiện bê tông khí AAC</t>
  </si>
  <si>
    <r>
      <t>TCS (nghìn m</t>
    </r>
    <r>
      <rPr>
        <vertAlign val="superscript"/>
        <sz val="11"/>
        <color indexed="8"/>
        <rFont val="Arial"/>
        <family val="2"/>
      </rPr>
      <t>3</t>
    </r>
    <r>
      <rPr>
        <sz val="11"/>
        <color indexed="8"/>
        <rFont val="Arial"/>
        <family val="2"/>
      </rPr>
      <t xml:space="preserve"> thành phẩm/năm)</t>
    </r>
  </si>
  <si>
    <t>&gt; 200</t>
  </si>
  <si>
    <t>100 ÷ 200</t>
  </si>
  <si>
    <t>1.2.1.7. Nhà máy sản xuất gạch đất sét nung</t>
  </si>
  <si>
    <t>TCS (triệu viên gạch/năm)</t>
  </si>
  <si>
    <t>&gt; 60</t>
  </si>
  <si>
    <t>20 ÷ 60</t>
  </si>
  <si>
    <t>&lt; 20</t>
  </si>
  <si>
    <t>1.2.1.8. Nhà máy sản xuất sản phẩm ốp, lát</t>
  </si>
  <si>
    <r>
      <t>TCS (triệu m</t>
    </r>
    <r>
      <rPr>
        <vertAlign val="superscript"/>
        <sz val="11"/>
        <color indexed="8"/>
        <rFont val="Arial"/>
        <family val="2"/>
      </rPr>
      <t>2</t>
    </r>
    <r>
      <rPr>
        <sz val="11"/>
        <color indexed="8"/>
        <rFont val="Arial"/>
        <family val="2"/>
      </rPr>
      <t xml:space="preserve"> sản phẩm/năm)</t>
    </r>
  </si>
  <si>
    <t>&gt; 15</t>
  </si>
  <si>
    <t>5 ÷ 15</t>
  </si>
  <si>
    <t>1.2.1.9. Nhà máy sản xuất sản phẩm sứ vệ sinh</t>
  </si>
  <si>
    <t>TCS (triệu sản phẩm/năm)</t>
  </si>
  <si>
    <t>0,3 ÷ 1</t>
  </si>
  <si>
    <t>&lt; 0,3</t>
  </si>
  <si>
    <t>1.2.1.10. Nhà máy sản xuất kính xây dựng</t>
  </si>
  <si>
    <r>
      <t>TCS (triệu m</t>
    </r>
    <r>
      <rPr>
        <vertAlign val="superscript"/>
        <sz val="11"/>
        <color indexed="8"/>
        <rFont val="Arial"/>
        <family val="2"/>
      </rPr>
      <t>2</t>
    </r>
    <r>
      <rPr>
        <sz val="11"/>
        <color indexed="8"/>
        <rFont val="Arial"/>
        <family val="2"/>
      </rPr>
      <t xml:space="preserve"> kính/năm)</t>
    </r>
  </si>
  <si>
    <t>&gt; 20</t>
  </si>
  <si>
    <t>1.2.1.11. Nhà máy sản xuất sản phẩm từ kính (kính tôi, kính hộp, kính nhiều lớp...)</t>
  </si>
  <si>
    <r>
      <t>TCS (nghìn m</t>
    </r>
    <r>
      <rPr>
        <vertAlign val="superscript"/>
        <sz val="11"/>
        <color indexed="8"/>
        <rFont val="Arial"/>
        <family val="2"/>
      </rPr>
      <t>2</t>
    </r>
    <r>
      <rPr>
        <sz val="11"/>
        <color indexed="8"/>
        <rFont val="Arial"/>
        <family val="2"/>
      </rPr>
      <t xml:space="preserve"> kính/năm)</t>
    </r>
  </si>
  <si>
    <t>≥ 200</t>
  </si>
  <si>
    <t>&lt; 200</t>
  </si>
  <si>
    <t>1.2.2</t>
  </si>
  <si>
    <t>Luyện kim và cơ khí chế tạo</t>
  </si>
  <si>
    <t>1.2.2.1. Nhà máy luyện kim</t>
  </si>
  <si>
    <t>a) Nhà máy luyện kim mầu</t>
  </si>
  <si>
    <t>TSL (triệu tấn thành phẩm/năm)</t>
  </si>
  <si>
    <t>&gt; 0,5</t>
  </si>
  <si>
    <t>0,1 ÷ 0,5</t>
  </si>
  <si>
    <t>&lt; 0,1</t>
  </si>
  <si>
    <t>b) Nhà máy luyện, cán thép</t>
  </si>
  <si>
    <t>Mọi quy mô</t>
  </si>
  <si>
    <t>1.2.2.3. Nhà máy chế tạo máy động lực và máy nông nghiệp</t>
  </si>
  <si>
    <t>TSL (nghìn sản phẩm/năm)</t>
  </si>
  <si>
    <t>&gt; 5</t>
  </si>
  <si>
    <t>2,5 ÷ 5</t>
  </si>
  <si>
    <t>&lt; 2,5</t>
  </si>
  <si>
    <t>1.2.2.4. Nhà máy chế tạo máy công cụ và thiết bị công nghiệp</t>
  </si>
  <si>
    <t>1.2.2.5. Nhà máy chế tạo thiết bị nâng hạ</t>
  </si>
  <si>
    <t>TSL (nghìn tấn sản phẩm/năm)</t>
  </si>
  <si>
    <t>≤ 200</t>
  </si>
  <si>
    <t>1.2.2.6. Nhà máy chế tạo máy xây dựng</t>
  </si>
  <si>
    <t>a) Nhà máy sản xuất, lắp ráp máy ủi, máy đào, máy xúc</t>
  </si>
  <si>
    <t>TSL (sản phẩm/năm)</t>
  </si>
  <si>
    <t>&gt; 250</t>
  </si>
  <si>
    <t>≤ 250</t>
  </si>
  <si>
    <t>b) Nhà máy sản xuất, lắp ráp xe lu tĩnh và lu rung</t>
  </si>
  <si>
    <t>&gt; 130</t>
  </si>
  <si>
    <t>≤ 130</t>
  </si>
  <si>
    <t>c) Nhà máy sản xuất, lắp ráp cẩu tự hành</t>
  </si>
  <si>
    <t>≤ 40</t>
  </si>
  <si>
    <t>1.2.2.7. Nhà máy chế tạo thiết bị toàn bộ</t>
  </si>
  <si>
    <t>TSL (nghìn tấn thiết bị/năm)</t>
  </si>
  <si>
    <t>&gt; 10</t>
  </si>
  <si>
    <t>5 ÷ 10</t>
  </si>
  <si>
    <t>1.2.2.8. Nhà máy sản xuất lắp ráp phương tiện giao thông</t>
  </si>
  <si>
    <t>a) Nhà máy sản xuất lắp ráp ô tô</t>
  </si>
  <si>
    <t>TSL (nghìn xe/năm)</t>
  </si>
  <si>
    <t>b) Nhà máy sản xuất lắp ráp xe máy</t>
  </si>
  <si>
    <t>&gt; 500</t>
  </si>
  <si>
    <t>≤ 500</t>
  </si>
  <si>
    <t>c) Nhà máy sản xuất lắp ráp đầu máy tàu hỏa</t>
  </si>
  <si>
    <t>TSL (nghìn đầu máy/năm)</t>
  </si>
  <si>
    <t>Khai thác mỏ và chế biến khoáng sản</t>
  </si>
  <si>
    <t>1.2.3.1. Mỏ than hầm lò</t>
  </si>
  <si>
    <t>TSL (triệu tấn than/năm)</t>
  </si>
  <si>
    <t>1.2.3.2. Mỏ quặng hầm lò</t>
  </si>
  <si>
    <t>TSL (triệu tấn quặng/năm)</t>
  </si>
  <si>
    <t>1 ÷ 3</t>
  </si>
  <si>
    <t>&lt; 1</t>
  </si>
  <si>
    <t>1.2.3.3. Mỏ than lộ thiên</t>
  </si>
  <si>
    <t>≥ 2</t>
  </si>
  <si>
    <t>1.2.3.4. Mỏ quặng lộ thiên</t>
  </si>
  <si>
    <t>1.2.3.5. Nhà máy sàng tuyển than</t>
  </si>
  <si>
    <t>TSL (triệu tấn/năm)</t>
  </si>
  <si>
    <t>2 ÷ 5</t>
  </si>
  <si>
    <t>1.2.3.6. Nhà máy tuyển/làm giàu quặng (bao gồm cả tuyển quặng bô xít)</t>
  </si>
  <si>
    <t>&gt; 7</t>
  </si>
  <si>
    <t>3 ÷ 7</t>
  </si>
  <si>
    <t>1.2.3.7. Công trình sản xuất alumin</t>
  </si>
  <si>
    <t>Cấp I với mọi quy mô</t>
  </si>
  <si>
    <t>Dầu khí</t>
  </si>
  <si>
    <t>1.2.4.1. Công trình khai thác trên biển (giàn khai thác)</t>
  </si>
  <si>
    <t>1.2.4.2. Công trình lọc dầu</t>
  </si>
  <si>
    <t>TCS (triệu tấn /năm)</t>
  </si>
  <si>
    <t>1.2.4.3. Công trình chế biến khí</t>
  </si>
  <si>
    <r>
      <t>TCS (triệu m</t>
    </r>
    <r>
      <rPr>
        <vertAlign val="superscript"/>
        <sz val="11"/>
        <color indexed="8"/>
        <rFont val="Arial"/>
        <family val="2"/>
      </rPr>
      <t>3</t>
    </r>
    <r>
      <rPr>
        <sz val="11"/>
        <color indexed="8"/>
        <rFont val="Arial"/>
        <family val="2"/>
      </rPr>
      <t xml:space="preserve"> khí/ngày)</t>
    </r>
  </si>
  <si>
    <t>1.2.4.4. Công trình sản xuất nhiên liệu sinh học</t>
  </si>
  <si>
    <t>TCS (nghìn tấn sản phẩm/năm)</t>
  </si>
  <si>
    <t>200 ÷ 500</t>
  </si>
  <si>
    <t>1.2.4.5. Kho xăng dầu</t>
  </si>
  <si>
    <r>
      <t>Tổng dung tích chứa (nghìn m</t>
    </r>
    <r>
      <rPr>
        <vertAlign val="superscript"/>
        <sz val="11"/>
        <color indexed="8"/>
        <rFont val="Arial"/>
        <family val="2"/>
      </rPr>
      <t>3</t>
    </r>
    <r>
      <rPr>
        <sz val="11"/>
        <color indexed="8"/>
        <rFont val="Arial"/>
        <family val="2"/>
      </rPr>
      <t>)</t>
    </r>
  </si>
  <si>
    <t>&gt; 100</t>
  </si>
  <si>
    <t>5 ÷ 100</t>
  </si>
  <si>
    <t>0,21 ÷ &lt; 5</t>
  </si>
  <si>
    <t>&lt; 0,21</t>
  </si>
  <si>
    <t>1.2.4.6. Kho chứa khí hóa lỏng, trạm chiết nạp khí hóa lỏng</t>
  </si>
  <si>
    <t>1.2.4.7. Cửa hàng/Trạm bán lẻ xăng, dầu, khí hóa lỏng</t>
  </si>
  <si>
    <t>Cấp III với mọi quy mô</t>
  </si>
  <si>
    <t>Năng lượng</t>
  </si>
  <si>
    <t>1.2.5.1. Công trình nhiệt điện</t>
  </si>
  <si>
    <t>TCS (MW)</t>
  </si>
  <si>
    <t>&gt; 2.000</t>
  </si>
  <si>
    <t>600 ÷ 2.000</t>
  </si>
  <si>
    <t>50 ÷ &lt; 600</t>
  </si>
  <si>
    <t>&lt; 50</t>
  </si>
  <si>
    <t>1.2.5.2. Công trình điện hạt nhân</t>
  </si>
  <si>
    <t>Cấp đặc biệt với mọi quy mô</t>
  </si>
  <si>
    <t>1.2.5.3. Công trình thủy điện</t>
  </si>
  <si>
    <t>&gt; 30 ÷ 50</t>
  </si>
  <si>
    <t>≤ 30</t>
  </si>
  <si>
    <t>1.2.5.4. Công trình điện gió</t>
  </si>
  <si>
    <t>&gt; 30</t>
  </si>
  <si>
    <t>10 ÷ 30</t>
  </si>
  <si>
    <t>1.2.5.5. Công trình điện mặt trời</t>
  </si>
  <si>
    <t>1.2.5.6. Công trình điện địa nhiệt</t>
  </si>
  <si>
    <t>1.2.5.7. Công trình điện thủy triều</t>
  </si>
  <si>
    <t>&gt; 50</t>
  </si>
  <si>
    <t>30 ÷ 50</t>
  </si>
  <si>
    <t>1.2.5.8. Công trình điện rác</t>
  </si>
  <si>
    <t>&gt; 70</t>
  </si>
  <si>
    <t>&gt; 15 ÷ 70</t>
  </si>
  <si>
    <t>1.2.5.9. Công trình điện sinh khối</t>
  </si>
  <si>
    <t>1.2.5.10. Công trình điện khí biogas</t>
  </si>
  <si>
    <t>1.2.5.11. Đường dây và trạm biến áp</t>
  </si>
  <si>
    <t>Điện áp (kV)</t>
  </si>
  <si>
    <t>≥ 500</t>
  </si>
  <si>
    <t>&lt; 35</t>
  </si>
  <si>
    <t>Hóa chất</t>
  </si>
  <si>
    <t>1.2.6.1. Công trình sản xuất sản phẩm phân bón và hóa chất bảo vệ thực vật</t>
  </si>
  <si>
    <t>a) Nhà máy sản xuất Urê, DAP, MPA, SA, NPK phức hợp</t>
  </si>
  <si>
    <t>b) Nhà máy sản xuất phân lân các loại (supe lân, lân nung chảy)</t>
  </si>
  <si>
    <t>300 ÷ 500</t>
  </si>
  <si>
    <t>&lt; 300</t>
  </si>
  <si>
    <t>c) Nhà máy sản xuất NPK hỗn hợp, phân vi sinh</t>
  </si>
  <si>
    <t>≥ 300</t>
  </si>
  <si>
    <t>d) Nhà máy sản xuất hóa chất bảo vệ thực vật</t>
  </si>
  <si>
    <t>10 ÷ 15</t>
  </si>
  <si>
    <t>1.2.6.2. Công trình sản xuất sản phẩm hóa chất cơ bản, hóa dầu, hóa dược, hóa mỹ phẩm và hóa chất khác</t>
  </si>
  <si>
    <t>a) Nhà máy sản xuất Amoniac, axit, xút, clo các loại</t>
  </si>
  <si>
    <t>40 ÷ &lt; 100</t>
  </si>
  <si>
    <t>&lt; 40</t>
  </si>
  <si>
    <t>b) Nhà máy sản xuất sô đa</t>
  </si>
  <si>
    <t>&gt; 300</t>
  </si>
  <si>
    <t>200 ÷ 300</t>
  </si>
  <si>
    <t>c) Nhà máy sản xuất các muối vô cơ, ôxit vô cơ</t>
  </si>
  <si>
    <t>≥ 20</t>
  </si>
  <si>
    <t>e) Nhà máy sản xuất sản phẩm hóa dược</t>
  </si>
  <si>
    <t>g) Nhà máy sản xuất hóa mỹ phẩm</t>
  </si>
  <si>
    <t>≤ 5</t>
  </si>
  <si>
    <t>h) Nhà máy sản xuất hóa chất nguy hiểm, độc hại</t>
  </si>
  <si>
    <t>1.2.6.3. Công trình sản xuất sản phẩm nguồn điện hóa học</t>
  </si>
  <si>
    <t>TSL (triệu viên/năm)</t>
  </si>
  <si>
    <t>&lt; 15</t>
  </si>
  <si>
    <t>b) Nhà máy sản xuất ắc quy</t>
  </si>
  <si>
    <t>TSL (nghìn kWh/năm)</t>
  </si>
  <si>
    <t>&gt; 450</t>
  </si>
  <si>
    <t>150 ÷ 450</t>
  </si>
  <si>
    <t>&lt; 150</t>
  </si>
  <si>
    <t>c) Nhà máy sản xuất que hàn</t>
  </si>
  <si>
    <r>
      <t>TSL (nghìn m</t>
    </r>
    <r>
      <rPr>
        <vertAlign val="superscript"/>
        <sz val="11"/>
        <color indexed="8"/>
        <rFont val="Arial"/>
        <family val="2"/>
      </rPr>
      <t>3</t>
    </r>
    <r>
      <rPr>
        <sz val="11"/>
        <color indexed="8"/>
        <rFont val="Arial"/>
        <family val="2"/>
      </rPr>
      <t xml:space="preserve"> khí/h)</t>
    </r>
  </si>
  <si>
    <t>1.2.6.5. Công trình sản xuất sản phẩm cao su:</t>
  </si>
  <si>
    <t>a) Nhà máy sản xuất săm lốp ô tô, máy kéo</t>
  </si>
  <si>
    <t>TSL (triệu chiếc/năm)</t>
  </si>
  <si>
    <t>b) Nhà máy sản xuất săm lốp xe mô tô, xe đạp</t>
  </si>
  <si>
    <t>1 ÷ 5</t>
  </si>
  <si>
    <t>c) Nhà máy sản xuất băng tải</t>
  </si>
  <si>
    <r>
      <t>TSL (nghìn m</t>
    </r>
    <r>
      <rPr>
        <vertAlign val="superscript"/>
        <sz val="11"/>
        <color indexed="8"/>
        <rFont val="Arial"/>
        <family val="2"/>
      </rPr>
      <t>2</t>
    </r>
    <r>
      <rPr>
        <sz val="11"/>
        <color indexed="8"/>
        <rFont val="Arial"/>
        <family val="2"/>
      </rPr>
      <t xml:space="preserve"> sản phẩm/năm)</t>
    </r>
  </si>
  <si>
    <t>d) Nhà máy sản xuất cao su kỹ thuật</t>
  </si>
  <si>
    <t>TSL (triệu sản phẩm/năm)</t>
  </si>
  <si>
    <t>1.2.6.6. Nhà máy sản xuất sản phẩm tẩy rửa (kem giặt, bột giặt, nước gội đầu, nước cọ rửa, xà phòng ...)</t>
  </si>
  <si>
    <t>1.2.6.7. Nhà máy sản xuất sản phẩm sơn, mực in các loại</t>
  </si>
  <si>
    <t>1.2.6.8. Nhà máy sản xuất nguyên liệu nhựa alkyd, acrylic</t>
  </si>
  <si>
    <t>1.2.6.9. Nhà máy sản xuất sản phẩm nguyên liệu mỏ hóa chất (tuyển quặng Apatit)</t>
  </si>
  <si>
    <t>&gt; 600</t>
  </si>
  <si>
    <t>350 ÷ 600</t>
  </si>
  <si>
    <t>&lt; 350</t>
  </si>
  <si>
    <t>1.2.6.10. Công trình sản xuất, chứa vật liệu nổ, tiền chất thuốc nổ</t>
  </si>
  <si>
    <t>a) Công trình sản xuất vật liệu nổ công nghiệp, tiền chất thuốc nổ</t>
  </si>
  <si>
    <t>b) Kho chứa vật liệu nổ công nghiệp</t>
  </si>
  <si>
    <t>Kho hầm lò, kho ngầm</t>
  </si>
  <si>
    <t>Kho cố định nổi và nửa ngầm</t>
  </si>
  <si>
    <t>Sức chứa (tấn)</t>
  </si>
  <si>
    <t>≤ 10</t>
  </si>
  <si>
    <t>Kho lưu động</t>
  </si>
  <si>
    <t>Cấp II với mọi quy mô</t>
  </si>
  <si>
    <t>c) Kho chứa tiền chất thuốc nổ</t>
  </si>
  <si>
    <t>≤ 50</t>
  </si>
  <si>
    <t>Công nghiệp nhẹ</t>
  </si>
  <si>
    <t>1.2.7.1. Công nghiệp thực phẩm</t>
  </si>
  <si>
    <t>a) Nhà máy sữa</t>
  </si>
  <si>
    <t>TSL (triệu lít/năm)</t>
  </si>
  <si>
    <t>30 ÷ 100</t>
  </si>
  <si>
    <t>b) Nhà máy sản xuất bánh kẹo, mỳ ăn liền</t>
  </si>
  <si>
    <t>&gt; 25</t>
  </si>
  <si>
    <t>5 ÷ 25</t>
  </si>
  <si>
    <t>c) Nhà máy sản xuất dầu ăn, hương liệu</t>
  </si>
  <si>
    <t>50 ÷ 150</t>
  </si>
  <si>
    <t>d) Nhà máy sản xuất rượu, bia, nước giải khát</t>
  </si>
  <si>
    <t>25 ÷ 100</t>
  </si>
  <si>
    <t>&lt; 25</t>
  </si>
  <si>
    <t>1.2.7.2. Công nghiệp tiêu dùng</t>
  </si>
  <si>
    <t>a) Nhà máy xơ sợi</t>
  </si>
  <si>
    <t>&gt; 75</t>
  </si>
  <si>
    <t>30 ÷ 75</t>
  </si>
  <si>
    <t>b) Nhà máy dệt</t>
  </si>
  <si>
    <r>
      <t>TSL (triệu m</t>
    </r>
    <r>
      <rPr>
        <vertAlign val="superscript"/>
        <sz val="11"/>
        <color indexed="8"/>
        <rFont val="Arial"/>
        <family val="2"/>
      </rPr>
      <t>2</t>
    </r>
    <r>
      <rPr>
        <sz val="11"/>
        <color indexed="8"/>
        <rFont val="Arial"/>
        <family val="2"/>
      </rPr>
      <t xml:space="preserve"> sản phẩm/năm)</t>
    </r>
  </si>
  <si>
    <t>c) Nhà máy in, nhuộm (ngành dệt, may)</t>
  </si>
  <si>
    <t>&gt; 35</t>
  </si>
  <si>
    <t>10 ÷ 35</t>
  </si>
  <si>
    <t>d) Nhà máy sản xuất các sản phẩm may</t>
  </si>
  <si>
    <t>2 ÷ 10</t>
  </si>
  <si>
    <t>đ) Nhà máy thuộc da và sản xuất các sản phẩm từ da</t>
  </si>
  <si>
    <t>&gt; 12</t>
  </si>
  <si>
    <t>1 ÷ 12</t>
  </si>
  <si>
    <t>e) Nhà máy sản xuất các sản phẩm nhựa</t>
  </si>
  <si>
    <t>2 ÷ 15</t>
  </si>
  <si>
    <t>g) Nhà máy sản xuất đồ sành sứ, thủy tinh</t>
  </si>
  <si>
    <t>3 ÷ 25</t>
  </si>
  <si>
    <t>h) Nhà máy bột giấy và giấy</t>
  </si>
  <si>
    <t>60 ÷ 100</t>
  </si>
  <si>
    <t>&lt; 60</t>
  </si>
  <si>
    <t>i) Nhà máy sản xuất thuốc lá</t>
  </si>
  <si>
    <t>TSL (triệu bao thuốc lá/năm)</t>
  </si>
  <si>
    <t>50 ÷ 200</t>
  </si>
  <si>
    <t>k) Nhà máy lắp ráp điện tử (ti vi, máy tính và sản phẩm tương đương), điện lạnh (điều hòa, tủ lạnh và sản phẩm tương đương)</t>
  </si>
  <si>
    <t>100 ÷ 300</t>
  </si>
  <si>
    <t>m) Nhà máy chế tạo linh kiện, phụ tùng thông tin và điện tử (mạch in điện tử, IC và sản phẩm tương đương)</t>
  </si>
  <si>
    <t>300 ÷ 400</t>
  </si>
  <si>
    <t>n) Nhà máy in tiền</t>
  </si>
  <si>
    <t>1.2.7.3. Công nghiệp chế biến nông, thủy và hải sản</t>
  </si>
  <si>
    <t>a) Nhà máy chế biến thủy, hải sản</t>
  </si>
  <si>
    <t>TSL (tấn nguyên liệu/ngày)</t>
  </si>
  <si>
    <t>b) Nhà máy chế biến đồ hộp</t>
  </si>
  <si>
    <t>c) Nhà máy xay xát, lau bóng gạo</t>
  </si>
  <si>
    <t>1 ÷ &lt; 100</t>
  </si>
  <si>
    <t>Ghi chú
- Các chữ viết tắt trong Bảng 1.2: TCS là Tổng công suất; TSL là Tổng sản lượng. Tổng công suất (hoặc Tổng sản lượng) được tính cho toàn bộ các dây chuyền công nghệ thuộc dự án;
- Công trình công nghiệp không có tên nhưng có loại phù hợp với loại công trình trong Bảng 1.2 thì xác định cấp theo Bảng 1.2; Công trình công nghiệp không có tên và không có loại phù hợp với loại công trình trong Bảng 1.2 thì xác định cấp theo loại và quy mô kết cấu (Phụ lục 2);
- Tham khảo các ví dụ xác định cấp công trình công nghiệp trong Phụ lục 3.</t>
  </si>
  <si>
    <t>1.3.1</t>
  </si>
  <si>
    <t>Cấp nước</t>
  </si>
  <si>
    <t>1.3.1.1. Nhà máy nước, công trình xử lý nước sạch (bao gồm cả công trình xử lý bùn cặn)</t>
  </si>
  <si>
    <r>
      <t>TCS (nghìn m</t>
    </r>
    <r>
      <rPr>
        <vertAlign val="superscript"/>
        <sz val="11"/>
        <color indexed="8"/>
        <rFont val="Arial"/>
        <family val="2"/>
      </rPr>
      <t>3</t>
    </r>
    <r>
      <rPr>
        <sz val="11"/>
        <color indexed="8"/>
        <rFont val="Arial"/>
        <family val="2"/>
      </rPr>
      <t>/ngày đêm)</t>
    </r>
  </si>
  <si>
    <t>≥ 30</t>
  </si>
  <si>
    <t>10 ÷ &lt; 30</t>
  </si>
  <si>
    <t>1.3.1.2. Trạm bơm nước thô, nước sạch hoặc tăng áp (bao gồm cả bể chứa nước nếu có)</t>
  </si>
  <si>
    <t>≥ 40</t>
  </si>
  <si>
    <t>12 ÷ &lt; 40</t>
  </si>
  <si>
    <t>&lt; 12</t>
  </si>
  <si>
    <t>1.3.2</t>
  </si>
  <si>
    <t>Thoát nước</t>
  </si>
  <si>
    <t>1.3.2.1. Hồ điều hòa</t>
  </si>
  <si>
    <t>Diện tích (ha)</t>
  </si>
  <si>
    <t>15 ÷ &lt; 20</t>
  </si>
  <si>
    <t>1 ÷ &lt; 15</t>
  </si>
  <si>
    <t>1.3.2.2. Trạm bơm nước mưa (bao gồm cả bể chứa nước nếu có)</t>
  </si>
  <si>
    <r>
      <t>TCS (m</t>
    </r>
    <r>
      <rPr>
        <vertAlign val="superscript"/>
        <sz val="11"/>
        <color indexed="8"/>
        <rFont val="Arial"/>
        <family val="2"/>
      </rPr>
      <t>3</t>
    </r>
    <r>
      <rPr>
        <sz val="11"/>
        <color indexed="8"/>
        <rFont val="Arial"/>
        <family val="2"/>
      </rPr>
      <t>/s)</t>
    </r>
  </si>
  <si>
    <t>≥ 25</t>
  </si>
  <si>
    <t>10 ÷ &lt; 25</t>
  </si>
  <si>
    <t>1.3.2.3. Công trình xử lý nước thải</t>
  </si>
  <si>
    <t>10 ÷ &lt; 20</t>
  </si>
  <si>
    <t>1.3.2.4. Trạm bơm nước thải (bao gồm cả bể chứa nước nếu có)</t>
  </si>
  <si>
    <r>
      <t>TCS (m</t>
    </r>
    <r>
      <rPr>
        <vertAlign val="superscript"/>
        <sz val="11"/>
        <color indexed="8"/>
        <rFont val="Arial"/>
        <family val="2"/>
      </rPr>
      <t>3</t>
    </r>
    <r>
      <rPr>
        <sz val="11"/>
        <color indexed="8"/>
        <rFont val="Arial"/>
        <family val="2"/>
      </rPr>
      <t>/h)</t>
    </r>
  </si>
  <si>
    <t>≥ 1.200</t>
  </si>
  <si>
    <t>700 ÷ &lt; 1.200</t>
  </si>
  <si>
    <t>1.3.2.5. Công trình xử lý bùn</t>
  </si>
  <si>
    <t>≥ 1.000</t>
  </si>
  <si>
    <t>200 ÷ &lt; 1.000</t>
  </si>
  <si>
    <t>1.3.3</t>
  </si>
  <si>
    <t>Xử lý chất thải rắn (CTR)</t>
  </si>
  <si>
    <t>1.3.3.1. Cơ sở xử lý CTR thông thường</t>
  </si>
  <si>
    <t>a) Trạm trung chuyển</t>
  </si>
  <si>
    <t>TCS (tấn/ngày đêm)</t>
  </si>
  <si>
    <t>200 ÷ &lt; 500</t>
  </si>
  <si>
    <t>100 ÷ &lt; 200</t>
  </si>
  <si>
    <t>b) Cơ sở xử lý CTR</t>
  </si>
  <si>
    <t>50 ÷ &lt; 200</t>
  </si>
  <si>
    <t>1.3.3.2. Cơ sở xử lý CTR nguy hại</t>
  </si>
  <si>
    <t>20 ÷ 100</t>
  </si>
  <si>
    <t>1.3.4</t>
  </si>
  <si>
    <t>Hệ thống chiếu sáng công cộng</t>
  </si>
  <si>
    <t>Cấp công trình chiếu sáng công cộng được lấy theo cấp của công trình được chiếu sáng và không lớn hơn cấp II</t>
  </si>
  <si>
    <t>1.3.5</t>
  </si>
  <si>
    <t>Công viên cây xanh</t>
  </si>
  <si>
    <t>10 ÷ 20</t>
  </si>
  <si>
    <t>5 ÷ &lt; 10</t>
  </si>
  <si>
    <t>1.3.6</t>
  </si>
  <si>
    <t>Nghĩa trang</t>
  </si>
  <si>
    <t>30 ÷ 60</t>
  </si>
  <si>
    <t>Nghĩa trang Quốc gia: cấp I với mọi quy mô.</t>
  </si>
  <si>
    <t>1.3.7</t>
  </si>
  <si>
    <t>Nhà tang lễ</t>
  </si>
  <si>
    <t>Nhà tang lễ Quốc gia: cấp I, các trường hợp khác: cấp II.</t>
  </si>
  <si>
    <t>1.3.8</t>
  </si>
  <si>
    <t>Cơ sở hỏa táng</t>
  </si>
  <si>
    <t>Cấp II với mọi quy mô.</t>
  </si>
  <si>
    <t>1.3.9</t>
  </si>
  <si>
    <t>Nhà để xe ô tô; sân bãi để xe, máy móc, thiết bị</t>
  </si>
  <si>
    <t>1.3.9.1. Nhà để xe ô tô ngầm*</t>
  </si>
  <si>
    <t>Số chỗ để xe ô tô</t>
  </si>
  <si>
    <t>300 ÷ &lt; 500</t>
  </si>
  <si>
    <t>1.3.9.2 Nhà để xe ô tô nổi*</t>
  </si>
  <si>
    <t>500 ÷ &lt;1.000</t>
  </si>
  <si>
    <t>100 ÷ &lt; 500</t>
  </si>
  <si>
    <t>1.3.9.3 Sân bãi để xe, máy móc, thiết bị (không có mái che)</t>
  </si>
  <si>
    <t>Tổng diện tích (ha)</t>
  </si>
  <si>
    <t>&gt; 2,5</t>
  </si>
  <si>
    <t>≤ 2,5</t>
  </si>
  <si>
    <t>Ghi chú:
- Các chữ viết tắt trong Bảng 1.3: TCS là Tổng công suất tính cho toàn bộ các dây chuyền công nghệ thuộc dự án;
- (*): Đối với Nhà để xe ô tô thì chỗ để xe ô tô được xét cho ô tô chở người đến 9 chỗ hoặc xe ô tô tải dưới 3.500 kg. Trường hợp Nhà để xe hỗn hợp bao gồm xe ô tô và xe mô tô (xe gắn máy) thì quy đổi 6 chỗ để xe mô tô (xe gắn máy) tương đương với 1 chỗ để xe ô tô;
- Công trình HTKT không có tên nhưng có loại phù hợp với loại công trình trong Bảng 1.3 thì xác định cấp theo Bảng 1.3;
- Công trình HTKT không có tên và không có loại phù hợp với loại công trình trong Bảng 1.3 thì xác định cấp theo loại và quy mô kết cấu (Phụ lục 2);
Tham khảo các ví dụ xác định cấp công trình HTKT trong Phụ lục 3.</t>
  </si>
  <si>
    <t>1.4.1</t>
  </si>
  <si>
    <t>1.4.1.1. Đường ô tô cao tốc</t>
  </si>
  <si>
    <t>Tốc độ thiết kế (km/h)</t>
  </si>
  <si>
    <t>&gt; 80 ÷ 100</t>
  </si>
  <si>
    <t>60 ÷ 80</t>
  </si>
  <si>
    <t>1.4.1.2. Đường ô tô</t>
  </si>
  <si>
    <t>Lưu lượng (nghìn xe quy đổi /ngày đêm) hoặc</t>
  </si>
  <si>
    <t xml:space="preserve">&gt; 30 </t>
  </si>
  <si>
    <t xml:space="preserve">hoặc </t>
  </si>
  <si>
    <t>hoặc</t>
  </si>
  <si>
    <t>1.4.1.3. Đường trong đô thị:</t>
  </si>
  <si>
    <t>a) Đường cao tốc đô thị; đường trục chính đô thị; đường trục đô thị</t>
  </si>
  <si>
    <t>≥ 80</t>
  </si>
  <si>
    <t>b) Đường liên khu vực</t>
  </si>
  <si>
    <t>c) Đường chính khu vực; đường khu vực</t>
  </si>
  <si>
    <t>d) Đường phân khu vực; đường vào nhóm nhà ở, vào nhà; đường nội bộ trong một công trình</t>
  </si>
  <si>
    <t>20 ÷ 30</t>
  </si>
  <si>
    <t>đ) Đường xe đạp; đường đi bộ</t>
  </si>
  <si>
    <t>Quy mô</t>
  </si>
  <si>
    <t>1.4.1.4. Nút giao thông</t>
  </si>
  <si>
    <t>a) Nút giao thông đồng mức</t>
  </si>
  <si>
    <t>b) Nút giao thông khác mức</t>
  </si>
  <si>
    <t>Lưu lượng xe thiết kế quy đổi (nghìn xe/ngày đêm)</t>
  </si>
  <si>
    <t>3 ÷ &lt; 10</t>
  </si>
  <si>
    <t>1.4.1.5. Đường nông thôn</t>
  </si>
  <si>
    <t>1.4.2</t>
  </si>
  <si>
    <t>1.4.2.1. Đường sắt cao tốc, đường sắt tốc độ cao, đường sắt đô thị (Đường sắt trên cao; đường tàu điện ngầm/Metro)</t>
  </si>
  <si>
    <t>1.4.2.2. Đường sắt quốc gia, khổ đường 1435 mm</t>
  </si>
  <si>
    <t>120 ÷ 150</t>
  </si>
  <si>
    <t>70 ÷ &lt; 120</t>
  </si>
  <si>
    <t>&lt; 70</t>
  </si>
  <si>
    <t>1.4.2.3. Đường sắt quốc gia, khổ đường 1000 mm; đường lồng, khổ đường (1435-1000) mm</t>
  </si>
  <si>
    <t>100 ÷ 120</t>
  </si>
  <si>
    <t>60 ÷ &lt; 100</t>
  </si>
  <si>
    <t>1.4.2.4. Đường sắt chuyên dụng, đường sắt địa phương</t>
  </si>
  <si>
    <t>≥ 70</t>
  </si>
  <si>
    <t>1.4.3</t>
  </si>
  <si>
    <t>1.4.3.1. Cầu phao</t>
  </si>
  <si>
    <t>Lưu lượng quy đổi (xe /ngày đêm)</t>
  </si>
  <si>
    <t>&gt; 3.000</t>
  </si>
  <si>
    <t>1.000 ÷ 3.000</t>
  </si>
  <si>
    <t>700 ÷ &lt; 1.000</t>
  </si>
  <si>
    <t>500 ÷ &lt; 700</t>
  </si>
  <si>
    <t>1.4.4</t>
  </si>
  <si>
    <t>Hầm</t>
  </si>
  <si>
    <t>Hầm tàu điện ngầm (Metro)</t>
  </si>
  <si>
    <t>Cấp đặc biệt với mọi quy mô.</t>
  </si>
  <si>
    <t>1.4.5</t>
  </si>
  <si>
    <t>Đường thủy nội địa</t>
  </si>
  <si>
    <t>1.4.5.1. Công trình sửa chữa, đóng mới phương tiện thủy nội địa (bến, ụ, triền, đà...)</t>
  </si>
  <si>
    <t>Tải trọng của tàu (DWT)</t>
  </si>
  <si>
    <t>&gt; 30.000</t>
  </si>
  <si>
    <t>10.000 ÷ 30.000</t>
  </si>
  <si>
    <t>5.000 ÷ &lt; 10.000</t>
  </si>
  <si>
    <t>1.4.5.2. Cảng, bến thủy nội địa:</t>
  </si>
  <si>
    <t>a) Cảng, bến hàng hóa</t>
  </si>
  <si>
    <t>&gt; 5.000</t>
  </si>
  <si>
    <t>3.000 ÷ 5.000</t>
  </si>
  <si>
    <t>1.500 ÷ &lt; 3.000</t>
  </si>
  <si>
    <t>750 ÷ &lt; 1.500</t>
  </si>
  <si>
    <t>&lt; 750</t>
  </si>
  <si>
    <t>b) Cảng, bến hành khách</t>
  </si>
  <si>
    <t>Cỡ phương tiện lớn nhất (ghế)</t>
  </si>
  <si>
    <t>100 ÷ &lt; 300</t>
  </si>
  <si>
    <t>50 ÷ &lt; 100</t>
  </si>
  <si>
    <t>1.4.5.3. Bến phà</t>
  </si>
  <si>
    <t>Lưu lượng (xe quy đổi /ngày đêm)</t>
  </si>
  <si>
    <t>&gt; 1.500</t>
  </si>
  <si>
    <t>700 ÷ 1.500</t>
  </si>
  <si>
    <t>400 ÷ &lt; 700</t>
  </si>
  <si>
    <t>200 ÷ &lt; 400</t>
  </si>
  <si>
    <t>1.4.5.4. Âu tầu</t>
  </si>
  <si>
    <t>Tải trong của tàu (DWT)</t>
  </si>
  <si>
    <t>1.500 ÷ 3.000</t>
  </si>
  <si>
    <t>200 ÷ &lt; 750</t>
  </si>
  <si>
    <t>1.4.5.5. Đường thủy có bề rộng (B) và độ sâu (H) nước chạy tàu:</t>
  </si>
  <si>
    <t>a) Trên sông, hồ, vịnh và đường ra đảo</t>
  </si>
  <si>
    <t>Bề rộng B (m) và độ sâu H (m) nước chạy tàu</t>
  </si>
  <si>
    <t xml:space="preserve">B &gt; 120 </t>
  </si>
  <si>
    <t>B = 90 ÷ &lt; 120</t>
  </si>
  <si>
    <t>B = 70 ÷ &lt; 90</t>
  </si>
  <si>
    <t>B = 50 ÷ &lt; 70</t>
  </si>
  <si>
    <t xml:space="preserve">B &lt; 50 </t>
  </si>
  <si>
    <t>H&gt; 5</t>
  </si>
  <si>
    <t>H = 4 ÷ 5</t>
  </si>
  <si>
    <t>H = 3 ÷ &lt; 4</t>
  </si>
  <si>
    <t>H = 2 ÷ &lt; 3</t>
  </si>
  <si>
    <t>H &lt; 2</t>
  </si>
  <si>
    <t>b) Trên kênh đào</t>
  </si>
  <si>
    <t xml:space="preserve">B &gt; 70 </t>
  </si>
  <si>
    <t>B = 40 ÷ &lt; 50</t>
  </si>
  <si>
    <t xml:space="preserve">B = 30 ÷ &lt; 40 </t>
  </si>
  <si>
    <t xml:space="preserve">B &lt; 30 </t>
  </si>
  <si>
    <t>1.4.6</t>
  </si>
  <si>
    <t>Hàng hải</t>
  </si>
  <si>
    <t>1.4.6.1. Công trình bến cảng biển; khu vực neo đậu chuyển tải, tránh trú bão</t>
  </si>
  <si>
    <t>&gt; 70.000</t>
  </si>
  <si>
    <t>30.000 ÷ 70.000</t>
  </si>
  <si>
    <t>10.000 ÷ &lt; 30.000</t>
  </si>
  <si>
    <t>1.4.6.2. Công trình đóng mới, sửa chữa tàu biển, ụ tàu biển, âu tàu biển và các công trình nâng hạ tàu biển khác (triền, đà, sàn nâng...)</t>
  </si>
  <si>
    <t>1.4.6.3. Luồng hàng hải (một làn chạy tàu):</t>
  </si>
  <si>
    <t>a) Luồng tàu ở cửa biển, cửa vịnh hở, trên biển;</t>
  </si>
  <si>
    <t>Bề rộng luồng B (m) và</t>
  </si>
  <si>
    <t xml:space="preserve">B &gt; 190 </t>
  </si>
  <si>
    <t>140 &lt; B ≤ 190</t>
  </si>
  <si>
    <t>80 &lt; B ≤ 140</t>
  </si>
  <si>
    <t>50 &lt; B ≤ 80</t>
  </si>
  <si>
    <t xml:space="preserve">B ≤ 50 </t>
  </si>
  <si>
    <t>b) Luồng trong sông, trong vịnh kín, đầm phá, kênh đào cho tàu biển.</t>
  </si>
  <si>
    <r>
      <t>Chiều sâu chạy tàu H</t>
    </r>
    <r>
      <rPr>
        <vertAlign val="subscript"/>
        <sz val="11"/>
        <color indexed="8"/>
        <rFont val="Arial"/>
        <family val="2"/>
      </rPr>
      <t>ct</t>
    </r>
    <r>
      <rPr>
        <sz val="11"/>
        <color indexed="8"/>
        <rFont val="Arial"/>
        <family val="2"/>
      </rPr>
      <t>(m)</t>
    </r>
  </si>
  <si>
    <t xml:space="preserve">và </t>
  </si>
  <si>
    <t>và</t>
  </si>
  <si>
    <r>
      <t>H</t>
    </r>
    <r>
      <rPr>
        <vertAlign val="subscript"/>
        <sz val="11"/>
        <color indexed="8"/>
        <rFont val="Arial"/>
        <family val="2"/>
      </rPr>
      <t>ct</t>
    </r>
    <r>
      <rPr>
        <sz val="11"/>
        <color indexed="8"/>
        <rFont val="Arial"/>
        <family val="2"/>
      </rPr>
      <t xml:space="preserve"> ≥ 16</t>
    </r>
  </si>
  <si>
    <r>
      <t>14 ≤ H</t>
    </r>
    <r>
      <rPr>
        <vertAlign val="subscript"/>
        <sz val="11"/>
        <color indexed="8"/>
        <rFont val="Arial"/>
        <family val="2"/>
      </rPr>
      <t>ct</t>
    </r>
    <r>
      <rPr>
        <sz val="11"/>
        <color indexed="8"/>
        <rFont val="Arial"/>
        <family val="2"/>
      </rPr>
      <t xml:space="preserve"> &lt; 16</t>
    </r>
  </si>
  <si>
    <r>
      <t>8 ≤ H</t>
    </r>
    <r>
      <rPr>
        <vertAlign val="subscript"/>
        <sz val="11"/>
        <color indexed="8"/>
        <rFont val="Arial"/>
        <family val="2"/>
      </rPr>
      <t>ct</t>
    </r>
    <r>
      <rPr>
        <sz val="11"/>
        <color indexed="8"/>
        <rFont val="Arial"/>
        <family val="2"/>
      </rPr>
      <t xml:space="preserve"> &lt; 14</t>
    </r>
  </si>
  <si>
    <r>
      <t>5 ≤ H</t>
    </r>
    <r>
      <rPr>
        <vertAlign val="subscript"/>
        <sz val="11"/>
        <color indexed="8"/>
        <rFont val="Arial"/>
        <family val="2"/>
      </rPr>
      <t>ct</t>
    </r>
    <r>
      <rPr>
        <sz val="11"/>
        <color indexed="8"/>
        <rFont val="Arial"/>
        <family val="2"/>
      </rPr>
      <t xml:space="preserve"> &lt; 8</t>
    </r>
  </si>
  <si>
    <r>
      <t>H</t>
    </r>
    <r>
      <rPr>
        <vertAlign val="subscript"/>
        <sz val="11"/>
        <color indexed="8"/>
        <rFont val="Arial"/>
        <family val="2"/>
      </rPr>
      <t>ct</t>
    </r>
    <r>
      <rPr>
        <sz val="11"/>
        <color indexed="8"/>
        <rFont val="Arial"/>
        <family val="2"/>
      </rPr>
      <t xml:space="preserve"> &lt; 5</t>
    </r>
  </si>
  <si>
    <t>1.4.6.4. Các công trình hàng hải khác:</t>
  </si>
  <si>
    <t>a) Hệ thống phao báo hiệu hàng hải trên sông, trên biển</t>
  </si>
  <si>
    <r>
      <t>Đường kính phao D (m) hoặc Chiều dài dây xích L</t>
    </r>
    <r>
      <rPr>
        <vertAlign val="subscript"/>
        <sz val="11"/>
        <color indexed="8"/>
        <rFont val="Arial"/>
        <family val="2"/>
      </rPr>
      <t>dx</t>
    </r>
    <r>
      <rPr>
        <sz val="11"/>
        <color indexed="8"/>
        <rFont val="Arial"/>
        <family val="2"/>
      </rPr>
      <t xml:space="preserve"> (m)</t>
    </r>
  </si>
  <si>
    <t xml:space="preserve">D &gt; 5 </t>
  </si>
  <si>
    <t xml:space="preserve">3,5 &lt; D ≤ 5 </t>
  </si>
  <si>
    <t>2,5 &lt; D ≤ 3,5</t>
  </si>
  <si>
    <t>2 &lt; D ≤ 2,5</t>
  </si>
  <si>
    <t xml:space="preserve">D ≤ 2 </t>
  </si>
  <si>
    <r>
      <t>(H</t>
    </r>
    <r>
      <rPr>
        <i/>
        <vertAlign val="subscript"/>
        <sz val="11"/>
        <color indexed="8"/>
        <rFont val="Arial"/>
        <family val="2"/>
      </rPr>
      <t>mn</t>
    </r>
    <r>
      <rPr>
        <i/>
        <sz val="11"/>
        <color indexed="8"/>
        <rFont val="Arial"/>
        <family val="2"/>
      </rPr>
      <t xml:space="preserve"> (m) - Độ sâu lớn nhất của khu nước tại vị trí thả phao)</t>
    </r>
  </si>
  <si>
    <r>
      <t>L</t>
    </r>
    <r>
      <rPr>
        <vertAlign val="subscript"/>
        <sz val="11"/>
        <color indexed="8"/>
        <rFont val="Arial"/>
        <family val="2"/>
      </rPr>
      <t>dx</t>
    </r>
    <r>
      <rPr>
        <sz val="11"/>
        <color indexed="8"/>
        <rFont val="Arial"/>
        <family val="2"/>
      </rPr>
      <t xml:space="preserve"> ≥ 3H</t>
    </r>
    <r>
      <rPr>
        <vertAlign val="subscript"/>
        <sz val="11"/>
        <color indexed="8"/>
        <rFont val="Arial"/>
        <family val="2"/>
      </rPr>
      <t>mn</t>
    </r>
  </si>
  <si>
    <r>
      <t>2,5H</t>
    </r>
    <r>
      <rPr>
        <vertAlign val="subscript"/>
        <sz val="11"/>
        <color indexed="8"/>
        <rFont val="Arial"/>
        <family val="2"/>
      </rPr>
      <t>mn</t>
    </r>
    <r>
      <rPr>
        <sz val="11"/>
        <color indexed="8"/>
        <rFont val="Arial"/>
        <family val="2"/>
      </rPr>
      <t xml:space="preserve"> ≤ L</t>
    </r>
    <r>
      <rPr>
        <vertAlign val="subscript"/>
        <sz val="11"/>
        <color indexed="8"/>
        <rFont val="Arial"/>
        <family val="2"/>
      </rPr>
      <t>dx</t>
    </r>
    <r>
      <rPr>
        <sz val="11"/>
        <color indexed="8"/>
        <rFont val="Arial"/>
        <family val="2"/>
      </rPr>
      <t xml:space="preserve"> &lt; 3H</t>
    </r>
    <r>
      <rPr>
        <vertAlign val="subscript"/>
        <sz val="11"/>
        <color indexed="8"/>
        <rFont val="Arial"/>
        <family val="2"/>
      </rPr>
      <t>mn</t>
    </r>
  </si>
  <si>
    <r>
      <t>2H</t>
    </r>
    <r>
      <rPr>
        <vertAlign val="subscript"/>
        <sz val="11"/>
        <color indexed="8"/>
        <rFont val="Arial"/>
        <family val="2"/>
      </rPr>
      <t>mn</t>
    </r>
    <r>
      <rPr>
        <sz val="11"/>
        <color indexed="8"/>
        <rFont val="Arial"/>
        <family val="2"/>
      </rPr>
      <t xml:space="preserve"> ≤ L</t>
    </r>
    <r>
      <rPr>
        <vertAlign val="subscript"/>
        <sz val="11"/>
        <color indexed="8"/>
        <rFont val="Arial"/>
        <family val="2"/>
      </rPr>
      <t>dx</t>
    </r>
    <r>
      <rPr>
        <sz val="11"/>
        <color indexed="8"/>
        <rFont val="Arial"/>
        <family val="2"/>
      </rPr>
      <t xml:space="preserve"> &lt; 2,5</t>
    </r>
    <r>
      <rPr>
        <vertAlign val="subscript"/>
        <sz val="11"/>
        <color indexed="8"/>
        <rFont val="Arial"/>
        <family val="2"/>
      </rPr>
      <t>Hmn</t>
    </r>
  </si>
  <si>
    <r>
      <t>1,5H</t>
    </r>
    <r>
      <rPr>
        <vertAlign val="subscript"/>
        <sz val="11"/>
        <color indexed="8"/>
        <rFont val="Arial"/>
        <family val="2"/>
      </rPr>
      <t>mn</t>
    </r>
    <r>
      <rPr>
        <sz val="11"/>
        <color indexed="8"/>
        <rFont val="Arial"/>
        <family val="2"/>
      </rPr>
      <t xml:space="preserve"> ≤ L</t>
    </r>
    <r>
      <rPr>
        <vertAlign val="subscript"/>
        <sz val="11"/>
        <color indexed="8"/>
        <rFont val="Arial"/>
        <family val="2"/>
      </rPr>
      <t>dx</t>
    </r>
    <r>
      <rPr>
        <sz val="11"/>
        <color indexed="8"/>
        <rFont val="Arial"/>
        <family val="2"/>
      </rPr>
      <t xml:space="preserve"> &lt; 2H</t>
    </r>
    <r>
      <rPr>
        <vertAlign val="subscript"/>
        <sz val="11"/>
        <color indexed="8"/>
        <rFont val="Arial"/>
        <family val="2"/>
      </rPr>
      <t>mn</t>
    </r>
  </si>
  <si>
    <r>
      <t>L</t>
    </r>
    <r>
      <rPr>
        <vertAlign val="subscript"/>
        <sz val="11"/>
        <color indexed="8"/>
        <rFont val="Arial"/>
        <family val="2"/>
      </rPr>
      <t>dx</t>
    </r>
    <r>
      <rPr>
        <sz val="11"/>
        <color indexed="8"/>
        <rFont val="Arial"/>
        <family val="2"/>
      </rPr>
      <t xml:space="preserve"> &lt; 1,5H</t>
    </r>
    <r>
      <rPr>
        <vertAlign val="subscript"/>
        <sz val="11"/>
        <color indexed="8"/>
        <rFont val="Arial"/>
        <family val="2"/>
      </rPr>
      <t>mn</t>
    </r>
  </si>
  <si>
    <t>b) Đèn biển</t>
  </si>
  <si>
    <t>Tầm hiệu lực hiệu dụng R (hải lý)</t>
  </si>
  <si>
    <t>R ≥ 10</t>
  </si>
  <si>
    <t>8 ≤ R &lt; 10</t>
  </si>
  <si>
    <t>6 ≤ R&lt; 8</t>
  </si>
  <si>
    <t>4 ≤ R&lt; 6</t>
  </si>
  <si>
    <t>R &lt; 4</t>
  </si>
  <si>
    <t>c) Đăng tiêu</t>
  </si>
  <si>
    <t>R ≥ 6</t>
  </si>
  <si>
    <t>4 ≤ R &lt; 6</t>
  </si>
  <si>
    <t>2,5 ≤ R &lt; 4</t>
  </si>
  <si>
    <t>1 ≤ R &lt; 2,5</t>
  </si>
  <si>
    <t>R &lt; 1</t>
  </si>
  <si>
    <t>1.4.7</t>
  </si>
  <si>
    <t>Hàng không</t>
  </si>
  <si>
    <t>1.4.7.1. Khu bay</t>
  </si>
  <si>
    <t>Cấp sân bay theo quy định của Tổ chức hàng không dân dụng quốc tế (ICAO)</t>
  </si>
  <si>
    <t>Sân bay cấp từ 4E trở lên</t>
  </si>
  <si>
    <t>Sân bay cấp thấp hơn 4E</t>
  </si>
  <si>
    <t>1.4.7.2. Các công trình bảo đảm hoạt động bay (không bao gồm mục 1.4.7.1 và mục 1.4.7.3)</t>
  </si>
  <si>
    <t>Cảng hàng không quốc tế</t>
  </si>
  <si>
    <t>Cảng hàng không, sân bay nội địa</t>
  </si>
  <si>
    <t>1.4.7.3. Hăng ga máy bay</t>
  </si>
  <si>
    <t>Cấp I với mọi quy mô.</t>
  </si>
  <si>
    <t>Ghi chú:
- Công trình giao thông không có tên nhưng có loại phù hợp với loại công trình trong Bảng 1.4 thì xác định cấp theo Bảng 1.4;
- Công trình giao thông không có tên và không có loại phù hợp với loại công trình trong Bảng 1.4 thì xác định cấp theo loại và quy mô kết cấu (Phụ lục 2);
- Tham khảo các ví dụ xác định cấp công trình giao thông trong Phụ lục 3.</t>
  </si>
  <si>
    <t>Cấp l</t>
  </si>
  <si>
    <t>Cấp II</t>
  </si>
  <si>
    <t>Cấp III</t>
  </si>
  <si>
    <t>Cấp IV</t>
  </si>
  <si>
    <t>1.5.1</t>
  </si>
  <si>
    <t>1.5.1.1. Công trình cấp nước (cho diện tích được tưới) hoặc tiêu thoát (cho diện tích tự nhiên khu tiêu)</t>
  </si>
  <si>
    <t>Diện tích (nghìn ha)</t>
  </si>
  <si>
    <t>&gt; 10 ÷ 50</t>
  </si>
  <si>
    <t>&gt; 2 ÷ 10</t>
  </si>
  <si>
    <t>≤ 2</t>
  </si>
  <si>
    <t>1.5.1.2. Hồ chứa nước ứng với mực nước dâng bình thường</t>
  </si>
  <si>
    <r>
      <t>Dung tích (triệu m</t>
    </r>
    <r>
      <rPr>
        <vertAlign val="superscript"/>
        <sz val="11"/>
        <color indexed="8"/>
        <rFont val="Arial"/>
        <family val="2"/>
      </rPr>
      <t>3</t>
    </r>
    <r>
      <rPr>
        <sz val="11"/>
        <color indexed="8"/>
        <rFont val="Arial"/>
        <family val="2"/>
      </rPr>
      <t>)</t>
    </r>
  </si>
  <si>
    <t>&gt; 200 ÷ 1.000</t>
  </si>
  <si>
    <t>&gt; 20 ÷ 200</t>
  </si>
  <si>
    <t>&gt; 3 ÷ 20</t>
  </si>
  <si>
    <t>1.5.1.3. Công trình cấp nguồn nước chưa xử lý cho các ngành sử dụng nước khác</t>
  </si>
  <si>
    <r>
      <t>Lưu lượng (m</t>
    </r>
    <r>
      <rPr>
        <vertAlign val="superscript"/>
        <sz val="11"/>
        <color indexed="8"/>
        <rFont val="Arial"/>
        <family val="2"/>
      </rPr>
      <t>3</t>
    </r>
    <r>
      <rPr>
        <sz val="11"/>
        <color indexed="8"/>
        <rFont val="Arial"/>
        <family val="2"/>
      </rPr>
      <t>/s)</t>
    </r>
  </si>
  <si>
    <t>&gt; 10 ÷ 20</t>
  </si>
  <si>
    <t>1.5.2</t>
  </si>
  <si>
    <r>
      <t>Công trình đê điều:</t>
    </r>
    <r>
      <rPr>
        <sz val="11"/>
        <color indexed="60"/>
        <rFont val="Arial"/>
        <family val="2"/>
      </rPr>
      <t xml:space="preserve"> xác định cấp theo Quyết định phân cấp của Bộ NN&amp;PTNT được Chính phủ ủy quyền theo Khoản 2, Điều 2 Nghị định 113/2007/NĐ-CP ngày 28/6/2007 của Chính phủ quy định chi tiết và hướng dẫn thi hành một số điều của Luật Đê điều.</t>
    </r>
  </si>
  <si>
    <t>(Theo Phụ lục 1 - Thông tư 03/2016/TT-BXD)</t>
  </si>
  <si>
    <t>Ghi chú:
- Công trình NN&amp;PTNT không có tên nhưng có loại phù hợp với loại công trình trong Bảng 1.5 thì xác định cấp theo Bảng 1.5;
- Công trình NN&amp;PTNT không có tên và không có loại phù hợp với loại công trình trong Bảng 1.5 thì xác định cấp theo loại và quy mô kết cấu (Phụ lục 2);
- Đối với công trình chăn nuôi, trồng trọt, lâm nghiệp, diêm nghiệp, thủy sản, xây dựng nông thôn mới và các công trình NN&amp;PTNT khác, do tính đặc thù, trong các dự án đầu tư xây dựng các công trình này thường bao gồm các loại công trình như: công trình dân dụng, công trình công nghiệp, công trình giao thông, công trình thủy lợi, công trình hạ tầng kỹ thuật.v.v... vì vậy khi phân cấp công tình sẽ tùy thuộc vào từng trường hợp cụ thể để vận dụng phân cấp cho phù hợp trên cơ sở nguyên tắc phân cấp quy định tại Thông tư này;
- Tham khảo các ví dụ xác định cấp công trình NN&amp;PTNT trong Phụ lục 3.</t>
  </si>
  <si>
    <t>Loại kết cấu</t>
  </si>
  <si>
    <t>2.1.1. Nhà, Kết cấu dạng nhà;</t>
  </si>
  <si>
    <t>a) Chiều cao (m)</t>
  </si>
  <si>
    <t>&gt; 75 ÷ 200</t>
  </si>
  <si>
    <t>&gt; 28 ÷ 75</t>
  </si>
  <si>
    <t>&gt; 6 ÷ 28</t>
  </si>
  <si>
    <t>≤ 6</t>
  </si>
  <si>
    <t>Nhà ở biệt thự không thấp hơn cấp III.</t>
  </si>
  <si>
    <t>2 ÷ 7</t>
  </si>
  <si>
    <r>
      <rPr>
        <b/>
        <sz val="11"/>
        <color indexed="60"/>
        <rFont val="Arial"/>
        <family val="2"/>
      </rPr>
      <t>2.1.2. Công trình nhiều tầng có sàn</t>
    </r>
    <r>
      <rPr>
        <sz val="11"/>
        <color indexed="8"/>
        <rFont val="Arial"/>
        <family val="2"/>
      </rPr>
      <t xml:space="preserve"> (không gồm kết cấu mục 2.2).</t>
    </r>
  </si>
  <si>
    <r>
      <t>c) Tổng diện tích sàn (nghìn m</t>
    </r>
    <r>
      <rPr>
        <vertAlign val="superscript"/>
        <sz val="11"/>
        <color indexed="8"/>
        <rFont val="Arial"/>
        <family val="2"/>
      </rPr>
      <t>2</t>
    </r>
    <r>
      <rPr>
        <sz val="11"/>
        <color indexed="8"/>
        <rFont val="Arial"/>
        <family val="2"/>
      </rPr>
      <t>)</t>
    </r>
  </si>
  <si>
    <t>1 ÷ 10</t>
  </si>
  <si>
    <r>
      <rPr>
        <b/>
        <sz val="11"/>
        <color indexed="60"/>
        <rFont val="Arial"/>
        <family val="2"/>
      </rPr>
      <t>2.1.3. Kết cấu nhịp lớn dạng khung</t>
    </r>
    <r>
      <rPr>
        <sz val="11"/>
        <color indexed="60"/>
        <rFont val="Arial"/>
        <family val="2"/>
      </rPr>
      <t xml:space="preserve"> </t>
    </r>
    <r>
      <rPr>
        <sz val="11"/>
        <color indexed="8"/>
        <rFont val="Arial"/>
        <family val="2"/>
      </rPr>
      <t>(không gồm kết cấu mục 2.3 và 2.5)</t>
    </r>
  </si>
  <si>
    <t>d) Nhịp kết cấu lớn nhất (m)</t>
  </si>
  <si>
    <t>15 ÷ &lt; 50</t>
  </si>
  <si>
    <t>Ví dụ: cổng chào, nhà cầu, cầu băng tải, khung treo biển báo giao thông, kết cấu tại các trạm thu phí trên các tuyến giao thông và các kết cấu nhịp lớn tương tự khác.</t>
  </si>
  <si>
    <t>đ) Độ sâu ngầm (m)</t>
  </si>
  <si>
    <t>&gt; 18</t>
  </si>
  <si>
    <t>6 ÷ 18</t>
  </si>
  <si>
    <t>&lt; 6</t>
  </si>
  <si>
    <t>e) Số tầng ngầm</t>
  </si>
  <si>
    <t>≥ 5</t>
  </si>
  <si>
    <t>2 ÷ 4</t>
  </si>
  <si>
    <t>2.2.1. Kết cấu dạng cột, trụ, tháp trong các công trình dân dụng, công nghiệp, giao thông</t>
  </si>
  <si>
    <t>Chiều cao của kết cấu (m)</t>
  </si>
  <si>
    <t>&gt;6 ÷ 28</t>
  </si>
  <si>
    <t>2.2.2. Kết cấu dạng cột, trụ, tháp trong công trình Hạ tầng kỹ thuật</t>
  </si>
  <si>
    <t>150 ÷ &lt; 300</t>
  </si>
  <si>
    <t>75 ÷ &lt; 150</t>
  </si>
  <si>
    <t>&gt; 45 ÷ &lt; 75</t>
  </si>
  <si>
    <t>≤ 45</t>
  </si>
  <si>
    <t>Ví dụ: Cột ăng ten, tháp thu phát sóng truyền thanh/truyền hình; cột BTS; cột đèn, cột điện trong hệ thống chiếu sáng...</t>
  </si>
  <si>
    <t>Tuyến cáp treo vận chuyển người</t>
  </si>
  <si>
    <t>a) Chiều cao trụ đỡ (m) hoặc Độ cao so với mặt đất, mặt nước (m)</t>
  </si>
  <si>
    <t>b) Khoảng cách lớn nhất (m) giữa hai trụ cáp</t>
  </si>
  <si>
    <t>500 ÷ &lt; 1.000</t>
  </si>
  <si>
    <r>
      <rPr>
        <b/>
        <sz val="11"/>
        <color indexed="60"/>
        <rFont val="Arial"/>
        <family val="2"/>
      </rPr>
      <t>Kết cấu dạng bể chứa, si lô</t>
    </r>
    <r>
      <rPr>
        <sz val="11"/>
        <color indexed="8"/>
        <rFont val="Arial"/>
        <family val="2"/>
      </rPr>
      <t xml:space="preserve"> (Bể bơi, bể/giếng chứa các chất lỏng, chất khí, vật liệu rời; các bể kỹ thuật đặt thiết máy móc/thiết bị; Si lô; Tháp nước và các kết cấu chứa tương tự khác).
Đối với kết cấu chứa các chất độc hại (nguy hiểm tới sức khỏe con người, động vật, ảnh hưởng đến sự sống của thực vật): sau khi xác định cấp công trình theo Bảng này thì tăng lên một cấp, nhưng không thấp hơn cấp II và không có cấp đặc biệt.</t>
    </r>
  </si>
  <si>
    <r>
      <t>a) Dung tích chứa (nghìn m</t>
    </r>
    <r>
      <rPr>
        <vertAlign val="superscript"/>
        <sz val="11"/>
        <color indexed="8"/>
        <rFont val="Arial"/>
        <family val="2"/>
      </rPr>
      <t>3</t>
    </r>
    <r>
      <rPr>
        <sz val="11"/>
        <color indexed="8"/>
        <rFont val="Arial"/>
        <family val="2"/>
      </rPr>
      <t>)</t>
    </r>
  </si>
  <si>
    <t>1 ÷ &lt; 5</t>
  </si>
  <si>
    <t>b) Chiều cao kết cấu chứa (m)</t>
  </si>
  <si>
    <t>≥ 75</t>
  </si>
  <si>
    <t>&gt; 28 ÷ &lt; 75</t>
  </si>
  <si>
    <t>6 ÷ 28</t>
  </si>
  <si>
    <t>c) Độ sâu ngầm (m)</t>
  </si>
  <si>
    <t>&gt; 6 ÷ 18</t>
  </si>
  <si>
    <t>&gt; 3 ÷ 6</t>
  </si>
  <si>
    <t>≤ 3</t>
  </si>
  <si>
    <r>
      <rPr>
        <b/>
        <sz val="11"/>
        <color indexed="60"/>
        <rFont val="Arial"/>
        <family val="2"/>
      </rPr>
      <t>Cầu</t>
    </r>
    <r>
      <rPr>
        <sz val="11"/>
        <color indexed="8"/>
        <rFont val="Arial"/>
        <family val="2"/>
      </rPr>
      <t xml:space="preserve"> (trong công trình giao thông)</t>
    </r>
  </si>
  <si>
    <t>2.5.1. Cầu đường bộ: xét theo các tiêu chí (a, b);</t>
  </si>
  <si>
    <t>a) Nhịp kết cấu lớn nhất (m)</t>
  </si>
  <si>
    <t>&gt; 100 ÷ 150</t>
  </si>
  <si>
    <t>&gt; 42 ÷ 100</t>
  </si>
  <si>
    <t>&gt; 25 ÷ 42</t>
  </si>
  <si>
    <t>≤ 25</t>
  </si>
  <si>
    <t>2.5.2. Cầu đường sắt: xét theo các tiêu chí (b,c)</t>
  </si>
  <si>
    <t>b) Chiều cao trụ cầu (m)</t>
  </si>
  <si>
    <t>15 ÷ &lt; 30</t>
  </si>
  <si>
    <t>6 ÷ &lt; 15</t>
  </si>
  <si>
    <t>Cầu sử dụng công nghệ thi công mới (công nghệ thi công kết cấu chính của cầu, lần đầu tiên áp dụng tại Việt Nam) sau khi xác định cấp theo Bảng này thì tăng thêm một cấp.</t>
  </si>
  <si>
    <t>c) Nhịp kết cấu lớn nhất (m)</t>
  </si>
  <si>
    <t>50 ÷ 100</t>
  </si>
  <si>
    <t>25 ÷ &lt; 50</t>
  </si>
  <si>
    <t>2.5.3. Cầu vượt dành cho người đi bộ, xe đạp; Cầu treo dân sinh (dành cho người đi bộ, gia súc, xe đạp, xe mô tô/gắn máy và xe thô sơ khác; cầu dây võng, một nhịp, nằm trên đường giao thông nông thôn và khổ cầu không lớn hơn 3,5 m)</t>
  </si>
  <si>
    <t>25 ÷ 50</t>
  </si>
  <si>
    <t>b) Chiều cao trụ cầu hoặc Độ cao tính từ đáy kết cấu dầm cầu tới mặt đất/nước bên dưới (m)</t>
  </si>
  <si>
    <t>15 ÷ 30</t>
  </si>
  <si>
    <r>
      <rPr>
        <b/>
        <sz val="11"/>
        <color indexed="60"/>
        <rFont val="Arial"/>
        <family val="2"/>
      </rPr>
      <t>Hầm</t>
    </r>
    <r>
      <rPr>
        <sz val="11"/>
        <color indexed="8"/>
        <rFont val="Arial"/>
        <family val="2"/>
      </rPr>
      <t xml:space="preserve"> (hầm giao thông đường bộ, đường sắt; hầm thủy lợi, hầm thủy điện...)</t>
    </r>
  </si>
  <si>
    <t>a) Tổng chiều dài hầm (m)</t>
  </si>
  <si>
    <t>500 ÷ 1.500</t>
  </si>
  <si>
    <t>100÷ &lt; 500</t>
  </si>
  <si>
    <t>Không bao gồm các loại hầm sau: hầm tàu điện ngầm; hầm dạng tuy nen kỹ thuật trong các nhà máy (mục 2.10.4.b) và hầm mỏ khai thác tài nguyên, khoáng sản</t>
  </si>
  <si>
    <r>
      <t>b) Diện tích mặt cắt ngang theo kích thước thông thủy của hầm (m</t>
    </r>
    <r>
      <rPr>
        <vertAlign val="superscript"/>
        <sz val="11"/>
        <color indexed="8"/>
        <rFont val="Arial"/>
        <family val="2"/>
      </rPr>
      <t>2</t>
    </r>
    <r>
      <rPr>
        <sz val="11"/>
        <color indexed="8"/>
        <rFont val="Arial"/>
        <family val="2"/>
      </rPr>
      <t>)</t>
    </r>
  </si>
  <si>
    <t>30 ÷ &lt; 100</t>
  </si>
  <si>
    <t>c) Kết cấu vỏ hầm</t>
  </si>
  <si>
    <t>Có kết cấu vỏ hầm</t>
  </si>
  <si>
    <t>Không có kết cấu vỏ hầm</t>
  </si>
  <si>
    <t>Tường chắn</t>
  </si>
  <si>
    <t>a) Nền là đá</t>
  </si>
  <si>
    <t>Chiều cao tường (m)</t>
  </si>
  <si>
    <t>&gt; 25 ÷ 40</t>
  </si>
  <si>
    <t>&gt; 15 ÷ 25</t>
  </si>
  <si>
    <t>&gt; 8 ÷ 15</t>
  </si>
  <si>
    <t>≤ 8</t>
  </si>
  <si>
    <t>b) Nền là đất cát, đất hòn thô, đất sét ở trạng thái cứng và nửa cứng</t>
  </si>
  <si>
    <t>&gt; 12 ÷ 20</t>
  </si>
  <si>
    <t>&gt; 5 ÷ 12</t>
  </si>
  <si>
    <t>c) Nền là đất sét bão hòa nước ở trạng thái dẻo</t>
  </si>
  <si>
    <t>&gt; 10 ÷ 15</t>
  </si>
  <si>
    <t>&gt; 4 ÷ 10</t>
  </si>
  <si>
    <t>≤ 4</t>
  </si>
  <si>
    <t>2.8</t>
  </si>
  <si>
    <t>Đập và các công trình thủy lợi, thủy điện chịu áp khác</t>
  </si>
  <si>
    <t>2.8.1. Đập đất, đập đất - đá các loại</t>
  </si>
  <si>
    <t>Chiều cao đập (m)</t>
  </si>
  <si>
    <t>&gt; 70 ÷ 100</t>
  </si>
  <si>
    <t>&gt; 25 ÷ 70</t>
  </si>
  <si>
    <t>&gt; 10 ÷ 25</t>
  </si>
  <si>
    <t>&gt; 35 ÷ 75</t>
  </si>
  <si>
    <t>&gt; 15 ÷ 35</t>
  </si>
  <si>
    <t>&gt; 5 ÷ 15</t>
  </si>
  <si>
    <t>2.8.2. Đập bê tông, bê tông cốt thép các loại và các công trình thủy lợi, thủy điện chịu áp khác</t>
  </si>
  <si>
    <t>&gt; 60 ÷ 100</t>
  </si>
  <si>
    <t>&gt; 25 ÷ 60</t>
  </si>
  <si>
    <t>&gt; 25 ÷ 50</t>
  </si>
  <si>
    <t>&gt; 5 ÷ 10</t>
  </si>
  <si>
    <t>2.9</t>
  </si>
  <si>
    <r>
      <rPr>
        <b/>
        <sz val="11"/>
        <color indexed="60"/>
        <rFont val="Arial"/>
        <family val="2"/>
      </rPr>
      <t>Kết cấu gia cố bề mặt mái dốc</t>
    </r>
    <r>
      <rPr>
        <sz val="11"/>
        <color indexed="8"/>
        <rFont val="Arial"/>
        <family val="2"/>
      </rPr>
      <t xml:space="preserve"> (xây ốp gạch/đá, đổ bê tông hay các giải pháp khác trừ kết cấu tường chắn đất mục 2.7)</t>
    </r>
  </si>
  <si>
    <t>Chiều cao tính từ chân tới đỉnh mái dốc (m)</t>
  </si>
  <si>
    <t>2.10</t>
  </si>
  <si>
    <t>Tuyến ống/cống</t>
  </si>
  <si>
    <t>2.10.1. Tuyến ống cấp nước (nước thô hoặc nước sạch)</t>
  </si>
  <si>
    <t>Đường kính trong của ống (mm)</t>
  </si>
  <si>
    <t>≥ 800</t>
  </si>
  <si>
    <t>400 ÷ &lt; 800</t>
  </si>
  <si>
    <t>150 ÷ &lt; 400</t>
  </si>
  <si>
    <t>2.10.2. Tuyến cống thoát nước mưa, cống chung</t>
  </si>
  <si>
    <t>≥ 2.000</t>
  </si>
  <si>
    <t>1.500 ÷ &lt;2.000</t>
  </si>
  <si>
    <t>600 ÷ &lt; 1.500</t>
  </si>
  <si>
    <t>&lt; 600</t>
  </si>
  <si>
    <t>2.10.3. Tuyến cống thoát nước thải</t>
  </si>
  <si>
    <t>600 ÷ &lt; 1.000</t>
  </si>
  <si>
    <t>200 ÷ &lt; 600</t>
  </si>
  <si>
    <t>2.10.4. Cống cáp, hào, tuy nen (trong công trình thông tin, truyền thông, hầm dạng tuy nen kỹ thuật trong các nhà máy)</t>
  </si>
  <si>
    <t>a) Hào kỹ thuật, cống cáp</t>
  </si>
  <si>
    <t>Bề rộng thông thủy (m)</t>
  </si>
  <si>
    <t>&gt; 0,7</t>
  </si>
  <si>
    <t>≤ 0,7</t>
  </si>
  <si>
    <t>b) Tuy nen kỹ thuật</t>
  </si>
  <si>
    <t>&gt; 3 ÷ 7</t>
  </si>
  <si>
    <t>(Hầm dạng tuy nen kỹ thuật trong các nhà máy không lớn hơn cấp I)</t>
  </si>
  <si>
    <t>2.10.5. Tuyến ống dẫn dầu, dẫn khí đốt</t>
  </si>
  <si>
    <t>a) Đường kính trong của ống (mm)</t>
  </si>
  <si>
    <t>b) Vị trí xây dựng</t>
  </si>
  <si>
    <t>Dưới biển</t>
  </si>
  <si>
    <t>Dưới sông</t>
  </si>
  <si>
    <t>Trên đất liền</t>
  </si>
  <si>
    <t>2.11</t>
  </si>
  <si>
    <t>Cảng biển</t>
  </si>
  <si>
    <t>2.11.1. Công trình ven biển: Bến cảng biển; khu vực neo đậu chuyển tải, tránh trú bão; cầu cảng biển.</t>
  </si>
  <si>
    <t>a) Chiều cao bến (m) hoặc Độ sâu mực nước (m)</t>
  </si>
  <si>
    <t>&gt; 15 ÷ 20</t>
  </si>
  <si>
    <r>
      <t>b) Diện tích mặt bến cảng (nghìn m</t>
    </r>
    <r>
      <rPr>
        <vertAlign val="superscript"/>
        <sz val="11"/>
        <color indexed="8"/>
        <rFont val="Arial"/>
        <family val="2"/>
      </rPr>
      <t>2</t>
    </r>
    <r>
      <rPr>
        <sz val="11"/>
        <color indexed="8"/>
        <rFont val="Arial"/>
        <family val="2"/>
      </rPr>
      <t>)</t>
    </r>
  </si>
  <si>
    <t>2.11.2. Các kết cấu chỉnh trị cửa biển, ven biển (đê chắn sóng, đê chắn cát, kè hướng dòng, kè bảo vệ bờ...)</t>
  </si>
  <si>
    <t>Chiều cao lớn nhất của công trình (m) hoặc</t>
  </si>
  <si>
    <t>&gt; 16</t>
  </si>
  <si>
    <t>&gt; 12 ÷ 16</t>
  </si>
  <si>
    <t>&gt; 8 ÷ 12</t>
  </si>
  <si>
    <t>&gt; 5 ÷ 8</t>
  </si>
  <si>
    <t>2.11.3. Bến phà, cảng và cầu cảng ngoài đảo, bến cảng chuyên dụng, công trình trên biển (bến phao, đê thủy khí, bến cảng nổi đa năng...)</t>
  </si>
  <si>
    <t>Độ sâu mực nước (m)</t>
  </si>
  <si>
    <t>2.12</t>
  </si>
  <si>
    <t>Cảng đường thủy nội địa</t>
  </si>
  <si>
    <t>2.12.1. Cảng, Bến hàng hóa, Bến hành khách, Cầu cảng đường thủy nội địa;</t>
  </si>
  <si>
    <t>&gt; 8</t>
  </si>
  <si>
    <t>&gt; 3 ÷ 5</t>
  </si>
  <si>
    <t>2.12.2. Các kết cấu chỉnh trị trong sông</t>
  </si>
  <si>
    <r>
      <t>b) Diện tích mặt bến (nghìn m</t>
    </r>
    <r>
      <rPr>
        <vertAlign val="superscript"/>
        <sz val="11"/>
        <color indexed="8"/>
        <rFont val="Arial"/>
        <family val="2"/>
      </rPr>
      <t>2</t>
    </r>
    <r>
      <rPr>
        <sz val="11"/>
        <color indexed="8"/>
        <rFont val="Arial"/>
        <family val="2"/>
      </rPr>
      <t>)</t>
    </r>
  </si>
  <si>
    <t>2.13</t>
  </si>
  <si>
    <t>Âu tàu</t>
  </si>
  <si>
    <t>2.14</t>
  </si>
  <si>
    <t>Kết cấu quy mô nhỏ, lẻ khác</t>
  </si>
  <si>
    <t>2.14.1. Hàng rào, tường rào; Lan can can bảo vệ và kết cấu tương tự khác</t>
  </si>
  <si>
    <t>Chiều cao (m)</t>
  </si>
  <si>
    <t>&gt; 6</t>
  </si>
  <si>
    <t>2.14.2. Khối xây gạch/đá/bê tông hay tấm bê tông để làm các kết cấu nhỏ lẻ như bồn hoa, bia, mộ, mốc quan trắc (trên đất liền)... và các kết cấu có quy mô nhỏ, lẻ khác: cấp IV.</t>
  </si>
  <si>
    <t>Ghi chú:
1. Xác định cấp công trình theo loại và quy mô kết cấu được thực hiện theo trình tự sau:
a) Trên cơ sở đặc Điểm của công trình, xác định loại kết cấu theo các Mục trong Bảng 2;
b) Xác định cấp công trình theo tất cả các tiêu chí phân cấp đối với loại kết cấu đã xác định tại Điểm a. Lấy cấp lớn nhất xác định được làm cấp công trình.</t>
  </si>
  <si>
    <t>d) Số tầng cao của nhà/công trình: Bao gồm toàn bộ các tầng trên mặt đất kể cả tầng kỹ thuật, tầng lửng, tầng áp mái, tầng tum và tầng nửa ngầm (Tầng nửa ngầm là tầng mà một nửa chiều cao của nó nằm trên hoặc ngang cốt mặt đất đặt công trình).
đ) Số tầng ngầm của nhà/công trình: Bao gồm toàn bộ các tầng dưới mặt đất không kể tầng nửa ngầm.
e) Độ sâu ngầm: Chiều sâu tính từ cốt mặt đất đặt công trình theo quy hoạch được duyệt tới mặt trên của sàn của tầng hầm sâu nhất.
g) Nhịp kết cấu lớn nhất của nhà/công trình: Khoảng cách lớn nhất giữa tim của các trụ (cột, tường) liền kề, được dùng để đỡ kết cấu nằm ngang (dầm, sàn không dầm, giàn mái, giàn cầu, cáp treo...). Riêng đối với kết cấu công xôn, lấy giá trị nhịp bằng 50% giá trị quy định trong Bảng 2.
h) Tổng diện tích sàn nhà/công trình: Tổng diện tích sàn của tất cả các tầng, bao gồm cả các tầng hầm, tầng nửa hầm, tầng kỹ thuật, tầng áp mái và tầng tum. Diện tích sàn của một tầng là diện tích sàn xây dựng của tầng đó, gồm cả tường bao (hoặc phần tường chung thuộc về nhà) và diện tích mặt bằng của lôgia, ban công, cầu thang, giếng thang máy, hộp kỹ thuật, ống khói./.</t>
  </si>
  <si>
    <t>3. Đối với Kênh thoát nước hở (công trình hạ tầng kỹ thuật): xác định cấp công trình theo kết cấu gia cố của bờ kênh hoặc mái kênh (chọn loại phù hợp với Mục 2.7 hoặc Mục 2.9 trong Bảng này).
4. Tham khảo các ví dụ xác định cấp công trình theo loại và quy mô kết cấu trong Phụ lục 3.</t>
  </si>
  <si>
    <t>PHỤ LỤC 3</t>
  </si>
  <si>
    <t>VÍ DỤ XÁC ĐỊNH CẤP CÔNG TRÌNH</t>
  </si>
  <si>
    <t>(Ban hành kèm theo Thông tư số 03/2016/TT-BXD ngày 10 tháng 3 năm 2016 của Bộ Xây dựng)</t>
  </si>
  <si>
    <t>3.1. Ví dụ 1: Công trình dân dụng - Trường trung học phổ thông A</t>
  </si>
  <si>
    <t>Dự án đầu tư xây dựng “Trường trung học phổ thông A” quy mô 1.500 học sinh. Dự án có các công trình sau:</t>
  </si>
  <si>
    <r>
      <t>- Nhà A1 (Nhà hiệu bộ): cao 8 tầng, tổng diện tích sàn 4.000 m</t>
    </r>
    <r>
      <rPr>
        <vertAlign val="superscript"/>
        <sz val="10"/>
        <color indexed="8"/>
        <rFont val="Arial"/>
        <family val="2"/>
      </rPr>
      <t>2</t>
    </r>
    <r>
      <rPr>
        <sz val="10"/>
        <color indexed="8"/>
        <rFont val="Arial"/>
        <family val="2"/>
      </rPr>
      <t>;</t>
    </r>
  </si>
  <si>
    <r>
      <t>- Nhà A2 (Nhà học): cao 6 tầng, tổng diện tích sàn 4.650 m</t>
    </r>
    <r>
      <rPr>
        <vertAlign val="superscript"/>
        <sz val="10"/>
        <color indexed="8"/>
        <rFont val="Arial"/>
        <family val="2"/>
      </rPr>
      <t>2</t>
    </r>
    <r>
      <rPr>
        <sz val="10"/>
        <color indexed="8"/>
        <rFont val="Arial"/>
        <family val="2"/>
      </rPr>
      <t>;</t>
    </r>
  </si>
  <si>
    <r>
      <t>- Nhà A3 (Nhà học): cao 4 tầng, tổng diện tích sàn 4.000 m</t>
    </r>
    <r>
      <rPr>
        <vertAlign val="superscript"/>
        <sz val="10"/>
        <color indexed="8"/>
        <rFont val="Arial"/>
        <family val="2"/>
      </rPr>
      <t>2</t>
    </r>
    <r>
      <rPr>
        <sz val="10"/>
        <color indexed="8"/>
        <rFont val="Arial"/>
        <family val="2"/>
      </rPr>
      <t>;</t>
    </r>
  </si>
  <si>
    <r>
      <t>- Nhà A4 (Nhà học): cao 5 tầng, tổng diện tích sàn 5.000 m</t>
    </r>
    <r>
      <rPr>
        <vertAlign val="superscript"/>
        <sz val="10"/>
        <color indexed="8"/>
        <rFont val="Arial"/>
        <family val="2"/>
      </rPr>
      <t>2</t>
    </r>
    <r>
      <rPr>
        <sz val="10"/>
        <color indexed="8"/>
        <rFont val="Arial"/>
        <family val="2"/>
      </rPr>
      <t>;</t>
    </r>
  </si>
  <si>
    <r>
      <t>- Nhà A6 (Ký túc xá): cao 5 tầng, tổng diện tích sàn 3.000 m</t>
    </r>
    <r>
      <rPr>
        <vertAlign val="superscript"/>
        <sz val="10"/>
        <color indexed="8"/>
        <rFont val="Arial"/>
        <family val="2"/>
      </rPr>
      <t>2</t>
    </r>
    <r>
      <rPr>
        <sz val="10"/>
        <color indexed="8"/>
        <rFont val="Arial"/>
        <family val="2"/>
      </rPr>
      <t>;</t>
    </r>
  </si>
  <si>
    <t>- Sân vườn: diện tích 2 ha;</t>
  </si>
  <si>
    <t>- Hệ thống Đường nội bộ: cho đi bộ, xe đạp, xe mô tô và xe ô tô, tốc độ &lt; 20 km/h;</t>
  </si>
  <si>
    <t>- Hệ thống chiếu sáng cho sân vườn và đường nội bộ;</t>
  </si>
  <si>
    <t>- Hàng rào bảo vệ: cao 3 m;</t>
  </si>
  <si>
    <r>
      <t>- Nhà bảo vệ: cao 1 tầng, diện tích sàn 12 m</t>
    </r>
    <r>
      <rPr>
        <vertAlign val="superscript"/>
        <sz val="10"/>
        <color indexed="8"/>
        <rFont val="Arial"/>
        <family val="2"/>
      </rPr>
      <t>2</t>
    </r>
    <r>
      <rPr>
        <sz val="10"/>
        <color indexed="8"/>
        <rFont val="Arial"/>
        <family val="2"/>
      </rPr>
      <t>.</t>
    </r>
  </si>
  <si>
    <t>Cấp công trình được xác định như sau:</t>
  </si>
  <si>
    <r>
      <t>a) Trường trung học phổ thông A có Tổ hợp công trình chính (gồm các công trình từ A1 đến A5). cấp công trình theo quy mô công suất được xác định theo quy định tại Điểm a Khoản 1 Điều 2 Thông tư này: 
tương ứng với Mục 1.1.1.3 Bảng 1.1 Phụ lục 1 và quy mô 1.500 học sinh, Trường trung học phổ thông A có cấp công trình theo quy mô công suất là </t>
    </r>
    <r>
      <rPr>
        <b/>
        <sz val="10"/>
        <color indexed="8"/>
        <rFont val="Arial"/>
        <family val="2"/>
      </rPr>
      <t>cấp II</t>
    </r>
    <r>
      <rPr>
        <sz val="10"/>
        <color indexed="8"/>
        <rFont val="Arial"/>
        <family val="2"/>
      </rPr>
      <t>.</t>
    </r>
  </si>
  <si>
    <t>b) Xác định cấp các công trình thuộc Trường trung học phổ thông A:</t>
  </si>
  <si>
    <r>
      <t>- Nhà A1: không có tên trong Bảng 1.1 Phụ lục 1 vì vậy theo quy định tại Điểm a Khoản 1 Điều 2 Thông tư này, chỉ xác định cấp theo loại và quy mô kết cấu. Theo Bảng 2 Phụ lục 2, công trình này tương 
ứng với Mục 2.1.1; xác định cấp theo diện tích: cấp III, theo số tầng: cấp II; cấp công trình Nhà A1: </t>
    </r>
    <r>
      <rPr>
        <b/>
        <sz val="10"/>
        <color indexed="8"/>
        <rFont val="Arial"/>
        <family val="2"/>
      </rPr>
      <t>cấp II</t>
    </r>
    <r>
      <rPr>
        <sz val="10"/>
        <color indexed="8"/>
        <rFont val="Arial"/>
        <family val="2"/>
      </rPr>
      <t> (cấp lớn nhất xác định được).</t>
    </r>
  </si>
  <si>
    <r>
      <t>- Nhà A2: cách xác định cấp tương tự như đối với Nhà A1. Cấp công trình Nhà A2: </t>
    </r>
    <r>
      <rPr>
        <b/>
        <sz val="10"/>
        <color indexed="8"/>
        <rFont val="Arial"/>
        <family val="2"/>
      </rPr>
      <t>cấp III</t>
    </r>
    <r>
      <rPr>
        <sz val="10"/>
        <color indexed="8"/>
        <rFont val="Arial"/>
        <family val="2"/>
      </rPr>
      <t>.</t>
    </r>
  </si>
  <si>
    <r>
      <t>- Nhà A3: cách xác định cấp tương tự như đối với Nhà A1. Cấp công trình Nhà A3: </t>
    </r>
    <r>
      <rPr>
        <b/>
        <sz val="10"/>
        <color indexed="8"/>
        <rFont val="Arial"/>
        <family val="2"/>
      </rPr>
      <t>cấp III</t>
    </r>
    <r>
      <rPr>
        <sz val="10"/>
        <color indexed="8"/>
        <rFont val="Arial"/>
        <family val="2"/>
      </rPr>
      <t>.</t>
    </r>
  </si>
  <si>
    <r>
      <t>- Nhà A4: cách xác định cấp tương tự như đối với Nhà A1. Cấp công trình Nhà A4: </t>
    </r>
    <r>
      <rPr>
        <b/>
        <sz val="10"/>
        <color indexed="8"/>
        <rFont val="Arial"/>
        <family val="2"/>
      </rPr>
      <t>cấp III</t>
    </r>
    <r>
      <rPr>
        <sz val="10"/>
        <color indexed="8"/>
        <rFont val="Arial"/>
        <family val="2"/>
      </rPr>
      <t>.</t>
    </r>
  </si>
  <si>
    <t>- Nhà A5: công trình này có quy mô công suất riêng do đó cấp công trình xác định theo quy định tại Khoản 2 Điều 2 Thông tư này như sau:</t>
  </si>
  <si>
    <t>+ Xác định cấp theo quy mô công suất: tương ứng với Mục 1.1.3.2 của Bảng 1.1 Phụ lục 1 (loại công trình thể thao): cấp III; tương ứng với Mục 1.1.4.1 của Bảng 1.1 Phụ lục 1 (loại công trình tập trung đông 
người): cấp II. Cấp cao nhất của công trình xác định được theo quy mô công suất: cấp II;</t>
  </si>
  <si>
    <t>+ Xác định cấp theo quy mô kết cấu: tương ứng với Mục 2.1.1 Bảng 2 Phụ lục 2; xác định cấp theo diện tích: cấp III, theo nhịp kết cấu: cấp III. Cấp cao nhất của công trình xác định được theo quy mô 
kết cấu: cấp III;</t>
  </si>
  <si>
    <r>
      <t>Như vậy cấp công trình của Nhà A5 là </t>
    </r>
    <r>
      <rPr>
        <b/>
        <sz val="10"/>
        <color indexed="8"/>
        <rFont val="Arial"/>
        <family val="2"/>
      </rPr>
      <t>cấp II</t>
    </r>
    <r>
      <rPr>
        <sz val="10"/>
        <color indexed="8"/>
        <rFont val="Arial"/>
        <family val="2"/>
      </rPr>
      <t> (cấp cao nhất xác định được từ quy mô công suất và quy mô kết cấu).</t>
    </r>
  </si>
  <si>
    <r>
      <t>- Sân vườn: tương ứng với Mục 1.3.5 Bảng 1.3 Phụ lục 1; cấp công trình xác định được theo diện tích: </t>
    </r>
    <r>
      <rPr>
        <b/>
        <sz val="10"/>
        <color indexed="8"/>
        <rFont val="Arial"/>
        <family val="2"/>
      </rPr>
      <t>cấp IV</t>
    </r>
    <r>
      <rPr>
        <sz val="10"/>
        <color indexed="8"/>
        <rFont val="Arial"/>
        <family val="2"/>
      </rPr>
      <t>.</t>
    </r>
  </si>
  <si>
    <r>
      <t>- Hệ thống Đường nội bộ: tương ứng với Mục 1.4.1.3.d và 1.4.1.3.đ Bảng 1.4 Phụ lục 1. Cấp công trình xác định được: </t>
    </r>
    <r>
      <rPr>
        <b/>
        <sz val="10"/>
        <color indexed="8"/>
        <rFont val="Arial"/>
        <family val="2"/>
      </rPr>
      <t>cấp IV</t>
    </r>
    <r>
      <rPr>
        <sz val="10"/>
        <color indexed="8"/>
        <rFont val="Arial"/>
        <family val="2"/>
      </rPr>
      <t>.</t>
    </r>
  </si>
  <si>
    <r>
      <t>- Hàng rào bảo vệ: không có tên trong Bảng 1.1 Phụ lục 1 vì vậy theo quy định tại Điểm a Khoản 1 Điều 2 Thông tư này, chỉ xác định cấp theo loại và quy mô kết cấu. Theo Bảng 2 Phụ lục 2, công trình này 
tương ứng với Mục 2.14.1; xác định cấp theo chiều cao: </t>
    </r>
    <r>
      <rPr>
        <b/>
        <sz val="10"/>
        <color indexed="8"/>
        <rFont val="Arial"/>
        <family val="2"/>
      </rPr>
      <t>cấp IV</t>
    </r>
    <r>
      <rPr>
        <sz val="10"/>
        <color indexed="8"/>
        <rFont val="Arial"/>
        <family val="2"/>
      </rPr>
      <t>.</t>
    </r>
  </si>
  <si>
    <r>
      <t>- Nhà bảo vệ: cách xác định cấp tương tự như đối với Nhà A1. cấp công trình Nhà bảo vệ: </t>
    </r>
    <r>
      <rPr>
        <b/>
        <sz val="10"/>
        <color indexed="8"/>
        <rFont val="Arial"/>
        <family val="2"/>
      </rPr>
      <t>cấp IV</t>
    </r>
    <r>
      <rPr>
        <sz val="10"/>
        <color indexed="8"/>
        <rFont val="Arial"/>
        <family val="2"/>
      </rPr>
      <t>.</t>
    </r>
  </si>
  <si>
    <t>3.2. Ví dụ 2: Công trình dân dụng - Bệnh viện đa khoa Q</t>
  </si>
  <si>
    <t>Dự án đầu tư xây dựng “Bệnh viện đa khoa Q” có quy mô 450 giường bệnh lưu trú. Dự án có các công trình sau:</t>
  </si>
  <si>
    <r>
      <t>- Nhà Q1 (Văn phòng làm việc, Trung tâm đào tạo, nghiên cứu của bệnh viện): cao 9 tầng, tổng diện tích sàn 8.000 m</t>
    </r>
    <r>
      <rPr>
        <vertAlign val="superscript"/>
        <sz val="10"/>
        <color indexed="8"/>
        <rFont val="Arial"/>
        <family val="2"/>
      </rPr>
      <t>2</t>
    </r>
    <r>
      <rPr>
        <sz val="10"/>
        <color indexed="8"/>
        <rFont val="Arial"/>
        <family val="2"/>
      </rPr>
      <t>;</t>
    </r>
  </si>
  <si>
    <r>
      <t>- Nhà Q2 (Trung tâm khám bệnh và xét nghiệm): cao 3 tầng, tổng diện tích sàn 2.500 m</t>
    </r>
    <r>
      <rPr>
        <vertAlign val="superscript"/>
        <sz val="10"/>
        <color indexed="8"/>
        <rFont val="Arial"/>
        <family val="2"/>
      </rPr>
      <t>2</t>
    </r>
    <r>
      <rPr>
        <sz val="10"/>
        <color indexed="8"/>
        <rFont val="Arial"/>
        <family val="2"/>
      </rPr>
      <t>;</t>
    </r>
  </si>
  <si>
    <r>
      <t>- Nhà Q3 (cấp cứu và phẫu thuật): cao 2 tầng, tổng diện tích sàn 2.000 m</t>
    </r>
    <r>
      <rPr>
        <vertAlign val="superscript"/>
        <sz val="10"/>
        <color indexed="8"/>
        <rFont val="Arial"/>
        <family val="2"/>
      </rPr>
      <t>2</t>
    </r>
    <r>
      <rPr>
        <sz val="10"/>
        <color indexed="8"/>
        <rFont val="Arial"/>
        <family val="2"/>
      </rPr>
      <t>;</t>
    </r>
  </si>
  <si>
    <r>
      <t>- Nhà Q4 (cho các khoa và khu Điều trị sau phẫu thuật): cao 22 tầng, tổng diện tích sàn 22.000 m</t>
    </r>
    <r>
      <rPr>
        <vertAlign val="superscript"/>
        <sz val="10"/>
        <color indexed="8"/>
        <rFont val="Arial"/>
        <family val="2"/>
      </rPr>
      <t>2</t>
    </r>
    <r>
      <rPr>
        <sz val="10"/>
        <color indexed="8"/>
        <rFont val="Arial"/>
        <family val="2"/>
      </rPr>
      <t>;</t>
    </r>
  </si>
  <si>
    <r>
      <t>- Nhà Q5 (Khu chế biến thức ăn): cao 2 tầng, tổng diện tích sàn: 1.000 m</t>
    </r>
    <r>
      <rPr>
        <vertAlign val="superscript"/>
        <sz val="10"/>
        <color indexed="8"/>
        <rFont val="Arial"/>
        <family val="2"/>
      </rPr>
      <t>2</t>
    </r>
    <r>
      <rPr>
        <sz val="10"/>
        <color indexed="8"/>
        <rFont val="Arial"/>
        <family val="2"/>
      </rPr>
      <t>;</t>
    </r>
  </si>
  <si>
    <r>
      <t>- Nhà Q6 (Nhà căng tin): cao 2 tầng, tổng diện tích sàn: 600 m</t>
    </r>
    <r>
      <rPr>
        <vertAlign val="superscript"/>
        <sz val="10"/>
        <color indexed="8"/>
        <rFont val="Arial"/>
        <family val="2"/>
      </rPr>
      <t>2</t>
    </r>
    <r>
      <rPr>
        <sz val="10"/>
        <color indexed="8"/>
        <rFont val="Arial"/>
        <family val="2"/>
      </rPr>
      <t>;</t>
    </r>
  </si>
  <si>
    <r>
      <t>- Nhà Q7 (Nhà xác): cao 1 tầng, diện tích sàn 500 m</t>
    </r>
    <r>
      <rPr>
        <vertAlign val="superscript"/>
        <sz val="10"/>
        <color indexed="8"/>
        <rFont val="Arial"/>
        <family val="2"/>
      </rPr>
      <t>2</t>
    </r>
    <r>
      <rPr>
        <sz val="10"/>
        <color indexed="8"/>
        <rFont val="Arial"/>
        <family val="2"/>
      </rPr>
      <t>;</t>
    </r>
  </si>
  <si>
    <r>
      <t>- Nhà Q8 (Nhà tang lễ): cao 1 tầng, diện tích sàn 600 m</t>
    </r>
    <r>
      <rPr>
        <vertAlign val="superscript"/>
        <sz val="10"/>
        <color indexed="8"/>
        <rFont val="Arial"/>
        <family val="2"/>
      </rPr>
      <t>2</t>
    </r>
    <r>
      <rPr>
        <sz val="10"/>
        <color indexed="8"/>
        <rFont val="Arial"/>
        <family val="2"/>
      </rPr>
      <t>;</t>
    </r>
  </si>
  <si>
    <r>
      <t>- Q9 (Trạm xử lý nước thải): 1.500 m</t>
    </r>
    <r>
      <rPr>
        <vertAlign val="superscript"/>
        <sz val="10"/>
        <color indexed="8"/>
        <rFont val="Arial"/>
        <family val="2"/>
      </rPr>
      <t>3</t>
    </r>
    <r>
      <rPr>
        <sz val="10"/>
        <color indexed="8"/>
        <rFont val="Arial"/>
        <family val="2"/>
      </rPr>
      <t>/ngày.đêm;</t>
    </r>
  </si>
  <si>
    <t>- Q10 (Trạm xử lý chất thải rắn): công suất đốt rác 5 tấn/ngày;</t>
  </si>
  <si>
    <t>- Hệ thống sân vườn cây cảnh;</t>
  </si>
  <si>
    <r>
      <t>- Sân bãi đậu xe ngoài trời: 5.000 m</t>
    </r>
    <r>
      <rPr>
        <vertAlign val="superscript"/>
        <sz val="10"/>
        <color indexed="8"/>
        <rFont val="Arial"/>
        <family val="2"/>
      </rPr>
      <t>2</t>
    </r>
    <r>
      <rPr>
        <sz val="10"/>
        <color indexed="8"/>
        <rFont val="Arial"/>
        <family val="2"/>
      </rPr>
      <t>;</t>
    </r>
  </si>
  <si>
    <t>- Hệ thống đường nội bộ: xe máy, xe ô tô tốc độ &lt; 20 km/h;</t>
  </si>
  <si>
    <t>- Tường rào: cao 4,5 m;</t>
  </si>
  <si>
    <r>
      <t>- Nhà bảo vệ (4 nhà): mỗi nhà có quy mô cao 1 tầng, diện tích 12 m</t>
    </r>
    <r>
      <rPr>
        <vertAlign val="superscript"/>
        <sz val="10"/>
        <color indexed="8"/>
        <rFont val="Arial"/>
        <family val="2"/>
      </rPr>
      <t>2</t>
    </r>
    <r>
      <rPr>
        <sz val="10"/>
        <color indexed="8"/>
        <rFont val="Arial"/>
        <family val="2"/>
      </rPr>
      <t>;</t>
    </r>
  </si>
  <si>
    <t>- Hệ thống điện động lực: đường dây và trạm biến áp, cấp điện áp &lt; 35 kV;</t>
  </si>
  <si>
    <t>- Hệ thống điện chiếu sáng sân vườn và đường nội bộ;</t>
  </si>
  <si>
    <r>
      <t>- Hệ thống cấp nước (Bể nước và Trạm bơm): công suất 1.500 m</t>
    </r>
    <r>
      <rPr>
        <vertAlign val="superscript"/>
        <sz val="10"/>
        <color indexed="8"/>
        <rFont val="Arial"/>
        <family val="2"/>
      </rPr>
      <t>3</t>
    </r>
    <r>
      <rPr>
        <sz val="10"/>
        <color indexed="8"/>
        <rFont val="Arial"/>
        <family val="2"/>
      </rPr>
      <t>/ngày.đêm;</t>
    </r>
  </si>
  <si>
    <t>- Hệ thống ống cống thoát nước thải: ống có đường kính trong D=450 mm, dài 900 m.</t>
  </si>
  <si>
    <r>
      <t>a) Bệnh viện đa khoa Q có Tổ hợp công trình chính (bao gồm các công trình Q1, Q2, Q3...). Cấp công trình theo quy mô công suất được xác định theo quy định tại Điểm a Khoản 1 Điều 2 Thông tư này: 
tương ứng với Mục 1.1.2.1 và quy mô 450 giường bệnh lưu trú, Bệnh viện đa khoa Q có cấp công trình theo quy mô công suất là </t>
    </r>
    <r>
      <rPr>
        <b/>
        <sz val="10"/>
        <color indexed="8"/>
        <rFont val="Arial"/>
        <family val="2"/>
      </rPr>
      <t>cấp II</t>
    </r>
    <r>
      <rPr>
        <sz val="10"/>
        <color indexed="8"/>
        <rFont val="Arial"/>
        <family val="2"/>
      </rPr>
      <t>.</t>
    </r>
  </si>
  <si>
    <t>b) Xác định cấp các công trình thuộc Bệnh viện đa khoa Q</t>
  </si>
  <si>
    <r>
      <t>- Nhà Q2: cách xác định cấp tương tự như đối với nhà Q1. Cấp công trình Nhà Q2: </t>
    </r>
    <r>
      <rPr>
        <b/>
        <sz val="10"/>
        <color indexed="8"/>
        <rFont val="Arial"/>
        <family val="2"/>
      </rPr>
      <t>cấp III</t>
    </r>
    <r>
      <rPr>
        <sz val="10"/>
        <color indexed="8"/>
        <rFont val="Arial"/>
        <family val="2"/>
      </rPr>
      <t>.</t>
    </r>
  </si>
  <si>
    <r>
      <t>- Nhà Q3: cách xác định cấp tương tự như đối với nhà Q1. Cấp công trình Nhà Q3: </t>
    </r>
    <r>
      <rPr>
        <b/>
        <sz val="10"/>
        <color indexed="8"/>
        <rFont val="Arial"/>
        <family val="2"/>
      </rPr>
      <t>cấp III</t>
    </r>
    <r>
      <rPr>
        <sz val="10"/>
        <color indexed="8"/>
        <rFont val="Arial"/>
        <family val="2"/>
      </rPr>
      <t>.</t>
    </r>
  </si>
  <si>
    <r>
      <t>- Nhà Q4: cách xác định cấp tương tự như đối với nhà Q1. Cấp công trình Nhà Q4: </t>
    </r>
    <r>
      <rPr>
        <b/>
        <sz val="10"/>
        <color indexed="8"/>
        <rFont val="Arial"/>
        <family val="2"/>
      </rPr>
      <t>cấp I</t>
    </r>
    <r>
      <rPr>
        <sz val="10"/>
        <color indexed="8"/>
        <rFont val="Arial"/>
        <family val="2"/>
      </rPr>
      <t>.</t>
    </r>
  </si>
  <si>
    <r>
      <t>- Nhà Q5: cách xác định cấp tương tự như đối với nhà Q1. Cấp công trình Nhà Q5: </t>
    </r>
    <r>
      <rPr>
        <b/>
        <sz val="10"/>
        <color indexed="8"/>
        <rFont val="Arial"/>
        <family val="2"/>
      </rPr>
      <t>cấp III</t>
    </r>
    <r>
      <rPr>
        <sz val="10"/>
        <color indexed="8"/>
        <rFont val="Arial"/>
        <family val="2"/>
      </rPr>
      <t>.</t>
    </r>
  </si>
  <si>
    <r>
      <t>- Nhà Q6: cách xác định cấp tương tự như đối với nhà Q1. Cấp công trình Nhà Q6: </t>
    </r>
    <r>
      <rPr>
        <b/>
        <sz val="10"/>
        <color indexed="8"/>
        <rFont val="Arial"/>
        <family val="2"/>
      </rPr>
      <t>cấp III</t>
    </r>
    <r>
      <rPr>
        <sz val="10"/>
        <color indexed="8"/>
        <rFont val="Arial"/>
        <family val="2"/>
      </rPr>
      <t>.</t>
    </r>
  </si>
  <si>
    <r>
      <t>- Nhà Q7: cách xác định cấp tương tự như đối với nhà Q1. Cấp công trình Nhà Q7: </t>
    </r>
    <r>
      <rPr>
        <b/>
        <sz val="10"/>
        <color indexed="8"/>
        <rFont val="Arial"/>
        <family val="2"/>
      </rPr>
      <t>cấp IV</t>
    </r>
    <r>
      <rPr>
        <sz val="10"/>
        <color indexed="8"/>
        <rFont val="Arial"/>
        <family val="2"/>
      </rPr>
      <t>.</t>
    </r>
  </si>
  <si>
    <t>+ Xác định cấp theo tầm quan trọng: tương ứng với Mục 1.3.7 Bảng 1.3 Phụ lục 1; cấp công trình xác định được: cấp II;</t>
  </si>
  <si>
    <t>+ Xác định cấp theo quy mô kết cấu: tương ứng Mục 2.1.1 Bảng 2 Phụ lục 2; cấp công trình xác định được: cấp IV;</t>
  </si>
  <si>
    <t>Như vậy cấp công trình Nhà Q8 xác định được là cấp II (cấp cao nhất xác định được từ tầm quan trọng và quy mô kết cấu).</t>
  </si>
  <si>
    <r>
      <t>- Trạm xử lý nước thải: tương ứng với Mục 1.3.2.3 Bảng 1.3 Phụ lục 1. Cấp công trình xác định được: </t>
    </r>
    <r>
      <rPr>
        <b/>
        <sz val="10"/>
        <color indexed="8"/>
        <rFont val="Arial"/>
        <family val="2"/>
      </rPr>
      <t>cấp III</t>
    </r>
    <r>
      <rPr>
        <sz val="10"/>
        <color indexed="8"/>
        <rFont val="Arial"/>
        <family val="2"/>
      </rPr>
      <t>.</t>
    </r>
  </si>
  <si>
    <r>
      <t>- Trạm xử lý chất thải rắn: tương ứng với Mục 1.3.3.1.b Bảng 1.3 Phụ lục 1. Cấp công trình xác định được: </t>
    </r>
    <r>
      <rPr>
        <b/>
        <sz val="10"/>
        <color indexed="8"/>
        <rFont val="Arial"/>
        <family val="2"/>
      </rPr>
      <t>cấp III</t>
    </r>
    <r>
      <rPr>
        <sz val="10"/>
        <color indexed="8"/>
        <rFont val="Arial"/>
        <family val="2"/>
      </rPr>
      <t>.</t>
    </r>
  </si>
  <si>
    <r>
      <t>- Sân bãi đậu xe ngoài trời: tương ứng với Mục 1.3.9.3 Bảng 1.3 Phụ lục 1. Cấp công trình xác định được: </t>
    </r>
    <r>
      <rPr>
        <b/>
        <sz val="10"/>
        <color indexed="8"/>
        <rFont val="Arial"/>
        <family val="2"/>
      </rPr>
      <t>cấp IV</t>
    </r>
    <r>
      <rPr>
        <sz val="10"/>
        <color indexed="8"/>
        <rFont val="Arial"/>
        <family val="2"/>
      </rPr>
      <t>.</t>
    </r>
  </si>
  <si>
    <r>
      <t>- Hệ thống cấp nước (bể nước và trạm bơm): tương ứng với Mục 1.3.1.2 Bảng 1.3 Phụ lục 1. Cấp công trình xác định được: </t>
    </r>
    <r>
      <rPr>
        <b/>
        <sz val="10"/>
        <color indexed="8"/>
        <rFont val="Arial"/>
        <family val="2"/>
      </rPr>
      <t>cấp III</t>
    </r>
    <r>
      <rPr>
        <sz val="10"/>
        <color indexed="8"/>
        <rFont val="Arial"/>
        <family val="2"/>
      </rPr>
      <t>.</t>
    </r>
  </si>
  <si>
    <r>
      <t>- Hệ thống ống cống thoát nước thải: không có tên trong Bảng 1.3 Phụ lục 1 vì vậy theo quy định tại Điểm a Khoản 1 Điều 2 Thông tư này, chỉ xác định cấp theo loại và quy mô kết cấu. Theo Bảng 2 
Phụ lục 2, công trình này tương ứng với Mục 2.10.3; xác định cấp theo đường kính ống cống được cấp III nhưng tổng chiều dài cống &lt; 1.000 m cấp công trình được hạ xuống một cấp thành </t>
    </r>
    <r>
      <rPr>
        <b/>
        <sz val="10"/>
        <color indexed="8"/>
        <rFont val="Arial"/>
        <family val="2"/>
      </rPr>
      <t>cấp IV</t>
    </r>
    <r>
      <rPr>
        <sz val="10"/>
        <color indexed="8"/>
        <rFont val="Arial"/>
        <family val="2"/>
      </rPr>
      <t>.</t>
    </r>
  </si>
  <si>
    <r>
      <t>- Hệ thống điện động lực: tương ứng với Mục 1.2.5.11 Bảng 1.2 Phụ lục 1. cấp công trình xác định được: </t>
    </r>
    <r>
      <rPr>
        <b/>
        <sz val="10"/>
        <color indexed="8"/>
        <rFont val="Arial"/>
        <family val="2"/>
      </rPr>
      <t>cấp IV</t>
    </r>
    <r>
      <rPr>
        <sz val="10"/>
        <color indexed="8"/>
        <rFont val="Arial"/>
        <family val="2"/>
      </rPr>
      <t>.</t>
    </r>
  </si>
  <si>
    <t>- Cách xác định cấp các công trình Cây xanh sân vườn, Hệ thống điện chiếu sáng, Hệ thống đường nội bộ, Tường rào, Nhà bảo vệ xem Ví dụ 1 của Phụ lục này.</t>
  </si>
  <si>
    <t>3.3. Ví dụ 3: Công trình dân dụng - Khu chung cư X</t>
  </si>
  <si>
    <t>Dự án đầu tư xây dựng “Khu chung cư X” trên Lô đất A thuộc một khu đô thị đã có hệ thống hạ tầng kỹ thuật hoàn chỉnh. Khu chung cư X có các các công trình sau:</t>
  </si>
  <si>
    <r>
      <t>- Tòa nhà XI (Nhà chung cư): 15 tầng, cao 60 m, tổng diện tích sàn 12.000 m</t>
    </r>
    <r>
      <rPr>
        <vertAlign val="superscript"/>
        <sz val="10"/>
        <color indexed="8"/>
        <rFont val="Arial"/>
        <family val="2"/>
      </rPr>
      <t>2</t>
    </r>
    <r>
      <rPr>
        <sz val="10"/>
        <color indexed="8"/>
        <rFont val="Arial"/>
        <family val="2"/>
      </rPr>
      <t>;</t>
    </r>
  </si>
  <si>
    <r>
      <t>- Tòa nhà X2 (Nhà chung cư): 18 tầng, cao 72 m, tổng diện tích sàn 15.000 m</t>
    </r>
    <r>
      <rPr>
        <vertAlign val="superscript"/>
        <sz val="10"/>
        <color indexed="8"/>
        <rFont val="Arial"/>
        <family val="2"/>
      </rPr>
      <t>2</t>
    </r>
    <r>
      <rPr>
        <sz val="10"/>
        <color indexed="8"/>
        <rFont val="Arial"/>
        <family val="2"/>
      </rPr>
      <t>;</t>
    </r>
  </si>
  <si>
    <r>
      <t>- Tòa nhà X3 (Nhà chung cư): 25 tầng, cao 100 m, tổng diện tích sàn 22.000 m</t>
    </r>
    <r>
      <rPr>
        <vertAlign val="superscript"/>
        <sz val="10"/>
        <color indexed="8"/>
        <rFont val="Arial"/>
        <family val="2"/>
      </rPr>
      <t>2</t>
    </r>
    <r>
      <rPr>
        <sz val="10"/>
        <color indexed="8"/>
        <rFont val="Arial"/>
        <family val="2"/>
      </rPr>
      <t>;</t>
    </r>
  </si>
  <si>
    <r>
      <t>- Sân vườn giữa các tòa nhà: diện tích 1.000 m</t>
    </r>
    <r>
      <rPr>
        <vertAlign val="superscript"/>
        <sz val="10"/>
        <color indexed="8"/>
        <rFont val="Arial"/>
        <family val="2"/>
      </rPr>
      <t>2</t>
    </r>
    <r>
      <rPr>
        <sz val="10"/>
        <color indexed="8"/>
        <rFont val="Arial"/>
        <family val="2"/>
      </rPr>
      <t>;</t>
    </r>
  </si>
  <si>
    <t>- Hệ thống chiếu sáng sân vườn.</t>
  </si>
  <si>
    <t>a) Khu chung cư X có một số công trình chính độc lập là các Tòa nhà X1, X2 và X3. Trong trường hợp này, khi xác định thẩm quyền của cơ quan chuyên môn về xây dựng theo Khoản 1 Điều 3 Thông tư này 
thì sử dụng cấp của công trình chính có cấp cao nhất: cấp I (cấp của Tòa nhà X3 được xác định tại Mục b Ví dụ này).</t>
  </si>
  <si>
    <t>b) Xác định cấp các công trình thuộc Khu chung cư X:</t>
  </si>
  <si>
    <r>
      <t>- Tòa nhà X1: không có tên trong Bảng 1.1 Phụ lục 1 Thông tư này vì vậy theo quy định tại Điểm a Khoản 1 Điều 2 Thông tư này, chỉ xác định cấp theo loại và quy mô kết cấu. Theo Bảng 2 Phụ lục 2: công trình 
này tương ứng với Mục 2.1.1; cấp công trình XI xác định được là </t>
    </r>
    <r>
      <rPr>
        <b/>
        <sz val="10"/>
        <color indexed="8"/>
        <rFont val="Arial"/>
        <family val="2"/>
      </rPr>
      <t>cấp II</t>
    </r>
    <r>
      <rPr>
        <sz val="10"/>
        <color indexed="8"/>
        <rFont val="Arial"/>
        <family val="2"/>
      </rPr>
      <t>.</t>
    </r>
  </si>
  <si>
    <r>
      <t>- Tòa nhà X2: cách xác định cấp tương tự như đối với Tòa nhà XI. Cấp công trình Tòa nhà X2 xác định được: </t>
    </r>
    <r>
      <rPr>
        <b/>
        <sz val="10"/>
        <color indexed="8"/>
        <rFont val="Arial"/>
        <family val="2"/>
      </rPr>
      <t>cấp II</t>
    </r>
    <r>
      <rPr>
        <sz val="10"/>
        <color indexed="8"/>
        <rFont val="Arial"/>
        <family val="2"/>
      </rPr>
      <t>.</t>
    </r>
  </si>
  <si>
    <r>
      <t>- Tòa nhà X3: cách xác định cấp tương tự như đối với Tòa nhà XI. Cấp công trình Tòa nhà X3 xác định được: </t>
    </r>
    <r>
      <rPr>
        <b/>
        <sz val="10"/>
        <color indexed="8"/>
        <rFont val="Arial"/>
        <family val="2"/>
      </rPr>
      <t>cấp I</t>
    </r>
    <r>
      <rPr>
        <sz val="10"/>
        <color indexed="8"/>
        <rFont val="Arial"/>
        <family val="2"/>
      </rPr>
      <t>.</t>
    </r>
  </si>
  <si>
    <t>- Cách xác định cấp công trình Sân vườn, Hệ thống chiếu sáng xem Ví dụ 1 của Phụ lục này.</t>
  </si>
  <si>
    <t>3.4. Ví dụ 4: Công trình công nghiệp - Nhà máy xi măng A</t>
  </si>
  <si>
    <t>Dự án xây dựng “Nhà máy xi măng A” công suất thiết kế 2 triệu tấn xi măng/năm. Các nguồn vật liệu đầu vào: sét, đá vôi, than, phụ gia được cung cấp bởi các công ty khác. Dự án có các công trình sau:</t>
  </si>
  <si>
    <t>- Các công trình thuộc dây chuyền công nghệ chính (dây chuyền sản xuất xi măng): Nhà nghiền than, Nhà nghiền liệu thô, Si lô bột liệu, Vận chuyển từ si lô bột liệu đến tháp trao đổi nhiệt, Tháp trao đổi 
nhiệt, các Trụ lò quay, Nhà làm lạnh clanhke, Si lô clanhke, Vận chuyển từ Si lô Clanhke đến Nhà nghiền xi măng, Nhà nghiền xi măng, Si lô xi măng...</t>
  </si>
  <si>
    <t>- Các kho vật tư;</t>
  </si>
  <si>
    <t>- Xưởng cơ khí;</t>
  </si>
  <si>
    <t>- Nhà Điều hành;</t>
  </si>
  <si>
    <t>- Trạm Y tế;</t>
  </si>
  <si>
    <t>- Kênh thoát nước;</t>
  </si>
  <si>
    <t>- Hầm cáp;</t>
  </si>
  <si>
    <t>- Trạm cân;</t>
  </si>
  <si>
    <t>và các công trình khác.</t>
  </si>
  <si>
    <r>
      <t>a) Dự án Nhà máy xi măng A có Dây chuyền công nghệ chính, cấp công trình theo quy mô công suất được xác định theo quy định tại Điểm a Khoản 1 Điều 2 Thông tư này: tương ứng với Mục 1.2.1.2 
Bảng 1.2 Phụ lục 1 và tổng công suất 2 triệu tấn xi măng/năm, Nhà máy xi măng A có cấp công trình theo quy mô công suất là </t>
    </r>
    <r>
      <rPr>
        <b/>
        <sz val="10"/>
        <color indexed="8"/>
        <rFont val="Arial"/>
        <family val="2"/>
      </rPr>
      <t>cấp I</t>
    </r>
    <r>
      <rPr>
        <sz val="10"/>
        <color indexed="8"/>
        <rFont val="Arial"/>
        <family val="2"/>
      </rPr>
      <t>.</t>
    </r>
  </si>
  <si>
    <t>b) Xác định cấp các công trình thuộc Nhà máy xi măng A</t>
  </si>
  <si>
    <r>
      <t>- Kho than (dạng kho tròn, mái kín, đường kính 120 m): công trình tương ứng với Mục 2.1.1 Bảng 2 Phụ lục 2; xác định cấp theo diện tích kho 11.300 m</t>
    </r>
    <r>
      <rPr>
        <vertAlign val="superscript"/>
        <sz val="10"/>
        <color indexed="8"/>
        <rFont val="Arial"/>
        <family val="2"/>
      </rPr>
      <t>2</t>
    </r>
    <r>
      <rPr>
        <sz val="10"/>
        <color indexed="8"/>
        <rFont val="Arial"/>
        <family val="2"/>
      </rPr>
      <t>: cấp II, theo nhịp kết cấu lớn nhất 120 m: cấp I, 
theo chiều cao 20 m: cấp III. Cấp công trình Kho than: cấp I (cấp cao nhất xác định được).</t>
    </r>
  </si>
  <si>
    <r>
      <t>- Trụ đỡ lò quay (Trụ bê tông cốt thép dưới móng cọc, đỡ hệ thống lò quay đường kính 5 m. Chiều cao bản thân trụ: H1 = 9 m. Chiều cao kể cả thiết bị: H = 9m + 5m = 14 m): công trình tương ứng 
Mục 2.2.1 Bảng 2 Phụ lục 2; xác định cấp Trụ đỡ lò quay theo độ cao: </t>
    </r>
    <r>
      <rPr>
        <b/>
        <sz val="10"/>
        <color indexed="8"/>
        <rFont val="Arial"/>
        <family val="2"/>
      </rPr>
      <t>cấp III</t>
    </r>
    <r>
      <rPr>
        <sz val="10"/>
        <color indexed="8"/>
        <rFont val="Arial"/>
        <family val="2"/>
      </rPr>
      <t>.</t>
    </r>
  </si>
  <si>
    <r>
      <t>- Ống khói (ống khói bê tông cốt thép cao 120 m): công trình tương ứng với Mục 2.2.1 Bảng 2 Phụ lục 2; xác định cấp Ống khói theo chiều cao: </t>
    </r>
    <r>
      <rPr>
        <b/>
        <sz val="10"/>
        <color indexed="8"/>
        <rFont val="Arial"/>
        <family val="2"/>
      </rPr>
      <t>cấp I</t>
    </r>
    <r>
      <rPr>
        <sz val="10"/>
        <color indexed="8"/>
        <rFont val="Arial"/>
        <family val="2"/>
      </rPr>
      <t>.</t>
    </r>
  </si>
  <si>
    <r>
      <t>- Trạm cân (cân xe ô tô): cấu tạo dạng bể bê tông cốt thép đặt ngầm, thiết bị cân đặt trong long bể; kích thước thông thủy bể (Dài x Rộng x Sâu) = (5 m x 14 m x 4,5 m). Theo Bảng 2 Phụ lục 2: công trình 
tương ứng với Mục 2.4; xác định cấp theo độ sâu ngầm: cấp III, theo dung tích chứa (V = 315 m</t>
    </r>
    <r>
      <rPr>
        <vertAlign val="superscript"/>
        <sz val="10"/>
        <color indexed="8"/>
        <rFont val="Arial"/>
        <family val="2"/>
      </rPr>
      <t>3</t>
    </r>
    <r>
      <rPr>
        <sz val="10"/>
        <color indexed="8"/>
        <rFont val="Arial"/>
        <family val="2"/>
      </rPr>
      <t>): cấp IV. Cấp công trình Trạm cân: </t>
    </r>
    <r>
      <rPr>
        <b/>
        <sz val="10"/>
        <color indexed="8"/>
        <rFont val="Arial"/>
        <family val="2"/>
      </rPr>
      <t>cấp III</t>
    </r>
    <r>
      <rPr>
        <sz val="10"/>
        <color indexed="8"/>
        <rFont val="Arial"/>
        <family val="2"/>
      </rPr>
      <t> (cấp cao nhất xác định được).</t>
    </r>
  </si>
  <si>
    <t>- Cách xác định cấp các công trình loại dân dụng như Nhà Điều hành, Trạm Y tế và các công trình khác xem Ví dụ 1 của Phụ lục này.</t>
  </si>
  <si>
    <t>- Cách xác định cấp các công trình loại hạ tầng kỹ thuật (HTKT) như Sân bãi để máy móc thiết bị, Trạm xử lý nước thải, Hệ thống cấp nước và các công trình khác xem Ví dụ 2 của Phụ lục này.</t>
  </si>
  <si>
    <t>3.6. Ví dụ 6: Công trình công nghiệp - Nhà máy cơ khí C</t>
  </si>
  <si>
    <t>Dự án đầu tư xây dựng “Nhà máy cơ khí C” với Mục đích chế tạo các sản phẩm cơ khí nhỏ lẻ theo đặt hàng của các doanh nghiệp khác. Sản phẩm của nhà máy này khá đa dạng và tùy thuộc yêu cầu 
khách hàng nên tại thời Điểm lập dự án không xác định cụ thể được loại sản phẩm và sản lượng sản xuất. Dự án có các công trình sau:</t>
  </si>
  <si>
    <r>
      <t>- Kho hàng: cao 1 tầng, nhịp kết cấu lớn nhất 24m, tổng diện tích sàn 6.000 m</t>
    </r>
    <r>
      <rPr>
        <vertAlign val="superscript"/>
        <sz val="10"/>
        <color indexed="8"/>
        <rFont val="Arial"/>
        <family val="2"/>
      </rPr>
      <t>2</t>
    </r>
    <r>
      <rPr>
        <sz val="10"/>
        <color indexed="8"/>
        <rFont val="Arial"/>
        <family val="2"/>
      </rPr>
      <t>, chiều cao tính từ mặt đất ngoài nhà tới đỉnh mái 12 m;</t>
    </r>
  </si>
  <si>
    <r>
      <t>- Nhà sản xuất chính (đặt các thiết bị và dây chuyền máy: tiện, dập, hàn...): dạng nhà công nghiệp 1 tầng, 3 nhịp, nhịp kết cấu lớn nhất 60 m, tổng diện tích nhà 10.000 m</t>
    </r>
    <r>
      <rPr>
        <vertAlign val="superscript"/>
        <sz val="10"/>
        <color indexed="8"/>
        <rFont val="Arial"/>
        <family val="2"/>
      </rPr>
      <t>2</t>
    </r>
    <r>
      <rPr>
        <sz val="10"/>
        <color indexed="8"/>
        <rFont val="Arial"/>
        <family val="2"/>
      </rPr>
      <t>, chiều cao nhà 18 m (tính từ 
mặt đất ngoài nhà tới đỉnh mái)</t>
    </r>
  </si>
  <si>
    <t>- Tòa nhà văn phòng (sử dụng làm văn phòng, nhà ăn, chỗ nghỉ ca của công nhân..</t>
  </si>
  <si>
    <t>- Sân bãi (sân bê tông, để vật tư máy móc): diện tích 1 ha;</t>
  </si>
  <si>
    <t>và các công trình khác như Nhà bảo vệ, Hàng rào, Trạm biến áp...</t>
  </si>
  <si>
    <t>a) Nhà máy cơ khí C có một công trình chính là Nhà sản xuất chính. Trong trường hợp này, khi xác định thẩm quyền của cơ quan chuyên môn về xây dựng theo Khoản 1 Điều 3 Thông tư này thì sử dụng 
cấp của công trình chính: cấp II (cấp của Nhà sản xuất chính được xác định tại Mục b của Ví dụ này).</t>
  </si>
  <si>
    <t>b) Xác định cấp các công trình thuộc Nhà máy cơ khí C:</t>
  </si>
  <si>
    <r>
      <t>- Kho hàng: không có tên trong các Bảng phân cấp Phụ lục 1 vì vậy theo quy định tại Điểm a Khoản 1 Điều 2 Thông tư này, chỉ xác định cấp theo loại và quy mô kết cấu. Theo Bảng 2 Phụ lục 2: công trình này
tương ứng với Mục 2.1.1; xác định cấp theo chiều cao: cấp III, theo số tầng cao: cấp IV, theo diện tích: cấp III, theo nhịp kết cấu: cấp III. Cấp công trình Kho hàng: </t>
    </r>
    <r>
      <rPr>
        <b/>
        <sz val="10"/>
        <color indexed="8"/>
        <rFont val="Arial"/>
        <family val="2"/>
      </rPr>
      <t>cấp III</t>
    </r>
    <r>
      <rPr>
        <sz val="10"/>
        <color indexed="8"/>
        <rFont val="Arial"/>
        <family val="2"/>
      </rPr>
      <t> (cấp cao nhất xác định được).</t>
    </r>
  </si>
  <si>
    <t>- Cách xác định cấp cho các công trình Tòa nhà văn phòng, Sân bãi, Nhà bảo vệ, Hàng rào, Trạm biến áp xem các Ví dụ 1 đến Ví dụ 4 của Phụ lục này.</t>
  </si>
  <si>
    <t>3.7. Ví dụ 7: Công trình hạ tầng kỹ thuật (HTKT) - Tháp truyền hình HN</t>
  </si>
  <si>
    <t>Dự án xây dựng “Tháp tuyền hình HN” cao 600 m. Dự án có các công trình sau:</t>
  </si>
  <si>
    <t>- Tháp chính: cao 600 m;</t>
  </si>
  <si>
    <t>- P1 (Sân làm bãi đỗ xe ngoài trời): diện tích 1 ha;</t>
  </si>
  <si>
    <t>- P2 (Sân vườn cây xanh): diện tích 5 ha;</t>
  </si>
  <si>
    <t>- P3 (Hệ thống chiếu sáng): chiếu sáng cho công viên cây xanh, đường đi bộ.</t>
  </si>
  <si>
    <t>b) Xác định cấp các công trình thuộc dự án Tháp tuyền hình HN:</t>
  </si>
  <si>
    <r>
      <t>- Công trình P1: </t>
    </r>
    <r>
      <rPr>
        <b/>
        <sz val="10"/>
        <color indexed="8"/>
        <rFont val="Arial"/>
        <family val="2"/>
      </rPr>
      <t>cấp IV</t>
    </r>
    <r>
      <rPr>
        <sz val="10"/>
        <color indexed="8"/>
        <rFont val="Arial"/>
        <family val="2"/>
      </rPr>
      <t> (cách xác định cấp công trình xem Ví dụ 1 của Phụ lục này).</t>
    </r>
  </si>
  <si>
    <r>
      <t>- Công trình P2: </t>
    </r>
    <r>
      <rPr>
        <b/>
        <sz val="10"/>
        <color indexed="8"/>
        <rFont val="Arial"/>
        <family val="2"/>
      </rPr>
      <t>cấp III</t>
    </r>
    <r>
      <rPr>
        <sz val="10"/>
        <color indexed="8"/>
        <rFont val="Arial"/>
        <family val="2"/>
      </rPr>
      <t> (cách xác định cấp công trình xem Ví dụ 1 của Phụ lục này).</t>
    </r>
  </si>
  <si>
    <r>
      <t>- Công trình P3: </t>
    </r>
    <r>
      <rPr>
        <b/>
        <sz val="10"/>
        <color indexed="8"/>
        <rFont val="Arial"/>
        <family val="2"/>
      </rPr>
      <t>cấp III</t>
    </r>
    <r>
      <rPr>
        <sz val="10"/>
        <color indexed="8"/>
        <rFont val="Arial"/>
        <family val="2"/>
      </rPr>
      <t> (cách xác định cấp công trình xem Ví dụ 1 của Phụ lục này).</t>
    </r>
  </si>
  <si>
    <t>3.8. Ví dụ 8: Công trình HTKT - Nhà máy nước A</t>
  </si>
  <si>
    <r>
      <t>Dự án đầu tư xây dựng “Nhà máy nước A” có công suất 50.000 m</t>
    </r>
    <r>
      <rPr>
        <vertAlign val="superscript"/>
        <sz val="10"/>
        <color indexed="8"/>
        <rFont val="Arial"/>
        <family val="2"/>
      </rPr>
      <t>3</t>
    </r>
    <r>
      <rPr>
        <sz val="10"/>
        <color indexed="8"/>
        <rFont val="Arial"/>
        <family val="2"/>
      </rPr>
      <t>/ngày đêm để cấp nước sinh hoạt cho một khu đô thị. Dự án có các công trình sau:</t>
    </r>
  </si>
  <si>
    <t>- A1 (Tuyến ống dẫn nước thô từ nguồn về): đường kính trong D = 1.000 mm dài 5 km;</t>
  </si>
  <si>
    <t>- A2 (Bể chứa và xử lý nước): dung tích 12.000 m, đặt nửa nổi nửa ngầm, độ sâu ngầm 5 m, chiều cao 3 m;</t>
  </si>
  <si>
    <r>
      <t>- A3 (Bể chứa nước sạch dự phòng): dung tích 3.000 m</t>
    </r>
    <r>
      <rPr>
        <vertAlign val="superscript"/>
        <sz val="10"/>
        <color indexed="8"/>
        <rFont val="Arial"/>
        <family val="2"/>
      </rPr>
      <t>3</t>
    </r>
    <r>
      <rPr>
        <sz val="10"/>
        <color indexed="8"/>
        <rFont val="Arial"/>
        <family val="2"/>
      </rPr>
      <t>, đặt nửa nổi nửa ngầm, độ sâu ngầm 5 m, chiều cao 3 m;</t>
    </r>
  </si>
  <si>
    <r>
      <t>- A4 (Trạm bơm nước sạch): công suất 70.000 m</t>
    </r>
    <r>
      <rPr>
        <vertAlign val="superscript"/>
        <sz val="10"/>
        <color indexed="8"/>
        <rFont val="Arial"/>
        <family val="2"/>
      </rPr>
      <t>3</t>
    </r>
    <r>
      <rPr>
        <sz val="10"/>
        <color indexed="8"/>
        <rFont val="Arial"/>
        <family val="2"/>
      </rPr>
      <t>/ngày đêm đặt trong Nhà 1 tầng cao 8 m, tổng diện tích sàn 1.000 m</t>
    </r>
    <r>
      <rPr>
        <vertAlign val="superscript"/>
        <sz val="10"/>
        <color indexed="8"/>
        <rFont val="Arial"/>
        <family val="2"/>
      </rPr>
      <t>2</t>
    </r>
    <r>
      <rPr>
        <sz val="10"/>
        <color indexed="8"/>
        <rFont val="Arial"/>
        <family val="2"/>
      </rPr>
      <t>;</t>
    </r>
  </si>
  <si>
    <t>- A5 (Tuyến ống cấp nước chính): đường kính trong D = 800 mm, dài 10 km;</t>
  </si>
  <si>
    <t>- A6 (Tuyến ống cấp nước nhánh): đường kính trong D = 600 mm, dài 15 km;</t>
  </si>
  <si>
    <t>- A7 (Tuyến ống phân phối nước): đường kính D = 125 mm;</t>
  </si>
  <si>
    <r>
      <t>a) Dự án Nhà máy nước A có Dây chuyền công nghệ chính, cấp công trình theo quy mô công suất được xác định theo quy định tại Điểm a Khoản 1 Điều 2 Thông tư này: tương ứng với Mục 1.3.1.1 
Bảng 1.3 Phụ lục 1 và với công suất cung cấp nước sạch 50.000 m</t>
    </r>
    <r>
      <rPr>
        <vertAlign val="superscript"/>
        <sz val="10"/>
        <color indexed="8"/>
        <rFont val="Arial"/>
        <family val="2"/>
      </rPr>
      <t>3</t>
    </r>
    <r>
      <rPr>
        <sz val="10"/>
        <color indexed="8"/>
        <rFont val="Arial"/>
        <family val="2"/>
      </rPr>
      <t>/ngày đêm, Nhà máy nước A có cấp công trình theo quy mô công suất là </t>
    </r>
    <r>
      <rPr>
        <b/>
        <sz val="10"/>
        <color indexed="8"/>
        <rFont val="Arial"/>
        <family val="2"/>
      </rPr>
      <t>cấp I</t>
    </r>
    <r>
      <rPr>
        <sz val="10"/>
        <color indexed="8"/>
        <rFont val="Arial"/>
        <family val="2"/>
      </rPr>
      <t>.</t>
    </r>
  </si>
  <si>
    <t>b) Xác định cấp các công trình thuộc dự án Nhà máy nước A:</t>
  </si>
  <si>
    <r>
      <t>- Công trình A1: không có tên trong Bảng 1.3, Phụ lục 1 vì vậy theo quy định tại Điểm a Khoản 1 Điều 2 Thông tư này, chỉ xác định cấp theo loại và quy mô kết cấu. Theo Bảng 2 Phụ lục 2: công trình này 
tương ứng với Mục 2.10.1; cấp công trình A1 xác định được: </t>
    </r>
    <r>
      <rPr>
        <b/>
        <sz val="10"/>
        <color indexed="8"/>
        <rFont val="Arial"/>
        <family val="2"/>
      </rPr>
      <t>cấp I</t>
    </r>
    <r>
      <rPr>
        <sz val="10"/>
        <color indexed="8"/>
        <rFont val="Arial"/>
        <family val="2"/>
      </rPr>
      <t>.</t>
    </r>
  </si>
  <si>
    <r>
      <t>- Công trình A2: không có tên trong Bảng 1.3, Phụ lục 1 vì vậy theo quy định tại Điểm a Khoản 1 Điều 2 Thông tư này, chỉ xác định cấp theo loại và quy mô kết cấu. Theo Bảng 2 Phụ lục 2: công trình này 
tương ứng với nhóm 2.4; xác định cấp công trình theo dung tích chứa: cấp II, theo độ sâu ngầm: cấp III, theo chiều cao: cấp IV. Cấp công trình A2: </t>
    </r>
    <r>
      <rPr>
        <b/>
        <sz val="10"/>
        <color indexed="8"/>
        <rFont val="Arial"/>
        <family val="2"/>
      </rPr>
      <t>cấp II</t>
    </r>
    <r>
      <rPr>
        <sz val="10"/>
        <color indexed="8"/>
        <rFont val="Arial"/>
        <family val="2"/>
      </rPr>
      <t> (cấp cao nhất xác định được);</t>
    </r>
  </si>
  <si>
    <r>
      <t>- Công trình A3: cách xác định cấp tương tự như đối với công trình A2. Cấp công trình A3 xác định được: </t>
    </r>
    <r>
      <rPr>
        <b/>
        <sz val="10"/>
        <color indexed="8"/>
        <rFont val="Arial"/>
        <family val="2"/>
      </rPr>
      <t>cấp III</t>
    </r>
    <r>
      <rPr>
        <sz val="10"/>
        <color indexed="8"/>
        <rFont val="Arial"/>
        <family val="2"/>
      </rPr>
      <t>.</t>
    </r>
  </si>
  <si>
    <t>- Công trình A4: công trình này có quy mô công suất do đó cấp công trình xác định theo quy định tại Khoản 2 Điều 2 Thông tư này như sau:</t>
  </si>
  <si>
    <t>+ Xác định cấp theo quy mô công suất: tương ứng với Mục 1.3.1.2 Bảng 1.3 Phụ lục 1; cấp công trình xác định được: cấp I;</t>
  </si>
  <si>
    <r>
      <t>Như vậy cấp công trình A4 là </t>
    </r>
    <r>
      <rPr>
        <b/>
        <sz val="10"/>
        <color indexed="8"/>
        <rFont val="Arial"/>
        <family val="2"/>
      </rPr>
      <t>cấp I</t>
    </r>
    <r>
      <rPr>
        <sz val="10"/>
        <color indexed="8"/>
        <rFont val="Arial"/>
        <family val="2"/>
      </rPr>
      <t> (cấp cao nhất xác định được từ quy mô công suất và quy mô kết cấu).</t>
    </r>
  </si>
  <si>
    <r>
      <t>- Công trình A5: cách xác định cấp tương tự như đối với công trình A1. Cấp công trình A5 xác định được: </t>
    </r>
    <r>
      <rPr>
        <b/>
        <sz val="10"/>
        <color indexed="8"/>
        <rFont val="Arial"/>
        <family val="2"/>
      </rPr>
      <t>cấp I</t>
    </r>
    <r>
      <rPr>
        <sz val="10"/>
        <color indexed="8"/>
        <rFont val="Arial"/>
        <family val="2"/>
      </rPr>
      <t>.</t>
    </r>
  </si>
  <si>
    <r>
      <t>- Công trình A6: cách xác định cấp tương tự như đối với công trình A1. Cấp công trình A6 xác định được: </t>
    </r>
    <r>
      <rPr>
        <b/>
        <sz val="10"/>
        <color indexed="8"/>
        <rFont val="Arial"/>
        <family val="2"/>
      </rPr>
      <t>cấp II</t>
    </r>
    <r>
      <rPr>
        <sz val="10"/>
        <color indexed="8"/>
        <rFont val="Arial"/>
        <family val="2"/>
      </rPr>
      <t>.</t>
    </r>
  </si>
  <si>
    <r>
      <t>- Công trình A7: cách xác định cấp tương tự như đối với công trình A1. Cấp công trình A7 xác định được: </t>
    </r>
    <r>
      <rPr>
        <b/>
        <sz val="10"/>
        <color indexed="8"/>
        <rFont val="Arial"/>
        <family val="2"/>
      </rPr>
      <t>cấp IV</t>
    </r>
    <r>
      <rPr>
        <sz val="10"/>
        <color indexed="8"/>
        <rFont val="Arial"/>
        <family val="2"/>
      </rPr>
      <t>.</t>
    </r>
  </si>
  <si>
    <t>3.9. Ví dụ 9: Công trình HTKT - Nhà để xe ô tô, Bãi đỗ xe ô tô</t>
  </si>
  <si>
    <t>a) Nhà để xe A (nhà để xe ngầm, không có tầng nổi):</t>
  </si>
  <si>
    <r>
      <t>Nhà để xe ngầm có 3 tầng ngầm, độ sâu 18 m (từ mặt đất đến mặt sàn tầng ngầm 3), tổng diện tích sàn 5.000 m</t>
    </r>
    <r>
      <rPr>
        <vertAlign val="superscript"/>
        <sz val="10"/>
        <color indexed="8"/>
        <rFont val="Arial"/>
        <family val="2"/>
      </rPr>
      <t>2</t>
    </r>
    <r>
      <rPr>
        <sz val="10"/>
        <color indexed="8"/>
        <rFont val="Arial"/>
        <family val="2"/>
      </rPr>
      <t>, số chỗ để xe: 400 xe ô tô. Cấp công trình này xác định như sau:</t>
    </r>
  </si>
  <si>
    <t>- Xác định cấp theo quy mô công suất: tương ứng với Mục 1.3.9.1 Bảng 1.3 Phụ lục 1; xác định cấp công trình theo số chỗ để xe: cấp II;</t>
  </si>
  <si>
    <r>
      <t>Theo quy định tại Khoản 2 Điều 2 Thông tư này, cấp công trình Nhà để xe A là </t>
    </r>
    <r>
      <rPr>
        <b/>
        <sz val="10"/>
        <color indexed="8"/>
        <rFont val="Arial"/>
        <family val="2"/>
      </rPr>
      <t>cấp II</t>
    </r>
    <r>
      <rPr>
        <sz val="10"/>
        <color indexed="8"/>
        <rFont val="Arial"/>
        <family val="2"/>
      </rPr>
      <t> (cấp cao nhất xác định được từ quy mô công suất và quy mô kết cấu).</t>
    </r>
  </si>
  <si>
    <t>b) Nhà để xe B (có tầng nổi và tầng ngầm)</t>
  </si>
  <si>
    <t>- Xác định cấp theo quy mô công suất: tương ứng với các Mục 1.3.9.1 và 1.3.9.2 Bảng 1.3 Phụ lục 1; cấp công trình xác định được theo số chỗ để xe cho phần ngầm: cấp III, theo số chỗ để xe cho phần 
nổi: cấp III. cấp công trình cao nhất xác định được theo quy mô công suất: cấp III;</t>
  </si>
  <si>
    <t>- Xác định cấp theo loại và quy mô kết cấu: tương ứng với Mục 2.1.1 Bảng 2 Phụ lục 2; cấp công trình xác định được: cấp II;.</t>
  </si>
  <si>
    <r>
      <t>Theo quy định tại Khoản 2 Điều 2 Thông tư này, cấp công trình Nhà để xe B: </t>
    </r>
    <r>
      <rPr>
        <b/>
        <sz val="10"/>
        <color indexed="8"/>
        <rFont val="Arial"/>
        <family val="2"/>
      </rPr>
      <t>cấp II</t>
    </r>
    <r>
      <rPr>
        <sz val="10"/>
        <color indexed="8"/>
        <rFont val="Arial"/>
        <family val="2"/>
      </rPr>
      <t> (cấp cao nhất xác định được được từ quy mô công suất và quy mô kết cấu).</t>
    </r>
  </si>
  <si>
    <t>c) Bãi đỗ xe C không có nhà để xe</t>
  </si>
  <si>
    <r>
      <t>Bãi đỗ xe C: sân bê tông cốt thép diện tích 10.000 m</t>
    </r>
    <r>
      <rPr>
        <vertAlign val="superscript"/>
        <sz val="10"/>
        <color indexed="8"/>
        <rFont val="Arial"/>
        <family val="2"/>
      </rPr>
      <t>2</t>
    </r>
    <r>
      <rPr>
        <sz val="10"/>
        <color indexed="8"/>
        <rFont val="Arial"/>
        <family val="2"/>
      </rPr>
      <t> và không có nhà để xe. Công trình tương ứng với Mục 1.3.9.3 Bảng 1.3 Phụ lục 1, cấp công trình xác định được theo diện tích của bãi đỗ xe: </t>
    </r>
    <r>
      <rPr>
        <b/>
        <sz val="10"/>
        <color indexed="8"/>
        <rFont val="Arial"/>
        <family val="2"/>
      </rPr>
      <t>cấp IV</t>
    </r>
    <r>
      <rPr>
        <sz val="10"/>
        <color indexed="8"/>
        <rFont val="Arial"/>
        <family val="2"/>
      </rPr>
      <t>.</t>
    </r>
  </si>
  <si>
    <t>3.10. Ví dụ 10: Công trình Giao thông - Tuyến đường ô tô cao tốc A</t>
  </si>
  <si>
    <t>Dự án đầu tư xây dựng “Tuyến đường ô tô cao tốc A” dài 200 km, tốc độ thiết kế 120 km/h. Trên tuyến đường này có các công trình:</t>
  </si>
  <si>
    <t>- A1 (Đường ô tô cao tốc): tốc độ thiết kế 120 km/h;</t>
  </si>
  <si>
    <t>- A2 (Cầu đường bộ): 4 nhịp, nhịp lớn nhất 40 m, chiều cao trụ cầu 20 m;</t>
  </si>
  <si>
    <r>
      <t>- A3 (Hầm giao thông đường bộ): hầm qua núi, có vỏ hầm bằng bê tông cốt thép, chiều dài 300 m, diện tích mặt cắt ngang hầm 200 m</t>
    </r>
    <r>
      <rPr>
        <vertAlign val="superscript"/>
        <sz val="10"/>
        <color indexed="8"/>
        <rFont val="Arial"/>
        <family val="2"/>
      </rPr>
      <t>2</t>
    </r>
    <r>
      <rPr>
        <sz val="10"/>
        <color indexed="8"/>
        <rFont val="Arial"/>
        <family val="2"/>
      </rPr>
      <t>;</t>
    </r>
  </si>
  <si>
    <t>- A4 (Trạm thu phí): kết cấu khung, có mái, chiều cao đến đỉnh công trình: 15 m, chiều dài nhịp kết cấu lớn nhất: 40 m;</t>
  </si>
  <si>
    <t>và các kết cấu nhỏ lẻ khác: cột biển báo, khung biển báo, hầm chui dân sinh, lan can đường.</t>
  </si>
  <si>
    <t>b) Xác định cấp của các công trình trên “Tuyến đường ô tô cao tốc A”</t>
  </si>
  <si>
    <r>
      <t>- Công trình A1: tương ứng với Mục 1.4.1.1 Bảng 1.4 Phụ lục 1; cấp công trình xác định theo tốc độ chạy xe thiết kế: </t>
    </r>
    <r>
      <rPr>
        <b/>
        <sz val="10"/>
        <color indexed="8"/>
        <rFont val="Arial"/>
        <family val="2"/>
      </rPr>
      <t>cấp đặc biệt.</t>
    </r>
  </si>
  <si>
    <r>
      <t>- Công trình A3: không có tên trong Bảng 1.4 Phụ lục 1 vì vậy theo quy định tại Điểm a Khoản 1 Điều 2 Thông tư này, chỉ xác định cấp theo loại và quy mô kết cấu. Theo Bảng 2 Phụ lục 2: công trình này 
tương ứng với nhóm 2.6, Bảng 2, Phụ lục 2; cấp công trình xác định được: </t>
    </r>
    <r>
      <rPr>
        <b/>
        <sz val="10"/>
        <color indexed="8"/>
        <rFont val="Arial"/>
        <family val="2"/>
      </rPr>
      <t>cấp I</t>
    </r>
    <r>
      <rPr>
        <sz val="10"/>
        <color indexed="8"/>
        <rFont val="Arial"/>
        <family val="2"/>
      </rPr>
      <t>.</t>
    </r>
  </si>
  <si>
    <r>
      <t>- Công trình A4: không có tên trong Bảng 1.4 Phụ lục 1 vì vậy theo quy định tại Điểm a Khoản 1 Điều 2 Thông tư này, chỉ xác định cấp theo loại và quy mô kết cấu. Theo Bảng 2 Phụ lục 2: công trình này 
tương ứng với Mục 2.1.3 Bảng 2 Phụ lục 2; cấp công trình xác định được: </t>
    </r>
    <r>
      <rPr>
        <b/>
        <sz val="10"/>
        <color indexed="8"/>
        <rFont val="Arial"/>
        <family val="2"/>
      </rPr>
      <t>cấp III</t>
    </r>
    <r>
      <rPr>
        <sz val="10"/>
        <color indexed="8"/>
        <rFont val="Arial"/>
        <family val="2"/>
      </rPr>
      <t>.</t>
    </r>
  </si>
  <si>
    <t>- Các kết cấu nhỏ lẻ khác (cột biển báo, khung biển báo, hầm chui dân sinh, lan can đường...): nếu không có tên (hoặc loại phù hợp) với công trình trong Bảng 1.4 Phụ lục 1 thì xác định cấp theo loại và 
quy mô kết cấu (sử dụng Bảng 2 Phụ lục 2).</t>
  </si>
  <si>
    <t>3.11. Ví dụ 11: Công trình Giao thông - Hải đăng M</t>
  </si>
  <si>
    <t>“Hải đăng M” xây dựng trên đảo, cao 50 m so với mặt đất ngoài công trình. Tầm hiệu lực hiệu dụng 8 hải lý. Cấp công trình của “Hải đăng M” được xác định như:</t>
  </si>
  <si>
    <t>- Xác định cấp theo quy mô công suất: tương ứng với Mục 1.4.6.4.b Bảng 1.4 Phụ lục 1; cấp công trình xác định được: cấp I.</t>
  </si>
  <si>
    <t>- Xác định cấp theo loại và quy mô kết cấu: tương ứng với Mục 2.2.1 Bảng 2 Phụ lục 2; cấp công trình xác định được theo chiều cao: cấp II;</t>
  </si>
  <si>
    <t>Theo quy định tại Khoản 2 Điều 2 Thông tư này, cấp công trình Hải đăng M: cấp I (cấp cao nhất xác định được từ quy mô công suất và quy mô kết cấu).</t>
  </si>
  <si>
    <t>3.12. Ví dụ 12 - Công trình Nông nghiệp và phát triển nông thôn (NN&amp;PTNT) - Trang trại A</t>
  </si>
  <si>
    <t>Dự án đầu tư xây dựng “Trang trại A”, diện tích 30 ha bao gồm các công trình sau:</t>
  </si>
  <si>
    <t>- A1: Hệ thống cấp nước tưới cho diện tích tưới 25 ha;</t>
  </si>
  <si>
    <t>- A2: Hệ thống tiêu thoát nước cho diện tích 29,5 ha;</t>
  </si>
  <si>
    <r>
      <t>- A3 (Nhà kính ươm cây giống): 1 tầng, cao 12 m, nhịp kết cấu lớn nhất: 30 m, tổng diện tích: 4.000 m</t>
    </r>
    <r>
      <rPr>
        <vertAlign val="superscript"/>
        <sz val="10"/>
        <color indexed="8"/>
        <rFont val="Arial"/>
        <family val="2"/>
      </rPr>
      <t>2</t>
    </r>
    <r>
      <rPr>
        <sz val="10"/>
        <color indexed="8"/>
        <rFont val="Arial"/>
        <family val="2"/>
      </rPr>
      <t>;</t>
    </r>
  </si>
  <si>
    <t>và các công trình khác: Nhà làm việc, Nhà ở cho người lao động, Hệ thống đường nội bộ; Trạm biến áp và đường dây; Hệ thống cấp nước sinh hoạt (Bể nước và đường ống); Hệ thống thoátnước thải 
sinh hoạt; các Kho hàng; Sân bãi, Tường rào.</t>
  </si>
  <si>
    <r>
      <t>a) Dự án Trang trại A có một số công trình chính (A1, A2 và A3). Trong trường hợp này, khi xác định thẩm quyền của cơ quan chuyên môn về xây dựng theo Khoản 1 Điều 3 Thông tư này thì sử dụng cấp 
của công trình chính có cấp cao nhất: </t>
    </r>
    <r>
      <rPr>
        <b/>
        <sz val="10"/>
        <color indexed="8"/>
        <rFont val="Arial"/>
        <family val="2"/>
      </rPr>
      <t>cấp III</t>
    </r>
    <r>
      <rPr>
        <sz val="10"/>
        <color indexed="8"/>
        <rFont val="Arial"/>
        <family val="2"/>
      </rPr>
      <t> (cấp của công trình A3 được xác định tại Mục b Ví dụ này).</t>
    </r>
  </si>
  <si>
    <t>b) Xác định cấp của các công trình thuộc Trang trại A</t>
  </si>
  <si>
    <t>- Công trình A1: tương ứng với Mục 1.5.1.1 Bảng 1.5 Phụ lục 1; xác định cấp công trình theo diện tích tưới: cấp IV.</t>
  </si>
  <si>
    <t>- Công trình A2: tương ứng với Mục 1.5.1.1 Bảng 1.5 Phụ lục 1; xác định cấp công trình theo diện tích tiêu thoát: cấp IV.</t>
  </si>
  <si>
    <t>- Cách xác định cấp cho công trình khác xem các Ví dụ đã trình bày ở Phụ lục này./.</t>
  </si>
  <si>
    <r>
      <t>G</t>
    </r>
    <r>
      <rPr>
        <b/>
        <i/>
        <vertAlign val="subscript"/>
        <sz val="12"/>
        <rFont val="Times New Roman"/>
        <family val="1"/>
      </rPr>
      <t>DP2</t>
    </r>
    <r>
      <rPr>
        <b/>
        <i/>
        <sz val="12"/>
        <rFont val="Times New Roman"/>
        <family val="1"/>
      </rPr>
      <t xml:space="preserve"> = ∑</t>
    </r>
    <r>
      <rPr>
        <b/>
        <i/>
        <vertAlign val="superscript"/>
        <sz val="12"/>
        <rFont val="Times New Roman"/>
        <family val="1"/>
      </rPr>
      <t>T</t>
    </r>
    <r>
      <rPr>
        <b/>
        <i/>
        <vertAlign val="subscript"/>
        <sz val="12"/>
        <rFont val="Times New Roman"/>
        <family val="1"/>
      </rPr>
      <t>t=1</t>
    </r>
    <r>
      <rPr>
        <b/>
        <i/>
        <sz val="12"/>
        <rFont val="Times New Roman"/>
        <family val="1"/>
      </rPr>
      <t>(V</t>
    </r>
    <r>
      <rPr>
        <b/>
        <i/>
        <vertAlign val="subscript"/>
        <sz val="12"/>
        <rFont val="Times New Roman"/>
        <family val="1"/>
      </rPr>
      <t xml:space="preserve">T </t>
    </r>
    <r>
      <rPr>
        <b/>
        <i/>
        <sz val="12"/>
        <rFont val="Times New Roman"/>
        <family val="1"/>
      </rPr>
      <t>- L</t>
    </r>
    <r>
      <rPr>
        <b/>
        <i/>
        <vertAlign val="subscript"/>
        <sz val="12"/>
        <rFont val="Times New Roman"/>
        <family val="1"/>
      </rPr>
      <t>vayt</t>
    </r>
    <r>
      <rPr>
        <b/>
        <i/>
        <sz val="12"/>
        <rFont val="Times New Roman"/>
        <family val="1"/>
      </rPr>
      <t>)[(I</t>
    </r>
    <r>
      <rPr>
        <b/>
        <i/>
        <vertAlign val="subscript"/>
        <sz val="12"/>
        <rFont val="Times New Roman"/>
        <family val="1"/>
      </rPr>
      <t>XDCTbq</t>
    </r>
    <r>
      <rPr>
        <b/>
        <i/>
        <sz val="12"/>
        <rFont val="Times New Roman"/>
        <family val="1"/>
      </rPr>
      <t xml:space="preserve"> ± ∆I</t>
    </r>
    <r>
      <rPr>
        <b/>
        <i/>
        <vertAlign val="subscript"/>
        <sz val="12"/>
        <rFont val="Times New Roman"/>
        <family val="1"/>
      </rPr>
      <t>XDCT</t>
    </r>
    <r>
      <rPr>
        <b/>
        <i/>
        <sz val="12"/>
        <rFont val="Times New Roman"/>
        <family val="1"/>
      </rPr>
      <t>)</t>
    </r>
    <r>
      <rPr>
        <b/>
        <i/>
        <vertAlign val="superscript"/>
        <sz val="12"/>
        <rFont val="Times New Roman"/>
        <family val="1"/>
      </rPr>
      <t>t</t>
    </r>
    <r>
      <rPr>
        <b/>
        <i/>
        <sz val="12"/>
        <rFont val="Times New Roman"/>
        <family val="1"/>
      </rPr>
      <t xml:space="preserve"> - 1]</t>
    </r>
  </si>
  <si>
    <t>CHỈ SỐ GIÁ XÂY DỰNG CÔNG TRÌNH - HÀ NỘI (QUÝ)</t>
  </si>
  <si>
    <t>CHỈ SỐ GIÁ XÂY DỰNG CÔNG TRÌNH - HỒ CHÍ MINH (QUÝ)</t>
  </si>
  <si>
    <t>CHỈ SỐ GIÁ XÂY DỰNG CÔNG TRÌNH - HỒ CHÍ MINH</t>
  </si>
  <si>
    <t>CHỈ SỐ GIÁ XÂY DỰNG CÔNG TRÌNH - HÀ NỘI</t>
  </si>
  <si>
    <t>Quý I/2020</t>
  </si>
  <si>
    <t>Quý II/2020</t>
  </si>
  <si>
    <t>Quý III/2020</t>
  </si>
  <si>
    <t>Quý IV/2020</t>
  </si>
  <si>
    <t>Quý I/2021</t>
  </si>
  <si>
    <t>Quý II/2021</t>
  </si>
  <si>
    <t>Quý III/2021</t>
  </si>
  <si>
    <t>Quý IV/2021</t>
  </si>
  <si>
    <t>HỌ VÀ TÊN</t>
  </si>
  <si>
    <t>CHỨC DANH BỐ TRÍ TRONG GÓI THẦU</t>
  </si>
  <si>
    <t>ĐỊA ĐIỂM LÀM VIỆC</t>
  </si>
  <si>
    <t>SỐ THÁNG</t>
  </si>
  <si>
    <t xml:space="preserve"> THÙ LAO CHUYÊN GIA
(VNĐ)</t>
  </si>
  <si>
    <t>Nhân sự chủ chốt</t>
  </si>
  <si>
    <t>Tôn Thất Bảo Anh</t>
  </si>
  <si>
    <t>Chủ nhiệm Thiết kế</t>
  </si>
  <si>
    <t>Công ty</t>
  </si>
  <si>
    <t>Chủ trì TK Kiến trúc</t>
  </si>
  <si>
    <t>Đỗ Việt Tuyến</t>
  </si>
  <si>
    <t>Chủ trì TK Kết cấu</t>
  </si>
  <si>
    <t>Lâm Thị Hiền Lương</t>
  </si>
  <si>
    <t>Nguyễn Đức Trường</t>
  </si>
  <si>
    <t>Lê Thành Sơn</t>
  </si>
  <si>
    <t>Phạm Văn Hên</t>
  </si>
  <si>
    <t>Chủ trì Dự toán</t>
  </si>
  <si>
    <t>Nhân sự khác</t>
  </si>
  <si>
    <t>Nguyễn Tấn Tài</t>
  </si>
  <si>
    <t>Thiết kế Kiến trúc</t>
  </si>
  <si>
    <t>Cao Duy Đài</t>
  </si>
  <si>
    <t>Khai triển Kiến trúc</t>
  </si>
  <si>
    <t>Lê Ngọc Thanh</t>
  </si>
  <si>
    <t>Đặng Thức Nam</t>
  </si>
  <si>
    <t>Thiết kế Kết cấu</t>
  </si>
  <si>
    <t>Lê Thành Nhân</t>
  </si>
  <si>
    <t>Khai triển Kết cấu</t>
  </si>
  <si>
    <t>Võ Thành Đông</t>
  </si>
  <si>
    <t>Thiết kế Điện</t>
  </si>
  <si>
    <t>Tô Văn Thọ</t>
  </si>
  <si>
    <t>Thiết kế Nước</t>
  </si>
  <si>
    <t>Trần Hồng An</t>
  </si>
  <si>
    <t>Lập dự toán</t>
  </si>
  <si>
    <t>Thông tư số: 02/2015/TT-BLĐTBXH</t>
  </si>
  <si>
    <t>Điều 3. Mức lương theo tháng của chuyên gia tư vấn trong nước</t>
  </si>
  <si>
    <t>Mức lương theo tháng áp dụng đối với chuyên gia tư vấn trong nước (sau đây gọi là chuyên gia tư vấn) làm việc đủ thời gian theo tháng được quy định như sau:</t>
  </si>
  <si>
    <t>1. Mức 1, không quá 40.000.000 đồng/tháng áp dụng đối với chuyên gia tư vấn thuộc một trong các trường hợp sau đây:</t>
  </si>
  <si>
    <t>a) Chuyên gia tư vấn có bằng đại học đúng chuyên ngành tư vấn và có từ 15 năm kinh nghiệm trở lên trong chuyên ngành tư vấn.</t>
  </si>
  <si>
    <t>b) Chuyên gia tư vấn có bằng thạc sĩ trở lên đúng chuyên ngành tư vấn và có từ 8 năm kinh nghiệm trở lên trong chuyên ngành tư vấn.</t>
  </si>
  <si>
    <t>c) Chuyên gia tư vấn đảm nhiệm chức danh Trưởng nhóm tư vấn hoặc chủ trì tổ chức, điều hành gói thầu tư vấn.</t>
  </si>
  <si>
    <t>2. Mức 2, không quá 30.000.000 đồng/tháng áp dụng đối với chuyên gia tư vấn thuộc một trong các trường hợp sau đây:</t>
  </si>
  <si>
    <t>a) Chuyên gia tư vấn có bằng đại học đúng chuyên ngành tư vấn và có từ 10 đến dưới 15 năm kinh nghiệm trong chuyên ngành tư vấn.</t>
  </si>
  <si>
    <t>b) Chuyên gia tư vấn có bằng thạc sĩ trở lên đúng chuyên ngành tư vấn và có từ 5 đến dưới 8 năm kinh nghiệm trong chuyên ngành tư vấn.</t>
  </si>
  <si>
    <t>c) Chuyên gia tư vấn đảm nhiệm chức danh chủ trì triển khai một hoặc một số hạng mục thuộc gói thầu tư vấn.</t>
  </si>
  <si>
    <t>3. Mức 3, không quá 20.000.000 đồng/tháng áp dụng đối với chuyên gia tư vấn thuộc một trong các trường hợp sau đây:</t>
  </si>
  <si>
    <t>a) Chuyên gia tư vấn có bằng đại học đúng chuyên ngành tư vấn và có từ 5 đến dưới 10 năm kinh nghiệm trong chuyên ngành tư vấn.</t>
  </si>
  <si>
    <t>b) Chuyên gia tư vấn có bằng thạc sĩ trở lên và có từ 3 đến dưới 5 năm kinh nghiệm trong chuyên ngành tư vấn.</t>
  </si>
  <si>
    <t>4. Mức 4, không quá 15.000.000 đồng/tháng áp dụng đối với một trong các trường hợp sau đây:</t>
  </si>
  <si>
    <t>a) Chuyên gia tư vấn có bằng đại học đúng chuyên ngành tư vấn và có dưới 5 năm kinh nghiệm trong chuyên ngành tư vấn.</t>
  </si>
  <si>
    <t>b) Chuyên gia tư vấn có bằng thạc sĩ trở lên đúng chuyên ngành tư vấn và có dưới 3 năm kinh nghiệm trong chuyên ngành tư vấn.</t>
  </si>
  <si>
    <t>Trường hợp cần thiết, đối với dự án, công trình có quy mô lớn, kỹ thuật phức tạp, sử dụng công nghệ hiện đại đòi hỏi chuyên gia tư vấn có trình độ chuyên môn kỹ thuật đặc biệt, khả năng cung ứng của thị trường lao động còn hạn chế hoặc điều kiện làm việc khó khăn, ở vùng sâu, vùng xa, chủ đầu tư hoặc bên mời thầu lựa chọn, báo cáo người có thẩm quyền xem xét, quyết định mức lương chuyên gia tư vấn cao hơn nhưng tối đa không quá 1,5 lần so với mức lương quy định tại Điều này.</t>
  </si>
  <si>
    <t>Điều 4. Mức lương theo tuần, theo ngày và theo giờ của chuyên gia tư vấn</t>
  </si>
  <si>
    <t>1. Mức lương theo tuần áp dụng đối với chuyên gia tư vấn làm việc từ 6 ngày trở lên nhưng không đủ một tháng được xác định trên cơ sở mức lương theo tháng quy định tại Điều 3 Thông tư này nhân với 12 tháng, chia cho 52 tuần và nhân với hệ số 1,2.</t>
  </si>
  <si>
    <t>2. Mức lương theo ngày áp dụng đối với chuyên gia tư vấn làm việc từ 8 giờ trở lên nhưng không đủ 6 ngày, được xác định trên cơ sở mức lương theo tháng quy định tại Điều 3 Thông tư này chia cho 26 ngày và nhân với hệ số 1,3.</t>
  </si>
  <si>
    <t>3. Mức lương theo giờ áp dụng đối với chuyên gia tư vấn làm việc dưới 8 giờ, được xác định trên cơ sở mức lương theo tháng quy định tại Điều 3 Thông tư này chia cho 26 ngày, chia cho 8 giờ và nhân với hệ số 1,3.</t>
  </si>
  <si>
    <t>BẢNG TỔNG HỢP CHI PHÍ TƯ VẤN</t>
  </si>
  <si>
    <t>GIÁ TRỊ
(VNĐ)</t>
  </si>
  <si>
    <t>Nhập
đầu vào
ↆↆↆ</t>
  </si>
  <si>
    <t>Chi phí chuyên gia</t>
  </si>
  <si>
    <t>Ccg</t>
  </si>
  <si>
    <t>Chi phí quản lý</t>
  </si>
  <si>
    <t>Cql</t>
  </si>
  <si>
    <t>Chi phí khác (chi phí hội nghị, hội thảo, thuê văn phòng, điện, nước, văn phòng phẩm, khấu hao thiết bị, in ấn, photo, …)</t>
  </si>
  <si>
    <t>Ck</t>
  </si>
  <si>
    <t>Thu nhập chịu thuế tính trước</t>
  </si>
  <si>
    <t>TN</t>
  </si>
  <si>
    <t>Thuế giá trị gia tăng</t>
  </si>
  <si>
    <t>VAT</t>
  </si>
  <si>
    <t>Cdp</t>
  </si>
  <si>
    <t>Tổng cộng</t>
  </si>
  <si>
    <t>Ccg+Cql+Ck+TN+VAT+Cdp</t>
  </si>
  <si>
    <t>Ctv</t>
  </si>
  <si>
    <t>Giảm giá</t>
  </si>
  <si>
    <t>Cgg</t>
  </si>
  <si>
    <t>Giá trị hợp đồng (sau khi giảm giá)</t>
  </si>
  <si>
    <t>Ctv-Cgg</t>
  </si>
  <si>
    <t>Ctv-sgg</t>
  </si>
  <si>
    <t>1 ÷ &lt; 5</t>
  </si>
  <si>
    <t>≥ 5</t>
  </si>
  <si>
    <t>Cơ quan chuyên môn về xây dựng mời tổ chức tư vấn, cá nhân cùng thẩm định</t>
  </si>
  <si>
    <t>Công trình kiểm toán trước khi quyết toán</t>
  </si>
  <si>
    <t>Công trình kiểm toán sau khi quyết toán</t>
  </si>
  <si>
    <t>Tiện ích: Tra định mức chi phí quản lý dự án và tư vấn đầu tư xây dựng theo Quyết định số 79/QĐ-BXD ngày 15/02/2017</t>
  </si>
  <si>
    <t>Cơ quan chuyên môn về xây dựng thẩm định</t>
  </si>
  <si>
    <t>2. Một số thuật ngữ sử dụng trong tiêu chí phân cấp của Bảng 2 được hiểu như sau:
a) Nhà, Kết cấu dạng nhà: công trình xây dựng dạng hình khối, có phần nổi trên mặt đất, được cấu tạo từ kết cấu chịu lực, bao che (có thể có hoặc không) và mái.
b) Cách xác định chiều cao công trình/kết cấu:
- Đối với công trình, kết cấu thuộc Mục 2.1: Chiều cao được tính từ cao độ mặt đất đặt công trình tới Điểm cao nhất của công trình (kể cả tầng tum hoặc mái dốc). Đối với công trình đặt trên mặt đất có các cao độ mặt đất khác nhau thì chiều cao tính từ cao độ mặt đất thấp nhất. Nếu trên đỉnh công trình có các thiết bị kỹ thuật như cột ăng ten, cột thu sét, thiết bị sử dụng năng lượng mặt trời, bể nước kim loại... thì chiều cao của các thiết bị này không tính vào chiều cao công trình;
- Đối với kết cấu Mục 2.2: Chiều cao kết cấu được tính từ cao độ mặt đất tới Điểm cao nhất của công trình. Đối với công trình có cao độ mặt đất khác nhau thì chiều cao tính từ cao độ mặt đất thấp nhất.
Chiều cao của kết cấu trong một số trường hợp riêng được quy định như sau:
+ Đối với kết cấu trụ/tháp/cột đỡ các thiết bị thuộc Mục 2.2.1, chiều cao kết cấu được tính bằng tổng chiều cao của trụ/tháp đỡ thiết bị và thiết bị đặt trên trụ/tháp;
+ Đối với các kết cấu được lắp đặt trên các công trình hiện hữu thuộc Mục 2.2.2, chiều cao kết cấu được tính từ chân tới đỉnh của kết cấu được lắp đặt (Ví dụ: cột BTS chiều dài 12m, đặt trên nóc nhà 3 tầng hiện hữu, chiều cao kết cấu của cột BTS này được tính là 12m).
- Đối với kết cấu Mục 2.3: Chiều cao trụ đỡ là Khoảng cách từ mặt trên bệ trụ đến đỉnh trụ; Độ cao so với mặt đất, mặt nước: Khoảng cách từ cáp treo tới mặt đất hoặc mặt nước (mực nước trung bình năm) bên dưới;
- Đối với kết cấu chứa Mục 2.4: Chiều cao kết cấu chứa xác định tương tự với Mục 2.1
- Đối với kết cấu Mục 2.5: Chiều cao trụ cầu là Khoảng cách từ mặt trên bệ trụ đến đỉnh trụ;
- Đối với kết cấu tường chắn Mục 2.7: Chiều cao tường chắn tính từ mặt nền phía thấp hơn đến đỉnh tường;
- Đối với kết cấu đập Mục 2.8.1: Chiều cao đập tính từ đáy chân khay thấp nhất đến đỉnh công trình;
- Đối với kết cấu đập Mục 2.8.2: Chiều cao đập tính từ mặt nền thấp nhất sau khi dọn móng (không kể phần chiều cao chân khay) đến đỉnh đập.</t>
  </si>
  <si>
    <t xml:space="preserve">Chi phí chuyên gia </t>
  </si>
  <si>
    <t>Chi phí quản lý (Cql)_(tỷ đồng)</t>
  </si>
  <si>
    <t>↔Tính toán (hoặc tạm tính 20%)</t>
  </si>
  <si>
    <t>↔Tối đa 10%)</t>
  </si>
  <si>
    <t>Định mức chi phí lập hồ sơ mời thầu và đánh giá hồ sơ dự thầu mua sắm thiết bị tính theo định mức tại bảng số 21 được phân chia như sau:
- Lập hồ sơ mời thầu: 45%;
- Đánh giá hồ sơ dự thầu: 55%.</t>
  </si>
  <si>
    <t>- Công trình nhiệt điện: cấp đặc biệt: k = 0,8; cấp I: k = 0,95; cấp II: k = 1,15; cấp III: k= 1,3.
- Công trình thủy điện: cấp đặc biệt: k = 1,0; cấp I: k = 1,2; cấp II: k = 1,44; cấp III: k = 1,59.
- Công trình trạm biến áp: cấp đặc biệt: k = 1,95; cấp I, cấp II: k = 2,03; cấp III, cấp IV: k = 2,15.
- Công trình đường dây (trên không): cấp đặc biệt: k = 0,64; cấp I: k = 0,76; cấp II: k = 0,85; cấp III, cấp IV: k = 0,93.
- Định mức chi phí đường dây ≥ 2 mạch, đường dây phân pha đôi áp dụng theo định mức của đường dây tải điện trên không cùng cấp điện áp và được điều chỉnh với hệ số sau: đường dây từ 2 đến 4 mạch: k =1,1; đường dây &gt; 4 mạch: k = 1,2; đường dây phân pha, cấp điện áp 220KV÷500KV: k = 1,1; đường dây có nhiều cấp điện áp từ 35KV trở lên: k = 1,2.
- Định mức chi phí thiết kế các công trình trạm cắt, trạm tụ bù, trạm đo đếm với cấp điện áp ≤ 35kV áp dụng như định mức chi phí thiết kế của trạm biến áp có cùng cấp điện áp.
- Định mức chi phí thiết kế trạm bù có cấp điện áp 500kV tính như định mức chi phí thiết kế trạm biến áp có cùng cấp điện áp.
- Trạm biến áp dạng kín - trạm GIS, cấp điện áp đến 220KV: điều chỉnh với hệ số k = 1,35 so với định mức tỷ lệ chi phí thiết kế của trạm biến áp thông thường cùng cấp điện áp.
- Trạm biến áp dạng hợp bộ - trạm Compact, cấp điện áp đến 220KV: điều chỉnh với hệ số k = 1,2 so với định mức chi phí thiết kế của trạm biến áp thông thường cùng cấp điện áp.
- Khi thiết kế khoảng vượt tuyến của đường dây tải điện có yêu cầu phải có thiết kế riêng: điều chỉnh với hệ số k = 1,2 của phần vượt tuyến.</t>
  </si>
  <si>
    <t>- Thiết kế cải tạo, sửa chữa, mở rộng công trình nông nghiệp và phát triển nông thôn: k= 1,5.
- Thiết kế khoan phụt xử lý nền và thân công trình thủy lợi thuộc loại nào được tính như trị số định mức quy định cho công trình thủy lợi loại đó, nhưng tính theo chi phí xây dựng của phần khoan phụt.
- Kênh dẫn dòng, tuyến ống dẫn nước: k = 0,8.
- Đường hầm thủy công, tuy nen dẫn dòng, cống dẫn dòng: k = 1,1.
- Thiết kế nạo vét: kênh mương thủy lợi, kênh tưới, kênh tiêu k = 0,8 của định mức chi phí thiết kế công trình thủy lợi cấp IV có yêu cầu thiết kế 2 bước.
- Công trình đập, tràn xả lũ, tường chắn thuộc công trình đầu mối thủy lợi: cấp đặc biệt: k = 1,0; cấp I: k = 1,1; cấp II: k = 1,2; cấp III, cấp IV: k = 1,35.</t>
  </si>
  <si>
    <t>Định mức chi phí lập hồ sơ mời thầu và đánh giá hồ sơ dự thầu tư vấn tính theo định mức tại bảng số 19 được phân chia như sau:
- Lập hồ sơ mời thầu: 45%;
- Đánh giá hồ sơ dự thầu: 55%.</t>
  </si>
  <si>
    <t>- Đối với công trình có yêu cầu thiết kế 3 bước nếu có yêu cầu thẩm tra dự toán thiết kế kỹ thuật và thẩm tra dự toán thiết kế bản vẽ thi công thì chi phí thẩm tra xác định riêng cho từng dự toán theo định mức công bố tại bảng số 18.
- Chi phí thẩm dự toán dự toán xây dựng công trình đối với công trình có sử dụng thiết kế điển hình, thiết kế mẫu do cơ quan có thẩm quyền ban hành điều chỉnh với hệ số k = 0,36 đối với công trình thứ hai trở đi.
- Chi phí thẩm tra dự toán gói thầu san nền tính bằng 40% định mức chi phí thẩm tra dự toán gói thầu giao thông.
- Chi phí thẩm tra dự toán xác định theo định mức tỷ lệ phần trăm (%) nhưng tối thiểu không nhỏ hơn 2.000.000 đồng.</t>
  </si>
  <si>
    <t>- Chi phí thẩm tra thiết kế của công trình có sử dụng thiết kế điển hình, thiết kế mẫu do cơ quan có thẩm quyền ban hành điều chỉnh với hệ số k = 0,36 đối với công trình thứ hai trở đi.
- Chi phí thẩm tra thiết kế công trình san nền tính bằng 40% chi phí thẩm tra thiết kế công trình giao thông.
- Chi phí thẩm tra thiết kế xác định theo định mức tỷ lệ phần trăm (%) nhưng tối thiểu không nhỏ hơn 2.000.000 đồng.</t>
  </si>
  <si>
    <t>- Chi phí thẩm tra báo cáo nghiên cứu khả thi xác định theo định mức tại bảng 16 nêu trên được phân chia như sau:
+ Thẩm tra thiết kế cơ sở: 35%.
+ Thẩm tra tổng mức đầu tư: 35%.
+ Thẩm tra các nội dung còn lại của dự án: 30%.
- Trường hợp dự án có yêu cầu phải thẩm tra thiết kế công nghệ của dự án thì chi phí thẩm tra thiết kế công nghệ được bổ sung bằng 20% của chi phí thẩm tra báo cáo nghiên cứu khả thi.</t>
  </si>
  <si>
    <t>Trường hợp sử dụng thiết kế mẫu, thiết kế điển hình do cơ quan có thẩm quyền ban hành; thiết kế công trình lặp lại trong một cụm công trình hoặc trong một dự án hoặc sử dụng lại thiết kế, chi phí thiết kế xác định theo công thức sau:
Ctk = Qxd x Nt x (0,9 x k + 0,1)     (3)
Trong đó:
- k: Hệ số điều chỉnh giảm định mức chi phí thiết kế do:
+ Sử dụng thiết kế mẫu, thiết kế điển hình: Công trình thứ nhất: k = 0,36; công trình thứ hai trở đi: k = 0,18.
+ Thiết kế công trình lặp lại trong một cụm công trình hoặc trong một dự án hoặc sử dụng lại thiết kế: Công trình, thứ nhất: k = 1 (không điều chỉnh); công trình thứ hai: k = 0,36; công trình thứ ba trở đi: k = 0,18.
- 0,1: Chi phí giám sát tác giả (10%).</t>
  </si>
  <si>
    <t>+ Công trình hầm giao thông đường bộ, hầm đường sắt, nút giao khác mức: cấp I: k = 1,5; cấp II: k = 1,65; cấp III, cấp IV: k = 1,86.
+ Công trình cải tạo, sửa chữa đường sắt, cầu đường sắt: k = 1,5. Trường hợp chi phí xây dựng cải tạo, sửa chữa đối với công trình cầu đường sắt và công trình đường giao của đường sắt có giá trị ≤ 1 tỷ đồng: k = 3,3.
+ Công trình khu bay (đường cất hạ cánh, đường lăn, sân đỗ máy bay): cấp đặc biệt: k = 1,35; cấp I: k = 1,56.</t>
  </si>
  <si>
    <t>- Công trình nhà máy nước; xử lý nước sạch; trạm bơm nước thô, nước sạch hoặc tăng áp (không bao gồm tuyến ống): cấp I: k = 1,2; cấp II: k = 1,3; cấp III: k= 1,44.
- Công trình trạm bơm nước mưa; xử lý nước thải; trạm bơm nước thải (không bao gồm tuyến ống); xử lý bùn; xử lý chất thải rắn: cấp I: k = 1,15; cấp II: k = 1,25; cấp III: k = 1,35.
- Công trình tuyến ống cấp nước, thoát nước: k = 1,2.
- Tuyến ống cấp nước vượt sông: k = 1,2 của phần vượt sông.</t>
  </si>
  <si>
    <t>- Định mức chi phí thiết kế công trình Thông tin - Truyền thông ở bảng HTKT1 hướng dẫn cho công trình cấp III, đối với công trình cấp IV: k = 0,9.
- Định mức chi phí thiết kế công trình tín hiệu và lắp đặt máy thông tin đường sắt, công trình thông tin điện lực áp dụng định mức tại bảng HTKT1. Đối với trường hợp chi phí xây dựng và thiết bị ≤ 1 tỷ đồng thì định mức chi phí thiết kế điều chỉnh với hệ số k = 1,3.</t>
  </si>
  <si>
    <t>- Công trình sử dụng thiết bị đồng bộ, không phải thiết kế dây chuyền công nghệ điều chỉnh với kệ số k = 0,60.
- Công trình thiết kế mở rộng không phân biệt mở rộng phải thêm giá hay card (trừ lắp đặt trạm mới), điều chỉnh hệ số k = 0,40.
- Công trình lặp lại trong một cụm công trình hoặc trong một dự án, áp dụng hướng dẫn tại điểm 5.3 - Hướng dẫn áp dụng định mức chi phí thiết kế xây dựng tại Quyết định này. Riêng công trình (hoặc trạm) lặp lại từ thứ 11 trở đi, điều chỉnh với hệ số k = 0,10.</t>
  </si>
  <si>
    <t>- Chi phí thẩm tra báo cáo nghiên cứu tiền khả thi xác định theo định mức tại bảng 15 nêu trên được phân chia như sau:
+ Thẩm tra thiết kế sơ bộ: 35%.
+ Thẩm tra sơ bộ tổng mức đầu tư: 35%.
+ Thẩm tra các nội dung còn lại của dự án: 30%.</t>
  </si>
  <si>
    <t>Định mức chi phí lập hồ sơ mời thầu và đánh giá hồ sơ dự thầu thi công xây dựng tính theo định mức tại bảng số 20 được phân chia như sau:
- Lập hồ sơ mời thầu: 45%;
- Đánh giá hồ sơ dự thầu: 55%.</t>
  </si>
  <si>
    <r>
      <t xml:space="preserve">1. Căn cứ quy mô, tính chất của gói thầu, chủ đầu tư quyết định mức giá bán một bộ hồ sơ mời thầu, hồ sơ yêu cầu (bao gồm cả thuế) đối với đấu thầu trong nước nhưng tối đa là 2.000.000 đồng đối với hồ sơ mời thầu và 1.000.000 đồng đối với hồ sơ yêu cầu; đối với đấu thầu quốc tế, mức giá bán theo thông lệ đấu thầu quốc tế.
2. Chi phí lập, thẩm định hồ sơ mời quan tâm, hồ sơ mời sơ tuyển:
a) Chi phí lập hồ sơ mời quan tâm, hồ sơ mời sơ tuyển được tính bằng 0,05% giá gói thầu nhưng tối thiểu là 1.000.000 đồng và tối đa là 30.000.000 đồng;
b) Chi phí thẩm định hồ sơ mời quan tâm, hồ sơ mời sơ tuyển được tính bằng 0,03% giá gói thầu nhưng tối thiểu là 1.000.000 đồng và tối đa là 30.000.000 đồng.
3. Chi phí lập, thẩm định hồ sơ mời thầu, hồ sơ yêu cầu:
a) Chi phí lập hồ sơ mời thầu, hồ sơ yêu cầu được tính bằng 0,1% giá gói thầu nhưng tối thiểu là 1.000.000 đồng và tối đa là 50.000.000 đồng;
</t>
    </r>
    <r>
      <rPr>
        <b/>
        <sz val="12"/>
        <rFont val="Times New Roman"/>
        <family val="1"/>
      </rPr>
      <t>b) Chi phí thẩm định hồ sơ mời thầu, hồ sơ yêu cầu được tính bằng 0,05% giá gói thầu nhưng tối thiểu là 1.000.000 đồng và tối đa là 50.000.000 đồng.</t>
    </r>
    <r>
      <rPr>
        <sz val="12"/>
        <rFont val="Times New Roman"/>
        <family val="1"/>
      </rPr>
      <t xml:space="preserve">
4. Chi phí đánh giá hồ sơ quan tâm, hồ sơ dự sơ tuyển, hồ sơ dự thầu, hồ sơ đề xuất:
a) Chi phí đánh giá hồ sơ quan tâm, hồ sơ dự sơ tuyển được tính bằng 0,05% giá gói thầu nhưng tối thiểu là 1.000.000 đồng và tối đa là 30.000.000 đồng;
b) Chi phí đánh giá hồ sơ dự thầu, hồ sơ đề xuất được tính bằng 0,1% giá gói thầu nhưng tối thiểu là 1.000.000 đồng và tối đa là 50.000.000 đồng.
</t>
    </r>
    <r>
      <rPr>
        <b/>
        <sz val="12"/>
        <rFont val="Times New Roman"/>
        <family val="1"/>
      </rPr>
      <t>5. Chi phí thẩm định kết quả lựa chọn nhà thầu kể cả trường hợp không lựa chọn được nhà thầu được tính bằng 0,05% giá gói thầu nhưng tối thiểu là 1.000.000 đồng và tối đa là 50.000.000 đồng.</t>
    </r>
    <r>
      <rPr>
        <sz val="12"/>
        <rFont val="Times New Roman"/>
        <family val="1"/>
      </rPr>
      <t xml:space="preserve">
6. Đối với các gói thầu có nội dung tương tự nhau thuộc cùng một dự án, dự toán mua sắm, các gói thầu phải tổ chức lại việc lựa chọn nhà thầu thì các chi phí: Lập, thẩm định hồ sơ mời quan tâm, hồ sơ mời sơ tuyển; lập, thẩm định hồ sơ mời thầu, hồ sơ yêu cầu được tính tối đa là 50% mức chi phí quy định tại Khoản 2 và Khoản 3 Điều này. Trường hợp tổ chức lại việc lựa chọn nhà thầu thì phải tính toán, bổ sung chi phí lựa chọn nhà thầu vào dự án, dự toán mua sắm phù hợp với thực tế của gói thầu.
7. Chi phí quy định tại các Khoản 2, 3, 4, 5 và 6 Điều này áp dụng đối với trường hợp chủ đầu tư, bên mời thầu trực tiếp thực hiện. Đối với trường hợp thuê tư vấn đấu thầu để thực hiện các công việc nêu tại các Khoản 2, 3, 4, 5 và 6 Điều này, việc xác định chi phí dựa trên các nội dung và phạm vi công việc, thời gian thực hiện, năng lực kinh nghiệm của chuyên gia tư vấn và các yếu tố khác.
8. Chi phí cho Hội đồng tư vấn giải quyết kiến nghị của nhà thầu về kết quả lựa chọn nhà thầu là 0,02% giá dự thầu của nhà thầu có kiến nghị nhưng tối thiểu là 1.000.000 đồng và tối đa là 50.000.000 đồng.</t>
    </r>
  </si>
  <si>
    <t>Chi phí thẩm tra, phê duyệt quyết toán và chi phí kiểm toán của dự án được xác định theo công thức sau:
+ Chi phí thẩm tra, phê duyệt quyết toán tối đa = Ki-TTPD % x Tổng mức đầu tư
+ Chi phí kiểm toán tối đa = Ki-KT % x Tổng mức đầu tư + Thuế GTGT
+ Chi phí thẩm tra, phê duyệt quyết toán tối thiểu là năm trăm ngàn đồng; chi phí kiểm toán tối thiểu là một triệu đồng cộng với thuế GTGT.</t>
  </si>
  <si>
    <t>Trường hợp dự án có cơ cấu vốn thiết bị chiếm từ 51% trở lên so với tổng mức đầu tư thì định mức chi phí thẩm tra, phê duyệt quyết toán và định mức chi phí kiểm toán được tính bằng 70% định mức quy định tại khoản 1 Điều này.
Trường hợp dự án đã thực hiện kiểm toán báo cáo quyết toán thì định mức chi phí thẩm tra, phê duyệt quyết toán được tính bằng 50% định mức quy định tại khoản 1 Điều này.
Trường hợp dự án quan trọng quốc gia, dự án nhóm A, chương trình dự án có các tiểu dự án hoặc dự án thành phần quyết định đầu tư riêng thì chi phí thẩm tra, phê duyệt quyết toán và chi phí kiểm toán được tính như một dự án độc lập.
Đối với dự án, tiểu dự án bồi thường, hỗ trợ và tái định cư độc lập, định mức chi phí thẩm tra, phê duyệt quyết toán và định mức chi phí kiểm toán được tính tối đa bằng 70% định mức quy định tại khoản 1 Điều này.</t>
  </si>
  <si>
    <t>ĐỊNH MỨC CHI PHÍ BC ĐG TĐMT - TT số 56/2018/TT-BTC ngày 25/06/2018</t>
  </si>
  <si>
    <t>TT 56/2018/TT-BTC</t>
  </si>
  <si>
    <t>TT số 56/2018/TT-BTC ngày 25/06/2018 của BTC công bố về Biểu mức thu phí thẩm định báo cáo đánh giá tác động môi trường;</t>
  </si>
  <si>
    <t>Thông tư 56/2018 TT-BTC ngày 25/06/2018 của Bộ Tài Chính quy định mức thu, chế độ thu, nộp, quản lý về sử dụng phí thẩm định báo cáo đánh giá tác động môi trường;</t>
  </si>
  <si>
    <t>Thông tư 09/2016/TT-BTC ngày 18/01/2016 của Bộ Tài Chinh quy định về quyết toán dự án hoàn thành thuộc nguồn vốn Nhà Nước;</t>
  </si>
  <si>
    <t>Thông tư 64/2018/TT-BTC ngày 30/07/2018 của Bộ Tài Chinh quy định về việc sửa đổi, bổ sung một số điều của thông tư số 09/2016/TT-BTC ngày 18/01/2016 của Bộ Tài Chính quy định về quyết toán dự án hoàn thành thuộc nguồn vốn Nhà Nước;</t>
  </si>
  <si>
    <t>CÔNG BỐ SUẤT VỐN ĐẦU TƯ XÂY DỰNG CÔNG TRÌNH VÀ GIÁ XÂY DỰNG TỔNG HỢP BỘ PHẬN KẾT CẤU CÔNG TRÌNH NĂM 2017 (Quyết định số 1291/QĐ-BXD ngày 12/10/2018)</t>
  </si>
  <si>
    <t>Tham khảo Quyết định số 1291/QĐ-BXD ngày 12/10/2018 cùa Bộ Xây dựng về suất vốn đầu tư XDCT và giá xây dựng tổng hợp bộ phận kết cấu CT năm 2017</t>
  </si>
  <si>
    <t>Quyết định số 1291/QĐ-BXD ngày 12/10/2018 cùa Bộ Xây dựng về suất vốn đầu tư xây dựng công trình và giá xây dựng tổng hợp bộ phận kết cấu công trình năm 2017;</t>
  </si>
  <si>
    <t>a. Suất vốn đầu tư xây dựng công trình nhà ở nêu tại Bảng 1 được tính toán với cấp công trình là cấp I, II, III, IV theo Tiêu chuẩn Xây dựng (TCXDVN) số 13:1991 “Phân cấp nhà và công trình dân dụng. Nguyên tắc chung”; theo tiêu chuẩn thiết kế TCVN 2748:1991 “Phân cấp công trình xây dựng. Nguyên tắc chung”; các yêu cầu và quy định khác về giải pháp kiến trúc, kết cấu, điện, phòng cháy chữa cháy... và theo quy định của tiêu chuẩn thiết kế TCVN 4451:2012 “Nhà ở. Nguyên tắc cơ bản để thiết kế”, TCVN 323:2004 “Nhà ở cao tầng. Tiêu chuẩn thiết kế”, TCVN 9411:2012 “Nhà ở liền kề. Tiêu chuẩn thiết kế” và các quy định khác có liên quan.</t>
  </si>
  <si>
    <t>b. Suất vốn đầu tư xây dựng công trình nhà ở bao gồm các chi phí cần thiết để xây dựng công trình nhà ở tính trên 1 m2 diện tích sàn xây dựng, trong đó phần chi phí thiết bị đã bao gồm các chi phí mua sắm, lắp đặt thang máy, trạm biến áp và các thiết bị phục vụ vận hành, máy bơm cấp nước, hệ thống phòng cháy chữa cháy.</t>
  </si>
  <si>
    <t>f. Suất vốn đầu tư công trình ở Bảng 1 tính cho công trình nhà ở chung cư cao tầng chưa có xây dựng tầng hầm. Trường hợp có xây dựng tầng hầm thì bổ sung chi phí xây dựng tầng hầm như sau:</t>
  </si>
  <si>
    <r>
      <t>Đơn vị tính: 1.000 đ/1m</t>
    </r>
    <r>
      <rPr>
        <b/>
        <vertAlign val="superscript"/>
        <sz val="11"/>
        <rFont val="Times New Roman"/>
        <family val="1"/>
      </rPr>
      <t>2</t>
    </r>
    <r>
      <rPr>
        <b/>
        <sz val="11"/>
        <rFont val="Times New Roman"/>
        <family val="1"/>
      </rPr>
      <t> tầng hầm</t>
    </r>
  </si>
  <si>
    <t>Đơn vị tính: 1.000 đ/cháu</t>
  </si>
  <si>
    <t>Đơn vị tính: 1.000 đ/học sinh</t>
  </si>
  <si>
    <t>Đơn vị tính: 1.000 đ/học viên</t>
  </si>
  <si>
    <t>Đơn vị tính: 1.000 đ/giường</t>
  </si>
  <si>
    <t>Đơn vị tính: 1.000 đ/chỗ ngồi</t>
  </si>
  <si>
    <r>
      <t>Đơn vị tính: 1.000 đ/m</t>
    </r>
    <r>
      <rPr>
        <b/>
        <vertAlign val="superscript"/>
        <sz val="11"/>
        <rFont val="Times New Roman"/>
        <family val="1"/>
      </rPr>
      <t>2</t>
    </r>
    <r>
      <rPr>
        <b/>
        <sz val="11"/>
        <rFont val="Times New Roman"/>
        <family val="1"/>
      </rPr>
      <t> sân</t>
    </r>
  </si>
  <si>
    <t>Nhà thi đấu bóng chuyền, tennis, bóng rổ, cầu lông,</t>
  </si>
  <si>
    <r>
      <t>Đơn vị tính: 1.000 đ/m</t>
    </r>
    <r>
      <rPr>
        <b/>
        <vertAlign val="superscript"/>
        <sz val="11"/>
        <rFont val="Times New Roman"/>
        <family val="1"/>
      </rPr>
      <t>2</t>
    </r>
    <r>
      <rPr>
        <b/>
        <sz val="11"/>
        <rFont val="Times New Roman"/>
        <family val="1"/>
      </rPr>
      <t> bể</t>
    </r>
  </si>
  <si>
    <t>kích thước 50x26 m</t>
  </si>
  <si>
    <t>Đơn vị tính: 1.000 đ/đường thông</t>
  </si>
  <si>
    <r>
      <t>18 triệu m</t>
    </r>
    <r>
      <rPr>
        <vertAlign val="superscript"/>
        <sz val="11"/>
        <rFont val="Times New Roman"/>
        <family val="1"/>
      </rPr>
      <t>2</t>
    </r>
    <r>
      <rPr>
        <sz val="11"/>
        <rFont val="Times New Roman"/>
        <family val="1"/>
      </rPr>
      <t> SP/năm (300 tấn thủy tinh/ngày)</t>
    </r>
  </si>
  <si>
    <r>
      <t>27 triệu m</t>
    </r>
    <r>
      <rPr>
        <vertAlign val="superscript"/>
        <sz val="11"/>
        <rFont val="Times New Roman"/>
        <family val="1"/>
      </rPr>
      <t>2</t>
    </r>
    <r>
      <rPr>
        <sz val="11"/>
        <rFont val="Times New Roman"/>
        <family val="1"/>
      </rPr>
      <t> SP/năm (500 tấn thủy tinh/ngày)</t>
    </r>
  </si>
  <si>
    <r>
      <t>Đơn vị tính: 1.000 đ/m</t>
    </r>
    <r>
      <rPr>
        <b/>
        <vertAlign val="superscript"/>
        <sz val="11"/>
        <rFont val="Times New Roman"/>
        <family val="1"/>
      </rPr>
      <t>2</t>
    </r>
    <r>
      <rPr>
        <b/>
        <sz val="11"/>
        <rFont val="Times New Roman"/>
        <family val="1"/>
      </rPr>
      <t> XD</t>
    </r>
  </si>
  <si>
    <t>Đơn vị tính: triệu đồng/ha (1ha=10.000m2=0,01km2)</t>
  </si>
  <si>
    <t>22431.13</t>
  </si>
  <si>
    <t>22431.14</t>
  </si>
  <si>
    <t>22431.15</t>
  </si>
  <si>
    <r>
      <t>= K</t>
    </r>
    <r>
      <rPr>
        <b/>
        <vertAlign val="subscript"/>
        <sz val="16"/>
        <rFont val="Times New Roman"/>
        <family val="1"/>
      </rPr>
      <t xml:space="preserve">đc1 </t>
    </r>
    <r>
      <rPr>
        <b/>
        <sz val="16"/>
        <rFont val="Times New Roman"/>
        <family val="1"/>
      </rPr>
      <t>=</t>
    </r>
  </si>
  <si>
    <r>
      <t>= K</t>
    </r>
    <r>
      <rPr>
        <b/>
        <vertAlign val="subscript"/>
        <sz val="16"/>
        <rFont val="Times New Roman"/>
        <family val="1"/>
      </rPr>
      <t>đc2</t>
    </r>
    <r>
      <rPr>
        <b/>
        <sz val="16"/>
        <rFont val="Times New Roman"/>
        <family val="1"/>
      </rPr>
      <t xml:space="preserve"> =</t>
    </r>
  </si>
  <si>
    <t>TT số 64/2018/TT-BTC ngày 30/07/2018 của BTC quy định về quyết toán dự án hoàn thành thuộc nguồn vốn nhà nước;</t>
  </si>
  <si>
    <t>TT số 329/2016/TT-BTC ngày 26/12/2016 của BTC quy định bảo hiểm bắt buộc trong hoạt động đầu tư xây dựng;</t>
  </si>
  <si>
    <t>Thông tư 07/2019/TT-BXD ngày 07/11/2019 về việc sửa đổi, bổ sung, thay thế một số quy định tại Thông tư số 03/2016/TT-BXD ngày 10/03/2016 của Bộ trưởng Bộ Xây dựng quy định về phân cấp công trình xây dựng và hướng dẫn áp dụng trong quản lý hoạt động đầu tư xây dựng;</t>
  </si>
  <si>
    <t>Thông tư 329/2016/TT-BTC ngày 26/12/2016 của BTC về việc hướng dẫn thực hiện  một số điều của Nghị định số 119/2015/NĐ-CP ngày 13/11/2015 của Chính phủ quy định bảo hiểm bắt buộc trong hoạt động đầu tư xây dựng;</t>
  </si>
  <si>
    <t>b) Công trình không sử dụng vật liệu nổ</t>
  </si>
  <si>
    <t>1.2.2.2. Khu liên hợp gang thép</t>
  </si>
  <si>
    <t>a) Tổng công suất lắp máy (MW)</t>
  </si>
  <si>
    <t>≥ 50</t>
  </si>
  <si>
    <t>d) Nhà máy sản xuất phân bón hóa học</t>
  </si>
  <si>
    <t>i) Nhà máy sản xuất, kho, trạm chiết nạp hóa chất cơ bản (axit, kiềm, chứa clo ...)</t>
  </si>
  <si>
    <t>k) Nhà máy sản xuất sơn, mực in</t>
  </si>
  <si>
    <t>l) Nhà máy sản xuất hóa chất tẩy rửa</t>
  </si>
  <si>
    <t>a) Nhà máy sản xuất pin hóa học</t>
  </si>
  <si>
    <t>1.2.6.4. Nhà máy sản xuất, kho, trạm chiết nạp khí công nghiệp</t>
  </si>
  <si>
    <t>1.3.10</t>
  </si>
  <si>
    <t>Đường cáp truyền tín hiệu viễn thông</t>
  </si>
  <si>
    <t>Liên quốc gia</t>
  </si>
  <si>
    <t>Liên tỉnh</t>
  </si>
  <si>
    <t>Nội tỉnh</t>
  </si>
  <si>
    <t>80, 60</t>
  </si>
  <si>
    <t>a) Bến cảng hàng hóa</t>
  </si>
  <si>
    <t>Tải trọng của tàu (nghìn DWT)</t>
  </si>
  <si>
    <t>30 ÷ 70</t>
  </si>
  <si>
    <t>b) Bến cảng hành khách</t>
  </si>
  <si>
    <t>Tổng dung tích của tàu (nghìn GT)</t>
  </si>
  <si>
    <t>Chiều cao lớn nhất của công trình hoặc độ sâu mực nước H (m)</t>
  </si>
  <si>
    <t>H &gt; 16</t>
  </si>
  <si>
    <t>1.4.6.6 Hệ thống giám sát và điều phối giao thông hàng hải (VTS)</t>
  </si>
  <si>
    <t>1.4.6.7 Các công trình hàng hải khác</t>
  </si>
  <si>
    <t>a) Phao báo hiệu hàng hải</t>
  </si>
  <si>
    <t>Đường kính phao D (m)</t>
  </si>
  <si>
    <t>D≤2,0</t>
  </si>
  <si>
    <t>b) Cơ sở đóng mới, sửa chữa tàu biển, phương tiện thủy</t>
  </si>
  <si>
    <t>&gt;70</t>
  </si>
  <si>
    <t>30÷70</t>
  </si>
  <si>
    <t>5÷10</t>
  </si>
  <si>
    <t>&gt;15÷25</t>
  </si>
  <si>
    <t>&gt;8÷15</t>
  </si>
  <si>
    <t>≤8</t>
  </si>
  <si>
    <t>≤5</t>
  </si>
  <si>
    <t>Chiều cao công trình hoặc độ sâu mực nước (m)</t>
  </si>
  <si>
    <t>Tổng chiều cao bao gồm công trình và phần thiết bị công nghệ gắn vào công trình (m)</t>
  </si>
  <si>
    <t>THÔNG TƯ 07/2019/TT-BXD NGÀY 07/11/2019 VỀ VIỆC SỬA ĐỔI, BỔ SUNG, THAY THẾ MỘT SỐ QUY ĐỊNH TẠI THÔNG TƯ SỐ 03/2016/TT-BXD NGÀY 10/03/2016 CỦA BỘ TRƯỞNG BỘ XÂY DỰNG QUY ĐỊNH VỀ PHÂN CẤP CÔNG TRÌNH XÂY DỰNG VÀ HƯỚNG DẪN ÁP DỤNG TRONG QUẢN LÝ HOẠT ĐỘNG ĐẦU TƯ XÂY DỰNG;</t>
  </si>
  <si>
    <t>Trụ sở cơ quan nhà nước và tổ chức chính trị, tổ chức chính trị - xã hội</t>
  </si>
  <si>
    <t>Nhà Quốc hội, Phủ Chủ tịch, Trụ sở Chính phủ, Trụ sở Trung ương Đảng, và các công trình đặc biệt quan trọng khác</t>
  </si>
  <si>
    <t>Trụ sở làm việc của Tỉnh ủy; HĐND, UBND Tỉnh; Bộ, Tổng cục và cấp tương đương; Tòa án nhân dân, Viện kiểm sát nhân dân tối cao, cấp cao, cấp tỉnh</t>
  </si>
  <si>
    <t>Trụ sở làm việc của Huyện ủy; HĐND, UBND cấp Huyện, cấp Cục, cấp Sở và cấp tương đương; Tòa án nhân dân, Viện kiểm sát nhân cấp huyện</t>
  </si>
  <si>
    <t>Trụ sở làm việc của Đảng ủy, HĐND,
UBND Xã và cấp tương đương</t>
  </si>
  <si>
    <t>a) Công trình có sử dụng vật liệu nổ</t>
  </si>
  <si>
    <t>TCS (triệu m3 sản phẩm/năm)</t>
  </si>
  <si>
    <t>≥ 1</t>
  </si>
  <si>
    <t>&lt;&gt;</t>
  </si>
  <si>
    <t>Dung tích lò cao (nghìn m3)</t>
  </si>
  <si>
    <t>≤ 1</t>
  </si>
  <si>
    <t>&gt;1.000</t>
  </si>
  <si>
    <t>&gt;50 ÷ 1.000</t>
  </si>
  <si>
    <t>b) Dung tích hồ chứa nước ứng với mực nước dâng bình thường (triệu m3)</t>
  </si>
  <si>
    <t>&gt;200 ÷ 1.000</t>
  </si>
  <si>
    <t>&gt;20 ÷ 200</t>
  </si>
  <si>
    <t>≥3 ÷ 20</t>
  </si>
  <si>
    <t>c) Đập dâng nước: đập vật liệu đất, đất - đá có chiều cao lớn nhất (m)</t>
  </si>
  <si>
    <t>&gt;100</t>
  </si>
  <si>
    <t>&gt;70÷100</t>
  </si>
  <si>
    <t>&gt;25÷70</t>
  </si>
  <si>
    <t>&gt;10÷25</t>
  </si>
  <si>
    <t>≤10</t>
  </si>
  <si>
    <t>&gt;35-75</t>
  </si>
  <si>
    <t>&gt;15÷35</t>
  </si>
  <si>
    <t>&gt;5÷15</t>
  </si>
  <si>
    <t>c) Đập dâng nước: đập bê tông, bê tông cốt thép có chiều cao lớn nhất (m)</t>
  </si>
  <si>
    <t>&gt;60÷100</t>
  </si>
  <si>
    <t>&gt;25÷60</t>
  </si>
  <si>
    <t>&gt;25÷50</t>
  </si>
  <si>
    <t>&gt;5÷10</t>
  </si>
  <si>
    <t>&gt;10÷20</t>
  </si>
  <si>
    <t>&gt;15 ÷ 50</t>
  </si>
  <si>
    <t>&gt;3 ÷ 15</t>
  </si>
  <si>
    <t>đ) Nhà máy sản xuất, kho chứa, trạm chiết nạp sản phẩm hóa đầu (PP, PE, PVC, PS ABS, PET, SV, sợi, DOP, SM, VCM, Polystyren, PTA, MEG, BTX, cao su tổng hợp ...)</t>
  </si>
  <si>
    <t>&gt;20 ÷ 100</t>
  </si>
  <si>
    <t>&gt;250</t>
  </si>
  <si>
    <t>150 ÷ 250</t>
  </si>
  <si>
    <t>8,5 ÷ 15</t>
  </si>
  <si>
    <t>3 ÷&lt;&gt;</t>
  </si>
  <si>
    <t>0,3 ÷ &lt;&gt;</t>
  </si>
  <si>
    <t>c) Khu chuyển tài, khu neo đậu, khu tránh, trú bão</t>
  </si>
  <si>
    <t>10 ÷ &lt;&gt;</t>
  </si>
  <si>
    <t>5 ÷ &lt;&gt;</t>
  </si>
  <si>
    <t>100 ÷ 150</t>
  </si>
  <si>
    <t>50 ÷ &lt;&gt;</t>
  </si>
  <si>
    <t>30 ÷ &lt;&gt;</t>
  </si>
  <si>
    <t>1.4.6.5 Công trình chính trị, đê chắn sóng, đê chắn cát, kè hướng dòng, kè bảo vệ bờ</t>
  </si>
  <si>
    <t>5 ≤ H ≤ 8</t>
  </si>
  <si>
    <t>12 ≤ H ≤ 16</t>
  </si>
  <si>
    <t>8 ≤ H ≤ 12</t>
  </si>
  <si>
    <t>Số lượng trạm radar trên luồng
(trạm)</t>
  </si>
  <si>
    <t>≥ 4</t>
  </si>
  <si>
    <t>D&gt;5</t>
  </si>
  <si>
    <t>3,5&lt;&gt;</t>
  </si>
  <si>
    <t>2,5&lt;&gt;</t>
  </si>
  <si>
    <t>2,0&lt;&gt;</t>
  </si>
  <si>
    <t>10÷30</t>
  </si>
  <si>
    <t>b) Số tầng của tòa nhà (hoặc công trình)</t>
  </si>
  <si>
    <t>8 ÷ 24</t>
  </si>
  <si>
    <t>&gt; 10 ÷ 30</t>
  </si>
  <si>
    <t>Đối với tường chắn, Kè có tổng chiều dài tuyến ≤ 500 m: sau khi xác định cấp công trình theo Bảng này thì hạ xuống một cấp</t>
  </si>
  <si>
    <t>2.7.1 Tường chắn (Tường chắn đất, đá, trên cạn, không gồm kết cấu mục 2.9)
Tường chắn sử dụng trong công trình chính trị thuộc Mục 2.11 và 2.12 thì xét thêm các tiêu chí của kết cấu tại các mục này</t>
  </si>
  <si>
    <t>2.7.2 Kè (Kè bảo vệ bờ, sử dụng trong các công trình thủy lợi, chính trị trong sông; không gồm các kết cấu mục 2.9 và 2.11.2)</t>
  </si>
  <si>
    <t>Đối với các tuyến ống/cống có tổng chiều dài tuyến ≤ 1000 m: sau khi xác định cấp công trình theo Bảng nàv thì hạ xuống một cấp</t>
  </si>
  <si>
    <t xml:space="preserve"> 2.14.3. Trò chơi mạo hiểm có ảnh hưởng đến an toàn cộng đồng (tàu lượn, tháp, trụ thép, máng trượt nước, kết cấu thép đỡ thiết bị trò chơi,....)</t>
  </si>
  <si>
    <t>≤ 15</t>
  </si>
  <si>
    <t>3.5. Ví dụ 5 - Công trình công nghiệp - Thủy điện B</t>
  </si>
  <si>
    <t>Dự án đầu tư xây dựng “Thủy điện B” có công suất thiết kế 30MW. Dự án có các công trình sau:</t>
  </si>
  <si>
    <t>- Hồ chứa nước: dung tích 10 triệu m3;</t>
  </si>
  <si>
    <t>- Cụm công trình “Tuyến đầu mối” gồm các công trình: Đập chính dâng nước (cao 30 m, kết cấu bê tông đặt trên nền đá), Tràn xả mặt, Đập phụ,...;</t>
  </si>
  <si>
    <t>- Cụm công trình “Tuyến năng lượng” gồm các công trình: Nhà máy thủy điện (công suất 30MW), Cửa lấy nước, Đường hầm dẫn nước, Tháp điều áp, Ống áp lực dẫn nước vào tua bin, Cửa ra, Kênh xả,...;</t>
  </si>
  <si>
    <t>- Các công trình khác như: Đường dây và trạm biến áp (cấp điện áp 110KV), Đường giao thông trong công trình (đường ô tô, tốc độ </t>
  </si>
  <si>
    <t>- Các công trình tạm, phụ trợ phục vụ thi công gồm có: Đê quây (cao 7m, kết cấu đất đắp), Kênh dẫn dòng, Cống dẫn dòng, các Đường tạm phục vụ thi công,...</t>
  </si>
  <si>
    <t>Cấp công trình áp dụng để xác định cơ quan thẩm quyền thẩm định thiết kế và kiểm tra công tác nghiệm thu công trình theo Khoản 1 Điều 3 Thông tư 03/2016/TT-BXD dược xác định như sau:</t>
  </si>
  <si>
    <t>- Hồ chứa: tương ứng với Điểm b Mục 1.2.5.3 Bảng 1.2 Phụ lục 1, cấp công trình xác định theo dung tích là cấp III;</t>
  </si>
  <si>
    <t>- Đập chính dâng nước: tương ứng với Điểm c Mục 1.2.5.3 Bảng 1.2 Phụ lục 1, cấp công trình xác định theo chiều cao đập kết cấu bê tông trên nền đá là cấp II;</t>
  </si>
  <si>
    <t>- Nhà máy thủy điện: tương ứng với Điểm a Mục 1.2.5.3 Bảng 1.2 Phụ lục 1, cấp công trình xác định theo công suất là cấp III.</t>
  </si>
  <si>
    <t>Như vậy, cấp công trình sử dụng để xác định cơ quan thẩm quyền thẩm định thiết kế và kiểm tra công tác nghiệm thu đối với dự án Thủy điện B là cấp II (cấp công trình được xác định theo Mục 1.2.5.3 Bảng 1.2 Phụ lục 1 là cấp II, lấy theo cấp lớn nhất của Hồ Chứa, Đập chính và Nhà máy thủy điện)./.</t>
  </si>
  <si>
    <r>
      <rPr>
        <b/>
        <sz val="13.5"/>
        <rFont val="Times New Roman"/>
        <family val="1"/>
      </rPr>
      <t>Tính hệ số điều chỉnh cho chung cư, nhà đa năng, văn phòng làm việc</t>
    </r>
    <r>
      <rPr>
        <b/>
        <sz val="13.5"/>
        <color indexed="12"/>
        <rFont val="Times New Roman"/>
        <family val="1"/>
      </rPr>
      <t xml:space="preserve">
</t>
    </r>
    <r>
      <rPr>
        <b/>
        <sz val="13.5"/>
        <color indexed="12"/>
        <rFont val="Times New Roman"/>
        <family val="1"/>
      </rPr>
      <t>ↆↆↆↆↆ
Nhập giá trị đầu vào</t>
    </r>
  </si>
  <si>
    <r>
      <rPr>
        <b/>
        <sz val="13.5"/>
        <color indexed="12"/>
        <rFont val="Times New Roman"/>
        <family val="1"/>
      </rPr>
      <t>↑↑↑↑↑</t>
    </r>
    <r>
      <rPr>
        <b/>
        <sz val="13.5"/>
        <rFont val="Times New Roman"/>
        <family val="1"/>
      </rPr>
      <t xml:space="preserve">
Tầng hầm sử dụng làm
khu đỗ xe</t>
    </r>
  </si>
  <si>
    <r>
      <rPr>
        <b/>
        <sz val="13.5"/>
        <color indexed="12"/>
        <rFont val="Times New Roman"/>
        <family val="1"/>
      </rPr>
      <t>↑↑↑↑↑</t>
    </r>
    <r>
      <rPr>
        <b/>
        <sz val="13.5"/>
        <rFont val="Times New Roman"/>
        <family val="1"/>
      </rPr>
      <t xml:space="preserve">
Tầng hầm sử dụng làm khu thương mại</t>
    </r>
  </si>
  <si>
    <r>
      <t>- Nhà A5 (Nhà thể thao đa năng, sử dụng để tập luyện, thi đấu các môn thể thao trong nhà, có khán đài. Ngoài ra, tòa nhà này còn được sử dụng làm nơi hội họp, tập trung đông người trong các sự kiện của trường): cao 1 tầng (12m), có khán đài 300 chỗ, tổng diện tích sàn 5.200 m</t>
    </r>
    <r>
      <rPr>
        <vertAlign val="superscript"/>
        <sz val="10"/>
        <color indexed="8"/>
        <rFont val="Arial"/>
        <family val="2"/>
      </rPr>
      <t>2</t>
    </r>
    <r>
      <rPr>
        <sz val="10"/>
        <color indexed="8"/>
        <rFont val="Arial"/>
        <family val="2"/>
      </rPr>
      <t>, nhịp kết cấu lớn nhất 40 m, tổng sức chứa (khi tổ chức sự kiện) 1.250 người;</t>
    </r>
  </si>
  <si>
    <r>
      <t>- Công trình A3: không có tên trong Bảng 1.5 Phụ lục 1 vì vậy theo quy định tại Điểm a Khoản 1 Điều 2 Thông tư này, chỉ xác định cấp theo loại và quy mô kết cấu. Theo Bảng 2 Phụ lục 2: công trình này tương ứng với Mục 2.1.1; cấp công trình xác định được: </t>
    </r>
    <r>
      <rPr>
        <b/>
        <sz val="10"/>
        <color indexed="8"/>
        <rFont val="Arial"/>
        <family val="2"/>
      </rPr>
      <t>cấp III</t>
    </r>
    <r>
      <rPr>
        <sz val="10"/>
        <color indexed="8"/>
        <rFont val="Arial"/>
        <family val="2"/>
      </rPr>
      <t>.</t>
    </r>
  </si>
  <si>
    <r>
      <t>- Công trình A2: không có tên trong Bảng 1.4 Phụ lục 1 vì vậy theo quy định tại Điểm a Khoản 1 Điều 2 Thông tư này, chỉ xác định cấp theo loại và quy mô kết cấu. Theo Bảng 2 Phụ lục 2: công trình này tương ứng với Mục 2.5.1; cấp công trình xác định được: </t>
    </r>
    <r>
      <rPr>
        <b/>
        <sz val="10"/>
        <color indexed="8"/>
        <rFont val="Arial"/>
        <family val="2"/>
      </rPr>
      <t>cấp II</t>
    </r>
    <r>
      <rPr>
        <sz val="10"/>
        <color indexed="8"/>
        <rFont val="Arial"/>
        <family val="2"/>
      </rPr>
      <t>.</t>
    </r>
  </si>
  <si>
    <r>
      <t>a) Dự án Tuyến đường ô tô cao tốc A có một số công trình chính (A1, A2 và A3). Trong trường hợp này, khi xác định thẩm quyền của cơ quan chuyên môn về xây dựng theo Khoản 1 Điều 3 Thông tư này thì sử dụng cấp của công trình chính có cấp cao nhất: </t>
    </r>
    <r>
      <rPr>
        <b/>
        <sz val="10"/>
        <color indexed="8"/>
        <rFont val="Arial"/>
        <family val="2"/>
      </rPr>
      <t>cấp đặc biệt </t>
    </r>
    <r>
      <rPr>
        <sz val="10"/>
        <color indexed="8"/>
        <rFont val="Arial"/>
        <family val="2"/>
      </rPr>
      <t>(cấp của công trình A1 được xác định tại Mục b Ví dụ này).</t>
    </r>
  </si>
  <si>
    <t>- Xác định cấp theo loại và quy mô kết cấu: tương ứng với Mục 2.1.1 Bảng 2 Phụ lục 2; xác định cấp công trình theo số tầng ngầm: cấp II, theo độ sâu ngầm: cấp II, theo tổng diện tích sàn: cấp III. Cấp công trình cao nhất xác định được theo quy mô kết cấu: cấp II;</t>
  </si>
  <si>
    <r>
      <t>Nhà để xe nổi có 3 tầng cao và 2 tầng ngầm với tổng diện tích sàn là 12.000 m</t>
    </r>
    <r>
      <rPr>
        <vertAlign val="superscript"/>
        <sz val="10"/>
        <color indexed="8"/>
        <rFont val="Arial"/>
        <family val="2"/>
      </rPr>
      <t>2</t>
    </r>
    <r>
      <rPr>
        <sz val="10"/>
        <color indexed="8"/>
        <rFont val="Arial"/>
        <family val="2"/>
      </rPr>
      <t> (diện tích tầng ngầm: 4.500 m</t>
    </r>
    <r>
      <rPr>
        <vertAlign val="superscript"/>
        <sz val="10"/>
        <color indexed="8"/>
        <rFont val="Arial"/>
        <family val="2"/>
      </rPr>
      <t>2</t>
    </r>
    <r>
      <rPr>
        <sz val="10"/>
        <color indexed="8"/>
        <rFont val="Arial"/>
        <family val="2"/>
      </rPr>
      <t>, diện tích tầng nổi: 7.500 m ), số chỗ để xe: 400 xe (150 chỗ để xe dưới hầm và 250 chỗ để xe phần nổi), cấp công trình này xác định như sau:</t>
    </r>
  </si>
  <si>
    <t>+ Xác định cấp theo quy mô kết cấu: tương ứng với Mục 2.1.1 Bảng 2 Phụ lục 2; xác định cấp công trình theo số tầng cao: cấp IV, theo chiều cao: cấp III, theo tổng diện tích sàn: cấp III. Cấp cao nhất xác định được theo quy mô kết cấu: cấp III.</t>
  </si>
  <si>
    <r>
      <t>- Tháp chính: không có tên trong Bảng 1.3 Phụ lục 1 vì vậy theo quy định tại Điểm a Khoản 1 Điều 2 Thông tư này, chỉ xác định cấp theo loại và quy mô kết cấu. Theo Bảng 2 Phụ lục 2: công trình này tương ứng với Mục 2.2.2; xác định cấp công trình theo chiều cao: </t>
    </r>
    <r>
      <rPr>
        <b/>
        <sz val="10"/>
        <color indexed="8"/>
        <rFont val="Arial"/>
        <family val="2"/>
      </rPr>
      <t>cấp đặc biệt</t>
    </r>
    <r>
      <rPr>
        <sz val="10"/>
        <color indexed="8"/>
        <rFont val="Arial"/>
        <family val="2"/>
      </rPr>
      <t>.</t>
    </r>
  </si>
  <si>
    <t>a) Dự án “Tháp truyền hình HN” có một công trình chính: Tháp chính. Trong trường hợp này, khi xác định thẩm quyền của cơ quan chuyên môn về xây dựng theo Khoản 1 Điều 3 Thông tư này thì sử dụng cấp của công trình chính: cấp đặc biệt (cấp của Tháp chính được xác định tại Mục b của Ví dụ này).</t>
  </si>
  <si>
    <r>
      <t>- Nhà sản xuất chính: không có tên trong các Bảng 1.2 Phụ lục 1 vì vậy theo quy định tại Điểm a Khoản 1 Điều 2 Thông tư này, chỉ xác định cấp theo loại và quy mô kết cấu. Theo Bảng 2 Phụ lục 2: công 
trình này tương ứng với Mục 2.1.1; xác định cấp theo chiều cao: cấp III, theo số tầng: cấp IV, theo diện tích: cấp II, theo nhịp kết cấu: cấp II. Cấp công trình Nhà sản xuất chính: </t>
    </r>
    <r>
      <rPr>
        <b/>
        <sz val="10"/>
        <color indexed="8"/>
        <rFont val="Arial"/>
        <family val="2"/>
      </rPr>
      <t>cấp II</t>
    </r>
    <r>
      <rPr>
        <sz val="10"/>
        <color indexed="8"/>
        <rFont val="Arial"/>
        <family val="2"/>
      </rPr>
      <t> (cấp cao nhất xác định được).</t>
    </r>
  </si>
  <si>
    <t>Các công trình công nghiệp thuộc nhà máy không có tên trong Bảng 1.2 Phụ lục 1 thì theo quy định tại Điểm a Khoản 1 Điều 2 Thông tư này, chỉ xác định cấp theo loại và quy mô kết cấu bằng cách sử dụng Bảng 2 Phụ lục 2 Thông tư này. Sau đây trình bày một số ví dụ:</t>
  </si>
  <si>
    <r>
      <t>- Băng tải CC (chuyển than từ Kho than tới Nhà nghiền than: dạng dàn hộp đặt trên các trụ đỡ; kích thước Tiết diện dàn hộp: 3m x 3m; chiều cao của trụ đỡ so với mặt đất: từ 9m đến 24 m; nhịp vượt lớn nhất giữa 2 tim trụ đỡ: 30 m): công trình tương ứng với Mục 2.1.3 Bảng 2 Phụ lục 2; xác định cấp theo chiều cao H=12~27 m (tổng chiều cao trụ đỡ và băng tải): cấp III, theo nhịp L=30 m: cấp III. Cấp công trình Băng tải than: </t>
    </r>
    <r>
      <rPr>
        <b/>
        <sz val="10"/>
        <color indexed="8"/>
        <rFont val="Arial"/>
        <family val="2"/>
      </rPr>
      <t>cấp III</t>
    </r>
    <r>
      <rPr>
        <sz val="10"/>
        <color indexed="8"/>
        <rFont val="Arial"/>
        <family val="2"/>
      </rPr>
      <t> (cấp cao nhất xác định được).</t>
    </r>
  </si>
  <si>
    <r>
      <t>- Si lô Xi măng 1 (Dung tích chứa V = 10.000 m</t>
    </r>
    <r>
      <rPr>
        <vertAlign val="superscript"/>
        <sz val="10"/>
        <color indexed="8"/>
        <rFont val="Arial"/>
        <family val="2"/>
      </rPr>
      <t>3</t>
    </r>
    <r>
      <rPr>
        <sz val="10"/>
        <color indexed="8"/>
        <rFont val="Arial"/>
        <family val="2"/>
      </rPr>
      <t>, chiều cao H = 45 m, đường kính D = 20 m): công trình tương ứng với nhóm 2.4 Bảng 2 Phụ lục 2; xác định cấp theo dung tích chứa: cấp II, theo chiều cao: cấp II. cấp công trình Si lô xi măng 1: cấp II (cấp cao nhất xác định được).</t>
    </r>
  </si>
  <si>
    <r>
      <t>- Tháp trao đổi nhiệt (8 tầng, chiều cao 82 m; tổng diện tích sàn 5.400 m</t>
    </r>
    <r>
      <rPr>
        <vertAlign val="superscript"/>
        <sz val="10"/>
        <color indexed="8"/>
        <rFont val="Arial"/>
        <family val="2"/>
      </rPr>
      <t>2</t>
    </r>
    <r>
      <rPr>
        <sz val="10"/>
        <color indexed="8"/>
        <rFont val="Arial"/>
        <family val="2"/>
      </rPr>
      <t>): công trình tương ứng với Mục 2.1.2 Bảng 2 Phụ lục 2; xác định cấp theo chiều cao: cấp I, theo số tầng: cấp II, theo diện tích sàn: cấp III. Cấp công trình Tháp trao đổi nhiệt: </t>
    </r>
    <r>
      <rPr>
        <b/>
        <sz val="10"/>
        <color indexed="8"/>
        <rFont val="Arial"/>
        <family val="2"/>
      </rPr>
      <t>cấp I</t>
    </r>
    <r>
      <rPr>
        <sz val="10"/>
        <color indexed="8"/>
        <rFont val="Arial"/>
        <family val="2"/>
      </rPr>
      <t> (cấp cao nhất xác định được).</t>
    </r>
  </si>
  <si>
    <t>- Nhà Q8: Nhà tang lễ là công trình có tên trong Bảng 1.3 Phụ lục 1 và được quy định xác định cấp công trình theo tầm quan trọng. Trong trường hợp này, cấp công trình xác định theo quy định tại Khoản 2 Điều 2 Thông tư này như sau:</t>
  </si>
  <si>
    <r>
      <t>- Nhà Q1: không có tên trong Bảng 1.1 Phụ lục 1 vì vậy theo quy định tại Điểm a Khoản 1 Điều 2 Thông tư này, chỉ xác định cấp theo loại và quy mô kết cấu. Theo Bảng 2 Phụ lục 2, công trình này tương ứng với Mục 2.1.1; cấp công trình Q1 xác định được là </t>
    </r>
    <r>
      <rPr>
        <b/>
        <sz val="10"/>
        <color indexed="8"/>
        <rFont val="Arial"/>
        <family val="2"/>
      </rPr>
      <t>cấp II</t>
    </r>
    <r>
      <rPr>
        <sz val="10"/>
        <color indexed="8"/>
        <rFont val="Arial"/>
        <family val="2"/>
      </rPr>
      <t>.</t>
    </r>
  </si>
  <si>
    <r>
      <t>- Hệ thống chiếu sáng cho sân vườn và đường nội bộ: tương ứng với Mục 1.3.4 Bảng 1.3 Phụ lục 1. Cấp công trình xác định được: </t>
    </r>
    <r>
      <rPr>
        <b/>
        <sz val="10"/>
        <color indexed="8"/>
        <rFont val="Arial"/>
        <family val="2"/>
      </rPr>
      <t>cấp IV</t>
    </r>
    <r>
      <rPr>
        <sz val="10"/>
        <color indexed="8"/>
        <rFont val="Arial"/>
        <family val="2"/>
      </rPr>
      <t> (lấy theo cấp công trình được chiếu sáng; Sân vườn và hệ thống đường nội bộ đã xác định ở trên là cấp IV);</t>
    </r>
  </si>
  <si>
    <t>CHI PHÍ LƯƠNG CHUYÊN GIA</t>
  </si>
  <si>
    <t>CHI PHÍ KHÁC</t>
  </si>
  <si>
    <t xml:space="preserve"> ĐƠN GIÁ
(VNĐ)</t>
  </si>
  <si>
    <t xml:space="preserve"> THÀNH TIỀN
(VNĐ)</t>
  </si>
  <si>
    <t>Khấu hao máy tính (15 bộ)</t>
  </si>
  <si>
    <t>Thời gian khấu hao (5 năm)</t>
  </si>
  <si>
    <t>tháng</t>
  </si>
  <si>
    <t xml:space="preserve"> LƯƠNG/
THÁNG
(VNĐ)</t>
  </si>
  <si>
    <t>Chủ trì TK HT Điện</t>
  </si>
  <si>
    <t>Chủ trì TK HT Cấp thoát nước</t>
  </si>
  <si>
    <t>Chủ trì TK HT PCCC</t>
  </si>
  <si>
    <t>Thông tin liên lạc (fax, điện thoai, email)</t>
  </si>
  <si>
    <t>trọn gói</t>
  </si>
  <si>
    <t>Thuê văn phòng</t>
  </si>
  <si>
    <t>Điện, nước văn phòng</t>
  </si>
  <si>
    <t>Văn phòng phẩm của văn phòng</t>
  </si>
  <si>
    <t>In ấn, photo, …</t>
  </si>
  <si>
    <t>Chi phí hội nghị, hội thảo, đi lại</t>
  </si>
  <si>
    <t>Quyết định số 3384/QĐ-UBND ngày 02 tháng 07 năm 2016 và Quyết định số 2891/QĐ-UBND ngày 11 tháng 07 năm 2018 của UBND TP. Hồ Chí Minh ban hành đơn giá XDCB;</t>
  </si>
  <si>
    <t>Cọc nhồi tường vây</t>
  </si>
  <si>
    <t>Biện pháp chắn đất cho kết cấu hầm</t>
  </si>
  <si>
    <t>Kết cấu móng hầm</t>
  </si>
  <si>
    <t>Kết cấu thân nhà</t>
  </si>
  <si>
    <t>Hệ thống báo cháy</t>
  </si>
  <si>
    <t>Hệ thống điện trung thế - hạ thế</t>
  </si>
  <si>
    <t>Hệ thống điện</t>
  </si>
  <si>
    <t>Hệ thống chống sét</t>
  </si>
  <si>
    <t>Hệ thống tel + tivi</t>
  </si>
  <si>
    <t>Hệ thống camera</t>
  </si>
  <si>
    <t>Hệ thống điều hòa không khí + thông gió + tăng áp</t>
  </si>
  <si>
    <t>Hệ thống hút gió tầng hầm</t>
  </si>
  <si>
    <t>I- HỆ THỐNG CẤP THOÁT NƯỚC</t>
  </si>
  <si>
    <t>Bảng điều khiển cụm bơm</t>
  </si>
  <si>
    <t>Bơm chìm 2HP</t>
  </si>
  <si>
    <t>Bơm điện 40HP</t>
  </si>
  <si>
    <t>II- HỆ THỐNG CHỮA CHÁY</t>
  </si>
  <si>
    <t>Động cơ điện; Q= 85l/s; H= 126m cột nước</t>
  </si>
  <si>
    <t xml:space="preserve">Bơm Diesel LOMBARDINI 65HP ; Đầu bơm PENTAX -; Công suất Q= 115m3/h ; H= 85m ; bao gồm Acqui , bồn dầu </t>
  </si>
  <si>
    <t xml:space="preserve">Bơm động cơ điện duy trì áp 7.5HP; Q=7 m3/h  </t>
  </si>
  <si>
    <t xml:space="preserve">Tủ điện điều khiển cho 3 bơm chữa cháy </t>
  </si>
  <si>
    <t xml:space="preserve">Bồn điều áp 50 lít </t>
  </si>
  <si>
    <t>Bộ tiêu lệnh nội qui PCCC</t>
  </si>
  <si>
    <t xml:space="preserve">Bình chữa cháy bột  khô,ABC - 8 kg </t>
  </si>
  <si>
    <t>Bình chữa cháy Co2 - 5kg</t>
  </si>
  <si>
    <t>III- HỆ THỐNG BÁO CHÁY</t>
  </si>
  <si>
    <t>IV- HỆ THỐNG ĐIỆN + ĐIỆN TRUNG THẾ + HẠ THẾ</t>
  </si>
  <si>
    <t>Máy biến áp dầu 3 pha 12(22)/0,4-0,23KV 1250KVA</t>
  </si>
  <si>
    <t>Bộ tụ bù 450KVAR điều khiển 6 cấp</t>
  </si>
  <si>
    <t>Bộ tụ bù 150KVAR điều khiển 5 cấp</t>
  </si>
  <si>
    <t>Máy nước nóng gián tiếp 1500-2000W</t>
  </si>
  <si>
    <t>Máy nước nóng trực tiếp 3000W</t>
  </si>
  <si>
    <t>V- HỆ THỐNG CHỐNG SÉT</t>
  </si>
  <si>
    <t xml:space="preserve">Kim thu sét  INGESCO 2.1 </t>
  </si>
  <si>
    <t>VI- HỆ THỐNG CAMERA</t>
  </si>
  <si>
    <t>Dome Camera màu digital, độ phân giải cao, 520TVL, 0,06lx - 24 VAC - 50Hz, chống phá họai day/night, Auto pan - focus zoom (VDC-DPN9585P)</t>
  </si>
  <si>
    <t>Màn hình LCD màu: 15", độ phân giải 500TVL, điện áp 12V-DC bao gồm cả adaptor (Spot)</t>
  </si>
  <si>
    <t>Màn hình LCD màu: 19", độ phân giải 500TVL, điện áp 12V-DC bao gồm cả adaptor (Main)</t>
  </si>
  <si>
    <t>Camera màu digital, độ phân giải cao, 1/4" CCD, 520TVL, 0,06lx - 24 VAC - 50Hz, chống nước IP-66, day/night, Auto pan - focus zoom (VCC-XZ200P)</t>
  </si>
  <si>
    <t>Bộ ghi hình kỹ thuật số - (Digital video recoder) 16 kênh - ổ cứng 1,0TG - DSR-5016PA</t>
  </si>
  <si>
    <t>Bộ điều khiển (controller) zoom và pan</t>
  </si>
  <si>
    <t>Phần mềm điều khiển</t>
  </si>
  <si>
    <t>VI- HỆ THỐNG ĐIỀU HÒA KHÔNG KHÍ</t>
  </si>
  <si>
    <t>Máy lạnh 2 cục 1,0HP</t>
  </si>
  <si>
    <t>Máy lạnh 2 cục 2,0HP</t>
  </si>
  <si>
    <t>Máy lạnh 2 cục 2,5HP</t>
  </si>
  <si>
    <t>Trung tâm báo cháy 32 ZONES - 24VDC; HCP-1008E</t>
  </si>
  <si>
    <t xml:space="preserve">Thang tải hàng, 25 điểm dừng </t>
  </si>
  <si>
    <t xml:space="preserve">Thang tải khách, 25 điểm dừng </t>
  </si>
  <si>
    <t>1</t>
  </si>
  <si>
    <t>2</t>
  </si>
  <si>
    <t>3</t>
  </si>
  <si>
    <t>bộ</t>
  </si>
  <si>
    <t>cái</t>
  </si>
  <si>
    <t>bình</t>
  </si>
  <si>
    <t>Lãi vay trong thời gian xây dựng</t>
  </si>
  <si>
    <t>Có</t>
  </si>
  <si>
    <t>Chi phí khảo sát hiện trạng, vị trí</t>
  </si>
  <si>
    <t>Chi phí khoan khảo sát địa chất</t>
  </si>
  <si>
    <t>Chi phí đưa tim, mốc thiết kế công trình ra thực địa</t>
  </si>
  <si>
    <t>Chi phí kiểm tra và chứng nhận sự phù hợp về chất lượng công trình</t>
  </si>
  <si>
    <t>x Ggstc x 1,1</t>
  </si>
  <si>
    <t>Chi phí đăng kiểm, quan trắc biến dạng công trình</t>
  </si>
  <si>
    <t>Căn cứ vào hồ sơ thiết kế do Công ty TNHH Thiết Kế Xây Dựng Khánh Nguyễn lập;</t>
  </si>
  <si>
    <t>CHUNG CƯ CAO TẦNG KẾT HỢP THƯƠNG MẠI - DỊCH VỤ</t>
  </si>
  <si>
    <t>LÔ CHUNG CƯ D3 VÀ D4 KHU DÂN CƯ PHÚ LỢI - PHƯỜNG 07 - QUẬN 08 - TP.HỒ CHÍ MINH</t>
  </si>
  <si>
    <t>Hệ thống cấp nước PCCC</t>
  </si>
  <si>
    <t>Hệ thống cấp, thoát nước</t>
  </si>
  <si>
    <t xml:space="preserve">I- HỆ THỐNG THANG MÁY + THANG NÂNG PHỤC VỤ </t>
  </si>
  <si>
    <t>4</t>
  </si>
  <si>
    <t>5</t>
  </si>
  <si>
    <t>6</t>
  </si>
  <si>
    <t>7</t>
  </si>
  <si>
    <t>Máy biến áp loại khô 3P 4 dây, 15-22Kv/ 0.4Kv, 50 Hz 1000 KVA, ± 2x2.5%.</t>
  </si>
  <si>
    <t>Máy phát điện dự phòng 1250KVA - bao gồm cách âm, xử lý khói &amp; giải nhiệt máy</t>
  </si>
  <si>
    <t>COÂNG TY TNHH THIEÁT KEÁ XAÂY DÖÏNG</t>
  </si>
  <si>
    <t>COÄNG HOØA XAÕ HOÄI CHUÛ NGHÓA VIEÄT NAM</t>
  </si>
  <si>
    <t>KHAÙNH NGUYEÃN</t>
  </si>
  <si>
    <t>ÑOÄC LAÄP - TÖÏ DO - HAÏNH PHUÙC</t>
  </si>
  <si>
    <t>*******oOo*******</t>
  </si>
  <si>
    <t>BAÛNG DÖÏ TOAÙN CHI TIEÁT COÂNG TRÌNH</t>
  </si>
  <si>
    <t>COÂNG TRÌNH: CHUNG CÖ CAO TAÀNG KEÁT HÔÏP THÖÔNG MAÏI - DÒCH VUÏ</t>
  </si>
  <si>
    <t>ÑÒA ÑIEÅM: LOÂ CHUNG CÖ D3 VAØ D4 KHU DAÂN CÖ PHUÙ LÔÏI - PHÖÔØNG 07 - QUAÄN 08 - TP.HOÀ CHÍ MINH</t>
  </si>
  <si>
    <t>(QUYEÅN 1: TOÅNG DÖÏ TOAÙN)</t>
  </si>
  <si>
    <t>THAØNH PHOÁ HOÀ CHÍ MINH - THAÙNG 07 NAÊM 2018</t>
  </si>
  <si>
    <t>Tp.Hoà Chí Minh, ngaøy 18 thaùng 07 naêm 2018</t>
  </si>
  <si>
    <t>Trong ñoù:</t>
  </si>
  <si>
    <t xml:space="preserve"> </t>
  </si>
  <si>
    <t>Chi phí xaây laép =</t>
  </si>
  <si>
    <t>Chi phí thieát bò =</t>
  </si>
  <si>
    <t>Chi phí boài thöôøng giaûi phoùng maët baèng, taùi ñònh cö =</t>
  </si>
  <si>
    <t>Chi phí quaûn lyù döï aùn =</t>
  </si>
  <si>
    <t>Chi phí tö vaán ñaàu tö xaây döïng =</t>
  </si>
  <si>
    <t>Chi phí khaùc =</t>
  </si>
  <si>
    <t>Chi phí döï phoøng =</t>
  </si>
  <si>
    <t>CHUÛ ÑAÀU TÖ</t>
  </si>
  <si>
    <t>ÑÔN VÒ TÖ VAÁN</t>
  </si>
  <si>
    <t>CHUÛ TRÌ LAÄP DÖÏ TOAÙN</t>
  </si>
  <si>
    <t>ÑOAØN COÂNG UAÅN</t>
  </si>
  <si>
    <t>vnñ</t>
  </si>
  <si>
    <t>Toång coäng =</t>
  </si>
  <si>
    <t>TOÅNG GIAÙ TRÒ (laøm troøn):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</si>
</sst>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9">
    <numFmt numFmtId="41" formatCode="_-* #,##0_-;\-* #,##0_-;_-* &quot;-&quot;_-;_-@_-"/>
    <numFmt numFmtId="43" formatCode="_-* #,##0.00_-;\-* #,##0.00_-;_-* &quot;-&quot;??_-;_-@_-"/>
    <numFmt numFmtId="164" formatCode="&quot;$&quot;#,##0_);\(&quot;$&quot;#,##0\)"/>
    <numFmt numFmtId="165" formatCode="&quot;$&quot;#,##0_);[Red]\(&quot;$&quot;#,##0\)"/>
    <numFmt numFmtId="166" formatCode="_(&quot;$&quot;* #,##0_);_(&quot;$&quot;* \(#,##0\);_(&quot;$&quot;* &quot;-&quot;_);_(@_)"/>
    <numFmt numFmtId="167" formatCode="_(* #,##0_);_(* \(#,##0\);_(* &quot;-&quot;_);_(@_)"/>
    <numFmt numFmtId="168" formatCode="_(&quot;$&quot;* #,##0.00_);_(&quot;$&quot;* \(#,##0.00\);_(&quot;$&quot;* &quot;-&quot;??_);_(@_)"/>
    <numFmt numFmtId="169" formatCode="_(* #,##0.00_);_(* \(#,##0.00\);_(* &quot;-&quot;??_);_(@_)"/>
    <numFmt numFmtId="170" formatCode="&quot;\&quot;#,##0.00;[Red]&quot;\&quot;&quot;\&quot;&quot;\&quot;&quot;\&quot;&quot;\&quot;&quot;\&quot;\-#,##0.00"/>
    <numFmt numFmtId="171" formatCode="&quot;\&quot;#,##0;[Red]&quot;\&quot;&quot;\&quot;\-#,##0"/>
    <numFmt numFmtId="172" formatCode="_(&quot;$&quot;* #,##0.0000_);_(&quot;$&quot;* \(#,##0.0000\);_(&quot;$&quot;* &quot;-&quot;??_);_(@_)"/>
    <numFmt numFmtId="173" formatCode="_ * #,##0_ ;_ * \-#,##0_ ;_ * &quot;-&quot;_ ;_ @_ "/>
    <numFmt numFmtId="174" formatCode="_-* #,##0\ &quot;$&quot;_-;\-* #,##0\ &quot;$&quot;_-;_-* &quot;-&quot;\ &quot;$&quot;_-;_-@_-"/>
    <numFmt numFmtId="175" formatCode="_-* #,##0\ _F_-;\-* #,##0\ _F_-;_-* &quot;-&quot;\ _F_-;_-@_-"/>
    <numFmt numFmtId="176" formatCode="0.00000"/>
    <numFmt numFmtId="177" formatCode="_-&quot;$&quot;* #,##0_-;\-&quot;$&quot;* #,##0_-;_-&quot;$&quot;* &quot;-&quot;_-;_-@_-"/>
    <numFmt numFmtId="178" formatCode="_-* #,##0.00\ _F_-;\-* #,##0.00\ _F_-;_-* &quot;-&quot;??\ _F_-;_-@_-"/>
    <numFmt numFmtId="179" formatCode="_(&quot;$&quot;\ * #,##0_);_(&quot;$&quot;\ * \(#,##0\);_(&quot;$&quot;\ * &quot;-&quot;_);_(@_)"/>
    <numFmt numFmtId="180" formatCode="_-* #,##0\ &quot;F&quot;_-;\-* #,##0\ &quot;F&quot;_-;_-* &quot;-&quot;\ &quot;F&quot;_-;_-@_-"/>
    <numFmt numFmtId="181" formatCode="_-* #,##0\ _$_-;\-* #,##0\ _$_-;_-* &quot;-&quot;\ _$_-;_-@_-"/>
    <numFmt numFmtId="182" formatCode="0.0000"/>
    <numFmt numFmtId="183" formatCode="_ &quot;\&quot;* #,##0_ ;_ &quot;\&quot;* \-#,##0_ ;_ &quot;\&quot;* &quot;-&quot;_ ;_ @_ "/>
    <numFmt numFmtId="184" formatCode="&quot;SFr.&quot;\ #,##0.00;&quot;SFr.&quot;\ \-#,##0.00"/>
    <numFmt numFmtId="185" formatCode="_ &quot;\&quot;* #,##0.00_ ;_ &quot;\&quot;* \-#,##0.00_ ;_ &quot;\&quot;* &quot;-&quot;??_ ;_ @_ "/>
    <numFmt numFmtId="186" formatCode="&quot;SFr.&quot;\ #,##0.00;[Red]&quot;SFr.&quot;\ \-#,##0.00"/>
    <numFmt numFmtId="187" formatCode="_ * #,##0.00_ ;_ * \-#,##0.00_ ;_ * &quot;-&quot;??_ ;_ @_ "/>
    <numFmt numFmtId="188" formatCode="#,##0.0_);\(#,##0.0\)"/>
    <numFmt numFmtId="189" formatCode="0.0%"/>
    <numFmt numFmtId="190" formatCode="&quot;$&quot;#,##0.00"/>
    <numFmt numFmtId="191" formatCode="_ * #,##0.00_)&quot;£&quot;_ ;_ * \(#,##0.00\)&quot;£&quot;_ ;_ * &quot;-&quot;??_)&quot;£&quot;_ ;_ @_ "/>
    <numFmt numFmtId="192" formatCode="_-&quot;£&quot;* #,##0.00_-;\-&quot;£&quot;* #,##0.00_-;_-&quot;£&quot;* &quot;-&quot;??_-;_-@_-"/>
    <numFmt numFmtId="193" formatCode="0.0%;\(0.0%\)"/>
    <numFmt numFmtId="194" formatCode="_-* #,##0.00\ &quot;F&quot;_-;\-* #,##0.00\ &quot;F&quot;_-;_-* &quot;-&quot;??\ &quot;F&quot;_-;_-@_-"/>
    <numFmt numFmtId="195" formatCode="_(* #,##0_);_(* \(#,##0\);_(* &quot;-&quot;??_);_(@_)"/>
    <numFmt numFmtId="196" formatCode="##\).000"/>
    <numFmt numFmtId="197" formatCode="\$#,##0\ ;\(\$#,##0\)"/>
    <numFmt numFmtId="198" formatCode="000.000"/>
    <numFmt numFmtId="199" formatCode="_(* #,##0.000_);_(* \(#,##0.000\);_(* &quot;-&quot;??_);_(@_)"/>
    <numFmt numFmtId="200" formatCode="_(* #,##0.0000_);_(* \(#,##0.0000\);_(* &quot;-&quot;??_);_(@_)"/>
    <numFmt numFmtId="201" formatCode="##0.000"/>
    <numFmt numFmtId="202" formatCode="_-&quot;VND&quot;* #,##0_-;\-&quot;VND&quot;* #,##0_-;_-&quot;VND&quot;* &quot;-&quot;_-;_-@_-"/>
    <numFmt numFmtId="203" formatCode="_(&quot;Rp&quot;* #,##0.00_);_(&quot;Rp&quot;* \(#,##0.00\);_(&quot;Rp&quot;* &quot;-&quot;??_);_(@_)"/>
    <numFmt numFmtId="204" formatCode="#,##0.00\ &quot;FB&quot;;[Red]\-#,##0.00\ &quot;FB&quot;"/>
    <numFmt numFmtId="205" formatCode="_-* #,##0\ _₫_-;\-* #,##0\ _₫_-;_-* &quot;-&quot;\ _₫_-;_-@_-"/>
    <numFmt numFmtId="206" formatCode="#,##0\ &quot;$&quot;;\-#,##0\ &quot;$&quot;"/>
    <numFmt numFmtId="207" formatCode="&quot;$&quot;#,##0;\-&quot;$&quot;#,##0"/>
    <numFmt numFmtId="208" formatCode="_-* #,##0\ _F_B_-;\-* #,##0\ _F_B_-;_-* &quot;-&quot;\ _F_B_-;_-@_-"/>
    <numFmt numFmtId="209" formatCode="_-* #,##0.00\ _₫_-;\-* #,##0.00\ _₫_-;_-* &quot;-&quot;??\ _₫_-;_-@_-"/>
    <numFmt numFmtId="210" formatCode="_ * #,##0.00_)_d_ ;_ * \(#,##0.00\)_d_ ;_ * &quot;-&quot;??_)_d_ ;_ @_ "/>
    <numFmt numFmtId="211" formatCode="_(* #,##0.000000_);_(* \(#,##0.000000\);_(* &quot;-&quot;??_);_(@_)"/>
    <numFmt numFmtId="212" formatCode="#,##0\ &quot;$&quot;_);\(#,##0\ &quot;$&quot;\)"/>
    <numFmt numFmtId="213" formatCode="_-&quot;£&quot;* #,##0_-;\-&quot;£&quot;* #,##0_-;_-&quot;£&quot;* &quot;-&quot;_-;_-@_-"/>
    <numFmt numFmtId="214" formatCode="&quot;$&quot;#&quot;,&quot;##0_);[Red]\(&quot;$&quot;#&quot;,&quot;##0\)"/>
    <numFmt numFmtId="215" formatCode="&quot;$&quot;###&quot;,&quot;0&quot;.&quot;00_);[Red]\(&quot;$&quot;###&quot;,&quot;0&quot;.&quot;00\)"/>
    <numFmt numFmtId="216" formatCode="0.00_)"/>
    <numFmt numFmtId="217" formatCode="#,##0.000_);\(#,##0.000\)"/>
    <numFmt numFmtId="218" formatCode="#,##0.00\ &quot;F&quot;;[Red]\-#,##0.00\ &quot;F&quot;"/>
    <numFmt numFmtId="219" formatCode="#,##0.00\ \ "/>
    <numFmt numFmtId="220" formatCode="&quot;$&quot;#,##0;[Red]\-&quot;$&quot;#,##0"/>
    <numFmt numFmtId="221" formatCode="#,##0\ &quot;F&quot;;[Red]\-#,##0\ &quot;F&quot;"/>
    <numFmt numFmtId="222" formatCode="#,##0.00\ &quot;F&quot;;\-#,##0.00\ &quot;F&quot;"/>
    <numFmt numFmtId="223" formatCode="#,##0\ &quot;£&quot;_);\(#,##0\ &quot;£&quot;\)"/>
    <numFmt numFmtId="224" formatCode="0.000"/>
    <numFmt numFmtId="225" formatCode="&quot;\&quot;#,##0.00;[Red]&quot;\&quot;\-#,##0.00"/>
    <numFmt numFmtId="226" formatCode="&quot;\&quot;#,##0;[Red]&quot;\&quot;\-#,##0"/>
    <numFmt numFmtId="227" formatCode="_-&quot;$&quot;* #,##0.00_-;\-&quot;$&quot;* #,##0.00_-;_-&quot;$&quot;* &quot;-&quot;??_-;_-@_-"/>
    <numFmt numFmtId="228" formatCode="0.000%"/>
    <numFmt numFmtId="229" formatCode="#,##0.000"/>
    <numFmt numFmtId="230" formatCode="&quot;&lt;=&quot;\ 0"/>
    <numFmt numFmtId="231" formatCode="&quot;&lt;&quot;\ 0"/>
    <numFmt numFmtId="232" formatCode="&quot;&gt;=&quot;\ 0"/>
    <numFmt numFmtId="233" formatCode="#,##0.0000"/>
    <numFmt numFmtId="234" formatCode="00000"/>
    <numFmt numFmtId="235" formatCode="#,##0.00000"/>
    <numFmt numFmtId="236" formatCode="0.000&quot;%&quot;"/>
    <numFmt numFmtId="237" formatCode="0.0"/>
    <numFmt numFmtId="238" formatCode="#,##0\ &quot;(ĐỒNG)&quot;"/>
    <numFmt numFmtId="239" formatCode="#,##0\ \ \ "/>
    <numFmt numFmtId="240" formatCode="_(* #,##0.0000_);_(* \(#,##0.0000\);_(* &quot;-&quot;????_);_(@_)"/>
    <numFmt numFmtId="241" formatCode="&quot;&gt;&quot;\ 0"/>
    <numFmt numFmtId="242" formatCode="_(* #,##0.0_);_(* \(#,##0.0\);_(* &quot;-&quot;??_);_(@_)"/>
    <numFmt numFmtId="243" formatCode="_(* #,##0.000_);_(* \(#,##0.000\);_(* &quot;-&quot;???_);_(@_)"/>
    <numFmt numFmtId="244" formatCode="#,##0.0"/>
    <numFmt numFmtId="245" formatCode="_(* #,##0.00000_);_(* \(#,##0.00000\);_(* &quot;-&quot;??_);_(@_)"/>
    <numFmt numFmtId="246" formatCode="0.00000&quot;%&quot;"/>
    <numFmt numFmtId="247" formatCode="0&quot;%&quot;"/>
    <numFmt numFmtId="248" formatCode="#,##0&quot;%&quot;"/>
    <numFmt numFmtId="249" formatCode="#."/>
    <numFmt numFmtId="250" formatCode="0_)"/>
  </numFmts>
  <fonts count="254">
    <font>
      <sz val="10"/>
      <name val="Arial"/>
    </font>
    <font>
      <sz val="10"/>
      <name val="Arial"/>
    </font>
    <font>
      <sz val="10"/>
      <name val="VNI-Times"/>
    </font>
    <font>
      <sz val="10"/>
      <name val="Arial"/>
      <family val="2"/>
    </font>
    <font>
      <sz val="10"/>
      <name val="?? ??"/>
      <family val="1"/>
      <charset val="136"/>
    </font>
    <font>
      <sz val="10"/>
      <name val=".VnArial"/>
      <family val="2"/>
    </font>
    <font>
      <sz val="12"/>
      <name val="????"/>
      <family val="1"/>
      <charset val="136"/>
    </font>
    <font>
      <sz val="12"/>
      <name val="Courier"/>
      <family val="3"/>
    </font>
    <font>
      <sz val="12"/>
      <name val="???"/>
      <family val="1"/>
      <charset val="129"/>
    </font>
    <font>
      <sz val="12"/>
      <name val="|??¢¥¢¬¨Ï"/>
      <family val="1"/>
      <charset val="129"/>
    </font>
    <font>
      <sz val="12"/>
      <name val=".VnTime"/>
      <family val="2"/>
    </font>
    <font>
      <sz val="10"/>
      <name val=".VnTime"/>
      <family val="2"/>
    </font>
    <font>
      <sz val="10"/>
      <name val="Helv"/>
      <family val="2"/>
    </font>
    <font>
      <sz val="12"/>
      <name val="VNI-Times"/>
    </font>
    <font>
      <sz val="12"/>
      <name val="???"/>
    </font>
    <font>
      <sz val="12"/>
      <name val="¹ÙÅÁÃ¼"/>
      <charset val="129"/>
    </font>
    <font>
      <i/>
      <sz val="12"/>
      <color indexed="8"/>
      <name val=".VnBook-AntiquaH"/>
      <family val="2"/>
    </font>
    <font>
      <sz val="11"/>
      <color indexed="8"/>
      <name val="Arial"/>
      <family val="2"/>
      <charset val="163"/>
    </font>
    <font>
      <b/>
      <sz val="12"/>
      <color indexed="8"/>
      <name val=".VnBook-Antiqua"/>
      <family val="2"/>
    </font>
    <font>
      <i/>
      <sz val="12"/>
      <color indexed="8"/>
      <name val=".VnBook-Antiqua"/>
      <family val="2"/>
    </font>
    <font>
      <sz val="11"/>
      <color indexed="9"/>
      <name val="Arial"/>
      <family val="2"/>
      <charset val="163"/>
    </font>
    <font>
      <sz val="12"/>
      <name val="±¼¸²Ã¼"/>
      <family val="3"/>
      <charset val="129"/>
    </font>
    <font>
      <sz val="12"/>
      <name val="¹UAAA¼"/>
      <family val="3"/>
      <charset val="129"/>
    </font>
    <font>
      <sz val="11"/>
      <color indexed="20"/>
      <name val="Arial"/>
      <family val="2"/>
      <charset val="163"/>
    </font>
    <font>
      <sz val="11"/>
      <name val="µ¸¿ò"/>
      <charset val="129"/>
    </font>
    <font>
      <sz val="10"/>
      <name val="±¼¸²A¼"/>
      <family val="3"/>
      <charset val="129"/>
    </font>
    <font>
      <sz val="10"/>
      <name val="Helv"/>
    </font>
    <font>
      <b/>
      <sz val="11"/>
      <color indexed="10"/>
      <name val="Arial"/>
      <family val="2"/>
      <charset val="163"/>
    </font>
    <font>
      <b/>
      <sz val="10"/>
      <name val="Helv"/>
    </font>
    <font>
      <b/>
      <sz val="11"/>
      <color indexed="9"/>
      <name val="Arial"/>
      <family val="2"/>
      <charset val="163"/>
    </font>
    <font>
      <sz val="10"/>
      <name val=".VnArial"/>
      <family val="2"/>
    </font>
    <font>
      <sz val="10"/>
      <name val="VNI-Aptima"/>
    </font>
    <font>
      <b/>
      <sz val="10"/>
      <name val="Arial"/>
      <family val="2"/>
    </font>
    <font>
      <sz val="10"/>
      <name val="VNbook-Antiqua"/>
      <family val="2"/>
    </font>
    <font>
      <b/>
      <sz val="12"/>
      <name val="VNTime"/>
      <family val="2"/>
    </font>
    <font>
      <sz val="10"/>
      <color indexed="8"/>
      <name val="Arial"/>
      <family val="2"/>
    </font>
    <font>
      <b/>
      <sz val="12"/>
      <name val="VNTimeH"/>
      <family val="2"/>
    </font>
    <font>
      <sz val="10"/>
      <name val="Arial CE"/>
      <charset val="238"/>
    </font>
    <font>
      <i/>
      <sz val="11"/>
      <color indexed="23"/>
      <name val="Arial"/>
      <family val="2"/>
      <charset val="163"/>
    </font>
    <font>
      <b/>
      <sz val="16"/>
      <color indexed="16"/>
      <name val="VNbritannic"/>
      <family val="2"/>
    </font>
    <font>
      <b/>
      <sz val="18"/>
      <color indexed="12"/>
      <name val="VNbritannic"/>
      <family val="2"/>
    </font>
    <font>
      <b/>
      <sz val="18"/>
      <name val="VNnew Century Cond"/>
      <family val="2"/>
    </font>
    <font>
      <b/>
      <sz val="20"/>
      <color indexed="12"/>
      <name val="VNnew Century Cond"/>
      <family val="2"/>
    </font>
    <font>
      <b/>
      <sz val="16"/>
      <name val="VNlucida sans"/>
      <family val="2"/>
    </font>
    <font>
      <b/>
      <sz val="18"/>
      <color indexed="10"/>
      <name val="VNnew Century Cond"/>
      <family val="2"/>
    </font>
    <font>
      <b/>
      <sz val="14"/>
      <color indexed="14"/>
      <name val="VNottawa"/>
      <family val="2"/>
    </font>
    <font>
      <b/>
      <sz val="16"/>
      <color indexed="14"/>
      <name val="VNottawa"/>
      <family val="2"/>
    </font>
    <font>
      <sz val="12"/>
      <name val="VNTime"/>
      <family val="2"/>
    </font>
    <font>
      <sz val="11"/>
      <color indexed="17"/>
      <name val="Arial"/>
      <family val="2"/>
      <charset val="163"/>
    </font>
    <font>
      <sz val="8"/>
      <name val="Arial"/>
      <family val="2"/>
    </font>
    <font>
      <b/>
      <sz val="12"/>
      <name val=".VnBook-AntiquaH"/>
      <family val="2"/>
    </font>
    <font>
      <b/>
      <sz val="12"/>
      <name val="Helv"/>
    </font>
    <font>
      <b/>
      <sz val="12"/>
      <name val="Arial"/>
      <family val="2"/>
    </font>
    <font>
      <b/>
      <sz val="18"/>
      <name val="Arial"/>
      <family val="2"/>
    </font>
    <font>
      <b/>
      <sz val="11"/>
      <color indexed="62"/>
      <name val="Arial"/>
      <family val="2"/>
      <charset val="163"/>
    </font>
    <font>
      <b/>
      <sz val="10"/>
      <name val=".VnTime"/>
      <family val="2"/>
    </font>
    <font>
      <u/>
      <sz val="12"/>
      <color indexed="12"/>
      <name val=".VnTime"/>
      <family val="2"/>
    </font>
    <font>
      <sz val="10"/>
      <name val="MS Sans Serif"/>
      <family val="2"/>
    </font>
    <font>
      <sz val="11"/>
      <color indexed="62"/>
      <name val="Arial"/>
      <family val="2"/>
      <charset val="163"/>
    </font>
    <font>
      <sz val="12"/>
      <name val=".VnTime"/>
      <family val="2"/>
    </font>
    <font>
      <sz val="11"/>
      <color indexed="10"/>
      <name val="Arial"/>
      <family val="2"/>
      <charset val="163"/>
    </font>
    <font>
      <sz val="10"/>
      <name val="MS Sans Serif"/>
      <family val="2"/>
    </font>
    <font>
      <b/>
      <sz val="11"/>
      <name val="Helv"/>
    </font>
    <font>
      <sz val="12"/>
      <name val="Arial"/>
      <family val="2"/>
    </font>
    <font>
      <sz val="11"/>
      <color indexed="19"/>
      <name val="Arial"/>
      <family val="2"/>
      <charset val="163"/>
    </font>
    <font>
      <sz val="10"/>
      <name val="Times New Roman"/>
      <family val="1"/>
    </font>
    <font>
      <sz val="7"/>
      <name val="Small Fonts"/>
      <family val="2"/>
    </font>
    <font>
      <b/>
      <sz val="12"/>
      <name val="VN-NTime"/>
    </font>
    <font>
      <b/>
      <i/>
      <sz val="16"/>
      <name val="Helv"/>
    </font>
    <font>
      <sz val="12"/>
      <name val="바탕체"/>
      <family val="1"/>
      <charset val="129"/>
    </font>
    <font>
      <b/>
      <sz val="11"/>
      <name val="Arial"/>
      <family val="2"/>
    </font>
    <font>
      <b/>
      <sz val="11"/>
      <name val="Arial"/>
      <family val="2"/>
    </font>
    <font>
      <sz val="10"/>
      <name val="Times New Roman"/>
      <family val="1"/>
    </font>
    <font>
      <b/>
      <sz val="11"/>
      <color indexed="63"/>
      <name val="Arial"/>
      <family val="2"/>
      <charset val="163"/>
    </font>
    <font>
      <sz val="12"/>
      <name val="Helv"/>
    </font>
    <font>
      <b/>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sz val="10"/>
      <name val="Symbol"/>
      <family val="1"/>
      <charset val="2"/>
    </font>
    <font>
      <sz val="13"/>
      <name val=".VnTime"/>
      <family val="2"/>
    </font>
    <font>
      <sz val="13"/>
      <name val=".VnArial"/>
      <family val="2"/>
    </font>
    <font>
      <sz val="10"/>
      <color indexed="8"/>
      <name val="Arial"/>
      <family val="2"/>
    </font>
    <font>
      <sz val="12"/>
      <name val="VNTime"/>
    </font>
    <font>
      <b/>
      <sz val="18"/>
      <color indexed="62"/>
      <name val="Times New Roman"/>
      <family val="2"/>
      <charset val="163"/>
    </font>
    <font>
      <sz val="10"/>
      <name val=".VnArial Narrow"/>
      <family val="2"/>
    </font>
    <font>
      <sz val="10"/>
      <color indexed="8"/>
      <name val="MS Sans Serif"/>
      <family val="2"/>
    </font>
    <font>
      <b/>
      <sz val="8"/>
      <name val="VN Helvetica"/>
    </font>
    <font>
      <b/>
      <sz val="12"/>
      <name val=".VnTime"/>
      <family val="2"/>
    </font>
    <font>
      <b/>
      <sz val="10"/>
      <name val="VN AvantGBook"/>
    </font>
    <font>
      <b/>
      <sz val="10"/>
      <name val=".VnTime"/>
      <family val="2"/>
    </font>
    <font>
      <b/>
      <sz val="16"/>
      <name val=".VnTime"/>
      <family val="2"/>
    </font>
    <font>
      <sz val="10"/>
      <name val=".VnTime"/>
      <family val="2"/>
    </font>
    <font>
      <sz val="9"/>
      <name val=".VnTime"/>
      <family val="2"/>
    </font>
    <font>
      <sz val="14"/>
      <name val=".VnArial"/>
      <family val="2"/>
    </font>
    <font>
      <sz val="14"/>
      <name val="뼻뮝"/>
      <family val="3"/>
      <charset val="129"/>
    </font>
    <font>
      <sz val="12"/>
      <name val="바탕체"/>
      <family val="3"/>
    </font>
    <font>
      <sz val="12"/>
      <name val="뼻뮝"/>
      <family val="1"/>
      <charset val="129"/>
    </font>
    <font>
      <sz val="9"/>
      <name val="Arial"/>
      <family val="2"/>
    </font>
    <font>
      <sz val="10"/>
      <name val="굴림체"/>
      <family val="3"/>
      <charset val="129"/>
    </font>
    <font>
      <sz val="10"/>
      <name val="돋움체"/>
      <family val="3"/>
      <charset val="129"/>
    </font>
    <font>
      <sz val="10"/>
      <name val=" "/>
      <family val="1"/>
      <charset val="136"/>
    </font>
    <font>
      <sz val="12"/>
      <name val="Times New Roman"/>
      <family val="1"/>
    </font>
    <font>
      <b/>
      <sz val="14"/>
      <name val="Times New Roman"/>
      <family val="1"/>
    </font>
    <font>
      <b/>
      <sz val="10"/>
      <name val="Times New Roman"/>
      <family val="1"/>
    </font>
    <font>
      <sz val="11"/>
      <name val="Times New Roman"/>
      <family val="1"/>
    </font>
    <font>
      <sz val="10"/>
      <name val="Arial"/>
      <family val="2"/>
    </font>
    <font>
      <sz val="11"/>
      <name val="VNvogue"/>
      <family val="2"/>
    </font>
    <font>
      <b/>
      <sz val="11"/>
      <name val="Times New Roman"/>
      <family val="1"/>
    </font>
    <font>
      <sz val="11"/>
      <name val="Arial"/>
      <family val="2"/>
    </font>
    <font>
      <b/>
      <u/>
      <sz val="11"/>
      <name val="Times New Roman"/>
      <family val="1"/>
    </font>
    <font>
      <b/>
      <sz val="12"/>
      <name val="Times New Roman"/>
      <family val="1"/>
    </font>
    <font>
      <sz val="14"/>
      <name val=".VnTime"/>
      <family val="2"/>
    </font>
    <font>
      <sz val="12"/>
      <color indexed="14"/>
      <name val="Times New Roman"/>
      <family val="1"/>
    </font>
    <font>
      <b/>
      <sz val="16"/>
      <color indexed="12"/>
      <name val="Times New Roman"/>
      <family val="1"/>
    </font>
    <font>
      <b/>
      <i/>
      <sz val="11"/>
      <name val="Times New Roman"/>
      <family val="1"/>
    </font>
    <font>
      <i/>
      <sz val="11"/>
      <name val="Times New Roman"/>
      <family val="1"/>
    </font>
    <font>
      <sz val="11"/>
      <color indexed="8"/>
      <name val="Times New Roman"/>
      <family val="1"/>
    </font>
    <font>
      <b/>
      <i/>
      <sz val="12"/>
      <name val="Times New Roman"/>
      <family val="1"/>
    </font>
    <font>
      <b/>
      <sz val="24"/>
      <name val="Times New Roman"/>
      <family val="1"/>
    </font>
    <font>
      <b/>
      <sz val="5"/>
      <name val="Times New Roman"/>
      <family val="1"/>
    </font>
    <font>
      <sz val="14"/>
      <name val="Times New Roman"/>
      <family val="1"/>
    </font>
    <font>
      <sz val="13"/>
      <name val="Times New Roman"/>
      <family val="1"/>
    </font>
    <font>
      <b/>
      <sz val="12"/>
      <color indexed="8"/>
      <name val="Times New Roman"/>
      <family val="1"/>
    </font>
    <font>
      <sz val="9"/>
      <color indexed="63"/>
      <name val="Arial"/>
      <family val="2"/>
    </font>
    <font>
      <b/>
      <u/>
      <sz val="12"/>
      <name val="Times New Roman"/>
      <family val="1"/>
    </font>
    <font>
      <b/>
      <sz val="9"/>
      <color indexed="81"/>
      <name val="Tahoma"/>
      <family val="2"/>
    </font>
    <font>
      <b/>
      <sz val="12"/>
      <color indexed="12"/>
      <name val="Times New Roman"/>
      <family val="1"/>
    </font>
    <font>
      <b/>
      <sz val="12"/>
      <color indexed="10"/>
      <name val="Times New Roman"/>
      <family val="1"/>
    </font>
    <font>
      <sz val="12"/>
      <color indexed="12"/>
      <name val="Times New Roman"/>
      <family val="1"/>
    </font>
    <font>
      <vertAlign val="superscript"/>
      <sz val="10"/>
      <name val="Times New Roman"/>
      <family val="1"/>
    </font>
    <font>
      <vertAlign val="subscript"/>
      <sz val="10"/>
      <name val="Times New Roman"/>
      <family val="1"/>
    </font>
    <font>
      <b/>
      <sz val="16"/>
      <name val="Times New Roman"/>
      <family val="1"/>
    </font>
    <font>
      <b/>
      <sz val="13"/>
      <name val="Times New Roman"/>
      <family val="1"/>
    </font>
    <font>
      <u/>
      <sz val="11"/>
      <name val="Times New Roman"/>
      <family val="1"/>
    </font>
    <font>
      <sz val="18"/>
      <name val="Times New Roman"/>
      <family val="1"/>
    </font>
    <font>
      <b/>
      <i/>
      <u/>
      <sz val="12"/>
      <name val="Times New Roman"/>
      <family val="1"/>
    </font>
    <font>
      <sz val="9"/>
      <name val="Times New Roman"/>
      <family val="1"/>
    </font>
    <font>
      <b/>
      <sz val="26"/>
      <name val="Times New Roman"/>
      <family val="1"/>
    </font>
    <font>
      <b/>
      <sz val="20"/>
      <name val="Times New Roman"/>
      <family val="1"/>
    </font>
    <font>
      <sz val="10.5"/>
      <name val="Times New Roman"/>
      <family val="1"/>
    </font>
    <font>
      <b/>
      <sz val="11"/>
      <color indexed="81"/>
      <name val="Times New Roman"/>
      <family val="1"/>
    </font>
    <font>
      <b/>
      <vertAlign val="subscript"/>
      <sz val="10"/>
      <name val="Times New Roman"/>
      <family val="1"/>
    </font>
    <font>
      <sz val="16"/>
      <name val="Times New Roman"/>
      <family val="1"/>
    </font>
    <font>
      <b/>
      <sz val="15"/>
      <name val="Times New Roman"/>
      <family val="1"/>
    </font>
    <font>
      <b/>
      <i/>
      <u/>
      <sz val="11"/>
      <name val="Times New Roman"/>
      <family val="1"/>
    </font>
    <font>
      <sz val="10"/>
      <name val="Arial"/>
      <family val="2"/>
    </font>
    <font>
      <b/>
      <vertAlign val="subscript"/>
      <sz val="11"/>
      <name val="Times New Roman"/>
      <family val="1"/>
    </font>
    <font>
      <vertAlign val="subscript"/>
      <sz val="11"/>
      <name val="Times New Roman"/>
      <family val="1"/>
    </font>
    <font>
      <sz val="11"/>
      <color indexed="10"/>
      <name val="Times New Roman"/>
      <family val="1"/>
    </font>
    <font>
      <b/>
      <vertAlign val="superscript"/>
      <sz val="11"/>
      <name val="Times New Roman"/>
      <family val="1"/>
    </font>
    <font>
      <vertAlign val="superscript"/>
      <sz val="11"/>
      <name val="Times New Roman"/>
      <family val="1"/>
    </font>
    <font>
      <b/>
      <vertAlign val="subscript"/>
      <sz val="15"/>
      <name val="Times New Roman"/>
      <family val="1"/>
    </font>
    <font>
      <vertAlign val="subscript"/>
      <sz val="13"/>
      <name val="Times New Roman"/>
      <family val="1"/>
    </font>
    <font>
      <vertAlign val="superscript"/>
      <sz val="13"/>
      <name val="Times New Roman"/>
      <family val="1"/>
    </font>
    <font>
      <sz val="13"/>
      <name val="Arial"/>
      <family val="2"/>
    </font>
    <font>
      <b/>
      <vertAlign val="subscript"/>
      <sz val="13"/>
      <name val="Times New Roman"/>
      <family val="1"/>
    </font>
    <font>
      <b/>
      <vertAlign val="superscript"/>
      <sz val="13"/>
      <name val="Times New Roman"/>
      <family val="1"/>
    </font>
    <font>
      <b/>
      <sz val="13.5"/>
      <color indexed="12"/>
      <name val="Times New Roman"/>
      <family val="1"/>
    </font>
    <font>
      <b/>
      <sz val="13.5"/>
      <name val="Times New Roman"/>
      <family val="1"/>
    </font>
    <font>
      <sz val="12"/>
      <color indexed="8"/>
      <name val="Times New Roman"/>
      <family val="1"/>
    </font>
    <font>
      <b/>
      <sz val="11"/>
      <color indexed="60"/>
      <name val="Arial"/>
      <family val="2"/>
    </font>
    <font>
      <sz val="11"/>
      <color indexed="8"/>
      <name val="Arial"/>
      <family val="2"/>
    </font>
    <font>
      <i/>
      <sz val="11"/>
      <color indexed="8"/>
      <name val="Arial"/>
      <family val="2"/>
    </font>
    <font>
      <vertAlign val="superscript"/>
      <sz val="11"/>
      <color indexed="8"/>
      <name val="Arial"/>
      <family val="2"/>
    </font>
    <font>
      <b/>
      <i/>
      <sz val="11"/>
      <color indexed="8"/>
      <name val="Arial"/>
      <family val="2"/>
    </font>
    <font>
      <vertAlign val="subscript"/>
      <sz val="11"/>
      <color indexed="8"/>
      <name val="Arial"/>
      <family val="2"/>
    </font>
    <font>
      <i/>
      <vertAlign val="subscript"/>
      <sz val="11"/>
      <color indexed="8"/>
      <name val="Arial"/>
      <family val="2"/>
    </font>
    <font>
      <sz val="11"/>
      <color indexed="60"/>
      <name val="Arial"/>
      <family val="2"/>
    </font>
    <font>
      <b/>
      <i/>
      <sz val="11"/>
      <color indexed="62"/>
      <name val="Arial"/>
      <family val="2"/>
    </font>
    <font>
      <b/>
      <sz val="11"/>
      <color indexed="8"/>
      <name val="Arial"/>
      <family val="2"/>
    </font>
    <font>
      <sz val="12"/>
      <color indexed="60"/>
      <name val="Times New Roman"/>
      <family val="1"/>
    </font>
    <font>
      <vertAlign val="superscript"/>
      <sz val="10"/>
      <color indexed="8"/>
      <name val="Arial"/>
      <family val="2"/>
    </font>
    <font>
      <b/>
      <sz val="10"/>
      <color indexed="8"/>
      <name val="Arial"/>
      <family val="2"/>
    </font>
    <font>
      <b/>
      <i/>
      <vertAlign val="subscript"/>
      <sz val="12"/>
      <name val="Times New Roman"/>
      <family val="1"/>
    </font>
    <font>
      <b/>
      <i/>
      <vertAlign val="superscript"/>
      <sz val="12"/>
      <name val="Times New Roman"/>
      <family val="1"/>
    </font>
    <font>
      <b/>
      <vertAlign val="subscript"/>
      <sz val="16"/>
      <name val="Times New Roman"/>
      <family val="1"/>
    </font>
    <font>
      <b/>
      <sz val="15"/>
      <color indexed="60"/>
      <name val="Arial"/>
      <family val="2"/>
    </font>
    <font>
      <sz val="10"/>
      <name val="VNI-Helve-Condense"/>
    </font>
    <font>
      <sz val="11"/>
      <name val="VNI-Helve-Condense"/>
    </font>
    <font>
      <b/>
      <sz val="11"/>
      <name val="VNI-Helve-Condense"/>
    </font>
    <font>
      <b/>
      <sz val="16"/>
      <name val="VNI-Helve-Condense"/>
    </font>
    <font>
      <b/>
      <sz val="36"/>
      <name val="VNI-Helve-Condense"/>
    </font>
    <font>
      <sz val="24"/>
      <name val="VNI-Helve-Condense"/>
    </font>
    <font>
      <b/>
      <sz val="14"/>
      <name val="VNI-Helve-Condense"/>
    </font>
    <font>
      <sz val="16"/>
      <name val="VNI-Helve-Condense"/>
    </font>
    <font>
      <sz val="12"/>
      <name val="VNI-Helve-Condense"/>
    </font>
    <font>
      <b/>
      <sz val="12"/>
      <name val="VNI-Helve-Condense"/>
    </font>
    <font>
      <b/>
      <sz val="10"/>
      <name val="VNI-Helve-Condense"/>
    </font>
    <font>
      <i/>
      <sz val="10"/>
      <name val="VNI-Helve-Condense"/>
    </font>
    <font>
      <b/>
      <i/>
      <sz val="12"/>
      <name val="VNI-Helve-Condense"/>
    </font>
    <font>
      <b/>
      <i/>
      <sz val="11"/>
      <name val="VNI-Helve-Condense"/>
    </font>
    <font>
      <b/>
      <i/>
      <u/>
      <sz val="11"/>
      <name val="VNI-Helve-Condense"/>
    </font>
    <font>
      <i/>
      <sz val="11"/>
      <name val="VNI-Helve-Condense"/>
    </font>
    <font>
      <i/>
      <u/>
      <sz val="11"/>
      <name val="VNI-Helve-Condense"/>
    </font>
    <font>
      <b/>
      <i/>
      <sz val="10"/>
      <name val="VNI-Helve-Condense"/>
    </font>
    <font>
      <sz val="10"/>
      <name val="??"/>
      <family val="3"/>
      <charset val="129"/>
    </font>
    <font>
      <sz val="11"/>
      <name val="–¾’©"/>
      <family val="1"/>
      <charset val="128"/>
    </font>
    <font>
      <b/>
      <sz val="1"/>
      <color indexed="16"/>
      <name val="Courier"/>
      <family val="3"/>
    </font>
    <font>
      <b/>
      <sz val="14"/>
      <name val=".VnTimeH"/>
      <family val="2"/>
    </font>
    <font>
      <sz val="12"/>
      <name val="Times New Roman"/>
      <family val="1"/>
      <charset val="163"/>
    </font>
    <font>
      <sz val="11"/>
      <name val="VNI-Times"/>
    </font>
    <font>
      <sz val="10"/>
      <color indexed="10"/>
      <name val="VNI-Helve-Condense"/>
    </font>
    <font>
      <sz val="8"/>
      <name val="VNI-Helve"/>
    </font>
    <font>
      <sz val="16"/>
      <name val="AngsanaUPC"/>
      <family val="3"/>
    </font>
    <font>
      <sz val="10"/>
      <name val="명조"/>
      <family val="3"/>
      <charset val="129"/>
    </font>
    <font>
      <sz val="10"/>
      <name val="Courier"/>
      <family val="3"/>
    </font>
    <font>
      <sz val="11"/>
      <color theme="1"/>
      <name val="Arial"/>
      <family val="2"/>
      <scheme val="minor"/>
    </font>
    <font>
      <sz val="12"/>
      <color rgb="FF000000"/>
      <name val="Times New Roman"/>
      <family val="1"/>
    </font>
    <font>
      <sz val="10"/>
      <color rgb="FF000000"/>
      <name val="Times New Roman"/>
      <family val="1"/>
    </font>
    <font>
      <b/>
      <sz val="17"/>
      <color rgb="FF6600CC"/>
      <name val="Times New Roman"/>
      <family val="1"/>
    </font>
    <font>
      <sz val="11"/>
      <color theme="1"/>
      <name val="Times New Roman"/>
      <family val="1"/>
    </font>
    <font>
      <b/>
      <sz val="12"/>
      <color rgb="FF000000"/>
      <name val="Times New Roman"/>
      <family val="1"/>
    </font>
    <font>
      <b/>
      <sz val="10"/>
      <color rgb="FFC00000"/>
      <name val="Times New Roman"/>
      <family val="1"/>
    </font>
    <font>
      <sz val="10"/>
      <color theme="1"/>
      <name val="Times New Roman"/>
      <family val="1"/>
    </font>
    <font>
      <b/>
      <sz val="15"/>
      <color rgb="FF6600CC"/>
      <name val="Times New Roman"/>
      <family val="1"/>
    </font>
    <font>
      <b/>
      <sz val="20"/>
      <color rgb="FF6600CC"/>
      <name val="Times New Roman"/>
      <family val="1"/>
    </font>
    <font>
      <b/>
      <sz val="12"/>
      <color rgb="FF6600CC"/>
      <name val="Times New Roman"/>
      <family val="1"/>
    </font>
    <font>
      <sz val="10"/>
      <color rgb="FFFF0000"/>
      <name val="Times New Roman"/>
      <family val="1"/>
    </font>
    <font>
      <b/>
      <sz val="10"/>
      <color rgb="FFFF0000"/>
      <name val="Times New Roman"/>
      <family val="1"/>
    </font>
    <font>
      <b/>
      <sz val="11"/>
      <color rgb="FF6600CC"/>
      <name val="Times New Roman"/>
      <family val="1"/>
    </font>
    <font>
      <b/>
      <sz val="13"/>
      <color rgb="FF6600CC"/>
      <name val="Times New Roman"/>
      <family val="1"/>
    </font>
    <font>
      <sz val="11"/>
      <color rgb="FFC00000"/>
      <name val="Times New Roman"/>
      <family val="1"/>
    </font>
    <font>
      <b/>
      <sz val="15"/>
      <color rgb="FFC00000"/>
      <name val="Times New Roman"/>
      <family val="1"/>
    </font>
    <font>
      <b/>
      <sz val="11"/>
      <color rgb="FF000000"/>
      <name val="Times New Roman"/>
      <family val="1"/>
    </font>
    <font>
      <sz val="11"/>
      <color rgb="FF000000"/>
      <name val="Times New Roman"/>
      <family val="1"/>
    </font>
    <font>
      <b/>
      <sz val="16"/>
      <color theme="1"/>
      <name val="Times New Roman"/>
      <family val="1"/>
    </font>
    <font>
      <b/>
      <sz val="14"/>
      <color rgb="FF660066"/>
      <name val="Times New Roman"/>
      <family val="1"/>
    </font>
    <font>
      <sz val="11"/>
      <color rgb="FFFF0000"/>
      <name val="Times New Roman"/>
      <family val="1"/>
    </font>
    <font>
      <sz val="12"/>
      <color theme="1"/>
      <name val="Times New Roman"/>
      <family val="1"/>
    </font>
    <font>
      <b/>
      <sz val="13.5"/>
      <color rgb="FF660066"/>
      <name val="Times New Roman"/>
      <family val="1"/>
    </font>
    <font>
      <sz val="11"/>
      <color rgb="FF6600CC"/>
      <name val="Times New Roman"/>
      <family val="1"/>
    </font>
    <font>
      <sz val="10"/>
      <color rgb="FF000000"/>
      <name val="Arial"/>
      <family val="2"/>
    </font>
    <font>
      <b/>
      <i/>
      <sz val="10"/>
      <color rgb="FF000000"/>
      <name val="Arial"/>
      <family val="2"/>
    </font>
    <font>
      <sz val="9"/>
      <color rgb="FF000000"/>
      <name val="Arial"/>
      <family val="2"/>
    </font>
    <font>
      <b/>
      <sz val="13"/>
      <color rgb="FFC00000"/>
      <name val="Times New Roman"/>
      <family val="1"/>
    </font>
    <font>
      <b/>
      <sz val="14"/>
      <color rgb="FF6600CC"/>
      <name val="Times New Roman"/>
      <family val="1"/>
    </font>
    <font>
      <b/>
      <sz val="11"/>
      <color rgb="FFC00000"/>
      <name val="Times New Roman"/>
      <family val="1"/>
    </font>
    <font>
      <sz val="10"/>
      <color theme="1"/>
      <name val="Arial"/>
      <family val="2"/>
      <scheme val="minor"/>
    </font>
    <font>
      <b/>
      <sz val="10"/>
      <color rgb="FF000000"/>
      <name val="Arial"/>
      <family val="2"/>
    </font>
    <font>
      <i/>
      <sz val="10"/>
      <color rgb="FF000000"/>
      <name val="Arial"/>
      <family val="2"/>
    </font>
    <font>
      <b/>
      <sz val="18"/>
      <color theme="1"/>
      <name val="Times New Roman"/>
      <family val="1"/>
    </font>
    <font>
      <b/>
      <u/>
      <sz val="12"/>
      <color theme="1"/>
      <name val="Times New Roman"/>
      <family val="1"/>
    </font>
    <font>
      <b/>
      <sz val="16"/>
      <color rgb="FFC00000"/>
      <name val="Times New Roman"/>
      <family val="1"/>
    </font>
    <font>
      <b/>
      <sz val="14"/>
      <color rgb="FFC00000"/>
      <name val="Times New Roman"/>
      <family val="1"/>
    </font>
    <font>
      <b/>
      <sz val="13.5"/>
      <color rgb="FF6600CC"/>
      <name val="Times New Roman"/>
      <family val="1"/>
    </font>
    <font>
      <b/>
      <sz val="16"/>
      <color rgb="FF6600CC"/>
      <name val="Times New Roman"/>
      <family val="1"/>
    </font>
    <font>
      <b/>
      <sz val="11"/>
      <color theme="1"/>
      <name val="Times New Roman"/>
      <family val="1"/>
    </font>
    <font>
      <b/>
      <sz val="11"/>
      <color rgb="FF920000"/>
      <name val="Arial"/>
      <family val="2"/>
      <scheme val="minor"/>
    </font>
    <font>
      <b/>
      <sz val="11"/>
      <color rgb="FF920000"/>
      <name val="Times New Roman"/>
      <family val="1"/>
    </font>
    <font>
      <b/>
      <sz val="11"/>
      <color rgb="FF920000"/>
      <name val="Arial"/>
      <family val="2"/>
    </font>
  </fonts>
  <fills count="49">
    <fill>
      <patternFill patternType="none"/>
    </fill>
    <fill>
      <patternFill patternType="gray125"/>
    </fill>
    <fill>
      <patternFill patternType="solid">
        <fgColor indexed="22"/>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indexed="40"/>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35"/>
        <bgColor indexed="64"/>
      </patternFill>
    </fill>
    <fill>
      <patternFill patternType="gray125">
        <fgColor indexed="15"/>
      </patternFill>
    </fill>
    <fill>
      <patternFill patternType="solid">
        <fgColor indexed="26"/>
        <bgColor indexed="9"/>
      </patternFill>
    </fill>
    <fill>
      <patternFill patternType="solid">
        <fgColor indexed="9"/>
        <bgColor indexed="10"/>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FFFF"/>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9" tint="0.79998168889431442"/>
        <bgColor indexed="64"/>
      </patternFill>
    </fill>
  </fills>
  <borders count="78">
    <border>
      <left/>
      <right/>
      <top/>
      <bottom/>
      <diagonal/>
    </border>
    <border>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ck">
        <color indexed="64"/>
      </left>
      <right/>
      <top style="thick">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27"/>
      </bottom>
      <diagonal/>
    </border>
    <border>
      <left style="thin">
        <color indexed="64"/>
      </left>
      <right style="thin">
        <color indexed="64"/>
      </right>
      <top style="thin">
        <color indexed="64"/>
      </top>
      <bottom style="thin">
        <color indexed="64"/>
      </bottom>
      <diagonal/>
    </border>
    <border>
      <left/>
      <right/>
      <top/>
      <bottom style="double">
        <color indexed="10"/>
      </bottom>
      <diagonal/>
    </border>
    <border>
      <left/>
      <right/>
      <top/>
      <bottom style="medium">
        <color indexed="64"/>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medium">
        <color indexed="64"/>
      </top>
      <bottom/>
      <diagonal/>
    </border>
    <border>
      <left/>
      <right/>
      <top style="hair">
        <color indexed="64"/>
      </top>
      <bottom style="hair">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thin">
        <color indexed="64"/>
      </top>
      <bottom style="thin">
        <color indexed="64"/>
      </bottom>
      <diagonal/>
    </border>
    <border>
      <left/>
      <right/>
      <top style="double">
        <color indexed="64"/>
      </top>
      <bottom/>
      <diagonal/>
    </border>
    <border>
      <left style="hair">
        <color indexed="64"/>
      </left>
      <right/>
      <top/>
      <bottom/>
      <diagonal/>
    </border>
    <border>
      <left/>
      <right style="medium">
        <color indexed="0"/>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bottom/>
      <diagonal/>
    </border>
    <border>
      <left/>
      <right/>
      <top style="thin">
        <color indexed="64"/>
      </top>
      <bottom/>
      <diagonal/>
    </border>
    <border>
      <left style="thin">
        <color indexed="64"/>
      </left>
      <right style="thin">
        <color indexed="64"/>
      </right>
      <top/>
      <bottom style="hair">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bottom style="thin">
        <color indexed="64"/>
      </bottom>
      <diagonal/>
    </border>
    <border>
      <left style="thin">
        <color indexed="64"/>
      </left>
      <right style="thin">
        <color indexed="64"/>
      </right>
      <top style="hair">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style="hair">
        <color indexed="64"/>
      </top>
      <bottom/>
      <diagonal/>
    </border>
    <border>
      <left/>
      <right style="thin">
        <color indexed="64"/>
      </right>
      <top style="hair">
        <color indexed="64"/>
      </top>
      <bottom/>
      <diagonal/>
    </border>
    <border>
      <left style="thin">
        <color indexed="23"/>
      </left>
      <right style="thin">
        <color indexed="23"/>
      </right>
      <top style="thin">
        <color indexed="23"/>
      </top>
      <bottom style="thin">
        <color indexed="64"/>
      </bottom>
      <diagonal/>
    </border>
    <border>
      <left style="thin">
        <color indexed="23"/>
      </left>
      <right style="thin">
        <color indexed="64"/>
      </right>
      <top style="thin">
        <color indexed="23"/>
      </top>
      <bottom style="thin">
        <color indexed="64"/>
      </bottom>
      <diagonal/>
    </border>
    <border>
      <left/>
      <right style="thin">
        <color indexed="64"/>
      </right>
      <top style="hair">
        <color indexed="64"/>
      </top>
      <bottom style="thin">
        <color indexed="64"/>
      </bottom>
      <diagonal/>
    </border>
    <border>
      <left style="thin">
        <color indexed="64"/>
      </left>
      <right/>
      <top/>
      <bottom style="hair">
        <color indexed="64"/>
      </bottom>
      <diagonal/>
    </border>
    <border>
      <left/>
      <right style="thin">
        <color indexed="64"/>
      </right>
      <top/>
      <bottom style="hair">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hair">
        <color indexed="64"/>
      </top>
      <bottom style="thin">
        <color indexed="64"/>
      </bottom>
      <diagonal/>
    </border>
    <border>
      <left style="thin">
        <color indexed="23"/>
      </left>
      <right style="thin">
        <color indexed="23"/>
      </right>
      <top style="thin">
        <color indexed="64"/>
      </top>
      <bottom style="thin">
        <color indexed="23"/>
      </bottom>
      <diagonal/>
    </border>
    <border>
      <left style="thin">
        <color indexed="23"/>
      </left>
      <right style="thin">
        <color indexed="64"/>
      </right>
      <top style="thin">
        <color indexed="64"/>
      </top>
      <bottom style="thin">
        <color indexed="23"/>
      </bottom>
      <diagonal/>
    </border>
    <border>
      <left style="thin">
        <color indexed="64"/>
      </left>
      <right style="thin">
        <color indexed="23"/>
      </right>
      <top style="thin">
        <color indexed="64"/>
      </top>
      <bottom style="thin">
        <color indexed="23"/>
      </bottom>
      <diagonal/>
    </border>
    <border>
      <left style="thin">
        <color indexed="64"/>
      </left>
      <right style="thin">
        <color indexed="23"/>
      </right>
      <top style="thin">
        <color indexed="23"/>
      </top>
      <bottom style="thin">
        <color indexed="64"/>
      </bottom>
      <diagonal/>
    </border>
    <border>
      <left style="thin">
        <color rgb="FF000000"/>
      </left>
      <right style="thin">
        <color rgb="FF000000"/>
      </right>
      <top style="thin">
        <color rgb="FF000000"/>
      </top>
      <bottom/>
      <diagonal/>
    </border>
    <border>
      <left style="thin">
        <color rgb="FF000000"/>
      </left>
      <right style="thin">
        <color indexed="64"/>
      </right>
      <top style="thin">
        <color rgb="FF000000"/>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rgb="FF000000"/>
      </right>
      <top style="thin">
        <color rgb="FF000000"/>
      </top>
      <bottom style="hair">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s>
  <cellStyleXfs count="715">
    <xf numFmtId="0" fontId="0" fillId="0" borderId="0"/>
    <xf numFmtId="177" fontId="13" fillId="0" borderId="0" applyFont="0" applyFill="0" applyBorder="0" applyAlignment="0" applyProtection="0"/>
    <xf numFmtId="170" fontId="3" fillId="0" borderId="0" applyFont="0" applyFill="0" applyBorder="0" applyAlignment="0" applyProtection="0"/>
    <xf numFmtId="0" fontId="4" fillId="0" borderId="0" applyFont="0" applyFill="0" applyBorder="0" applyAlignment="0" applyProtection="0"/>
    <xf numFmtId="171" fontId="3" fillId="0" borderId="0" applyFont="0" applyFill="0" applyBorder="0" applyAlignment="0" applyProtection="0"/>
    <xf numFmtId="0" fontId="3" fillId="0" borderId="0" applyNumberFormat="0" applyFill="0" applyBorder="0" applyAlignment="0" applyProtection="0"/>
    <xf numFmtId="172" fontId="2" fillId="0" borderId="0" applyFont="0" applyFill="0" applyBorder="0" applyAlignment="0" applyProtection="0"/>
    <xf numFmtId="0" fontId="199" fillId="0" borderId="1"/>
    <xf numFmtId="173" fontId="5" fillId="0" borderId="0" applyFont="0" applyFill="0" applyBorder="0" applyAlignment="0" applyProtection="0"/>
    <xf numFmtId="41" fontId="6" fillId="0" borderId="0" applyFont="0" applyFill="0" applyBorder="0" applyAlignment="0" applyProtection="0"/>
    <xf numFmtId="43" fontId="6" fillId="0" borderId="0" applyFont="0" applyFill="0" applyBorder="0" applyAlignment="0" applyProtection="0"/>
    <xf numFmtId="165" fontId="7" fillId="0" borderId="0" applyFont="0" applyFill="0" applyBorder="0" applyAlignment="0" applyProtection="0"/>
    <xf numFmtId="0" fontId="8"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9" fillId="0" borderId="0"/>
    <xf numFmtId="0" fontId="3" fillId="0" borderId="0" applyNumberFormat="0" applyFill="0" applyBorder="0" applyAlignment="0" applyProtection="0"/>
    <xf numFmtId="41"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74" fontId="2" fillId="0" borderId="0" applyFont="0" applyFill="0" applyBorder="0" applyAlignment="0" applyProtection="0"/>
    <xf numFmtId="175" fontId="10" fillId="0" borderId="0" applyFont="0" applyFill="0" applyBorder="0" applyAlignment="0" applyProtection="0"/>
    <xf numFmtId="166"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0" fontId="11" fillId="0" borderId="0" applyNumberFormat="0" applyFill="0" applyBorder="0" applyAlignment="0" applyProtection="0"/>
    <xf numFmtId="0" fontId="12" fillId="0" borderId="0"/>
    <xf numFmtId="0" fontId="12" fillId="0" borderId="0"/>
    <xf numFmtId="0" fontId="12" fillId="0" borderId="0"/>
    <xf numFmtId="166" fontId="2" fillId="0" borderId="0" applyFont="0" applyFill="0" applyBorder="0" applyAlignment="0" applyProtection="0"/>
    <xf numFmtId="176"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6" fontId="2" fillId="0" borderId="0" applyFont="0" applyFill="0" applyBorder="0" applyAlignment="0" applyProtection="0"/>
    <xf numFmtId="166" fontId="2" fillId="0" borderId="0" applyFont="0" applyFill="0" applyBorder="0" applyAlignment="0" applyProtection="0"/>
    <xf numFmtId="177" fontId="13" fillId="0" borderId="0" applyFont="0" applyFill="0" applyBorder="0" applyAlignment="0" applyProtection="0"/>
    <xf numFmtId="43" fontId="13"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0" fontId="2" fillId="0" borderId="0" applyFont="0" applyFill="0" applyBorder="0" applyAlignment="0" applyProtection="0"/>
    <xf numFmtId="178"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41" fontId="13" fillId="0" borderId="0" applyFont="0" applyFill="0" applyBorder="0" applyAlignment="0" applyProtection="0"/>
    <xf numFmtId="166"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6"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9" fontId="2" fillId="0" borderId="0" applyFont="0" applyFill="0" applyBorder="0" applyAlignment="0" applyProtection="0"/>
    <xf numFmtId="180" fontId="13" fillId="0" borderId="0" applyFont="0" applyFill="0" applyBorder="0" applyAlignment="0" applyProtection="0"/>
    <xf numFmtId="18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0" fontId="2" fillId="0" borderId="0" applyFont="0" applyFill="0" applyBorder="0" applyAlignment="0" applyProtection="0"/>
    <xf numFmtId="178"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43" fontId="13"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41"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75" fontId="2" fillId="0" borderId="0" applyFont="0" applyFill="0" applyBorder="0" applyAlignment="0" applyProtection="0"/>
    <xf numFmtId="41" fontId="2" fillId="0" borderId="0" applyFont="0" applyFill="0" applyBorder="0" applyAlignment="0" applyProtection="0"/>
    <xf numFmtId="167" fontId="2" fillId="0" borderId="0" applyFont="0" applyFill="0" applyBorder="0" applyAlignment="0" applyProtection="0"/>
    <xf numFmtId="18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67" fontId="2" fillId="0" borderId="0" applyFont="0" applyFill="0" applyBorder="0" applyAlignment="0" applyProtection="0"/>
    <xf numFmtId="41" fontId="2" fillId="0" borderId="0" applyFont="0" applyFill="0" applyBorder="0" applyAlignment="0" applyProtection="0"/>
    <xf numFmtId="182"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2" fontId="2" fillId="0" borderId="0" applyFont="0" applyFill="0" applyBorder="0" applyAlignment="0" applyProtection="0"/>
    <xf numFmtId="182" fontId="2" fillId="0" borderId="0" applyFont="0" applyFill="0" applyBorder="0" applyAlignment="0" applyProtection="0"/>
    <xf numFmtId="182"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82" fontId="2" fillId="0" borderId="0" applyFont="0" applyFill="0" applyBorder="0" applyAlignment="0" applyProtection="0"/>
    <xf numFmtId="182"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6"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9" fontId="2" fillId="0" borderId="0" applyFont="0" applyFill="0" applyBorder="0" applyAlignment="0" applyProtection="0"/>
    <xf numFmtId="180" fontId="13" fillId="0" borderId="0" applyFont="0" applyFill="0" applyBorder="0" applyAlignment="0" applyProtection="0"/>
    <xf numFmtId="180" fontId="2" fillId="0" borderId="0" applyFont="0" applyFill="0" applyBorder="0" applyAlignment="0" applyProtection="0"/>
    <xf numFmtId="41" fontId="13"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43" fontId="13" fillId="0" borderId="0" applyFont="0" applyFill="0" applyBorder="0" applyAlignment="0" applyProtection="0"/>
    <xf numFmtId="41"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75" fontId="2" fillId="0" borderId="0" applyFont="0" applyFill="0" applyBorder="0" applyAlignment="0" applyProtection="0"/>
    <xf numFmtId="41" fontId="2" fillId="0" borderId="0" applyFont="0" applyFill="0" applyBorder="0" applyAlignment="0" applyProtection="0"/>
    <xf numFmtId="167" fontId="2" fillId="0" borderId="0" applyFont="0" applyFill="0" applyBorder="0" applyAlignment="0" applyProtection="0"/>
    <xf numFmtId="18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67" fontId="2" fillId="0" borderId="0" applyFont="0" applyFill="0" applyBorder="0" applyAlignment="0" applyProtection="0"/>
    <xf numFmtId="41" fontId="2" fillId="0" borderId="0" applyFont="0" applyFill="0" applyBorder="0" applyAlignment="0" applyProtection="0"/>
    <xf numFmtId="182"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2" fontId="2" fillId="0" borderId="0" applyFont="0" applyFill="0" applyBorder="0" applyAlignment="0" applyProtection="0"/>
    <xf numFmtId="182" fontId="2" fillId="0" borderId="0" applyFont="0" applyFill="0" applyBorder="0" applyAlignment="0" applyProtection="0"/>
    <xf numFmtId="182"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82" fontId="2" fillId="0" borderId="0" applyFont="0" applyFill="0" applyBorder="0" applyAlignment="0" applyProtection="0"/>
    <xf numFmtId="182"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0" fontId="2" fillId="0" borderId="0" applyFont="0" applyFill="0" applyBorder="0" applyAlignment="0" applyProtection="0"/>
    <xf numFmtId="178"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41" fontId="13" fillId="0" borderId="0" applyFont="0" applyFill="0" applyBorder="0" applyAlignment="0" applyProtection="0"/>
    <xf numFmtId="177" fontId="13"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9" fontId="2" fillId="0" borderId="0" applyFont="0" applyFill="0" applyBorder="0" applyAlignment="0" applyProtection="0"/>
    <xf numFmtId="180" fontId="13" fillId="0" borderId="0" applyFont="0" applyFill="0" applyBorder="0" applyAlignment="0" applyProtection="0"/>
    <xf numFmtId="180" fontId="2" fillId="0" borderId="0" applyFont="0" applyFill="0" applyBorder="0" applyAlignment="0" applyProtection="0"/>
    <xf numFmtId="41" fontId="13" fillId="0" borderId="0" applyFont="0" applyFill="0" applyBorder="0" applyAlignment="0" applyProtection="0"/>
    <xf numFmtId="41"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75" fontId="2" fillId="0" borderId="0" applyFont="0" applyFill="0" applyBorder="0" applyAlignment="0" applyProtection="0"/>
    <xf numFmtId="41" fontId="2" fillId="0" borderId="0" applyFont="0" applyFill="0" applyBorder="0" applyAlignment="0" applyProtection="0"/>
    <xf numFmtId="167" fontId="2" fillId="0" borderId="0" applyFont="0" applyFill="0" applyBorder="0" applyAlignment="0" applyProtection="0"/>
    <xf numFmtId="18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67" fontId="2" fillId="0" borderId="0" applyFont="0" applyFill="0" applyBorder="0" applyAlignment="0" applyProtection="0"/>
    <xf numFmtId="41" fontId="2" fillId="0" borderId="0" applyFont="0" applyFill="0" applyBorder="0" applyAlignment="0" applyProtection="0"/>
    <xf numFmtId="182"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2" fontId="2" fillId="0" borderId="0" applyFont="0" applyFill="0" applyBorder="0" applyAlignment="0" applyProtection="0"/>
    <xf numFmtId="182" fontId="2" fillId="0" borderId="0" applyFont="0" applyFill="0" applyBorder="0" applyAlignment="0" applyProtection="0"/>
    <xf numFmtId="182"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82" fontId="2" fillId="0" borderId="0" applyFont="0" applyFill="0" applyBorder="0" applyAlignment="0" applyProtection="0"/>
    <xf numFmtId="182"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0" fontId="2" fillId="0" borderId="0" applyFont="0" applyFill="0" applyBorder="0" applyAlignment="0" applyProtection="0"/>
    <xf numFmtId="178"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77" fontId="13" fillId="0" borderId="0" applyFont="0" applyFill="0" applyBorder="0" applyAlignment="0" applyProtection="0"/>
    <xf numFmtId="43" fontId="13" fillId="0" borderId="0" applyFont="0" applyFill="0" applyBorder="0" applyAlignment="0" applyProtection="0"/>
    <xf numFmtId="0" fontId="12" fillId="0" borderId="0"/>
    <xf numFmtId="176" fontId="2" fillId="0" borderId="0" applyFont="0" applyFill="0" applyBorder="0" applyAlignment="0" applyProtection="0"/>
    <xf numFmtId="176" fontId="2" fillId="0" borderId="0" applyFont="0" applyFill="0" applyBorder="0" applyAlignment="0" applyProtection="0"/>
    <xf numFmtId="183" fontId="14" fillId="0" borderId="0" applyFont="0" applyFill="0" applyBorder="0" applyAlignment="0" applyProtection="0"/>
    <xf numFmtId="0" fontId="200" fillId="0" borderId="0"/>
    <xf numFmtId="0" fontId="200" fillId="0" borderId="0"/>
    <xf numFmtId="0" fontId="200" fillId="0" borderId="0"/>
    <xf numFmtId="0" fontId="3" fillId="0" borderId="0"/>
    <xf numFmtId="183" fontId="14" fillId="0" borderId="0" applyFont="0" applyFill="0" applyBorder="0" applyAlignment="0" applyProtection="0"/>
    <xf numFmtId="9" fontId="15" fillId="0" borderId="0" applyFont="0" applyFill="0" applyBorder="0" applyAlignment="0" applyProtection="0"/>
    <xf numFmtId="0" fontId="16" fillId="2" borderId="0"/>
    <xf numFmtId="0" fontId="10" fillId="0" borderId="0"/>
    <xf numFmtId="0" fontId="17" fillId="3" borderId="0" applyNumberFormat="0" applyBorder="0" applyAlignment="0" applyProtection="0"/>
    <xf numFmtId="0" fontId="17" fillId="4" borderId="0" applyNumberFormat="0" applyBorder="0" applyAlignment="0" applyProtection="0"/>
    <xf numFmtId="0" fontId="17" fillId="5" borderId="0" applyNumberFormat="0" applyBorder="0" applyAlignment="0" applyProtection="0"/>
    <xf numFmtId="0" fontId="17" fillId="6" borderId="0" applyNumberFormat="0" applyBorder="0" applyAlignment="0" applyProtection="0"/>
    <xf numFmtId="0" fontId="17" fillId="7" borderId="0" applyNumberFormat="0" applyBorder="0" applyAlignment="0" applyProtection="0"/>
    <xf numFmtId="0" fontId="17" fillId="5" borderId="0" applyNumberFormat="0" applyBorder="0" applyAlignment="0" applyProtection="0"/>
    <xf numFmtId="0" fontId="18" fillId="2" borderId="0"/>
    <xf numFmtId="0" fontId="19" fillId="0" borderId="0">
      <alignment wrapText="1"/>
    </xf>
    <xf numFmtId="0" fontId="17" fillId="7" borderId="0" applyNumberFormat="0" applyBorder="0" applyAlignment="0" applyProtection="0"/>
    <xf numFmtId="0" fontId="17" fillId="4"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7" borderId="0" applyNumberFormat="0" applyBorder="0" applyAlignment="0" applyProtection="0"/>
    <xf numFmtId="0" fontId="17" fillId="5" borderId="0" applyNumberFormat="0" applyBorder="0" applyAlignment="0" applyProtection="0"/>
    <xf numFmtId="0" fontId="20" fillId="7"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9" borderId="0" applyNumberFormat="0" applyBorder="0" applyAlignment="0" applyProtection="0"/>
    <xf numFmtId="0" fontId="20" fillId="7" borderId="0" applyNumberFormat="0" applyBorder="0" applyAlignment="0" applyProtection="0"/>
    <xf numFmtId="0" fontId="20" fillId="4" borderId="0" applyNumberFormat="0" applyBorder="0" applyAlignment="0" applyProtection="0"/>
    <xf numFmtId="0" fontId="20" fillId="12"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183" fontId="21" fillId="0" borderId="0" applyFont="0" applyFill="0" applyBorder="0" applyAlignment="0" applyProtection="0"/>
    <xf numFmtId="0" fontId="22" fillId="0" borderId="0" applyFont="0" applyFill="0" applyBorder="0" applyAlignment="0" applyProtection="0"/>
    <xf numFmtId="184" fontId="13" fillId="0" borderId="0" applyFont="0" applyFill="0" applyBorder="0" applyAlignment="0" applyProtection="0"/>
    <xf numFmtId="185" fontId="21" fillId="0" borderId="0" applyFont="0" applyFill="0" applyBorder="0" applyAlignment="0" applyProtection="0"/>
    <xf numFmtId="0" fontId="22" fillId="0" borderId="0" applyFont="0" applyFill="0" applyBorder="0" applyAlignment="0" applyProtection="0"/>
    <xf numFmtId="186" fontId="13" fillId="0" borderId="0" applyFont="0" applyFill="0" applyBorder="0" applyAlignment="0" applyProtection="0"/>
    <xf numFmtId="173" fontId="21" fillId="0" borderId="0" applyFont="0" applyFill="0" applyBorder="0" applyAlignment="0" applyProtection="0"/>
    <xf numFmtId="0" fontId="22" fillId="0" borderId="0" applyFont="0" applyFill="0" applyBorder="0" applyAlignment="0" applyProtection="0"/>
    <xf numFmtId="173" fontId="15" fillId="0" borderId="0" applyFont="0" applyFill="0" applyBorder="0" applyAlignment="0" applyProtection="0"/>
    <xf numFmtId="187" fontId="21" fillId="0" borderId="0" applyFont="0" applyFill="0" applyBorder="0" applyAlignment="0" applyProtection="0"/>
    <xf numFmtId="0" fontId="22" fillId="0" borderId="0" applyFont="0" applyFill="0" applyBorder="0" applyAlignment="0" applyProtection="0"/>
    <xf numFmtId="187" fontId="15" fillId="0" borderId="0" applyFont="0" applyFill="0" applyBorder="0" applyAlignment="0" applyProtection="0"/>
    <xf numFmtId="177" fontId="13" fillId="0" borderId="0" applyFont="0" applyFill="0" applyBorder="0" applyAlignment="0" applyProtection="0"/>
    <xf numFmtId="0" fontId="23" fillId="16" borderId="0" applyNumberFormat="0" applyBorder="0" applyAlignment="0" applyProtection="0"/>
    <xf numFmtId="0" fontId="22" fillId="0" borderId="0"/>
    <xf numFmtId="0" fontId="24" fillId="0" borderId="0"/>
    <xf numFmtId="0" fontId="22" fillId="0" borderId="0"/>
    <xf numFmtId="0" fontId="24" fillId="0" borderId="0"/>
    <xf numFmtId="0" fontId="25" fillId="0" borderId="0"/>
    <xf numFmtId="0" fontId="1" fillId="0" borderId="0" applyFill="0" applyBorder="0" applyAlignment="0"/>
    <xf numFmtId="188" fontId="26" fillId="0" borderId="0" applyFill="0" applyBorder="0" applyAlignment="0"/>
    <xf numFmtId="189" fontId="3" fillId="0" borderId="0" applyFill="0" applyBorder="0" applyAlignment="0"/>
    <xf numFmtId="190" fontId="3" fillId="0" borderId="0" applyFill="0" applyBorder="0" applyAlignment="0"/>
    <xf numFmtId="191" fontId="1" fillId="0" borderId="0" applyFill="0" applyBorder="0" applyAlignment="0"/>
    <xf numFmtId="192" fontId="26" fillId="0" borderId="0" applyFill="0" applyBorder="0" applyAlignment="0"/>
    <xf numFmtId="193" fontId="26" fillId="0" borderId="0" applyFill="0" applyBorder="0" applyAlignment="0"/>
    <xf numFmtId="188" fontId="26" fillId="0" borderId="0" applyFill="0" applyBorder="0" applyAlignment="0"/>
    <xf numFmtId="0" fontId="27" fillId="17" borderId="2" applyNumberFormat="0" applyAlignment="0" applyProtection="0"/>
    <xf numFmtId="0" fontId="28" fillId="0" borderId="0"/>
    <xf numFmtId="194" fontId="2" fillId="0" borderId="0" applyFont="0" applyFill="0" applyBorder="0" applyAlignment="0" applyProtection="0"/>
    <xf numFmtId="169" fontId="1" fillId="0" borderId="0" applyFont="0" applyFill="0" applyBorder="0" applyAlignment="0" applyProtection="0"/>
    <xf numFmtId="192" fontId="26"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149" fillId="0" borderId="0" applyFont="0" applyFill="0" applyBorder="0" applyAlignment="0" applyProtection="0"/>
    <xf numFmtId="169" fontId="3" fillId="0" borderId="0" applyFont="0" applyFill="0" applyBorder="0" applyAlignment="0" applyProtection="0"/>
    <xf numFmtId="169" fontId="210" fillId="0" borderId="0" applyFont="0" applyFill="0" applyBorder="0" applyAlignment="0" applyProtection="0"/>
    <xf numFmtId="169" fontId="112" fillId="0" borderId="0" applyFont="0" applyFill="0" applyBorder="0" applyAlignment="0" applyProtection="0"/>
    <xf numFmtId="169" fontId="31" fillId="0" borderId="0" applyFont="0" applyFill="0" applyBorder="0" applyAlignment="0" applyProtection="0"/>
    <xf numFmtId="196" fontId="33" fillId="0" borderId="0"/>
    <xf numFmtId="197" fontId="32" fillId="0" borderId="0" applyFont="0" applyFill="0" applyBorder="0" applyAlignment="0" applyProtection="0"/>
    <xf numFmtId="3" fontId="3" fillId="0" borderId="0" applyFont="0" applyFill="0" applyBorder="0" applyAlignment="0" applyProtection="0"/>
    <xf numFmtId="3" fontId="3" fillId="0" borderId="0" applyFont="0" applyFill="0" applyBorder="0" applyAlignment="0" applyProtection="0"/>
    <xf numFmtId="0" fontId="34" fillId="0" borderId="0">
      <alignment horizontal="center"/>
    </xf>
    <xf numFmtId="188" fontId="26"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3" fillId="0" borderId="0"/>
    <xf numFmtId="0" fontId="29" fillId="18" borderId="3" applyNumberFormat="0" applyAlignment="0" applyProtection="0"/>
    <xf numFmtId="195" fontId="30" fillId="0" borderId="0" applyFont="0" applyFill="0" applyBorder="0" applyAlignment="0" applyProtection="0"/>
    <xf numFmtId="1" fontId="31" fillId="0" borderId="4" applyBorder="0"/>
    <xf numFmtId="0" fontId="3" fillId="0" borderId="0" applyFont="0" applyFill="0" applyBorder="0" applyAlignment="0" applyProtection="0"/>
    <xf numFmtId="0" fontId="3" fillId="0" borderId="0" applyFont="0" applyFill="0" applyBorder="0" applyAlignment="0" applyProtection="0"/>
    <xf numFmtId="14" fontId="35" fillId="0" borderId="0" applyFill="0" applyBorder="0" applyAlignment="0"/>
    <xf numFmtId="3" fontId="36" fillId="0" borderId="5">
      <alignment horizontal="left" vertical="top" wrapText="1"/>
    </xf>
    <xf numFmtId="199" fontId="13" fillId="0" borderId="0" applyFont="0" applyFill="0" applyBorder="0" applyAlignment="0" applyProtection="0"/>
    <xf numFmtId="200" fontId="13" fillId="0" borderId="0" applyFont="0" applyFill="0" applyBorder="0" applyAlignment="0" applyProtection="0"/>
    <xf numFmtId="201" fontId="33" fillId="0" borderId="0"/>
    <xf numFmtId="167" fontId="37" fillId="0" borderId="0" applyFont="0" applyFill="0" applyBorder="0" applyAlignment="0" applyProtection="0"/>
    <xf numFmtId="169" fontId="37" fillId="0" borderId="0" applyFont="0" applyFill="0" applyBorder="0" applyAlignment="0" applyProtection="0"/>
    <xf numFmtId="167" fontId="37" fillId="0" borderId="0" applyFont="0" applyFill="0" applyBorder="0" applyAlignment="0" applyProtection="0"/>
    <xf numFmtId="167" fontId="37" fillId="0" borderId="0" applyFont="0" applyFill="0" applyBorder="0" applyAlignment="0" applyProtection="0"/>
    <xf numFmtId="202" fontId="1" fillId="0" borderId="0" applyFont="0" applyFill="0" applyBorder="0" applyAlignment="0" applyProtection="0"/>
    <xf numFmtId="202" fontId="1" fillId="0" borderId="0" applyFont="0" applyFill="0" applyBorder="0" applyAlignment="0" applyProtection="0"/>
    <xf numFmtId="202" fontId="1" fillId="0" borderId="0" applyFont="0" applyFill="0" applyBorder="0" applyAlignment="0" applyProtection="0"/>
    <xf numFmtId="202" fontId="1" fillId="0" borderId="0" applyFont="0" applyFill="0" applyBorder="0" applyAlignment="0" applyProtection="0"/>
    <xf numFmtId="167" fontId="37" fillId="0" borderId="0" applyFont="0" applyFill="0" applyBorder="0" applyAlignment="0" applyProtection="0"/>
    <xf numFmtId="167" fontId="37" fillId="0" borderId="0" applyFont="0" applyFill="0" applyBorder="0" applyAlignment="0" applyProtection="0"/>
    <xf numFmtId="202" fontId="1" fillId="0" borderId="0" applyFont="0" applyFill="0" applyBorder="0" applyAlignment="0" applyProtection="0"/>
    <xf numFmtId="202" fontId="1" fillId="0" borderId="0" applyFont="0" applyFill="0" applyBorder="0" applyAlignment="0" applyProtection="0"/>
    <xf numFmtId="203" fontId="10" fillId="0" borderId="0" applyFont="0" applyFill="0" applyBorder="0" applyAlignment="0" applyProtection="0"/>
    <xf numFmtId="203" fontId="10" fillId="0" borderId="0" applyFont="0" applyFill="0" applyBorder="0" applyAlignment="0" applyProtection="0"/>
    <xf numFmtId="204" fontId="10" fillId="0" borderId="0" applyFont="0" applyFill="0" applyBorder="0" applyAlignment="0" applyProtection="0"/>
    <xf numFmtId="204" fontId="10" fillId="0" borderId="0" applyFont="0" applyFill="0" applyBorder="0" applyAlignment="0" applyProtection="0"/>
    <xf numFmtId="205" fontId="37" fillId="0" borderId="0" applyFont="0" applyFill="0" applyBorder="0" applyAlignment="0" applyProtection="0"/>
    <xf numFmtId="205" fontId="37" fillId="0" borderId="0" applyFont="0" applyFill="0" applyBorder="0" applyAlignment="0" applyProtection="0"/>
    <xf numFmtId="205" fontId="37" fillId="0" borderId="0" applyFont="0" applyFill="0" applyBorder="0" applyAlignment="0" applyProtection="0"/>
    <xf numFmtId="205" fontId="37" fillId="0" borderId="0" applyFont="0" applyFill="0" applyBorder="0" applyAlignment="0" applyProtection="0"/>
    <xf numFmtId="205" fontId="37" fillId="0" borderId="0" applyFont="0" applyFill="0" applyBorder="0" applyAlignment="0" applyProtection="0"/>
    <xf numFmtId="205" fontId="37" fillId="0" borderId="0" applyFont="0" applyFill="0" applyBorder="0" applyAlignment="0" applyProtection="0"/>
    <xf numFmtId="167" fontId="37" fillId="0" borderId="0" applyFont="0" applyFill="0" applyBorder="0" applyAlignment="0" applyProtection="0"/>
    <xf numFmtId="167" fontId="37" fillId="0" borderId="0" applyFont="0" applyFill="0" applyBorder="0" applyAlignment="0" applyProtection="0"/>
    <xf numFmtId="167" fontId="37" fillId="0" borderId="0" applyFont="0" applyFill="0" applyBorder="0" applyAlignment="0" applyProtection="0"/>
    <xf numFmtId="167" fontId="37" fillId="0" borderId="0" applyFont="0" applyFill="0" applyBorder="0" applyAlignment="0" applyProtection="0"/>
    <xf numFmtId="205" fontId="37" fillId="0" borderId="0" applyFont="0" applyFill="0" applyBorder="0" applyAlignment="0" applyProtection="0"/>
    <xf numFmtId="205" fontId="37" fillId="0" borderId="0" applyFont="0" applyFill="0" applyBorder="0" applyAlignment="0" applyProtection="0"/>
    <xf numFmtId="167" fontId="37" fillId="0" borderId="0" applyFont="0" applyFill="0" applyBorder="0" applyAlignment="0" applyProtection="0"/>
    <xf numFmtId="169" fontId="37" fillId="0" borderId="0" applyFont="0" applyFill="0" applyBorder="0" applyAlignment="0" applyProtection="0"/>
    <xf numFmtId="169" fontId="37" fillId="0" borderId="0" applyFont="0" applyFill="0" applyBorder="0" applyAlignment="0" applyProtection="0"/>
    <xf numFmtId="206" fontId="1" fillId="0" borderId="0" applyFont="0" applyFill="0" applyBorder="0" applyAlignment="0" applyProtection="0"/>
    <xf numFmtId="206" fontId="1" fillId="0" borderId="0" applyFont="0" applyFill="0" applyBorder="0" applyAlignment="0" applyProtection="0"/>
    <xf numFmtId="206" fontId="1" fillId="0" borderId="0" applyFont="0" applyFill="0" applyBorder="0" applyAlignment="0" applyProtection="0"/>
    <xf numFmtId="206" fontId="1" fillId="0" borderId="0" applyFont="0" applyFill="0" applyBorder="0" applyAlignment="0" applyProtection="0"/>
    <xf numFmtId="169" fontId="37" fillId="0" borderId="0" applyFont="0" applyFill="0" applyBorder="0" applyAlignment="0" applyProtection="0"/>
    <xf numFmtId="169" fontId="37" fillId="0" borderId="0" applyFont="0" applyFill="0" applyBorder="0" applyAlignment="0" applyProtection="0"/>
    <xf numFmtId="206" fontId="1" fillId="0" borderId="0" applyFont="0" applyFill="0" applyBorder="0" applyAlignment="0" applyProtection="0"/>
    <xf numFmtId="206" fontId="1" fillId="0" borderId="0" applyFont="0" applyFill="0" applyBorder="0" applyAlignment="0" applyProtection="0"/>
    <xf numFmtId="207" fontId="10" fillId="0" borderId="0" applyFont="0" applyFill="0" applyBorder="0" applyAlignment="0" applyProtection="0"/>
    <xf numFmtId="207" fontId="10" fillId="0" borderId="0" applyFont="0" applyFill="0" applyBorder="0" applyAlignment="0" applyProtection="0"/>
    <xf numFmtId="208" fontId="10" fillId="0" borderId="0" applyFont="0" applyFill="0" applyBorder="0" applyAlignment="0" applyProtection="0"/>
    <xf numFmtId="208" fontId="10" fillId="0" borderId="0" applyFont="0" applyFill="0" applyBorder="0" applyAlignment="0" applyProtection="0"/>
    <xf numFmtId="209" fontId="37" fillId="0" borderId="0" applyFont="0" applyFill="0" applyBorder="0" applyAlignment="0" applyProtection="0"/>
    <xf numFmtId="209" fontId="37" fillId="0" borderId="0" applyFont="0" applyFill="0" applyBorder="0" applyAlignment="0" applyProtection="0"/>
    <xf numFmtId="209" fontId="37" fillId="0" borderId="0" applyFont="0" applyFill="0" applyBorder="0" applyAlignment="0" applyProtection="0"/>
    <xf numFmtId="209" fontId="37" fillId="0" borderId="0" applyFont="0" applyFill="0" applyBorder="0" applyAlignment="0" applyProtection="0"/>
    <xf numFmtId="209" fontId="37" fillId="0" borderId="0" applyFont="0" applyFill="0" applyBorder="0" applyAlignment="0" applyProtection="0"/>
    <xf numFmtId="209" fontId="37" fillId="0" borderId="0" applyFont="0" applyFill="0" applyBorder="0" applyAlignment="0" applyProtection="0"/>
    <xf numFmtId="169" fontId="37" fillId="0" borderId="0" applyFont="0" applyFill="0" applyBorder="0" applyAlignment="0" applyProtection="0"/>
    <xf numFmtId="169" fontId="37" fillId="0" borderId="0" applyFont="0" applyFill="0" applyBorder="0" applyAlignment="0" applyProtection="0"/>
    <xf numFmtId="169" fontId="37" fillId="0" borderId="0" applyFont="0" applyFill="0" applyBorder="0" applyAlignment="0" applyProtection="0"/>
    <xf numFmtId="169" fontId="37" fillId="0" borderId="0" applyFont="0" applyFill="0" applyBorder="0" applyAlignment="0" applyProtection="0"/>
    <xf numFmtId="209" fontId="37" fillId="0" borderId="0" applyFont="0" applyFill="0" applyBorder="0" applyAlignment="0" applyProtection="0"/>
    <xf numFmtId="209" fontId="37" fillId="0" borderId="0" applyFont="0" applyFill="0" applyBorder="0" applyAlignment="0" applyProtection="0"/>
    <xf numFmtId="169" fontId="37" fillId="0" borderId="0" applyFont="0" applyFill="0" applyBorder="0" applyAlignment="0" applyProtection="0"/>
    <xf numFmtId="0" fontId="1" fillId="0" borderId="0" applyFill="0" applyBorder="0" applyAlignment="0"/>
    <xf numFmtId="188" fontId="26" fillId="0" borderId="0" applyFill="0" applyBorder="0" applyAlignment="0"/>
    <xf numFmtId="192" fontId="26" fillId="0" borderId="0" applyFill="0" applyBorder="0" applyAlignment="0"/>
    <xf numFmtId="193" fontId="26" fillId="0" borderId="0" applyFill="0" applyBorder="0" applyAlignment="0"/>
    <xf numFmtId="188" fontId="26" fillId="0" borderId="0" applyFill="0" applyBorder="0" applyAlignment="0"/>
    <xf numFmtId="0" fontId="38" fillId="0" borderId="0" applyNumberFormat="0" applyFill="0" applyBorder="0" applyAlignment="0" applyProtection="0"/>
    <xf numFmtId="2" fontId="3" fillId="0" borderId="0" applyFont="0" applyFill="0" applyBorder="0" applyAlignment="0" applyProtection="0"/>
    <xf numFmtId="2" fontId="3" fillId="0" borderId="0" applyFont="0" applyFill="0" applyBorder="0" applyAlignment="0" applyProtection="0"/>
    <xf numFmtId="0" fontId="39" fillId="0" borderId="0" applyNumberFormat="0" applyFill="0" applyBorder="0" applyAlignment="0" applyProtection="0"/>
    <xf numFmtId="0" fontId="40" fillId="0" borderId="0" applyNumberFormat="0" applyFill="0" applyBorder="0" applyProtection="0">
      <alignment vertical="center"/>
    </xf>
    <xf numFmtId="0" fontId="41" fillId="0" borderId="0" applyNumberFormat="0" applyFill="0" applyBorder="0" applyAlignment="0" applyProtection="0"/>
    <xf numFmtId="0" fontId="42" fillId="0" borderId="0" applyNumberFormat="0" applyFill="0" applyBorder="0" applyProtection="0">
      <alignment vertical="center"/>
    </xf>
    <xf numFmtId="0" fontId="43" fillId="0" borderId="0" applyNumberFormat="0" applyFill="0" applyBorder="0" applyAlignment="0" applyProtection="0"/>
    <xf numFmtId="0" fontId="44" fillId="0" borderId="0" applyNumberFormat="0" applyFill="0" applyBorder="0" applyAlignment="0" applyProtection="0"/>
    <xf numFmtId="210" fontId="45" fillId="0" borderId="6" applyNumberFormat="0" applyFill="0" applyBorder="0" applyAlignment="0" applyProtection="0"/>
    <xf numFmtId="0" fontId="46" fillId="0" borderId="0" applyNumberFormat="0" applyFill="0" applyBorder="0" applyAlignment="0" applyProtection="0"/>
    <xf numFmtId="0" fontId="48" fillId="7" borderId="0" applyNumberFormat="0" applyBorder="0" applyAlignment="0" applyProtection="0"/>
    <xf numFmtId="38" fontId="49" fillId="2" borderId="0" applyNumberFormat="0" applyBorder="0" applyAlignment="0" applyProtection="0"/>
    <xf numFmtId="0" fontId="47" fillId="0" borderId="0">
      <alignment vertical="top" wrapText="1"/>
    </xf>
    <xf numFmtId="0" fontId="50" fillId="0" borderId="0" applyNumberFormat="0" applyFont="0" applyBorder="0" applyAlignment="0">
      <alignment horizontal="left" vertical="center"/>
    </xf>
    <xf numFmtId="0" fontId="51" fillId="0" borderId="0">
      <alignment horizontal="left"/>
    </xf>
    <xf numFmtId="0" fontId="52" fillId="0" borderId="7" applyNumberFormat="0" applyAlignment="0" applyProtection="0">
      <alignment horizontal="left" vertical="center"/>
    </xf>
    <xf numFmtId="0" fontId="52" fillId="0" borderId="8">
      <alignment horizontal="left" vertical="center"/>
    </xf>
    <xf numFmtId="0" fontId="53" fillId="0" borderId="0" applyNumberFormat="0" applyFill="0" applyBorder="0" applyAlignment="0" applyProtection="0"/>
    <xf numFmtId="0" fontId="52" fillId="0" borderId="0" applyNumberFormat="0" applyFill="0" applyBorder="0" applyAlignment="0" applyProtection="0"/>
    <xf numFmtId="0" fontId="54" fillId="0" borderId="9" applyNumberFormat="0" applyFill="0" applyAlignment="0" applyProtection="0"/>
    <xf numFmtId="0" fontId="54" fillId="0" borderId="0" applyNumberFormat="0" applyFill="0" applyBorder="0" applyAlignment="0" applyProtection="0"/>
    <xf numFmtId="211" fontId="13" fillId="0" borderId="0">
      <protection locked="0"/>
    </xf>
    <xf numFmtId="211" fontId="13" fillId="0" borderId="0">
      <protection locked="0"/>
    </xf>
    <xf numFmtId="164" fontId="55" fillId="19" borderId="10" applyNumberFormat="0" applyAlignment="0">
      <alignment horizontal="left" vertical="top"/>
    </xf>
    <xf numFmtId="249" fontId="201" fillId="0" borderId="0">
      <protection locked="0"/>
    </xf>
    <xf numFmtId="49" fontId="202" fillId="0" borderId="10">
      <alignment vertical="center"/>
    </xf>
    <xf numFmtId="0" fontId="56" fillId="0" borderId="0" applyNumberFormat="0" applyFill="0" applyBorder="0" applyAlignment="0" applyProtection="0">
      <alignment vertical="top"/>
      <protection locked="0"/>
    </xf>
    <xf numFmtId="41" fontId="10" fillId="0" borderId="0" applyFont="0" applyFill="0" applyBorder="0" applyAlignment="0" applyProtection="0"/>
    <xf numFmtId="38" fontId="57" fillId="0" borderId="0" applyFont="0" applyFill="0" applyBorder="0" applyAlignment="0" applyProtection="0"/>
    <xf numFmtId="167" fontId="2" fillId="0" borderId="0" applyFont="0" applyFill="0" applyBorder="0" applyAlignment="0" applyProtection="0"/>
    <xf numFmtId="212" fontId="21" fillId="0" borderId="0" applyFont="0" applyFill="0" applyBorder="0" applyAlignment="0" applyProtection="0"/>
    <xf numFmtId="0" fontId="58" fillId="8" borderId="2" applyNumberFormat="0" applyAlignment="0" applyProtection="0"/>
    <xf numFmtId="10" fontId="49" fillId="20" borderId="10" applyNumberFormat="0" applyBorder="0" applyAlignment="0" applyProtection="0"/>
    <xf numFmtId="41" fontId="10" fillId="0" borderId="0" applyFont="0" applyFill="0" applyBorder="0" applyAlignment="0" applyProtection="0"/>
    <xf numFmtId="0" fontId="59" fillId="0" borderId="0"/>
    <xf numFmtId="0" fontId="109" fillId="0" borderId="0"/>
    <xf numFmtId="0" fontId="3" fillId="0" borderId="0"/>
    <xf numFmtId="0" fontId="57" fillId="0" borderId="0"/>
    <xf numFmtId="0" fontId="1" fillId="0" borderId="0" applyFill="0" applyBorder="0" applyAlignment="0"/>
    <xf numFmtId="188" fontId="26" fillId="0" borderId="0" applyFill="0" applyBorder="0" applyAlignment="0"/>
    <xf numFmtId="192" fontId="26" fillId="0" borderId="0" applyFill="0" applyBorder="0" applyAlignment="0"/>
    <xf numFmtId="193" fontId="26" fillId="0" borderId="0" applyFill="0" applyBorder="0" applyAlignment="0"/>
    <xf numFmtId="188" fontId="26" fillId="0" borderId="0" applyFill="0" applyBorder="0" applyAlignment="0"/>
    <xf numFmtId="0" fontId="60" fillId="0" borderId="11" applyNumberFormat="0" applyFill="0" applyAlignment="0" applyProtection="0"/>
    <xf numFmtId="38" fontId="61" fillId="0" borderId="0" applyFont="0" applyFill="0" applyBorder="0" applyAlignment="0" applyProtection="0"/>
    <xf numFmtId="40" fontId="61" fillId="0" borderId="0" applyFont="0" applyFill="0" applyBorder="0" applyAlignment="0" applyProtection="0"/>
    <xf numFmtId="38" fontId="61" fillId="0" borderId="0" applyFont="0" applyFill="0" applyBorder="0" applyAlignment="0" applyProtection="0"/>
    <xf numFmtId="40" fontId="61" fillId="0" borderId="0" applyFont="0" applyFill="0" applyBorder="0" applyAlignment="0" applyProtection="0"/>
    <xf numFmtId="0" fontId="62" fillId="0" borderId="12"/>
    <xf numFmtId="213" fontId="1" fillId="0" borderId="13"/>
    <xf numFmtId="175" fontId="33" fillId="0" borderId="0" applyFont="0" applyFill="0" applyBorder="0" applyAlignment="0" applyProtection="0"/>
    <xf numFmtId="173" fontId="33" fillId="0" borderId="0" applyFont="0" applyFill="0" applyBorder="0" applyAlignment="0" applyProtection="0"/>
    <xf numFmtId="214" fontId="61" fillId="0" borderId="0" applyFont="0" applyFill="0" applyBorder="0" applyAlignment="0" applyProtection="0"/>
    <xf numFmtId="215" fontId="61" fillId="0" borderId="0" applyFont="0" applyFill="0" applyBorder="0" applyAlignment="0" applyProtection="0"/>
    <xf numFmtId="0" fontId="63" fillId="0" borderId="0" applyNumberFormat="0" applyFont="0" applyFill="0" applyAlignment="0"/>
    <xf numFmtId="0" fontId="182" fillId="0" borderId="0"/>
    <xf numFmtId="0" fontId="64" fillId="8" borderId="0" applyNumberFormat="0" applyBorder="0" applyAlignment="0" applyProtection="0"/>
    <xf numFmtId="0" fontId="65" fillId="0" borderId="0"/>
    <xf numFmtId="37" fontId="66" fillId="0" borderId="0"/>
    <xf numFmtId="0" fontId="67" fillId="0" borderId="10" applyNumberFormat="0" applyFont="0" applyFill="0" applyBorder="0" applyAlignment="0">
      <alignment horizontal="center"/>
    </xf>
    <xf numFmtId="216" fontId="68" fillId="0" borderId="0"/>
    <xf numFmtId="0" fontId="69" fillId="0" borderId="0"/>
    <xf numFmtId="0" fontId="203" fillId="0" borderId="0"/>
    <xf numFmtId="0" fontId="3" fillId="0" borderId="0"/>
    <xf numFmtId="0" fontId="210" fillId="0" borderId="0"/>
    <xf numFmtId="0" fontId="31" fillId="0" borderId="0"/>
    <xf numFmtId="0" fontId="3" fillId="0" borderId="0"/>
    <xf numFmtId="0" fontId="3" fillId="0" borderId="0"/>
    <xf numFmtId="0" fontId="112" fillId="0" borderId="0"/>
    <xf numFmtId="0" fontId="3" fillId="0" borderId="0"/>
    <xf numFmtId="0" fontId="115" fillId="0" borderId="0"/>
    <xf numFmtId="0" fontId="110" fillId="0" borderId="0"/>
    <xf numFmtId="0" fontId="31" fillId="0" borderId="0"/>
    <xf numFmtId="0" fontId="3" fillId="0" borderId="0"/>
    <xf numFmtId="0" fontId="3" fillId="0" borderId="0"/>
    <xf numFmtId="0" fontId="13" fillId="0" borderId="0"/>
    <xf numFmtId="0" fontId="10" fillId="0" borderId="0"/>
    <xf numFmtId="0" fontId="3" fillId="0" borderId="0"/>
    <xf numFmtId="0" fontId="59" fillId="0" borderId="0"/>
    <xf numFmtId="0" fontId="37" fillId="0" borderId="0"/>
    <xf numFmtId="0" fontId="181" fillId="0" borderId="0" applyNumberFormat="0"/>
    <xf numFmtId="0" fontId="1" fillId="5" borderId="14" applyNumberFormat="0" applyFont="0" applyAlignment="0" applyProtection="0"/>
    <xf numFmtId="0" fontId="70" fillId="0" borderId="0" applyNumberFormat="0" applyFill="0" applyBorder="0" applyAlignment="0" applyProtection="0"/>
    <xf numFmtId="0" fontId="71" fillId="0" borderId="0" applyNumberFormat="0" applyFill="0" applyBorder="0" applyAlignment="0" applyProtection="0"/>
    <xf numFmtId="0" fontId="3" fillId="0" borderId="0" applyFont="0" applyFill="0" applyBorder="0" applyAlignment="0" applyProtection="0"/>
    <xf numFmtId="0" fontId="72" fillId="0" borderId="0"/>
    <xf numFmtId="0" fontId="73" fillId="17" borderId="15" applyNumberFormat="0" applyAlignment="0" applyProtection="0"/>
    <xf numFmtId="0" fontId="204" fillId="0" borderId="0"/>
    <xf numFmtId="9" fontId="1" fillId="0" borderId="0" applyFont="0" applyFill="0" applyBorder="0" applyAlignment="0" applyProtection="0"/>
    <xf numFmtId="191" fontId="1" fillId="0" borderId="0" applyFont="0" applyFill="0" applyBorder="0" applyAlignment="0" applyProtection="0"/>
    <xf numFmtId="217" fontId="1" fillId="0" borderId="0" applyFont="0" applyFill="0" applyBorder="0" applyAlignment="0" applyProtection="0"/>
    <xf numFmtId="10" fontId="1" fillId="0" borderId="0" applyFont="0" applyFill="0" applyBorder="0" applyAlignment="0" applyProtection="0"/>
    <xf numFmtId="10"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10" fillId="0" borderId="0" applyFont="0" applyFill="0" applyBorder="0" applyAlignment="0" applyProtection="0"/>
    <xf numFmtId="9" fontId="31" fillId="0" borderId="0" applyFont="0" applyFill="0" applyBorder="0" applyAlignment="0" applyProtection="0"/>
    <xf numFmtId="9" fontId="61" fillId="0" borderId="16" applyNumberFormat="0" applyBorder="0"/>
    <xf numFmtId="0" fontId="1" fillId="0" borderId="0" applyFill="0" applyBorder="0" applyAlignment="0"/>
    <xf numFmtId="188" fontId="26" fillId="0" borderId="0" applyFill="0" applyBorder="0" applyAlignment="0"/>
    <xf numFmtId="192" fontId="26" fillId="0" borderId="0" applyFill="0" applyBorder="0" applyAlignment="0"/>
    <xf numFmtId="193" fontId="26" fillId="0" borderId="0" applyFill="0" applyBorder="0" applyAlignment="0"/>
    <xf numFmtId="188" fontId="26" fillId="0" borderId="0" applyFill="0" applyBorder="0" applyAlignment="0"/>
    <xf numFmtId="0" fontId="74" fillId="0" borderId="0"/>
    <xf numFmtId="0" fontId="61" fillId="0" borderId="0" applyNumberFormat="0" applyFont="0" applyFill="0" applyBorder="0" applyAlignment="0" applyProtection="0">
      <alignment horizontal="left"/>
    </xf>
    <xf numFmtId="0" fontId="75" fillId="0" borderId="12">
      <alignment horizontal="center"/>
    </xf>
    <xf numFmtId="167" fontId="2" fillId="0" borderId="0" applyFont="0" applyFill="0" applyBorder="0" applyAlignment="0" applyProtection="0"/>
    <xf numFmtId="3" fontId="2" fillId="0" borderId="17">
      <alignment horizontal="right" wrapText="1"/>
    </xf>
    <xf numFmtId="4" fontId="76" fillId="21" borderId="18" applyNumberFormat="0" applyProtection="0">
      <alignment vertical="center"/>
    </xf>
    <xf numFmtId="4" fontId="77" fillId="21" borderId="18" applyNumberFormat="0" applyProtection="0">
      <alignment vertical="center"/>
    </xf>
    <xf numFmtId="4" fontId="78" fillId="21" borderId="18" applyNumberFormat="0" applyProtection="0">
      <alignment horizontal="left" vertical="center" indent="1"/>
    </xf>
    <xf numFmtId="4" fontId="78" fillId="22" borderId="0" applyNumberFormat="0" applyProtection="0">
      <alignment horizontal="left" vertical="center" indent="1"/>
    </xf>
    <xf numFmtId="4" fontId="78" fillId="23" borderId="18" applyNumberFormat="0" applyProtection="0">
      <alignment horizontal="right" vertical="center"/>
    </xf>
    <xf numFmtId="4" fontId="78" fillId="24" borderId="18" applyNumberFormat="0" applyProtection="0">
      <alignment horizontal="right" vertical="center"/>
    </xf>
    <xf numFmtId="4" fontId="78" fillId="25" borderId="18" applyNumberFormat="0" applyProtection="0">
      <alignment horizontal="right" vertical="center"/>
    </xf>
    <xf numFmtId="4" fontId="78" fillId="26" borderId="18" applyNumberFormat="0" applyProtection="0">
      <alignment horizontal="right" vertical="center"/>
    </xf>
    <xf numFmtId="4" fontId="78" fillId="27" borderId="18" applyNumberFormat="0" applyProtection="0">
      <alignment horizontal="right" vertical="center"/>
    </xf>
    <xf numFmtId="4" fontId="78" fillId="28" borderId="18" applyNumberFormat="0" applyProtection="0">
      <alignment horizontal="right" vertical="center"/>
    </xf>
    <xf numFmtId="4" fontId="78" fillId="29" borderId="18" applyNumberFormat="0" applyProtection="0">
      <alignment horizontal="right" vertical="center"/>
    </xf>
    <xf numFmtId="4" fontId="78" fillId="30" borderId="18" applyNumberFormat="0" applyProtection="0">
      <alignment horizontal="right" vertical="center"/>
    </xf>
    <xf numFmtId="4" fontId="78" fillId="31" borderId="18" applyNumberFormat="0" applyProtection="0">
      <alignment horizontal="right" vertical="center"/>
    </xf>
    <xf numFmtId="4" fontId="76" fillId="32" borderId="19" applyNumberFormat="0" applyProtection="0">
      <alignment horizontal="left" vertical="center" indent="1"/>
    </xf>
    <xf numFmtId="4" fontId="76" fillId="33" borderId="0" applyNumberFormat="0" applyProtection="0">
      <alignment horizontal="left" vertical="center" indent="1"/>
    </xf>
    <xf numFmtId="4" fontId="76" fillId="22" borderId="0" applyNumberFormat="0" applyProtection="0">
      <alignment horizontal="left" vertical="center" indent="1"/>
    </xf>
    <xf numFmtId="4" fontId="78" fillId="33" borderId="18" applyNumberFormat="0" applyProtection="0">
      <alignment horizontal="right" vertical="center"/>
    </xf>
    <xf numFmtId="4" fontId="35" fillId="33" borderId="0" applyNumberFormat="0" applyProtection="0">
      <alignment horizontal="left" vertical="center" indent="1"/>
    </xf>
    <xf numFmtId="4" fontId="35" fillId="22" borderId="0" applyNumberFormat="0" applyProtection="0">
      <alignment horizontal="left" vertical="center" indent="1"/>
    </xf>
    <xf numFmtId="4" fontId="78" fillId="34" borderId="18" applyNumberFormat="0" applyProtection="0">
      <alignment vertical="center"/>
    </xf>
    <xf numFmtId="4" fontId="79" fillId="34" borderId="18" applyNumberFormat="0" applyProtection="0">
      <alignment vertical="center"/>
    </xf>
    <xf numFmtId="4" fontId="76" fillId="33" borderId="20" applyNumberFormat="0" applyProtection="0">
      <alignment horizontal="left" vertical="center" indent="1"/>
    </xf>
    <xf numFmtId="4" fontId="78" fillId="34" borderId="18" applyNumberFormat="0" applyProtection="0">
      <alignment horizontal="right" vertical="center"/>
    </xf>
    <xf numFmtId="4" fontId="79" fillId="34" borderId="18" applyNumberFormat="0" applyProtection="0">
      <alignment horizontal="right" vertical="center"/>
    </xf>
    <xf numFmtId="4" fontId="76" fillId="33" borderId="18" applyNumberFormat="0" applyProtection="0">
      <alignment horizontal="left" vertical="center" indent="1"/>
    </xf>
    <xf numFmtId="4" fontId="80" fillId="19" borderId="20" applyNumberFormat="0" applyProtection="0">
      <alignment horizontal="left" vertical="center" indent="1"/>
    </xf>
    <xf numFmtId="4" fontId="81" fillId="34" borderId="18" applyNumberFormat="0" applyProtection="0">
      <alignment horizontal="right" vertical="center"/>
    </xf>
    <xf numFmtId="3" fontId="13" fillId="0" borderId="0"/>
    <xf numFmtId="0" fontId="1" fillId="0" borderId="0"/>
    <xf numFmtId="166" fontId="2" fillId="0" borderId="0" applyFont="0" applyFill="0" applyBorder="0" applyAlignment="0" applyProtection="0"/>
    <xf numFmtId="166" fontId="2" fillId="0" borderId="0" applyFont="0" applyFill="0" applyBorder="0" applyAlignment="0" applyProtection="0"/>
    <xf numFmtId="0" fontId="11" fillId="0" borderId="0" applyNumberFormat="0" applyFill="0" applyBorder="0" applyAlignment="0" applyProtection="0"/>
    <xf numFmtId="0" fontId="57" fillId="0" borderId="0"/>
    <xf numFmtId="167" fontId="2" fillId="0" borderId="0" applyFont="0" applyFill="0" applyBorder="0" applyAlignment="0" applyProtection="0"/>
    <xf numFmtId="18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67" fontId="2" fillId="0" borderId="0" applyFont="0" applyFill="0" applyBorder="0" applyAlignment="0" applyProtection="0"/>
    <xf numFmtId="41" fontId="2" fillId="0" borderId="0" applyFont="0" applyFill="0" applyBorder="0" applyAlignment="0" applyProtection="0"/>
    <xf numFmtId="182" fontId="2" fillId="0" borderId="0" applyFont="0" applyFill="0" applyBorder="0" applyAlignment="0" applyProtection="0"/>
    <xf numFmtId="167"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41" fontId="2" fillId="0" borderId="0" applyFont="0" applyFill="0" applyBorder="0" applyAlignment="0" applyProtection="0"/>
    <xf numFmtId="181" fontId="2" fillId="0" borderId="0" applyFont="0" applyFill="0" applyBorder="0" applyAlignment="0" applyProtection="0"/>
    <xf numFmtId="182" fontId="2" fillId="0" borderId="0" applyFont="0" applyFill="0" applyBorder="0" applyAlignment="0" applyProtection="0"/>
    <xf numFmtId="182" fontId="2" fillId="0" borderId="0" applyFont="0" applyFill="0" applyBorder="0" applyAlignment="0" applyProtection="0"/>
    <xf numFmtId="182" fontId="2" fillId="0" borderId="0" applyFont="0" applyFill="0" applyBorder="0" applyAlignment="0" applyProtection="0"/>
    <xf numFmtId="167" fontId="2" fillId="0" borderId="0" applyFont="0" applyFill="0" applyBorder="0" applyAlignment="0" applyProtection="0"/>
    <xf numFmtId="182" fontId="2" fillId="0" borderId="0" applyFont="0" applyFill="0" applyBorder="0" applyAlignment="0" applyProtection="0"/>
    <xf numFmtId="182" fontId="2" fillId="0" borderId="0" applyFont="0" applyFill="0" applyBorder="0" applyAlignment="0" applyProtection="0"/>
    <xf numFmtId="167"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95" fontId="30"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195" fontId="30" fillId="0" borderId="0" applyFont="0" applyFill="0" applyBorder="0" applyAlignment="0" applyProtection="0"/>
    <xf numFmtId="195" fontId="30" fillId="0" borderId="0" applyFont="0" applyFill="0" applyBorder="0" applyAlignment="0" applyProtection="0"/>
    <xf numFmtId="41"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75" fontId="2" fillId="0" borderId="0" applyFont="0" applyFill="0" applyBorder="0" applyAlignment="0" applyProtection="0"/>
    <xf numFmtId="41" fontId="2" fillId="0" borderId="0" applyFont="0" applyFill="0" applyBorder="0" applyAlignment="0" applyProtection="0"/>
    <xf numFmtId="167" fontId="2" fillId="0" borderId="0" applyFont="0" applyFill="0" applyBorder="0" applyAlignment="0" applyProtection="0"/>
    <xf numFmtId="18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67" fontId="2" fillId="0" borderId="0" applyFont="0" applyFill="0" applyBorder="0" applyAlignment="0" applyProtection="0"/>
    <xf numFmtId="41" fontId="2" fillId="0" borderId="0" applyFont="0" applyFill="0" applyBorder="0" applyAlignment="0" applyProtection="0"/>
    <xf numFmtId="182" fontId="2" fillId="0" borderId="0" applyFont="0" applyFill="0" applyBorder="0" applyAlignment="0" applyProtection="0"/>
    <xf numFmtId="167"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1" fontId="2" fillId="0" borderId="0" applyFont="0" applyFill="0" applyBorder="0" applyAlignment="0" applyProtection="0"/>
    <xf numFmtId="182" fontId="2" fillId="0" borderId="0" applyFont="0" applyFill="0" applyBorder="0" applyAlignment="0" applyProtection="0"/>
    <xf numFmtId="182" fontId="2" fillId="0" borderId="0" applyFont="0" applyFill="0" applyBorder="0" applyAlignment="0" applyProtection="0"/>
    <xf numFmtId="182" fontId="2" fillId="0" borderId="0" applyFont="0" applyFill="0" applyBorder="0" applyAlignment="0" applyProtection="0"/>
    <xf numFmtId="181" fontId="2" fillId="0" borderId="0" applyFont="0" applyFill="0" applyBorder="0" applyAlignment="0" applyProtection="0"/>
    <xf numFmtId="167" fontId="2" fillId="0" borderId="0" applyFont="0" applyFill="0" applyBorder="0" applyAlignment="0" applyProtection="0"/>
    <xf numFmtId="182" fontId="2" fillId="0" borderId="0" applyFont="0" applyFill="0" applyBorder="0" applyAlignment="0" applyProtection="0"/>
    <xf numFmtId="182" fontId="2" fillId="0" borderId="0" applyFont="0" applyFill="0" applyBorder="0" applyAlignment="0" applyProtection="0"/>
    <xf numFmtId="167"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6" fontId="2" fillId="0" borderId="0" applyFont="0" applyFill="0" applyBorder="0" applyAlignment="0" applyProtection="0"/>
    <xf numFmtId="174" fontId="2" fillId="0" borderId="0" applyFont="0" applyFill="0" applyBorder="0" applyAlignment="0" applyProtection="0"/>
    <xf numFmtId="181"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6"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9" fontId="2" fillId="0" borderId="0" applyFont="0" applyFill="0" applyBorder="0" applyAlignment="0" applyProtection="0"/>
    <xf numFmtId="175" fontId="2" fillId="0" borderId="0" applyFont="0" applyFill="0" applyBorder="0" applyAlignment="0" applyProtection="0"/>
    <xf numFmtId="180" fontId="13" fillId="0" borderId="0" applyFont="0" applyFill="0" applyBorder="0" applyAlignment="0" applyProtection="0"/>
    <xf numFmtId="18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41" fontId="2" fillId="0" borderId="0" applyFont="0" applyFill="0" applyBorder="0" applyAlignment="0" applyProtection="0"/>
    <xf numFmtId="0" fontId="62" fillId="0" borderId="0"/>
    <xf numFmtId="0" fontId="82" fillId="0" borderId="0"/>
    <xf numFmtId="218" fontId="83" fillId="0" borderId="21">
      <alignment horizontal="right" vertical="center"/>
    </xf>
    <xf numFmtId="218" fontId="83" fillId="0" borderId="21">
      <alignment horizontal="right" vertical="center"/>
    </xf>
    <xf numFmtId="218" fontId="83" fillId="0" borderId="21">
      <alignment horizontal="right" vertical="center"/>
    </xf>
    <xf numFmtId="213" fontId="84" fillId="0" borderId="21">
      <alignment horizontal="right" vertical="center"/>
    </xf>
    <xf numFmtId="176" fontId="10" fillId="0" borderId="21">
      <alignment horizontal="right" vertical="center"/>
    </xf>
    <xf numFmtId="219" fontId="2" fillId="0" borderId="21">
      <alignment horizontal="right" vertical="center"/>
    </xf>
    <xf numFmtId="176" fontId="10" fillId="0" borderId="21">
      <alignment horizontal="right" vertical="center"/>
    </xf>
    <xf numFmtId="176" fontId="10" fillId="0" borderId="21">
      <alignment horizontal="right" vertical="center"/>
    </xf>
    <xf numFmtId="219" fontId="2" fillId="0" borderId="21">
      <alignment horizontal="right" vertical="center"/>
    </xf>
    <xf numFmtId="219" fontId="2" fillId="0" borderId="21">
      <alignment horizontal="right" vertical="center"/>
    </xf>
    <xf numFmtId="220" fontId="10" fillId="0" borderId="21">
      <alignment horizontal="right" vertical="center"/>
    </xf>
    <xf numFmtId="218" fontId="83" fillId="0" borderId="21">
      <alignment horizontal="right" vertical="center"/>
    </xf>
    <xf numFmtId="218" fontId="83" fillId="0" borderId="21">
      <alignment horizontal="right" vertical="center"/>
    </xf>
    <xf numFmtId="220" fontId="10" fillId="0" borderId="21">
      <alignment horizontal="right" vertical="center"/>
    </xf>
    <xf numFmtId="49" fontId="85" fillId="0" borderId="0" applyFill="0" applyBorder="0" applyAlignment="0"/>
    <xf numFmtId="0" fontId="1" fillId="0" borderId="0" applyFill="0" applyBorder="0" applyAlignment="0"/>
    <xf numFmtId="221" fontId="1" fillId="0" borderId="0" applyFill="0" applyBorder="0" applyAlignment="0"/>
    <xf numFmtId="0" fontId="87" fillId="0" borderId="0" applyNumberFormat="0" applyFill="0" applyBorder="0" applyAlignment="0" applyProtection="0"/>
    <xf numFmtId="0" fontId="3" fillId="0" borderId="22" applyNumberFormat="0" applyFont="0" applyFill="0" applyAlignment="0" applyProtection="0"/>
    <xf numFmtId="0" fontId="3" fillId="0" borderId="22" applyNumberFormat="0" applyFont="0" applyFill="0" applyAlignment="0" applyProtection="0"/>
    <xf numFmtId="0" fontId="205" fillId="0" borderId="0" applyBorder="0">
      <alignment vertical="top" wrapText="1"/>
    </xf>
    <xf numFmtId="0" fontId="88" fillId="0" borderId="23">
      <alignment horizontal="center"/>
    </xf>
    <xf numFmtId="180" fontId="83" fillId="0" borderId="21">
      <alignment horizontal="center"/>
    </xf>
    <xf numFmtId="0" fontId="86" fillId="0" borderId="24"/>
    <xf numFmtId="0" fontId="70" fillId="0" borderId="0" applyNumberFormat="0" applyFill="0" applyBorder="0" applyAlignment="0" applyProtection="0"/>
    <xf numFmtId="207" fontId="21" fillId="0" borderId="0" applyFont="0" applyFill="0" applyBorder="0" applyAlignment="0" applyProtection="0"/>
    <xf numFmtId="221" fontId="83" fillId="0" borderId="0"/>
    <xf numFmtId="222" fontId="83" fillId="0" borderId="10"/>
    <xf numFmtId="0" fontId="206" fillId="0" borderId="0"/>
    <xf numFmtId="0" fontId="89" fillId="0" borderId="0"/>
    <xf numFmtId="164" fontId="90" fillId="35" borderId="25">
      <alignment vertical="top"/>
    </xf>
    <xf numFmtId="164" fontId="95" fillId="0" borderId="5">
      <alignment horizontal="left" vertical="top"/>
    </xf>
    <xf numFmtId="0" fontId="96" fillId="0" borderId="5">
      <alignment horizontal="left" vertical="center"/>
    </xf>
    <xf numFmtId="0" fontId="91" fillId="36" borderId="10">
      <alignment horizontal="left" vertical="center"/>
    </xf>
    <xf numFmtId="165" fontId="92" fillId="37" borderId="25"/>
    <xf numFmtId="223" fontId="93" fillId="0" borderId="25">
      <alignment horizontal="left" vertical="top"/>
    </xf>
    <xf numFmtId="0" fontId="94" fillId="38" borderId="0">
      <alignment horizontal="left" vertical="center"/>
    </xf>
    <xf numFmtId="224" fontId="13" fillId="0" borderId="0" applyFont="0" applyFill="0" applyBorder="0" applyAlignment="0" applyProtection="0"/>
    <xf numFmtId="195" fontId="13" fillId="0" borderId="0" applyFont="0" applyFill="0" applyBorder="0" applyAlignment="0" applyProtection="0"/>
    <xf numFmtId="166" fontId="37" fillId="0" borderId="0" applyFont="0" applyFill="0" applyBorder="0" applyAlignment="0" applyProtection="0"/>
    <xf numFmtId="168" fontId="37" fillId="0" borderId="0" applyFont="0" applyFill="0" applyBorder="0" applyAlignment="0" applyProtection="0"/>
    <xf numFmtId="0" fontId="60" fillId="0" borderId="0" applyNumberFormat="0" applyFill="0" applyBorder="0" applyAlignment="0" applyProtection="0"/>
    <xf numFmtId="0" fontId="97" fillId="0" borderId="0" applyNumberFormat="0" applyFill="0" applyBorder="0" applyAlignment="0" applyProtection="0"/>
    <xf numFmtId="41" fontId="10" fillId="0" borderId="0" applyFont="0" applyFill="0" applyBorder="0" applyAlignment="0" applyProtection="0"/>
    <xf numFmtId="166" fontId="207" fillId="0" borderId="0" applyFont="0" applyFill="0" applyBorder="0" applyAlignment="0" applyProtection="0"/>
    <xf numFmtId="168" fontId="207" fillId="0" borderId="0" applyFont="0" applyFill="0" applyBorder="0" applyAlignment="0" applyProtection="0"/>
    <xf numFmtId="0" fontId="207" fillId="0" borderId="0"/>
    <xf numFmtId="0" fontId="104" fillId="0" borderId="0" applyFont="0" applyFill="0" applyBorder="0" applyAlignment="0" applyProtection="0"/>
    <xf numFmtId="0" fontId="104" fillId="0" borderId="0" applyFont="0" applyFill="0" applyBorder="0" applyAlignment="0" applyProtection="0"/>
    <xf numFmtId="0" fontId="105" fillId="0" borderId="0">
      <alignment vertical="center"/>
    </xf>
    <xf numFmtId="40" fontId="98" fillId="0" borderId="0" applyFont="0" applyFill="0" applyBorder="0" applyAlignment="0" applyProtection="0"/>
    <xf numFmtId="38" fontId="98" fillId="0" borderId="0" applyFont="0" applyFill="0" applyBorder="0" applyAlignment="0" applyProtection="0"/>
    <xf numFmtId="0" fontId="98" fillId="0" borderId="0" applyFont="0" applyFill="0" applyBorder="0" applyAlignment="0" applyProtection="0"/>
    <xf numFmtId="0" fontId="98" fillId="0" borderId="0" applyFont="0" applyFill="0" applyBorder="0" applyAlignment="0" applyProtection="0"/>
    <xf numFmtId="9" fontId="99" fillId="0" borderId="0" applyFont="0" applyFill="0" applyBorder="0" applyAlignment="0" applyProtection="0"/>
    <xf numFmtId="0" fontId="100" fillId="0" borderId="0"/>
    <xf numFmtId="0" fontId="208" fillId="0" borderId="1"/>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applyFont="0" applyFill="0" applyBorder="0" applyAlignment="0" applyProtection="0"/>
    <xf numFmtId="0" fontId="69" fillId="0" borderId="0" applyFont="0" applyFill="0" applyBorder="0" applyAlignment="0" applyProtection="0"/>
    <xf numFmtId="225" fontId="69" fillId="0" borderId="0" applyFont="0" applyFill="0" applyBorder="0" applyAlignment="0" applyProtection="0"/>
    <xf numFmtId="226" fontId="69" fillId="0" borderId="0" applyFont="0" applyFill="0" applyBorder="0" applyAlignment="0" applyProtection="0"/>
    <xf numFmtId="0" fontId="102" fillId="0" borderId="0"/>
    <xf numFmtId="0" fontId="103" fillId="0" borderId="0"/>
    <xf numFmtId="0" fontId="63" fillId="0" borderId="0"/>
    <xf numFmtId="41" fontId="101" fillId="0" borderId="0" applyFont="0" applyFill="0" applyBorder="0" applyAlignment="0" applyProtection="0"/>
    <xf numFmtId="43" fontId="101" fillId="0" borderId="0" applyFont="0" applyFill="0" applyBorder="0" applyAlignment="0" applyProtection="0"/>
    <xf numFmtId="169" fontId="3" fillId="0" borderId="0" applyFont="0" applyFill="0" applyBorder="0" applyAlignment="0" applyProtection="0"/>
    <xf numFmtId="167" fontId="3" fillId="0" borderId="0" applyFont="0" applyFill="0" applyBorder="0" applyAlignment="0" applyProtection="0"/>
    <xf numFmtId="250" fontId="209" fillId="0" borderId="0"/>
    <xf numFmtId="177" fontId="101" fillId="0" borderId="0" applyFont="0" applyFill="0" applyBorder="0" applyAlignment="0" applyProtection="0"/>
    <xf numFmtId="220" fontId="7" fillId="0" borderId="0" applyFont="0" applyFill="0" applyBorder="0" applyAlignment="0" applyProtection="0"/>
    <xf numFmtId="227" fontId="101" fillId="0" borderId="0" applyFont="0" applyFill="0" applyBorder="0" applyAlignment="0" applyProtection="0"/>
    <xf numFmtId="168" fontId="3" fillId="0" borderId="0" applyFont="0" applyFill="0" applyBorder="0" applyAlignment="0" applyProtection="0"/>
    <xf numFmtId="166" fontId="3" fillId="0" borderId="0" applyFont="0" applyFill="0" applyBorder="0" applyAlignment="0" applyProtection="0"/>
  </cellStyleXfs>
  <cellXfs count="1478">
    <xf numFmtId="0" fontId="0" fillId="0" borderId="0" xfId="0"/>
    <xf numFmtId="229" fontId="116" fillId="26" borderId="26" xfId="0" applyNumberFormat="1" applyFont="1" applyFill="1" applyBorder="1" applyAlignment="1" applyProtection="1">
      <alignment horizontal="center" vertical="center"/>
      <protection hidden="1"/>
    </xf>
    <xf numFmtId="0" fontId="117" fillId="39" borderId="0" xfId="478" applyFont="1" applyFill="1" applyAlignment="1" applyProtection="1">
      <alignment vertical="center"/>
      <protection hidden="1"/>
    </xf>
    <xf numFmtId="0" fontId="105" fillId="41" borderId="27" xfId="483" applyFont="1" applyFill="1" applyBorder="1"/>
    <xf numFmtId="0" fontId="105" fillId="41" borderId="16" xfId="483" applyFont="1" applyFill="1" applyBorder="1"/>
    <xf numFmtId="0" fontId="105" fillId="41" borderId="28" xfId="483" applyFont="1" applyFill="1" applyBorder="1"/>
    <xf numFmtId="0" fontId="105" fillId="0" borderId="0" xfId="0" applyFont="1"/>
    <xf numFmtId="0" fontId="105" fillId="41" borderId="29" xfId="483" applyFont="1" applyFill="1" applyBorder="1"/>
    <xf numFmtId="0" fontId="105" fillId="41" borderId="0" xfId="483" applyFont="1" applyFill="1"/>
    <xf numFmtId="0" fontId="105" fillId="41" borderId="30" xfId="483" applyFont="1" applyFill="1" applyBorder="1"/>
    <xf numFmtId="0" fontId="105" fillId="41" borderId="0" xfId="483" applyFont="1" applyFill="1" applyAlignment="1">
      <alignment horizontal="centerContinuous"/>
    </xf>
    <xf numFmtId="0" fontId="114" fillId="41" borderId="0" xfId="483" applyFont="1" applyFill="1" applyAlignment="1">
      <alignment horizontal="center"/>
    </xf>
    <xf numFmtId="0" fontId="105" fillId="41" borderId="0" xfId="483" applyFont="1" applyFill="1" applyAlignment="1">
      <alignment horizontal="center"/>
    </xf>
    <xf numFmtId="0" fontId="114" fillId="41" borderId="30" xfId="483" applyFont="1" applyFill="1" applyBorder="1" applyAlignment="1">
      <alignment horizontal="center"/>
    </xf>
    <xf numFmtId="0" fontId="114" fillId="41" borderId="0" xfId="483" applyFont="1" applyFill="1" applyAlignment="1">
      <alignment horizontal="left"/>
    </xf>
    <xf numFmtId="0" fontId="114" fillId="41" borderId="0" xfId="483" applyFont="1" applyFill="1"/>
    <xf numFmtId="0" fontId="105" fillId="41" borderId="31" xfId="483" applyFont="1" applyFill="1" applyBorder="1"/>
    <xf numFmtId="0" fontId="105" fillId="41" borderId="12" xfId="483" applyFont="1" applyFill="1" applyBorder="1"/>
    <xf numFmtId="0" fontId="105" fillId="41" borderId="32" xfId="483" applyFont="1" applyFill="1" applyBorder="1"/>
    <xf numFmtId="0" fontId="114" fillId="0" borderId="10" xfId="0" applyFont="1" applyBorder="1" applyAlignment="1" applyProtection="1">
      <alignment horizontal="center" vertical="center" wrapText="1"/>
      <protection hidden="1"/>
    </xf>
    <xf numFmtId="230" fontId="114" fillId="0" borderId="10" xfId="0" applyNumberFormat="1" applyFont="1" applyBorder="1" applyAlignment="1" applyProtection="1">
      <alignment horizontal="center" vertical="center" wrapText="1"/>
      <protection hidden="1"/>
    </xf>
    <xf numFmtId="0" fontId="105" fillId="0" borderId="10" xfId="0" applyFont="1" applyBorder="1" applyAlignment="1" applyProtection="1">
      <alignment horizontal="center" vertical="center" wrapText="1"/>
      <protection hidden="1"/>
    </xf>
    <xf numFmtId="0" fontId="114" fillId="0" borderId="0" xfId="0" applyFont="1" applyAlignment="1" applyProtection="1">
      <alignment horizontal="center" vertical="center" wrapText="1"/>
      <protection hidden="1"/>
    </xf>
    <xf numFmtId="0" fontId="105" fillId="0" borderId="0" xfId="0" applyFont="1" applyAlignment="1" applyProtection="1">
      <alignment horizontal="center" vertical="center" wrapText="1"/>
      <protection hidden="1"/>
    </xf>
    <xf numFmtId="0" fontId="211" fillId="0" borderId="0" xfId="0" applyFont="1" applyAlignment="1" applyProtection="1">
      <alignment horizontal="center" vertical="center" wrapText="1"/>
      <protection hidden="1"/>
    </xf>
    <xf numFmtId="0" fontId="211" fillId="0" borderId="0" xfId="0" applyFont="1" applyAlignment="1" applyProtection="1">
      <alignment vertical="center" wrapText="1"/>
      <protection hidden="1"/>
    </xf>
    <xf numFmtId="0" fontId="108" fillId="0" borderId="0" xfId="444" applyFont="1" applyAlignment="1" applyProtection="1">
      <alignment vertical="center"/>
      <protection locked="0"/>
    </xf>
    <xf numFmtId="0" fontId="211" fillId="0" borderId="10" xfId="0" applyFont="1" applyBorder="1" applyAlignment="1" applyProtection="1">
      <alignment horizontal="center" vertical="center" wrapText="1"/>
      <protection hidden="1"/>
    </xf>
    <xf numFmtId="182" fontId="211" fillId="0" borderId="10" xfId="0" applyNumberFormat="1" applyFont="1" applyBorder="1" applyAlignment="1" applyProtection="1">
      <alignment horizontal="center" vertical="center" wrapText="1"/>
      <protection hidden="1"/>
    </xf>
    <xf numFmtId="0" fontId="105" fillId="0" borderId="0" xfId="0" applyFont="1" applyAlignment="1" applyProtection="1">
      <alignment vertical="center"/>
      <protection hidden="1"/>
    </xf>
    <xf numFmtId="0" fontId="114" fillId="0" borderId="0" xfId="0" applyFont="1" applyAlignment="1" applyProtection="1">
      <alignment vertical="center"/>
      <protection hidden="1"/>
    </xf>
    <xf numFmtId="0" fontId="114" fillId="0" borderId="0" xfId="478" applyFont="1" applyAlignment="1" applyProtection="1">
      <alignment vertical="center"/>
      <protection hidden="1"/>
    </xf>
    <xf numFmtId="0" fontId="132" fillId="0" borderId="0" xfId="0" quotePrefix="1" applyFont="1" applyAlignment="1" applyProtection="1">
      <alignment horizontal="center" vertical="center"/>
      <protection hidden="1"/>
    </xf>
    <xf numFmtId="0" fontId="105" fillId="0" borderId="10" xfId="0" applyFont="1" applyBorder="1" applyAlignment="1" applyProtection="1">
      <alignment horizontal="center" vertical="center"/>
      <protection hidden="1"/>
    </xf>
    <xf numFmtId="230" fontId="114" fillId="39" borderId="10" xfId="478" quotePrefix="1" applyNumberFormat="1" applyFont="1" applyFill="1" applyBorder="1" applyAlignment="1" applyProtection="1">
      <alignment horizontal="center" vertical="center"/>
      <protection hidden="1"/>
    </xf>
    <xf numFmtId="0" fontId="114" fillId="39" borderId="10" xfId="478" applyFont="1" applyFill="1" applyBorder="1" applyAlignment="1" applyProtection="1">
      <alignment horizontal="center" vertical="center"/>
      <protection hidden="1"/>
    </xf>
    <xf numFmtId="0" fontId="114" fillId="39" borderId="10" xfId="0" applyFont="1" applyFill="1" applyBorder="1" applyAlignment="1" applyProtection="1">
      <alignment vertical="center"/>
      <protection hidden="1"/>
    </xf>
    <xf numFmtId="0" fontId="105" fillId="0" borderId="10" xfId="0" applyFont="1" applyBorder="1" applyAlignment="1" applyProtection="1">
      <alignment horizontal="left" vertical="center"/>
      <protection hidden="1"/>
    </xf>
    <xf numFmtId="229" fontId="105" fillId="0" borderId="10" xfId="0" applyNumberFormat="1" applyFont="1" applyBorder="1" applyAlignment="1" applyProtection="1">
      <alignment horizontal="center" vertical="center"/>
      <protection hidden="1"/>
    </xf>
    <xf numFmtId="0" fontId="105" fillId="0" borderId="10" xfId="478" applyFont="1" applyBorder="1" applyAlignment="1" applyProtection="1">
      <alignment horizontal="center" vertical="center"/>
      <protection hidden="1"/>
    </xf>
    <xf numFmtId="0" fontId="105" fillId="0" borderId="10" xfId="478" applyFont="1" applyBorder="1" applyAlignment="1" applyProtection="1">
      <alignment vertical="center"/>
      <protection hidden="1"/>
    </xf>
    <xf numFmtId="224" fontId="105" fillId="0" borderId="10" xfId="478" applyNumberFormat="1" applyFont="1" applyBorder="1" applyAlignment="1" applyProtection="1">
      <alignment horizontal="center" vertical="center"/>
      <protection hidden="1"/>
    </xf>
    <xf numFmtId="224" fontId="105" fillId="0" borderId="10" xfId="0" applyNumberFormat="1" applyFont="1" applyBorder="1" applyAlignment="1" applyProtection="1">
      <alignment vertical="center"/>
      <protection hidden="1"/>
    </xf>
    <xf numFmtId="229" fontId="116" fillId="26" borderId="10" xfId="0" applyNumberFormat="1" applyFont="1" applyFill="1" applyBorder="1" applyAlignment="1" applyProtection="1">
      <alignment horizontal="center" vertical="center"/>
      <protection hidden="1"/>
    </xf>
    <xf numFmtId="0" fontId="105" fillId="0" borderId="10" xfId="478" applyFont="1" applyBorder="1" applyAlignment="1" applyProtection="1">
      <alignment horizontal="center" vertical="center" wrapText="1"/>
      <protection hidden="1"/>
    </xf>
    <xf numFmtId="0" fontId="105" fillId="0" borderId="10" xfId="478" applyFont="1" applyBorder="1" applyAlignment="1" applyProtection="1">
      <alignment vertical="center" wrapText="1"/>
      <protection hidden="1"/>
    </xf>
    <xf numFmtId="3" fontId="105" fillId="0" borderId="0" xfId="0" applyNumberFormat="1" applyFont="1" applyAlignment="1" applyProtection="1">
      <alignment vertical="center"/>
      <protection hidden="1"/>
    </xf>
    <xf numFmtId="0" fontId="105" fillId="0" borderId="0" xfId="0" applyFont="1" applyAlignment="1" applyProtection="1">
      <alignment horizontal="left" vertical="center" wrapText="1"/>
      <protection hidden="1"/>
    </xf>
    <xf numFmtId="0" fontId="105" fillId="0" borderId="10" xfId="0" applyFont="1" applyBorder="1" applyAlignment="1" applyProtection="1">
      <alignment vertical="center" wrapText="1"/>
      <protection hidden="1"/>
    </xf>
    <xf numFmtId="224" fontId="105" fillId="0" borderId="10" xfId="0" applyNumberFormat="1" applyFont="1" applyBorder="1" applyAlignment="1" applyProtection="1">
      <alignment horizontal="center" vertical="center" wrapText="1"/>
      <protection hidden="1"/>
    </xf>
    <xf numFmtId="0" fontId="105" fillId="0" borderId="10" xfId="0" applyFont="1" applyBorder="1" applyAlignment="1" applyProtection="1">
      <alignment vertical="center"/>
      <protection hidden="1"/>
    </xf>
    <xf numFmtId="0" fontId="105" fillId="0" borderId="0" xfId="0" applyFont="1" applyAlignment="1" applyProtection="1">
      <alignment horizontal="left" vertical="center"/>
      <protection hidden="1"/>
    </xf>
    <xf numFmtId="0" fontId="131" fillId="0" borderId="0" xfId="0" applyFont="1" applyAlignment="1" applyProtection="1">
      <alignment vertical="center"/>
      <protection hidden="1"/>
    </xf>
    <xf numFmtId="0" fontId="114" fillId="42" borderId="10" xfId="0" applyFont="1" applyFill="1" applyBorder="1" applyAlignment="1" applyProtection="1">
      <alignment horizontal="center" vertical="center" wrapText="1"/>
      <protection hidden="1"/>
    </xf>
    <xf numFmtId="231" fontId="114" fillId="42" borderId="10" xfId="0" applyNumberFormat="1" applyFont="1" applyFill="1" applyBorder="1" applyAlignment="1" applyProtection="1">
      <alignment horizontal="center" vertical="center" wrapText="1"/>
      <protection hidden="1"/>
    </xf>
    <xf numFmtId="237" fontId="105" fillId="0" borderId="10" xfId="0" applyNumberFormat="1" applyFont="1" applyBorder="1" applyAlignment="1" applyProtection="1">
      <alignment horizontal="center" vertical="center" wrapText="1"/>
      <protection hidden="1"/>
    </xf>
    <xf numFmtId="0" fontId="131" fillId="0" borderId="0" xfId="478" applyFont="1" applyAlignment="1" applyProtection="1">
      <alignment horizontal="center" vertical="center" wrapText="1"/>
      <protection hidden="1"/>
    </xf>
    <xf numFmtId="0" fontId="131" fillId="0" borderId="0" xfId="478" applyFont="1" applyAlignment="1" applyProtection="1">
      <alignment vertical="center"/>
      <protection hidden="1"/>
    </xf>
    <xf numFmtId="0" fontId="132" fillId="0" borderId="0" xfId="0" applyFont="1" applyAlignment="1" applyProtection="1">
      <alignment horizontal="center" vertical="center"/>
      <protection hidden="1"/>
    </xf>
    <xf numFmtId="230" fontId="114" fillId="39" borderId="10" xfId="478" applyNumberFormat="1" applyFont="1" applyFill="1" applyBorder="1" applyAlignment="1" applyProtection="1">
      <alignment horizontal="center" vertical="center"/>
      <protection hidden="1"/>
    </xf>
    <xf numFmtId="0" fontId="114" fillId="0" borderId="33" xfId="478" applyFont="1" applyBorder="1" applyAlignment="1" applyProtection="1">
      <alignment horizontal="center" vertical="center"/>
      <protection hidden="1"/>
    </xf>
    <xf numFmtId="2" fontId="105" fillId="0" borderId="10" xfId="478" applyNumberFormat="1" applyFont="1" applyBorder="1" applyAlignment="1" applyProtection="1">
      <alignment horizontal="center" vertical="center"/>
      <protection hidden="1"/>
    </xf>
    <xf numFmtId="169" fontId="105" fillId="0" borderId="10" xfId="317" applyFont="1" applyBorder="1" applyAlignment="1" applyProtection="1">
      <alignment horizontal="center" vertical="center"/>
      <protection hidden="1"/>
    </xf>
    <xf numFmtId="224" fontId="105" fillId="0" borderId="0" xfId="478" applyNumberFormat="1" applyFont="1" applyAlignment="1" applyProtection="1">
      <alignment horizontal="center" vertical="center"/>
      <protection hidden="1"/>
    </xf>
    <xf numFmtId="224" fontId="105" fillId="0" borderId="0" xfId="478" applyNumberFormat="1" applyFont="1" applyAlignment="1" applyProtection="1">
      <alignment horizontal="left" vertical="center"/>
      <protection hidden="1"/>
    </xf>
    <xf numFmtId="224" fontId="105" fillId="0" borderId="0" xfId="0" applyNumberFormat="1" applyFont="1" applyAlignment="1" applyProtection="1">
      <alignment vertical="center"/>
      <protection hidden="1"/>
    </xf>
    <xf numFmtId="2" fontId="105" fillId="0" borderId="10" xfId="0" applyNumberFormat="1" applyFont="1" applyBorder="1" applyAlignment="1" applyProtection="1">
      <alignment horizontal="center" vertical="center"/>
      <protection hidden="1"/>
    </xf>
    <xf numFmtId="0" fontId="105" fillId="0" borderId="25" xfId="0" applyFont="1" applyBorder="1" applyAlignment="1" applyProtection="1">
      <alignment horizontal="center" vertical="center"/>
      <protection hidden="1"/>
    </xf>
    <xf numFmtId="169" fontId="105" fillId="0" borderId="26" xfId="0" applyNumberFormat="1" applyFont="1" applyBorder="1" applyAlignment="1" applyProtection="1">
      <alignment horizontal="center" vertical="center"/>
      <protection hidden="1"/>
    </xf>
    <xf numFmtId="0" fontId="105" fillId="0" borderId="4" xfId="0" applyFont="1" applyBorder="1" applyAlignment="1" applyProtection="1">
      <alignment horizontal="center" vertical="center"/>
      <protection hidden="1"/>
    </xf>
    <xf numFmtId="0" fontId="105" fillId="0" borderId="0" xfId="0" applyFont="1" applyAlignment="1" applyProtection="1">
      <alignment horizontal="right" vertical="center"/>
      <protection hidden="1"/>
    </xf>
    <xf numFmtId="0" fontId="114" fillId="0" borderId="34" xfId="0" applyFont="1" applyBorder="1" applyAlignment="1" applyProtection="1">
      <alignment vertical="center"/>
      <protection hidden="1"/>
    </xf>
    <xf numFmtId="199" fontId="105" fillId="0" borderId="0" xfId="317" applyNumberFormat="1" applyFont="1" applyAlignment="1" applyProtection="1">
      <alignment vertical="center"/>
      <protection hidden="1"/>
    </xf>
    <xf numFmtId="229" fontId="105" fillId="0" borderId="0" xfId="0" applyNumberFormat="1" applyFont="1" applyAlignment="1" applyProtection="1">
      <alignment vertical="center"/>
      <protection hidden="1"/>
    </xf>
    <xf numFmtId="230" fontId="105" fillId="0" borderId="10" xfId="478" quotePrefix="1" applyNumberFormat="1" applyFont="1" applyBorder="1" applyAlignment="1" applyProtection="1">
      <alignment horizontal="center" vertical="center"/>
      <protection hidden="1"/>
    </xf>
    <xf numFmtId="3" fontId="114" fillId="0" borderId="10" xfId="0" applyNumberFormat="1" applyFont="1" applyBorder="1" applyAlignment="1" applyProtection="1">
      <alignment horizontal="center" vertical="center" wrapText="1"/>
      <protection hidden="1"/>
    </xf>
    <xf numFmtId="2" fontId="105" fillId="0" borderId="10" xfId="0" applyNumberFormat="1" applyFont="1" applyBorder="1" applyAlignment="1" applyProtection="1">
      <alignment horizontal="center" vertical="center" wrapText="1"/>
      <protection hidden="1"/>
    </xf>
    <xf numFmtId="0" fontId="114" fillId="0" borderId="25" xfId="0" applyFont="1" applyBorder="1" applyAlignment="1" applyProtection="1">
      <alignment horizontal="center" vertical="center" wrapText="1"/>
      <protection hidden="1"/>
    </xf>
    <xf numFmtId="0" fontId="114" fillId="0" borderId="5" xfId="0" applyFont="1" applyBorder="1" applyAlignment="1" applyProtection="1">
      <alignment horizontal="center" vertical="center" wrapText="1"/>
      <protection hidden="1"/>
    </xf>
    <xf numFmtId="0" fontId="114" fillId="0" borderId="4" xfId="0" applyFont="1" applyBorder="1" applyAlignment="1" applyProtection="1">
      <alignment horizontal="center" vertical="center" wrapText="1"/>
      <protection hidden="1"/>
    </xf>
    <xf numFmtId="0" fontId="105" fillId="0" borderId="10" xfId="0" applyFont="1" applyBorder="1" applyAlignment="1" applyProtection="1">
      <alignment horizontal="left" vertical="center" wrapText="1"/>
      <protection hidden="1"/>
    </xf>
    <xf numFmtId="230" fontId="114" fillId="42" borderId="10" xfId="0" applyNumberFormat="1" applyFont="1" applyFill="1" applyBorder="1" applyAlignment="1" applyProtection="1">
      <alignment horizontal="center" vertical="center" wrapText="1"/>
      <protection hidden="1"/>
    </xf>
    <xf numFmtId="3" fontId="114" fillId="42" borderId="10" xfId="0" applyNumberFormat="1" applyFont="1" applyFill="1" applyBorder="1" applyAlignment="1" applyProtection="1">
      <alignment horizontal="center" vertical="center" wrapText="1"/>
      <protection hidden="1"/>
    </xf>
    <xf numFmtId="3" fontId="105" fillId="0" borderId="10" xfId="0" applyNumberFormat="1" applyFont="1" applyBorder="1" applyAlignment="1" applyProtection="1">
      <alignment horizontal="center" vertical="center" wrapText="1"/>
      <protection hidden="1"/>
    </xf>
    <xf numFmtId="230" fontId="114" fillId="42" borderId="10" xfId="478" quotePrefix="1" applyNumberFormat="1" applyFont="1" applyFill="1" applyBorder="1" applyAlignment="1" applyProtection="1">
      <alignment horizontal="center" vertical="center"/>
      <protection hidden="1"/>
    </xf>
    <xf numFmtId="0" fontId="131" fillId="0" borderId="0" xfId="478" applyFont="1" applyAlignment="1" applyProtection="1">
      <alignment vertical="center" wrapText="1"/>
      <protection hidden="1"/>
    </xf>
    <xf numFmtId="230" fontId="114" fillId="0" borderId="10" xfId="478" quotePrefix="1" applyNumberFormat="1" applyFont="1" applyBorder="1" applyAlignment="1" applyProtection="1">
      <alignment horizontal="center" vertical="center"/>
      <protection hidden="1"/>
    </xf>
    <xf numFmtId="232" fontId="114" fillId="0" borderId="10" xfId="0" applyNumberFormat="1" applyFont="1" applyBorder="1" applyAlignment="1" applyProtection="1">
      <alignment horizontal="center" vertical="center" wrapText="1"/>
      <protection hidden="1"/>
    </xf>
    <xf numFmtId="233" fontId="105" fillId="0" borderId="10" xfId="0" applyNumberFormat="1" applyFont="1" applyBorder="1" applyAlignment="1" applyProtection="1">
      <alignment horizontal="center" vertical="center"/>
      <protection hidden="1"/>
    </xf>
    <xf numFmtId="233" fontId="116" fillId="26" borderId="10" xfId="0" applyNumberFormat="1" applyFont="1" applyFill="1" applyBorder="1" applyAlignment="1" applyProtection="1">
      <alignment horizontal="center" vertical="center"/>
      <protection hidden="1"/>
    </xf>
    <xf numFmtId="0" fontId="128" fillId="0" borderId="25" xfId="0" applyFont="1" applyBorder="1" applyAlignment="1" applyProtection="1">
      <alignment vertical="center" wrapText="1"/>
      <protection hidden="1"/>
    </xf>
    <xf numFmtId="0" fontId="114" fillId="0" borderId="25" xfId="0" applyFont="1" applyBorder="1" applyAlignment="1" applyProtection="1">
      <alignment vertical="center" wrapText="1"/>
      <protection hidden="1"/>
    </xf>
    <xf numFmtId="241" fontId="114" fillId="39" borderId="10" xfId="478" quotePrefix="1" applyNumberFormat="1" applyFont="1" applyFill="1" applyBorder="1" applyAlignment="1" applyProtection="1">
      <alignment horizontal="center" vertical="center"/>
      <protection hidden="1"/>
    </xf>
    <xf numFmtId="242" fontId="105" fillId="0" borderId="10" xfId="317" applyNumberFormat="1" applyFont="1" applyBorder="1" applyAlignment="1" applyProtection="1">
      <alignment horizontal="center" vertical="center" wrapText="1"/>
      <protection hidden="1"/>
    </xf>
    <xf numFmtId="0" fontId="130" fillId="39" borderId="0" xfId="478" applyFont="1" applyFill="1" applyAlignment="1" applyProtection="1">
      <alignment vertical="center"/>
      <protection hidden="1"/>
    </xf>
    <xf numFmtId="234" fontId="105" fillId="43" borderId="10" xfId="0" applyNumberFormat="1" applyFont="1" applyFill="1" applyBorder="1" applyAlignment="1" applyProtection="1">
      <alignment horizontal="center" vertical="center" wrapText="1"/>
      <protection hidden="1"/>
    </xf>
    <xf numFmtId="224" fontId="105" fillId="43" borderId="10" xfId="0" applyNumberFormat="1" applyFont="1" applyFill="1" applyBorder="1" applyAlignment="1" applyProtection="1">
      <alignment horizontal="center" vertical="center" wrapText="1"/>
      <protection hidden="1"/>
    </xf>
    <xf numFmtId="230" fontId="114" fillId="0" borderId="25" xfId="478" quotePrefix="1" applyNumberFormat="1" applyFont="1" applyBorder="1" applyAlignment="1" applyProtection="1">
      <alignment horizontal="center" vertical="center"/>
      <protection hidden="1"/>
    </xf>
    <xf numFmtId="224" fontId="211" fillId="0" borderId="10" xfId="0" applyNumberFormat="1" applyFont="1" applyBorder="1" applyAlignment="1" applyProtection="1">
      <alignment horizontal="center" vertical="center" wrapText="1"/>
      <protection hidden="1"/>
    </xf>
    <xf numFmtId="235" fontId="105" fillId="0" borderId="10" xfId="0" applyNumberFormat="1" applyFont="1" applyBorder="1" applyAlignment="1" applyProtection="1">
      <alignment horizontal="center" vertical="center"/>
      <protection hidden="1"/>
    </xf>
    <xf numFmtId="176" fontId="105" fillId="0" borderId="10" xfId="0" applyNumberFormat="1" applyFont="1" applyBorder="1" applyAlignment="1" applyProtection="1">
      <alignment horizontal="center" vertical="center" wrapText="1"/>
      <protection hidden="1"/>
    </xf>
    <xf numFmtId="235" fontId="116" fillId="26" borderId="10" xfId="0" applyNumberFormat="1" applyFont="1" applyFill="1" applyBorder="1" applyAlignment="1" applyProtection="1">
      <alignment horizontal="center" vertical="center"/>
      <protection hidden="1"/>
    </xf>
    <xf numFmtId="0" fontId="107" fillId="0" borderId="10" xfId="0" applyFont="1" applyBorder="1" applyAlignment="1" applyProtection="1">
      <alignment horizontal="center" vertical="center" wrapText="1"/>
      <protection hidden="1"/>
    </xf>
    <xf numFmtId="0" fontId="107" fillId="0" borderId="21" xfId="0" applyFont="1" applyBorder="1" applyAlignment="1" applyProtection="1">
      <alignment vertical="center" wrapText="1"/>
      <protection hidden="1"/>
    </xf>
    <xf numFmtId="0" fontId="107" fillId="42" borderId="10" xfId="0" applyFont="1" applyFill="1" applyBorder="1" applyAlignment="1" applyProtection="1">
      <alignment horizontal="left" vertical="center" wrapText="1"/>
      <protection hidden="1"/>
    </xf>
    <xf numFmtId="0" fontId="107" fillId="42" borderId="21" xfId="0" applyFont="1" applyFill="1" applyBorder="1" applyAlignment="1" applyProtection="1">
      <alignment vertical="center" wrapText="1"/>
      <protection hidden="1"/>
    </xf>
    <xf numFmtId="0" fontId="107" fillId="42" borderId="8" xfId="0" applyFont="1" applyFill="1" applyBorder="1" applyAlignment="1" applyProtection="1">
      <alignment vertical="center" wrapText="1"/>
      <protection hidden="1"/>
    </xf>
    <xf numFmtId="0" fontId="107" fillId="42" borderId="26" xfId="0" applyFont="1" applyFill="1" applyBorder="1" applyAlignment="1" applyProtection="1">
      <alignment vertical="center" wrapText="1"/>
      <protection hidden="1"/>
    </xf>
    <xf numFmtId="0" fontId="107" fillId="42" borderId="35" xfId="0" applyFont="1" applyFill="1" applyBorder="1" applyAlignment="1" applyProtection="1">
      <alignment horizontal="left" vertical="center" wrapText="1"/>
      <protection hidden="1"/>
    </xf>
    <xf numFmtId="0" fontId="107" fillId="42" borderId="36" xfId="0" applyFont="1" applyFill="1" applyBorder="1" applyAlignment="1" applyProtection="1">
      <alignment vertical="center" wrapText="1"/>
      <protection hidden="1"/>
    </xf>
    <xf numFmtId="0" fontId="107" fillId="42" borderId="37" xfId="0" applyFont="1" applyFill="1" applyBorder="1" applyAlignment="1" applyProtection="1">
      <alignment vertical="center" wrapText="1"/>
      <protection hidden="1"/>
    </xf>
    <xf numFmtId="0" fontId="107" fillId="42" borderId="38" xfId="0" applyFont="1" applyFill="1" applyBorder="1" applyAlignment="1" applyProtection="1">
      <alignment vertical="center" wrapText="1"/>
      <protection hidden="1"/>
    </xf>
    <xf numFmtId="0" fontId="65" fillId="0" borderId="39" xfId="0" applyFont="1" applyBorder="1" applyAlignment="1" applyProtection="1">
      <alignment horizontal="left" vertical="center" wrapText="1"/>
      <protection hidden="1"/>
    </xf>
    <xf numFmtId="0" fontId="65" fillId="0" borderId="40" xfId="0" applyFont="1" applyBorder="1" applyAlignment="1" applyProtection="1">
      <alignment vertical="center" wrapText="1"/>
      <protection hidden="1"/>
    </xf>
    <xf numFmtId="0" fontId="65" fillId="0" borderId="17" xfId="0" applyFont="1" applyBorder="1" applyAlignment="1" applyProtection="1">
      <alignment vertical="center" wrapText="1"/>
      <protection hidden="1"/>
    </xf>
    <xf numFmtId="0" fontId="65" fillId="0" borderId="41" xfId="0" applyFont="1" applyBorder="1" applyAlignment="1" applyProtection="1">
      <alignment vertical="center" wrapText="1"/>
      <protection hidden="1"/>
    </xf>
    <xf numFmtId="237" fontId="65" fillId="0" borderId="39" xfId="0" applyNumberFormat="1" applyFont="1" applyBorder="1" applyAlignment="1" applyProtection="1">
      <alignment horizontal="center" vertical="center"/>
      <protection hidden="1"/>
    </xf>
    <xf numFmtId="0" fontId="65" fillId="0" borderId="39" xfId="0" applyFont="1" applyBorder="1" applyAlignment="1" applyProtection="1">
      <alignment horizontal="center" vertical="center"/>
      <protection hidden="1"/>
    </xf>
    <xf numFmtId="237" fontId="65" fillId="0" borderId="39" xfId="0" applyNumberFormat="1" applyFont="1" applyBorder="1" applyAlignment="1" applyProtection="1">
      <alignment horizontal="center" vertical="center" wrapText="1"/>
      <protection hidden="1"/>
    </xf>
    <xf numFmtId="0" fontId="107" fillId="42" borderId="39" xfId="0" applyFont="1" applyFill="1" applyBorder="1" applyAlignment="1" applyProtection="1">
      <alignment horizontal="left" vertical="center" wrapText="1"/>
      <protection hidden="1"/>
    </xf>
    <xf numFmtId="0" fontId="107" fillId="42" borderId="40" xfId="0" applyFont="1" applyFill="1" applyBorder="1" applyAlignment="1" applyProtection="1">
      <alignment vertical="center" wrapText="1"/>
      <protection hidden="1"/>
    </xf>
    <xf numFmtId="0" fontId="107" fillId="42" borderId="17" xfId="0" applyFont="1" applyFill="1" applyBorder="1" applyAlignment="1" applyProtection="1">
      <alignment vertical="center" wrapText="1"/>
      <protection hidden="1"/>
    </xf>
    <xf numFmtId="0" fontId="107" fillId="42" borderId="41" xfId="0" applyFont="1" applyFill="1" applyBorder="1" applyAlignment="1" applyProtection="1">
      <alignment vertical="center" wrapText="1"/>
      <protection hidden="1"/>
    </xf>
    <xf numFmtId="0" fontId="65" fillId="0" borderId="39" xfId="0" applyFont="1" applyBorder="1" applyAlignment="1" applyProtection="1">
      <alignment horizontal="center" vertical="center" wrapText="1"/>
      <protection hidden="1"/>
    </xf>
    <xf numFmtId="0" fontId="65" fillId="0" borderId="39" xfId="0" applyFont="1" applyBorder="1" applyAlignment="1" applyProtection="1">
      <alignment horizontal="left" vertical="center"/>
      <protection hidden="1"/>
    </xf>
    <xf numFmtId="0" fontId="212" fillId="0" borderId="40" xfId="0" applyFont="1" applyBorder="1" applyAlignment="1" applyProtection="1">
      <alignment vertical="center" wrapText="1"/>
      <protection hidden="1"/>
    </xf>
    <xf numFmtId="0" fontId="65" fillId="0" borderId="39" xfId="0" applyFont="1" applyBorder="1" applyAlignment="1" applyProtection="1">
      <alignment vertical="center" wrapText="1"/>
      <protection hidden="1"/>
    </xf>
    <xf numFmtId="0" fontId="65" fillId="0" borderId="42" xfId="0" applyFont="1" applyBorder="1" applyAlignment="1" applyProtection="1">
      <alignment horizontal="left" vertical="center" wrapText="1"/>
      <protection hidden="1"/>
    </xf>
    <xf numFmtId="0" fontId="65" fillId="0" borderId="43" xfId="0" applyFont="1" applyBorder="1" applyAlignment="1" applyProtection="1">
      <alignment vertical="center" wrapText="1"/>
      <protection hidden="1"/>
    </xf>
    <xf numFmtId="237" fontId="65" fillId="0" borderId="42" xfId="0" applyNumberFormat="1" applyFont="1" applyBorder="1" applyAlignment="1" applyProtection="1">
      <alignment horizontal="center" vertical="center"/>
      <protection hidden="1"/>
    </xf>
    <xf numFmtId="0" fontId="65" fillId="0" borderId="42" xfId="0" applyFont="1" applyBorder="1" applyAlignment="1" applyProtection="1">
      <alignment horizontal="center" vertical="center"/>
      <protection hidden="1"/>
    </xf>
    <xf numFmtId="229" fontId="105" fillId="44" borderId="0" xfId="0" applyNumberFormat="1" applyFont="1" applyFill="1" applyAlignment="1" applyProtection="1">
      <alignment vertical="center"/>
      <protection hidden="1"/>
    </xf>
    <xf numFmtId="9" fontId="105" fillId="44" borderId="0" xfId="0" applyNumberFormat="1" applyFont="1" applyFill="1" applyAlignment="1" applyProtection="1">
      <alignment vertical="center"/>
      <protection hidden="1"/>
    </xf>
    <xf numFmtId="0" fontId="114" fillId="0" borderId="0" xfId="0" applyFont="1" applyAlignment="1" applyProtection="1">
      <alignment horizontal="center" vertical="center"/>
      <protection hidden="1"/>
    </xf>
    <xf numFmtId="0" fontId="65" fillId="0" borderId="0" xfId="444" applyFont="1" applyAlignment="1">
      <alignment vertical="center"/>
    </xf>
    <xf numFmtId="0" fontId="114" fillId="0" borderId="0" xfId="444" applyFont="1" applyAlignment="1">
      <alignment vertical="center"/>
    </xf>
    <xf numFmtId="0" fontId="128" fillId="0" borderId="0" xfId="444" applyFont="1" applyAlignment="1">
      <alignment vertical="center"/>
    </xf>
    <xf numFmtId="0" fontId="114" fillId="0" borderId="0" xfId="444" applyFont="1" applyAlignment="1">
      <alignment horizontal="center" vertical="center"/>
    </xf>
    <xf numFmtId="0" fontId="136" fillId="0" borderId="44" xfId="444" applyFont="1" applyBorder="1" applyAlignment="1">
      <alignment horizontal="center" vertical="center" wrapText="1"/>
    </xf>
    <xf numFmtId="0" fontId="108" fillId="0" borderId="0" xfId="444" applyFont="1" applyAlignment="1">
      <alignment vertical="center"/>
    </xf>
    <xf numFmtId="0" fontId="108" fillId="0" borderId="13" xfId="444" applyFont="1" applyBorder="1" applyAlignment="1">
      <alignment horizontal="center" vertical="center"/>
    </xf>
    <xf numFmtId="195" fontId="111" fillId="0" borderId="0" xfId="444" applyNumberFormat="1" applyFont="1" applyAlignment="1">
      <alignment vertical="center"/>
    </xf>
    <xf numFmtId="0" fontId="111" fillId="0" borderId="0" xfId="444" applyFont="1" applyAlignment="1">
      <alignment vertical="center"/>
    </xf>
    <xf numFmtId="0" fontId="108" fillId="0" borderId="39" xfId="444" applyFont="1" applyBorder="1" applyAlignment="1">
      <alignment horizontal="center" vertical="center"/>
    </xf>
    <xf numFmtId="195" fontId="108" fillId="0" borderId="0" xfId="319" applyNumberFormat="1" applyFont="1" applyFill="1" applyAlignment="1">
      <alignment vertical="center"/>
    </xf>
    <xf numFmtId="195" fontId="111" fillId="0" borderId="0" xfId="319" applyNumberFormat="1" applyFont="1" applyFill="1" applyAlignment="1">
      <alignment vertical="center"/>
    </xf>
    <xf numFmtId="0" fontId="108" fillId="0" borderId="10" xfId="444" applyFont="1" applyBorder="1" applyAlignment="1">
      <alignment vertical="center"/>
    </xf>
    <xf numFmtId="0" fontId="108" fillId="0" borderId="4" xfId="444" applyFont="1" applyBorder="1" applyAlignment="1">
      <alignment vertical="center"/>
    </xf>
    <xf numFmtId="0" fontId="137" fillId="0" borderId="0" xfId="444" applyFont="1" applyAlignment="1">
      <alignment vertical="center"/>
    </xf>
    <xf numFmtId="195" fontId="107" fillId="0" borderId="0" xfId="317" applyNumberFormat="1" applyFont="1" applyAlignment="1">
      <alignment vertical="center"/>
    </xf>
    <xf numFmtId="0" fontId="138" fillId="0" borderId="0" xfId="480" applyFont="1" applyAlignment="1">
      <alignment vertical="center"/>
    </xf>
    <xf numFmtId="0" fontId="135" fillId="0" borderId="0" xfId="480" applyFont="1" applyAlignment="1">
      <alignment vertical="center"/>
    </xf>
    <xf numFmtId="0" fontId="106" fillId="0" borderId="0" xfId="480" applyFont="1" applyAlignment="1">
      <alignment vertical="center"/>
    </xf>
    <xf numFmtId="0" fontId="114" fillId="0" borderId="0" xfId="480" applyFont="1" applyAlignment="1">
      <alignment vertical="center"/>
    </xf>
    <xf numFmtId="0" fontId="114" fillId="0" borderId="0" xfId="444" applyFont="1" applyAlignment="1">
      <alignment horizontal="left" vertical="center" wrapText="1"/>
    </xf>
    <xf numFmtId="0" fontId="114" fillId="0" borderId="0" xfId="480" applyFont="1" applyAlignment="1">
      <alignment horizontal="left" vertical="center"/>
    </xf>
    <xf numFmtId="0" fontId="108" fillId="0" borderId="44" xfId="480" applyFont="1" applyBorder="1" applyAlignment="1">
      <alignment vertical="center"/>
    </xf>
    <xf numFmtId="0" fontId="108" fillId="0" borderId="44" xfId="480" applyFont="1" applyBorder="1" applyAlignment="1">
      <alignment vertical="center" wrapText="1"/>
    </xf>
    <xf numFmtId="169" fontId="108" fillId="0" borderId="44" xfId="321" applyFont="1" applyFill="1" applyBorder="1" applyAlignment="1">
      <alignment vertical="center"/>
    </xf>
    <xf numFmtId="195" fontId="108" fillId="0" borderId="0" xfId="328" applyNumberFormat="1" applyFont="1" applyFill="1" applyAlignment="1">
      <alignment horizontal="left" vertical="center"/>
    </xf>
    <xf numFmtId="0" fontId="108" fillId="0" borderId="0" xfId="480" applyFont="1" applyAlignment="1">
      <alignment vertical="center"/>
    </xf>
    <xf numFmtId="0" fontId="108" fillId="0" borderId="0" xfId="480" applyFont="1" applyAlignment="1">
      <alignment horizontal="center" vertical="center"/>
    </xf>
    <xf numFmtId="0" fontId="111" fillId="0" borderId="13" xfId="480" applyFont="1" applyBorder="1" applyAlignment="1">
      <alignment horizontal="center" vertical="center"/>
    </xf>
    <xf numFmtId="0" fontId="108" fillId="0" borderId="13" xfId="484" applyFont="1" applyBorder="1" applyAlignment="1">
      <alignment horizontal="center" vertical="center"/>
    </xf>
    <xf numFmtId="0" fontId="108" fillId="0" borderId="39" xfId="480" applyFont="1" applyBorder="1" applyAlignment="1">
      <alignment horizontal="center" vertical="center"/>
    </xf>
    <xf numFmtId="0" fontId="108" fillId="0" borderId="39" xfId="484" applyFont="1" applyBorder="1" applyAlignment="1">
      <alignment horizontal="center" vertical="center"/>
    </xf>
    <xf numFmtId="0" fontId="111" fillId="0" borderId="39" xfId="480" applyFont="1" applyBorder="1" applyAlignment="1">
      <alignment horizontal="center" vertical="center"/>
    </xf>
    <xf numFmtId="0" fontId="111" fillId="0" borderId="0" xfId="480" applyFont="1" applyAlignment="1">
      <alignment vertical="center"/>
    </xf>
    <xf numFmtId="0" fontId="108" fillId="0" borderId="0" xfId="480" applyFont="1" applyAlignment="1">
      <alignment vertical="center" wrapText="1"/>
    </xf>
    <xf numFmtId="169" fontId="108" fillId="0" borderId="0" xfId="321" applyFont="1" applyFill="1" applyAlignment="1">
      <alignment vertical="center"/>
    </xf>
    <xf numFmtId="239" fontId="107" fillId="2" borderId="0" xfId="444" applyNumberFormat="1" applyFont="1" applyFill="1" applyAlignment="1">
      <alignment horizontal="right" vertical="center"/>
    </xf>
    <xf numFmtId="169" fontId="107" fillId="2" borderId="0" xfId="319" applyFont="1" applyFill="1" applyAlignment="1">
      <alignment vertical="center"/>
    </xf>
    <xf numFmtId="195" fontId="107" fillId="2" borderId="0" xfId="319" applyNumberFormat="1" applyFont="1" applyFill="1" applyAlignment="1">
      <alignment vertical="center"/>
    </xf>
    <xf numFmtId="0" fontId="107" fillId="2" borderId="0" xfId="444" applyFont="1" applyFill="1" applyAlignment="1">
      <alignment vertical="center"/>
    </xf>
    <xf numFmtId="0" fontId="135" fillId="41" borderId="0" xfId="480" applyFont="1" applyFill="1" applyAlignment="1">
      <alignment vertical="center"/>
    </xf>
    <xf numFmtId="0" fontId="65" fillId="2" borderId="0" xfId="444" applyFont="1" applyFill="1" applyAlignment="1">
      <alignment vertical="center"/>
    </xf>
    <xf numFmtId="0" fontId="114" fillId="40" borderId="0" xfId="480" applyFont="1" applyFill="1" applyAlignment="1">
      <alignment horizontal="left" vertical="center"/>
    </xf>
    <xf numFmtId="0" fontId="114" fillId="2" borderId="0" xfId="444" applyFont="1" applyFill="1" applyAlignment="1">
      <alignment vertical="center"/>
    </xf>
    <xf numFmtId="0" fontId="108" fillId="40" borderId="0" xfId="480" applyFont="1" applyFill="1" applyAlignment="1">
      <alignment vertical="center"/>
    </xf>
    <xf numFmtId="195" fontId="108" fillId="40" borderId="0" xfId="319" applyNumberFormat="1" applyFont="1" applyFill="1" applyAlignment="1">
      <alignment vertical="center"/>
    </xf>
    <xf numFmtId="0" fontId="65" fillId="0" borderId="0" xfId="480" applyFont="1" applyAlignment="1">
      <alignment horizontal="center" vertical="center"/>
    </xf>
    <xf numFmtId="0" fontId="108" fillId="2" borderId="0" xfId="444" applyFont="1" applyFill="1" applyAlignment="1">
      <alignment vertical="center"/>
    </xf>
    <xf numFmtId="0" fontId="108" fillId="41" borderId="39" xfId="480" applyFont="1" applyFill="1" applyBorder="1" applyAlignment="1">
      <alignment horizontal="center" vertical="center"/>
    </xf>
    <xf numFmtId="239" fontId="108" fillId="0" borderId="39" xfId="319" applyNumberFormat="1" applyFont="1" applyFill="1" applyBorder="1" applyAlignment="1">
      <alignment vertical="center"/>
    </xf>
    <xf numFmtId="195" fontId="108" fillId="0" borderId="39" xfId="319" applyNumberFormat="1" applyFont="1" applyFill="1" applyBorder="1" applyAlignment="1">
      <alignment vertical="center"/>
    </xf>
    <xf numFmtId="0" fontId="108" fillId="40" borderId="10" xfId="444" applyFont="1" applyFill="1" applyBorder="1" applyAlignment="1">
      <alignment vertical="center"/>
    </xf>
    <xf numFmtId="195" fontId="111" fillId="0" borderId="10" xfId="319" applyNumberFormat="1" applyFont="1" applyFill="1" applyBorder="1" applyAlignment="1">
      <alignment vertical="center"/>
    </xf>
    <xf numFmtId="195" fontId="65" fillId="2" borderId="0" xfId="444" applyNumberFormat="1" applyFont="1" applyFill="1" applyAlignment="1">
      <alignment vertical="center"/>
    </xf>
    <xf numFmtId="0" fontId="107" fillId="2" borderId="0" xfId="444" applyFont="1" applyFill="1" applyAlignment="1">
      <alignment horizontal="right" vertical="center"/>
    </xf>
    <xf numFmtId="195" fontId="65" fillId="2" borderId="0" xfId="319" applyNumberFormat="1" applyFont="1" applyFill="1" applyAlignment="1">
      <alignment vertical="center"/>
    </xf>
    <xf numFmtId="169" fontId="65" fillId="2" borderId="0" xfId="319" applyFont="1" applyFill="1" applyAlignment="1">
      <alignment vertical="center"/>
    </xf>
    <xf numFmtId="240" fontId="65" fillId="2" borderId="0" xfId="444" applyNumberFormat="1" applyFont="1" applyFill="1" applyAlignment="1">
      <alignment vertical="center"/>
    </xf>
    <xf numFmtId="0" fontId="114" fillId="40" borderId="0" xfId="480" applyFont="1" applyFill="1" applyAlignment="1">
      <alignment vertical="center" wrapText="1"/>
    </xf>
    <xf numFmtId="0" fontId="114" fillId="40" borderId="0" xfId="480" applyFont="1" applyFill="1" applyAlignment="1">
      <alignment vertical="center"/>
    </xf>
    <xf numFmtId="0" fontId="139" fillId="40" borderId="0" xfId="480" applyFont="1" applyFill="1" applyAlignment="1">
      <alignment vertical="center" wrapText="1"/>
    </xf>
    <xf numFmtId="0" fontId="128" fillId="40" borderId="0" xfId="480" applyFont="1" applyFill="1" applyAlignment="1">
      <alignment vertical="center" wrapText="1"/>
    </xf>
    <xf numFmtId="0" fontId="108" fillId="40" borderId="0" xfId="480" applyFont="1" applyFill="1" applyAlignment="1">
      <alignment horizontal="center" vertical="center"/>
    </xf>
    <xf numFmtId="0" fontId="108" fillId="40" borderId="10" xfId="480" applyFont="1" applyFill="1" applyBorder="1" applyAlignment="1">
      <alignment horizontal="center" vertical="center"/>
    </xf>
    <xf numFmtId="0" fontId="65" fillId="2" borderId="0" xfId="444" applyFont="1" applyFill="1" applyAlignment="1">
      <alignment horizontal="center" vertical="center"/>
    </xf>
    <xf numFmtId="0" fontId="114" fillId="0" borderId="0" xfId="444" applyFont="1" applyAlignment="1" applyProtection="1">
      <alignment vertical="center" wrapText="1"/>
      <protection locked="0"/>
    </xf>
    <xf numFmtId="0" fontId="128" fillId="0" borderId="0" xfId="444" applyFont="1" applyAlignment="1" applyProtection="1">
      <alignment vertical="center" wrapText="1"/>
      <protection locked="0"/>
    </xf>
    <xf numFmtId="0" fontId="114" fillId="0" borderId="0" xfId="444" applyFont="1" applyAlignment="1" applyProtection="1">
      <alignment vertical="center"/>
      <protection locked="0"/>
    </xf>
    <xf numFmtId="0" fontId="105" fillId="0" borderId="0" xfId="444" applyFont="1" applyAlignment="1" applyProtection="1">
      <alignment vertical="center"/>
      <protection locked="0"/>
    </xf>
    <xf numFmtId="0" fontId="114" fillId="0" borderId="44" xfId="444" applyFont="1" applyBorder="1" applyAlignment="1" applyProtection="1">
      <alignment horizontal="center" vertical="center" wrapText="1"/>
      <protection locked="0"/>
    </xf>
    <xf numFmtId="0" fontId="111" fillId="39" borderId="10" xfId="444" applyFont="1" applyFill="1" applyBorder="1" applyAlignment="1" applyProtection="1">
      <alignment horizontal="center" vertical="center"/>
      <protection locked="0"/>
    </xf>
    <xf numFmtId="195" fontId="111" fillId="39" borderId="10" xfId="317" applyNumberFormat="1" applyFont="1" applyFill="1" applyBorder="1" applyAlignment="1" applyProtection="1">
      <alignment horizontal="center" vertical="center"/>
      <protection locked="0"/>
    </xf>
    <xf numFmtId="195" fontId="111" fillId="39" borderId="10" xfId="317" applyNumberFormat="1" applyFont="1" applyFill="1" applyBorder="1" applyAlignment="1" applyProtection="1">
      <alignment vertical="center"/>
      <protection locked="0"/>
    </xf>
    <xf numFmtId="0" fontId="108" fillId="0" borderId="13" xfId="444" applyFont="1" applyBorder="1" applyAlignment="1" applyProtection="1">
      <alignment horizontal="center" vertical="center"/>
      <protection locked="0"/>
    </xf>
    <xf numFmtId="195" fontId="108" fillId="0" borderId="13" xfId="317" applyNumberFormat="1" applyFont="1" applyFill="1" applyBorder="1" applyAlignment="1" applyProtection="1">
      <alignment horizontal="center" vertical="center"/>
      <protection locked="0"/>
    </xf>
    <xf numFmtId="195" fontId="108" fillId="0" borderId="13" xfId="317" applyNumberFormat="1" applyFont="1" applyFill="1" applyBorder="1" applyAlignment="1" applyProtection="1">
      <alignment vertical="center"/>
      <protection locked="0"/>
    </xf>
    <xf numFmtId="0" fontId="108" fillId="0" borderId="5" xfId="444" applyFont="1" applyBorder="1" applyAlignment="1" applyProtection="1">
      <alignment horizontal="center" vertical="center"/>
      <protection locked="0"/>
    </xf>
    <xf numFmtId="169" fontId="108" fillId="0" borderId="0" xfId="319" applyFont="1" applyFill="1" applyAlignment="1" applyProtection="1">
      <alignment vertical="center"/>
      <protection locked="0"/>
    </xf>
    <xf numFmtId="195" fontId="108" fillId="0" borderId="5" xfId="317" applyNumberFormat="1" applyFont="1" applyFill="1" applyBorder="1" applyAlignment="1" applyProtection="1">
      <alignment horizontal="center" vertical="center"/>
      <protection locked="0"/>
    </xf>
    <xf numFmtId="195" fontId="108" fillId="0" borderId="5" xfId="317" applyNumberFormat="1" applyFont="1" applyFill="1" applyBorder="1" applyAlignment="1" applyProtection="1">
      <alignment vertical="center"/>
      <protection locked="0"/>
    </xf>
    <xf numFmtId="0" fontId="108" fillId="0" borderId="39" xfId="444" applyFont="1" applyBorder="1" applyAlignment="1" applyProtection="1">
      <alignment horizontal="left" vertical="center" wrapText="1"/>
      <protection locked="0"/>
    </xf>
    <xf numFmtId="229" fontId="111" fillId="0" borderId="0" xfId="476" applyNumberFormat="1" applyFont="1" applyAlignment="1" applyProtection="1">
      <alignment vertical="center"/>
      <protection locked="0"/>
    </xf>
    <xf numFmtId="169" fontId="108" fillId="0" borderId="0" xfId="319" applyFont="1" applyFill="1" applyBorder="1" applyAlignment="1" applyProtection="1">
      <alignment vertical="center"/>
      <protection locked="0"/>
    </xf>
    <xf numFmtId="0" fontId="108" fillId="0" borderId="39" xfId="444" applyFont="1" applyBorder="1" applyAlignment="1" applyProtection="1">
      <alignment horizontal="center" vertical="center"/>
      <protection locked="0"/>
    </xf>
    <xf numFmtId="243" fontId="108" fillId="0" borderId="0" xfId="444" applyNumberFormat="1" applyFont="1" applyAlignment="1" applyProtection="1">
      <alignment vertical="center"/>
      <protection locked="0"/>
    </xf>
    <xf numFmtId="0" fontId="108" fillId="0" borderId="45" xfId="444" applyFont="1" applyBorder="1" applyAlignment="1" applyProtection="1">
      <alignment horizontal="left" vertical="center" wrapText="1"/>
      <protection locked="0"/>
    </xf>
    <xf numFmtId="0" fontId="108" fillId="0" borderId="10" xfId="444" applyFont="1" applyBorder="1" applyAlignment="1" applyProtection="1">
      <alignment horizontal="left" vertical="center"/>
      <protection locked="0"/>
    </xf>
    <xf numFmtId="195" fontId="108" fillId="0" borderId="0" xfId="319" applyNumberFormat="1" applyFont="1" applyFill="1" applyAlignment="1" applyProtection="1">
      <alignment vertical="center"/>
      <protection locked="0"/>
    </xf>
    <xf numFmtId="195" fontId="111" fillId="0" borderId="10" xfId="317" applyNumberFormat="1" applyFont="1" applyFill="1" applyBorder="1" applyAlignment="1" applyProtection="1">
      <alignment horizontal="center" vertical="center"/>
      <protection locked="0"/>
    </xf>
    <xf numFmtId="195" fontId="111" fillId="0" borderId="10" xfId="317" applyNumberFormat="1" applyFont="1" applyFill="1" applyBorder="1" applyAlignment="1" applyProtection="1">
      <alignment vertical="center"/>
      <protection locked="0"/>
    </xf>
    <xf numFmtId="0" fontId="108" fillId="0" borderId="10" xfId="444" applyFont="1" applyBorder="1" applyAlignment="1" applyProtection="1">
      <alignment vertical="center" wrapText="1"/>
      <protection locked="0"/>
    </xf>
    <xf numFmtId="0" fontId="108" fillId="0" borderId="10" xfId="444" applyFont="1" applyBorder="1" applyAlignment="1" applyProtection="1">
      <alignment vertical="center"/>
      <protection locked="0"/>
    </xf>
    <xf numFmtId="195" fontId="108" fillId="0" borderId="39" xfId="317" applyNumberFormat="1" applyFont="1" applyFill="1" applyBorder="1" applyAlignment="1">
      <alignment horizontal="center" vertical="center"/>
    </xf>
    <xf numFmtId="195" fontId="108" fillId="0" borderId="39" xfId="317" applyNumberFormat="1" applyFont="1" applyFill="1" applyBorder="1" applyAlignment="1">
      <alignment vertical="center"/>
    </xf>
    <xf numFmtId="195" fontId="111" fillId="0" borderId="10" xfId="317" applyNumberFormat="1" applyFont="1" applyFill="1" applyBorder="1" applyAlignment="1">
      <alignment horizontal="right" vertical="center"/>
    </xf>
    <xf numFmtId="195" fontId="108" fillId="0" borderId="26" xfId="317" applyNumberFormat="1" applyFont="1" applyBorder="1" applyAlignment="1">
      <alignment vertical="center"/>
    </xf>
    <xf numFmtId="195" fontId="111" fillId="0" borderId="10" xfId="317" applyNumberFormat="1" applyFont="1" applyBorder="1" applyAlignment="1">
      <alignment vertical="center"/>
    </xf>
    <xf numFmtId="195" fontId="108" fillId="2" borderId="0" xfId="317" applyNumberFormat="1" applyFont="1" applyFill="1" applyAlignment="1">
      <alignment vertical="center"/>
    </xf>
    <xf numFmtId="0" fontId="108" fillId="0" borderId="0" xfId="444" applyFont="1" applyAlignment="1" applyProtection="1">
      <alignment horizontal="center" vertical="center"/>
      <protection hidden="1"/>
    </xf>
    <xf numFmtId="0" fontId="108" fillId="0" borderId="0" xfId="444" applyFont="1" applyAlignment="1" applyProtection="1">
      <alignment vertical="center"/>
      <protection hidden="1"/>
    </xf>
    <xf numFmtId="0" fontId="3" fillId="42" borderId="17" xfId="0" applyFont="1" applyFill="1" applyBorder="1" applyAlignment="1" applyProtection="1">
      <alignment vertical="center" wrapText="1"/>
      <protection hidden="1"/>
    </xf>
    <xf numFmtId="0" fontId="3" fillId="42" borderId="41" xfId="0" applyFont="1" applyFill="1" applyBorder="1" applyAlignment="1" applyProtection="1">
      <alignment vertical="center" wrapText="1"/>
      <protection hidden="1"/>
    </xf>
    <xf numFmtId="0" fontId="3" fillId="0" borderId="17" xfId="0" applyFont="1" applyBorder="1" applyAlignment="1" applyProtection="1">
      <alignment vertical="center" wrapText="1"/>
      <protection hidden="1"/>
    </xf>
    <xf numFmtId="0" fontId="3" fillId="0" borderId="41" xfId="0" applyFont="1" applyBorder="1" applyAlignment="1" applyProtection="1">
      <alignment vertical="center" wrapText="1"/>
      <protection hidden="1"/>
    </xf>
    <xf numFmtId="0" fontId="3" fillId="42" borderId="17" xfId="0" applyFont="1" applyFill="1" applyBorder="1" applyAlignment="1" applyProtection="1">
      <alignment horizontal="left" vertical="center" wrapText="1"/>
      <protection hidden="1"/>
    </xf>
    <xf numFmtId="0" fontId="3" fillId="42" borderId="41" xfId="0" applyFont="1" applyFill="1" applyBorder="1" applyAlignment="1" applyProtection="1">
      <alignment horizontal="left" vertical="center" wrapText="1"/>
      <protection hidden="1"/>
    </xf>
    <xf numFmtId="200" fontId="105" fillId="0" borderId="10" xfId="317" applyNumberFormat="1" applyFont="1" applyFill="1" applyBorder="1" applyAlignment="1" applyProtection="1">
      <alignment horizontal="center" vertical="center"/>
      <protection hidden="1"/>
    </xf>
    <xf numFmtId="0" fontId="135" fillId="0" borderId="0" xfId="444" applyFont="1" applyAlignment="1" applyProtection="1">
      <alignment vertical="center"/>
      <protection locked="0"/>
    </xf>
    <xf numFmtId="0" fontId="135" fillId="0" borderId="0" xfId="444" applyFont="1" applyAlignment="1">
      <alignment vertical="center"/>
    </xf>
    <xf numFmtId="4" fontId="105" fillId="0" borderId="10" xfId="0" applyNumberFormat="1" applyFont="1" applyBorder="1" applyAlignment="1" applyProtection="1">
      <alignment horizontal="center" vertical="center"/>
      <protection hidden="1"/>
    </xf>
    <xf numFmtId="4" fontId="105" fillId="0" borderId="0" xfId="0" applyNumberFormat="1" applyFont="1" applyAlignment="1" applyProtection="1">
      <alignment vertical="center"/>
      <protection hidden="1"/>
    </xf>
    <xf numFmtId="4" fontId="116" fillId="26" borderId="10" xfId="0" applyNumberFormat="1" applyFont="1" applyFill="1" applyBorder="1" applyAlignment="1" applyProtection="1">
      <alignment horizontal="center" vertical="center"/>
      <protection hidden="1"/>
    </xf>
    <xf numFmtId="195" fontId="108" fillId="0" borderId="0" xfId="319" applyNumberFormat="1" applyFont="1" applyFill="1" applyBorder="1" applyAlignment="1" applyProtection="1">
      <alignment vertical="center"/>
      <protection locked="0"/>
    </xf>
    <xf numFmtId="241" fontId="114" fillId="42" borderId="10" xfId="0" applyNumberFormat="1" applyFont="1" applyFill="1" applyBorder="1" applyAlignment="1" applyProtection="1">
      <alignment horizontal="center" vertical="center" wrapText="1"/>
      <protection hidden="1"/>
    </xf>
    <xf numFmtId="0" fontId="114" fillId="0" borderId="10" xfId="478" applyFont="1" applyBorder="1" applyAlignment="1" applyProtection="1">
      <alignment vertical="center"/>
      <protection hidden="1"/>
    </xf>
    <xf numFmtId="0" fontId="114" fillId="0" borderId="10" xfId="478" applyFont="1" applyBorder="1" applyAlignment="1" applyProtection="1">
      <alignment vertical="center" wrapText="1"/>
      <protection hidden="1"/>
    </xf>
    <xf numFmtId="244" fontId="105" fillId="0" borderId="10" xfId="0" applyNumberFormat="1" applyFont="1" applyBorder="1" applyAlignment="1" applyProtection="1">
      <alignment horizontal="center" vertical="center"/>
      <protection hidden="1"/>
    </xf>
    <xf numFmtId="211" fontId="105" fillId="0" borderId="0" xfId="317" applyNumberFormat="1" applyFont="1" applyAlignment="1" applyProtection="1">
      <alignment vertical="center"/>
      <protection hidden="1"/>
    </xf>
    <xf numFmtId="169" fontId="106" fillId="0" borderId="10" xfId="317" applyFont="1" applyFill="1" applyBorder="1" applyAlignment="1" applyProtection="1">
      <alignment horizontal="center" vertical="center"/>
      <protection locked="0"/>
    </xf>
    <xf numFmtId="37" fontId="213" fillId="0" borderId="10" xfId="317" applyNumberFormat="1" applyFont="1" applyFill="1" applyBorder="1" applyAlignment="1" applyProtection="1">
      <alignment horizontal="center" vertical="center"/>
      <protection locked="0"/>
    </xf>
    <xf numFmtId="0" fontId="128" fillId="0" borderId="0" xfId="444" applyFont="1" applyAlignment="1">
      <alignment horizontal="left" vertical="center" wrapText="1"/>
    </xf>
    <xf numFmtId="0" fontId="128" fillId="0" borderId="0" xfId="480" applyFont="1" applyAlignment="1">
      <alignment horizontal="left" vertical="center"/>
    </xf>
    <xf numFmtId="0" fontId="105" fillId="0" borderId="0" xfId="0" applyFont="1" applyAlignment="1" applyProtection="1">
      <alignment vertical="center" wrapText="1"/>
      <protection hidden="1"/>
    </xf>
    <xf numFmtId="0" fontId="105" fillId="42" borderId="0" xfId="0" applyFont="1" applyFill="1" applyAlignment="1" applyProtection="1">
      <alignment horizontal="left" vertical="center"/>
      <protection hidden="1"/>
    </xf>
    <xf numFmtId="0" fontId="105" fillId="42" borderId="0" xfId="0" applyFont="1" applyFill="1" applyAlignment="1" applyProtection="1">
      <alignment vertical="center" wrapText="1"/>
      <protection hidden="1"/>
    </xf>
    <xf numFmtId="0" fontId="105" fillId="42" borderId="0" xfId="0" applyFont="1" applyFill="1" applyAlignment="1" applyProtection="1">
      <alignment horizontal="right" vertical="center"/>
      <protection hidden="1"/>
    </xf>
    <xf numFmtId="195" fontId="108" fillId="0" borderId="0" xfId="444" applyNumberFormat="1" applyFont="1" applyAlignment="1" applyProtection="1">
      <alignment vertical="center"/>
      <protection locked="0"/>
    </xf>
    <xf numFmtId="0" fontId="105" fillId="0" borderId="0" xfId="478" applyFont="1" applyAlignment="1" applyProtection="1">
      <alignment vertical="center"/>
      <protection hidden="1"/>
    </xf>
    <xf numFmtId="195" fontId="108" fillId="0" borderId="0" xfId="317" applyNumberFormat="1" applyFont="1" applyFill="1" applyAlignment="1" applyProtection="1">
      <alignment vertical="center"/>
      <protection locked="0"/>
    </xf>
    <xf numFmtId="237" fontId="107" fillId="42" borderId="39" xfId="0" applyNumberFormat="1" applyFont="1" applyFill="1" applyBorder="1" applyAlignment="1" applyProtection="1">
      <alignment horizontal="center" vertical="center" wrapText="1"/>
      <protection hidden="1"/>
    </xf>
    <xf numFmtId="0" fontId="107" fillId="42" borderId="39" xfId="0" applyFont="1" applyFill="1" applyBorder="1" applyAlignment="1" applyProtection="1">
      <alignment horizontal="center" vertical="center" wrapText="1"/>
      <protection hidden="1"/>
    </xf>
    <xf numFmtId="0" fontId="107" fillId="42" borderId="40" xfId="0" applyFont="1" applyFill="1" applyBorder="1" applyAlignment="1" applyProtection="1">
      <alignment vertical="center"/>
      <protection hidden="1"/>
    </xf>
    <xf numFmtId="0" fontId="65" fillId="0" borderId="40" xfId="0" applyFont="1" applyBorder="1" applyAlignment="1" applyProtection="1">
      <alignment horizontal="left" vertical="center"/>
      <protection hidden="1"/>
    </xf>
    <xf numFmtId="0" fontId="65" fillId="0" borderId="40" xfId="0" applyFont="1" applyBorder="1" applyAlignment="1" applyProtection="1">
      <alignment vertical="center"/>
      <protection hidden="1"/>
    </xf>
    <xf numFmtId="0" fontId="105" fillId="42" borderId="0" xfId="0" applyFont="1" applyFill="1" applyAlignment="1" applyProtection="1">
      <alignment vertical="center"/>
      <protection hidden="1"/>
    </xf>
    <xf numFmtId="0" fontId="108" fillId="0" borderId="42" xfId="444" applyFont="1" applyBorder="1" applyAlignment="1" applyProtection="1">
      <alignment horizontal="center" vertical="center"/>
      <protection locked="0"/>
    </xf>
    <xf numFmtId="169" fontId="108" fillId="0" borderId="0" xfId="444" applyNumberFormat="1" applyFont="1" applyAlignment="1" applyProtection="1">
      <alignment vertical="center"/>
      <protection locked="0"/>
    </xf>
    <xf numFmtId="195" fontId="111" fillId="0" borderId="0" xfId="317" applyNumberFormat="1" applyFont="1" applyFill="1" applyBorder="1" applyAlignment="1" applyProtection="1">
      <alignment vertical="center"/>
      <protection locked="0"/>
    </xf>
    <xf numFmtId="0" fontId="214" fillId="0" borderId="0" xfId="472" applyFont="1" applyAlignment="1">
      <alignment horizontal="right" vertical="top" wrapText="1"/>
    </xf>
    <xf numFmtId="0" fontId="214" fillId="0" borderId="0" xfId="472" applyFont="1" applyAlignment="1">
      <alignment horizontal="justify" vertical="top" wrapText="1"/>
    </xf>
    <xf numFmtId="0" fontId="120" fillId="0" borderId="0" xfId="472" applyFont="1" applyAlignment="1">
      <alignment horizontal="justify" vertical="top" wrapText="1"/>
    </xf>
    <xf numFmtId="0" fontId="108" fillId="0" borderId="0" xfId="472" applyFont="1" applyAlignment="1">
      <alignment horizontal="justify" vertical="top" wrapText="1"/>
    </xf>
    <xf numFmtId="0" fontId="114" fillId="0" borderId="10" xfId="0" applyFont="1" applyBorder="1" applyAlignment="1" applyProtection="1">
      <alignment vertical="center" wrapText="1"/>
      <protection hidden="1"/>
    </xf>
    <xf numFmtId="0" fontId="108" fillId="0" borderId="13" xfId="444" applyFont="1" applyBorder="1" applyAlignment="1" applyProtection="1">
      <alignment horizontal="left" vertical="center" wrapText="1"/>
      <protection locked="0"/>
    </xf>
    <xf numFmtId="0" fontId="108" fillId="0" borderId="42" xfId="444" applyFont="1" applyBorder="1" applyAlignment="1" applyProtection="1">
      <alignment horizontal="left" vertical="center" wrapText="1"/>
      <protection locked="0"/>
    </xf>
    <xf numFmtId="0" fontId="105" fillId="0" borderId="10" xfId="0" applyFont="1" applyBorder="1" applyAlignment="1" applyProtection="1">
      <alignment horizontal="justify" vertical="center" wrapText="1"/>
      <protection hidden="1"/>
    </xf>
    <xf numFmtId="0" fontId="105" fillId="0" borderId="21" xfId="0" applyFont="1" applyBorder="1" applyAlignment="1" applyProtection="1">
      <alignment vertical="center" wrapText="1"/>
      <protection hidden="1"/>
    </xf>
    <xf numFmtId="0" fontId="105" fillId="0" borderId="26" xfId="0" applyFont="1" applyBorder="1" applyAlignment="1" applyProtection="1">
      <alignment vertical="center" wrapText="1"/>
      <protection hidden="1"/>
    </xf>
    <xf numFmtId="9" fontId="105" fillId="0" borderId="10" xfId="0" applyNumberFormat="1" applyFont="1" applyBorder="1" applyAlignment="1" applyProtection="1">
      <alignment horizontal="center" vertical="center" wrapText="1"/>
      <protection hidden="1"/>
    </xf>
    <xf numFmtId="0" fontId="215" fillId="43" borderId="10" xfId="0" applyFont="1" applyFill="1" applyBorder="1" applyAlignment="1" applyProtection="1">
      <alignment horizontal="center" vertical="center" wrapText="1"/>
      <protection hidden="1"/>
    </xf>
    <xf numFmtId="0" fontId="211" fillId="43" borderId="10" xfId="0" applyFont="1" applyFill="1" applyBorder="1" applyAlignment="1" applyProtection="1">
      <alignment horizontal="center" vertical="center" wrapText="1"/>
      <protection hidden="1"/>
    </xf>
    <xf numFmtId="0" fontId="108" fillId="0" borderId="0" xfId="444" applyFont="1" applyAlignment="1">
      <alignment horizontal="right" vertical="center"/>
    </xf>
    <xf numFmtId="0" fontId="65" fillId="0" borderId="0" xfId="0" applyFont="1" applyAlignment="1" applyProtection="1">
      <alignment vertical="center"/>
      <protection locked="0"/>
    </xf>
    <xf numFmtId="0" fontId="105" fillId="0" borderId="0" xfId="0" applyFont="1" applyAlignment="1" applyProtection="1">
      <alignment vertical="center"/>
      <protection locked="0"/>
    </xf>
    <xf numFmtId="0" fontId="113" fillId="0" borderId="0" xfId="0" applyFont="1" applyAlignment="1" applyProtection="1">
      <alignment vertical="center" wrapText="1"/>
      <protection locked="0"/>
    </xf>
    <xf numFmtId="0" fontId="111" fillId="0" borderId="0" xfId="0" applyFont="1" applyAlignment="1" applyProtection="1">
      <alignment vertical="center" wrapText="1"/>
      <protection locked="0"/>
    </xf>
    <xf numFmtId="0" fontId="123" fillId="0" borderId="0" xfId="0" applyFont="1" applyAlignment="1" applyProtection="1">
      <alignment vertical="center" wrapText="1"/>
      <protection locked="0"/>
    </xf>
    <xf numFmtId="0" fontId="124" fillId="0" borderId="0" xfId="0" applyFont="1" applyAlignment="1" applyProtection="1">
      <alignment vertical="center" wrapText="1"/>
      <protection locked="0"/>
    </xf>
    <xf numFmtId="0" fontId="108" fillId="0" borderId="0" xfId="0" applyFont="1" applyAlignment="1" applyProtection="1">
      <alignment vertical="center" wrapText="1"/>
      <protection locked="0"/>
    </xf>
    <xf numFmtId="238" fontId="106" fillId="0" borderId="0" xfId="0" applyNumberFormat="1" applyFont="1" applyAlignment="1" applyProtection="1">
      <alignment horizontal="left" vertical="center" wrapText="1"/>
      <protection locked="0"/>
    </xf>
    <xf numFmtId="0" fontId="106" fillId="0" borderId="0" xfId="0" applyFont="1" applyAlignment="1" applyProtection="1">
      <alignment vertical="center" wrapText="1"/>
      <protection locked="0"/>
    </xf>
    <xf numFmtId="0" fontId="125" fillId="0" borderId="0" xfId="0" applyFont="1" applyAlignment="1" applyProtection="1">
      <alignment vertical="center"/>
      <protection locked="0"/>
    </xf>
    <xf numFmtId="2" fontId="125" fillId="0" borderId="0" xfId="0" applyNumberFormat="1" applyFont="1" applyAlignment="1" applyProtection="1">
      <alignment horizontal="right" vertical="center"/>
      <protection locked="0"/>
    </xf>
    <xf numFmtId="0" fontId="125" fillId="0" borderId="0" xfId="0" applyFont="1" applyAlignment="1" applyProtection="1">
      <alignment vertical="center" wrapText="1"/>
      <protection locked="0"/>
    </xf>
    <xf numFmtId="0" fontId="105" fillId="0" borderId="0" xfId="0" applyFont="1" applyAlignment="1" applyProtection="1">
      <alignment vertical="center" wrapText="1"/>
      <protection locked="0"/>
    </xf>
    <xf numFmtId="195" fontId="65" fillId="0" borderId="0" xfId="317" applyNumberFormat="1" applyFont="1" applyAlignment="1" applyProtection="1">
      <alignment vertical="center"/>
      <protection locked="0"/>
    </xf>
    <xf numFmtId="0" fontId="118" fillId="0" borderId="0" xfId="0" applyFont="1" applyAlignment="1" applyProtection="1">
      <alignment horizontal="center" vertical="center" wrapText="1"/>
      <protection locked="0"/>
    </xf>
    <xf numFmtId="0" fontId="119" fillId="0" borderId="0" xfId="0" applyFont="1" applyAlignment="1" applyProtection="1">
      <alignment horizontal="center" vertical="center" wrapText="1"/>
      <protection locked="0"/>
    </xf>
    <xf numFmtId="0" fontId="108" fillId="0" borderId="0" xfId="0" applyFont="1" applyAlignment="1" applyProtection="1">
      <alignment horizontal="center" vertical="center" wrapText="1"/>
      <protection locked="0"/>
    </xf>
    <xf numFmtId="0" fontId="108" fillId="0" borderId="25" xfId="0" applyFont="1" applyBorder="1" applyAlignment="1" applyProtection="1">
      <alignment vertical="top" wrapText="1"/>
      <protection locked="0"/>
    </xf>
    <xf numFmtId="0" fontId="108" fillId="0" borderId="46" xfId="0" applyFont="1" applyBorder="1" applyAlignment="1" applyProtection="1">
      <alignment horizontal="center" vertical="top" wrapText="1"/>
      <protection locked="0"/>
    </xf>
    <xf numFmtId="0" fontId="108" fillId="0" borderId="5" xfId="0" applyFont="1" applyBorder="1" applyAlignment="1" applyProtection="1">
      <alignment vertical="center" wrapText="1"/>
      <protection locked="0"/>
    </xf>
    <xf numFmtId="0" fontId="108" fillId="0" borderId="46" xfId="0" applyFont="1" applyBorder="1" applyAlignment="1" applyProtection="1">
      <alignment horizontal="center" vertical="center" wrapText="1"/>
      <protection locked="0"/>
    </xf>
    <xf numFmtId="0" fontId="108" fillId="0" borderId="5" xfId="0" applyFont="1" applyBorder="1" applyAlignment="1" applyProtection="1">
      <alignment wrapText="1"/>
      <protection locked="0"/>
    </xf>
    <xf numFmtId="0" fontId="108" fillId="0" borderId="47" xfId="0" applyFont="1" applyBorder="1" applyAlignment="1" applyProtection="1">
      <alignment horizontal="center" vertical="center" wrapText="1"/>
      <protection locked="0"/>
    </xf>
    <xf numFmtId="195" fontId="65" fillId="45" borderId="10" xfId="319" applyNumberFormat="1" applyFont="1" applyFill="1" applyBorder="1" applyAlignment="1" applyProtection="1">
      <alignment vertical="center"/>
      <protection hidden="1"/>
    </xf>
    <xf numFmtId="195" fontId="216" fillId="45" borderId="10" xfId="319" applyNumberFormat="1" applyFont="1" applyFill="1" applyBorder="1" applyAlignment="1" applyProtection="1">
      <alignment vertical="center"/>
      <protection hidden="1"/>
    </xf>
    <xf numFmtId="195" fontId="107" fillId="45" borderId="10" xfId="319" applyNumberFormat="1" applyFont="1" applyFill="1" applyBorder="1" applyAlignment="1" applyProtection="1">
      <alignment vertical="center"/>
      <protection hidden="1"/>
    </xf>
    <xf numFmtId="0" fontId="107" fillId="45" borderId="10" xfId="0" applyFont="1" applyFill="1" applyBorder="1" applyAlignment="1" applyProtection="1">
      <alignment vertical="center"/>
      <protection hidden="1"/>
    </xf>
    <xf numFmtId="195" fontId="106" fillId="45" borderId="0" xfId="319" applyNumberFormat="1" applyFont="1" applyFill="1" applyBorder="1" applyAlignment="1" applyProtection="1">
      <alignment vertical="center"/>
      <protection hidden="1"/>
    </xf>
    <xf numFmtId="0" fontId="108" fillId="0" borderId="0" xfId="0" applyFont="1" applyAlignment="1" applyProtection="1">
      <alignment horizontal="left" vertical="center" wrapText="1"/>
      <protection locked="0"/>
    </xf>
    <xf numFmtId="169" fontId="111" fillId="0" borderId="0" xfId="317" applyFont="1" applyFill="1" applyAlignment="1" applyProtection="1">
      <alignment vertical="center"/>
      <protection locked="0"/>
    </xf>
    <xf numFmtId="9" fontId="108" fillId="0" borderId="0" xfId="496" applyFont="1" applyFill="1" applyAlignment="1" applyProtection="1">
      <alignment vertical="center"/>
      <protection locked="0"/>
    </xf>
    <xf numFmtId="224" fontId="108" fillId="0" borderId="0" xfId="444" applyNumberFormat="1" applyFont="1" applyAlignment="1" applyProtection="1">
      <alignment vertical="center"/>
      <protection locked="0"/>
    </xf>
    <xf numFmtId="199" fontId="108" fillId="0" borderId="0" xfId="325" applyNumberFormat="1" applyFont="1" applyFill="1" applyAlignment="1" applyProtection="1">
      <alignment vertical="center"/>
      <protection locked="0"/>
    </xf>
    <xf numFmtId="199" fontId="108" fillId="0" borderId="0" xfId="444" applyNumberFormat="1" applyFont="1" applyAlignment="1" applyProtection="1">
      <alignment vertical="center"/>
      <protection locked="0"/>
    </xf>
    <xf numFmtId="0" fontId="106" fillId="0" borderId="10" xfId="0" applyFont="1" applyBorder="1" applyAlignment="1" applyProtection="1">
      <alignment horizontal="left" vertical="center"/>
      <protection locked="0"/>
    </xf>
    <xf numFmtId="0" fontId="106" fillId="0" borderId="10" xfId="0" applyFont="1" applyBorder="1" applyAlignment="1" applyProtection="1">
      <alignment horizontal="center" vertical="center"/>
      <protection locked="0"/>
    </xf>
    <xf numFmtId="245" fontId="108" fillId="0" borderId="0" xfId="325" applyNumberFormat="1" applyFont="1" applyFill="1" applyAlignment="1" applyProtection="1">
      <alignment vertical="center"/>
      <protection locked="0"/>
    </xf>
    <xf numFmtId="0" fontId="65" fillId="0" borderId="10" xfId="0" applyFont="1" applyBorder="1" applyAlignment="1" applyProtection="1">
      <alignment vertical="center"/>
      <protection hidden="1"/>
    </xf>
    <xf numFmtId="195" fontId="65" fillId="0" borderId="10" xfId="319" applyNumberFormat="1" applyFont="1" applyFill="1" applyBorder="1" applyAlignment="1" applyProtection="1">
      <alignment vertical="center"/>
      <protection hidden="1"/>
    </xf>
    <xf numFmtId="195" fontId="217" fillId="0" borderId="10" xfId="319" applyNumberFormat="1" applyFont="1" applyBorder="1" applyProtection="1">
      <protection hidden="1"/>
    </xf>
    <xf numFmtId="195" fontId="107" fillId="0" borderId="10" xfId="319" applyNumberFormat="1" applyFont="1" applyFill="1" applyBorder="1" applyAlignment="1" applyProtection="1">
      <alignment vertical="center"/>
      <protection hidden="1"/>
    </xf>
    <xf numFmtId="0" fontId="105" fillId="0" borderId="0" xfId="0" quotePrefix="1" applyFont="1" applyAlignment="1" applyProtection="1">
      <alignment vertical="center"/>
      <protection locked="0"/>
    </xf>
    <xf numFmtId="0" fontId="143" fillId="0" borderId="4" xfId="0" applyFont="1" applyBorder="1" applyAlignment="1" applyProtection="1">
      <alignment vertical="center" wrapText="1"/>
      <protection locked="0"/>
    </xf>
    <xf numFmtId="236" fontId="108" fillId="0" borderId="33" xfId="444" quotePrefix="1" applyNumberFormat="1" applyFont="1" applyBorder="1" applyAlignment="1" applyProtection="1">
      <alignment horizontal="right" vertical="center"/>
      <protection locked="0"/>
    </xf>
    <xf numFmtId="228" fontId="108" fillId="0" borderId="46" xfId="444" applyNumberFormat="1" applyFont="1" applyBorder="1" applyAlignment="1" applyProtection="1">
      <alignment horizontal="left" vertical="center"/>
      <protection locked="0"/>
    </xf>
    <xf numFmtId="195" fontId="108" fillId="0" borderId="35" xfId="317" applyNumberFormat="1" applyFont="1" applyFill="1" applyBorder="1" applyAlignment="1" applyProtection="1">
      <alignment horizontal="center" vertical="center"/>
      <protection locked="0"/>
    </xf>
    <xf numFmtId="236" fontId="108" fillId="0" borderId="40" xfId="444" quotePrefix="1" applyNumberFormat="1" applyFont="1" applyBorder="1" applyAlignment="1" applyProtection="1">
      <alignment horizontal="right" vertical="center"/>
      <protection locked="0"/>
    </xf>
    <xf numFmtId="228" fontId="108" fillId="0" borderId="41" xfId="444" applyNumberFormat="1" applyFont="1" applyBorder="1" applyAlignment="1" applyProtection="1">
      <alignment horizontal="left" vertical="center"/>
      <protection locked="0"/>
    </xf>
    <xf numFmtId="195" fontId="108" fillId="0" borderId="39" xfId="317" applyNumberFormat="1" applyFont="1" applyFill="1" applyBorder="1" applyAlignment="1" applyProtection="1">
      <alignment horizontal="center" vertical="center"/>
      <protection locked="0"/>
    </xf>
    <xf numFmtId="195" fontId="108" fillId="0" borderId="39" xfId="317" applyNumberFormat="1" applyFont="1" applyFill="1" applyBorder="1" applyAlignment="1" applyProtection="1">
      <alignment vertical="center"/>
      <protection locked="0"/>
    </xf>
    <xf numFmtId="228" fontId="108" fillId="0" borderId="38" xfId="444" applyNumberFormat="1" applyFont="1" applyBorder="1" applyAlignment="1" applyProtection="1">
      <alignment horizontal="left" vertical="center"/>
      <protection locked="0"/>
    </xf>
    <xf numFmtId="246" fontId="108" fillId="0" borderId="40" xfId="444" quotePrefix="1" applyNumberFormat="1" applyFont="1" applyBorder="1" applyAlignment="1" applyProtection="1">
      <alignment horizontal="right" vertical="center"/>
      <protection locked="0"/>
    </xf>
    <xf numFmtId="247" fontId="108" fillId="0" borderId="40" xfId="444" quotePrefix="1" applyNumberFormat="1" applyFont="1" applyBorder="1" applyAlignment="1" applyProtection="1">
      <alignment horizontal="right" vertical="center"/>
      <protection locked="0"/>
    </xf>
    <xf numFmtId="195" fontId="108" fillId="0" borderId="42" xfId="317" applyNumberFormat="1" applyFont="1" applyFill="1" applyBorder="1" applyAlignment="1" applyProtection="1">
      <alignment horizontal="center" vertical="center"/>
      <protection locked="0"/>
    </xf>
    <xf numFmtId="0" fontId="65" fillId="0" borderId="48" xfId="0" applyFont="1" applyBorder="1" applyAlignment="1" applyProtection="1">
      <alignment vertical="center"/>
      <protection locked="0"/>
    </xf>
    <xf numFmtId="0" fontId="65" fillId="0" borderId="34" xfId="0" applyFont="1" applyBorder="1" applyAlignment="1" applyProtection="1">
      <alignment vertical="center"/>
      <protection locked="0"/>
    </xf>
    <xf numFmtId="0" fontId="65" fillId="0" borderId="49" xfId="0" applyFont="1" applyBorder="1" applyAlignment="1" applyProtection="1">
      <alignment vertical="center"/>
      <protection locked="0"/>
    </xf>
    <xf numFmtId="0" fontId="65" fillId="0" borderId="33" xfId="0" applyFont="1" applyBorder="1" applyAlignment="1" applyProtection="1">
      <alignment vertical="center"/>
      <protection locked="0"/>
    </xf>
    <xf numFmtId="0" fontId="65" fillId="0" borderId="46" xfId="0" applyFont="1" applyBorder="1" applyAlignment="1" applyProtection="1">
      <alignment vertical="center"/>
      <protection locked="0"/>
    </xf>
    <xf numFmtId="0" fontId="65" fillId="0" borderId="50" xfId="0" applyFont="1" applyBorder="1" applyAlignment="1" applyProtection="1">
      <alignment vertical="center"/>
      <protection locked="0"/>
    </xf>
    <xf numFmtId="0" fontId="65" fillId="0" borderId="44" xfId="0" applyFont="1" applyBorder="1" applyAlignment="1" applyProtection="1">
      <alignment vertical="center"/>
      <protection locked="0"/>
    </xf>
    <xf numFmtId="0" fontId="65" fillId="0" borderId="47" xfId="0" applyFont="1" applyBorder="1" applyAlignment="1" applyProtection="1">
      <alignment vertical="center"/>
      <protection locked="0"/>
    </xf>
    <xf numFmtId="0" fontId="108" fillId="0" borderId="10" xfId="0" applyFont="1" applyBorder="1" applyAlignment="1" applyProtection="1">
      <alignment vertical="center"/>
      <protection locked="0"/>
    </xf>
    <xf numFmtId="0" fontId="143" fillId="0" borderId="10" xfId="0" applyFont="1" applyBorder="1" applyAlignment="1" applyProtection="1">
      <alignment vertical="center" wrapText="1"/>
      <protection locked="0"/>
    </xf>
    <xf numFmtId="0" fontId="214" fillId="42" borderId="0" xfId="472" applyFont="1" applyFill="1" applyAlignment="1">
      <alignment horizontal="justify" vertical="top" wrapText="1"/>
    </xf>
    <xf numFmtId="0" fontId="114" fillId="42" borderId="0" xfId="483" applyFont="1" applyFill="1"/>
    <xf numFmtId="0" fontId="114" fillId="42" borderId="0" xfId="483" applyFont="1" applyFill="1" applyAlignment="1">
      <alignment horizontal="left"/>
    </xf>
    <xf numFmtId="0" fontId="135" fillId="42" borderId="0" xfId="444" applyFont="1" applyFill="1" applyAlignment="1" applyProtection="1">
      <alignment vertical="center"/>
      <protection locked="0"/>
    </xf>
    <xf numFmtId="0" fontId="114" fillId="42" borderId="0" xfId="444" applyFont="1" applyFill="1" applyAlignment="1" applyProtection="1">
      <alignment vertical="center" wrapText="1"/>
      <protection locked="0"/>
    </xf>
    <xf numFmtId="0" fontId="114" fillId="42" borderId="44" xfId="444" applyFont="1" applyFill="1" applyBorder="1" applyAlignment="1" applyProtection="1">
      <alignment horizontal="center" vertical="center" wrapText="1"/>
      <protection locked="0"/>
    </xf>
    <xf numFmtId="0" fontId="111" fillId="42" borderId="10" xfId="444" applyFont="1" applyFill="1" applyBorder="1" applyAlignment="1" applyProtection="1">
      <alignment horizontal="center" vertical="center"/>
      <protection locked="0"/>
    </xf>
    <xf numFmtId="0" fontId="108" fillId="42" borderId="13" xfId="444" applyFont="1" applyFill="1" applyBorder="1" applyAlignment="1" applyProtection="1">
      <alignment horizontal="center" vertical="center"/>
      <protection locked="0"/>
    </xf>
    <xf numFmtId="0" fontId="108" fillId="42" borderId="5" xfId="444" applyFont="1" applyFill="1" applyBorder="1" applyAlignment="1" applyProtection="1">
      <alignment horizontal="center" vertical="center"/>
      <protection locked="0"/>
    </xf>
    <xf numFmtId="0" fontId="108" fillId="42" borderId="42" xfId="444" applyFont="1" applyFill="1" applyBorder="1" applyAlignment="1" applyProtection="1">
      <alignment horizontal="center" vertical="center"/>
      <protection locked="0"/>
    </xf>
    <xf numFmtId="0" fontId="108" fillId="42" borderId="0" xfId="444" applyFont="1" applyFill="1" applyAlignment="1" applyProtection="1">
      <alignment vertical="center"/>
      <protection locked="0"/>
    </xf>
    <xf numFmtId="0" fontId="111" fillId="0" borderId="21" xfId="444" applyFont="1" applyBorder="1" applyAlignment="1">
      <alignment vertical="center"/>
    </xf>
    <xf numFmtId="169" fontId="111" fillId="0" borderId="0" xfId="317" applyFont="1" applyFill="1" applyAlignment="1" applyProtection="1">
      <alignment vertical="center"/>
      <protection hidden="1"/>
    </xf>
    <xf numFmtId="2" fontId="218" fillId="0" borderId="10" xfId="478" applyNumberFormat="1" applyFont="1" applyBorder="1" applyAlignment="1" applyProtection="1">
      <alignment horizontal="left" vertical="center"/>
      <protection hidden="1"/>
    </xf>
    <xf numFmtId="199" fontId="108" fillId="0" borderId="0" xfId="325" applyNumberFormat="1" applyFont="1" applyFill="1" applyAlignment="1" applyProtection="1">
      <alignment vertical="center"/>
      <protection hidden="1"/>
    </xf>
    <xf numFmtId="2" fontId="218" fillId="0" borderId="10" xfId="478" applyNumberFormat="1" applyFont="1" applyBorder="1" applyAlignment="1" applyProtection="1">
      <alignment horizontal="left" vertical="center" wrapText="1"/>
      <protection hidden="1"/>
    </xf>
    <xf numFmtId="199" fontId="108" fillId="0" borderId="0" xfId="444" applyNumberFormat="1" applyFont="1" applyAlignment="1" applyProtection="1">
      <alignment vertical="center"/>
      <protection hidden="1"/>
    </xf>
    <xf numFmtId="245" fontId="108" fillId="0" borderId="0" xfId="325" applyNumberFormat="1" applyFont="1" applyFill="1" applyAlignment="1" applyProtection="1">
      <alignment vertical="center"/>
      <protection hidden="1"/>
    </xf>
    <xf numFmtId="2" fontId="219" fillId="0" borderId="10" xfId="478" applyNumberFormat="1" applyFont="1" applyBorder="1" applyAlignment="1" applyProtection="1">
      <alignment horizontal="center" vertical="center"/>
      <protection hidden="1"/>
    </xf>
    <xf numFmtId="0" fontId="65" fillId="0" borderId="0" xfId="0" applyFont="1" applyAlignment="1" applyProtection="1">
      <alignment vertical="center"/>
      <protection hidden="1"/>
    </xf>
    <xf numFmtId="0" fontId="111" fillId="0" borderId="21" xfId="0" applyFont="1" applyBorder="1" applyAlignment="1" applyProtection="1">
      <alignment horizontal="centerContinuous" vertical="center" wrapText="1"/>
      <protection locked="0"/>
    </xf>
    <xf numFmtId="0" fontId="111" fillId="0" borderId="26" xfId="0" applyFont="1" applyBorder="1" applyAlignment="1" applyProtection="1">
      <alignment horizontal="centerContinuous" vertical="center" wrapText="1"/>
      <protection locked="0"/>
    </xf>
    <xf numFmtId="195" fontId="105" fillId="0" borderId="0" xfId="317" applyNumberFormat="1" applyFont="1" applyFill="1" applyAlignment="1" applyProtection="1">
      <alignment vertical="center"/>
      <protection hidden="1"/>
    </xf>
    <xf numFmtId="0" fontId="108" fillId="0" borderId="0" xfId="471" applyFont="1" applyAlignment="1" applyProtection="1">
      <alignment vertical="center"/>
      <protection locked="0"/>
    </xf>
    <xf numFmtId="0" fontId="108" fillId="0" borderId="0" xfId="471" applyFont="1" applyAlignment="1" applyProtection="1">
      <alignment horizontal="center" vertical="center"/>
      <protection locked="0"/>
    </xf>
    <xf numFmtId="169" fontId="108" fillId="0" borderId="0" xfId="317" applyFont="1" applyAlignment="1" applyProtection="1">
      <alignment vertical="center"/>
      <protection locked="0"/>
    </xf>
    <xf numFmtId="169" fontId="108" fillId="42" borderId="0" xfId="317" applyFont="1" applyFill="1" applyAlignment="1" applyProtection="1">
      <alignment vertical="center"/>
      <protection locked="0"/>
    </xf>
    <xf numFmtId="169" fontId="125" fillId="0" borderId="0" xfId="317" applyFont="1" applyFill="1" applyAlignment="1" applyProtection="1">
      <alignment vertical="center"/>
      <protection locked="0"/>
    </xf>
    <xf numFmtId="169" fontId="108" fillId="42" borderId="0" xfId="317" applyFont="1" applyFill="1" applyAlignment="1" applyProtection="1">
      <alignment horizontal="right" vertical="center"/>
      <protection locked="0"/>
    </xf>
    <xf numFmtId="0" fontId="111" fillId="46" borderId="10" xfId="471" applyFont="1" applyFill="1" applyBorder="1" applyAlignment="1" applyProtection="1">
      <alignment horizontal="center" vertical="center"/>
      <protection locked="0"/>
    </xf>
    <xf numFmtId="169" fontId="111" fillId="46" borderId="10" xfId="317" applyFont="1" applyFill="1" applyBorder="1" applyAlignment="1" applyProtection="1">
      <alignment horizontal="center" vertical="center"/>
      <protection locked="0"/>
    </xf>
    <xf numFmtId="169" fontId="111" fillId="42" borderId="10" xfId="317" applyFont="1" applyFill="1" applyBorder="1" applyAlignment="1" applyProtection="1">
      <alignment horizontal="center" vertical="center"/>
      <protection locked="0"/>
    </xf>
    <xf numFmtId="0" fontId="111" fillId="0" borderId="0" xfId="471" applyFont="1" applyAlignment="1" applyProtection="1">
      <alignment horizontal="center" vertical="center"/>
      <protection locked="0"/>
    </xf>
    <xf numFmtId="0" fontId="111" fillId="0" borderId="13" xfId="471" applyFont="1" applyBorder="1" applyAlignment="1" applyProtection="1">
      <alignment horizontal="center" vertical="center"/>
      <protection locked="0"/>
    </xf>
    <xf numFmtId="0" fontId="111" fillId="0" borderId="13" xfId="471" applyFont="1" applyBorder="1" applyAlignment="1" applyProtection="1">
      <alignment vertical="center"/>
      <protection locked="0"/>
    </xf>
    <xf numFmtId="169" fontId="111" fillId="0" borderId="13" xfId="317" applyFont="1" applyBorder="1" applyAlignment="1" applyProtection="1">
      <alignment vertical="center"/>
      <protection locked="0"/>
    </xf>
    <xf numFmtId="169" fontId="111" fillId="42" borderId="13" xfId="317" applyFont="1" applyFill="1" applyBorder="1" applyAlignment="1" applyProtection="1">
      <alignment vertical="center"/>
      <protection locked="0"/>
    </xf>
    <xf numFmtId="169" fontId="111" fillId="0" borderId="13" xfId="317" applyFont="1" applyFill="1" applyBorder="1" applyAlignment="1" applyProtection="1">
      <alignment vertical="center"/>
      <protection locked="0"/>
    </xf>
    <xf numFmtId="0" fontId="111" fillId="0" borderId="0" xfId="471" applyFont="1" applyAlignment="1" applyProtection="1">
      <alignment vertical="center"/>
      <protection locked="0"/>
    </xf>
    <xf numFmtId="1" fontId="108" fillId="0" borderId="39" xfId="471" applyNumberFormat="1" applyFont="1" applyBorder="1" applyAlignment="1" applyProtection="1">
      <alignment horizontal="center" vertical="center"/>
      <protection locked="0"/>
    </xf>
    <xf numFmtId="0" fontId="108" fillId="0" borderId="39" xfId="471" applyFont="1" applyBorder="1" applyAlignment="1" applyProtection="1">
      <alignment vertical="center"/>
      <protection locked="0"/>
    </xf>
    <xf numFmtId="169" fontId="108" fillId="0" borderId="39" xfId="317" applyFont="1" applyBorder="1" applyAlignment="1" applyProtection="1">
      <alignment vertical="center"/>
      <protection locked="0"/>
    </xf>
    <xf numFmtId="169" fontId="108" fillId="42" borderId="39" xfId="317" applyFont="1" applyFill="1" applyBorder="1" applyAlignment="1" applyProtection="1">
      <alignment vertical="center"/>
      <protection locked="0"/>
    </xf>
    <xf numFmtId="169" fontId="108" fillId="0" borderId="39" xfId="317" applyFont="1" applyFill="1" applyBorder="1" applyAlignment="1" applyProtection="1">
      <alignment vertical="center"/>
      <protection locked="0"/>
    </xf>
    <xf numFmtId="0" fontId="108" fillId="0" borderId="39" xfId="471" applyFont="1" applyBorder="1" applyAlignment="1" applyProtection="1">
      <alignment horizontal="center" vertical="center"/>
      <protection locked="0"/>
    </xf>
    <xf numFmtId="0" fontId="108" fillId="0" borderId="39" xfId="471" applyFont="1" applyBorder="1" applyAlignment="1" applyProtection="1">
      <alignment vertical="center" wrapText="1"/>
      <protection locked="0"/>
    </xf>
    <xf numFmtId="0" fontId="111" fillId="0" borderId="39" xfId="471" applyFont="1" applyBorder="1" applyAlignment="1" applyProtection="1">
      <alignment horizontal="center" vertical="center"/>
      <protection locked="0"/>
    </xf>
    <xf numFmtId="0" fontId="111" fillId="0" borderId="39" xfId="471" applyFont="1" applyBorder="1" applyAlignment="1" applyProtection="1">
      <alignment vertical="center"/>
      <protection locked="0"/>
    </xf>
    <xf numFmtId="169" fontId="111" fillId="0" borderId="39" xfId="317" applyFont="1" applyBorder="1" applyAlignment="1" applyProtection="1">
      <alignment vertical="center"/>
      <protection locked="0"/>
    </xf>
    <xf numFmtId="169" fontId="111" fillId="42" borderId="39" xfId="317" applyFont="1" applyFill="1" applyBorder="1" applyAlignment="1" applyProtection="1">
      <alignment vertical="center"/>
      <protection locked="0"/>
    </xf>
    <xf numFmtId="169" fontId="111" fillId="0" borderId="39" xfId="317" applyFont="1" applyFill="1" applyBorder="1" applyAlignment="1" applyProtection="1">
      <alignment vertical="center"/>
      <protection locked="0"/>
    </xf>
    <xf numFmtId="1" fontId="108" fillId="0" borderId="42" xfId="471" applyNumberFormat="1" applyFont="1" applyBorder="1" applyAlignment="1" applyProtection="1">
      <alignment horizontal="center" vertical="center"/>
      <protection locked="0"/>
    </xf>
    <xf numFmtId="0" fontId="108" fillId="0" borderId="42" xfId="471" applyFont="1" applyBorder="1" applyAlignment="1" applyProtection="1">
      <alignment vertical="center"/>
      <protection locked="0"/>
    </xf>
    <xf numFmtId="169" fontId="108" fillId="0" borderId="42" xfId="317" applyFont="1" applyBorder="1" applyAlignment="1" applyProtection="1">
      <alignment vertical="center"/>
      <protection locked="0"/>
    </xf>
    <xf numFmtId="169" fontId="108" fillId="42" borderId="42" xfId="317" applyFont="1" applyFill="1" applyBorder="1" applyAlignment="1" applyProtection="1">
      <alignment vertical="center"/>
      <protection locked="0"/>
    </xf>
    <xf numFmtId="169" fontId="108" fillId="0" borderId="42" xfId="317" applyFont="1" applyFill="1" applyBorder="1" applyAlignment="1" applyProtection="1">
      <alignment vertical="center"/>
      <protection locked="0"/>
    </xf>
    <xf numFmtId="169" fontId="108" fillId="0" borderId="0" xfId="317" applyFont="1" applyFill="1" applyAlignment="1" applyProtection="1">
      <alignment vertical="center"/>
      <protection locked="0"/>
    </xf>
    <xf numFmtId="169" fontId="111" fillId="0" borderId="0" xfId="317" applyFont="1" applyAlignment="1" applyProtection="1">
      <alignment vertical="center"/>
      <protection locked="0"/>
    </xf>
    <xf numFmtId="0" fontId="108" fillId="43" borderId="39" xfId="0" applyFont="1" applyFill="1" applyBorder="1" applyAlignment="1" applyProtection="1">
      <alignment horizontal="left" vertical="center" wrapText="1"/>
      <protection locked="0"/>
    </xf>
    <xf numFmtId="0" fontId="108" fillId="43" borderId="39" xfId="0" applyFont="1" applyFill="1" applyBorder="1" applyAlignment="1" applyProtection="1">
      <alignment vertical="center" wrapText="1"/>
      <protection locked="0"/>
    </xf>
    <xf numFmtId="1" fontId="108" fillId="0" borderId="0" xfId="471" applyNumberFormat="1" applyFont="1" applyAlignment="1" applyProtection="1">
      <alignment horizontal="center" vertical="center"/>
      <protection locked="0"/>
    </xf>
    <xf numFmtId="169" fontId="108" fillId="0" borderId="0" xfId="317" applyFont="1" applyBorder="1" applyAlignment="1" applyProtection="1">
      <alignment vertical="center"/>
      <protection locked="0"/>
    </xf>
    <xf numFmtId="169" fontId="108" fillId="42" borderId="0" xfId="317" applyFont="1" applyFill="1" applyBorder="1" applyAlignment="1" applyProtection="1">
      <alignment vertical="center"/>
      <protection locked="0"/>
    </xf>
    <xf numFmtId="169" fontId="108" fillId="0" borderId="0" xfId="317" applyFont="1" applyFill="1" applyBorder="1" applyAlignment="1" applyProtection="1">
      <alignment vertical="center"/>
      <protection locked="0"/>
    </xf>
    <xf numFmtId="0" fontId="111" fillId="0" borderId="10" xfId="471" applyFont="1" applyBorder="1" applyAlignment="1" applyProtection="1">
      <alignment horizontal="center" vertical="center"/>
      <protection hidden="1"/>
    </xf>
    <xf numFmtId="195" fontId="111" fillId="0" borderId="10" xfId="317" applyNumberFormat="1" applyFont="1" applyFill="1" applyBorder="1" applyAlignment="1" applyProtection="1">
      <alignment horizontal="center" vertical="center"/>
      <protection hidden="1"/>
    </xf>
    <xf numFmtId="195" fontId="108" fillId="0" borderId="10" xfId="317" applyNumberFormat="1" applyFont="1" applyFill="1" applyBorder="1" applyAlignment="1" applyProtection="1">
      <alignment horizontal="center" vertical="center"/>
      <protection hidden="1"/>
    </xf>
    <xf numFmtId="169" fontId="108" fillId="0" borderId="10" xfId="317" applyFont="1" applyFill="1" applyBorder="1" applyAlignment="1" applyProtection="1">
      <alignment horizontal="center" vertical="center"/>
      <protection hidden="1"/>
    </xf>
    <xf numFmtId="195" fontId="108" fillId="0" borderId="10" xfId="317" applyNumberFormat="1" applyFont="1" applyFill="1" applyBorder="1" applyAlignment="1" applyProtection="1">
      <alignment vertical="center"/>
      <protection hidden="1"/>
    </xf>
    <xf numFmtId="195" fontId="111" fillId="0" borderId="10" xfId="317" applyNumberFormat="1" applyFont="1" applyBorder="1" applyAlignment="1" applyProtection="1">
      <alignment horizontal="center" vertical="center"/>
      <protection hidden="1"/>
    </xf>
    <xf numFmtId="195" fontId="108" fillId="0" borderId="10" xfId="317" applyNumberFormat="1" applyFont="1" applyBorder="1" applyAlignment="1" applyProtection="1">
      <alignment vertical="center"/>
      <protection hidden="1"/>
    </xf>
    <xf numFmtId="0" fontId="138" fillId="0" borderId="0" xfId="471" applyFont="1" applyAlignment="1" applyProtection="1">
      <alignment vertical="center"/>
      <protection locked="0"/>
    </xf>
    <xf numFmtId="0" fontId="135" fillId="0" borderId="0" xfId="480" applyFont="1" applyAlignment="1" applyProtection="1">
      <alignment vertical="center"/>
      <protection locked="0"/>
    </xf>
    <xf numFmtId="0" fontId="106" fillId="0" borderId="0" xfId="480" applyFont="1" applyAlignment="1" applyProtection="1">
      <alignment vertical="center"/>
      <protection locked="0"/>
    </xf>
    <xf numFmtId="0" fontId="220" fillId="0" borderId="10" xfId="471" applyFont="1" applyBorder="1" applyAlignment="1" applyProtection="1">
      <alignment horizontal="center" vertical="center"/>
      <protection locked="0"/>
    </xf>
    <xf numFmtId="0" fontId="113" fillId="0" borderId="0" xfId="444" applyFont="1" applyAlignment="1" applyProtection="1">
      <alignment horizontal="left" vertical="center" wrapText="1"/>
      <protection locked="0"/>
    </xf>
    <xf numFmtId="0" fontId="111" fillId="0" borderId="0" xfId="444" applyFont="1" applyAlignment="1" applyProtection="1">
      <alignment horizontal="left" vertical="center" wrapText="1"/>
      <protection locked="0"/>
    </xf>
    <xf numFmtId="0" fontId="111" fillId="0" borderId="0" xfId="480" applyFont="1" applyAlignment="1" applyProtection="1">
      <alignment horizontal="left" vertical="center"/>
      <protection locked="0"/>
    </xf>
    <xf numFmtId="0" fontId="65" fillId="0" borderId="0" xfId="471" applyFont="1" applyAlignment="1" applyProtection="1">
      <alignment vertical="center"/>
      <protection locked="0"/>
    </xf>
    <xf numFmtId="0" fontId="65" fillId="0" borderId="13" xfId="0" applyFont="1" applyBorder="1" applyAlignment="1" applyProtection="1">
      <alignment horizontal="center" vertical="center"/>
      <protection locked="0"/>
    </xf>
    <xf numFmtId="195" fontId="65" fillId="0" borderId="13" xfId="317" applyNumberFormat="1" applyFont="1" applyFill="1" applyBorder="1" applyAlignment="1" applyProtection="1">
      <alignment horizontal="center" vertical="center"/>
      <protection locked="0"/>
    </xf>
    <xf numFmtId="0" fontId="65" fillId="0" borderId="39" xfId="0" applyFont="1" applyBorder="1" applyAlignment="1" applyProtection="1">
      <alignment horizontal="center" vertical="center"/>
      <protection locked="0"/>
    </xf>
    <xf numFmtId="195" fontId="65" fillId="0" borderId="39" xfId="317" applyNumberFormat="1" applyFont="1" applyFill="1" applyBorder="1" applyAlignment="1" applyProtection="1">
      <alignment horizontal="center" vertical="center"/>
      <protection locked="0"/>
    </xf>
    <xf numFmtId="0" fontId="65" fillId="0" borderId="45" xfId="0" applyFont="1" applyBorder="1" applyAlignment="1" applyProtection="1">
      <alignment horizontal="center" vertical="center"/>
      <protection locked="0"/>
    </xf>
    <xf numFmtId="195" fontId="65" fillId="0" borderId="45" xfId="317" applyNumberFormat="1" applyFont="1" applyFill="1" applyBorder="1" applyAlignment="1" applyProtection="1">
      <alignment horizontal="center" vertical="center"/>
      <protection locked="0"/>
    </xf>
    <xf numFmtId="0" fontId="107" fillId="46" borderId="10" xfId="0" applyFont="1" applyFill="1" applyBorder="1" applyAlignment="1" applyProtection="1">
      <alignment vertical="center"/>
      <protection locked="0"/>
    </xf>
    <xf numFmtId="0" fontId="107" fillId="0" borderId="0" xfId="471" applyFont="1" applyAlignment="1" applyProtection="1">
      <alignment horizontal="center" vertical="center"/>
      <protection locked="0"/>
    </xf>
    <xf numFmtId="0" fontId="107" fillId="46" borderId="10" xfId="480" applyFont="1" applyFill="1" applyBorder="1" applyAlignment="1" applyProtection="1">
      <alignment horizontal="center" vertical="center"/>
      <protection locked="0"/>
    </xf>
    <xf numFmtId="0" fontId="107" fillId="46" borderId="10" xfId="471" applyFont="1" applyFill="1" applyBorder="1" applyAlignment="1" applyProtection="1">
      <alignment horizontal="center" vertical="center"/>
      <protection locked="0"/>
    </xf>
    <xf numFmtId="0" fontId="107" fillId="46" borderId="10" xfId="471" applyFont="1" applyFill="1" applyBorder="1" applyAlignment="1" applyProtection="1">
      <alignment horizontal="center" vertical="center" wrapText="1"/>
      <protection locked="0"/>
    </xf>
    <xf numFmtId="0" fontId="107" fillId="0" borderId="0" xfId="471" applyFont="1" applyAlignment="1" applyProtection="1">
      <alignment vertical="center"/>
      <protection locked="0"/>
    </xf>
    <xf numFmtId="0" fontId="107" fillId="0" borderId="13" xfId="471" applyFont="1" applyBorder="1" applyAlignment="1" applyProtection="1">
      <alignment horizontal="center" vertical="center" wrapText="1"/>
      <protection locked="0"/>
    </xf>
    <xf numFmtId="0" fontId="65" fillId="0" borderId="39" xfId="471" applyFont="1" applyBorder="1" applyAlignment="1" applyProtection="1">
      <alignment vertical="center" wrapText="1"/>
      <protection locked="0"/>
    </xf>
    <xf numFmtId="0" fontId="65" fillId="0" borderId="39" xfId="471" applyFont="1" applyBorder="1" applyAlignment="1" applyProtection="1">
      <alignment horizontal="center" vertical="center" wrapText="1"/>
      <protection locked="0"/>
    </xf>
    <xf numFmtId="228" fontId="65" fillId="0" borderId="39" xfId="319" applyNumberFormat="1" applyFont="1" applyBorder="1" applyAlignment="1" applyProtection="1">
      <alignment vertical="center" wrapText="1"/>
      <protection locked="0"/>
    </xf>
    <xf numFmtId="0" fontId="107" fillId="0" borderId="39" xfId="471" applyFont="1" applyBorder="1" applyAlignment="1" applyProtection="1">
      <alignment horizontal="center" vertical="center" wrapText="1"/>
      <protection locked="0"/>
    </xf>
    <xf numFmtId="169" fontId="107" fillId="0" borderId="39" xfId="319" applyFont="1" applyBorder="1" applyAlignment="1" applyProtection="1">
      <alignment vertical="center" wrapText="1"/>
      <protection locked="0"/>
    </xf>
    <xf numFmtId="228" fontId="107" fillId="0" borderId="39" xfId="319" applyNumberFormat="1" applyFont="1" applyBorder="1" applyAlignment="1" applyProtection="1">
      <alignment vertical="center" wrapText="1"/>
      <protection locked="0"/>
    </xf>
    <xf numFmtId="199" fontId="65" fillId="0" borderId="39" xfId="319" applyNumberFormat="1" applyFont="1" applyBorder="1" applyAlignment="1" applyProtection="1">
      <alignment vertical="center" wrapText="1"/>
      <protection locked="0"/>
    </xf>
    <xf numFmtId="189" fontId="65" fillId="0" borderId="39" xfId="319" applyNumberFormat="1" applyFont="1" applyBorder="1" applyAlignment="1" applyProtection="1">
      <alignment vertical="center" wrapText="1"/>
      <protection locked="0"/>
    </xf>
    <xf numFmtId="10" fontId="107" fillId="0" borderId="39" xfId="471" applyNumberFormat="1" applyFont="1" applyBorder="1" applyAlignment="1" applyProtection="1">
      <alignment horizontal="center" vertical="center" wrapText="1"/>
      <protection locked="0"/>
    </xf>
    <xf numFmtId="199" fontId="107" fillId="0" borderId="39" xfId="319" applyNumberFormat="1" applyFont="1" applyBorder="1" applyAlignment="1" applyProtection="1">
      <alignment vertical="center" wrapText="1"/>
      <protection locked="0"/>
    </xf>
    <xf numFmtId="243" fontId="107" fillId="0" borderId="0" xfId="471" applyNumberFormat="1" applyFont="1" applyAlignment="1" applyProtection="1">
      <alignment vertical="center"/>
      <protection locked="0"/>
    </xf>
    <xf numFmtId="169" fontId="65" fillId="0" borderId="0" xfId="317" applyFont="1" applyAlignment="1" applyProtection="1">
      <alignment horizontal="left" vertical="center"/>
      <protection locked="0"/>
    </xf>
    <xf numFmtId="9" fontId="107" fillId="0" borderId="39" xfId="501" applyFont="1" applyBorder="1" applyAlignment="1" applyProtection="1">
      <alignment horizontal="center" vertical="center" wrapText="1"/>
      <protection locked="0"/>
    </xf>
    <xf numFmtId="195" fontId="65" fillId="0" borderId="0" xfId="471" applyNumberFormat="1" applyFont="1" applyAlignment="1" applyProtection="1">
      <alignment vertical="center"/>
      <protection locked="0"/>
    </xf>
    <xf numFmtId="9" fontId="65" fillId="0" borderId="39" xfId="501" applyFont="1" applyBorder="1" applyAlignment="1" applyProtection="1">
      <alignment horizontal="center" vertical="center" wrapText="1"/>
      <protection locked="0"/>
    </xf>
    <xf numFmtId="195" fontId="147" fillId="0" borderId="0" xfId="471" applyNumberFormat="1" applyFont="1" applyAlignment="1" applyProtection="1">
      <alignment vertical="center"/>
      <protection locked="0"/>
    </xf>
    <xf numFmtId="195" fontId="65" fillId="42" borderId="0" xfId="471" applyNumberFormat="1" applyFont="1" applyFill="1" applyAlignment="1" applyProtection="1">
      <alignment vertical="center"/>
      <protection locked="0"/>
    </xf>
    <xf numFmtId="195" fontId="107" fillId="0" borderId="0" xfId="471" applyNumberFormat="1" applyFont="1" applyAlignment="1" applyProtection="1">
      <alignment vertical="center"/>
      <protection locked="0"/>
    </xf>
    <xf numFmtId="0" fontId="65" fillId="0" borderId="45" xfId="471" applyFont="1" applyBorder="1" applyAlignment="1" applyProtection="1">
      <alignment horizontal="center" vertical="center" wrapText="1"/>
      <protection locked="0"/>
    </xf>
    <xf numFmtId="228" fontId="107" fillId="0" borderId="45" xfId="319" applyNumberFormat="1" applyFont="1" applyBorder="1" applyAlignment="1" applyProtection="1">
      <alignment vertical="center" wrapText="1"/>
      <protection locked="0"/>
    </xf>
    <xf numFmtId="0" fontId="107" fillId="0" borderId="45" xfId="471" applyFont="1" applyBorder="1" applyAlignment="1" applyProtection="1">
      <alignment horizontal="center" vertical="center" wrapText="1"/>
      <protection locked="0"/>
    </xf>
    <xf numFmtId="0" fontId="107" fillId="0" borderId="10" xfId="471" applyFont="1" applyBorder="1" applyAlignment="1" applyProtection="1">
      <alignment horizontal="center" vertical="center" wrapText="1"/>
      <protection locked="0"/>
    </xf>
    <xf numFmtId="0" fontId="65" fillId="0" borderId="10" xfId="471" applyFont="1" applyBorder="1" applyAlignment="1" applyProtection="1">
      <alignment horizontal="center" vertical="center" wrapText="1"/>
      <protection locked="0"/>
    </xf>
    <xf numFmtId="189" fontId="107" fillId="42" borderId="10" xfId="319" applyNumberFormat="1" applyFont="1" applyFill="1" applyBorder="1" applyAlignment="1" applyProtection="1">
      <alignment vertical="center" wrapText="1"/>
      <protection locked="0"/>
    </xf>
    <xf numFmtId="10" fontId="107" fillId="0" borderId="10" xfId="471" applyNumberFormat="1" applyFont="1" applyBorder="1" applyAlignment="1" applyProtection="1">
      <alignment horizontal="center" vertical="center" wrapText="1"/>
      <protection locked="0"/>
    </xf>
    <xf numFmtId="0" fontId="107" fillId="0" borderId="0" xfId="471" applyFont="1" applyAlignment="1" applyProtection="1">
      <alignment horizontal="center" vertical="center" wrapText="1"/>
      <protection locked="0"/>
    </xf>
    <xf numFmtId="0" fontId="107" fillId="0" borderId="0" xfId="471" applyFont="1" applyAlignment="1" applyProtection="1">
      <alignment horizontal="left" vertical="center" wrapText="1"/>
      <protection locked="0"/>
    </xf>
    <xf numFmtId="0" fontId="65" fillId="0" borderId="0" xfId="471" applyFont="1" applyAlignment="1" applyProtection="1">
      <alignment horizontal="center" vertical="center" wrapText="1"/>
      <protection locked="0"/>
    </xf>
    <xf numFmtId="195" fontId="107" fillId="0" borderId="0" xfId="319" applyNumberFormat="1" applyFont="1" applyBorder="1" applyAlignment="1" applyProtection="1">
      <alignment vertical="center" wrapText="1"/>
      <protection locked="0"/>
    </xf>
    <xf numFmtId="10" fontId="107" fillId="0" borderId="0" xfId="471" applyNumberFormat="1" applyFont="1" applyAlignment="1" applyProtection="1">
      <alignment horizontal="center" vertical="center" wrapText="1"/>
      <protection locked="0"/>
    </xf>
    <xf numFmtId="0" fontId="146" fillId="0" borderId="0" xfId="471" applyFont="1" applyAlignment="1" applyProtection="1">
      <alignment vertical="center"/>
      <protection locked="0"/>
    </xf>
    <xf numFmtId="0" fontId="135" fillId="0" borderId="0" xfId="471" applyFont="1" applyAlignment="1" applyProtection="1">
      <alignment horizontal="right" vertical="center"/>
      <protection locked="0"/>
    </xf>
    <xf numFmtId="200" fontId="135" fillId="0" borderId="0" xfId="471" applyNumberFormat="1" applyFont="1" applyAlignment="1" applyProtection="1">
      <alignment vertical="center"/>
      <protection locked="0"/>
    </xf>
    <xf numFmtId="169" fontId="135" fillId="0" borderId="0" xfId="471" applyNumberFormat="1" applyFont="1" applyAlignment="1" applyProtection="1">
      <alignment vertical="center"/>
      <protection locked="0"/>
    </xf>
    <xf numFmtId="169" fontId="111" fillId="0" borderId="0" xfId="471" applyNumberFormat="1" applyFont="1" applyAlignment="1" applyProtection="1">
      <alignment vertical="center"/>
      <protection locked="0"/>
    </xf>
    <xf numFmtId="0" fontId="107" fillId="0" borderId="0" xfId="471" applyFont="1" applyAlignment="1" applyProtection="1">
      <alignment horizontal="right" vertical="center"/>
      <protection locked="0"/>
    </xf>
    <xf numFmtId="200" fontId="107" fillId="0" borderId="0" xfId="471" applyNumberFormat="1" applyFont="1" applyAlignment="1" applyProtection="1">
      <alignment vertical="center"/>
      <protection locked="0"/>
    </xf>
    <xf numFmtId="169" fontId="107" fillId="0" borderId="0" xfId="471" applyNumberFormat="1" applyFont="1" applyAlignment="1" applyProtection="1">
      <alignment vertical="center"/>
      <protection locked="0"/>
    </xf>
    <xf numFmtId="195" fontId="65" fillId="0" borderId="13" xfId="319" applyNumberFormat="1" applyFont="1" applyBorder="1" applyAlignment="1" applyProtection="1">
      <alignment vertical="center"/>
      <protection locked="0"/>
    </xf>
    <xf numFmtId="195" fontId="65" fillId="0" borderId="39" xfId="319" applyNumberFormat="1" applyFont="1" applyBorder="1" applyAlignment="1" applyProtection="1">
      <alignment vertical="center"/>
      <protection locked="0"/>
    </xf>
    <xf numFmtId="195" fontId="65" fillId="0" borderId="45" xfId="319" applyNumberFormat="1" applyFont="1" applyBorder="1" applyAlignment="1" applyProtection="1">
      <alignment vertical="center"/>
      <protection locked="0"/>
    </xf>
    <xf numFmtId="195" fontId="107" fillId="46" borderId="10" xfId="319" applyNumberFormat="1" applyFont="1" applyFill="1" applyBorder="1" applyAlignment="1" applyProtection="1">
      <alignment vertical="center"/>
      <protection locked="0"/>
    </xf>
    <xf numFmtId="0" fontId="107" fillId="0" borderId="8" xfId="0" applyFont="1" applyBorder="1" applyAlignment="1" applyProtection="1">
      <alignment horizontal="center" vertical="center"/>
      <protection locked="0"/>
    </xf>
    <xf numFmtId="0" fontId="107" fillId="0" borderId="8" xfId="0" applyFont="1" applyBorder="1" applyAlignment="1" applyProtection="1">
      <alignment horizontal="left" vertical="center"/>
      <protection locked="0"/>
    </xf>
    <xf numFmtId="0" fontId="3" fillId="0" borderId="8" xfId="0" applyFont="1" applyBorder="1" applyAlignment="1" applyProtection="1">
      <alignment horizontal="left" vertical="center"/>
      <protection locked="0"/>
    </xf>
    <xf numFmtId="0" fontId="107" fillId="0" borderId="8" xfId="0" applyFont="1" applyBorder="1" applyAlignment="1" applyProtection="1">
      <alignment vertical="center"/>
      <protection locked="0"/>
    </xf>
    <xf numFmtId="195" fontId="107" fillId="0" borderId="8" xfId="319" applyNumberFormat="1" applyFont="1" applyBorder="1" applyAlignment="1" applyProtection="1">
      <alignment vertical="center"/>
      <protection locked="0"/>
    </xf>
    <xf numFmtId="0" fontId="65" fillId="0" borderId="44" xfId="471" applyFont="1" applyBorder="1" applyAlignment="1" applyProtection="1">
      <alignment vertical="center"/>
      <protection locked="0"/>
    </xf>
    <xf numFmtId="169" fontId="221" fillId="0" borderId="39" xfId="319" applyFont="1" applyFill="1" applyBorder="1" applyAlignment="1" applyProtection="1">
      <alignment vertical="center" wrapText="1"/>
      <protection locked="0"/>
    </xf>
    <xf numFmtId="243" fontId="65" fillId="0" borderId="0" xfId="471" applyNumberFormat="1" applyFont="1" applyAlignment="1" applyProtection="1">
      <alignment vertical="center"/>
      <protection locked="0"/>
    </xf>
    <xf numFmtId="195" fontId="107" fillId="0" borderId="39" xfId="319" applyNumberFormat="1" applyFont="1" applyBorder="1" applyAlignment="1" applyProtection="1">
      <alignment vertical="center" wrapText="1"/>
      <protection locked="0"/>
    </xf>
    <xf numFmtId="195" fontId="65" fillId="0" borderId="39" xfId="319" applyNumberFormat="1" applyFont="1" applyBorder="1" applyAlignment="1" applyProtection="1">
      <alignment vertical="center" wrapText="1"/>
      <protection locked="0"/>
    </xf>
    <xf numFmtId="195" fontId="222" fillId="0" borderId="39" xfId="319" applyNumberFormat="1" applyFont="1" applyBorder="1" applyAlignment="1" applyProtection="1">
      <alignment vertical="center" wrapText="1"/>
      <protection locked="0"/>
    </xf>
    <xf numFmtId="195" fontId="107" fillId="0" borderId="45" xfId="319" applyNumberFormat="1" applyFont="1" applyBorder="1" applyAlignment="1" applyProtection="1">
      <alignment vertical="center" wrapText="1"/>
      <protection locked="0"/>
    </xf>
    <xf numFmtId="195" fontId="107" fillId="0" borderId="10" xfId="319" applyNumberFormat="1" applyFont="1" applyBorder="1" applyAlignment="1" applyProtection="1">
      <alignment vertical="center" wrapText="1"/>
      <protection locked="0"/>
    </xf>
    <xf numFmtId="195" fontId="65" fillId="0" borderId="0" xfId="319" applyNumberFormat="1" applyFont="1" applyAlignment="1" applyProtection="1">
      <alignment vertical="center"/>
      <protection locked="0"/>
    </xf>
    <xf numFmtId="228" fontId="65" fillId="0" borderId="0" xfId="496" applyNumberFormat="1" applyFont="1" applyAlignment="1" applyProtection="1">
      <alignment vertical="center"/>
      <protection locked="0"/>
    </xf>
    <xf numFmtId="169" fontId="108" fillId="0" borderId="0" xfId="317" applyFont="1" applyFill="1" applyAlignment="1">
      <alignment vertical="center"/>
    </xf>
    <xf numFmtId="169" fontId="108" fillId="0" borderId="0" xfId="317" applyFont="1" applyFill="1" applyAlignment="1">
      <alignment horizontal="center" vertical="center"/>
    </xf>
    <xf numFmtId="169" fontId="111" fillId="0" borderId="0" xfId="317" applyFont="1" applyFill="1" applyAlignment="1">
      <alignment vertical="center"/>
    </xf>
    <xf numFmtId="0" fontId="148" fillId="0" borderId="0" xfId="480" applyFont="1" applyAlignment="1">
      <alignment horizontal="left" vertical="center"/>
    </xf>
    <xf numFmtId="195" fontId="111" fillId="0" borderId="0" xfId="321" applyNumberFormat="1" applyFont="1" applyFill="1" applyAlignment="1">
      <alignment horizontal="left" vertical="center"/>
    </xf>
    <xf numFmtId="195" fontId="108" fillId="0" borderId="0" xfId="317" applyNumberFormat="1" applyFont="1" applyFill="1" applyAlignment="1">
      <alignment vertical="center"/>
    </xf>
    <xf numFmtId="169" fontId="111" fillId="0" borderId="0" xfId="317" applyFont="1" applyFill="1" applyAlignment="1">
      <alignment horizontal="center" vertical="center"/>
    </xf>
    <xf numFmtId="169" fontId="105" fillId="0" borderId="0" xfId="319" applyFont="1" applyBorder="1" applyAlignment="1" applyProtection="1">
      <alignment vertical="center"/>
      <protection locked="0"/>
    </xf>
    <xf numFmtId="0" fontId="105" fillId="0" borderId="0" xfId="444" applyFont="1" applyAlignment="1" applyProtection="1">
      <alignment horizontal="center" vertical="center"/>
      <protection locked="0"/>
    </xf>
    <xf numFmtId="195" fontId="105" fillId="0" borderId="0" xfId="444" applyNumberFormat="1" applyFont="1" applyAlignment="1" applyProtection="1">
      <alignment vertical="center"/>
      <protection locked="0"/>
    </xf>
    <xf numFmtId="199" fontId="105" fillId="0" borderId="0" xfId="444" applyNumberFormat="1" applyFont="1" applyAlignment="1" applyProtection="1">
      <alignment vertical="center"/>
      <protection locked="0"/>
    </xf>
    <xf numFmtId="0" fontId="105" fillId="0" borderId="0" xfId="478" applyFont="1" applyAlignment="1" applyProtection="1">
      <alignment vertical="center"/>
      <protection locked="0"/>
    </xf>
    <xf numFmtId="243" fontId="105" fillId="0" borderId="0" xfId="444" applyNumberFormat="1" applyFont="1" applyAlignment="1" applyProtection="1">
      <alignment vertical="center"/>
      <protection locked="0"/>
    </xf>
    <xf numFmtId="0" fontId="105" fillId="0" borderId="0" xfId="478" applyFont="1" applyAlignment="1" applyProtection="1">
      <alignment vertical="center" wrapText="1"/>
      <protection locked="0"/>
    </xf>
    <xf numFmtId="195" fontId="105" fillId="0" borderId="0" xfId="317" applyNumberFormat="1" applyFont="1" applyBorder="1" applyAlignment="1" applyProtection="1">
      <alignment vertical="center"/>
      <protection locked="0"/>
    </xf>
    <xf numFmtId="199" fontId="105" fillId="0" borderId="0" xfId="317" applyNumberFormat="1" applyFont="1" applyBorder="1" applyAlignment="1" applyProtection="1">
      <alignment vertical="center"/>
      <protection locked="0"/>
    </xf>
    <xf numFmtId="195" fontId="105" fillId="0" borderId="0" xfId="317" applyNumberFormat="1" applyFont="1" applyFill="1" applyAlignment="1" applyProtection="1">
      <alignment vertical="center"/>
      <protection locked="0"/>
    </xf>
    <xf numFmtId="199" fontId="105" fillId="0" borderId="0" xfId="317" applyNumberFormat="1" applyFont="1" applyFill="1" applyAlignment="1" applyProtection="1">
      <alignment vertical="center"/>
      <protection locked="0"/>
    </xf>
    <xf numFmtId="169" fontId="105" fillId="0" borderId="0" xfId="319" applyFont="1" applyFill="1" applyAlignment="1" applyProtection="1">
      <alignment vertical="center"/>
      <protection locked="0"/>
    </xf>
    <xf numFmtId="0" fontId="111" fillId="0" borderId="0" xfId="444" applyFont="1" applyAlignment="1" applyProtection="1">
      <alignment vertical="center"/>
      <protection locked="0"/>
    </xf>
    <xf numFmtId="0" fontId="107" fillId="40" borderId="0" xfId="480" applyFont="1" applyFill="1" applyAlignment="1">
      <alignment horizontal="right" vertical="center"/>
    </xf>
    <xf numFmtId="0" fontId="111" fillId="46" borderId="10" xfId="480" applyFont="1" applyFill="1" applyBorder="1" applyAlignment="1">
      <alignment horizontal="center" vertical="center"/>
    </xf>
    <xf numFmtId="195" fontId="111" fillId="46" borderId="10" xfId="319" applyNumberFormat="1" applyFont="1" applyFill="1" applyBorder="1" applyAlignment="1">
      <alignment horizontal="center" vertical="center" wrapText="1"/>
    </xf>
    <xf numFmtId="169" fontId="111" fillId="46" borderId="10" xfId="322" applyFont="1" applyFill="1" applyBorder="1" applyAlignment="1">
      <alignment horizontal="center" vertical="center" wrapText="1"/>
    </xf>
    <xf numFmtId="195" fontId="111" fillId="46" borderId="10" xfId="322" applyNumberFormat="1" applyFont="1" applyFill="1" applyBorder="1" applyAlignment="1">
      <alignment horizontal="center" vertical="center" wrapText="1"/>
    </xf>
    <xf numFmtId="199" fontId="111" fillId="46" borderId="10" xfId="322" applyNumberFormat="1" applyFont="1" applyFill="1" applyBorder="1" applyAlignment="1">
      <alignment horizontal="center" vertical="center" wrapText="1"/>
    </xf>
    <xf numFmtId="195" fontId="111" fillId="0" borderId="13" xfId="319" applyNumberFormat="1" applyFont="1" applyFill="1" applyBorder="1" applyAlignment="1">
      <alignment horizontal="center" vertical="center" wrapText="1"/>
    </xf>
    <xf numFmtId="169" fontId="111" fillId="0" borderId="13" xfId="322" applyFont="1" applyFill="1" applyBorder="1" applyAlignment="1">
      <alignment horizontal="center" vertical="center" wrapText="1"/>
    </xf>
    <xf numFmtId="195" fontId="111" fillId="0" borderId="13" xfId="322" applyNumberFormat="1" applyFont="1" applyFill="1" applyBorder="1" applyAlignment="1">
      <alignment horizontal="center" vertical="center" wrapText="1"/>
    </xf>
    <xf numFmtId="199" fontId="111" fillId="0" borderId="13" xfId="322" applyNumberFormat="1" applyFont="1" applyFill="1" applyBorder="1" applyAlignment="1">
      <alignment horizontal="center" vertical="center" wrapText="1"/>
    </xf>
    <xf numFmtId="195" fontId="111" fillId="0" borderId="13" xfId="322" applyNumberFormat="1" applyFont="1" applyFill="1" applyBorder="1" applyAlignment="1">
      <alignment vertical="center"/>
    </xf>
    <xf numFmtId="195" fontId="111" fillId="0" borderId="13" xfId="319" applyNumberFormat="1" applyFont="1" applyFill="1" applyBorder="1" applyAlignment="1">
      <alignment horizontal="center" vertical="center"/>
    </xf>
    <xf numFmtId="195" fontId="108" fillId="0" borderId="39" xfId="319" applyNumberFormat="1" applyFont="1" applyFill="1" applyBorder="1" applyAlignment="1">
      <alignment horizontal="center" vertical="center" wrapText="1"/>
    </xf>
    <xf numFmtId="169" fontId="108" fillId="0" borderId="39" xfId="322" applyFont="1" applyFill="1" applyBorder="1" applyAlignment="1">
      <alignment horizontal="center" vertical="center" wrapText="1"/>
    </xf>
    <xf numFmtId="195" fontId="108" fillId="0" borderId="39" xfId="322" applyNumberFormat="1" applyFont="1" applyFill="1" applyBorder="1" applyAlignment="1">
      <alignment horizontal="center" vertical="center" wrapText="1"/>
    </xf>
    <xf numFmtId="199" fontId="108" fillId="0" borderId="39" xfId="322" applyNumberFormat="1" applyFont="1" applyFill="1" applyBorder="1" applyAlignment="1">
      <alignment horizontal="center" vertical="center" wrapText="1"/>
    </xf>
    <xf numFmtId="169" fontId="108" fillId="0" borderId="39" xfId="319" applyFont="1" applyFill="1" applyBorder="1" applyAlignment="1">
      <alignment horizontal="center" vertical="center" wrapText="1"/>
    </xf>
    <xf numFmtId="195" fontId="108" fillId="0" borderId="39" xfId="322" applyNumberFormat="1" applyFont="1" applyFill="1" applyBorder="1" applyAlignment="1">
      <alignment vertical="center"/>
    </xf>
    <xf numFmtId="195" fontId="119" fillId="0" borderId="39" xfId="319" applyNumberFormat="1" applyFont="1" applyFill="1" applyBorder="1" applyAlignment="1">
      <alignment horizontal="center" vertical="center" wrapText="1"/>
    </xf>
    <xf numFmtId="195" fontId="119" fillId="0" borderId="39" xfId="319" applyNumberFormat="1" applyFont="1" applyFill="1" applyBorder="1" applyAlignment="1">
      <alignment horizontal="center" vertical="center"/>
    </xf>
    <xf numFmtId="169" fontId="111" fillId="0" borderId="39" xfId="319" applyFont="1" applyFill="1" applyBorder="1" applyAlignment="1">
      <alignment horizontal="center" vertical="center" wrapText="1"/>
    </xf>
    <xf numFmtId="195" fontId="111" fillId="0" borderId="39" xfId="322" applyNumberFormat="1" applyFont="1" applyFill="1" applyBorder="1" applyAlignment="1">
      <alignment vertical="center"/>
    </xf>
    <xf numFmtId="195" fontId="111" fillId="0" borderId="39" xfId="319" applyNumberFormat="1" applyFont="1" applyFill="1" applyBorder="1" applyAlignment="1">
      <alignment horizontal="center" vertical="center"/>
    </xf>
    <xf numFmtId="0" fontId="108" fillId="0" borderId="42" xfId="480" applyFont="1" applyBorder="1" applyAlignment="1">
      <alignment vertical="top"/>
    </xf>
    <xf numFmtId="195" fontId="108" fillId="0" borderId="42" xfId="319" applyNumberFormat="1" applyFont="1" applyFill="1" applyBorder="1" applyAlignment="1">
      <alignment vertical="top"/>
    </xf>
    <xf numFmtId="169" fontId="108" fillId="0" borderId="42" xfId="322" applyFont="1" applyFill="1" applyBorder="1" applyAlignment="1">
      <alignment vertical="top"/>
    </xf>
    <xf numFmtId="195" fontId="108" fillId="0" borderId="42" xfId="322" applyNumberFormat="1" applyFont="1" applyFill="1" applyBorder="1" applyAlignment="1">
      <alignment vertical="top"/>
    </xf>
    <xf numFmtId="199" fontId="108" fillId="0" borderId="42" xfId="322" applyNumberFormat="1" applyFont="1" applyFill="1" applyBorder="1" applyAlignment="1">
      <alignment vertical="top"/>
    </xf>
    <xf numFmtId="0" fontId="108" fillId="0" borderId="13" xfId="0" applyFont="1" applyBorder="1" applyAlignment="1" applyProtection="1">
      <alignment horizontal="center" vertical="center"/>
      <protection locked="0"/>
    </xf>
    <xf numFmtId="195" fontId="108" fillId="0" borderId="13" xfId="317" applyNumberFormat="1" applyFont="1" applyBorder="1" applyAlignment="1" applyProtection="1">
      <alignment vertical="center"/>
      <protection locked="0"/>
    </xf>
    <xf numFmtId="0" fontId="108" fillId="0" borderId="39" xfId="0" applyFont="1" applyBorder="1" applyAlignment="1" applyProtection="1">
      <alignment horizontal="center" vertical="center"/>
      <protection locked="0"/>
    </xf>
    <xf numFmtId="195" fontId="108" fillId="0" borderId="39" xfId="317" applyNumberFormat="1" applyFont="1" applyBorder="1" applyAlignment="1" applyProtection="1">
      <alignment vertical="center"/>
      <protection locked="0"/>
    </xf>
    <xf numFmtId="0" fontId="108" fillId="0" borderId="45" xfId="0" applyFont="1" applyBorder="1" applyAlignment="1" applyProtection="1">
      <alignment horizontal="center" vertical="center"/>
      <protection locked="0"/>
    </xf>
    <xf numFmtId="195" fontId="108" fillId="0" borderId="45" xfId="317" applyNumberFormat="1" applyFont="1" applyFill="1" applyBorder="1" applyAlignment="1" applyProtection="1">
      <alignment horizontal="center" vertical="center"/>
      <protection locked="0"/>
    </xf>
    <xf numFmtId="195" fontId="108" fillId="0" borderId="45" xfId="317" applyNumberFormat="1" applyFont="1" applyBorder="1" applyAlignment="1" applyProtection="1">
      <alignment vertical="center"/>
      <protection locked="0"/>
    </xf>
    <xf numFmtId="0" fontId="111" fillId="46" borderId="10" xfId="0" applyFont="1" applyFill="1" applyBorder="1" applyAlignment="1" applyProtection="1">
      <alignment vertical="center"/>
      <protection locked="0"/>
    </xf>
    <xf numFmtId="195" fontId="111" fillId="46" borderId="10" xfId="317" applyNumberFormat="1" applyFont="1" applyFill="1" applyBorder="1" applyAlignment="1" applyProtection="1">
      <alignment vertical="center"/>
      <protection locked="0"/>
    </xf>
    <xf numFmtId="0" fontId="111" fillId="46" borderId="10" xfId="480" applyFont="1" applyFill="1" applyBorder="1" applyAlignment="1" applyProtection="1">
      <alignment horizontal="center" vertical="center"/>
      <protection locked="0"/>
    </xf>
    <xf numFmtId="0" fontId="111" fillId="46" borderId="10" xfId="471" applyFont="1" applyFill="1" applyBorder="1" applyAlignment="1" applyProtection="1">
      <alignment horizontal="center" vertical="center" wrapText="1"/>
      <protection locked="0"/>
    </xf>
    <xf numFmtId="0" fontId="111" fillId="0" borderId="13" xfId="471" applyFont="1" applyBorder="1" applyAlignment="1" applyProtection="1">
      <alignment horizontal="center" vertical="center" wrapText="1"/>
      <protection locked="0"/>
    </xf>
    <xf numFmtId="0" fontId="108" fillId="0" borderId="39" xfId="471" applyFont="1" applyBorder="1" applyAlignment="1" applyProtection="1">
      <alignment horizontal="center" vertical="center" wrapText="1"/>
      <protection locked="0"/>
    </xf>
    <xf numFmtId="169" fontId="108" fillId="0" borderId="39" xfId="319" applyFont="1" applyFill="1" applyBorder="1" applyAlignment="1" applyProtection="1">
      <alignment vertical="center" wrapText="1"/>
      <protection locked="0"/>
    </xf>
    <xf numFmtId="228" fontId="108" fillId="0" borderId="39" xfId="319" applyNumberFormat="1" applyFont="1" applyBorder="1" applyAlignment="1" applyProtection="1">
      <alignment vertical="center" wrapText="1"/>
      <protection locked="0"/>
    </xf>
    <xf numFmtId="0" fontId="111" fillId="0" borderId="39" xfId="471" applyFont="1" applyBorder="1" applyAlignment="1" applyProtection="1">
      <alignment horizontal="center" vertical="center" wrapText="1"/>
      <protection locked="0"/>
    </xf>
    <xf numFmtId="169" fontId="111" fillId="0" borderId="39" xfId="319" applyFont="1" applyBorder="1" applyAlignment="1" applyProtection="1">
      <alignment vertical="center" wrapText="1"/>
      <protection locked="0"/>
    </xf>
    <xf numFmtId="228" fontId="111" fillId="0" borderId="39" xfId="319" applyNumberFormat="1" applyFont="1" applyBorder="1" applyAlignment="1" applyProtection="1">
      <alignment vertical="center" wrapText="1"/>
      <protection locked="0"/>
    </xf>
    <xf numFmtId="199" fontId="108" fillId="0" borderId="39" xfId="319" applyNumberFormat="1" applyFont="1" applyBorder="1" applyAlignment="1" applyProtection="1">
      <alignment vertical="center" wrapText="1"/>
      <protection locked="0"/>
    </xf>
    <xf numFmtId="189" fontId="108" fillId="0" borderId="39" xfId="319" applyNumberFormat="1" applyFont="1" applyBorder="1" applyAlignment="1" applyProtection="1">
      <alignment vertical="center" wrapText="1"/>
      <protection locked="0"/>
    </xf>
    <xf numFmtId="10" fontId="111" fillId="0" borderId="39" xfId="471" applyNumberFormat="1" applyFont="1" applyBorder="1" applyAlignment="1" applyProtection="1">
      <alignment horizontal="center" vertical="center" wrapText="1"/>
      <protection locked="0"/>
    </xf>
    <xf numFmtId="199" fontId="111" fillId="0" borderId="39" xfId="319" applyNumberFormat="1" applyFont="1" applyBorder="1" applyAlignment="1" applyProtection="1">
      <alignment vertical="center" wrapText="1"/>
      <protection locked="0"/>
    </xf>
    <xf numFmtId="9" fontId="111" fillId="0" borderId="39" xfId="501" applyFont="1" applyBorder="1" applyAlignment="1" applyProtection="1">
      <alignment horizontal="center" vertical="center" wrapText="1"/>
      <protection locked="0"/>
    </xf>
    <xf numFmtId="195" fontId="111" fillId="0" borderId="39" xfId="317" applyNumberFormat="1" applyFont="1" applyBorder="1" applyAlignment="1" applyProtection="1">
      <alignment vertical="center" wrapText="1"/>
      <protection locked="0"/>
    </xf>
    <xf numFmtId="9" fontId="108" fillId="0" borderId="39" xfId="501" applyFont="1" applyBorder="1" applyAlignment="1" applyProtection="1">
      <alignment horizontal="center" vertical="center" wrapText="1"/>
      <protection locked="0"/>
    </xf>
    <xf numFmtId="195" fontId="108" fillId="0" borderId="39" xfId="317" applyNumberFormat="1" applyFont="1" applyBorder="1" applyAlignment="1" applyProtection="1">
      <alignment vertical="center" wrapText="1"/>
      <protection locked="0"/>
    </xf>
    <xf numFmtId="0" fontId="111" fillId="0" borderId="10" xfId="471" applyFont="1" applyBorder="1" applyAlignment="1" applyProtection="1">
      <alignment horizontal="center" vertical="center" wrapText="1"/>
      <protection locked="0"/>
    </xf>
    <xf numFmtId="0" fontId="108" fillId="0" borderId="10" xfId="471" applyFont="1" applyBorder="1" applyAlignment="1" applyProtection="1">
      <alignment horizontal="center" vertical="center" wrapText="1"/>
      <protection locked="0"/>
    </xf>
    <xf numFmtId="10" fontId="111" fillId="0" borderId="10" xfId="471" applyNumberFormat="1" applyFont="1" applyBorder="1" applyAlignment="1" applyProtection="1">
      <alignment horizontal="center" vertical="center" wrapText="1"/>
      <protection locked="0"/>
    </xf>
    <xf numFmtId="169" fontId="105" fillId="42" borderId="0" xfId="0" applyNumberFormat="1" applyFont="1" applyFill="1" applyAlignment="1" applyProtection="1">
      <alignment vertical="center"/>
      <protection hidden="1"/>
    </xf>
    <xf numFmtId="195" fontId="105" fillId="0" borderId="0" xfId="317" applyNumberFormat="1" applyFont="1" applyBorder="1" applyAlignment="1" applyProtection="1">
      <alignment vertical="center"/>
      <protection hidden="1"/>
    </xf>
    <xf numFmtId="199" fontId="105" fillId="0" borderId="0" xfId="317" applyNumberFormat="1" applyFont="1" applyBorder="1" applyAlignment="1" applyProtection="1">
      <alignment vertical="center"/>
      <protection hidden="1"/>
    </xf>
    <xf numFmtId="199" fontId="105" fillId="0" borderId="0" xfId="317" applyNumberFormat="1" applyFont="1" applyFill="1" applyAlignment="1" applyProtection="1">
      <alignment vertical="center"/>
      <protection hidden="1"/>
    </xf>
    <xf numFmtId="199" fontId="114" fillId="0" borderId="10" xfId="317" applyNumberFormat="1" applyFont="1" applyFill="1" applyBorder="1" applyAlignment="1" applyProtection="1">
      <alignment vertical="center"/>
      <protection hidden="1"/>
    </xf>
    <xf numFmtId="245" fontId="105" fillId="0" borderId="0" xfId="317" applyNumberFormat="1" applyFont="1" applyBorder="1" applyAlignment="1" applyProtection="1">
      <alignment vertical="center"/>
      <protection hidden="1"/>
    </xf>
    <xf numFmtId="245" fontId="105" fillId="0" borderId="0" xfId="317" applyNumberFormat="1" applyFont="1" applyFill="1" applyAlignment="1" applyProtection="1">
      <alignment vertical="center"/>
      <protection hidden="1"/>
    </xf>
    <xf numFmtId="245" fontId="114" fillId="0" borderId="10" xfId="317" applyNumberFormat="1" applyFont="1" applyFill="1" applyBorder="1" applyAlignment="1" applyProtection="1">
      <alignment vertical="center"/>
      <protection hidden="1"/>
    </xf>
    <xf numFmtId="195" fontId="108" fillId="0" borderId="0" xfId="317" applyNumberFormat="1" applyFont="1" applyAlignment="1" applyProtection="1">
      <alignment vertical="center"/>
      <protection locked="0"/>
    </xf>
    <xf numFmtId="0" fontId="108" fillId="42" borderId="39" xfId="444" applyFont="1" applyFill="1" applyBorder="1" applyAlignment="1" applyProtection="1">
      <alignment horizontal="center" vertical="center"/>
      <protection locked="0"/>
    </xf>
    <xf numFmtId="169" fontId="135" fillId="0" borderId="10" xfId="319" applyFont="1" applyFill="1" applyBorder="1" applyAlignment="1" applyProtection="1">
      <alignment horizontal="center" vertical="center" wrapText="1"/>
      <protection hidden="1"/>
    </xf>
    <xf numFmtId="0" fontId="108" fillId="42" borderId="13" xfId="444" applyFont="1" applyFill="1" applyBorder="1" applyAlignment="1">
      <alignment horizontal="center" vertical="center"/>
    </xf>
    <xf numFmtId="0" fontId="108" fillId="42" borderId="39" xfId="444" applyFont="1" applyFill="1" applyBorder="1" applyAlignment="1">
      <alignment horizontal="center" vertical="center"/>
    </xf>
    <xf numFmtId="0" fontId="111" fillId="42" borderId="10" xfId="444" applyFont="1" applyFill="1" applyBorder="1" applyAlignment="1">
      <alignment horizontal="center" vertical="center"/>
    </xf>
    <xf numFmtId="0" fontId="108" fillId="42" borderId="42" xfId="444" applyFont="1" applyFill="1" applyBorder="1" applyAlignment="1">
      <alignment horizontal="center" vertical="center"/>
    </xf>
    <xf numFmtId="0" fontId="108" fillId="0" borderId="42" xfId="444" applyFont="1" applyBorder="1" applyAlignment="1">
      <alignment horizontal="center" vertical="center"/>
    </xf>
    <xf numFmtId="195" fontId="108" fillId="0" borderId="42" xfId="317" applyNumberFormat="1" applyFont="1" applyFill="1" applyBorder="1" applyAlignment="1">
      <alignment horizontal="center" vertical="center"/>
    </xf>
    <xf numFmtId="195" fontId="108" fillId="0" borderId="42" xfId="317" applyNumberFormat="1" applyFont="1" applyFill="1" applyBorder="1" applyAlignment="1">
      <alignment vertical="center"/>
    </xf>
    <xf numFmtId="0" fontId="107" fillId="46" borderId="10" xfId="0" applyFont="1" applyFill="1" applyBorder="1" applyAlignment="1" applyProtection="1">
      <alignment horizontal="center" vertical="center"/>
      <protection locked="0"/>
    </xf>
    <xf numFmtId="0" fontId="111" fillId="46" borderId="10" xfId="0" applyFont="1" applyFill="1" applyBorder="1" applyAlignment="1" applyProtection="1">
      <alignment horizontal="center" vertical="center"/>
      <protection locked="0"/>
    </xf>
    <xf numFmtId="195" fontId="135" fillId="0" borderId="0" xfId="317" applyNumberFormat="1" applyFont="1" applyFill="1" applyAlignment="1">
      <alignment vertical="center"/>
    </xf>
    <xf numFmtId="195" fontId="114" fillId="0" borderId="0" xfId="317" applyNumberFormat="1" applyFont="1" applyFill="1" applyBorder="1" applyAlignment="1">
      <alignment vertical="center"/>
    </xf>
    <xf numFmtId="195" fontId="136" fillId="0" borderId="44" xfId="317" applyNumberFormat="1" applyFont="1" applyFill="1" applyBorder="1" applyAlignment="1">
      <alignment horizontal="center" vertical="center" wrapText="1"/>
    </xf>
    <xf numFmtId="195" fontId="108" fillId="0" borderId="0" xfId="317" applyNumberFormat="1" applyFont="1" applyFill="1" applyAlignment="1">
      <alignment horizontal="right" vertical="center"/>
    </xf>
    <xf numFmtId="195" fontId="65" fillId="0" borderId="0" xfId="317" applyNumberFormat="1" applyFont="1" applyAlignment="1">
      <alignment vertical="center"/>
    </xf>
    <xf numFmtId="195" fontId="65" fillId="0" borderId="0" xfId="317" applyNumberFormat="1" applyFont="1" applyFill="1" applyAlignment="1">
      <alignment vertical="center"/>
    </xf>
    <xf numFmtId="195" fontId="111" fillId="42" borderId="10" xfId="317" applyNumberFormat="1" applyFont="1" applyFill="1" applyBorder="1" applyAlignment="1" applyProtection="1">
      <alignment vertical="center" wrapText="1"/>
      <protection locked="0"/>
    </xf>
    <xf numFmtId="189" fontId="111" fillId="0" borderId="10" xfId="319" applyNumberFormat="1" applyFont="1" applyFill="1" applyBorder="1" applyAlignment="1" applyProtection="1">
      <alignment vertical="center" wrapText="1"/>
      <protection locked="0"/>
    </xf>
    <xf numFmtId="0" fontId="108" fillId="0" borderId="0" xfId="471" applyFont="1" applyAlignment="1" applyProtection="1">
      <alignment vertical="top"/>
      <protection locked="0"/>
    </xf>
    <xf numFmtId="0" fontId="113" fillId="0" borderId="0" xfId="471" applyFont="1" applyAlignment="1" applyProtection="1">
      <alignment vertical="center"/>
      <protection locked="0"/>
    </xf>
    <xf numFmtId="0" fontId="111" fillId="0" borderId="10" xfId="471" applyFont="1" applyBorder="1" applyAlignment="1" applyProtection="1">
      <alignment vertical="center"/>
      <protection hidden="1"/>
    </xf>
    <xf numFmtId="0" fontId="223" fillId="0" borderId="10" xfId="471" applyFont="1" applyBorder="1" applyAlignment="1" applyProtection="1">
      <alignment vertical="center"/>
      <protection locked="0"/>
    </xf>
    <xf numFmtId="0" fontId="108" fillId="0" borderId="42" xfId="471" applyFont="1" applyBorder="1" applyAlignment="1" applyProtection="1">
      <alignment horizontal="center" vertical="center" wrapText="1"/>
      <protection locked="0"/>
    </xf>
    <xf numFmtId="195" fontId="111" fillId="0" borderId="42" xfId="317" applyNumberFormat="1" applyFont="1" applyBorder="1" applyAlignment="1" applyProtection="1">
      <alignment vertical="center" wrapText="1"/>
      <protection locked="0"/>
    </xf>
    <xf numFmtId="228" fontId="111" fillId="0" borderId="42" xfId="319" applyNumberFormat="1" applyFont="1" applyBorder="1" applyAlignment="1" applyProtection="1">
      <alignment vertical="center" wrapText="1"/>
      <protection locked="0"/>
    </xf>
    <xf numFmtId="0" fontId="111" fillId="0" borderId="42" xfId="471" applyFont="1" applyBorder="1" applyAlignment="1" applyProtection="1">
      <alignment horizontal="center" vertical="center" wrapText="1"/>
      <protection locked="0"/>
    </xf>
    <xf numFmtId="195" fontId="65" fillId="0" borderId="39" xfId="471" applyNumberFormat="1" applyFont="1" applyBorder="1" applyAlignment="1" applyProtection="1">
      <alignment vertical="center"/>
      <protection locked="0"/>
    </xf>
    <xf numFmtId="0" fontId="220" fillId="0" borderId="10" xfId="471" applyFont="1" applyBorder="1" applyAlignment="1" applyProtection="1">
      <alignment vertical="center"/>
      <protection hidden="1"/>
    </xf>
    <xf numFmtId="195" fontId="224" fillId="0" borderId="10" xfId="471" applyNumberFormat="1" applyFont="1" applyBorder="1" applyAlignment="1" applyProtection="1">
      <alignment vertical="center"/>
      <protection locked="0"/>
    </xf>
    <xf numFmtId="0" fontId="147" fillId="0" borderId="0" xfId="0" applyFont="1" applyAlignment="1" applyProtection="1">
      <alignment vertical="center"/>
      <protection hidden="1"/>
    </xf>
    <xf numFmtId="0" fontId="111" fillId="43" borderId="65" xfId="0" applyFont="1" applyFill="1" applyBorder="1" applyAlignment="1" applyProtection="1">
      <alignment horizontal="center" vertical="center" wrapText="1"/>
      <protection hidden="1"/>
    </xf>
    <xf numFmtId="0" fontId="111" fillId="43" borderId="66" xfId="0" applyFont="1" applyFill="1" applyBorder="1" applyAlignment="1" applyProtection="1">
      <alignment horizontal="center" vertical="center" wrapText="1"/>
      <protection hidden="1"/>
    </xf>
    <xf numFmtId="182" fontId="105" fillId="0" borderId="0" xfId="0" applyNumberFormat="1" applyFont="1" applyAlignment="1" applyProtection="1">
      <alignment vertical="center"/>
      <protection hidden="1"/>
    </xf>
    <xf numFmtId="199" fontId="108" fillId="0" borderId="0" xfId="317" applyNumberFormat="1" applyFont="1" applyFill="1" applyAlignment="1" applyProtection="1">
      <alignment vertical="center"/>
      <protection locked="0"/>
    </xf>
    <xf numFmtId="199" fontId="111" fillId="0" borderId="0" xfId="317" applyNumberFormat="1" applyFont="1" applyFill="1" applyAlignment="1" applyProtection="1">
      <alignment vertical="center"/>
      <protection locked="0"/>
    </xf>
    <xf numFmtId="195" fontId="108" fillId="0" borderId="0" xfId="323" applyNumberFormat="1" applyFont="1" applyFill="1" applyAlignment="1" applyProtection="1">
      <alignment vertical="center"/>
      <protection locked="0"/>
    </xf>
    <xf numFmtId="0" fontId="108" fillId="0" borderId="0" xfId="471" applyFont="1" applyAlignment="1" applyProtection="1">
      <alignment horizontal="left" vertical="center"/>
      <protection locked="0"/>
    </xf>
    <xf numFmtId="0" fontId="125" fillId="0" borderId="0" xfId="471" applyFont="1" applyAlignment="1" applyProtection="1">
      <alignment vertical="center"/>
      <protection locked="0"/>
    </xf>
    <xf numFmtId="199" fontId="125" fillId="0" borderId="0" xfId="317" applyNumberFormat="1" applyFont="1" applyFill="1" applyAlignment="1" applyProtection="1">
      <alignment vertical="center"/>
      <protection locked="0"/>
    </xf>
    <xf numFmtId="0" fontId="225" fillId="0" borderId="0" xfId="471" applyFont="1" applyAlignment="1" applyProtection="1">
      <alignment vertical="center"/>
      <protection locked="0"/>
    </xf>
    <xf numFmtId="199" fontId="225" fillId="0" borderId="0" xfId="317" applyNumberFormat="1" applyFont="1" applyFill="1" applyAlignment="1" applyProtection="1">
      <alignment vertical="center"/>
      <protection locked="0"/>
    </xf>
    <xf numFmtId="0" fontId="143" fillId="0" borderId="0" xfId="471" applyFont="1" applyAlignment="1" applyProtection="1">
      <alignment vertical="center"/>
      <protection locked="0"/>
    </xf>
    <xf numFmtId="199" fontId="143" fillId="0" borderId="0" xfId="317" applyNumberFormat="1" applyFont="1" applyFill="1" applyAlignment="1" applyProtection="1">
      <alignment vertical="center"/>
      <protection locked="0"/>
    </xf>
    <xf numFmtId="199" fontId="108" fillId="0" borderId="0" xfId="317" applyNumberFormat="1" applyFont="1" applyFill="1" applyAlignment="1" applyProtection="1">
      <alignment horizontal="left" vertical="center"/>
      <protection locked="0"/>
    </xf>
    <xf numFmtId="0" fontId="108" fillId="0" borderId="5" xfId="444" applyFont="1" applyBorder="1" applyAlignment="1" applyProtection="1">
      <alignment horizontal="left" vertical="center" wrapText="1"/>
      <protection locked="0"/>
    </xf>
    <xf numFmtId="169" fontId="226" fillId="0" borderId="0" xfId="317" applyFont="1" applyFill="1" applyBorder="1" applyAlignment="1" applyProtection="1">
      <alignment vertical="center"/>
      <protection locked="0"/>
    </xf>
    <xf numFmtId="0" fontId="105" fillId="0" borderId="0" xfId="0" applyFont="1" applyProtection="1">
      <protection locked="0"/>
    </xf>
    <xf numFmtId="0" fontId="121" fillId="0" borderId="0" xfId="0" applyFont="1" applyAlignment="1" applyProtection="1">
      <alignment vertical="center"/>
      <protection locked="0"/>
    </xf>
    <xf numFmtId="195" fontId="227" fillId="46" borderId="10" xfId="324" applyNumberFormat="1" applyFont="1" applyFill="1" applyBorder="1" applyAlignment="1">
      <alignment horizontal="center" vertical="center" wrapText="1"/>
    </xf>
    <xf numFmtId="0" fontId="227" fillId="0" borderId="13" xfId="472" applyFont="1" applyBorder="1" applyAlignment="1">
      <alignment horizontal="center" vertical="center"/>
    </xf>
    <xf numFmtId="0" fontId="227" fillId="0" borderId="13" xfId="472" applyFont="1" applyBorder="1" applyAlignment="1">
      <alignment vertical="center"/>
    </xf>
    <xf numFmtId="195" fontId="227" fillId="0" borderId="13" xfId="324" applyNumberFormat="1" applyFont="1" applyBorder="1" applyAlignment="1">
      <alignment vertical="center"/>
    </xf>
    <xf numFmtId="242" fontId="227" fillId="0" borderId="13" xfId="324" applyNumberFormat="1" applyFont="1" applyBorder="1" applyAlignment="1">
      <alignment vertical="center"/>
    </xf>
    <xf numFmtId="0" fontId="228" fillId="0" borderId="39" xfId="472" applyFont="1" applyBorder="1" applyAlignment="1">
      <alignment horizontal="center" vertical="center"/>
    </xf>
    <xf numFmtId="0" fontId="228" fillId="0" borderId="39" xfId="472" applyFont="1" applyBorder="1" applyAlignment="1">
      <alignment vertical="center"/>
    </xf>
    <xf numFmtId="195" fontId="228" fillId="0" borderId="39" xfId="324" applyNumberFormat="1" applyFont="1" applyBorder="1" applyAlignment="1">
      <alignment horizontal="right" vertical="center"/>
    </xf>
    <xf numFmtId="242" fontId="228" fillId="0" borderId="39" xfId="324" applyNumberFormat="1" applyFont="1" applyBorder="1" applyAlignment="1">
      <alignment horizontal="center" vertical="center"/>
    </xf>
    <xf numFmtId="0" fontId="228" fillId="0" borderId="39" xfId="472" applyFont="1" applyBorder="1" applyAlignment="1">
      <alignment horizontal="left" vertical="center" wrapText="1"/>
    </xf>
    <xf numFmtId="0" fontId="227" fillId="0" borderId="39" xfId="472" applyFont="1" applyBorder="1" applyAlignment="1">
      <alignment horizontal="center" vertical="center"/>
    </xf>
    <xf numFmtId="0" fontId="227" fillId="0" borderId="39" xfId="472" applyFont="1" applyBorder="1" applyAlignment="1">
      <alignment vertical="center"/>
    </xf>
    <xf numFmtId="195" fontId="214" fillId="0" borderId="39" xfId="324" applyNumberFormat="1" applyFont="1" applyBorder="1" applyAlignment="1">
      <alignment vertical="center"/>
    </xf>
    <xf numFmtId="242" fontId="227" fillId="0" borderId="39" xfId="324" applyNumberFormat="1" applyFont="1" applyBorder="1" applyAlignment="1">
      <alignment vertical="center"/>
    </xf>
    <xf numFmtId="0" fontId="215" fillId="0" borderId="0" xfId="472" applyFont="1" applyAlignment="1">
      <alignment vertical="center"/>
    </xf>
    <xf numFmtId="0" fontId="211" fillId="0" borderId="0" xfId="472" applyFont="1" applyAlignment="1">
      <alignment vertical="center"/>
    </xf>
    <xf numFmtId="0" fontId="214" fillId="0" borderId="0" xfId="472" applyFont="1" applyAlignment="1">
      <alignment vertical="center"/>
    </xf>
    <xf numFmtId="0" fontId="229" fillId="0" borderId="0" xfId="472" applyFont="1" applyAlignment="1">
      <alignment vertical="center"/>
    </xf>
    <xf numFmtId="195" fontId="214" fillId="0" borderId="0" xfId="324" applyNumberFormat="1" applyFont="1" applyAlignment="1">
      <alignment vertical="center"/>
    </xf>
    <xf numFmtId="9" fontId="230" fillId="0" borderId="10" xfId="503" applyFont="1" applyBorder="1" applyAlignment="1">
      <alignment horizontal="center" vertical="center"/>
    </xf>
    <xf numFmtId="0" fontId="228" fillId="43" borderId="10" xfId="472" applyFont="1" applyFill="1" applyBorder="1" applyAlignment="1">
      <alignment horizontal="center" vertical="center" wrapText="1"/>
    </xf>
    <xf numFmtId="0" fontId="214" fillId="0" borderId="10" xfId="472" applyFont="1" applyBorder="1" applyAlignment="1">
      <alignment vertical="center"/>
    </xf>
    <xf numFmtId="0" fontId="111" fillId="0" borderId="0" xfId="472" applyFont="1" applyAlignment="1">
      <alignment vertical="center"/>
    </xf>
    <xf numFmtId="195" fontId="111" fillId="0" borderId="0" xfId="324" applyNumberFormat="1" applyFont="1" applyAlignment="1">
      <alignment vertical="center"/>
    </xf>
    <xf numFmtId="0" fontId="111" fillId="43" borderId="10" xfId="472" applyFont="1" applyFill="1" applyBorder="1" applyAlignment="1">
      <alignment horizontal="center" vertical="center" wrapText="1"/>
    </xf>
    <xf numFmtId="195" fontId="111" fillId="43" borderId="10" xfId="324" applyNumberFormat="1" applyFont="1" applyFill="1" applyBorder="1" applyAlignment="1">
      <alignment horizontal="center" vertical="center" wrapText="1"/>
    </xf>
    <xf numFmtId="9" fontId="111" fillId="43" borderId="10" xfId="472" applyNumberFormat="1" applyFont="1" applyFill="1" applyBorder="1" applyAlignment="1">
      <alignment horizontal="center" vertical="center" wrapText="1"/>
    </xf>
    <xf numFmtId="0" fontId="114" fillId="0" borderId="0" xfId="444" applyFont="1" applyAlignment="1" applyProtection="1">
      <alignment horizontal="left" vertical="center"/>
      <protection locked="0"/>
    </xf>
    <xf numFmtId="0" fontId="228" fillId="0" borderId="45" xfId="472" applyFont="1" applyBorder="1" applyAlignment="1">
      <alignment horizontal="center" vertical="center"/>
    </xf>
    <xf numFmtId="0" fontId="228" fillId="0" borderId="51" xfId="472" applyFont="1" applyBorder="1" applyAlignment="1">
      <alignment horizontal="left" vertical="center"/>
    </xf>
    <xf numFmtId="0" fontId="111" fillId="46" borderId="10" xfId="444" applyFont="1" applyFill="1" applyBorder="1" applyAlignment="1">
      <alignment horizontal="center" vertical="center"/>
    </xf>
    <xf numFmtId="195" fontId="111" fillId="46" borderId="10" xfId="317" applyNumberFormat="1" applyFont="1" applyFill="1" applyBorder="1" applyAlignment="1">
      <alignment horizontal="center" vertical="center"/>
    </xf>
    <xf numFmtId="195" fontId="111" fillId="46" borderId="25" xfId="319" applyNumberFormat="1" applyFont="1" applyFill="1" applyBorder="1" applyAlignment="1">
      <alignment horizontal="center" wrapText="1"/>
    </xf>
    <xf numFmtId="195" fontId="111" fillId="46" borderId="4" xfId="319" applyNumberFormat="1" applyFont="1" applyFill="1" applyBorder="1" applyAlignment="1">
      <alignment horizontal="center" vertical="top" wrapText="1"/>
    </xf>
    <xf numFmtId="0" fontId="111" fillId="46" borderId="10" xfId="480" applyFont="1" applyFill="1" applyBorder="1" applyAlignment="1">
      <alignment horizontal="center" vertical="center" wrapText="1"/>
    </xf>
    <xf numFmtId="169" fontId="111" fillId="46" borderId="10" xfId="321" applyFont="1" applyFill="1" applyBorder="1" applyAlignment="1">
      <alignment horizontal="center" vertical="center" wrapText="1"/>
    </xf>
    <xf numFmtId="0" fontId="111" fillId="46" borderId="10" xfId="444" applyFont="1" applyFill="1" applyBorder="1" applyAlignment="1" applyProtection="1">
      <alignment horizontal="center" vertical="center"/>
      <protection locked="0"/>
    </xf>
    <xf numFmtId="0" fontId="111" fillId="46" borderId="10" xfId="319" applyNumberFormat="1" applyFont="1" applyFill="1" applyBorder="1" applyAlignment="1" applyProtection="1">
      <alignment horizontal="center" vertical="center"/>
      <protection locked="0"/>
    </xf>
    <xf numFmtId="0" fontId="111" fillId="46" borderId="10" xfId="444" quotePrefix="1" applyFont="1" applyFill="1" applyBorder="1" applyAlignment="1" applyProtection="1">
      <alignment horizontal="center" vertical="center"/>
      <protection locked="0"/>
    </xf>
    <xf numFmtId="169" fontId="111" fillId="46" borderId="10" xfId="319" quotePrefix="1" applyFont="1" applyFill="1" applyBorder="1" applyAlignment="1" applyProtection="1">
      <alignment horizontal="center" vertical="center"/>
      <protection locked="0"/>
    </xf>
    <xf numFmtId="199" fontId="108" fillId="42" borderId="0" xfId="325" applyNumberFormat="1" applyFont="1" applyFill="1" applyAlignment="1" applyProtection="1">
      <alignment vertical="center"/>
      <protection hidden="1"/>
    </xf>
    <xf numFmtId="199" fontId="108" fillId="42" borderId="0" xfId="325" applyNumberFormat="1" applyFont="1" applyFill="1" applyAlignment="1" applyProtection="1">
      <alignment vertical="center"/>
      <protection locked="0"/>
    </xf>
    <xf numFmtId="195" fontId="105" fillId="0" borderId="0" xfId="317" applyNumberFormat="1" applyFont="1" applyFill="1" applyBorder="1" applyAlignment="1" applyProtection="1">
      <alignment vertical="center"/>
      <protection hidden="1"/>
    </xf>
    <xf numFmtId="200" fontId="105" fillId="0" borderId="0" xfId="317" applyNumberFormat="1" applyFont="1" applyFill="1" applyBorder="1" applyAlignment="1" applyProtection="1">
      <alignment vertical="center"/>
      <protection hidden="1"/>
    </xf>
    <xf numFmtId="200" fontId="105" fillId="0" borderId="0" xfId="317" applyNumberFormat="1" applyFont="1" applyFill="1" applyAlignment="1" applyProtection="1">
      <alignment vertical="center"/>
      <protection hidden="1"/>
    </xf>
    <xf numFmtId="195" fontId="231" fillId="0" borderId="39" xfId="317" applyNumberFormat="1" applyFont="1" applyFill="1" applyBorder="1" applyAlignment="1" applyProtection="1">
      <alignment horizontal="center" vertical="center"/>
      <protection locked="0"/>
    </xf>
    <xf numFmtId="0" fontId="108" fillId="0" borderId="0" xfId="444" applyFont="1" applyAlignment="1" applyProtection="1">
      <alignment horizontal="left" vertical="center"/>
      <protection locked="0"/>
    </xf>
    <xf numFmtId="199" fontId="105" fillId="0" borderId="0" xfId="317" applyNumberFormat="1" applyFont="1" applyFill="1" applyBorder="1" applyAlignment="1" applyProtection="1">
      <alignment vertical="center"/>
      <protection hidden="1"/>
    </xf>
    <xf numFmtId="0" fontId="111" fillId="42" borderId="10" xfId="444" quotePrefix="1" applyFont="1" applyFill="1" applyBorder="1" applyAlignment="1" applyProtection="1">
      <alignment horizontal="center" vertical="center"/>
      <protection locked="0"/>
    </xf>
    <xf numFmtId="195" fontId="107" fillId="0" borderId="0" xfId="317" applyNumberFormat="1" applyFont="1" applyFill="1" applyBorder="1" applyAlignment="1" applyProtection="1">
      <alignment vertical="center"/>
      <protection locked="0"/>
    </xf>
    <xf numFmtId="195" fontId="114" fillId="0" borderId="0" xfId="317" applyNumberFormat="1" applyFont="1" applyFill="1" applyBorder="1" applyAlignment="1" applyProtection="1">
      <alignment vertical="center"/>
      <protection locked="0"/>
    </xf>
    <xf numFmtId="0" fontId="111" fillId="42" borderId="4" xfId="444" applyFont="1" applyFill="1" applyBorder="1" applyAlignment="1" applyProtection="1">
      <alignment horizontal="center" vertical="center"/>
      <protection locked="0"/>
    </xf>
    <xf numFmtId="195" fontId="105" fillId="0" borderId="0" xfId="317" applyNumberFormat="1" applyFont="1" applyFill="1" applyBorder="1" applyAlignment="1" applyProtection="1">
      <alignment vertical="center"/>
      <protection locked="0"/>
    </xf>
    <xf numFmtId="200" fontId="105" fillId="0" borderId="0" xfId="317" applyNumberFormat="1" applyFont="1" applyFill="1" applyBorder="1" applyAlignment="1" applyProtection="1">
      <alignment vertical="center"/>
      <protection locked="0"/>
    </xf>
    <xf numFmtId="200" fontId="105" fillId="0" borderId="0" xfId="317" applyNumberFormat="1" applyFont="1" applyFill="1" applyAlignment="1" applyProtection="1">
      <alignment vertical="center"/>
      <protection locked="0"/>
    </xf>
    <xf numFmtId="199" fontId="114" fillId="0" borderId="8" xfId="317" applyNumberFormat="1" applyFont="1" applyFill="1" applyBorder="1" applyAlignment="1" applyProtection="1">
      <alignment vertical="center"/>
      <protection locked="0"/>
    </xf>
    <xf numFmtId="0" fontId="228" fillId="0" borderId="42" xfId="472" applyFont="1" applyBorder="1" applyAlignment="1">
      <alignment horizontal="center" vertical="center"/>
    </xf>
    <xf numFmtId="195" fontId="228" fillId="0" borderId="42" xfId="324" applyNumberFormat="1" applyFont="1" applyBorder="1" applyAlignment="1">
      <alignment horizontal="right" vertical="center"/>
    </xf>
    <xf numFmtId="242" fontId="228" fillId="0" borderId="42" xfId="324" applyNumberFormat="1" applyFont="1" applyBorder="1" applyAlignment="1">
      <alignment horizontal="center" vertical="center"/>
    </xf>
    <xf numFmtId="0" fontId="111" fillId="43" borderId="10" xfId="472" applyFont="1" applyFill="1" applyBorder="1" applyAlignment="1">
      <alignment horizontal="left" vertical="center" wrapText="1"/>
    </xf>
    <xf numFmtId="0" fontId="214" fillId="0" borderId="44" xfId="472" applyFont="1" applyBorder="1" applyAlignment="1">
      <alignment vertical="center"/>
    </xf>
    <xf numFmtId="0" fontId="232" fillId="0" borderId="0" xfId="472" applyFont="1" applyAlignment="1">
      <alignment vertical="center"/>
    </xf>
    <xf numFmtId="195" fontId="232" fillId="0" borderId="0" xfId="324" applyNumberFormat="1" applyFont="1" applyAlignment="1">
      <alignment vertical="center"/>
    </xf>
    <xf numFmtId="0" fontId="230" fillId="0" borderId="33" xfId="472" applyFont="1" applyBorder="1" applyAlignment="1">
      <alignment horizontal="left" vertical="center"/>
    </xf>
    <xf numFmtId="0" fontId="233" fillId="0" borderId="48" xfId="472" applyFont="1" applyBorder="1" applyAlignment="1">
      <alignment horizontal="left" vertical="center"/>
    </xf>
    <xf numFmtId="0" fontId="108" fillId="0" borderId="39" xfId="444" applyFont="1" applyBorder="1" applyAlignment="1" applyProtection="1">
      <alignment vertical="center" wrapText="1"/>
      <protection locked="0"/>
    </xf>
    <xf numFmtId="2" fontId="147" fillId="0" borderId="10" xfId="478" applyNumberFormat="1" applyFont="1" applyBorder="1" applyAlignment="1" applyProtection="1">
      <alignment horizontal="center" vertical="center"/>
      <protection locked="0"/>
    </xf>
    <xf numFmtId="9" fontId="111" fillId="0" borderId="0" xfId="496" applyFont="1" applyFill="1" applyAlignment="1" applyProtection="1">
      <alignment vertical="center"/>
      <protection hidden="1"/>
    </xf>
    <xf numFmtId="0" fontId="111" fillId="42" borderId="0" xfId="444" applyFont="1" applyFill="1" applyAlignment="1" applyProtection="1">
      <alignment horizontal="left" vertical="center"/>
      <protection hidden="1"/>
    </xf>
    <xf numFmtId="0" fontId="111" fillId="0" borderId="0" xfId="444" applyFont="1" applyAlignment="1" applyProtection="1">
      <alignment vertical="center"/>
      <protection hidden="1"/>
    </xf>
    <xf numFmtId="0" fontId="105" fillId="0" borderId="0" xfId="0" applyFont="1" applyAlignment="1" applyProtection="1">
      <alignment horizontal="center" vertical="center"/>
      <protection hidden="1"/>
    </xf>
    <xf numFmtId="242" fontId="105" fillId="0" borderId="10" xfId="317" applyNumberFormat="1" applyFont="1" applyFill="1" applyBorder="1" applyAlignment="1" applyProtection="1">
      <alignment horizontal="center" vertical="center" wrapText="1"/>
      <protection hidden="1"/>
    </xf>
    <xf numFmtId="0" fontId="3" fillId="0" borderId="0" xfId="471" applyAlignment="1">
      <alignment vertical="center" wrapText="1"/>
    </xf>
    <xf numFmtId="0" fontId="214" fillId="0" borderId="0" xfId="472" applyFont="1" applyAlignment="1">
      <alignment horizontal="right" vertical="center" wrapText="1"/>
    </xf>
    <xf numFmtId="0" fontId="3" fillId="0" borderId="0" xfId="471" applyAlignment="1">
      <alignment horizontal="center" vertical="center" wrapText="1"/>
    </xf>
    <xf numFmtId="0" fontId="108" fillId="0" borderId="45" xfId="444" applyFont="1" applyBorder="1" applyAlignment="1" applyProtection="1">
      <alignment horizontal="center" vertical="center"/>
      <protection locked="0"/>
    </xf>
    <xf numFmtId="0" fontId="108" fillId="42" borderId="45" xfId="444" applyFont="1" applyFill="1" applyBorder="1" applyAlignment="1" applyProtection="1">
      <alignment horizontal="center" vertical="center"/>
      <protection locked="0"/>
    </xf>
    <xf numFmtId="236" fontId="108" fillId="0" borderId="51" xfId="444" quotePrefix="1" applyNumberFormat="1" applyFont="1" applyBorder="1" applyAlignment="1" applyProtection="1">
      <alignment horizontal="right" vertical="center"/>
      <protection locked="0"/>
    </xf>
    <xf numFmtId="228" fontId="108" fillId="0" borderId="52" xfId="444" applyNumberFormat="1" applyFont="1" applyBorder="1" applyAlignment="1" applyProtection="1">
      <alignment horizontal="left" vertical="center"/>
      <protection locked="0"/>
    </xf>
    <xf numFmtId="0" fontId="214" fillId="47" borderId="0" xfId="472" applyFont="1" applyFill="1" applyAlignment="1">
      <alignment horizontal="right" vertical="center" wrapText="1"/>
    </xf>
    <xf numFmtId="0" fontId="214" fillId="47" borderId="0" xfId="472" applyFont="1" applyFill="1" applyAlignment="1">
      <alignment horizontal="right" vertical="top" wrapText="1"/>
    </xf>
    <xf numFmtId="0" fontId="214" fillId="47" borderId="0" xfId="472" applyFont="1" applyFill="1" applyAlignment="1">
      <alignment horizontal="justify" vertical="top" wrapText="1"/>
    </xf>
    <xf numFmtId="0" fontId="120" fillId="47" borderId="0" xfId="472" applyFont="1" applyFill="1" applyAlignment="1">
      <alignment horizontal="justify" vertical="top" wrapText="1"/>
    </xf>
    <xf numFmtId="0" fontId="3" fillId="47" borderId="0" xfId="471" applyFill="1" applyAlignment="1">
      <alignment vertical="center" wrapText="1"/>
    </xf>
    <xf numFmtId="0" fontId="225" fillId="42" borderId="0" xfId="471" applyFont="1" applyFill="1" applyAlignment="1" applyProtection="1">
      <alignment vertical="center"/>
      <protection locked="0"/>
    </xf>
    <xf numFmtId="199" fontId="225" fillId="42" borderId="0" xfId="317" applyNumberFormat="1" applyFont="1" applyFill="1" applyAlignment="1" applyProtection="1">
      <alignment vertical="center"/>
      <protection locked="0"/>
    </xf>
    <xf numFmtId="0" fontId="234" fillId="42" borderId="0" xfId="471" applyFont="1" applyFill="1" applyAlignment="1" applyProtection="1">
      <alignment vertical="center"/>
      <protection locked="0"/>
    </xf>
    <xf numFmtId="199" fontId="234" fillId="42" borderId="0" xfId="317" applyNumberFormat="1" applyFont="1" applyFill="1" applyAlignment="1" applyProtection="1">
      <alignment vertical="center"/>
      <protection locked="0"/>
    </xf>
    <xf numFmtId="0" fontId="235" fillId="42" borderId="0" xfId="0" applyFont="1" applyFill="1" applyAlignment="1" applyProtection="1">
      <alignment horizontal="right" vertical="center" wrapText="1"/>
      <protection locked="0"/>
    </xf>
    <xf numFmtId="0" fontId="235" fillId="43" borderId="0" xfId="0" applyFont="1" applyFill="1" applyAlignment="1" applyProtection="1">
      <alignment horizontal="right" vertical="center" wrapText="1"/>
      <protection locked="0"/>
    </xf>
    <xf numFmtId="0" fontId="0" fillId="43" borderId="0" xfId="0" applyFill="1" applyAlignment="1" applyProtection="1">
      <alignment vertical="center" wrapText="1"/>
      <protection locked="0"/>
    </xf>
    <xf numFmtId="0" fontId="3" fillId="43" borderId="0" xfId="0" applyFont="1" applyFill="1" applyAlignment="1" applyProtection="1">
      <alignment vertical="center" wrapText="1"/>
      <protection locked="0"/>
    </xf>
    <xf numFmtId="0" fontId="235" fillId="43" borderId="0" xfId="0" applyFont="1" applyFill="1" applyAlignment="1" applyProtection="1">
      <alignment vertical="center" wrapText="1"/>
      <protection locked="0"/>
    </xf>
    <xf numFmtId="11" fontId="235" fillId="43" borderId="0" xfId="0" applyNumberFormat="1" applyFont="1" applyFill="1" applyAlignment="1" applyProtection="1">
      <alignment vertical="center" wrapText="1"/>
      <protection locked="0"/>
    </xf>
    <xf numFmtId="0" fontId="0" fillId="43" borderId="0" xfId="0" applyFill="1" applyProtection="1">
      <protection locked="0"/>
    </xf>
    <xf numFmtId="0" fontId="235" fillId="43" borderId="0" xfId="0" applyFont="1" applyFill="1" applyAlignment="1" applyProtection="1">
      <alignment horizontal="center" vertical="center" wrapText="1"/>
      <protection locked="0"/>
    </xf>
    <xf numFmtId="0" fontId="3" fillId="43" borderId="0" xfId="0" applyFont="1" applyFill="1" applyAlignment="1" applyProtection="1">
      <alignment horizontal="right" vertical="center" wrapText="1"/>
      <protection locked="0"/>
    </xf>
    <xf numFmtId="0" fontId="3" fillId="43" borderId="0" xfId="0" applyFont="1" applyFill="1" applyAlignment="1" applyProtection="1">
      <alignment horizontal="center" vertical="center" wrapText="1"/>
      <protection locked="0"/>
    </xf>
    <xf numFmtId="0" fontId="236" fillId="43" borderId="0" xfId="0" applyFont="1" applyFill="1" applyAlignment="1" applyProtection="1">
      <alignment vertical="center" wrapText="1"/>
      <protection locked="0"/>
    </xf>
    <xf numFmtId="3" fontId="3" fillId="43" borderId="0" xfId="0" applyNumberFormat="1" applyFont="1" applyFill="1" applyAlignment="1" applyProtection="1">
      <alignment horizontal="right" vertical="center" wrapText="1"/>
      <protection locked="0"/>
    </xf>
    <xf numFmtId="3" fontId="235" fillId="43" borderId="0" xfId="0" applyNumberFormat="1" applyFont="1" applyFill="1" applyAlignment="1" applyProtection="1">
      <alignment horizontal="right" vertical="center" wrapText="1"/>
      <protection locked="0"/>
    </xf>
    <xf numFmtId="0" fontId="237" fillId="43" borderId="0" xfId="0" applyFont="1" applyFill="1" applyAlignment="1" applyProtection="1">
      <alignment vertical="center" wrapText="1"/>
      <protection locked="0"/>
    </xf>
    <xf numFmtId="0" fontId="224" fillId="0" borderId="0" xfId="471" applyFont="1" applyAlignment="1" applyProtection="1">
      <alignment horizontal="center" vertical="center" wrapText="1"/>
      <protection locked="0"/>
    </xf>
    <xf numFmtId="195" fontId="136" fillId="0" borderId="0" xfId="319" applyNumberFormat="1" applyFont="1" applyFill="1" applyBorder="1" applyAlignment="1" applyProtection="1">
      <alignment vertical="center"/>
      <protection locked="0"/>
    </xf>
    <xf numFmtId="169" fontId="238" fillId="0" borderId="0" xfId="317" applyFont="1" applyFill="1" applyBorder="1" applyAlignment="1" applyProtection="1">
      <alignment vertical="center"/>
      <protection locked="0"/>
    </xf>
    <xf numFmtId="0" fontId="239" fillId="0" borderId="10" xfId="471" applyFont="1" applyBorder="1" applyAlignment="1" applyProtection="1">
      <alignment vertical="center"/>
      <protection locked="0"/>
    </xf>
    <xf numFmtId="0" fontId="106" fillId="0" borderId="10" xfId="471" applyFont="1" applyBorder="1" applyAlignment="1" applyProtection="1">
      <alignment vertical="center"/>
      <protection locked="0"/>
    </xf>
    <xf numFmtId="0" fontId="106" fillId="0" borderId="10" xfId="471" applyFont="1" applyBorder="1" applyAlignment="1" applyProtection="1">
      <alignment vertical="center" wrapText="1"/>
      <protection locked="0"/>
    </xf>
    <xf numFmtId="199" fontId="106" fillId="0" borderId="10" xfId="317" applyNumberFormat="1" applyFont="1" applyFill="1" applyBorder="1" applyAlignment="1" applyProtection="1">
      <alignment horizontal="center" vertical="center"/>
      <protection locked="0"/>
    </xf>
    <xf numFmtId="0" fontId="106" fillId="0" borderId="10" xfId="471" applyFont="1" applyBorder="1" applyAlignment="1" applyProtection="1">
      <alignment horizontal="center" vertical="center"/>
      <protection locked="0"/>
    </xf>
    <xf numFmtId="199" fontId="239" fillId="0" borderId="10" xfId="317" applyNumberFormat="1" applyFont="1" applyFill="1" applyBorder="1" applyAlignment="1" applyProtection="1">
      <alignment vertical="center"/>
      <protection locked="0"/>
    </xf>
    <xf numFmtId="195" fontId="239" fillId="0" borderId="10" xfId="317" applyNumberFormat="1" applyFont="1" applyFill="1" applyBorder="1" applyAlignment="1" applyProtection="1">
      <alignment vertical="center"/>
      <protection locked="0"/>
    </xf>
    <xf numFmtId="0" fontId="108" fillId="0" borderId="0" xfId="471" applyFont="1" applyAlignment="1" applyProtection="1">
      <alignment vertical="center"/>
      <protection hidden="1"/>
    </xf>
    <xf numFmtId="0" fontId="234" fillId="42" borderId="0" xfId="471" applyFont="1" applyFill="1" applyAlignment="1" applyProtection="1">
      <alignment vertical="center"/>
      <protection hidden="1"/>
    </xf>
    <xf numFmtId="0" fontId="111" fillId="0" borderId="0" xfId="471" applyFont="1" applyAlignment="1" applyProtection="1">
      <alignment vertical="center"/>
      <protection hidden="1"/>
    </xf>
    <xf numFmtId="0" fontId="111" fillId="0" borderId="10" xfId="471" applyFont="1" applyBorder="1" applyAlignment="1" applyProtection="1">
      <alignment horizontal="center" vertical="center" wrapText="1"/>
      <protection hidden="1"/>
    </xf>
    <xf numFmtId="195" fontId="111" fillId="0" borderId="10" xfId="323" applyNumberFormat="1" applyFont="1" applyFill="1" applyBorder="1" applyAlignment="1" applyProtection="1">
      <alignment horizontal="center" vertical="center" wrapText="1"/>
      <protection hidden="1"/>
    </xf>
    <xf numFmtId="0" fontId="108" fillId="0" borderId="13" xfId="471" applyFont="1" applyBorder="1" applyAlignment="1" applyProtection="1">
      <alignment horizontal="center" vertical="center" wrapText="1"/>
      <protection hidden="1"/>
    </xf>
    <xf numFmtId="0" fontId="111" fillId="0" borderId="13" xfId="471" applyFont="1" applyBorder="1" applyAlignment="1" applyProtection="1">
      <alignment vertical="center" wrapText="1"/>
      <protection hidden="1"/>
    </xf>
    <xf numFmtId="195" fontId="108" fillId="0" borderId="13" xfId="323" applyNumberFormat="1" applyFont="1" applyFill="1" applyBorder="1" applyAlignment="1" applyProtection="1">
      <alignment horizontal="center" vertical="center" wrapText="1"/>
      <protection hidden="1"/>
    </xf>
    <xf numFmtId="0" fontId="108" fillId="0" borderId="39" xfId="471" applyFont="1" applyBorder="1" applyAlignment="1" applyProtection="1">
      <alignment horizontal="center" vertical="center" wrapText="1"/>
      <protection hidden="1"/>
    </xf>
    <xf numFmtId="0" fontId="111" fillId="0" borderId="39" xfId="471" applyFont="1" applyBorder="1" applyAlignment="1" applyProtection="1">
      <alignment vertical="center" wrapText="1"/>
      <protection hidden="1"/>
    </xf>
    <xf numFmtId="195" fontId="108" fillId="0" borderId="39" xfId="323" applyNumberFormat="1" applyFont="1" applyFill="1" applyBorder="1" applyAlignment="1" applyProtection="1">
      <alignment horizontal="center" vertical="center" wrapText="1"/>
      <protection hidden="1"/>
    </xf>
    <xf numFmtId="0" fontId="108" fillId="0" borderId="39" xfId="471" applyFont="1" applyBorder="1" applyAlignment="1" applyProtection="1">
      <alignment vertical="center" wrapText="1"/>
      <protection hidden="1"/>
    </xf>
    <xf numFmtId="195" fontId="111" fillId="0" borderId="39" xfId="323" applyNumberFormat="1" applyFont="1" applyFill="1" applyBorder="1" applyAlignment="1" applyProtection="1">
      <alignment horizontal="right" vertical="center" wrapText="1"/>
      <protection hidden="1"/>
    </xf>
    <xf numFmtId="195" fontId="108" fillId="0" borderId="39" xfId="323" applyNumberFormat="1" applyFont="1" applyFill="1" applyBorder="1" applyAlignment="1" applyProtection="1">
      <alignment horizontal="right" vertical="center" wrapText="1"/>
      <protection hidden="1"/>
    </xf>
    <xf numFmtId="0" fontId="108" fillId="42" borderId="39" xfId="471" applyFont="1" applyFill="1" applyBorder="1" applyAlignment="1" applyProtection="1">
      <alignment horizontal="center" vertical="center" wrapText="1"/>
      <protection hidden="1"/>
    </xf>
    <xf numFmtId="0" fontId="108" fillId="42" borderId="39" xfId="471" applyFont="1" applyFill="1" applyBorder="1" applyAlignment="1" applyProtection="1">
      <alignment vertical="center" wrapText="1"/>
      <protection hidden="1"/>
    </xf>
    <xf numFmtId="195" fontId="111" fillId="42" borderId="39" xfId="323" applyNumberFormat="1" applyFont="1" applyFill="1" applyBorder="1" applyAlignment="1" applyProtection="1">
      <alignment horizontal="right" vertical="center" wrapText="1"/>
      <protection hidden="1"/>
    </xf>
    <xf numFmtId="195" fontId="108" fillId="42" borderId="39" xfId="323" applyNumberFormat="1" applyFont="1" applyFill="1" applyBorder="1" applyAlignment="1" applyProtection="1">
      <alignment horizontal="right" vertical="center" wrapText="1"/>
      <protection hidden="1"/>
    </xf>
    <xf numFmtId="195" fontId="108" fillId="0" borderId="39" xfId="323" applyNumberFormat="1" applyFont="1" applyFill="1" applyBorder="1" applyAlignment="1" applyProtection="1">
      <alignment vertical="center" wrapText="1"/>
      <protection hidden="1"/>
    </xf>
    <xf numFmtId="0" fontId="111" fillId="0" borderId="39" xfId="471" applyFont="1" applyBorder="1" applyAlignment="1" applyProtection="1">
      <alignment horizontal="center" vertical="center" wrapText="1"/>
      <protection hidden="1"/>
    </xf>
    <xf numFmtId="0" fontId="108" fillId="0" borderId="42" xfId="471" applyFont="1" applyBorder="1" applyAlignment="1" applyProtection="1">
      <alignment horizontal="center" vertical="center" wrapText="1"/>
      <protection hidden="1"/>
    </xf>
    <xf numFmtId="0" fontId="108" fillId="0" borderId="42" xfId="471" applyFont="1" applyBorder="1" applyAlignment="1" applyProtection="1">
      <alignment vertical="center" wrapText="1"/>
      <protection hidden="1"/>
    </xf>
    <xf numFmtId="195" fontId="111" fillId="0" borderId="42" xfId="323" applyNumberFormat="1" applyFont="1" applyFill="1" applyBorder="1" applyAlignment="1" applyProtection="1">
      <alignment horizontal="right" vertical="center" wrapText="1"/>
      <protection hidden="1"/>
    </xf>
    <xf numFmtId="195" fontId="108" fillId="0" borderId="42" xfId="323" applyNumberFormat="1" applyFont="1" applyFill="1" applyBorder="1" applyAlignment="1" applyProtection="1">
      <alignment horizontal="right" vertical="center" wrapText="1"/>
      <protection hidden="1"/>
    </xf>
    <xf numFmtId="195" fontId="108" fillId="0" borderId="0" xfId="323" applyNumberFormat="1" applyFont="1" applyFill="1" applyAlignment="1" applyProtection="1">
      <alignment vertical="center"/>
      <protection hidden="1"/>
    </xf>
    <xf numFmtId="0" fontId="108" fillId="0" borderId="0" xfId="471" applyFont="1" applyAlignment="1" applyProtection="1">
      <alignment horizontal="left" vertical="center" wrapText="1"/>
      <protection hidden="1"/>
    </xf>
    <xf numFmtId="0" fontId="3" fillId="0" borderId="0" xfId="471" applyAlignment="1" applyProtection="1">
      <alignment horizontal="left" vertical="center" wrapText="1"/>
      <protection hidden="1"/>
    </xf>
    <xf numFmtId="0" fontId="111" fillId="0" borderId="67" xfId="471" applyFont="1" applyBorder="1" applyAlignment="1" applyProtection="1">
      <alignment horizontal="center" vertical="center" wrapText="1"/>
      <protection hidden="1"/>
    </xf>
    <xf numFmtId="0" fontId="108" fillId="0" borderId="68" xfId="471" applyFont="1" applyBorder="1" applyAlignment="1" applyProtection="1">
      <alignment horizontal="center" vertical="center" wrapText="1"/>
      <protection hidden="1"/>
    </xf>
    <xf numFmtId="0" fontId="147" fillId="0" borderId="0" xfId="471" applyFont="1" applyAlignment="1" applyProtection="1">
      <alignment vertical="center"/>
      <protection hidden="1"/>
    </xf>
    <xf numFmtId="0" fontId="108" fillId="0" borderId="0" xfId="471" applyFont="1" applyAlignment="1" applyProtection="1">
      <alignment horizontal="left" vertical="center"/>
      <protection hidden="1"/>
    </xf>
    <xf numFmtId="0" fontId="111" fillId="0" borderId="67" xfId="0" applyFont="1" applyBorder="1" applyAlignment="1" applyProtection="1">
      <alignment horizontal="center" vertical="center" wrapText="1"/>
      <protection hidden="1"/>
    </xf>
    <xf numFmtId="0" fontId="108" fillId="0" borderId="68" xfId="0" applyFont="1" applyBorder="1" applyAlignment="1" applyProtection="1">
      <alignment horizontal="center" vertical="center" wrapText="1"/>
      <protection hidden="1"/>
    </xf>
    <xf numFmtId="199" fontId="108" fillId="0" borderId="68" xfId="323" applyNumberFormat="1" applyFont="1" applyFill="1" applyBorder="1" applyAlignment="1" applyProtection="1">
      <alignment vertical="center" wrapText="1"/>
      <protection hidden="1"/>
    </xf>
    <xf numFmtId="0" fontId="108" fillId="0" borderId="69" xfId="0" applyFont="1" applyBorder="1" applyAlignment="1" applyProtection="1">
      <alignment horizontal="center" vertical="center" wrapText="1"/>
      <protection hidden="1"/>
    </xf>
    <xf numFmtId="199" fontId="108" fillId="0" borderId="69" xfId="323" applyNumberFormat="1" applyFont="1" applyFill="1" applyBorder="1" applyAlignment="1" applyProtection="1">
      <alignment vertical="center" wrapText="1"/>
      <protection hidden="1"/>
    </xf>
    <xf numFmtId="0" fontId="108" fillId="0" borderId="70" xfId="0" applyFont="1" applyBorder="1" applyAlignment="1" applyProtection="1">
      <alignment horizontal="center" vertical="center" wrapText="1"/>
      <protection hidden="1"/>
    </xf>
    <xf numFmtId="199" fontId="108" fillId="0" borderId="70" xfId="323" applyNumberFormat="1" applyFont="1" applyFill="1" applyBorder="1" applyAlignment="1" applyProtection="1">
      <alignment vertical="center" wrapText="1"/>
      <protection hidden="1"/>
    </xf>
    <xf numFmtId="0" fontId="108" fillId="0" borderId="71" xfId="471" applyFont="1" applyBorder="1" applyAlignment="1" applyProtection="1">
      <alignment vertical="center" wrapText="1"/>
      <protection hidden="1"/>
    </xf>
    <xf numFmtId="0" fontId="108" fillId="0" borderId="70" xfId="471" applyFont="1" applyBorder="1" applyAlignment="1" applyProtection="1">
      <alignment vertical="center" wrapText="1"/>
      <protection hidden="1"/>
    </xf>
    <xf numFmtId="0" fontId="125" fillId="0" borderId="0" xfId="471" applyFont="1" applyAlignment="1" applyProtection="1">
      <alignment vertical="center"/>
      <protection hidden="1"/>
    </xf>
    <xf numFmtId="0" fontId="125" fillId="0" borderId="0" xfId="471" applyFont="1" applyAlignment="1" applyProtection="1">
      <alignment horizontal="left" vertical="center"/>
      <protection hidden="1"/>
    </xf>
    <xf numFmtId="195" fontId="125" fillId="0" borderId="0" xfId="323" applyNumberFormat="1" applyFont="1" applyFill="1" applyAlignment="1" applyProtection="1">
      <alignment vertical="center"/>
      <protection hidden="1"/>
    </xf>
    <xf numFmtId="0" fontId="136" fillId="0" borderId="0" xfId="471" applyFont="1" applyAlignment="1" applyProtection="1">
      <alignment horizontal="left" vertical="center"/>
      <protection hidden="1"/>
    </xf>
    <xf numFmtId="0" fontId="240" fillId="0" borderId="0" xfId="471" applyFont="1" applyAlignment="1" applyProtection="1">
      <alignment horizontal="left" vertical="center"/>
      <protection hidden="1"/>
    </xf>
    <xf numFmtId="0" fontId="225" fillId="0" borderId="0" xfId="471" applyFont="1" applyAlignment="1" applyProtection="1">
      <alignment vertical="center"/>
      <protection hidden="1"/>
    </xf>
    <xf numFmtId="0" fontId="111" fillId="0" borderId="0" xfId="471" applyFont="1" applyAlignment="1" applyProtection="1">
      <alignment horizontal="right" vertical="center"/>
      <protection hidden="1"/>
    </xf>
    <xf numFmtId="0" fontId="108" fillId="0" borderId="35" xfId="471" applyFont="1" applyBorder="1" applyAlignment="1" applyProtection="1">
      <alignment horizontal="center" vertical="center"/>
      <protection hidden="1"/>
    </xf>
    <xf numFmtId="0" fontId="111" fillId="0" borderId="35" xfId="471" applyFont="1" applyBorder="1" applyAlignment="1" applyProtection="1">
      <alignment vertical="center"/>
      <protection hidden="1"/>
    </xf>
    <xf numFmtId="195" fontId="111" fillId="0" borderId="35" xfId="323" applyNumberFormat="1" applyFont="1" applyFill="1" applyBorder="1" applyAlignment="1" applyProtection="1">
      <alignment horizontal="right" vertical="center"/>
      <protection hidden="1"/>
    </xf>
    <xf numFmtId="195" fontId="108" fillId="0" borderId="35" xfId="323" applyNumberFormat="1" applyFont="1" applyFill="1" applyBorder="1" applyAlignment="1" applyProtection="1">
      <alignment horizontal="right" vertical="center"/>
      <protection hidden="1"/>
    </xf>
    <xf numFmtId="0" fontId="108" fillId="0" borderId="39" xfId="471" applyFont="1" applyBorder="1" applyAlignment="1" applyProtection="1">
      <alignment horizontal="center" vertical="center"/>
      <protection hidden="1"/>
    </xf>
    <xf numFmtId="0" fontId="108" fillId="0" borderId="39" xfId="471" applyFont="1" applyBorder="1" applyAlignment="1" applyProtection="1">
      <alignment vertical="center"/>
      <protection hidden="1"/>
    </xf>
    <xf numFmtId="195" fontId="111" fillId="0" borderId="39" xfId="323" applyNumberFormat="1" applyFont="1" applyFill="1" applyBorder="1" applyAlignment="1" applyProtection="1">
      <alignment horizontal="right" vertical="center"/>
      <protection hidden="1"/>
    </xf>
    <xf numFmtId="195" fontId="108" fillId="0" borderId="39" xfId="323" applyNumberFormat="1" applyFont="1" applyFill="1" applyBorder="1" applyAlignment="1" applyProtection="1">
      <alignment horizontal="right" vertical="center"/>
      <protection hidden="1"/>
    </xf>
    <xf numFmtId="0" fontId="111" fillId="0" borderId="39" xfId="471" applyFont="1" applyBorder="1" applyAlignment="1" applyProtection="1">
      <alignment horizontal="center" vertical="center"/>
      <protection hidden="1"/>
    </xf>
    <xf numFmtId="0" fontId="111" fillId="0" borderId="39" xfId="471" applyFont="1" applyBorder="1" applyAlignment="1" applyProtection="1">
      <alignment vertical="center"/>
      <protection hidden="1"/>
    </xf>
    <xf numFmtId="0" fontId="108" fillId="0" borderId="42" xfId="471" applyFont="1" applyBorder="1" applyAlignment="1" applyProtection="1">
      <alignment horizontal="center" vertical="center"/>
      <protection hidden="1"/>
    </xf>
    <xf numFmtId="0" fontId="108" fillId="0" borderId="42" xfId="471" applyFont="1" applyBorder="1" applyAlignment="1" applyProtection="1">
      <alignment vertical="center"/>
      <protection hidden="1"/>
    </xf>
    <xf numFmtId="195" fontId="111" fillId="0" borderId="42" xfId="323" applyNumberFormat="1" applyFont="1" applyFill="1" applyBorder="1" applyAlignment="1" applyProtection="1">
      <alignment horizontal="right" vertical="center"/>
      <protection hidden="1"/>
    </xf>
    <xf numFmtId="195" fontId="108" fillId="0" borderId="42" xfId="323" applyNumberFormat="1" applyFont="1" applyFill="1" applyBorder="1" applyAlignment="1" applyProtection="1">
      <alignment horizontal="right" vertical="center"/>
      <protection hidden="1"/>
    </xf>
    <xf numFmtId="0" fontId="111" fillId="0" borderId="13" xfId="471" applyFont="1" applyBorder="1" applyAlignment="1" applyProtection="1">
      <alignment horizontal="center" vertical="center"/>
      <protection hidden="1"/>
    </xf>
    <xf numFmtId="0" fontId="111" fillId="0" borderId="13" xfId="471" applyFont="1" applyBorder="1" applyAlignment="1" applyProtection="1">
      <alignment vertical="center"/>
      <protection hidden="1"/>
    </xf>
    <xf numFmtId="195" fontId="111" fillId="0" borderId="13" xfId="323" applyNumberFormat="1" applyFont="1" applyFill="1" applyBorder="1" applyAlignment="1" applyProtection="1">
      <alignment horizontal="right" vertical="center"/>
      <protection hidden="1"/>
    </xf>
    <xf numFmtId="195" fontId="108" fillId="0" borderId="39" xfId="323" applyNumberFormat="1" applyFont="1" applyFill="1" applyBorder="1" applyAlignment="1" applyProtection="1">
      <alignment vertical="center"/>
      <protection hidden="1"/>
    </xf>
    <xf numFmtId="0" fontId="111" fillId="0" borderId="65" xfId="471" applyFont="1" applyBorder="1" applyAlignment="1" applyProtection="1">
      <alignment horizontal="center" vertical="center" wrapText="1"/>
      <protection hidden="1"/>
    </xf>
    <xf numFmtId="0" fontId="108" fillId="0" borderId="71" xfId="471" applyFont="1" applyBorder="1" applyAlignment="1" applyProtection="1">
      <alignment horizontal="center" vertical="center" wrapText="1"/>
      <protection hidden="1"/>
    </xf>
    <xf numFmtId="0" fontId="108" fillId="0" borderId="69" xfId="471" applyFont="1" applyBorder="1" applyAlignment="1" applyProtection="1">
      <alignment vertical="center" wrapText="1"/>
      <protection hidden="1"/>
    </xf>
    <xf numFmtId="0" fontId="108" fillId="0" borderId="69" xfId="471" applyFont="1" applyBorder="1" applyAlignment="1" applyProtection="1">
      <alignment horizontal="center" vertical="center" wrapText="1"/>
      <protection hidden="1"/>
    </xf>
    <xf numFmtId="0" fontId="108" fillId="0" borderId="70" xfId="471" applyFont="1" applyBorder="1" applyAlignment="1" applyProtection="1">
      <alignment horizontal="center" vertical="center" wrapText="1"/>
      <protection hidden="1"/>
    </xf>
    <xf numFmtId="0" fontId="111" fillId="0" borderId="13" xfId="471" applyFont="1" applyBorder="1" applyAlignment="1" applyProtection="1">
      <alignment horizontal="left" vertical="center"/>
      <protection hidden="1"/>
    </xf>
    <xf numFmtId="0" fontId="108" fillId="0" borderId="39" xfId="471" applyFont="1" applyBorder="1" applyAlignment="1" applyProtection="1">
      <alignment horizontal="left" vertical="center"/>
      <protection hidden="1"/>
    </xf>
    <xf numFmtId="0" fontId="108" fillId="0" borderId="42" xfId="471" applyFont="1" applyBorder="1" applyAlignment="1" applyProtection="1">
      <alignment horizontal="left" vertical="center"/>
      <protection hidden="1"/>
    </xf>
    <xf numFmtId="0" fontId="225" fillId="0" borderId="0" xfId="471" applyFont="1" applyAlignment="1" applyProtection="1">
      <alignment horizontal="left" vertical="center"/>
      <protection hidden="1"/>
    </xf>
    <xf numFmtId="0" fontId="111" fillId="0" borderId="13" xfId="471" applyFont="1" applyBorder="1" applyAlignment="1" applyProtection="1">
      <alignment horizontal="right" vertical="center"/>
      <protection hidden="1"/>
    </xf>
    <xf numFmtId="3" fontId="111" fillId="0" borderId="39" xfId="471" applyNumberFormat="1" applyFont="1" applyBorder="1" applyAlignment="1" applyProtection="1">
      <alignment horizontal="right" vertical="center"/>
      <protection hidden="1"/>
    </xf>
    <xf numFmtId="3" fontId="108" fillId="0" borderId="39" xfId="471" applyNumberFormat="1" applyFont="1" applyBorder="1" applyAlignment="1" applyProtection="1">
      <alignment horizontal="right" vertical="center"/>
      <protection hidden="1"/>
    </xf>
    <xf numFmtId="0" fontId="111" fillId="0" borderId="39" xfId="471" applyFont="1" applyBorder="1" applyAlignment="1" applyProtection="1">
      <alignment horizontal="left" vertical="center"/>
      <protection hidden="1"/>
    </xf>
    <xf numFmtId="0" fontId="111" fillId="0" borderId="39" xfId="471" applyFont="1" applyBorder="1" applyAlignment="1" applyProtection="1">
      <alignment horizontal="right" vertical="center"/>
      <protection hidden="1"/>
    </xf>
    <xf numFmtId="3" fontId="111" fillId="0" borderId="42" xfId="471" applyNumberFormat="1" applyFont="1" applyBorder="1" applyAlignment="1" applyProtection="1">
      <alignment horizontal="right" vertical="center"/>
      <protection hidden="1"/>
    </xf>
    <xf numFmtId="3" fontId="108" fillId="0" borderId="42" xfId="471" applyNumberFormat="1" applyFont="1" applyBorder="1" applyAlignment="1" applyProtection="1">
      <alignment horizontal="right" vertical="center"/>
      <protection hidden="1"/>
    </xf>
    <xf numFmtId="0" fontId="108" fillId="0" borderId="0" xfId="471" applyFont="1" applyAlignment="1" applyProtection="1">
      <alignment horizontal="center" vertical="center"/>
      <protection hidden="1"/>
    </xf>
    <xf numFmtId="0" fontId="108" fillId="0" borderId="13" xfId="471" applyFont="1" applyBorder="1" applyAlignment="1" applyProtection="1">
      <alignment horizontal="center" vertical="center"/>
      <protection hidden="1"/>
    </xf>
    <xf numFmtId="0" fontId="108" fillId="0" borderId="13" xfId="471" applyFont="1" applyBorder="1" applyAlignment="1" applyProtection="1">
      <alignment vertical="center"/>
      <protection hidden="1"/>
    </xf>
    <xf numFmtId="195" fontId="108" fillId="0" borderId="13" xfId="323" applyNumberFormat="1" applyFont="1" applyFill="1" applyBorder="1" applyAlignment="1" applyProtection="1">
      <alignment horizontal="right" vertical="center"/>
      <protection hidden="1"/>
    </xf>
    <xf numFmtId="0" fontId="108" fillId="0" borderId="13" xfId="471" applyFont="1" applyBorder="1" applyAlignment="1" applyProtection="1">
      <alignment horizontal="right" vertical="center"/>
      <protection hidden="1"/>
    </xf>
    <xf numFmtId="11" fontId="108" fillId="0" borderId="39" xfId="471" quotePrefix="1" applyNumberFormat="1" applyFont="1" applyBorder="1" applyAlignment="1" applyProtection="1">
      <alignment horizontal="left" vertical="center"/>
      <protection hidden="1"/>
    </xf>
    <xf numFmtId="3" fontId="111" fillId="0" borderId="13" xfId="471" applyNumberFormat="1" applyFont="1" applyBorder="1" applyAlignment="1" applyProtection="1">
      <alignment horizontal="right" vertical="center"/>
      <protection hidden="1"/>
    </xf>
    <xf numFmtId="3" fontId="108" fillId="0" borderId="13" xfId="471" applyNumberFormat="1" applyFont="1" applyBorder="1" applyAlignment="1" applyProtection="1">
      <alignment horizontal="right" vertical="center"/>
      <protection hidden="1"/>
    </xf>
    <xf numFmtId="195" fontId="111" fillId="0" borderId="13" xfId="323" applyNumberFormat="1" applyFont="1" applyFill="1" applyBorder="1" applyAlignment="1" applyProtection="1">
      <alignment vertical="center"/>
      <protection hidden="1"/>
    </xf>
    <xf numFmtId="0" fontId="108" fillId="0" borderId="39" xfId="471" applyFont="1" applyBorder="1" applyAlignment="1" applyProtection="1">
      <alignment horizontal="right" vertical="center"/>
      <protection hidden="1"/>
    </xf>
    <xf numFmtId="0" fontId="111" fillId="0" borderId="42" xfId="471" applyFont="1" applyBorder="1" applyAlignment="1" applyProtection="1">
      <alignment vertical="center"/>
      <protection hidden="1"/>
    </xf>
    <xf numFmtId="0" fontId="108" fillId="0" borderId="42" xfId="471" applyFont="1" applyBorder="1" applyAlignment="1" applyProtection="1">
      <alignment horizontal="right" vertical="center"/>
      <protection hidden="1"/>
    </xf>
    <xf numFmtId="0" fontId="108" fillId="0" borderId="10" xfId="471" applyFont="1" applyBorder="1" applyAlignment="1" applyProtection="1">
      <alignment horizontal="center" vertical="center"/>
      <protection hidden="1"/>
    </xf>
    <xf numFmtId="0" fontId="108" fillId="0" borderId="10" xfId="471" applyFont="1" applyBorder="1" applyAlignment="1" applyProtection="1">
      <alignment vertical="center"/>
      <protection hidden="1"/>
    </xf>
    <xf numFmtId="3" fontId="111" fillId="0" borderId="10" xfId="471" applyNumberFormat="1" applyFont="1" applyBorder="1" applyAlignment="1" applyProtection="1">
      <alignment horizontal="right" vertical="center"/>
      <protection hidden="1"/>
    </xf>
    <xf numFmtId="3" fontId="108" fillId="0" borderId="10" xfId="471" applyNumberFormat="1" applyFont="1" applyBorder="1" applyAlignment="1" applyProtection="1">
      <alignment horizontal="right" vertical="center"/>
      <protection hidden="1"/>
    </xf>
    <xf numFmtId="0" fontId="108" fillId="0" borderId="13" xfId="471" applyFont="1" applyBorder="1" applyAlignment="1" applyProtection="1">
      <alignment horizontal="left" vertical="center"/>
      <protection hidden="1"/>
    </xf>
    <xf numFmtId="0" fontId="240" fillId="42" borderId="0" xfId="471" applyFont="1" applyFill="1" applyAlignment="1" applyProtection="1">
      <alignment horizontal="left" vertical="center"/>
      <protection hidden="1"/>
    </xf>
    <xf numFmtId="0" fontId="225" fillId="42" borderId="0" xfId="471" applyFont="1" applyFill="1" applyAlignment="1" applyProtection="1">
      <alignment vertical="center"/>
      <protection hidden="1"/>
    </xf>
    <xf numFmtId="0" fontId="108" fillId="0" borderId="72" xfId="471" applyFont="1" applyBorder="1" applyAlignment="1" applyProtection="1">
      <alignment horizontal="center" vertical="center"/>
      <protection hidden="1"/>
    </xf>
    <xf numFmtId="0" fontId="108" fillId="0" borderId="73" xfId="471" applyFont="1" applyBorder="1" applyAlignment="1" applyProtection="1">
      <alignment horizontal="center" vertical="center"/>
      <protection hidden="1"/>
    </xf>
    <xf numFmtId="0" fontId="108" fillId="0" borderId="71" xfId="471" applyFont="1" applyBorder="1" applyAlignment="1" applyProtection="1">
      <alignment horizontal="center" vertical="center"/>
      <protection hidden="1"/>
    </xf>
    <xf numFmtId="0" fontId="108" fillId="0" borderId="71" xfId="471" applyFont="1" applyBorder="1" applyAlignment="1" applyProtection="1">
      <alignment vertical="center"/>
      <protection hidden="1"/>
    </xf>
    <xf numFmtId="0" fontId="108" fillId="0" borderId="69" xfId="471" applyFont="1" applyBorder="1" applyAlignment="1" applyProtection="1">
      <alignment horizontal="center" vertical="center"/>
      <protection hidden="1"/>
    </xf>
    <xf numFmtId="0" fontId="108" fillId="0" borderId="69" xfId="471" applyFont="1" applyBorder="1" applyAlignment="1" applyProtection="1">
      <alignment vertical="center"/>
      <protection hidden="1"/>
    </xf>
    <xf numFmtId="0" fontId="108" fillId="0" borderId="70" xfId="471" applyFont="1" applyBorder="1" applyAlignment="1" applyProtection="1">
      <alignment horizontal="center" vertical="center"/>
      <protection hidden="1"/>
    </xf>
    <xf numFmtId="0" fontId="108" fillId="0" borderId="70" xfId="471" applyFont="1" applyBorder="1" applyAlignment="1" applyProtection="1">
      <alignment vertical="center"/>
      <protection hidden="1"/>
    </xf>
    <xf numFmtId="16" fontId="108" fillId="0" borderId="70" xfId="471" quotePrefix="1" applyNumberFormat="1" applyFont="1" applyBorder="1" applyAlignment="1" applyProtection="1">
      <alignment horizontal="center" vertical="center"/>
      <protection hidden="1"/>
    </xf>
    <xf numFmtId="9" fontId="111" fillId="0" borderId="10" xfId="502" applyFont="1" applyFill="1" applyBorder="1" applyAlignment="1" applyProtection="1">
      <alignment horizontal="center" vertical="center" wrapText="1"/>
      <protection hidden="1"/>
    </xf>
    <xf numFmtId="0" fontId="111" fillId="0" borderId="42" xfId="471" applyFont="1" applyBorder="1" applyAlignment="1" applyProtection="1">
      <alignment horizontal="right" vertical="center"/>
      <protection hidden="1"/>
    </xf>
    <xf numFmtId="3" fontId="111" fillId="0" borderId="39" xfId="471" applyNumberFormat="1" applyFont="1" applyBorder="1" applyAlignment="1" applyProtection="1">
      <alignment vertical="center"/>
      <protection hidden="1"/>
    </xf>
    <xf numFmtId="3" fontId="108" fillId="0" borderId="39" xfId="471" applyNumberFormat="1" applyFont="1" applyBorder="1" applyAlignment="1" applyProtection="1">
      <alignment vertical="center"/>
      <protection hidden="1"/>
    </xf>
    <xf numFmtId="3" fontId="111" fillId="0" borderId="42" xfId="471" applyNumberFormat="1" applyFont="1" applyBorder="1" applyAlignment="1" applyProtection="1">
      <alignment vertical="center"/>
      <protection hidden="1"/>
    </xf>
    <xf numFmtId="3" fontId="108" fillId="0" borderId="42" xfId="471" applyNumberFormat="1" applyFont="1" applyBorder="1" applyAlignment="1" applyProtection="1">
      <alignment vertical="center"/>
      <protection hidden="1"/>
    </xf>
    <xf numFmtId="0" fontId="108" fillId="0" borderId="13" xfId="471" applyFont="1" applyBorder="1" applyAlignment="1" applyProtection="1">
      <alignment vertical="center" wrapText="1"/>
      <protection hidden="1"/>
    </xf>
    <xf numFmtId="0" fontId="108" fillId="0" borderId="10" xfId="471" applyFont="1" applyBorder="1" applyAlignment="1" applyProtection="1">
      <alignment vertical="center" wrapText="1"/>
      <protection hidden="1"/>
    </xf>
    <xf numFmtId="3" fontId="108" fillId="0" borderId="13" xfId="471" applyNumberFormat="1" applyFont="1" applyBorder="1" applyAlignment="1" applyProtection="1">
      <alignment horizontal="center" vertical="center"/>
      <protection hidden="1"/>
    </xf>
    <xf numFmtId="3" fontId="108" fillId="0" borderId="42" xfId="471" applyNumberFormat="1" applyFont="1" applyBorder="1" applyAlignment="1" applyProtection="1">
      <alignment horizontal="center" vertical="center"/>
      <protection hidden="1"/>
    </xf>
    <xf numFmtId="0" fontId="143" fillId="0" borderId="0" xfId="471" applyFont="1" applyAlignment="1" applyProtection="1">
      <alignment horizontal="left" vertical="center"/>
      <protection hidden="1"/>
    </xf>
    <xf numFmtId="0" fontId="143" fillId="0" borderId="0" xfId="471" applyFont="1" applyAlignment="1" applyProtection="1">
      <alignment vertical="center"/>
      <protection hidden="1"/>
    </xf>
    <xf numFmtId="0" fontId="108" fillId="0" borderId="0" xfId="471" applyFont="1" applyAlignment="1" applyProtection="1">
      <alignment vertical="center" wrapText="1"/>
      <protection hidden="1"/>
    </xf>
    <xf numFmtId="3" fontId="111" fillId="0" borderId="0" xfId="471" applyNumberFormat="1" applyFont="1" applyAlignment="1" applyProtection="1">
      <alignment horizontal="right" vertical="center"/>
      <protection hidden="1"/>
    </xf>
    <xf numFmtId="3" fontId="108" fillId="0" borderId="0" xfId="471" applyNumberFormat="1" applyFont="1" applyAlignment="1" applyProtection="1">
      <alignment horizontal="right" vertical="center"/>
      <protection hidden="1"/>
    </xf>
    <xf numFmtId="0" fontId="108" fillId="0" borderId="0" xfId="471" applyFont="1" applyAlignment="1" applyProtection="1">
      <alignment horizontal="right" vertical="center"/>
      <protection hidden="1"/>
    </xf>
    <xf numFmtId="3" fontId="111" fillId="0" borderId="45" xfId="471" applyNumberFormat="1" applyFont="1" applyBorder="1" applyAlignment="1" applyProtection="1">
      <alignment vertical="center"/>
      <protection hidden="1"/>
    </xf>
    <xf numFmtId="3" fontId="108" fillId="0" borderId="45" xfId="471" applyNumberFormat="1" applyFont="1" applyBorder="1" applyAlignment="1" applyProtection="1">
      <alignment vertical="center"/>
      <protection hidden="1"/>
    </xf>
    <xf numFmtId="3" fontId="111" fillId="0" borderId="35" xfId="471" applyNumberFormat="1" applyFont="1" applyBorder="1" applyAlignment="1" applyProtection="1">
      <alignment vertical="center"/>
      <protection hidden="1"/>
    </xf>
    <xf numFmtId="3" fontId="108" fillId="0" borderId="35" xfId="471" applyNumberFormat="1" applyFont="1" applyBorder="1" applyAlignment="1" applyProtection="1">
      <alignment vertical="center"/>
      <protection hidden="1"/>
    </xf>
    <xf numFmtId="0" fontId="240" fillId="42" borderId="0" xfId="471" applyFont="1" applyFill="1" applyAlignment="1" applyProtection="1">
      <alignment horizontal="center" vertical="center"/>
      <protection hidden="1"/>
    </xf>
    <xf numFmtId="0" fontId="108" fillId="0" borderId="35" xfId="471" applyFont="1" applyBorder="1" applyAlignment="1" applyProtection="1">
      <alignment vertical="center"/>
      <protection hidden="1"/>
    </xf>
    <xf numFmtId="0" fontId="111" fillId="0" borderId="0" xfId="471" applyFont="1" applyAlignment="1" applyProtection="1">
      <alignment horizontal="left" vertical="center"/>
      <protection hidden="1"/>
    </xf>
    <xf numFmtId="0" fontId="111" fillId="0" borderId="0" xfId="471" applyFont="1" applyAlignment="1" applyProtection="1">
      <alignment horizontal="center" vertical="center"/>
      <protection hidden="1"/>
    </xf>
    <xf numFmtId="0" fontId="111" fillId="0" borderId="42" xfId="471" applyFont="1" applyBorder="1" applyAlignment="1" applyProtection="1">
      <alignment horizontal="left" vertical="center"/>
      <protection hidden="1"/>
    </xf>
    <xf numFmtId="195" fontId="228" fillId="43" borderId="39" xfId="324" applyNumberFormat="1" applyFont="1" applyFill="1" applyBorder="1" applyAlignment="1">
      <alignment horizontal="center" vertical="center" wrapText="1"/>
    </xf>
    <xf numFmtId="0" fontId="228" fillId="43" borderId="45" xfId="472" applyFont="1" applyFill="1" applyBorder="1" applyAlignment="1">
      <alignment horizontal="center" vertical="center" wrapText="1"/>
    </xf>
    <xf numFmtId="195" fontId="228" fillId="43" borderId="45" xfId="324" applyNumberFormat="1" applyFont="1" applyFill="1" applyBorder="1" applyAlignment="1">
      <alignment horizontal="center" vertical="center" wrapText="1"/>
    </xf>
    <xf numFmtId="195" fontId="227" fillId="43" borderId="10" xfId="324" applyNumberFormat="1" applyFont="1" applyFill="1" applyBorder="1" applyAlignment="1">
      <alignment horizontal="center" vertical="center" wrapText="1"/>
    </xf>
    <xf numFmtId="0" fontId="227" fillId="46" borderId="10" xfId="472" applyFont="1" applyFill="1" applyBorder="1" applyAlignment="1">
      <alignment horizontal="center" vertical="center" wrapText="1"/>
    </xf>
    <xf numFmtId="195" fontId="228" fillId="43" borderId="13" xfId="324" applyNumberFormat="1" applyFont="1" applyFill="1" applyBorder="1" applyAlignment="1">
      <alignment horizontal="center" vertical="center" wrapText="1"/>
    </xf>
    <xf numFmtId="0" fontId="227" fillId="46" borderId="25" xfId="472" applyFont="1" applyFill="1" applyBorder="1" applyAlignment="1">
      <alignment horizontal="center" vertical="center" wrapText="1"/>
    </xf>
    <xf numFmtId="0" fontId="228" fillId="43" borderId="13" xfId="472" applyFont="1" applyFill="1" applyBorder="1" applyAlignment="1">
      <alignment horizontal="center" vertical="center" wrapText="1"/>
    </xf>
    <xf numFmtId="0" fontId="228" fillId="43" borderId="39" xfId="472" applyFont="1" applyFill="1" applyBorder="1" applyAlignment="1">
      <alignment horizontal="center" vertical="center" wrapText="1"/>
    </xf>
    <xf numFmtId="0" fontId="239" fillId="0" borderId="10" xfId="0" applyFont="1" applyBorder="1" applyAlignment="1" applyProtection="1">
      <alignment vertical="center" wrapText="1"/>
      <protection hidden="1"/>
    </xf>
    <xf numFmtId="195" fontId="106" fillId="0" borderId="10" xfId="319" applyNumberFormat="1" applyFont="1" applyFill="1" applyBorder="1" applyAlignment="1" applyProtection="1">
      <alignment vertical="center"/>
      <protection locked="0"/>
    </xf>
    <xf numFmtId="0" fontId="210" fillId="0" borderId="0" xfId="472" applyProtection="1">
      <protection locked="0"/>
    </xf>
    <xf numFmtId="0" fontId="171" fillId="0" borderId="0" xfId="472" applyFont="1" applyProtection="1">
      <protection locked="0"/>
    </xf>
    <xf numFmtId="0" fontId="241" fillId="0" borderId="0" xfId="472" applyFont="1" applyAlignment="1" applyProtection="1">
      <alignment vertical="top"/>
      <protection locked="0"/>
    </xf>
    <xf numFmtId="0" fontId="235" fillId="42" borderId="0" xfId="472" quotePrefix="1" applyFont="1" applyFill="1" applyAlignment="1" applyProtection="1">
      <alignment vertical="top" wrapText="1"/>
      <protection locked="0"/>
    </xf>
    <xf numFmtId="0" fontId="235" fillId="0" borderId="0" xfId="472" applyFont="1" applyAlignment="1" applyProtection="1">
      <alignment horizontal="left" vertical="top"/>
      <protection locked="0"/>
    </xf>
    <xf numFmtId="0" fontId="235" fillId="42" borderId="0" xfId="472" applyFont="1" applyFill="1" applyAlignment="1" applyProtection="1">
      <alignment vertical="top" wrapText="1"/>
      <protection locked="0"/>
    </xf>
    <xf numFmtId="0" fontId="235" fillId="0" borderId="0" xfId="472" applyFont="1" applyAlignment="1" applyProtection="1">
      <alignment vertical="top"/>
      <protection locked="0"/>
    </xf>
    <xf numFmtId="0" fontId="235" fillId="0" borderId="0" xfId="472" quotePrefix="1" applyFont="1" applyAlignment="1" applyProtection="1">
      <alignment horizontal="left" vertical="top" wrapText="1"/>
      <protection locked="0"/>
    </xf>
    <xf numFmtId="0" fontId="235" fillId="42" borderId="0" xfId="472" quotePrefix="1" applyFont="1" applyFill="1" applyAlignment="1" applyProtection="1">
      <alignment horizontal="left" vertical="top" wrapText="1"/>
      <protection locked="0"/>
    </xf>
    <xf numFmtId="0" fontId="171" fillId="0" borderId="0" xfId="472" applyFont="1" applyProtection="1">
      <protection hidden="1"/>
    </xf>
    <xf numFmtId="0" fontId="210" fillId="0" borderId="0" xfId="472" applyProtection="1">
      <protection hidden="1"/>
    </xf>
    <xf numFmtId="0" fontId="164" fillId="20" borderId="53" xfId="472" applyFont="1" applyFill="1" applyBorder="1" applyAlignment="1" applyProtection="1">
      <alignment horizontal="center" vertical="center" wrapText="1"/>
      <protection hidden="1"/>
    </xf>
    <xf numFmtId="0" fontId="164" fillId="20" borderId="54" xfId="472" applyFont="1" applyFill="1" applyBorder="1" applyAlignment="1" applyProtection="1">
      <alignment horizontal="center" vertical="center" wrapText="1"/>
      <protection hidden="1"/>
    </xf>
    <xf numFmtId="0" fontId="164" fillId="0" borderId="25" xfId="472" applyFont="1" applyBorder="1" applyAlignment="1" applyProtection="1">
      <alignment vertical="center" wrapText="1"/>
      <protection hidden="1"/>
    </xf>
    <xf numFmtId="0" fontId="165" fillId="0" borderId="10" xfId="472" applyFont="1" applyBorder="1" applyAlignment="1" applyProtection="1">
      <alignment vertical="center" wrapText="1"/>
      <protection hidden="1"/>
    </xf>
    <xf numFmtId="0" fontId="165" fillId="0" borderId="10" xfId="472" applyFont="1" applyBorder="1" applyAlignment="1" applyProtection="1">
      <alignment horizontal="center" vertical="center" wrapText="1"/>
      <protection hidden="1"/>
    </xf>
    <xf numFmtId="0" fontId="166" fillId="0" borderId="4" xfId="472" applyFont="1" applyBorder="1" applyAlignment="1" applyProtection="1">
      <alignment vertical="center" wrapText="1"/>
      <protection hidden="1"/>
    </xf>
    <xf numFmtId="0" fontId="173" fillId="0" borderId="10" xfId="472" applyFont="1" applyBorder="1" applyAlignment="1" applyProtection="1">
      <alignment vertical="center" wrapText="1"/>
      <protection hidden="1"/>
    </xf>
    <xf numFmtId="0" fontId="173" fillId="0" borderId="25" xfId="472" applyFont="1" applyBorder="1" applyAlignment="1" applyProtection="1">
      <alignment vertical="center" wrapText="1"/>
      <protection hidden="1"/>
    </xf>
    <xf numFmtId="0" fontId="164" fillId="0" borderId="10" xfId="472" applyFont="1" applyBorder="1" applyAlignment="1" applyProtection="1">
      <alignment horizontal="center" vertical="top" wrapText="1"/>
      <protection hidden="1"/>
    </xf>
    <xf numFmtId="0" fontId="164" fillId="0" borderId="10" xfId="472" applyFont="1" applyBorder="1" applyAlignment="1" applyProtection="1">
      <alignment vertical="center" wrapText="1"/>
      <protection hidden="1"/>
    </xf>
    <xf numFmtId="0" fontId="165" fillId="0" borderId="25" xfId="472" applyFont="1" applyBorder="1" applyAlignment="1" applyProtection="1">
      <alignment horizontal="center" vertical="center" wrapText="1"/>
      <protection hidden="1"/>
    </xf>
    <xf numFmtId="0" fontId="165" fillId="0" borderId="4" xfId="472" applyFont="1" applyBorder="1" applyAlignment="1" applyProtection="1">
      <alignment horizontal="center" vertical="center" wrapText="1"/>
      <protection hidden="1"/>
    </xf>
    <xf numFmtId="0" fontId="164" fillId="0" borderId="10" xfId="472" applyFont="1" applyBorder="1" applyAlignment="1" applyProtection="1">
      <alignment horizontal="center" vertical="center" wrapText="1"/>
      <protection hidden="1"/>
    </xf>
    <xf numFmtId="0" fontId="165" fillId="0" borderId="25" xfId="472" applyFont="1" applyBorder="1" applyAlignment="1" applyProtection="1">
      <alignment vertical="center" wrapText="1"/>
      <protection hidden="1"/>
    </xf>
    <xf numFmtId="0" fontId="166" fillId="0" borderId="10" xfId="472" applyFont="1" applyBorder="1" applyAlignment="1" applyProtection="1">
      <alignment vertical="center" wrapText="1"/>
      <protection hidden="1"/>
    </xf>
    <xf numFmtId="0" fontId="173" fillId="0" borderId="10" xfId="472" applyFont="1" applyBorder="1" applyAlignment="1" applyProtection="1">
      <alignment horizontal="center" vertical="center" wrapText="1"/>
      <protection hidden="1"/>
    </xf>
    <xf numFmtId="0" fontId="174" fillId="0" borderId="0" xfId="472" applyFont="1" applyAlignment="1" applyProtection="1">
      <alignment vertical="center" wrapText="1"/>
      <protection hidden="1"/>
    </xf>
    <xf numFmtId="0" fontId="172" fillId="0" borderId="0" xfId="472" applyFont="1" applyAlignment="1" applyProtection="1">
      <alignment horizontal="left" indent="15"/>
      <protection hidden="1"/>
    </xf>
    <xf numFmtId="0" fontId="163" fillId="0" borderId="0" xfId="472" applyFont="1" applyAlignment="1" applyProtection="1">
      <alignment vertical="center" wrapText="1"/>
      <protection hidden="1"/>
    </xf>
    <xf numFmtId="0" fontId="164" fillId="20" borderId="10" xfId="472" applyFont="1" applyFill="1" applyBorder="1" applyAlignment="1" applyProtection="1">
      <alignment horizontal="center" vertical="center" wrapText="1"/>
      <protection hidden="1"/>
    </xf>
    <xf numFmtId="0" fontId="165" fillId="0" borderId="21" xfId="472" applyFont="1" applyBorder="1" applyAlignment="1" applyProtection="1">
      <alignment horizontal="center" vertical="center" wrapText="1"/>
      <protection hidden="1"/>
    </xf>
    <xf numFmtId="0" fontId="165" fillId="0" borderId="5" xfId="472" applyFont="1" applyBorder="1" applyAlignment="1" applyProtection="1">
      <alignment horizontal="center" vertical="center" wrapText="1"/>
      <protection hidden="1"/>
    </xf>
    <xf numFmtId="0" fontId="172" fillId="0" borderId="0" xfId="472" applyFont="1" applyProtection="1">
      <protection hidden="1"/>
    </xf>
    <xf numFmtId="0" fontId="242" fillId="0" borderId="0" xfId="472" applyFont="1" applyAlignment="1" applyProtection="1">
      <alignment horizontal="left" vertical="top"/>
      <protection hidden="1"/>
    </xf>
    <xf numFmtId="0" fontId="241" fillId="0" borderId="0" xfId="472" applyFont="1" applyAlignment="1" applyProtection="1">
      <alignment vertical="top"/>
      <protection hidden="1"/>
    </xf>
    <xf numFmtId="0" fontId="243" fillId="0" borderId="0" xfId="472" applyFont="1" applyAlignment="1" applyProtection="1">
      <alignment horizontal="left" vertical="top"/>
      <protection hidden="1"/>
    </xf>
    <xf numFmtId="0" fontId="235" fillId="0" borderId="0" xfId="472" applyFont="1" applyAlignment="1" applyProtection="1">
      <alignment horizontal="left" vertical="top"/>
      <protection hidden="1"/>
    </xf>
    <xf numFmtId="0" fontId="236" fillId="0" borderId="0" xfId="472" applyFont="1" applyAlignment="1" applyProtection="1">
      <alignment horizontal="left" vertical="top"/>
      <protection hidden="1"/>
    </xf>
    <xf numFmtId="242" fontId="228" fillId="0" borderId="39" xfId="324" applyNumberFormat="1" applyFont="1" applyBorder="1" applyAlignment="1">
      <alignment vertical="center"/>
    </xf>
    <xf numFmtId="0" fontId="106" fillId="0" borderId="21" xfId="472" applyFont="1" applyBorder="1" applyAlignment="1">
      <alignment horizontal="left" vertical="center"/>
    </xf>
    <xf numFmtId="0" fontId="106" fillId="0" borderId="8" xfId="472" applyFont="1" applyBorder="1" applyAlignment="1">
      <alignment horizontal="left" vertical="center"/>
    </xf>
    <xf numFmtId="0" fontId="106" fillId="0" borderId="26" xfId="472" applyFont="1" applyBorder="1" applyAlignment="1">
      <alignment horizontal="left" vertical="center"/>
    </xf>
    <xf numFmtId="242" fontId="228" fillId="0" borderId="39" xfId="317" applyNumberFormat="1" applyFont="1" applyBorder="1" applyAlignment="1">
      <alignment horizontal="center" vertical="center"/>
    </xf>
    <xf numFmtId="242" fontId="214" fillId="0" borderId="0" xfId="317" applyNumberFormat="1" applyFont="1" applyAlignment="1">
      <alignment vertical="center"/>
    </xf>
    <xf numFmtId="195" fontId="228" fillId="0" borderId="39" xfId="317" applyNumberFormat="1" applyFont="1" applyBorder="1" applyAlignment="1">
      <alignment horizontal="center" vertical="center"/>
    </xf>
    <xf numFmtId="195" fontId="214" fillId="0" borderId="0" xfId="317" applyNumberFormat="1" applyFont="1" applyAlignment="1">
      <alignment vertical="center"/>
    </xf>
    <xf numFmtId="0" fontId="227" fillId="46" borderId="10" xfId="472" applyFont="1" applyFill="1" applyBorder="1" applyAlignment="1">
      <alignment vertical="center"/>
    </xf>
    <xf numFmtId="0" fontId="228" fillId="0" borderId="13" xfId="472" applyFont="1" applyBorder="1" applyAlignment="1">
      <alignment horizontal="center" vertical="center"/>
    </xf>
    <xf numFmtId="195" fontId="228" fillId="0" borderId="13" xfId="324" applyNumberFormat="1" applyFont="1" applyBorder="1" applyAlignment="1">
      <alignment vertical="center" wrapText="1"/>
    </xf>
    <xf numFmtId="195" fontId="214" fillId="46" borderId="10" xfId="324" applyNumberFormat="1" applyFont="1" applyFill="1" applyBorder="1" applyAlignment="1">
      <alignment vertical="center"/>
    </xf>
    <xf numFmtId="242" fontId="228" fillId="0" borderId="13" xfId="317" applyNumberFormat="1" applyFont="1" applyBorder="1" applyAlignment="1">
      <alignment horizontal="center" vertical="center"/>
    </xf>
    <xf numFmtId="0" fontId="214" fillId="0" borderId="55" xfId="472" applyFont="1" applyBorder="1" applyAlignment="1">
      <alignment horizontal="left" vertical="center"/>
    </xf>
    <xf numFmtId="0" fontId="214" fillId="0" borderId="42" xfId="472" applyFont="1" applyBorder="1" applyAlignment="1">
      <alignment horizontal="left" vertical="center"/>
    </xf>
    <xf numFmtId="0" fontId="214" fillId="0" borderId="39" xfId="472" applyFont="1" applyBorder="1" applyAlignment="1">
      <alignment horizontal="center" vertical="center"/>
    </xf>
    <xf numFmtId="195" fontId="214" fillId="0" borderId="39" xfId="317" applyNumberFormat="1" applyFont="1" applyBorder="1" applyAlignment="1">
      <alignment horizontal="center" vertical="center"/>
    </xf>
    <xf numFmtId="0" fontId="214" fillId="0" borderId="42" xfId="472" applyFont="1" applyBorder="1" applyAlignment="1">
      <alignment horizontal="center" vertical="center"/>
    </xf>
    <xf numFmtId="242" fontId="228" fillId="0" borderId="42" xfId="317" applyNumberFormat="1" applyFont="1" applyBorder="1" applyAlignment="1">
      <alignment horizontal="center" vertical="center"/>
    </xf>
    <xf numFmtId="242" fontId="228" fillId="0" borderId="42" xfId="324" applyNumberFormat="1" applyFont="1" applyBorder="1" applyAlignment="1">
      <alignment vertical="center"/>
    </xf>
    <xf numFmtId="195" fontId="214" fillId="0" borderId="0" xfId="472" applyNumberFormat="1" applyFont="1" applyAlignment="1">
      <alignment vertical="center"/>
    </xf>
    <xf numFmtId="195" fontId="227" fillId="46" borderId="10" xfId="317" applyNumberFormat="1" applyFont="1" applyFill="1" applyBorder="1" applyAlignment="1">
      <alignment horizontal="center" vertical="center"/>
    </xf>
    <xf numFmtId="195" fontId="214" fillId="0" borderId="42" xfId="317" applyNumberFormat="1" applyFont="1" applyBorder="1" applyAlignment="1">
      <alignment horizontal="center" vertical="center"/>
    </xf>
    <xf numFmtId="195" fontId="214" fillId="0" borderId="13" xfId="317" applyNumberFormat="1" applyFont="1" applyBorder="1" applyAlignment="1">
      <alignment horizontal="center" vertical="center"/>
    </xf>
    <xf numFmtId="195" fontId="228" fillId="0" borderId="42" xfId="317" applyNumberFormat="1" applyFont="1" applyBorder="1" applyAlignment="1">
      <alignment horizontal="center" vertical="center"/>
    </xf>
    <xf numFmtId="195" fontId="228" fillId="0" borderId="13" xfId="317" applyNumberFormat="1" applyFont="1" applyBorder="1" applyAlignment="1">
      <alignment horizontal="center" vertical="center"/>
    </xf>
    <xf numFmtId="195" fontId="214" fillId="0" borderId="0" xfId="317" applyNumberFormat="1" applyFont="1" applyBorder="1" applyAlignment="1">
      <alignment vertical="center"/>
    </xf>
    <xf numFmtId="242" fontId="227" fillId="46" borderId="10" xfId="317" applyNumberFormat="1" applyFont="1" applyFill="1" applyBorder="1" applyAlignment="1">
      <alignment horizontal="center" vertical="center" wrapText="1"/>
    </xf>
    <xf numFmtId="195" fontId="227" fillId="46" borderId="10" xfId="317" applyNumberFormat="1" applyFont="1" applyFill="1" applyBorder="1" applyAlignment="1">
      <alignment horizontal="center" vertical="center" wrapText="1"/>
    </xf>
    <xf numFmtId="0" fontId="214" fillId="46" borderId="10" xfId="472" applyFont="1" applyFill="1" applyBorder="1" applyAlignment="1">
      <alignment vertical="center"/>
    </xf>
    <xf numFmtId="0" fontId="108" fillId="0" borderId="25" xfId="444" applyFont="1" applyBorder="1" applyAlignment="1" applyProtection="1">
      <alignment horizontal="center" vertical="center"/>
      <protection locked="0"/>
    </xf>
    <xf numFmtId="195" fontId="107" fillId="2" borderId="0" xfId="317" applyNumberFormat="1" applyFont="1" applyFill="1" applyAlignment="1">
      <alignment horizontal="left" vertical="center"/>
    </xf>
    <xf numFmtId="239" fontId="108" fillId="42" borderId="39" xfId="319" applyNumberFormat="1" applyFont="1" applyFill="1" applyBorder="1" applyAlignment="1">
      <alignment vertical="center"/>
    </xf>
    <xf numFmtId="169" fontId="108" fillId="0" borderId="39" xfId="317" applyFont="1" applyFill="1" applyBorder="1" applyAlignment="1">
      <alignment horizontal="center" vertical="center" wrapText="1"/>
    </xf>
    <xf numFmtId="195" fontId="106" fillId="0" borderId="0" xfId="317" applyNumberFormat="1" applyFont="1" applyFill="1" applyAlignment="1">
      <alignment vertical="center"/>
    </xf>
    <xf numFmtId="195" fontId="108" fillId="0" borderId="44" xfId="317" applyNumberFormat="1" applyFont="1" applyFill="1" applyBorder="1" applyAlignment="1">
      <alignment vertical="center"/>
    </xf>
    <xf numFmtId="195" fontId="111" fillId="46" borderId="10" xfId="317" applyNumberFormat="1" applyFont="1" applyFill="1" applyBorder="1" applyAlignment="1">
      <alignment horizontal="center" vertical="center" wrapText="1"/>
    </xf>
    <xf numFmtId="195" fontId="108" fillId="0" borderId="39" xfId="317" applyNumberFormat="1" applyFont="1" applyFill="1" applyBorder="1" applyAlignment="1">
      <alignment horizontal="center" vertical="center" wrapText="1"/>
    </xf>
    <xf numFmtId="195" fontId="108" fillId="0" borderId="13" xfId="317" applyNumberFormat="1" applyFont="1" applyFill="1" applyBorder="1" applyAlignment="1">
      <alignment horizontal="center" vertical="center" wrapText="1"/>
    </xf>
    <xf numFmtId="195" fontId="111" fillId="0" borderId="10" xfId="317" applyNumberFormat="1" applyFont="1" applyFill="1" applyBorder="1" applyAlignment="1">
      <alignment vertical="center"/>
    </xf>
    <xf numFmtId="195" fontId="140" fillId="0" borderId="0" xfId="317" applyNumberFormat="1" applyFont="1" applyFill="1" applyAlignment="1">
      <alignment vertical="center"/>
    </xf>
    <xf numFmtId="195" fontId="107" fillId="2" borderId="0" xfId="317" applyNumberFormat="1" applyFont="1" applyFill="1" applyAlignment="1">
      <alignment vertical="center"/>
    </xf>
    <xf numFmtId="0" fontId="108" fillId="0" borderId="42" xfId="480" applyFont="1" applyBorder="1" applyAlignment="1">
      <alignment horizontal="center" vertical="center"/>
    </xf>
    <xf numFmtId="0" fontId="108" fillId="0" borderId="42" xfId="484" applyFont="1" applyBorder="1" applyAlignment="1">
      <alignment horizontal="center" vertical="center"/>
    </xf>
    <xf numFmtId="169" fontId="108" fillId="0" borderId="42" xfId="321" applyFont="1" applyFill="1" applyBorder="1" applyAlignment="1">
      <alignment horizontal="center" vertical="center" wrapText="1"/>
    </xf>
    <xf numFmtId="195" fontId="108" fillId="0" borderId="42" xfId="317" applyNumberFormat="1" applyFont="1" applyFill="1" applyBorder="1" applyAlignment="1">
      <alignment horizontal="center" vertical="center" wrapText="1"/>
    </xf>
    <xf numFmtId="199" fontId="114" fillId="0" borderId="0" xfId="317" applyNumberFormat="1" applyFont="1" applyFill="1" applyBorder="1" applyAlignment="1" applyProtection="1">
      <alignment vertical="center"/>
      <protection hidden="1"/>
    </xf>
    <xf numFmtId="245" fontId="114" fillId="0" borderId="0" xfId="317" applyNumberFormat="1" applyFont="1" applyFill="1" applyBorder="1" applyAlignment="1" applyProtection="1">
      <alignment vertical="center"/>
      <protection hidden="1"/>
    </xf>
    <xf numFmtId="2" fontId="147" fillId="0" borderId="0" xfId="478" applyNumberFormat="1" applyFont="1" applyAlignment="1" applyProtection="1">
      <alignment horizontal="center" vertical="center"/>
      <protection locked="0"/>
    </xf>
    <xf numFmtId="2" fontId="218" fillId="0" borderId="0" xfId="478" applyNumberFormat="1" applyFont="1" applyAlignment="1" applyProtection="1">
      <alignment horizontal="left" vertical="center"/>
      <protection hidden="1"/>
    </xf>
    <xf numFmtId="2" fontId="218" fillId="0" borderId="0" xfId="478" applyNumberFormat="1" applyFont="1" applyAlignment="1" applyProtection="1">
      <alignment horizontal="left" vertical="center" wrapText="1"/>
      <protection hidden="1"/>
    </xf>
    <xf numFmtId="236" fontId="108" fillId="0" borderId="48" xfId="444" quotePrefix="1" applyNumberFormat="1" applyFont="1" applyBorder="1" applyAlignment="1" applyProtection="1">
      <alignment horizontal="right" vertical="center"/>
      <protection locked="0"/>
    </xf>
    <xf numFmtId="228" fontId="108" fillId="0" borderId="49" xfId="444" applyNumberFormat="1" applyFont="1" applyBorder="1" applyAlignment="1" applyProtection="1">
      <alignment horizontal="left" vertical="center"/>
      <protection locked="0"/>
    </xf>
    <xf numFmtId="195" fontId="108" fillId="0" borderId="25" xfId="317" applyNumberFormat="1" applyFont="1" applyFill="1" applyBorder="1" applyAlignment="1" applyProtection="1">
      <alignment horizontal="center" vertical="center"/>
      <protection locked="0"/>
    </xf>
    <xf numFmtId="0" fontId="108" fillId="0" borderId="35" xfId="444" applyFont="1" applyBorder="1" applyAlignment="1" applyProtection="1">
      <alignment horizontal="center" vertical="center"/>
      <protection locked="0"/>
    </xf>
    <xf numFmtId="236" fontId="108" fillId="0" borderId="56" xfId="444" quotePrefix="1" applyNumberFormat="1" applyFont="1" applyBorder="1" applyAlignment="1" applyProtection="1">
      <alignment horizontal="right" vertical="center"/>
      <protection locked="0"/>
    </xf>
    <xf numFmtId="228" fontId="108" fillId="0" borderId="57" xfId="444" applyNumberFormat="1" applyFont="1" applyBorder="1" applyAlignment="1" applyProtection="1">
      <alignment horizontal="left" vertical="center"/>
      <protection locked="0"/>
    </xf>
    <xf numFmtId="195" fontId="231" fillId="0" borderId="5" xfId="317" applyNumberFormat="1" applyFont="1" applyFill="1" applyBorder="1" applyAlignment="1" applyProtection="1">
      <alignment horizontal="center" vertical="center"/>
      <protection locked="0"/>
    </xf>
    <xf numFmtId="236" fontId="108" fillId="0" borderId="43" xfId="444" quotePrefix="1" applyNumberFormat="1" applyFont="1" applyBorder="1" applyAlignment="1" applyProtection="1">
      <alignment horizontal="right" vertical="center"/>
      <protection locked="0"/>
    </xf>
    <xf numFmtId="228" fontId="108" fillId="0" borderId="55" xfId="444" applyNumberFormat="1" applyFont="1" applyBorder="1" applyAlignment="1" applyProtection="1">
      <alignment horizontal="left" vertical="center"/>
      <protection locked="0"/>
    </xf>
    <xf numFmtId="195" fontId="108" fillId="0" borderId="42" xfId="317" applyNumberFormat="1" applyFont="1" applyFill="1" applyBorder="1" applyAlignment="1" applyProtection="1">
      <alignment vertical="center"/>
      <protection locked="0"/>
    </xf>
    <xf numFmtId="248" fontId="108" fillId="0" borderId="36" xfId="444" quotePrefix="1" applyNumberFormat="1" applyFont="1" applyBorder="1" applyAlignment="1" applyProtection="1">
      <alignment horizontal="right" vertical="center"/>
      <protection locked="0"/>
    </xf>
    <xf numFmtId="195" fontId="231" fillId="0" borderId="35" xfId="317" applyNumberFormat="1" applyFont="1" applyFill="1" applyBorder="1" applyAlignment="1" applyProtection="1">
      <alignment horizontal="center" vertical="center"/>
      <protection locked="0"/>
    </xf>
    <xf numFmtId="228" fontId="108" fillId="0" borderId="52" xfId="444" applyNumberFormat="1" applyFont="1" applyBorder="1" applyAlignment="1" applyProtection="1">
      <alignment horizontal="left" vertical="center" wrapText="1"/>
      <protection locked="0"/>
    </xf>
    <xf numFmtId="169" fontId="108" fillId="0" borderId="39" xfId="321" applyFont="1" applyFill="1" applyBorder="1" applyAlignment="1">
      <alignment horizontal="center" vertical="center" wrapText="1"/>
    </xf>
    <xf numFmtId="0" fontId="108" fillId="0" borderId="13" xfId="480" applyFont="1" applyBorder="1" applyAlignment="1">
      <alignment horizontal="center" vertical="center"/>
    </xf>
    <xf numFmtId="169" fontId="108" fillId="0" borderId="13" xfId="317" applyFont="1" applyFill="1" applyBorder="1" applyAlignment="1">
      <alignment horizontal="center" vertical="center" wrapText="1"/>
    </xf>
    <xf numFmtId="0" fontId="111" fillId="2" borderId="0" xfId="444" applyFont="1" applyFill="1" applyAlignment="1">
      <alignment vertical="center"/>
    </xf>
    <xf numFmtId="0" fontId="111" fillId="2" borderId="0" xfId="444" applyFont="1" applyFill="1" applyAlignment="1">
      <alignment horizontal="right" vertical="center"/>
    </xf>
    <xf numFmtId="195" fontId="111" fillId="2" borderId="0" xfId="317" applyNumberFormat="1" applyFont="1" applyFill="1" applyAlignment="1">
      <alignment vertical="center"/>
    </xf>
    <xf numFmtId="0" fontId="181" fillId="0" borderId="27" xfId="481" applyFont="1" applyBorder="1"/>
    <xf numFmtId="0" fontId="181" fillId="0" borderId="16" xfId="481" applyFont="1" applyBorder="1"/>
    <xf numFmtId="0" fontId="181" fillId="0" borderId="28" xfId="481" applyFont="1" applyBorder="1"/>
    <xf numFmtId="0" fontId="181" fillId="0" borderId="0" xfId="481" applyFont="1"/>
    <xf numFmtId="0" fontId="181" fillId="0" borderId="29" xfId="481" applyFont="1" applyBorder="1"/>
    <xf numFmtId="0" fontId="183" fillId="0" borderId="48" xfId="481" applyFont="1" applyBorder="1" applyAlignment="1">
      <alignment horizontal="left"/>
    </xf>
    <xf numFmtId="0" fontId="183" fillId="0" borderId="34" xfId="481" applyFont="1" applyBorder="1" applyAlignment="1">
      <alignment horizontal="center"/>
    </xf>
    <xf numFmtId="0" fontId="181" fillId="0" borderId="34" xfId="481" applyFont="1" applyBorder="1"/>
    <xf numFmtId="0" fontId="182" fillId="0" borderId="34" xfId="481" applyFont="1" applyBorder="1" applyAlignment="1">
      <alignment horizontal="centerContinuous"/>
    </xf>
    <xf numFmtId="0" fontId="181" fillId="0" borderId="49" xfId="481" applyFont="1" applyBorder="1"/>
    <xf numFmtId="0" fontId="181" fillId="0" borderId="30" xfId="481" applyFont="1" applyBorder="1"/>
    <xf numFmtId="0" fontId="183" fillId="0" borderId="33" xfId="481" applyFont="1" applyBorder="1" applyAlignment="1">
      <alignment horizontal="left"/>
    </xf>
    <xf numFmtId="0" fontId="183" fillId="0" borderId="0" xfId="481" applyFont="1" applyAlignment="1">
      <alignment horizontal="center"/>
    </xf>
    <xf numFmtId="0" fontId="184" fillId="0" borderId="0" xfId="481" applyFont="1" applyAlignment="1">
      <alignment horizontal="center"/>
    </xf>
    <xf numFmtId="0" fontId="182" fillId="0" borderId="0" xfId="481" applyFont="1" applyAlignment="1">
      <alignment horizontal="centerContinuous"/>
    </xf>
    <xf numFmtId="0" fontId="181" fillId="0" borderId="46" xfId="481" applyFont="1" applyBorder="1"/>
    <xf numFmtId="0" fontId="181" fillId="0" borderId="33" xfId="481" applyFont="1" applyBorder="1"/>
    <xf numFmtId="0" fontId="182" fillId="0" borderId="0" xfId="481" applyFont="1" applyAlignment="1">
      <alignment horizontal="centerContinuous" vertical="top"/>
    </xf>
    <xf numFmtId="0" fontId="185" fillId="0" borderId="33" xfId="481" applyFont="1" applyBorder="1" applyAlignment="1">
      <alignment horizontal="centerContinuous"/>
    </xf>
    <xf numFmtId="0" fontId="186" fillId="0" borderId="0" xfId="481" applyFont="1" applyAlignment="1">
      <alignment horizontal="centerContinuous"/>
    </xf>
    <xf numFmtId="49" fontId="187" fillId="0" borderId="33" xfId="482" applyNumberFormat="1" applyFont="1" applyBorder="1" applyAlignment="1">
      <alignment horizontal="centerContinuous"/>
    </xf>
    <xf numFmtId="0" fontId="188" fillId="0" borderId="0" xfId="481" applyFont="1" applyAlignment="1">
      <alignment horizontal="centerContinuous"/>
    </xf>
    <xf numFmtId="0" fontId="189" fillId="0" borderId="0" xfId="481" applyFont="1" applyAlignment="1">
      <alignment horizontal="centerContinuous"/>
    </xf>
    <xf numFmtId="49" fontId="189" fillId="0" borderId="33" xfId="482" applyNumberFormat="1" applyFont="1" applyBorder="1" applyAlignment="1">
      <alignment horizontal="centerContinuous"/>
    </xf>
    <xf numFmtId="0" fontId="181" fillId="0" borderId="46" xfId="481" applyFont="1" applyBorder="1" applyAlignment="1">
      <alignment horizontal="centerContinuous"/>
    </xf>
    <xf numFmtId="49" fontId="190" fillId="0" borderId="33" xfId="482" applyNumberFormat="1" applyFont="1" applyBorder="1" applyAlignment="1">
      <alignment horizontal="centerContinuous"/>
    </xf>
    <xf numFmtId="0" fontId="191" fillId="0" borderId="50" xfId="482" applyFont="1" applyBorder="1" applyAlignment="1">
      <alignment horizontal="centerContinuous"/>
    </xf>
    <xf numFmtId="0" fontId="181" fillId="0" borderId="44" xfId="481" applyFont="1" applyBorder="1" applyAlignment="1">
      <alignment horizontal="centerContinuous"/>
    </xf>
    <xf numFmtId="0" fontId="181" fillId="0" borderId="47" xfId="481" applyFont="1" applyBorder="1"/>
    <xf numFmtId="0" fontId="191" fillId="0" borderId="50" xfId="482" applyFont="1" applyBorder="1" applyAlignment="1">
      <alignment horizontal="left"/>
    </xf>
    <xf numFmtId="0" fontId="181" fillId="0" borderId="31" xfId="481" applyFont="1" applyBorder="1"/>
    <xf numFmtId="0" fontId="181" fillId="0" borderId="12" xfId="481" applyFont="1" applyBorder="1"/>
    <xf numFmtId="0" fontId="181" fillId="0" borderId="32" xfId="481" applyFont="1" applyBorder="1"/>
    <xf numFmtId="0" fontId="183" fillId="0" borderId="0" xfId="473" applyFont="1"/>
    <xf numFmtId="0" fontId="182" fillId="0" borderId="0" xfId="473" applyFont="1"/>
    <xf numFmtId="0" fontId="181" fillId="0" borderId="0" xfId="473" applyFont="1"/>
    <xf numFmtId="0" fontId="183" fillId="0" borderId="0" xfId="481" applyFont="1" applyAlignment="1">
      <alignment horizontal="left"/>
    </xf>
    <xf numFmtId="0" fontId="181" fillId="0" borderId="0" xfId="481" applyFont="1" applyAlignment="1">
      <alignment horizontal="centerContinuous"/>
    </xf>
    <xf numFmtId="195" fontId="192" fillId="0" borderId="0" xfId="326" applyNumberFormat="1" applyFont="1" applyAlignment="1">
      <alignment horizontal="right"/>
    </xf>
    <xf numFmtId="0" fontId="185" fillId="0" borderId="0" xfId="481" applyFont="1" applyAlignment="1">
      <alignment horizontal="centerContinuous" vertical="center"/>
    </xf>
    <xf numFmtId="49" fontId="187" fillId="0" borderId="0" xfId="482" applyNumberFormat="1" applyFont="1" applyAlignment="1">
      <alignment horizontal="centerContinuous"/>
    </xf>
    <xf numFmtId="49" fontId="189" fillId="0" borderId="0" xfId="482" applyNumberFormat="1" applyFont="1" applyAlignment="1">
      <alignment horizontal="centerContinuous"/>
    </xf>
    <xf numFmtId="49" fontId="190" fillId="0" borderId="0" xfId="482" applyNumberFormat="1" applyFont="1" applyAlignment="1">
      <alignment horizontal="centerContinuous"/>
    </xf>
    <xf numFmtId="0" fontId="189" fillId="0" borderId="0" xfId="477" applyFont="1" applyAlignment="1">
      <alignment horizontal="centerContinuous"/>
    </xf>
    <xf numFmtId="0" fontId="181" fillId="0" borderId="58" xfId="481" applyFont="1" applyBorder="1"/>
    <xf numFmtId="0" fontId="181" fillId="0" borderId="7" xfId="481" applyFont="1" applyBorder="1"/>
    <xf numFmtId="0" fontId="187" fillId="0" borderId="59" xfId="481" applyFont="1" applyBorder="1" applyAlignment="1">
      <alignment horizontal="right"/>
    </xf>
    <xf numFmtId="195" fontId="190" fillId="0" borderId="58" xfId="326" applyNumberFormat="1" applyFont="1" applyBorder="1" applyAlignment="1">
      <alignment horizontal="centerContinuous"/>
    </xf>
    <xf numFmtId="195" fontId="189" fillId="0" borderId="7" xfId="326" applyNumberFormat="1" applyFont="1" applyBorder="1" applyAlignment="1">
      <alignment horizontal="centerContinuous"/>
    </xf>
    <xf numFmtId="195" fontId="189" fillId="0" borderId="59" xfId="326" applyNumberFormat="1" applyFont="1" applyBorder="1" applyAlignment="1">
      <alignment horizontal="centerContinuous"/>
    </xf>
    <xf numFmtId="0" fontId="193" fillId="0" borderId="0" xfId="481" applyFont="1"/>
    <xf numFmtId="0" fontId="193" fillId="0" borderId="0" xfId="481" applyFont="1" applyAlignment="1">
      <alignment horizontal="centerContinuous"/>
    </xf>
    <xf numFmtId="0" fontId="194" fillId="0" borderId="0" xfId="481" applyFont="1" applyAlignment="1">
      <alignment horizontal="centerContinuous"/>
    </xf>
    <xf numFmtId="0" fontId="194" fillId="0" borderId="0" xfId="481" applyFont="1" applyAlignment="1">
      <alignment horizontal="right"/>
    </xf>
    <xf numFmtId="0" fontId="195" fillId="0" borderId="0" xfId="481" applyFont="1"/>
    <xf numFmtId="0" fontId="194" fillId="0" borderId="0" xfId="481" applyFont="1"/>
    <xf numFmtId="0" fontId="196" fillId="0" borderId="0" xfId="481" applyFont="1" applyAlignment="1">
      <alignment horizontal="right"/>
    </xf>
    <xf numFmtId="195" fontId="197" fillId="0" borderId="0" xfId="326" applyNumberFormat="1" applyFont="1" applyAlignment="1">
      <alignment horizontal="centerContinuous"/>
    </xf>
    <xf numFmtId="195" fontId="182" fillId="0" borderId="0" xfId="326" applyNumberFormat="1" applyFont="1" applyAlignment="1">
      <alignment horizontal="centerContinuous"/>
    </xf>
    <xf numFmtId="0" fontId="196" fillId="0" borderId="0" xfId="481" applyFont="1"/>
    <xf numFmtId="0" fontId="182" fillId="0" borderId="0" xfId="481" applyFont="1"/>
    <xf numFmtId="189" fontId="182" fillId="0" borderId="0" xfId="504" applyNumberFormat="1" applyFont="1"/>
    <xf numFmtId="0" fontId="191" fillId="0" borderId="0" xfId="481" applyFont="1" applyAlignment="1">
      <alignment horizontal="left"/>
    </xf>
    <xf numFmtId="0" fontId="191" fillId="0" borderId="0" xfId="481" applyFont="1" applyAlignment="1">
      <alignment horizontal="centerContinuous"/>
    </xf>
    <xf numFmtId="0" fontId="191" fillId="0" borderId="0" xfId="481" applyFont="1" applyAlignment="1">
      <alignment horizontal="center"/>
    </xf>
    <xf numFmtId="0" fontId="190" fillId="0" borderId="0" xfId="481" applyFont="1" applyAlignment="1">
      <alignment horizontal="center"/>
    </xf>
    <xf numFmtId="0" fontId="190" fillId="0" borderId="0" xfId="481" applyFont="1" applyAlignment="1">
      <alignment horizontal="centerContinuous"/>
    </xf>
    <xf numFmtId="0" fontId="191" fillId="0" borderId="0" xfId="481" applyFont="1"/>
    <xf numFmtId="0" fontId="187" fillId="0" borderId="0" xfId="481" applyFont="1" applyAlignment="1">
      <alignment horizontal="center"/>
    </xf>
    <xf numFmtId="0" fontId="181" fillId="0" borderId="0" xfId="481" applyFont="1" applyAlignment="1">
      <alignment horizontal="center"/>
    </xf>
    <xf numFmtId="0" fontId="198" fillId="0" borderId="0" xfId="481" applyFont="1" applyAlignment="1">
      <alignment horizontal="center"/>
    </xf>
    <xf numFmtId="2" fontId="125" fillId="42" borderId="0" xfId="0" applyNumberFormat="1" applyFont="1" applyFill="1" applyAlignment="1" applyProtection="1">
      <alignment horizontal="left" vertical="center"/>
      <protection locked="0"/>
    </xf>
    <xf numFmtId="2" fontId="121" fillId="0" borderId="0" xfId="482" applyNumberFormat="1" applyFont="1" applyAlignment="1">
      <alignment horizontal="centerContinuous"/>
    </xf>
    <xf numFmtId="195" fontId="111" fillId="0" borderId="0" xfId="317" applyNumberFormat="1" applyFont="1" applyAlignment="1">
      <alignment vertical="center"/>
    </xf>
    <xf numFmtId="0" fontId="114" fillId="41" borderId="29" xfId="483" applyFont="1" applyFill="1" applyBorder="1" applyAlignment="1">
      <alignment horizontal="center"/>
    </xf>
    <xf numFmtId="0" fontId="114" fillId="41" borderId="0" xfId="483" applyFont="1" applyFill="1" applyAlignment="1">
      <alignment horizontal="center"/>
    </xf>
    <xf numFmtId="0" fontId="114" fillId="41" borderId="30" xfId="483" applyFont="1" applyFill="1" applyBorder="1" applyAlignment="1">
      <alignment horizontal="center"/>
    </xf>
    <xf numFmtId="0" fontId="114" fillId="41" borderId="29" xfId="483" quotePrefix="1" applyFont="1" applyFill="1" applyBorder="1" applyAlignment="1">
      <alignment horizontal="center"/>
    </xf>
    <xf numFmtId="0" fontId="114" fillId="41" borderId="0" xfId="483" quotePrefix="1" applyFont="1" applyFill="1" applyAlignment="1">
      <alignment horizontal="center"/>
    </xf>
    <xf numFmtId="0" fontId="121" fillId="41" borderId="29" xfId="483" applyFont="1" applyFill="1" applyBorder="1" applyAlignment="1">
      <alignment horizontal="center"/>
    </xf>
    <xf numFmtId="0" fontId="121" fillId="41" borderId="0" xfId="483" applyFont="1" applyFill="1" applyAlignment="1">
      <alignment horizontal="center"/>
    </xf>
    <xf numFmtId="0" fontId="121" fillId="41" borderId="30" xfId="483" applyFont="1" applyFill="1" applyBorder="1" applyAlignment="1">
      <alignment horizontal="center"/>
    </xf>
    <xf numFmtId="0" fontId="141" fillId="41" borderId="29" xfId="483" applyFont="1" applyFill="1" applyBorder="1" applyAlignment="1">
      <alignment horizontal="center"/>
    </xf>
    <xf numFmtId="0" fontId="141" fillId="41" borderId="0" xfId="483" applyFont="1" applyFill="1" applyAlignment="1">
      <alignment horizontal="center"/>
    </xf>
    <xf numFmtId="0" fontId="141" fillId="41" borderId="30" xfId="483" applyFont="1" applyFill="1" applyBorder="1" applyAlignment="1">
      <alignment horizontal="center"/>
    </xf>
    <xf numFmtId="0" fontId="122" fillId="0" borderId="0" xfId="0" applyFont="1" applyAlignment="1" applyProtection="1">
      <alignment horizontal="center" vertical="top" wrapText="1"/>
      <protection locked="0"/>
    </xf>
    <xf numFmtId="0" fontId="111" fillId="0" borderId="0" xfId="0" applyFont="1" applyAlignment="1" applyProtection="1">
      <alignment horizontal="left" vertical="center" wrapText="1"/>
      <protection locked="0"/>
    </xf>
    <xf numFmtId="0" fontId="65" fillId="0" borderId="0" xfId="0" applyFont="1" applyAlignment="1" applyProtection="1">
      <alignment horizontal="left" vertical="center" wrapText="1"/>
      <protection locked="0"/>
    </xf>
    <xf numFmtId="0" fontId="106" fillId="0" borderId="0" xfId="0" applyFont="1" applyAlignment="1" applyProtection="1">
      <alignment horizontal="right" vertical="center" wrapText="1"/>
      <protection locked="0"/>
    </xf>
    <xf numFmtId="0" fontId="111" fillId="0" borderId="21" xfId="0" applyFont="1" applyBorder="1" applyAlignment="1" applyProtection="1">
      <alignment horizontal="center" vertical="center" wrapText="1"/>
      <protection locked="0"/>
    </xf>
    <xf numFmtId="0" fontId="111" fillId="0" borderId="8" xfId="0" applyFont="1" applyBorder="1" applyAlignment="1" applyProtection="1">
      <alignment horizontal="center" vertical="center" wrapText="1"/>
      <protection locked="0"/>
    </xf>
    <xf numFmtId="0" fontId="111" fillId="0" borderId="26" xfId="0" applyFont="1" applyBorder="1" applyAlignment="1" applyProtection="1">
      <alignment horizontal="center" vertical="center" wrapText="1"/>
      <protection locked="0"/>
    </xf>
    <xf numFmtId="0" fontId="244" fillId="0" borderId="0" xfId="472" applyFont="1" applyAlignment="1">
      <alignment horizontal="center" vertical="center" wrapText="1"/>
    </xf>
    <xf numFmtId="0" fontId="245" fillId="0" borderId="0" xfId="472" applyFont="1" applyAlignment="1">
      <alignment horizontal="left" vertical="center" wrapText="1"/>
    </xf>
    <xf numFmtId="0" fontId="111" fillId="0" borderId="21" xfId="444" applyFont="1" applyBorder="1" applyAlignment="1">
      <alignment horizontal="center" vertical="center"/>
    </xf>
    <xf numFmtId="0" fontId="111" fillId="0" borderId="8" xfId="444" applyFont="1" applyBorder="1" applyAlignment="1">
      <alignment horizontal="center" vertical="center"/>
    </xf>
    <xf numFmtId="0" fontId="111" fillId="46" borderId="21" xfId="444" applyFont="1" applyFill="1" applyBorder="1" applyAlignment="1">
      <alignment horizontal="center" vertical="center"/>
    </xf>
    <xf numFmtId="0" fontId="111" fillId="46" borderId="8" xfId="444" applyFont="1" applyFill="1" applyBorder="1" applyAlignment="1">
      <alignment horizontal="center" vertical="center"/>
    </xf>
    <xf numFmtId="0" fontId="111" fillId="46" borderId="26" xfId="444" applyFont="1" applyFill="1" applyBorder="1" applyAlignment="1">
      <alignment horizontal="center" vertical="center"/>
    </xf>
    <xf numFmtId="0" fontId="108" fillId="0" borderId="39" xfId="444" applyFont="1" applyBorder="1" applyAlignment="1">
      <alignment horizontal="left" vertical="center"/>
    </xf>
    <xf numFmtId="0" fontId="108" fillId="0" borderId="42" xfId="444" applyFont="1" applyBorder="1" applyAlignment="1">
      <alignment horizontal="left" vertical="center"/>
    </xf>
    <xf numFmtId="0" fontId="111" fillId="0" borderId="26" xfId="444" applyFont="1" applyBorder="1" applyAlignment="1">
      <alignment horizontal="center" vertical="center"/>
    </xf>
    <xf numFmtId="0" fontId="108" fillId="0" borderId="13" xfId="444" applyFont="1" applyBorder="1" applyAlignment="1">
      <alignment horizontal="left" vertical="center"/>
    </xf>
    <xf numFmtId="0" fontId="108" fillId="0" borderId="39" xfId="444" applyFont="1" applyBorder="1" applyAlignment="1" applyProtection="1">
      <alignment vertical="center" wrapText="1"/>
      <protection locked="0"/>
    </xf>
    <xf numFmtId="0" fontId="108" fillId="0" borderId="39" xfId="0" applyFont="1" applyBorder="1" applyAlignment="1" applyProtection="1">
      <alignment vertical="center" wrapText="1"/>
      <protection locked="0"/>
    </xf>
    <xf numFmtId="0" fontId="108" fillId="0" borderId="39" xfId="444" applyFont="1" applyBorder="1" applyAlignment="1" applyProtection="1">
      <alignment horizontal="center" vertical="center"/>
      <protection locked="0"/>
    </xf>
    <xf numFmtId="0" fontId="108" fillId="0" borderId="45" xfId="444" applyFont="1" applyBorder="1" applyAlignment="1" applyProtection="1">
      <alignment horizontal="left" vertical="center" wrapText="1"/>
      <protection locked="0"/>
    </xf>
    <xf numFmtId="0" fontId="108" fillId="0" borderId="5" xfId="444" applyFont="1" applyBorder="1" applyAlignment="1" applyProtection="1">
      <alignment horizontal="left" vertical="center" wrapText="1"/>
      <protection locked="0"/>
    </xf>
    <xf numFmtId="0" fontId="108" fillId="0" borderId="35" xfId="444" applyFont="1" applyBorder="1" applyAlignment="1" applyProtection="1">
      <alignment horizontal="left" vertical="center" wrapText="1"/>
      <protection locked="0"/>
    </xf>
    <xf numFmtId="2" fontId="147" fillId="0" borderId="21" xfId="478" applyNumberFormat="1" applyFont="1" applyBorder="1" applyAlignment="1" applyProtection="1">
      <alignment horizontal="left" vertical="center" wrapText="1"/>
      <protection locked="0"/>
    </xf>
    <xf numFmtId="2" fontId="147" fillId="0" borderId="26" xfId="478" applyNumberFormat="1" applyFont="1" applyBorder="1" applyAlignment="1" applyProtection="1">
      <alignment horizontal="left" vertical="center" wrapText="1"/>
      <protection locked="0"/>
    </xf>
    <xf numFmtId="0" fontId="108" fillId="0" borderId="45" xfId="444" applyFont="1" applyBorder="1" applyAlignment="1" applyProtection="1">
      <alignment vertical="center" wrapText="1"/>
      <protection locked="0"/>
    </xf>
    <xf numFmtId="0" fontId="108" fillId="0" borderId="45" xfId="0" applyFont="1" applyBorder="1" applyAlignment="1" applyProtection="1">
      <alignment vertical="center" wrapText="1"/>
      <protection locked="0"/>
    </xf>
    <xf numFmtId="0" fontId="108" fillId="0" borderId="5" xfId="444" applyFont="1" applyBorder="1" applyAlignment="1" applyProtection="1">
      <alignment horizontal="center" vertical="center"/>
      <protection locked="0"/>
    </xf>
    <xf numFmtId="169" fontId="135" fillId="0" borderId="0" xfId="319" applyFont="1" applyFill="1" applyAlignment="1" applyProtection="1">
      <alignment horizontal="center" vertical="center"/>
      <protection hidden="1"/>
    </xf>
    <xf numFmtId="0" fontId="108" fillId="0" borderId="25" xfId="444" applyFont="1" applyBorder="1" applyAlignment="1" applyProtection="1">
      <alignment horizontal="left" vertical="center" wrapText="1"/>
      <protection locked="0"/>
    </xf>
    <xf numFmtId="0" fontId="108" fillId="0" borderId="4" xfId="444" applyFont="1" applyBorder="1" applyAlignment="1" applyProtection="1">
      <alignment horizontal="left" vertical="center" wrapText="1"/>
      <protection locked="0"/>
    </xf>
    <xf numFmtId="2" fontId="147" fillId="0" borderId="21" xfId="478" applyNumberFormat="1" applyFont="1" applyBorder="1" applyAlignment="1" applyProtection="1">
      <alignment horizontal="center" vertical="center"/>
      <protection locked="0"/>
    </xf>
    <xf numFmtId="2" fontId="147" fillId="0" borderId="26" xfId="478" applyNumberFormat="1" applyFont="1" applyBorder="1" applyAlignment="1" applyProtection="1">
      <alignment horizontal="center" vertical="center"/>
      <protection locked="0"/>
    </xf>
    <xf numFmtId="0" fontId="108" fillId="0" borderId="39" xfId="444" applyFont="1" applyBorder="1" applyAlignment="1" applyProtection="1">
      <alignment horizontal="left" vertical="center" wrapText="1"/>
      <protection locked="0"/>
    </xf>
    <xf numFmtId="0" fontId="106" fillId="0" borderId="21" xfId="444" applyFont="1" applyBorder="1" applyAlignment="1" applyProtection="1">
      <alignment horizontal="left" vertical="center"/>
      <protection locked="0"/>
    </xf>
    <xf numFmtId="0" fontId="0" fillId="0" borderId="26" xfId="0" applyBorder="1" applyAlignment="1" applyProtection="1">
      <alignment horizontal="left"/>
      <protection locked="0"/>
    </xf>
    <xf numFmtId="0" fontId="108" fillId="0" borderId="33" xfId="444" applyFont="1" applyBorder="1" applyAlignment="1" applyProtection="1">
      <alignment vertical="center" wrapText="1"/>
      <protection locked="0"/>
    </xf>
    <xf numFmtId="0" fontId="108" fillId="0" borderId="0" xfId="0" applyFont="1" applyAlignment="1" applyProtection="1">
      <alignment vertical="center" wrapText="1"/>
      <protection locked="0"/>
    </xf>
    <xf numFmtId="0" fontId="108" fillId="0" borderId="46" xfId="0" applyFont="1" applyBorder="1" applyAlignment="1" applyProtection="1">
      <alignment vertical="center" wrapText="1"/>
      <protection locked="0"/>
    </xf>
    <xf numFmtId="0" fontId="108" fillId="0" borderId="56" xfId="444" applyFont="1" applyBorder="1" applyAlignment="1" applyProtection="1">
      <alignment vertical="center" wrapText="1"/>
      <protection locked="0"/>
    </xf>
    <xf numFmtId="0" fontId="108" fillId="0" borderId="1" xfId="0" applyFont="1" applyBorder="1" applyAlignment="1" applyProtection="1">
      <alignment vertical="center" wrapText="1"/>
      <protection locked="0"/>
    </xf>
    <xf numFmtId="0" fontId="108" fillId="0" borderId="57" xfId="0" applyFont="1" applyBorder="1" applyAlignment="1" applyProtection="1">
      <alignment vertical="center" wrapText="1"/>
      <protection locked="0"/>
    </xf>
    <xf numFmtId="0" fontId="108" fillId="0" borderId="33" xfId="444" applyFont="1" applyBorder="1" applyAlignment="1" applyProtection="1">
      <alignment horizontal="center" vertical="center"/>
      <protection locked="0"/>
    </xf>
    <xf numFmtId="0" fontId="108" fillId="0" borderId="46" xfId="444" applyFont="1" applyBorder="1" applyAlignment="1" applyProtection="1">
      <alignment horizontal="center" vertical="center"/>
      <protection locked="0"/>
    </xf>
    <xf numFmtId="0" fontId="108" fillId="0" borderId="39" xfId="444" applyFont="1" applyBorder="1" applyAlignment="1" applyProtection="1">
      <alignment horizontal="center" vertical="center" wrapText="1"/>
      <protection locked="0"/>
    </xf>
    <xf numFmtId="0" fontId="106" fillId="0" borderId="10" xfId="444" applyFont="1" applyBorder="1" applyAlignment="1" applyProtection="1">
      <alignment horizontal="left" vertical="center"/>
      <protection locked="0"/>
    </xf>
    <xf numFmtId="0" fontId="108" fillId="0" borderId="36" xfId="444" applyFont="1" applyBorder="1" applyAlignment="1" applyProtection="1">
      <alignment vertical="center" wrapText="1"/>
      <protection locked="0"/>
    </xf>
    <xf numFmtId="0" fontId="108" fillId="0" borderId="37" xfId="0" applyFont="1" applyBorder="1" applyAlignment="1" applyProtection="1">
      <alignment vertical="center" wrapText="1"/>
      <protection locked="0"/>
    </xf>
    <xf numFmtId="0" fontId="108" fillId="0" borderId="38" xfId="0" applyFont="1" applyBorder="1" applyAlignment="1" applyProtection="1">
      <alignment vertical="center" wrapText="1"/>
      <protection locked="0"/>
    </xf>
    <xf numFmtId="2" fontId="218" fillId="0" borderId="21" xfId="478" applyNumberFormat="1" applyFont="1" applyBorder="1" applyAlignment="1" applyProtection="1">
      <alignment horizontal="center" vertical="center"/>
      <protection hidden="1"/>
    </xf>
    <xf numFmtId="2" fontId="218" fillId="0" borderId="26" xfId="478" applyNumberFormat="1" applyFont="1" applyBorder="1" applyAlignment="1" applyProtection="1">
      <alignment horizontal="center" vertical="center"/>
      <protection hidden="1"/>
    </xf>
    <xf numFmtId="0" fontId="108" fillId="0" borderId="13" xfId="444" applyFont="1" applyBorder="1" applyAlignment="1" applyProtection="1">
      <alignment horizontal="left" vertical="center" wrapText="1"/>
      <protection locked="0"/>
    </xf>
    <xf numFmtId="0" fontId="111" fillId="39" borderId="21" xfId="444" applyFont="1" applyFill="1" applyBorder="1" applyAlignment="1" applyProtection="1">
      <alignment vertical="center" wrapText="1"/>
      <protection locked="0"/>
    </xf>
    <xf numFmtId="0" fontId="108" fillId="0" borderId="8" xfId="0" applyFont="1" applyBorder="1" applyAlignment="1" applyProtection="1">
      <alignment vertical="center" wrapText="1"/>
      <protection locked="0"/>
    </xf>
    <xf numFmtId="0" fontId="108" fillId="0" borderId="26" xfId="0" applyFont="1" applyBorder="1" applyAlignment="1" applyProtection="1">
      <alignment vertical="center" wrapText="1"/>
      <protection locked="0"/>
    </xf>
    <xf numFmtId="0" fontId="111" fillId="46" borderId="21" xfId="444" quotePrefix="1" applyFont="1" applyFill="1" applyBorder="1" applyAlignment="1" applyProtection="1">
      <alignment horizontal="center" vertical="center"/>
      <protection locked="0"/>
    </xf>
    <xf numFmtId="0" fontId="108" fillId="46" borderId="8" xfId="0" applyFont="1" applyFill="1" applyBorder="1" applyAlignment="1" applyProtection="1">
      <alignment horizontal="center" vertical="center"/>
      <protection locked="0"/>
    </xf>
    <xf numFmtId="0" fontId="108" fillId="46" borderId="26" xfId="0" applyFont="1" applyFill="1" applyBorder="1" applyAlignment="1" applyProtection="1">
      <alignment horizontal="center" vertical="center"/>
      <protection locked="0"/>
    </xf>
    <xf numFmtId="0" fontId="111" fillId="46" borderId="21" xfId="444" applyFont="1" applyFill="1" applyBorder="1" applyAlignment="1" applyProtection="1">
      <alignment horizontal="center" vertical="center"/>
      <protection locked="0"/>
    </xf>
    <xf numFmtId="169" fontId="111" fillId="46" borderId="21" xfId="319" quotePrefix="1" applyFont="1" applyFill="1" applyBorder="1" applyAlignment="1" applyProtection="1">
      <alignment horizontal="center" vertical="center"/>
      <protection locked="0"/>
    </xf>
    <xf numFmtId="169" fontId="111" fillId="46" borderId="26" xfId="319" quotePrefix="1" applyFont="1" applyFill="1" applyBorder="1" applyAlignment="1" applyProtection="1">
      <alignment horizontal="center" vertical="center"/>
      <protection locked="0"/>
    </xf>
    <xf numFmtId="0" fontId="111" fillId="39" borderId="21" xfId="444" applyFont="1" applyFill="1" applyBorder="1" applyAlignment="1" applyProtection="1">
      <alignment horizontal="center" vertical="center"/>
      <protection locked="0"/>
    </xf>
    <xf numFmtId="0" fontId="111" fillId="39" borderId="26" xfId="444" applyFont="1" applyFill="1" applyBorder="1" applyAlignment="1" applyProtection="1">
      <alignment horizontal="center" vertical="center"/>
      <protection locked="0"/>
    </xf>
    <xf numFmtId="0" fontId="108" fillId="0" borderId="35" xfId="444" applyFont="1" applyBorder="1" applyAlignment="1" applyProtection="1">
      <alignment vertical="center" wrapText="1"/>
      <protection locked="0"/>
    </xf>
    <xf numFmtId="0" fontId="108" fillId="0" borderId="35" xfId="0" applyFont="1" applyBorder="1" applyAlignment="1" applyProtection="1">
      <alignment vertical="center" wrapText="1"/>
      <protection locked="0"/>
    </xf>
    <xf numFmtId="0" fontId="111" fillId="46" borderId="26" xfId="444" applyFont="1" applyFill="1" applyBorder="1" applyAlignment="1" applyProtection="1">
      <alignment horizontal="center" vertical="center"/>
      <protection locked="0"/>
    </xf>
    <xf numFmtId="0" fontId="108" fillId="0" borderId="5" xfId="444" applyFont="1" applyBorder="1" applyAlignment="1" applyProtection="1">
      <alignment vertical="center" wrapText="1"/>
      <protection locked="0"/>
    </xf>
    <xf numFmtId="0" fontId="108" fillId="0" borderId="5" xfId="0" applyFont="1" applyBorder="1" applyAlignment="1" applyProtection="1">
      <alignment vertical="center" wrapText="1"/>
      <protection locked="0"/>
    </xf>
    <xf numFmtId="0" fontId="108" fillId="0" borderId="25" xfId="444" applyFont="1" applyBorder="1" applyAlignment="1" applyProtection="1">
      <alignment horizontal="center" vertical="center"/>
      <protection locked="0"/>
    </xf>
    <xf numFmtId="0" fontId="108" fillId="0" borderId="25" xfId="444" applyFont="1" applyBorder="1" applyAlignment="1" applyProtection="1">
      <alignment vertical="center" wrapText="1"/>
      <protection locked="0"/>
    </xf>
    <xf numFmtId="0" fontId="108" fillId="0" borderId="25" xfId="0" applyFont="1" applyBorder="1" applyAlignment="1" applyProtection="1">
      <alignment vertical="center" wrapText="1"/>
      <protection locked="0"/>
    </xf>
    <xf numFmtId="0" fontId="108" fillId="0" borderId="35" xfId="444" applyFont="1" applyBorder="1" applyAlignment="1" applyProtection="1">
      <alignment horizontal="center" vertical="center"/>
      <protection locked="0"/>
    </xf>
    <xf numFmtId="0" fontId="108" fillId="0" borderId="42" xfId="444" applyFont="1" applyBorder="1" applyAlignment="1" applyProtection="1">
      <alignment vertical="center" wrapText="1"/>
      <protection locked="0"/>
    </xf>
    <xf numFmtId="0" fontId="0" fillId="0" borderId="42" xfId="0" applyBorder="1" applyAlignment="1" applyProtection="1">
      <alignment wrapText="1"/>
      <protection locked="0"/>
    </xf>
    <xf numFmtId="0" fontId="111" fillId="39" borderId="21" xfId="479" applyFont="1" applyFill="1" applyBorder="1" applyAlignment="1" applyProtection="1">
      <alignment vertical="center" wrapText="1"/>
      <protection locked="0"/>
    </xf>
    <xf numFmtId="0" fontId="0" fillId="0" borderId="26" xfId="0" applyBorder="1" applyAlignment="1" applyProtection="1">
      <alignment horizontal="left" vertical="center"/>
      <protection locked="0"/>
    </xf>
    <xf numFmtId="0" fontId="108" fillId="0" borderId="13" xfId="444" applyFont="1" applyBorder="1" applyAlignment="1" applyProtection="1">
      <alignment vertical="center" wrapText="1"/>
      <protection locked="0"/>
    </xf>
    <xf numFmtId="0" fontId="108" fillId="0" borderId="13" xfId="0" applyFont="1" applyBorder="1" applyAlignment="1" applyProtection="1">
      <alignment vertical="center" wrapText="1"/>
      <protection locked="0"/>
    </xf>
    <xf numFmtId="0" fontId="111" fillId="39" borderId="21" xfId="485" applyFont="1" applyFill="1" applyBorder="1" applyAlignment="1" applyProtection="1">
      <alignment vertical="center" wrapText="1"/>
      <protection locked="0"/>
    </xf>
    <xf numFmtId="228" fontId="108" fillId="0" borderId="39" xfId="444" applyNumberFormat="1" applyFont="1" applyBorder="1" applyAlignment="1" applyProtection="1">
      <alignment horizontal="center" vertical="center"/>
      <protection locked="0"/>
    </xf>
    <xf numFmtId="0" fontId="135" fillId="0" borderId="10" xfId="444" applyFont="1" applyBorder="1" applyAlignment="1" applyProtection="1">
      <alignment horizontal="center" vertical="center" wrapText="1"/>
      <protection hidden="1"/>
    </xf>
    <xf numFmtId="37" fontId="219" fillId="0" borderId="21" xfId="317" applyNumberFormat="1" applyFont="1" applyFill="1" applyBorder="1" applyAlignment="1" applyProtection="1">
      <alignment horizontal="center" vertical="center"/>
      <protection locked="0"/>
    </xf>
    <xf numFmtId="37" fontId="219" fillId="0" borderId="26" xfId="317" applyNumberFormat="1" applyFont="1" applyFill="1" applyBorder="1" applyAlignment="1" applyProtection="1">
      <alignment horizontal="center" vertical="center"/>
      <protection locked="0"/>
    </xf>
    <xf numFmtId="0" fontId="142" fillId="0" borderId="34" xfId="444" applyFont="1" applyBorder="1" applyAlignment="1" applyProtection="1">
      <alignment horizontal="center" vertical="center" wrapText="1"/>
      <protection hidden="1"/>
    </xf>
    <xf numFmtId="0" fontId="142" fillId="0" borderId="0" xfId="444" applyFont="1" applyAlignment="1" applyProtection="1">
      <alignment horizontal="center" vertical="center" wrapText="1"/>
      <protection hidden="1"/>
    </xf>
    <xf numFmtId="0" fontId="111" fillId="0" borderId="21" xfId="444" applyFont="1" applyBorder="1" applyAlignment="1" applyProtection="1">
      <alignment horizontal="center" vertical="center"/>
      <protection locked="0"/>
    </xf>
    <xf numFmtId="0" fontId="111" fillId="0" borderId="8" xfId="444" applyFont="1" applyBorder="1" applyAlignment="1" applyProtection="1">
      <alignment horizontal="center" vertical="center"/>
      <protection locked="0"/>
    </xf>
    <xf numFmtId="0" fontId="111" fillId="0" borderId="26" xfId="444" applyFont="1" applyBorder="1" applyAlignment="1" applyProtection="1">
      <alignment horizontal="center" vertical="center"/>
      <protection locked="0"/>
    </xf>
    <xf numFmtId="0" fontId="108" fillId="0" borderId="42" xfId="0" applyFont="1" applyBorder="1" applyAlignment="1" applyProtection="1">
      <alignment vertical="center" wrapText="1"/>
      <protection locked="0"/>
    </xf>
    <xf numFmtId="228" fontId="108" fillId="0" borderId="42" xfId="444" applyNumberFormat="1" applyFont="1" applyBorder="1" applyAlignment="1" applyProtection="1">
      <alignment horizontal="center" vertical="center"/>
      <protection locked="0"/>
    </xf>
    <xf numFmtId="195" fontId="142" fillId="0" borderId="10" xfId="317" applyNumberFormat="1" applyFont="1" applyFill="1" applyBorder="1" applyAlignment="1" applyProtection="1">
      <alignment horizontal="center" vertical="center" wrapText="1"/>
      <protection hidden="1"/>
    </xf>
    <xf numFmtId="228" fontId="111" fillId="0" borderId="21" xfId="444" applyNumberFormat="1" applyFont="1" applyBorder="1" applyAlignment="1" applyProtection="1">
      <alignment horizontal="center" vertical="center"/>
      <protection locked="0"/>
    </xf>
    <xf numFmtId="228" fontId="111" fillId="0" borderId="26" xfId="444" applyNumberFormat="1" applyFont="1" applyBorder="1" applyAlignment="1" applyProtection="1">
      <alignment horizontal="center" vertical="center"/>
      <protection locked="0"/>
    </xf>
    <xf numFmtId="0" fontId="108" fillId="0" borderId="8" xfId="0" applyFont="1" applyBorder="1" applyAlignment="1" applyProtection="1">
      <alignment horizontal="center" vertical="center"/>
      <protection locked="0"/>
    </xf>
    <xf numFmtId="0" fontId="108" fillId="0" borderId="26" xfId="0" applyFont="1" applyBorder="1" applyAlignment="1" applyProtection="1">
      <alignment horizontal="center" vertical="center"/>
      <protection locked="0"/>
    </xf>
    <xf numFmtId="228" fontId="108" fillId="0" borderId="13" xfId="444" applyNumberFormat="1" applyFont="1" applyBorder="1" applyAlignment="1" applyProtection="1">
      <alignment horizontal="center" vertical="center"/>
      <protection locked="0"/>
    </xf>
    <xf numFmtId="228" fontId="108" fillId="0" borderId="45" xfId="444" applyNumberFormat="1" applyFont="1" applyBorder="1" applyAlignment="1" applyProtection="1">
      <alignment horizontal="center" vertical="center"/>
      <protection locked="0"/>
    </xf>
    <xf numFmtId="0" fontId="111" fillId="46" borderId="25" xfId="480" applyFont="1" applyFill="1" applyBorder="1" applyAlignment="1">
      <alignment horizontal="center" vertical="center"/>
    </xf>
    <xf numFmtId="0" fontId="111" fillId="46" borderId="4" xfId="480" applyFont="1" applyFill="1" applyBorder="1" applyAlignment="1">
      <alignment horizontal="center" vertical="center"/>
    </xf>
    <xf numFmtId="0" fontId="111" fillId="46" borderId="48" xfId="480" applyFont="1" applyFill="1" applyBorder="1" applyAlignment="1">
      <alignment horizontal="center" vertical="center"/>
    </xf>
    <xf numFmtId="0" fontId="111" fillId="46" borderId="34" xfId="480" applyFont="1" applyFill="1" applyBorder="1" applyAlignment="1">
      <alignment horizontal="center" vertical="center"/>
    </xf>
    <xf numFmtId="0" fontId="111" fillId="46" borderId="49" xfId="480" applyFont="1" applyFill="1" applyBorder="1" applyAlignment="1">
      <alignment horizontal="center" vertical="center"/>
    </xf>
    <xf numFmtId="0" fontId="111" fillId="46" borderId="50" xfId="480" applyFont="1" applyFill="1" applyBorder="1" applyAlignment="1">
      <alignment horizontal="center" vertical="center"/>
    </xf>
    <xf numFmtId="0" fontId="111" fillId="46" borderId="44" xfId="480" applyFont="1" applyFill="1" applyBorder="1" applyAlignment="1">
      <alignment horizontal="center" vertical="center"/>
    </xf>
    <xf numFmtId="0" fontId="111" fillId="46" borderId="47" xfId="480" applyFont="1" applyFill="1" applyBorder="1" applyAlignment="1">
      <alignment horizontal="center" vertical="center"/>
    </xf>
    <xf numFmtId="195" fontId="111" fillId="46" borderId="21" xfId="319" applyNumberFormat="1" applyFont="1" applyFill="1" applyBorder="1" applyAlignment="1">
      <alignment horizontal="center" vertical="center" wrapText="1"/>
    </xf>
    <xf numFmtId="195" fontId="111" fillId="46" borderId="26" xfId="319" applyNumberFormat="1" applyFont="1" applyFill="1" applyBorder="1" applyAlignment="1">
      <alignment horizontal="center" vertical="center" wrapText="1"/>
    </xf>
    <xf numFmtId="195" fontId="111" fillId="46" borderId="25" xfId="319" applyNumberFormat="1" applyFont="1" applyFill="1" applyBorder="1" applyAlignment="1">
      <alignment horizontal="center" vertical="center" wrapText="1"/>
    </xf>
    <xf numFmtId="195" fontId="111" fillId="46" borderId="4" xfId="319" applyNumberFormat="1" applyFont="1" applyFill="1" applyBorder="1" applyAlignment="1">
      <alignment horizontal="center" vertical="center" wrapText="1"/>
    </xf>
    <xf numFmtId="0" fontId="108" fillId="40" borderId="40" xfId="480" applyFont="1" applyFill="1" applyBorder="1" applyAlignment="1">
      <alignment horizontal="left" vertical="center" wrapText="1"/>
    </xf>
    <xf numFmtId="0" fontId="108" fillId="40" borderId="17" xfId="480" applyFont="1" applyFill="1" applyBorder="1" applyAlignment="1">
      <alignment horizontal="left" vertical="center" wrapText="1"/>
    </xf>
    <xf numFmtId="0" fontId="108" fillId="40" borderId="41" xfId="480" applyFont="1" applyFill="1" applyBorder="1" applyAlignment="1">
      <alignment horizontal="left" vertical="center" wrapText="1"/>
    </xf>
    <xf numFmtId="0" fontId="111" fillId="40" borderId="21" xfId="444" applyFont="1" applyFill="1" applyBorder="1" applyAlignment="1">
      <alignment horizontal="center" vertical="center"/>
    </xf>
    <xf numFmtId="0" fontId="111" fillId="40" borderId="8" xfId="444" applyFont="1" applyFill="1" applyBorder="1" applyAlignment="1">
      <alignment horizontal="center" vertical="center"/>
    </xf>
    <xf numFmtId="0" fontId="111" fillId="40" borderId="26" xfId="444" applyFont="1" applyFill="1" applyBorder="1" applyAlignment="1">
      <alignment horizontal="center" vertical="center"/>
    </xf>
    <xf numFmtId="0" fontId="111" fillId="46" borderId="21" xfId="480" applyFont="1" applyFill="1" applyBorder="1" applyAlignment="1">
      <alignment horizontal="center" vertical="center"/>
    </xf>
    <xf numFmtId="0" fontId="111" fillId="46" borderId="8" xfId="480" applyFont="1" applyFill="1" applyBorder="1" applyAlignment="1">
      <alignment horizontal="center" vertical="center"/>
    </xf>
    <xf numFmtId="0" fontId="111" fillId="46" borderId="26" xfId="480" applyFont="1" applyFill="1" applyBorder="1" applyAlignment="1">
      <alignment horizontal="center" vertical="center"/>
    </xf>
    <xf numFmtId="0" fontId="114" fillId="0" borderId="0" xfId="444" applyFont="1" applyAlignment="1">
      <alignment horizontal="left" vertical="center"/>
    </xf>
    <xf numFmtId="0" fontId="107" fillId="0" borderId="0" xfId="471" applyFont="1" applyAlignment="1">
      <alignment horizontal="left" vertical="center"/>
    </xf>
    <xf numFmtId="0" fontId="114" fillId="0" borderId="0" xfId="480" applyFont="1" applyAlignment="1">
      <alignment horizontal="left" vertical="center"/>
    </xf>
    <xf numFmtId="0" fontId="111" fillId="0" borderId="39" xfId="484" applyFont="1" applyBorder="1" applyAlignment="1">
      <alignment vertical="center" wrapText="1"/>
    </xf>
    <xf numFmtId="0" fontId="108" fillId="0" borderId="39" xfId="444" applyFont="1" applyBorder="1" applyAlignment="1">
      <alignment horizontal="left" vertical="center" wrapText="1"/>
    </xf>
    <xf numFmtId="0" fontId="108" fillId="0" borderId="39" xfId="484" applyFont="1" applyBorder="1" applyAlignment="1">
      <alignment horizontal="left" vertical="center" wrapText="1"/>
    </xf>
    <xf numFmtId="0" fontId="108" fillId="0" borderId="39" xfId="471" applyFont="1" applyBorder="1" applyAlignment="1">
      <alignment horizontal="left" vertical="center" wrapText="1"/>
    </xf>
    <xf numFmtId="0" fontId="111" fillId="0" borderId="39" xfId="484" applyFont="1" applyBorder="1" applyAlignment="1">
      <alignment horizontal="left" vertical="center" wrapText="1"/>
    </xf>
    <xf numFmtId="0" fontId="111" fillId="0" borderId="39" xfId="471" applyFont="1" applyBorder="1" applyAlignment="1">
      <alignment horizontal="left" vertical="center" wrapText="1"/>
    </xf>
    <xf numFmtId="0" fontId="111" fillId="0" borderId="21" xfId="480" applyFont="1" applyBorder="1" applyAlignment="1">
      <alignment horizontal="center" vertical="center"/>
    </xf>
    <xf numFmtId="0" fontId="111" fillId="0" borderId="8" xfId="480" applyFont="1" applyBorder="1" applyAlignment="1">
      <alignment horizontal="center" vertical="center"/>
    </xf>
    <xf numFmtId="0" fontId="108" fillId="0" borderId="8" xfId="471" applyFont="1" applyBorder="1" applyAlignment="1">
      <alignment vertical="center"/>
    </xf>
    <xf numFmtId="0" fontId="108" fillId="0" borderId="26" xfId="471" applyFont="1" applyBorder="1" applyAlignment="1">
      <alignment vertical="center"/>
    </xf>
    <xf numFmtId="0" fontId="108" fillId="0" borderId="8" xfId="471" applyFont="1" applyBorder="1" applyAlignment="1">
      <alignment horizontal="center" vertical="center"/>
    </xf>
    <xf numFmtId="0" fontId="111" fillId="0" borderId="13" xfId="484" applyFont="1" applyBorder="1" applyAlignment="1">
      <alignment horizontal="left" vertical="center" wrapText="1"/>
    </xf>
    <xf numFmtId="0" fontId="111" fillId="0" borderId="13" xfId="471" applyFont="1" applyBorder="1" applyAlignment="1">
      <alignment horizontal="left" vertical="center" wrapText="1"/>
    </xf>
    <xf numFmtId="0" fontId="108" fillId="0" borderId="42" xfId="484" applyFont="1" applyBorder="1" applyAlignment="1">
      <alignment horizontal="center" vertical="center"/>
    </xf>
    <xf numFmtId="0" fontId="224" fillId="0" borderId="10" xfId="471" applyFont="1" applyBorder="1" applyAlignment="1" applyProtection="1">
      <alignment horizontal="center" vertical="center" wrapText="1"/>
      <protection hidden="1"/>
    </xf>
    <xf numFmtId="0" fontId="114" fillId="0" borderId="21" xfId="471" applyFont="1" applyBorder="1" applyAlignment="1" applyProtection="1">
      <alignment horizontal="left" vertical="center"/>
      <protection hidden="1"/>
    </xf>
    <xf numFmtId="0" fontId="114" fillId="0" borderId="26" xfId="471" applyFont="1" applyBorder="1" applyAlignment="1" applyProtection="1">
      <alignment horizontal="left" vertical="center"/>
      <protection hidden="1"/>
    </xf>
    <xf numFmtId="0" fontId="65" fillId="0" borderId="40" xfId="444" applyFont="1" applyBorder="1" applyAlignment="1" applyProtection="1">
      <alignment horizontal="left" vertical="center"/>
      <protection locked="0"/>
    </xf>
    <xf numFmtId="0" fontId="65" fillId="0" borderId="41" xfId="444" applyFont="1" applyBorder="1" applyAlignment="1" applyProtection="1">
      <alignment horizontal="left" vertical="center"/>
      <protection locked="0"/>
    </xf>
    <xf numFmtId="0" fontId="111" fillId="0" borderId="13" xfId="471" applyFont="1" applyBorder="1" applyAlignment="1" applyProtection="1">
      <alignment horizontal="left" vertical="center" wrapText="1"/>
      <protection locked="0"/>
    </xf>
    <xf numFmtId="0" fontId="108" fillId="0" borderId="39" xfId="471" applyFont="1" applyBorder="1" applyAlignment="1" applyProtection="1">
      <alignment horizontal="left" vertical="center" wrapText="1"/>
      <protection locked="0"/>
    </xf>
    <xf numFmtId="0" fontId="108" fillId="0" borderId="43" xfId="444" applyFont="1" applyBorder="1" applyAlignment="1" applyProtection="1">
      <alignment horizontal="left" vertical="center"/>
      <protection locked="0"/>
    </xf>
    <xf numFmtId="0" fontId="108" fillId="0" borderId="55" xfId="444" applyFont="1" applyBorder="1" applyAlignment="1" applyProtection="1">
      <alignment horizontal="left" vertical="center"/>
      <protection locked="0"/>
    </xf>
    <xf numFmtId="0" fontId="111" fillId="0" borderId="0" xfId="444" applyFont="1" applyAlignment="1" applyProtection="1">
      <alignment horizontal="left" vertical="center"/>
      <protection locked="0"/>
    </xf>
    <xf numFmtId="0" fontId="111" fillId="0" borderId="0" xfId="471" applyFont="1" applyAlignment="1" applyProtection="1">
      <alignment horizontal="left" vertical="center"/>
      <protection locked="0"/>
    </xf>
    <xf numFmtId="0" fontId="111" fillId="0" borderId="0" xfId="480" applyFont="1" applyAlignment="1" applyProtection="1">
      <alignment horizontal="left" vertical="center"/>
      <protection locked="0"/>
    </xf>
    <xf numFmtId="0" fontId="111" fillId="46" borderId="10" xfId="0" applyFont="1" applyFill="1" applyBorder="1" applyAlignment="1" applyProtection="1">
      <alignment horizontal="center" vertical="center"/>
      <protection locked="0"/>
    </xf>
    <xf numFmtId="0" fontId="111" fillId="0" borderId="39" xfId="471" applyFont="1" applyBorder="1" applyAlignment="1" applyProtection="1">
      <alignment horizontal="left" vertical="center" wrapText="1"/>
      <protection locked="0"/>
    </xf>
    <xf numFmtId="0" fontId="108" fillId="0" borderId="36" xfId="444" applyFont="1" applyBorder="1" applyAlignment="1" applyProtection="1">
      <alignment horizontal="left" vertical="center"/>
      <protection locked="0"/>
    </xf>
    <xf numFmtId="0" fontId="108" fillId="0" borderId="38" xfId="444" applyFont="1" applyBorder="1" applyAlignment="1" applyProtection="1">
      <alignment horizontal="left" vertical="center"/>
      <protection locked="0"/>
    </xf>
    <xf numFmtId="0" fontId="65" fillId="0" borderId="43" xfId="444" applyFont="1" applyBorder="1" applyAlignment="1" applyProtection="1">
      <alignment horizontal="left" vertical="center"/>
      <protection locked="0"/>
    </xf>
    <xf numFmtId="0" fontId="65" fillId="0" borderId="55" xfId="444" applyFont="1" applyBorder="1" applyAlignment="1" applyProtection="1">
      <alignment horizontal="left" vertical="center"/>
      <protection locked="0"/>
    </xf>
    <xf numFmtId="0" fontId="107" fillId="46" borderId="21" xfId="0" applyFont="1" applyFill="1" applyBorder="1" applyAlignment="1" applyProtection="1">
      <alignment horizontal="left" vertical="center"/>
      <protection locked="0"/>
    </xf>
    <xf numFmtId="0" fontId="3" fillId="46" borderId="26" xfId="0" applyFont="1" applyFill="1" applyBorder="1" applyAlignment="1" applyProtection="1">
      <alignment horizontal="left" vertical="center"/>
      <protection locked="0"/>
    </xf>
    <xf numFmtId="0" fontId="111" fillId="46" borderId="21" xfId="0" applyFont="1" applyFill="1" applyBorder="1" applyAlignment="1" applyProtection="1">
      <alignment horizontal="left" vertical="center"/>
      <protection locked="0"/>
    </xf>
    <xf numFmtId="0" fontId="112" fillId="46" borderId="26" xfId="0" applyFont="1" applyFill="1" applyBorder="1" applyAlignment="1" applyProtection="1">
      <alignment horizontal="left" vertical="center"/>
      <protection locked="0"/>
    </xf>
    <xf numFmtId="0" fontId="107" fillId="46" borderId="10" xfId="0" applyFont="1" applyFill="1" applyBorder="1" applyAlignment="1" applyProtection="1">
      <alignment horizontal="center" vertical="center"/>
      <protection locked="0"/>
    </xf>
    <xf numFmtId="0" fontId="65" fillId="0" borderId="36" xfId="444" applyFont="1" applyBorder="1" applyAlignment="1" applyProtection="1">
      <alignment horizontal="left" vertical="center"/>
      <protection locked="0"/>
    </xf>
    <xf numFmtId="0" fontId="65" fillId="0" borderId="38" xfId="444" applyFont="1" applyBorder="1" applyAlignment="1" applyProtection="1">
      <alignment horizontal="left" vertical="center"/>
      <protection locked="0"/>
    </xf>
    <xf numFmtId="0" fontId="108" fillId="0" borderId="40" xfId="444" applyFont="1" applyBorder="1" applyAlignment="1" applyProtection="1">
      <alignment horizontal="left" vertical="center"/>
      <protection locked="0"/>
    </xf>
    <xf numFmtId="0" fontId="108" fillId="0" borderId="41" xfId="444" applyFont="1" applyBorder="1" applyAlignment="1" applyProtection="1">
      <alignment horizontal="left" vertical="center"/>
      <protection locked="0"/>
    </xf>
    <xf numFmtId="0" fontId="108" fillId="0" borderId="0" xfId="471" applyFont="1" applyAlignment="1" applyProtection="1">
      <alignment horizontal="left" vertical="top" wrapText="1"/>
      <protection locked="0"/>
    </xf>
    <xf numFmtId="0" fontId="108" fillId="0" borderId="42" xfId="471" applyFont="1" applyBorder="1" applyAlignment="1" applyProtection="1">
      <alignment horizontal="left" vertical="center" wrapText="1"/>
      <protection locked="0"/>
    </xf>
    <xf numFmtId="0" fontId="111" fillId="0" borderId="10" xfId="471" applyFont="1" applyBorder="1" applyAlignment="1" applyProtection="1">
      <alignment horizontal="left" vertical="center" wrapText="1"/>
      <protection locked="0"/>
    </xf>
    <xf numFmtId="0" fontId="111" fillId="46" borderId="21" xfId="471" applyFont="1" applyFill="1" applyBorder="1" applyAlignment="1" applyProtection="1">
      <alignment horizontal="center" vertical="center"/>
      <protection locked="0"/>
    </xf>
    <xf numFmtId="0" fontId="111" fillId="46" borderId="8" xfId="471" applyFont="1" applyFill="1" applyBorder="1" applyAlignment="1" applyProtection="1">
      <alignment horizontal="center" vertical="center"/>
      <protection locked="0"/>
    </xf>
    <xf numFmtId="0" fontId="111" fillId="46" borderId="26" xfId="471" applyFont="1" applyFill="1" applyBorder="1" applyAlignment="1" applyProtection="1">
      <alignment horizontal="center" vertical="center"/>
      <protection locked="0"/>
    </xf>
    <xf numFmtId="0" fontId="107" fillId="46" borderId="21" xfId="471" applyFont="1" applyFill="1" applyBorder="1" applyAlignment="1" applyProtection="1">
      <alignment horizontal="center" vertical="center"/>
      <protection locked="0"/>
    </xf>
    <xf numFmtId="0" fontId="107" fillId="46" borderId="8" xfId="471" applyFont="1" applyFill="1" applyBorder="1" applyAlignment="1" applyProtection="1">
      <alignment horizontal="center" vertical="center"/>
      <protection locked="0"/>
    </xf>
    <xf numFmtId="0" fontId="107" fillId="46" borderId="26" xfId="471" applyFont="1" applyFill="1" applyBorder="1" applyAlignment="1" applyProtection="1">
      <alignment horizontal="center" vertical="center"/>
      <protection locked="0"/>
    </xf>
    <xf numFmtId="0" fontId="107" fillId="0" borderId="13" xfId="471" applyFont="1" applyBorder="1" applyAlignment="1" applyProtection="1">
      <alignment horizontal="left" vertical="center" wrapText="1"/>
      <protection locked="0"/>
    </xf>
    <xf numFmtId="0" fontId="221" fillId="0" borderId="39" xfId="471" applyFont="1" applyBorder="1" applyAlignment="1" applyProtection="1">
      <alignment horizontal="left" vertical="center" wrapText="1"/>
      <protection locked="0"/>
    </xf>
    <xf numFmtId="0" fontId="107" fillId="0" borderId="39" xfId="471" applyFont="1" applyBorder="1" applyAlignment="1" applyProtection="1">
      <alignment horizontal="left" vertical="center" wrapText="1"/>
      <protection locked="0"/>
    </xf>
    <xf numFmtId="0" fontId="65" fillId="0" borderId="39" xfId="471" applyFont="1" applyBorder="1" applyAlignment="1" applyProtection="1">
      <alignment horizontal="left" vertical="center" wrapText="1"/>
      <protection locked="0"/>
    </xf>
    <xf numFmtId="0" fontId="111" fillId="0" borderId="21" xfId="0" applyFont="1" applyBorder="1" applyAlignment="1" applyProtection="1">
      <alignment horizontal="left" vertical="center"/>
      <protection hidden="1"/>
    </xf>
    <xf numFmtId="0" fontId="111" fillId="0" borderId="26" xfId="0" applyFont="1" applyBorder="1" applyAlignment="1" applyProtection="1">
      <alignment horizontal="left" vertical="center"/>
      <protection hidden="1"/>
    </xf>
    <xf numFmtId="0" fontId="0" fillId="0" borderId="26" xfId="0" applyBorder="1" applyAlignment="1" applyProtection="1">
      <alignment horizontal="left" vertical="center"/>
      <protection hidden="1"/>
    </xf>
    <xf numFmtId="0" fontId="65" fillId="0" borderId="45" xfId="471" applyFont="1" applyBorder="1" applyAlignment="1" applyProtection="1">
      <alignment horizontal="left" vertical="center" wrapText="1"/>
      <protection locked="0"/>
    </xf>
    <xf numFmtId="0" fontId="107" fillId="0" borderId="10" xfId="471" applyFont="1" applyBorder="1" applyAlignment="1" applyProtection="1">
      <alignment horizontal="left" vertical="center" wrapText="1"/>
      <protection locked="0"/>
    </xf>
    <xf numFmtId="0" fontId="135" fillId="42" borderId="0" xfId="471" applyFont="1" applyFill="1" applyAlignment="1" applyProtection="1">
      <alignment horizontal="left" vertical="center"/>
      <protection locked="0"/>
    </xf>
    <xf numFmtId="0" fontId="135" fillId="0" borderId="0" xfId="471" applyFont="1" applyAlignment="1" applyProtection="1">
      <alignment horizontal="center" vertical="center"/>
      <protection locked="0"/>
    </xf>
    <xf numFmtId="0" fontId="111" fillId="46" borderId="21" xfId="480" applyFont="1" applyFill="1" applyBorder="1" applyAlignment="1">
      <alignment horizontal="center" vertical="center" wrapText="1"/>
    </xf>
    <xf numFmtId="0" fontId="111" fillId="46" borderId="8" xfId="480" applyFont="1" applyFill="1" applyBorder="1" applyAlignment="1">
      <alignment horizontal="center" vertical="center" wrapText="1"/>
    </xf>
    <xf numFmtId="0" fontId="111" fillId="46" borderId="26" xfId="480" applyFont="1" applyFill="1" applyBorder="1" applyAlignment="1">
      <alignment horizontal="center" vertical="center" wrapText="1"/>
    </xf>
    <xf numFmtId="0" fontId="111" fillId="46" borderId="21" xfId="319" applyNumberFormat="1" applyFont="1" applyFill="1" applyBorder="1" applyAlignment="1">
      <alignment horizontal="center" vertical="center"/>
    </xf>
    <xf numFmtId="0" fontId="111" fillId="46" borderId="26" xfId="319" applyNumberFormat="1" applyFont="1" applyFill="1" applyBorder="1" applyAlignment="1">
      <alignment horizontal="center" vertical="center"/>
    </xf>
    <xf numFmtId="0" fontId="111" fillId="0" borderId="13" xfId="480" applyFont="1" applyBorder="1" applyAlignment="1">
      <alignment horizontal="left" vertical="center" wrapText="1"/>
    </xf>
    <xf numFmtId="0" fontId="108" fillId="0" borderId="25" xfId="444" applyFont="1" applyBorder="1" applyAlignment="1">
      <alignment horizontal="center" vertical="center" wrapText="1"/>
    </xf>
    <xf numFmtId="0" fontId="108" fillId="0" borderId="5" xfId="444" applyFont="1" applyBorder="1" applyAlignment="1">
      <alignment horizontal="center" vertical="center" wrapText="1"/>
    </xf>
    <xf numFmtId="0" fontId="108" fillId="0" borderId="4" xfId="444" applyFont="1" applyBorder="1" applyAlignment="1">
      <alignment horizontal="center" vertical="center" wrapText="1"/>
    </xf>
    <xf numFmtId="0" fontId="108" fillId="0" borderId="39" xfId="480" applyFont="1" applyBorder="1" applyAlignment="1">
      <alignment horizontal="left" vertical="center" wrapText="1"/>
    </xf>
    <xf numFmtId="195" fontId="119" fillId="0" borderId="39" xfId="319" applyNumberFormat="1" applyFont="1" applyFill="1" applyBorder="1" applyAlignment="1">
      <alignment horizontal="center" vertical="center" wrapText="1"/>
    </xf>
    <xf numFmtId="0" fontId="108" fillId="0" borderId="43" xfId="480" applyFont="1" applyBorder="1" applyAlignment="1">
      <alignment horizontal="center" vertical="top"/>
    </xf>
    <xf numFmtId="0" fontId="108" fillId="0" borderId="60" xfId="480" applyFont="1" applyBorder="1" applyAlignment="1">
      <alignment horizontal="center" vertical="top"/>
    </xf>
    <xf numFmtId="0" fontId="108" fillId="0" borderId="55" xfId="480" applyFont="1" applyBorder="1" applyAlignment="1">
      <alignment horizontal="center" vertical="top"/>
    </xf>
    <xf numFmtId="0" fontId="111" fillId="0" borderId="39" xfId="480" applyFont="1" applyBorder="1" applyAlignment="1">
      <alignment horizontal="left" vertical="center" wrapText="1"/>
    </xf>
    <xf numFmtId="0" fontId="108" fillId="0" borderId="0" xfId="471" applyFont="1" applyAlignment="1" applyProtection="1">
      <alignment horizontal="left" vertical="center" wrapText="1"/>
      <protection hidden="1"/>
    </xf>
    <xf numFmtId="0" fontId="3" fillId="0" borderId="0" xfId="471" applyAlignment="1" applyProtection="1">
      <alignment horizontal="left" vertical="center" wrapText="1"/>
      <protection hidden="1"/>
    </xf>
    <xf numFmtId="0" fontId="108" fillId="0" borderId="74" xfId="471" applyFont="1" applyBorder="1" applyAlignment="1" applyProtection="1">
      <alignment horizontal="center" vertical="center"/>
      <protection hidden="1"/>
    </xf>
    <xf numFmtId="0" fontId="108" fillId="0" borderId="75" xfId="471" applyFont="1" applyBorder="1" applyAlignment="1" applyProtection="1">
      <alignment horizontal="center" vertical="center"/>
      <protection hidden="1"/>
    </xf>
    <xf numFmtId="0" fontId="108" fillId="0" borderId="76" xfId="471" applyFont="1" applyBorder="1" applyAlignment="1" applyProtection="1">
      <alignment horizontal="center" vertical="center"/>
      <protection hidden="1"/>
    </xf>
    <xf numFmtId="0" fontId="0" fillId="0" borderId="0" xfId="0" applyAlignment="1" applyProtection="1">
      <alignment horizontal="left" vertical="center" wrapText="1"/>
      <protection hidden="1"/>
    </xf>
    <xf numFmtId="0" fontId="111" fillId="0" borderId="21" xfId="471" applyFont="1" applyBorder="1" applyAlignment="1" applyProtection="1">
      <alignment horizontal="center" vertical="center"/>
      <protection hidden="1"/>
    </xf>
    <xf numFmtId="0" fontId="111" fillId="0" borderId="8" xfId="471" applyFont="1" applyBorder="1" applyAlignment="1" applyProtection="1">
      <alignment horizontal="center" vertical="center"/>
      <protection hidden="1"/>
    </xf>
    <xf numFmtId="0" fontId="111" fillId="0" borderId="26" xfId="471" applyFont="1" applyBorder="1" applyAlignment="1" applyProtection="1">
      <alignment horizontal="center" vertical="center"/>
      <protection hidden="1"/>
    </xf>
    <xf numFmtId="0" fontId="235" fillId="43" borderId="0" xfId="0" applyFont="1" applyFill="1" applyAlignment="1" applyProtection="1">
      <alignment horizontal="right" vertical="center" wrapText="1"/>
      <protection locked="0"/>
    </xf>
    <xf numFmtId="0" fontId="111" fillId="0" borderId="0" xfId="471" applyFont="1" applyAlignment="1" applyProtection="1">
      <alignment horizontal="right" vertical="center"/>
      <protection hidden="1"/>
    </xf>
    <xf numFmtId="0" fontId="108" fillId="0" borderId="0" xfId="434" applyFont="1" applyFill="1" applyAlignment="1" applyProtection="1">
      <alignment horizontal="left" vertical="center" wrapText="1"/>
      <protection hidden="1"/>
    </xf>
    <xf numFmtId="0" fontId="111" fillId="0" borderId="44" xfId="471" applyFont="1" applyBorder="1" applyAlignment="1" applyProtection="1">
      <alignment horizontal="right" vertical="center"/>
      <protection hidden="1"/>
    </xf>
    <xf numFmtId="0" fontId="246" fillId="0" borderId="0" xfId="471" applyFont="1" applyAlignment="1" applyProtection="1">
      <alignment horizontal="center" vertical="center"/>
      <protection hidden="1"/>
    </xf>
    <xf numFmtId="9" fontId="111" fillId="0" borderId="10" xfId="502" applyFont="1" applyFill="1" applyBorder="1" applyAlignment="1" applyProtection="1">
      <alignment horizontal="center" vertical="center" wrapText="1"/>
      <protection hidden="1"/>
    </xf>
    <xf numFmtId="9" fontId="111" fillId="0" borderId="10" xfId="502" applyFont="1" applyFill="1" applyBorder="1" applyAlignment="1" applyProtection="1">
      <alignment horizontal="center" vertical="center"/>
      <protection hidden="1"/>
    </xf>
    <xf numFmtId="0" fontId="108" fillId="0" borderId="39" xfId="471" applyFont="1" applyBorder="1" applyAlignment="1" applyProtection="1">
      <alignment horizontal="center" vertical="center"/>
      <protection hidden="1"/>
    </xf>
    <xf numFmtId="0" fontId="108" fillId="0" borderId="39" xfId="471" applyFont="1" applyBorder="1" applyAlignment="1" applyProtection="1">
      <alignment horizontal="right" vertical="center"/>
      <protection hidden="1"/>
    </xf>
    <xf numFmtId="0" fontId="143" fillId="0" borderId="0" xfId="434" applyFont="1" applyFill="1" applyAlignment="1" applyProtection="1">
      <alignment horizontal="left" vertical="center" wrapText="1"/>
      <protection hidden="1"/>
    </xf>
    <xf numFmtId="0" fontId="143" fillId="0" borderId="0" xfId="471" applyFont="1" applyAlignment="1" applyProtection="1">
      <alignment horizontal="left" vertical="center" wrapText="1"/>
      <protection hidden="1"/>
    </xf>
    <xf numFmtId="0" fontId="240" fillId="0" borderId="0" xfId="471" applyFont="1" applyAlignment="1" applyProtection="1">
      <alignment horizontal="left" vertical="center" wrapText="1"/>
      <protection hidden="1"/>
    </xf>
    <xf numFmtId="0" fontId="111" fillId="0" borderId="10" xfId="471" applyFont="1" applyBorder="1" applyAlignment="1" applyProtection="1">
      <alignment horizontal="center" vertical="center" wrapText="1"/>
      <protection hidden="1"/>
    </xf>
    <xf numFmtId="0" fontId="111" fillId="0" borderId="10" xfId="471" applyFont="1" applyBorder="1" applyAlignment="1" applyProtection="1">
      <alignment horizontal="center" vertical="center"/>
      <protection hidden="1"/>
    </xf>
    <xf numFmtId="0" fontId="247" fillId="0" borderId="0" xfId="471" applyFont="1" applyAlignment="1" applyProtection="1">
      <alignment horizontal="center" vertical="center"/>
      <protection hidden="1"/>
    </xf>
    <xf numFmtId="0" fontId="108" fillId="0" borderId="65" xfId="471" applyFont="1" applyBorder="1" applyAlignment="1" applyProtection="1">
      <alignment horizontal="center" vertical="center"/>
      <protection hidden="1"/>
    </xf>
    <xf numFmtId="0" fontId="108" fillId="0" borderId="72" xfId="471" applyFont="1" applyBorder="1" applyAlignment="1" applyProtection="1">
      <alignment horizontal="center" vertical="center"/>
      <protection hidden="1"/>
    </xf>
    <xf numFmtId="0" fontId="108" fillId="0" borderId="73" xfId="471" applyFont="1" applyBorder="1" applyAlignment="1" applyProtection="1">
      <alignment horizontal="center" vertical="center"/>
      <protection hidden="1"/>
    </xf>
    <xf numFmtId="0" fontId="108" fillId="0" borderId="0" xfId="471" applyFont="1" applyAlignment="1" applyProtection="1">
      <alignment vertical="center" wrapText="1"/>
      <protection hidden="1"/>
    </xf>
    <xf numFmtId="0" fontId="108" fillId="0" borderId="69" xfId="471" quotePrefix="1" applyFont="1" applyBorder="1" applyAlignment="1" applyProtection="1">
      <alignment horizontal="center" vertical="center" wrapText="1"/>
      <protection hidden="1"/>
    </xf>
    <xf numFmtId="0" fontId="108" fillId="0" borderId="69" xfId="471" applyFont="1" applyBorder="1" applyAlignment="1" applyProtection="1">
      <alignment horizontal="center" vertical="center" wrapText="1"/>
      <protection hidden="1"/>
    </xf>
    <xf numFmtId="0" fontId="108" fillId="0" borderId="70" xfId="471" applyFont="1" applyBorder="1" applyAlignment="1" applyProtection="1">
      <alignment horizontal="center" vertical="center" wrapText="1"/>
      <protection hidden="1"/>
    </xf>
    <xf numFmtId="0" fontId="111" fillId="0" borderId="65" xfId="471" applyFont="1" applyBorder="1" applyAlignment="1" applyProtection="1">
      <alignment horizontal="center" vertical="center" wrapText="1"/>
      <protection hidden="1"/>
    </xf>
    <xf numFmtId="0" fontId="108" fillId="0" borderId="71" xfId="471" applyFont="1" applyBorder="1" applyAlignment="1" applyProtection="1">
      <alignment horizontal="center" vertical="center" wrapText="1"/>
      <protection hidden="1"/>
    </xf>
    <xf numFmtId="0" fontId="125" fillId="0" borderId="0" xfId="471" applyFont="1" applyAlignment="1" applyProtection="1">
      <alignment horizontal="left" vertical="center" wrapText="1"/>
      <protection hidden="1"/>
    </xf>
    <xf numFmtId="0" fontId="158" fillId="0" borderId="0" xfId="471" applyFont="1" applyAlignment="1" applyProtection="1">
      <alignment horizontal="left" vertical="center" wrapText="1"/>
      <protection hidden="1"/>
    </xf>
    <xf numFmtId="195" fontId="108" fillId="0" borderId="70" xfId="323" applyNumberFormat="1" applyFont="1" applyFill="1" applyBorder="1" applyAlignment="1" applyProtection="1">
      <alignment horizontal="center" vertical="center" wrapText="1"/>
      <protection hidden="1"/>
    </xf>
    <xf numFmtId="0" fontId="108" fillId="0" borderId="0" xfId="471" quotePrefix="1" applyFont="1" applyAlignment="1" applyProtection="1">
      <alignment horizontal="left" vertical="center" wrapText="1"/>
      <protection hidden="1"/>
    </xf>
    <xf numFmtId="195" fontId="108" fillId="0" borderId="69" xfId="323" applyNumberFormat="1" applyFont="1" applyFill="1" applyBorder="1" applyAlignment="1" applyProtection="1">
      <alignment horizontal="center" vertical="center" wrapText="1"/>
      <protection hidden="1"/>
    </xf>
    <xf numFmtId="0" fontId="111" fillId="0" borderId="0" xfId="471" applyFont="1" applyAlignment="1" applyProtection="1">
      <alignment horizontal="right" vertical="center" wrapText="1"/>
      <protection hidden="1"/>
    </xf>
    <xf numFmtId="0" fontId="111" fillId="0" borderId="77" xfId="471" applyFont="1" applyBorder="1" applyAlignment="1" applyProtection="1">
      <alignment horizontal="right" vertical="center" wrapText="1"/>
      <protection hidden="1"/>
    </xf>
    <xf numFmtId="0" fontId="111" fillId="0" borderId="67" xfId="471" applyFont="1" applyBorder="1" applyAlignment="1" applyProtection="1">
      <alignment horizontal="center" vertical="center" wrapText="1"/>
      <protection hidden="1"/>
    </xf>
    <xf numFmtId="195" fontId="108" fillId="0" borderId="68" xfId="323" applyNumberFormat="1" applyFont="1" applyFill="1" applyBorder="1" applyAlignment="1" applyProtection="1">
      <alignment horizontal="center" vertical="center" wrapText="1"/>
      <protection hidden="1"/>
    </xf>
    <xf numFmtId="0" fontId="246" fillId="0" borderId="0" xfId="471" applyFont="1" applyAlignment="1" applyProtection="1">
      <alignment horizontal="center" vertical="center" wrapText="1"/>
      <protection hidden="1"/>
    </xf>
    <xf numFmtId="0" fontId="248" fillId="0" borderId="10" xfId="471" applyFont="1" applyBorder="1" applyAlignment="1" applyProtection="1">
      <alignment horizontal="center" vertical="center" wrapText="1"/>
      <protection hidden="1"/>
    </xf>
    <xf numFmtId="195" fontId="111" fillId="0" borderId="10" xfId="323" applyNumberFormat="1" applyFont="1" applyFill="1" applyBorder="1" applyAlignment="1" applyProtection="1">
      <alignment horizontal="center" vertical="center" wrapText="1"/>
      <protection hidden="1"/>
    </xf>
    <xf numFmtId="0" fontId="247" fillId="0" borderId="0" xfId="471" applyFont="1" applyAlignment="1" applyProtection="1">
      <alignment horizontal="center" vertical="center" wrapText="1"/>
      <protection hidden="1"/>
    </xf>
    <xf numFmtId="0" fontId="240" fillId="42" borderId="0" xfId="471" applyFont="1" applyFill="1" applyAlignment="1" applyProtection="1">
      <alignment horizontal="left" vertical="center" wrapText="1"/>
      <protection hidden="1"/>
    </xf>
    <xf numFmtId="0" fontId="235" fillId="43" borderId="0" xfId="0" applyFont="1" applyFill="1" applyAlignment="1" applyProtection="1">
      <alignment horizontal="center" vertical="center" wrapText="1"/>
      <protection locked="0"/>
    </xf>
    <xf numFmtId="0" fontId="3" fillId="43" borderId="0" xfId="0" applyFont="1" applyFill="1" applyAlignment="1" applyProtection="1">
      <alignment horizontal="right" vertical="center" wrapText="1"/>
      <protection locked="0"/>
    </xf>
    <xf numFmtId="0" fontId="106" fillId="0" borderId="10" xfId="480" applyFont="1" applyBorder="1" applyAlignment="1" applyProtection="1">
      <alignment horizontal="left" vertical="center" wrapText="1"/>
      <protection hidden="1"/>
    </xf>
    <xf numFmtId="0" fontId="106" fillId="0" borderId="10" xfId="0" applyFont="1" applyBorder="1" applyAlignment="1" applyProtection="1">
      <alignment horizontal="left" vertical="center" wrapText="1"/>
      <protection hidden="1"/>
    </xf>
    <xf numFmtId="169" fontId="249" fillId="0" borderId="10" xfId="317" applyFont="1" applyFill="1" applyBorder="1" applyAlignment="1" applyProtection="1">
      <alignment horizontal="center" vertical="center"/>
      <protection locked="0"/>
    </xf>
    <xf numFmtId="3" fontId="3" fillId="43" borderId="0" xfId="0" applyNumberFormat="1" applyFont="1" applyFill="1" applyAlignment="1" applyProtection="1">
      <alignment horizontal="right" vertical="center" wrapText="1"/>
      <protection locked="0"/>
    </xf>
    <xf numFmtId="3" fontId="235" fillId="43" borderId="0" xfId="0" applyNumberFormat="1" applyFont="1" applyFill="1" applyAlignment="1" applyProtection="1">
      <alignment horizontal="right" vertical="center" wrapText="1"/>
      <protection locked="0"/>
    </xf>
    <xf numFmtId="0" fontId="237" fillId="43" borderId="0" xfId="0" applyFont="1" applyFill="1" applyAlignment="1" applyProtection="1">
      <alignment vertical="center" wrapText="1"/>
      <protection locked="0"/>
    </xf>
    <xf numFmtId="0" fontId="135" fillId="0" borderId="10" xfId="471" quotePrefix="1" applyFont="1" applyBorder="1" applyAlignment="1" applyProtection="1">
      <alignment horizontal="center" vertical="center" wrapText="1"/>
      <protection hidden="1"/>
    </xf>
    <xf numFmtId="0" fontId="135" fillId="0" borderId="10" xfId="471" applyFont="1" applyBorder="1" applyAlignment="1" applyProtection="1">
      <alignment horizontal="left" vertical="center" wrapText="1"/>
      <protection hidden="1"/>
    </xf>
    <xf numFmtId="199" fontId="135" fillId="0" borderId="10" xfId="317" applyNumberFormat="1" applyFont="1" applyFill="1" applyBorder="1" applyAlignment="1" applyProtection="1">
      <alignment vertical="center"/>
      <protection hidden="1"/>
    </xf>
    <xf numFmtId="195" fontId="135" fillId="0" borderId="10" xfId="317" applyNumberFormat="1" applyFont="1" applyFill="1" applyBorder="1" applyAlignment="1" applyProtection="1">
      <alignment horizontal="center" vertical="center"/>
      <protection hidden="1"/>
    </xf>
    <xf numFmtId="0" fontId="162" fillId="48" borderId="10" xfId="471" applyFont="1" applyFill="1" applyBorder="1" applyAlignment="1" applyProtection="1">
      <alignment horizontal="center" vertical="top" wrapText="1"/>
      <protection hidden="1"/>
    </xf>
    <xf numFmtId="0" fontId="211" fillId="0" borderId="0" xfId="472" applyFont="1" applyAlignment="1">
      <alignment horizontal="left" vertical="center" wrapText="1"/>
    </xf>
    <xf numFmtId="0" fontId="65" fillId="0" borderId="0" xfId="0" applyFont="1" applyAlignment="1">
      <alignment horizontal="left" vertical="center" wrapText="1"/>
    </xf>
    <xf numFmtId="0" fontId="250" fillId="0" borderId="10" xfId="472" applyFont="1" applyBorder="1" applyAlignment="1">
      <alignment horizontal="center" vertical="center"/>
    </xf>
    <xf numFmtId="195" fontId="227" fillId="46" borderId="10" xfId="472" applyNumberFormat="1" applyFont="1" applyFill="1" applyBorder="1" applyAlignment="1">
      <alignment horizontal="center" vertical="center"/>
    </xf>
    <xf numFmtId="242" fontId="227" fillId="0" borderId="40" xfId="324" applyNumberFormat="1" applyFont="1" applyBorder="1" applyAlignment="1">
      <alignment horizontal="center" vertical="center"/>
    </xf>
    <xf numFmtId="242" fontId="227" fillId="0" borderId="41" xfId="324" applyNumberFormat="1" applyFont="1" applyBorder="1" applyAlignment="1">
      <alignment horizontal="center" vertical="center"/>
    </xf>
    <xf numFmtId="195" fontId="228" fillId="0" borderId="40" xfId="324" applyNumberFormat="1" applyFont="1" applyBorder="1" applyAlignment="1">
      <alignment horizontal="center" vertical="center"/>
    </xf>
    <xf numFmtId="195" fontId="228" fillId="0" borderId="41" xfId="324" applyNumberFormat="1" applyFont="1" applyBorder="1" applyAlignment="1">
      <alignment horizontal="center" vertical="center"/>
    </xf>
    <xf numFmtId="195" fontId="250" fillId="0" borderId="10" xfId="472" applyNumberFormat="1" applyFont="1" applyBorder="1" applyAlignment="1">
      <alignment horizontal="center" vertical="center"/>
    </xf>
    <xf numFmtId="0" fontId="227" fillId="46" borderId="10" xfId="472" applyFont="1" applyFill="1" applyBorder="1" applyAlignment="1">
      <alignment horizontal="center" vertical="center" wrapText="1"/>
    </xf>
    <xf numFmtId="0" fontId="228" fillId="43" borderId="13" xfId="472" applyFont="1" applyFill="1" applyBorder="1" applyAlignment="1">
      <alignment horizontal="center" vertical="center" wrapText="1"/>
    </xf>
    <xf numFmtId="0" fontId="228" fillId="43" borderId="39" xfId="472" applyFont="1" applyFill="1" applyBorder="1" applyAlignment="1">
      <alignment horizontal="center" vertical="center" wrapText="1"/>
    </xf>
    <xf numFmtId="0" fontId="215" fillId="0" borderId="0" xfId="472" applyFont="1" applyAlignment="1">
      <alignment horizontal="left" vertical="center"/>
    </xf>
    <xf numFmtId="0" fontId="65" fillId="0" borderId="0" xfId="0" applyFont="1" applyAlignment="1">
      <alignment horizontal="left" vertical="center"/>
    </xf>
    <xf numFmtId="0" fontId="228" fillId="0" borderId="40" xfId="472" applyFont="1" applyBorder="1" applyAlignment="1">
      <alignment horizontal="left" vertical="center"/>
    </xf>
    <xf numFmtId="0" fontId="65" fillId="0" borderId="41" xfId="0" applyFont="1" applyBorder="1" applyAlignment="1">
      <alignment horizontal="left" vertical="center"/>
    </xf>
    <xf numFmtId="242" fontId="228" fillId="0" borderId="43" xfId="324" applyNumberFormat="1" applyFont="1" applyBorder="1" applyAlignment="1">
      <alignment horizontal="center" vertical="center"/>
    </xf>
    <xf numFmtId="242" fontId="228" fillId="0" borderId="55" xfId="324" applyNumberFormat="1" applyFont="1" applyBorder="1" applyAlignment="1">
      <alignment horizontal="center" vertical="center"/>
    </xf>
    <xf numFmtId="0" fontId="227" fillId="46" borderId="10" xfId="472" applyFont="1" applyFill="1" applyBorder="1" applyAlignment="1">
      <alignment horizontal="center" vertical="center"/>
    </xf>
    <xf numFmtId="0" fontId="227" fillId="0" borderId="40" xfId="472" applyFont="1" applyBorder="1" applyAlignment="1">
      <alignment horizontal="left" vertical="center"/>
    </xf>
    <xf numFmtId="195" fontId="227" fillId="46" borderId="21" xfId="324" applyNumberFormat="1" applyFont="1" applyFill="1" applyBorder="1" applyAlignment="1">
      <alignment horizontal="center" vertical="center" wrapText="1"/>
    </xf>
    <xf numFmtId="195" fontId="227" fillId="46" borderId="26" xfId="324" applyNumberFormat="1" applyFont="1" applyFill="1" applyBorder="1" applyAlignment="1">
      <alignment horizontal="center" vertical="center" wrapText="1"/>
    </xf>
    <xf numFmtId="242" fontId="227" fillId="0" borderId="36" xfId="324" applyNumberFormat="1" applyFont="1" applyBorder="1" applyAlignment="1">
      <alignment horizontal="center" vertical="center"/>
    </xf>
    <xf numFmtId="242" fontId="227" fillId="0" borderId="38" xfId="324" applyNumberFormat="1" applyFont="1" applyBorder="1" applyAlignment="1">
      <alignment horizontal="center" vertical="center"/>
    </xf>
    <xf numFmtId="0" fontId="227" fillId="0" borderId="36" xfId="472" applyFont="1" applyBorder="1" applyAlignment="1">
      <alignment horizontal="left" vertical="center"/>
    </xf>
    <xf numFmtId="0" fontId="227" fillId="0" borderId="38" xfId="472" applyFont="1" applyBorder="1" applyAlignment="1">
      <alignment horizontal="left" vertical="center"/>
    </xf>
    <xf numFmtId="0" fontId="228" fillId="43" borderId="39" xfId="472" applyFont="1" applyFill="1" applyBorder="1" applyAlignment="1">
      <alignment horizontal="left" vertical="center" wrapText="1"/>
    </xf>
    <xf numFmtId="0" fontId="214" fillId="0" borderId="39" xfId="472" applyFont="1" applyBorder="1" applyAlignment="1">
      <alignment horizontal="left" vertical="center" wrapText="1"/>
    </xf>
    <xf numFmtId="0" fontId="228" fillId="43" borderId="45" xfId="472" applyFont="1" applyFill="1" applyBorder="1" applyAlignment="1">
      <alignment horizontal="left" vertical="center" wrapText="1"/>
    </xf>
    <xf numFmtId="0" fontId="214" fillId="0" borderId="45" xfId="472" applyFont="1" applyBorder="1" applyAlignment="1">
      <alignment horizontal="left" vertical="center" wrapText="1"/>
    </xf>
    <xf numFmtId="0" fontId="227" fillId="43" borderId="10" xfId="472" applyFont="1" applyFill="1" applyBorder="1" applyAlignment="1">
      <alignment horizontal="center" vertical="center" wrapText="1"/>
    </xf>
    <xf numFmtId="0" fontId="214" fillId="0" borderId="10" xfId="472" applyFont="1" applyBorder="1" applyAlignment="1">
      <alignment horizontal="center" vertical="center" wrapText="1"/>
    </xf>
    <xf numFmtId="0" fontId="250" fillId="0" borderId="10" xfId="472" applyFont="1" applyBorder="1" applyAlignment="1">
      <alignment horizontal="center" vertical="center" wrapText="1"/>
    </xf>
    <xf numFmtId="0" fontId="227" fillId="46" borderId="21" xfId="472" applyFont="1" applyFill="1" applyBorder="1" applyAlignment="1">
      <alignment horizontal="center" vertical="center" wrapText="1"/>
    </xf>
    <xf numFmtId="0" fontId="227" fillId="46" borderId="26" xfId="472" applyFont="1" applyFill="1" applyBorder="1" applyAlignment="1">
      <alignment horizontal="center" vertical="center" wrapText="1"/>
    </xf>
    <xf numFmtId="0" fontId="230" fillId="0" borderId="10" xfId="472" applyFont="1" applyBorder="1" applyAlignment="1">
      <alignment horizontal="center" vertical="center" wrapText="1"/>
    </xf>
    <xf numFmtId="0" fontId="228" fillId="43" borderId="13" xfId="472" applyFont="1" applyFill="1" applyBorder="1" applyAlignment="1">
      <alignment horizontal="left" vertical="center" wrapText="1"/>
    </xf>
    <xf numFmtId="195" fontId="228" fillId="43" borderId="39" xfId="324" applyNumberFormat="1" applyFont="1" applyFill="1" applyBorder="1" applyAlignment="1">
      <alignment horizontal="center" vertical="center" wrapText="1"/>
    </xf>
    <xf numFmtId="195" fontId="228" fillId="43" borderId="13" xfId="324" applyNumberFormat="1" applyFont="1" applyFill="1" applyBorder="1" applyAlignment="1">
      <alignment horizontal="center" vertical="center" wrapText="1"/>
    </xf>
    <xf numFmtId="0" fontId="228" fillId="43" borderId="45" xfId="472" applyFont="1" applyFill="1" applyBorder="1" applyAlignment="1">
      <alignment horizontal="center" vertical="center" wrapText="1"/>
    </xf>
    <xf numFmtId="195" fontId="228" fillId="43" borderId="45" xfId="324" applyNumberFormat="1" applyFont="1" applyFill="1" applyBorder="1" applyAlignment="1">
      <alignment horizontal="center" vertical="center" wrapText="1"/>
    </xf>
    <xf numFmtId="195" fontId="227" fillId="43" borderId="10" xfId="324" applyNumberFormat="1" applyFont="1" applyFill="1" applyBorder="1" applyAlignment="1">
      <alignment horizontal="center" vertical="center" wrapText="1"/>
    </xf>
    <xf numFmtId="0" fontId="228" fillId="0" borderId="13" xfId="472" applyFont="1" applyBorder="1" applyAlignment="1">
      <alignment horizontal="left" vertical="center"/>
    </xf>
    <xf numFmtId="0" fontId="228" fillId="0" borderId="39" xfId="472" applyFont="1" applyBorder="1" applyAlignment="1">
      <alignment horizontal="left" vertical="center"/>
    </xf>
    <xf numFmtId="0" fontId="228" fillId="0" borderId="42" xfId="472" applyFont="1" applyBorder="1" applyAlignment="1">
      <alignment horizontal="left" vertical="center"/>
    </xf>
    <xf numFmtId="0" fontId="235" fillId="0" borderId="0" xfId="472" quotePrefix="1" applyFont="1" applyAlignment="1" applyProtection="1">
      <alignment horizontal="left" vertical="top" wrapText="1"/>
      <protection hidden="1"/>
    </xf>
    <xf numFmtId="0" fontId="0" fillId="0" borderId="0" xfId="0" applyAlignment="1" applyProtection="1">
      <alignment horizontal="left" vertical="top" wrapText="1"/>
      <protection hidden="1"/>
    </xf>
    <xf numFmtId="0" fontId="235" fillId="0" borderId="0" xfId="472" applyFont="1" applyAlignment="1" applyProtection="1">
      <alignment horizontal="left" vertical="top" wrapText="1"/>
      <protection hidden="1"/>
    </xf>
    <xf numFmtId="0" fontId="164" fillId="0" borderId="10" xfId="472" applyFont="1" applyBorder="1" applyAlignment="1" applyProtection="1">
      <alignment vertical="center" wrapText="1"/>
      <protection hidden="1"/>
    </xf>
    <xf numFmtId="0" fontId="251" fillId="0" borderId="0" xfId="472" applyFont="1" applyAlignment="1" applyProtection="1">
      <alignment horizontal="left" vertical="center" wrapText="1"/>
      <protection hidden="1"/>
    </xf>
    <xf numFmtId="0" fontId="210" fillId="0" borderId="0" xfId="472" applyAlignment="1" applyProtection="1">
      <alignment horizontal="left" vertical="center" wrapText="1"/>
      <protection hidden="1"/>
    </xf>
    <xf numFmtId="0" fontId="164" fillId="20" borderId="10" xfId="472" applyFont="1" applyFill="1" applyBorder="1" applyAlignment="1" applyProtection="1">
      <alignment horizontal="center" vertical="center" wrapText="1"/>
      <protection hidden="1"/>
    </xf>
    <xf numFmtId="0" fontId="164" fillId="0" borderId="10" xfId="472" applyFont="1" applyBorder="1" applyAlignment="1" applyProtection="1">
      <alignment horizontal="center" vertical="top" wrapText="1"/>
      <protection hidden="1"/>
    </xf>
    <xf numFmtId="0" fontId="165" fillId="0" borderId="10" xfId="472" applyFont="1" applyBorder="1" applyAlignment="1" applyProtection="1">
      <alignment horizontal="center" vertical="center" wrapText="1"/>
      <protection hidden="1"/>
    </xf>
    <xf numFmtId="0" fontId="165" fillId="0" borderId="10" xfId="472" applyFont="1" applyBorder="1" applyAlignment="1" applyProtection="1">
      <alignment horizontal="left" vertical="center" wrapText="1"/>
      <protection hidden="1"/>
    </xf>
    <xf numFmtId="0" fontId="252" fillId="0" borderId="34" xfId="472" applyFont="1" applyBorder="1" applyAlignment="1" applyProtection="1">
      <alignment horizontal="left" vertical="center" wrapText="1"/>
      <protection hidden="1"/>
    </xf>
    <xf numFmtId="0" fontId="120" fillId="0" borderId="34" xfId="472" applyFont="1" applyBorder="1" applyAlignment="1" applyProtection="1">
      <alignment horizontal="left" vertical="center" wrapText="1"/>
      <protection hidden="1"/>
    </xf>
    <xf numFmtId="0" fontId="165" fillId="0" borderId="10" xfId="472" applyFont="1" applyBorder="1" applyAlignment="1" applyProtection="1">
      <alignment vertical="center" wrapText="1"/>
      <protection hidden="1"/>
    </xf>
    <xf numFmtId="0" fontId="165" fillId="0" borderId="25" xfId="472" applyFont="1" applyBorder="1" applyAlignment="1" applyProtection="1">
      <alignment horizontal="left" vertical="center" wrapText="1"/>
      <protection hidden="1"/>
    </xf>
    <xf numFmtId="0" fontId="165" fillId="0" borderId="4" xfId="472" applyFont="1" applyBorder="1" applyAlignment="1" applyProtection="1">
      <alignment horizontal="left" vertical="center" wrapText="1"/>
      <protection hidden="1"/>
    </xf>
    <xf numFmtId="0" fontId="165" fillId="0" borderId="5" xfId="472" applyFont="1" applyBorder="1" applyAlignment="1" applyProtection="1">
      <alignment horizontal="center" vertical="center" wrapText="1"/>
      <protection hidden="1"/>
    </xf>
    <xf numFmtId="0" fontId="165" fillId="0" borderId="4" xfId="472" applyFont="1" applyBorder="1" applyAlignment="1" applyProtection="1">
      <alignment horizontal="center" vertical="center" wrapText="1"/>
      <protection hidden="1"/>
    </xf>
    <xf numFmtId="0" fontId="166" fillId="0" borderId="25" xfId="472" applyFont="1" applyBorder="1" applyAlignment="1" applyProtection="1">
      <alignment horizontal="center" vertical="center" wrapText="1"/>
      <protection hidden="1"/>
    </xf>
    <xf numFmtId="0" fontId="166" fillId="0" borderId="4" xfId="472" applyFont="1" applyBorder="1" applyAlignment="1" applyProtection="1">
      <alignment horizontal="center" vertical="center" wrapText="1"/>
      <protection hidden="1"/>
    </xf>
    <xf numFmtId="0" fontId="165" fillId="0" borderId="21" xfId="472" applyFont="1" applyBorder="1" applyAlignment="1" applyProtection="1">
      <alignment horizontal="left" vertical="center"/>
      <protection hidden="1"/>
    </xf>
    <xf numFmtId="0" fontId="165" fillId="0" borderId="8" xfId="472" applyFont="1" applyBorder="1" applyAlignment="1" applyProtection="1">
      <alignment horizontal="left" vertical="center"/>
      <protection hidden="1"/>
    </xf>
    <xf numFmtId="0" fontId="165" fillId="0" borderId="26" xfId="472" applyFont="1" applyBorder="1" applyAlignment="1" applyProtection="1">
      <alignment horizontal="left" vertical="center"/>
      <protection hidden="1"/>
    </xf>
    <xf numFmtId="0" fontId="251" fillId="0" borderId="34" xfId="472" applyFont="1" applyBorder="1" applyAlignment="1" applyProtection="1">
      <alignment horizontal="left" vertical="center" wrapText="1"/>
      <protection hidden="1"/>
    </xf>
    <xf numFmtId="0" fontId="210" fillId="0" borderId="34" xfId="472" applyBorder="1" applyAlignment="1" applyProtection="1">
      <alignment horizontal="left" vertical="center"/>
      <protection hidden="1"/>
    </xf>
    <xf numFmtId="0" fontId="164" fillId="0" borderId="10" xfId="472" applyFont="1" applyBorder="1" applyAlignment="1" applyProtection="1">
      <alignment horizontal="center" vertical="center" wrapText="1"/>
      <protection hidden="1"/>
    </xf>
    <xf numFmtId="0" fontId="252" fillId="0" borderId="34" xfId="472" applyFont="1" applyBorder="1" applyAlignment="1" applyProtection="1">
      <alignment vertical="center" wrapText="1"/>
      <protection hidden="1"/>
    </xf>
    <xf numFmtId="0" fontId="120" fillId="0" borderId="34" xfId="472" applyFont="1" applyBorder="1" applyAlignment="1" applyProtection="1">
      <alignment vertical="center"/>
      <protection hidden="1"/>
    </xf>
    <xf numFmtId="0" fontId="168" fillId="0" borderId="10" xfId="472" applyFont="1" applyBorder="1" applyAlignment="1" applyProtection="1">
      <alignment vertical="center" wrapText="1"/>
      <protection hidden="1"/>
    </xf>
    <xf numFmtId="0" fontId="164" fillId="0" borderId="25" xfId="472" applyFont="1" applyBorder="1" applyAlignment="1" applyProtection="1">
      <alignment horizontal="center" vertical="top" wrapText="1"/>
      <protection hidden="1"/>
    </xf>
    <xf numFmtId="0" fontId="164" fillId="0" borderId="4" xfId="472" applyFont="1" applyBorder="1" applyAlignment="1" applyProtection="1">
      <alignment horizontal="center" vertical="top" wrapText="1"/>
      <protection hidden="1"/>
    </xf>
    <xf numFmtId="0" fontId="164" fillId="0" borderId="5" xfId="472" applyFont="1" applyBorder="1" applyAlignment="1" applyProtection="1">
      <alignment horizontal="center" vertical="top" wrapText="1"/>
      <protection hidden="1"/>
    </xf>
    <xf numFmtId="0" fontId="253" fillId="0" borderId="0" xfId="472" applyFont="1" applyAlignment="1" applyProtection="1">
      <alignment horizontal="left" wrapText="1"/>
      <protection hidden="1"/>
    </xf>
    <xf numFmtId="0" fontId="253" fillId="0" borderId="0" xfId="472" applyFont="1" applyAlignment="1" applyProtection="1">
      <alignment horizontal="left" vertical="center" wrapText="1"/>
      <protection hidden="1"/>
    </xf>
    <xf numFmtId="0" fontId="164" fillId="0" borderId="0" xfId="472" applyFont="1" applyAlignment="1" applyProtection="1">
      <alignment horizontal="left" vertical="center" wrapText="1"/>
      <protection hidden="1"/>
    </xf>
    <xf numFmtId="0" fontId="164" fillId="0" borderId="21" xfId="472" applyFont="1" applyBorder="1" applyAlignment="1" applyProtection="1">
      <alignment horizontal="left" vertical="center" wrapText="1"/>
      <protection hidden="1"/>
    </xf>
    <xf numFmtId="0" fontId="164" fillId="0" borderId="8" xfId="472" applyFont="1" applyBorder="1" applyAlignment="1" applyProtection="1">
      <alignment horizontal="left" vertical="center" wrapText="1"/>
      <protection hidden="1"/>
    </xf>
    <xf numFmtId="0" fontId="164" fillId="0" borderId="26" xfId="472" applyFont="1" applyBorder="1" applyAlignment="1" applyProtection="1">
      <alignment horizontal="left" vertical="center" wrapText="1"/>
      <protection hidden="1"/>
    </xf>
    <xf numFmtId="0" fontId="165" fillId="0" borderId="25" xfId="472" applyFont="1" applyBorder="1" applyAlignment="1" applyProtection="1">
      <alignment horizontal="center" vertical="center" wrapText="1"/>
      <protection hidden="1"/>
    </xf>
    <xf numFmtId="0" fontId="166" fillId="0" borderId="21" xfId="472" applyFont="1" applyBorder="1" applyAlignment="1" applyProtection="1">
      <alignment horizontal="left" vertical="center" wrapText="1"/>
      <protection hidden="1"/>
    </xf>
    <xf numFmtId="0" fontId="166" fillId="0" borderId="8" xfId="472" applyFont="1" applyBorder="1" applyAlignment="1" applyProtection="1">
      <alignment horizontal="left" vertical="center" wrapText="1"/>
      <protection hidden="1"/>
    </xf>
    <xf numFmtId="0" fontId="166" fillId="0" borderId="26" xfId="472" applyFont="1" applyBorder="1" applyAlignment="1" applyProtection="1">
      <alignment horizontal="left" vertical="center" wrapText="1"/>
      <protection hidden="1"/>
    </xf>
    <xf numFmtId="0" fontId="165" fillId="0" borderId="21" xfId="472" applyFont="1" applyBorder="1" applyAlignment="1" applyProtection="1">
      <alignment horizontal="left" vertical="center" wrapText="1"/>
      <protection hidden="1"/>
    </xf>
    <xf numFmtId="0" fontId="165" fillId="0" borderId="8" xfId="472" applyFont="1" applyBorder="1" applyAlignment="1" applyProtection="1">
      <alignment horizontal="left" vertical="center" wrapText="1"/>
      <protection hidden="1"/>
    </xf>
    <xf numFmtId="0" fontId="165" fillId="0" borderId="26" xfId="472" applyFont="1" applyBorder="1" applyAlignment="1" applyProtection="1">
      <alignment horizontal="left" vertical="center" wrapText="1"/>
      <protection hidden="1"/>
    </xf>
    <xf numFmtId="0" fontId="166" fillId="0" borderId="25" xfId="472" applyFont="1" applyBorder="1" applyAlignment="1" applyProtection="1">
      <alignment horizontal="left" vertical="center" wrapText="1"/>
      <protection hidden="1"/>
    </xf>
    <xf numFmtId="0" fontId="166" fillId="0" borderId="4" xfId="472" applyFont="1" applyBorder="1" applyAlignment="1" applyProtection="1">
      <alignment horizontal="left" vertical="center" wrapText="1"/>
      <protection hidden="1"/>
    </xf>
    <xf numFmtId="0" fontId="173" fillId="0" borderId="25" xfId="472" applyFont="1" applyBorder="1" applyAlignment="1" applyProtection="1">
      <alignment horizontal="left" vertical="center" wrapText="1"/>
      <protection hidden="1"/>
    </xf>
    <xf numFmtId="0" fontId="173" fillId="0" borderId="5" xfId="472" applyFont="1" applyBorder="1" applyAlignment="1" applyProtection="1">
      <alignment horizontal="left" vertical="center" wrapText="1"/>
      <protection hidden="1"/>
    </xf>
    <xf numFmtId="0" fontId="173" fillId="0" borderId="4" xfId="472" applyFont="1" applyBorder="1" applyAlignment="1" applyProtection="1">
      <alignment horizontal="left" vertical="center" wrapText="1"/>
      <protection hidden="1"/>
    </xf>
    <xf numFmtId="0" fontId="164" fillId="20" borderId="61" xfId="472" applyFont="1" applyFill="1" applyBorder="1" applyAlignment="1" applyProtection="1">
      <alignment horizontal="center" vertical="center" wrapText="1"/>
      <protection hidden="1"/>
    </xf>
    <xf numFmtId="0" fontId="164" fillId="20" borderId="62" xfId="472" applyFont="1" applyFill="1" applyBorder="1" applyAlignment="1" applyProtection="1">
      <alignment horizontal="center" vertical="center" wrapText="1"/>
      <protection hidden="1"/>
    </xf>
    <xf numFmtId="0" fontId="166" fillId="0" borderId="5" xfId="472" applyFont="1" applyBorder="1" applyAlignment="1" applyProtection="1">
      <alignment horizontal="left" vertical="center" wrapText="1"/>
      <protection hidden="1"/>
    </xf>
    <xf numFmtId="0" fontId="180" fillId="0" borderId="0" xfId="472" applyFont="1" applyAlignment="1" applyProtection="1">
      <alignment horizontal="center" vertical="center" wrapText="1"/>
      <protection hidden="1"/>
    </xf>
    <xf numFmtId="0" fontId="165" fillId="0" borderId="21" xfId="472" applyFont="1" applyBorder="1" applyAlignment="1" applyProtection="1">
      <alignment horizontal="center" vertical="center" wrapText="1"/>
      <protection hidden="1"/>
    </xf>
    <xf numFmtId="0" fontId="165" fillId="0" borderId="8" xfId="472" applyFont="1" applyBorder="1" applyAlignment="1" applyProtection="1">
      <alignment horizontal="center" vertical="center" wrapText="1"/>
      <protection hidden="1"/>
    </xf>
    <xf numFmtId="0" fontId="165" fillId="0" borderId="26" xfId="472" applyFont="1" applyBorder="1" applyAlignment="1" applyProtection="1">
      <alignment horizontal="center" vertical="center" wrapText="1"/>
      <protection hidden="1"/>
    </xf>
    <xf numFmtId="0" fontId="164" fillId="20" borderId="63" xfId="472" applyFont="1" applyFill="1" applyBorder="1" applyAlignment="1" applyProtection="1">
      <alignment horizontal="center" vertical="center" wrapText="1"/>
      <protection hidden="1"/>
    </xf>
    <xf numFmtId="0" fontId="164" fillId="20" borderId="64" xfId="472" applyFont="1" applyFill="1" applyBorder="1" applyAlignment="1" applyProtection="1">
      <alignment horizontal="center" vertical="center" wrapText="1"/>
      <protection hidden="1"/>
    </xf>
    <xf numFmtId="0" fontId="164" fillId="20" borderId="53" xfId="472" applyFont="1" applyFill="1" applyBorder="1" applyAlignment="1" applyProtection="1">
      <alignment horizontal="center" vertical="center" wrapText="1"/>
      <protection hidden="1"/>
    </xf>
    <xf numFmtId="0" fontId="105" fillId="0" borderId="21" xfId="0" applyFont="1" applyBorder="1" applyAlignment="1" applyProtection="1">
      <alignment horizontal="center" vertical="center"/>
      <protection hidden="1"/>
    </xf>
    <xf numFmtId="0" fontId="105" fillId="0" borderId="8" xfId="0" applyFont="1" applyBorder="1" applyAlignment="1" applyProtection="1">
      <alignment horizontal="center" vertical="center"/>
      <protection hidden="1"/>
    </xf>
    <xf numFmtId="0" fontId="105" fillId="0" borderId="26" xfId="0" applyFont="1" applyBorder="1" applyAlignment="1" applyProtection="1">
      <alignment horizontal="center" vertical="center"/>
      <protection hidden="1"/>
    </xf>
    <xf numFmtId="0" fontId="117" fillId="39" borderId="0" xfId="478" applyFont="1" applyFill="1" applyAlignment="1" applyProtection="1">
      <alignment horizontal="center" vertical="center"/>
      <protection hidden="1"/>
    </xf>
    <xf numFmtId="0" fontId="114" fillId="0" borderId="21" xfId="0" applyFont="1" applyBorder="1" applyAlignment="1" applyProtection="1">
      <alignment horizontal="center" vertical="center" wrapText="1"/>
      <protection hidden="1"/>
    </xf>
    <xf numFmtId="0" fontId="114" fillId="0" borderId="26" xfId="0" applyFont="1" applyBorder="1" applyAlignment="1" applyProtection="1">
      <alignment horizontal="center" vertical="center" wrapText="1"/>
      <protection hidden="1"/>
    </xf>
    <xf numFmtId="0" fontId="131" fillId="0" borderId="0" xfId="478" applyFont="1" applyAlignment="1" applyProtection="1">
      <alignment horizontal="center" vertical="center" wrapText="1"/>
      <protection hidden="1"/>
    </xf>
    <xf numFmtId="0" fontId="114" fillId="0" borderId="10" xfId="478" applyFont="1" applyBorder="1" applyAlignment="1" applyProtection="1">
      <alignment horizontal="center" vertical="center" wrapText="1"/>
      <protection hidden="1"/>
    </xf>
    <xf numFmtId="0" fontId="114" fillId="0" borderId="21" xfId="478" applyFont="1" applyBorder="1" applyAlignment="1" applyProtection="1">
      <alignment horizontal="center" vertical="center"/>
      <protection hidden="1"/>
    </xf>
    <xf numFmtId="0" fontId="114" fillId="0" borderId="8" xfId="478" applyFont="1" applyBorder="1" applyAlignment="1" applyProtection="1">
      <alignment horizontal="center" vertical="center"/>
      <protection hidden="1"/>
    </xf>
    <xf numFmtId="0" fontId="114" fillId="0" borderId="26" xfId="478" applyFont="1" applyBorder="1" applyAlignment="1" applyProtection="1">
      <alignment horizontal="center" vertical="center"/>
      <protection hidden="1"/>
    </xf>
    <xf numFmtId="0" fontId="114" fillId="0" borderId="10" xfId="478" applyFont="1" applyBorder="1" applyAlignment="1" applyProtection="1">
      <alignment horizontal="center" vertical="center"/>
      <protection hidden="1"/>
    </xf>
    <xf numFmtId="0" fontId="114" fillId="0" borderId="10" xfId="0" applyFont="1" applyBorder="1" applyAlignment="1" applyProtection="1">
      <alignment horizontal="justify" vertical="center" wrapText="1"/>
      <protection hidden="1"/>
    </xf>
    <xf numFmtId="0" fontId="114" fillId="0" borderId="10" xfId="0" applyFont="1" applyBorder="1" applyAlignment="1" applyProtection="1">
      <alignment horizontal="center" vertical="center" wrapText="1"/>
      <protection hidden="1"/>
    </xf>
    <xf numFmtId="0" fontId="105" fillId="0" borderId="10" xfId="0" applyFont="1" applyBorder="1" applyAlignment="1" applyProtection="1">
      <alignment horizontal="center" vertical="center" wrapText="1"/>
      <protection hidden="1"/>
    </xf>
    <xf numFmtId="0" fontId="114" fillId="0" borderId="25" xfId="0" applyFont="1" applyBorder="1" applyAlignment="1" applyProtection="1">
      <alignment horizontal="center" vertical="center" wrapText="1"/>
      <protection hidden="1"/>
    </xf>
    <xf numFmtId="0" fontId="105" fillId="0" borderId="0" xfId="0" applyFont="1" applyAlignment="1" applyProtection="1">
      <alignment horizontal="left" vertical="center" wrapText="1"/>
      <protection hidden="1"/>
    </xf>
    <xf numFmtId="0" fontId="114" fillId="0" borderId="5" xfId="0" applyFont="1" applyBorder="1" applyAlignment="1" applyProtection="1">
      <alignment horizontal="center" vertical="center" wrapText="1"/>
      <protection hidden="1"/>
    </xf>
    <xf numFmtId="0" fontId="105" fillId="0" borderId="0" xfId="0" quotePrefix="1" applyFont="1" applyAlignment="1" applyProtection="1">
      <alignment horizontal="left" vertical="center" wrapText="1"/>
      <protection hidden="1"/>
    </xf>
    <xf numFmtId="232" fontId="114" fillId="0" borderId="10" xfId="0" applyNumberFormat="1" applyFont="1" applyBorder="1" applyAlignment="1" applyProtection="1">
      <alignment horizontal="center" vertical="center" wrapText="1"/>
      <protection hidden="1"/>
    </xf>
    <xf numFmtId="232" fontId="114" fillId="0" borderId="25" xfId="0" applyNumberFormat="1" applyFont="1" applyBorder="1" applyAlignment="1" applyProtection="1">
      <alignment horizontal="center" vertical="center" wrapText="1"/>
      <protection hidden="1"/>
    </xf>
    <xf numFmtId="230" fontId="114" fillId="0" borderId="10" xfId="0" applyNumberFormat="1" applyFont="1" applyBorder="1" applyAlignment="1" applyProtection="1">
      <alignment horizontal="center" vertical="center" wrapText="1"/>
      <protection hidden="1"/>
    </xf>
    <xf numFmtId="230" fontId="114" fillId="0" borderId="25" xfId="0" applyNumberFormat="1" applyFont="1" applyBorder="1" applyAlignment="1" applyProtection="1">
      <alignment horizontal="center" vertical="center" wrapText="1"/>
      <protection hidden="1"/>
    </xf>
    <xf numFmtId="0" fontId="114" fillId="0" borderId="8" xfId="0" applyFont="1" applyBorder="1" applyAlignment="1" applyProtection="1">
      <alignment horizontal="center" vertical="center" wrapText="1"/>
      <protection hidden="1"/>
    </xf>
    <xf numFmtId="3" fontId="114" fillId="0" borderId="10" xfId="0" applyNumberFormat="1" applyFont="1" applyBorder="1" applyAlignment="1" applyProtection="1">
      <alignment horizontal="center" vertical="center" wrapText="1"/>
      <protection hidden="1"/>
    </xf>
    <xf numFmtId="0" fontId="114" fillId="0" borderId="4" xfId="0" applyFont="1" applyBorder="1" applyAlignment="1" applyProtection="1">
      <alignment horizontal="center" vertical="center" wrapText="1"/>
      <protection hidden="1"/>
    </xf>
    <xf numFmtId="0" fontId="131" fillId="0" borderId="0" xfId="478" applyFont="1" applyAlignment="1" applyProtection="1">
      <alignment horizontal="center" vertical="center"/>
      <protection hidden="1"/>
    </xf>
    <xf numFmtId="0" fontId="117" fillId="39" borderId="0" xfId="478" applyFont="1" applyFill="1" applyAlignment="1" applyProtection="1">
      <alignment horizontal="left" vertical="center"/>
      <protection hidden="1"/>
    </xf>
    <xf numFmtId="0" fontId="105" fillId="0" borderId="0" xfId="0" applyFont="1" applyAlignment="1" applyProtection="1">
      <alignment horizontal="left" vertical="center"/>
      <protection hidden="1"/>
    </xf>
    <xf numFmtId="0" fontId="105" fillId="0" borderId="0" xfId="0" applyFont="1" applyAlignment="1" applyProtection="1">
      <alignment vertical="center" wrapText="1"/>
      <protection hidden="1"/>
    </xf>
    <xf numFmtId="0" fontId="114" fillId="0" borderId="10" xfId="0" applyFont="1" applyBorder="1" applyAlignment="1" applyProtection="1">
      <alignment vertical="center" wrapText="1"/>
      <protection hidden="1"/>
    </xf>
  </cellXfs>
  <cellStyles count="715">
    <cellStyle name="_x0001_" xfId="1" xr:uid="{A20F1707-E56F-4400-AE36-B2FF1DCE82A0}"/>
    <cellStyle name="??" xfId="2" xr:uid="{AF1DC8CE-3A18-4F92-8375-42C84A1B7617}"/>
    <cellStyle name="?? [0.00]_ Att. 1- Cover" xfId="3" xr:uid="{0CFBA973-CFC4-4609-B82E-781E2CCDCE3F}"/>
    <cellStyle name="?? [0]" xfId="4" xr:uid="{5F62D0C3-FC22-41B6-BEDE-FD44038ED84E}"/>
    <cellStyle name="?_x001d_??%U©÷u&amp;H©÷9_x0008_?_x0009_s_x000a__x0007__x0001__x0001_" xfId="5" xr:uid="{9501A2D3-7B9E-4647-829F-DB66A0076508}"/>
    <cellStyle name="???? [0.00]_List-dwg" xfId="6" xr:uid="{DD739BF7-D8AF-4D13-AAB8-B77581DA194B}"/>
    <cellStyle name="??????" xfId="7" xr:uid="{B5E96FC0-20AD-4D2F-9BBF-0B2C7C6D4742}"/>
    <cellStyle name="????_List-dwg" xfId="8" xr:uid="{9B10EADB-A60E-4563-9B8E-C3C1511BF104}"/>
    <cellStyle name="???[0]_?? DI" xfId="9" xr:uid="{B4C2D913-FE85-4074-AB51-88ACB862EB37}"/>
    <cellStyle name="???_?? DI" xfId="10" xr:uid="{B3854532-7343-4FF8-BB32-ADD624F79192}"/>
    <cellStyle name="??[0]_BRE" xfId="11" xr:uid="{DA5EEFA6-2FBD-4FAE-BAB6-C36F78E2769B}"/>
    <cellStyle name="??_ ??? ???? " xfId="12" xr:uid="{8532BA2C-3E6D-4A83-84F4-4F548B70B3E7}"/>
    <cellStyle name="??A? [0]_laroux_1_¢¬???¢â? " xfId="13" xr:uid="{4863B244-BFAA-4EE6-9CB4-E0AE4B58B27A}"/>
    <cellStyle name="??A?_laroux_1_¢¬???¢â? " xfId="14" xr:uid="{2E28428F-62CC-44F6-9CFF-950D0ADE2FDB}"/>
    <cellStyle name="?¡±¢¥?_?¨ù??¢´¢¥_¢¬???¢â? " xfId="15" xr:uid="{2FF1EC06-23C7-44EE-993A-6C5DF4D204E7}"/>
    <cellStyle name="?ðÇ%U?&amp;H?_x0008_?s_x000a__x0007__x0001__x0001_" xfId="16" xr:uid="{C1812D91-8581-49B2-A39E-7498C0D6D9C2}"/>
    <cellStyle name="[0]_Chi phÝ kh¸c_V" xfId="17" xr:uid="{E03EB577-C206-4AB5-8DE5-9F3648A934FA}"/>
    <cellStyle name="_1. Coc BTCT" xfId="18" xr:uid="{A7018EDD-5867-4EEF-8F1F-35506E7B4937}"/>
    <cellStyle name="_3. He thong cap thoat nuoc" xfId="19" xr:uid="{E84EB136-FE7A-4F14-90FD-867606E41718}"/>
    <cellStyle name="_ALL" xfId="20" xr:uid="{73F75C43-C680-479A-BBAB-337B2BE315BE}"/>
    <cellStyle name="_Bang Chi tieu (2)" xfId="21" xr:uid="{D67C7160-7B56-4396-A379-7A4F1DA12445}"/>
    <cellStyle name="_be tu hoai" xfId="22" xr:uid="{0CD09C29-0337-49C1-8D6C-314886802D8D}"/>
    <cellStyle name="_BEN 3_080227-KiemTra" xfId="23" xr:uid="{53871CC8-9222-4010-9671-7D9377EBE9F1}"/>
    <cellStyle name="_Book1" xfId="24" xr:uid="{42307A42-EAFE-43E6-B05A-20F8728952F3}"/>
    <cellStyle name="_Book1_1" xfId="25" xr:uid="{3244676C-FF1D-425E-B16F-848892380805}"/>
    <cellStyle name="_Coc khoan nhoi" xfId="26" xr:uid="{1224D291-D247-43B8-9A90-8F541003B9B1}"/>
    <cellStyle name="_Danh muc trang thiet bi PCCC sở cấp" xfId="27" xr:uid="{E5EA141E-E61D-44ED-A9BA-03AF610341BF}"/>
    <cellStyle name="_He thong dien khung keo" xfId="28" xr:uid="{5B8EDC1A-253E-435C-84B0-B3865DBC94A4}"/>
    <cellStyle name="_HT giao thong duong A" xfId="29" xr:uid="{7E937221-6F2B-47FE-9B50-CE0A686CEA3F}"/>
    <cellStyle name="_kd" xfId="30" xr:uid="{0737C896-8EFD-45D4-85DB-B7E3198B5871}"/>
    <cellStyle name="_KLc" xfId="31" xr:uid="{39CC3847-3200-4A3F-93B3-CED834001897}"/>
    <cellStyle name="_klccc1" xfId="32" xr:uid="{36433DE7-A700-473B-B0D7-BAE44E10876A}"/>
    <cellStyle name="_KLcn+d" xfId="33" xr:uid="{C774BD91-44C0-46EF-9647-56160FBB3D50}"/>
    <cellStyle name="_KLR" xfId="34" xr:uid="{D42062FD-27BD-4235-847E-079C06BB94B1}"/>
    <cellStyle name="_KT (2)" xfId="35" xr:uid="{6013FA3F-E8ED-47C8-9170-573BDFC85101}"/>
    <cellStyle name="_KT (2)_1" xfId="36" xr:uid="{6FE52F1E-7A59-4B81-839D-267D2667D0DD}"/>
    <cellStyle name="_KT (2)_2" xfId="37" xr:uid="{C3327BFC-9833-4E39-B454-B266C9376E56}"/>
    <cellStyle name="_KT (2)_2_TG-TH" xfId="38" xr:uid="{2FEE24FF-79CB-4444-A5DD-9C8D4F882FD3}"/>
    <cellStyle name="_KT (2)_2_TG-TH_1. Ket cau va kien truc khu nha hoc" xfId="39" xr:uid="{E9EE26D4-1907-45E3-8CD7-9D1DDE15DD91}"/>
    <cellStyle name="_KT (2)_2_TG-TH_3.Tuong rao" xfId="40" xr:uid="{12EE6360-3750-4F14-857A-39ECE39679CA}"/>
    <cellStyle name="_KT (2)_2_TG-TH_5. HT dien" xfId="41" xr:uid="{C72C17B3-4A39-4363-A3A8-49EF784573F7}"/>
    <cellStyle name="_KT (2)_2_TG-TH_BEN 3_080227-KiemTra" xfId="42" xr:uid="{CFC82660-F38A-45D1-82AE-E845D8172686}"/>
    <cellStyle name="_KT (2)_2_TG-TH_Book1" xfId="43" xr:uid="{7C3BB77C-1EFB-4CD6-8533-70366EC51261}"/>
    <cellStyle name="_KT (2)_2_TG-TH_Book1_1" xfId="44" xr:uid="{D1957CB0-2BDC-4B23-900A-0E8DA9E37A0B}"/>
    <cellStyle name="_KT (2)_2_TG-TH_Book1_2" xfId="45" xr:uid="{6D04E602-98AD-4B5E-98EF-A5D5FF2CF4F8}"/>
    <cellStyle name="_KT (2)_2_TG-TH_chi phi khac" xfId="46" xr:uid="{AA6BEA98-B637-4A1D-A904-6E6614A6AE4A}"/>
    <cellStyle name="_KT (2)_2_TG-TH_chi phi khac moi" xfId="47" xr:uid="{6BBE6BCD-832D-4954-90F7-4B3EEB1BDFBD}"/>
    <cellStyle name="_KT (2)_2_TG-TH_He thong thoat thai duong C1" xfId="48" xr:uid="{661125DE-AA10-404C-9943-BA04B8A2EEB2}"/>
    <cellStyle name="_KT (2)_2_TG-TH_He thong thoat thai duong C7" xfId="49" xr:uid="{1E1FF1F9-1DF9-44AD-837F-4E2006B148C3}"/>
    <cellStyle name="_KT (2)_2_TG-TH_KhaiToan_SuaChuaNen+ChoTam 3-9-08." xfId="50" xr:uid="{2634FA39-01C7-4A1B-BD78-FAE93E9FC740}"/>
    <cellStyle name="_KT (2)_2_TG-TH_Mong" xfId="51" xr:uid="{911F9C62-2F96-4B9D-A588-32964FE15448}"/>
    <cellStyle name="_KT (2)_2_TG-TH_Tong du toan AQ" xfId="52" xr:uid="{907BB2D4-92CB-4327-91F4-FD726BE2DB0A}"/>
    <cellStyle name="_KT (2)_2_TG-TH_Tong du toan N.T.Hien" xfId="53" xr:uid="{37BBC68C-70FA-4B03-AB97-E2525D213048}"/>
    <cellStyle name="_KT (2)_2_TG-TH_Tong du toan palace" xfId="54" xr:uid="{F6541205-B425-419D-BE42-BC2D080E1354}"/>
    <cellStyle name="_KT (2)_2_TG-TH_Tong hop du toan TT3" xfId="55" xr:uid="{C0879EF4-6110-4ACC-BD3A-22BE41C9CBCC}"/>
    <cellStyle name="_KT (2)_2_TG-TH_tong hop nen BTCT" xfId="56" xr:uid="{2AE27FC7-D7F3-48AA-82CC-D2DA23BB0BD6}"/>
    <cellStyle name="_KT (2)_3" xfId="57" xr:uid="{D49423B3-98D2-431E-A9DF-750E7C0A0F92}"/>
    <cellStyle name="_KT (2)_3_TG-TH" xfId="58" xr:uid="{5FE43323-4CEB-43C1-9F21-72B1762C3250}"/>
    <cellStyle name="_KT (2)_3_TG-TH_ALL" xfId="59" xr:uid="{CB3A98B8-5793-4DA5-A80D-3746E3427D3F}"/>
    <cellStyle name="_KT (2)_3_TG-TH_BEN 3_080227-KiemTra" xfId="60" xr:uid="{867BC1D7-5E61-4EEA-9580-04D2CA1F73C8}"/>
    <cellStyle name="_KT (2)_3_TG-TH_Book1" xfId="61" xr:uid="{97A2306C-7809-4A6D-A89E-6CD2A4449C86}"/>
    <cellStyle name="_KT (2)_3_TG-TH_kd" xfId="62" xr:uid="{3537F46A-D027-4E77-9D89-4EAADB56B3B3}"/>
    <cellStyle name="_KT (2)_3_TG-TH_KLc" xfId="63" xr:uid="{9729F931-9400-46C6-BF8C-5505E9D152C4}"/>
    <cellStyle name="_KT (2)_3_TG-TH_klccc1" xfId="64" xr:uid="{96246737-9AAD-4054-9CF6-0CF7E5537173}"/>
    <cellStyle name="_KT (2)_3_TG-TH_KLcn+d" xfId="65" xr:uid="{2AAFC794-4720-4AA4-8501-FF169074A25A}"/>
    <cellStyle name="_KT (2)_3_TG-TH_KLR" xfId="66" xr:uid="{90882F73-75CB-47CE-8BD5-02409F55AFC1}"/>
    <cellStyle name="_KT (2)_3_TG-TH_KTOAN" xfId="67" xr:uid="{E3BEB9E3-B1BB-410A-B996-B35D59078D1C}"/>
    <cellStyle name="_KT (2)_3_TG-TH_KTOAN1" xfId="68" xr:uid="{140B127E-A0B4-4512-83B5-FA4AE150C576}"/>
    <cellStyle name="_KT (2)_3_TG-TH_PERSONAL" xfId="69" xr:uid="{79B5BE37-885C-44CF-9E03-7CBC6ACB3D19}"/>
    <cellStyle name="_KT (2)_3_TG-TH_PERSONAL_Book1" xfId="70" xr:uid="{F21E5BC0-D288-4C9F-80CD-24BFEA345DD8}"/>
    <cellStyle name="_KT (2)_3_TG-TH_PERSONAL_Tong hop KHCB 2001" xfId="71" xr:uid="{3D6BF04E-E395-4417-83BC-B1DA0506B43F}"/>
    <cellStyle name="_KT (2)_3_TG-TH_THKP CAU" xfId="72" xr:uid="{91707DED-6C96-46E0-A136-CCD5D65EC1C8}"/>
    <cellStyle name="_KT (2)_3_TG-TH_THKPCAU(c)" xfId="73" xr:uid="{A61DC39C-FD62-48FE-800A-4143279B36BF}"/>
    <cellStyle name="_KT (2)_4" xfId="74" xr:uid="{4A0EBE65-5DC6-4251-8051-91D295E6A480}"/>
    <cellStyle name="_KT (2)_4_1. Ket cau va kien truc khu nha hoc" xfId="75" xr:uid="{9A3538A9-1880-4233-A120-617296122E13}"/>
    <cellStyle name="_KT (2)_4_3.Tuong rao" xfId="76" xr:uid="{50AB24FC-A829-411A-BC04-54D11234FE65}"/>
    <cellStyle name="_KT (2)_4_5. HT dien" xfId="77" xr:uid="{1DFBB2FD-1DFF-450D-B2D0-90C748E7C0D9}"/>
    <cellStyle name="_KT (2)_4_BEN 3_080227-KiemTra" xfId="78" xr:uid="{B8B8804B-C7BB-4B98-9148-728033613126}"/>
    <cellStyle name="_KT (2)_4_Book1" xfId="79" xr:uid="{F0FCE3E6-B778-478C-BD07-52520BA9C893}"/>
    <cellStyle name="_KT (2)_4_Book1_1" xfId="80" xr:uid="{C14F1ACC-F278-463B-B2C7-0F5C28142CA4}"/>
    <cellStyle name="_KT (2)_4_Book1_2" xfId="81" xr:uid="{06B4D047-F40A-482C-A904-2D436231A895}"/>
    <cellStyle name="_KT (2)_4_chi phi khac" xfId="82" xr:uid="{0E0EAD08-9C98-4AFB-9B45-59133C04C572}"/>
    <cellStyle name="_KT (2)_4_chi phi khac moi" xfId="83" xr:uid="{2BA3500E-6D34-4406-84B9-D6E6F2788754}"/>
    <cellStyle name="_KT (2)_4_He thong thoat thai duong C1" xfId="84" xr:uid="{A01202CB-A80E-47C8-8994-192141489044}"/>
    <cellStyle name="_KT (2)_4_He thong thoat thai duong C7" xfId="85" xr:uid="{E0053184-4B25-4B09-8C1D-B74230CE33A1}"/>
    <cellStyle name="_KT (2)_4_KhaiToan_SuaChuaNen+ChoTam 3-9-08." xfId="86" xr:uid="{71B1FD42-3AFF-44D9-BB97-C18D6931DE2B}"/>
    <cellStyle name="_KT (2)_4_Mong" xfId="87" xr:uid="{B1798D6A-9259-4088-A1B8-F07CCDDE79CC}"/>
    <cellStyle name="_KT (2)_4_TG-TH" xfId="88" xr:uid="{A68780CE-1A2E-4D01-A036-1EAAC2ACBC58}"/>
    <cellStyle name="_KT (2)_4_Tong du toan AQ" xfId="89" xr:uid="{75A7F455-9DFB-4852-96AF-59B5E6C98743}"/>
    <cellStyle name="_KT (2)_4_Tong du toan N.T.Hien" xfId="90" xr:uid="{BC72D386-FD55-4D37-B6EF-775071A47320}"/>
    <cellStyle name="_KT (2)_4_Tong du toan palace" xfId="91" xr:uid="{22B2C797-1D02-4DA5-9D5E-88F12BFD0B92}"/>
    <cellStyle name="_KT (2)_4_Tong hop du toan TT3" xfId="92" xr:uid="{C82089C7-2849-4AC3-B96A-552994C0FBF8}"/>
    <cellStyle name="_KT (2)_4_tong hop nen BTCT" xfId="93" xr:uid="{521C1AC9-B525-48C2-AF13-07B14CEC782D}"/>
    <cellStyle name="_KT (2)_5" xfId="94" xr:uid="{5F991614-BE62-46A7-9530-B9F454900C36}"/>
    <cellStyle name="_KT (2)_5_1. Ket cau va kien truc khu nha hoc" xfId="95" xr:uid="{27AE9C1E-0328-46D0-A0E8-6DB5C58B6239}"/>
    <cellStyle name="_KT (2)_5_3.Tuong rao" xfId="96" xr:uid="{67158695-678D-4135-9D5B-65890E9861F5}"/>
    <cellStyle name="_KT (2)_5_5. HT dien" xfId="97" xr:uid="{DD427CD4-185D-4CAE-818E-2A1C05448060}"/>
    <cellStyle name="_KT (2)_5_ALL" xfId="98" xr:uid="{7BA614AE-67C4-4170-AAF0-B0715D75EEF3}"/>
    <cellStyle name="_KT (2)_5_BEN 3_080227-KiemTra" xfId="99" xr:uid="{996E46D7-FA76-4C9D-9E7F-6DC3F01329BE}"/>
    <cellStyle name="_KT (2)_5_Book1" xfId="100" xr:uid="{01D7DBAA-2CDD-4048-A7E0-5A9ED0C57D18}"/>
    <cellStyle name="_KT (2)_5_Book1_1" xfId="101" xr:uid="{EB17B730-8D1C-49CF-BB50-C76510C646F1}"/>
    <cellStyle name="_KT (2)_5_Book1_2" xfId="102" xr:uid="{22B4F94B-10B9-4E03-894C-5C50CC64DEBB}"/>
    <cellStyle name="_KT (2)_5_Book1_BEN 3_080227-KiemTra" xfId="103" xr:uid="{A8FE5F9F-7A01-4EBF-BC95-E0F7F6CC8DE0}"/>
    <cellStyle name="_KT (2)_5_chi phi khac" xfId="104" xr:uid="{96EDE167-9443-4BBC-9197-94E19D197C20}"/>
    <cellStyle name="_KT (2)_5_chi phi khac moi" xfId="105" xr:uid="{8F848DEA-2D2F-4EFB-8358-37877D136EC4}"/>
    <cellStyle name="_KT (2)_5_He thong thoat thai duong C1" xfId="106" xr:uid="{B22E06BA-8BE4-48A3-BA29-D826F0CB60F0}"/>
    <cellStyle name="_KT (2)_5_He thong thoat thai duong C7" xfId="107" xr:uid="{068A282A-ABFC-4051-A666-DC590A61EAFD}"/>
    <cellStyle name="_KT (2)_5_kd" xfId="108" xr:uid="{17989475-E4B3-461E-9C7A-3828D4A4853C}"/>
    <cellStyle name="_KT (2)_5_KLc" xfId="109" xr:uid="{D51A5569-1AB5-4819-A08A-BE895FB6F2E7}"/>
    <cellStyle name="_KT (2)_5_klccc1" xfId="110" xr:uid="{3D80FC7D-E7F4-4751-BA0E-8CD2683240FC}"/>
    <cellStyle name="_KT (2)_5_KLcn+d" xfId="111" xr:uid="{E1C4AF92-8289-4428-8CBF-F5033DF0D3C4}"/>
    <cellStyle name="_KT (2)_5_KLR" xfId="112" xr:uid="{43899487-55CD-4788-AC4B-DA3C606EABF6}"/>
    <cellStyle name="_KT (2)_5_KTOAN" xfId="113" xr:uid="{9BCFACDC-A4C2-41C7-8FB1-1FFABF0F8158}"/>
    <cellStyle name="_KT (2)_5_KTOAN1" xfId="114" xr:uid="{F26AC309-B4BA-445F-9FB7-1DB9F053703E}"/>
    <cellStyle name="_KT (2)_5_KhaiToan_SuaChuaNen+ChoTam 3-9-08." xfId="115" xr:uid="{B90417D0-2B8E-40CB-A70B-40BA0DBB5479}"/>
    <cellStyle name="_KT (2)_5_Mong" xfId="116" xr:uid="{A041A164-7244-4BD2-A86C-163BFCA6441F}"/>
    <cellStyle name="_KT (2)_5_Tong du toan AQ" xfId="117" xr:uid="{B4F0A5FE-A950-44FE-B669-460EB9BE4F47}"/>
    <cellStyle name="_KT (2)_5_Tong du toan N.T.Hien" xfId="118" xr:uid="{0A9348CA-28D7-4FB2-8DB0-6A94C25F9819}"/>
    <cellStyle name="_KT (2)_5_Tong du toan palace" xfId="119" xr:uid="{2F2AF712-4012-4D27-AAF5-F01054679815}"/>
    <cellStyle name="_KT (2)_5_Tong hop du toan TT3" xfId="120" xr:uid="{56DC5DEB-DF16-4BE5-AD87-127880B5D01A}"/>
    <cellStyle name="_KT (2)_5_tong hop nen BTCT" xfId="121" xr:uid="{18FECC7F-C49D-4C68-AB09-068BDBBBB0F6}"/>
    <cellStyle name="_KT (2)_5_THKP CAU" xfId="122" xr:uid="{995C5B83-8FA9-4196-B1F4-C1476F3E5472}"/>
    <cellStyle name="_KT (2)_5_THKPCAU(c)" xfId="123" xr:uid="{09977125-1196-430A-B338-C8D60B39A391}"/>
    <cellStyle name="_KT (2)_ALL" xfId="124" xr:uid="{F00B8707-1822-42C8-B97A-18180F9118FD}"/>
    <cellStyle name="_KT (2)_BEN 3_080227-KiemTra" xfId="125" xr:uid="{67421C4B-0D23-4996-B54A-F813821C7BF7}"/>
    <cellStyle name="_KT (2)_Book1" xfId="126" xr:uid="{411DC21D-23D1-4858-AA0A-C23C566F00D5}"/>
    <cellStyle name="_KT (2)_kd" xfId="127" xr:uid="{B7157BC5-40AA-449A-A4AF-FBDC4C58958F}"/>
    <cellStyle name="_KT (2)_KLc" xfId="128" xr:uid="{03681758-6C78-43E5-9263-637331A67776}"/>
    <cellStyle name="_KT (2)_klccc1" xfId="129" xr:uid="{BACEB848-46CB-4492-B222-BEC941FE66EA}"/>
    <cellStyle name="_KT (2)_KLcn+d" xfId="130" xr:uid="{A8E0B4D2-99EF-4DC9-9403-3437EC0EBD15}"/>
    <cellStyle name="_KT (2)_KLR" xfId="131" xr:uid="{5D34000C-D523-443E-8208-0887C6DC8DBD}"/>
    <cellStyle name="_KT (2)_KTOAN" xfId="132" xr:uid="{7FD50598-2AA6-4368-BFDB-E41E7BEA48E0}"/>
    <cellStyle name="_KT (2)_KTOAN1" xfId="133" xr:uid="{062AB551-859A-4B67-9F3D-C83B9D9FDC1F}"/>
    <cellStyle name="_KT (2)_PERSONAL" xfId="134" xr:uid="{0DB3B4D4-5E72-4C82-A0B9-A3ABBD39FD32}"/>
    <cellStyle name="_KT (2)_PERSONAL_Book1" xfId="135" xr:uid="{A13D6DF7-9023-46B7-B2CB-D9FA6167B2D1}"/>
    <cellStyle name="_KT (2)_PERSONAL_Tong hop KHCB 2001" xfId="136" xr:uid="{13429F4C-006C-4461-A953-2883D789F398}"/>
    <cellStyle name="_KT (2)_TG-TH" xfId="137" xr:uid="{D6E5A199-77C9-471C-A9A9-F55EF4D7A0BA}"/>
    <cellStyle name="_KT (2)_THKP CAU" xfId="138" xr:uid="{7E3F6A43-B1FB-4CD2-971B-97BA26641A8D}"/>
    <cellStyle name="_KT (2)_THKPCAU(c)" xfId="139" xr:uid="{D0396E74-6B45-4244-9085-7DB05AA8B0D3}"/>
    <cellStyle name="_KT_TG" xfId="140" xr:uid="{B649F531-719A-4BF2-AB5B-0861BAF58020}"/>
    <cellStyle name="_KT_TG_1" xfId="141" xr:uid="{A66CD118-A272-4137-B0C2-77D1C4CE88ED}"/>
    <cellStyle name="_KT_TG_1_1. Ket cau va kien truc khu nha hoc" xfId="142" xr:uid="{554679FC-42B8-42C4-91D9-CB70EDC203DE}"/>
    <cellStyle name="_KT_TG_1_3.Tuong rao" xfId="143" xr:uid="{D024587A-ABA0-442A-B7C7-3D8710825E13}"/>
    <cellStyle name="_KT_TG_1_5. HT dien" xfId="144" xr:uid="{BC441B7F-3F57-4491-BAAA-FA590FEDD5F7}"/>
    <cellStyle name="_KT_TG_1_ALL" xfId="145" xr:uid="{1E713420-7841-4053-8F34-C2E0E580A0AB}"/>
    <cellStyle name="_KT_TG_1_BEN 3_080227-KiemTra" xfId="146" xr:uid="{28AFE055-437D-4818-AC0B-CA60BE86344A}"/>
    <cellStyle name="_KT_TG_1_Book1" xfId="147" xr:uid="{62F22DC5-CFBB-4BD3-B28C-6457567E3F4F}"/>
    <cellStyle name="_KT_TG_1_Book1_1" xfId="148" xr:uid="{17F9B92A-4A13-4EE0-A0DA-28CE5117589A}"/>
    <cellStyle name="_KT_TG_1_Book1_2" xfId="149" xr:uid="{DCBD840F-F627-498D-82D3-15AED66AC685}"/>
    <cellStyle name="_KT_TG_1_Book1_BEN 3_080227-KiemTra" xfId="150" xr:uid="{D1BA8386-5BE0-470D-BB15-5DF8817E80AE}"/>
    <cellStyle name="_KT_TG_1_chi phi khac" xfId="151" xr:uid="{BF5C1224-38B4-4E30-98C8-74E18FF80357}"/>
    <cellStyle name="_KT_TG_1_chi phi khac moi" xfId="152" xr:uid="{43950DD7-7826-46F2-98F5-8C208F5FE9B8}"/>
    <cellStyle name="_KT_TG_1_He thong thoat thai duong C1" xfId="153" xr:uid="{412EF12D-1D20-4AB9-BE66-F566DEF14BC5}"/>
    <cellStyle name="_KT_TG_1_He thong thoat thai duong C7" xfId="154" xr:uid="{7196B649-8FBA-45BE-8930-8074139E976D}"/>
    <cellStyle name="_KT_TG_1_kd" xfId="155" xr:uid="{4B3B2913-13F6-4CAC-8359-8756725BB8FC}"/>
    <cellStyle name="_KT_TG_1_KLc" xfId="156" xr:uid="{77AD7740-AC50-4876-926F-70C003FCF7A0}"/>
    <cellStyle name="_KT_TG_1_klccc1" xfId="157" xr:uid="{787DC272-CA5B-4904-A38F-3A72BCFC55D2}"/>
    <cellStyle name="_KT_TG_1_KLcn+d" xfId="158" xr:uid="{FF01BC4C-C8D6-42A2-9944-E49D6F2343EA}"/>
    <cellStyle name="_KT_TG_1_KLR" xfId="159" xr:uid="{FFD069EC-CA9E-4AFF-90F6-EE05D07C13B8}"/>
    <cellStyle name="_KT_TG_1_KTOAN" xfId="160" xr:uid="{D3EB9C69-66C8-4568-8146-E3D4F7FE6C57}"/>
    <cellStyle name="_KT_TG_1_KTOAN1" xfId="161" xr:uid="{D44F311C-656C-4820-9B17-F176685EFF95}"/>
    <cellStyle name="_KT_TG_1_KhaiToan_SuaChuaNen+ChoTam 3-9-08." xfId="162" xr:uid="{1C484393-048F-4270-9970-A80F28907B2F}"/>
    <cellStyle name="_KT_TG_1_Mong" xfId="163" xr:uid="{924191BC-9F9D-4F85-85B6-8AB6217A63D9}"/>
    <cellStyle name="_KT_TG_1_Tong du toan AQ" xfId="164" xr:uid="{2C81BFDB-90FE-47E3-9D5F-E4B6F5DCD6CA}"/>
    <cellStyle name="_KT_TG_1_Tong du toan N.T.Hien" xfId="165" xr:uid="{F1B6393E-0DE6-4752-80CB-BA07C12596B2}"/>
    <cellStyle name="_KT_TG_1_Tong du toan palace" xfId="166" xr:uid="{DB2D9750-CFE2-4FB2-ACAF-A6EEFE61C92C}"/>
    <cellStyle name="_KT_TG_1_Tong hop du toan TT3" xfId="167" xr:uid="{199C9497-8C97-46BB-BE4F-5707FEB0F7F9}"/>
    <cellStyle name="_KT_TG_1_tong hop nen BTCT" xfId="168" xr:uid="{290EB11B-5C04-4E90-B9FA-9904E811EA85}"/>
    <cellStyle name="_KT_TG_1_THKP CAU" xfId="169" xr:uid="{C0454555-0920-40B6-B703-2815C8E4CE29}"/>
    <cellStyle name="_KT_TG_1_THKPCAU(c)" xfId="170" xr:uid="{A5E31B31-7156-4BD4-A993-CC95412F6168}"/>
    <cellStyle name="_KT_TG_2" xfId="171" xr:uid="{3FE83D43-4F27-4A78-BF66-CA0B6ADA9507}"/>
    <cellStyle name="_KT_TG_2_1. Ket cau va kien truc khu nha hoc" xfId="172" xr:uid="{DA6E40C3-0FA4-47E4-B630-4DF667313615}"/>
    <cellStyle name="_KT_TG_2_3.Tuong rao" xfId="173" xr:uid="{24A2291B-2B4D-4E37-B975-F4CE4C807DCC}"/>
    <cellStyle name="_KT_TG_2_5. HT dien" xfId="174" xr:uid="{8CD40400-CB21-4745-9730-7BDD1A225150}"/>
    <cellStyle name="_KT_TG_2_BEN 3_080227-KiemTra" xfId="175" xr:uid="{FFC7773D-7AB4-4D61-82FA-11A486C45427}"/>
    <cellStyle name="_KT_TG_2_Book1" xfId="176" xr:uid="{75C9AFA2-C5DF-478B-8650-3053ED414976}"/>
    <cellStyle name="_KT_TG_2_Book1_1" xfId="177" xr:uid="{7BF8E25D-AB04-4AC1-904C-1D9767147147}"/>
    <cellStyle name="_KT_TG_2_Book1_2" xfId="178" xr:uid="{A31F2870-D100-4C18-A92A-78082D67862A}"/>
    <cellStyle name="_KT_TG_2_chi phi khac" xfId="179" xr:uid="{736B4B91-7BE4-401B-A107-864044679914}"/>
    <cellStyle name="_KT_TG_2_chi phi khac moi" xfId="180" xr:uid="{C64D16D1-A280-4C0C-AACB-9B381F1B8E2A}"/>
    <cellStyle name="_KT_TG_2_He thong thoat thai duong C1" xfId="181" xr:uid="{119C2835-EE33-41EC-86F0-F1C903C39968}"/>
    <cellStyle name="_KT_TG_2_He thong thoat thai duong C7" xfId="182" xr:uid="{3C1DF0AD-A66B-40CD-B841-9EBB89315DFE}"/>
    <cellStyle name="_KT_TG_2_KhaiToan_SuaChuaNen+ChoTam 3-9-08." xfId="183" xr:uid="{68F803D9-441D-494B-ACEA-3D579953446B}"/>
    <cellStyle name="_KT_TG_2_Mong" xfId="184" xr:uid="{17059720-7038-4C04-A372-18A135ED316B}"/>
    <cellStyle name="_KT_TG_2_Tong du toan AQ" xfId="185" xr:uid="{827EAF25-A1A3-45A9-9ED0-0C5C28789654}"/>
    <cellStyle name="_KT_TG_2_Tong du toan N.T.Hien" xfId="186" xr:uid="{BDE64875-BE08-41EA-99C7-D5375654F595}"/>
    <cellStyle name="_KT_TG_2_Tong du toan palace" xfId="187" xr:uid="{FDAF61F2-3B9A-415F-BB17-292921EDD106}"/>
    <cellStyle name="_KT_TG_2_Tong hop du toan TT3" xfId="188" xr:uid="{AF956F4A-CF91-4AC1-8A96-C801A81CF371}"/>
    <cellStyle name="_KT_TG_2_tong hop nen BTCT" xfId="189" xr:uid="{E9D3173F-A94F-4489-B669-8204C45C8F59}"/>
    <cellStyle name="_KT_TG_3" xfId="190" xr:uid="{3E4D9827-CD13-4727-801E-FEC27C74AB1F}"/>
    <cellStyle name="_KT_TG_4" xfId="191" xr:uid="{046F0EA4-8CE0-4D17-90C1-4D6F88119883}"/>
    <cellStyle name="_KTOAN" xfId="192" xr:uid="{CDB11C8C-8D00-4414-936B-D65BA7D41D75}"/>
    <cellStyle name="_KTOAN1" xfId="193" xr:uid="{1FD29F87-338A-49DD-AFF3-26A6736A8F75}"/>
    <cellStyle name="_PERSONAL" xfId="194" xr:uid="{174E64A9-491F-4C7C-9595-4A22AC528B11}"/>
    <cellStyle name="_PERSONAL_Book1" xfId="195" xr:uid="{E6B44158-104F-443A-852D-EA7722683D8D}"/>
    <cellStyle name="_PERSONAL_Tong hop KHCB 2001" xfId="196" xr:uid="{189F261B-8D1A-476C-BE3D-5A8AED775A5F}"/>
    <cellStyle name="_TG-TH" xfId="197" xr:uid="{34815222-E58F-44E6-BF35-F77797AA5B35}"/>
    <cellStyle name="_TG-TH_1" xfId="198" xr:uid="{13104926-154A-4BF1-8D5E-1F14EFDE173F}"/>
    <cellStyle name="_TG-TH_1_1. Ket cau va kien truc khu nha hoc" xfId="199" xr:uid="{305DC6C0-394D-4429-85FA-269CEAF6AFC7}"/>
    <cellStyle name="_TG-TH_1_3.Tuong rao" xfId="200" xr:uid="{104A7E3C-BEAC-43CB-A7B9-9F8790025F8B}"/>
    <cellStyle name="_TG-TH_1_5. HT dien" xfId="201" xr:uid="{7575D184-3631-4B8B-B2E0-5F74DA3273A6}"/>
    <cellStyle name="_TG-TH_1_ALL" xfId="202" xr:uid="{6151CB26-2E5C-4312-A77D-FB644F309860}"/>
    <cellStyle name="_TG-TH_1_BEN 3_080227-KiemTra" xfId="203" xr:uid="{509F81B3-757D-4D3C-A729-2D0FF5C8A64B}"/>
    <cellStyle name="_TG-TH_1_Book1" xfId="204" xr:uid="{5AE77805-B606-429A-8715-1BD0D10861D8}"/>
    <cellStyle name="_TG-TH_1_Book1_1" xfId="205" xr:uid="{C0B51346-BDAF-4AB9-9AFB-EB4AD5814D33}"/>
    <cellStyle name="_TG-TH_1_Book1_2" xfId="206" xr:uid="{3D86E2B0-92CE-4A55-AC57-B34F7206C9EE}"/>
    <cellStyle name="_TG-TH_1_Book1_BEN 3_080227-KiemTra" xfId="207" xr:uid="{876FF389-A54A-4C9C-8455-C2125AC22ECC}"/>
    <cellStyle name="_TG-TH_1_chi phi khac" xfId="208" xr:uid="{AB15EC65-B372-4D90-990C-15D254821C41}"/>
    <cellStyle name="_TG-TH_1_chi phi khac moi" xfId="209" xr:uid="{61F07F80-ECF9-4B16-ABFF-D686D5713A58}"/>
    <cellStyle name="_TG-TH_1_He thong thoat thai duong C1" xfId="210" xr:uid="{9809514E-602C-47AE-9F9D-398E79D26BFB}"/>
    <cellStyle name="_TG-TH_1_He thong thoat thai duong C7" xfId="211" xr:uid="{CDE3243A-42E1-4D75-A704-38222939954C}"/>
    <cellStyle name="_TG-TH_1_kd" xfId="212" xr:uid="{DDD015E6-454D-4AB3-9B85-25C36F56ACC7}"/>
    <cellStyle name="_TG-TH_1_KLc" xfId="213" xr:uid="{D301D87E-D90A-4E5F-B64D-86027D13EE51}"/>
    <cellStyle name="_TG-TH_1_klccc1" xfId="214" xr:uid="{B18D1483-FE27-4BAC-9E9A-82763E58FC5A}"/>
    <cellStyle name="_TG-TH_1_KLcn+d" xfId="215" xr:uid="{A66FFC1E-B9BA-413C-B30A-CE3796ED1692}"/>
    <cellStyle name="_TG-TH_1_KLR" xfId="216" xr:uid="{54A19F33-079B-47A1-902D-7C2349F96224}"/>
    <cellStyle name="_TG-TH_1_KTOAN" xfId="217" xr:uid="{BBD48B2D-A0B3-4106-BE43-E27E2A503092}"/>
    <cellStyle name="_TG-TH_1_KTOAN1" xfId="218" xr:uid="{3DAC4F36-D463-411E-9B1C-81B95A3ECA33}"/>
    <cellStyle name="_TG-TH_1_KhaiToan_SuaChuaNen+ChoTam 3-9-08." xfId="219" xr:uid="{FFC2106D-E5DB-4DD3-89DE-EDC9A8435A3C}"/>
    <cellStyle name="_TG-TH_1_Mong" xfId="220" xr:uid="{D2C9BA51-E3D3-470C-B1ED-708B6F4F2F15}"/>
    <cellStyle name="_TG-TH_1_Tong du toan AQ" xfId="221" xr:uid="{EA6F4FB1-AA4B-461A-AF4A-0E61500847D5}"/>
    <cellStyle name="_TG-TH_1_Tong du toan N.T.Hien" xfId="222" xr:uid="{C2EBDEE7-37BB-4A70-BE77-0E31D767897D}"/>
    <cellStyle name="_TG-TH_1_Tong du toan palace" xfId="223" xr:uid="{BADABB55-3722-4F52-AB91-FC918CB9F385}"/>
    <cellStyle name="_TG-TH_1_Tong hop du toan TT3" xfId="224" xr:uid="{D084CEFD-B82A-4528-A623-19023A6C5BA1}"/>
    <cellStyle name="_TG-TH_1_tong hop nen BTCT" xfId="225" xr:uid="{FA1FAFCF-7064-4E8A-AB1D-10FE6746F12F}"/>
    <cellStyle name="_TG-TH_1_THKP CAU" xfId="226" xr:uid="{40A2E2FA-39D6-4B26-9B79-C680948E5530}"/>
    <cellStyle name="_TG-TH_1_THKPCAU(c)" xfId="227" xr:uid="{8CECD9BF-A7CA-4913-88F5-5CFB0EA2AD51}"/>
    <cellStyle name="_TG-TH_2" xfId="228" xr:uid="{80BFBDF2-9B2E-4C3D-84DC-4ADB77C353DC}"/>
    <cellStyle name="_TG-TH_2_1. Ket cau va kien truc khu nha hoc" xfId="229" xr:uid="{E1758F5B-464B-413F-9584-1D35068A5A89}"/>
    <cellStyle name="_TG-TH_2_3.Tuong rao" xfId="230" xr:uid="{6F3E9A75-FF46-4A3E-B64D-4F3BC8BE17A4}"/>
    <cellStyle name="_TG-TH_2_5. HT dien" xfId="231" xr:uid="{0D0DDB90-F474-44AA-A8E1-E0C409062730}"/>
    <cellStyle name="_TG-TH_2_BEN 3_080227-KiemTra" xfId="232" xr:uid="{F6FC0B06-239D-4036-95BA-12D499E8D39B}"/>
    <cellStyle name="_TG-TH_2_Book1" xfId="233" xr:uid="{694E6677-7291-4348-9B62-840FF8E907C5}"/>
    <cellStyle name="_TG-TH_2_Book1_1" xfId="234" xr:uid="{7FD9BD75-E432-435E-BA0B-8E82AAD80CAD}"/>
    <cellStyle name="_TG-TH_2_Book1_2" xfId="235" xr:uid="{5ED67E6E-05FA-4644-9FF5-CA51BA336384}"/>
    <cellStyle name="_TG-TH_2_chi phi khac" xfId="236" xr:uid="{726501BB-1C6C-4E52-808D-6759E2CC2EC3}"/>
    <cellStyle name="_TG-TH_2_chi phi khac moi" xfId="237" xr:uid="{F95EBF2D-8733-4462-844C-5FDA7F1A50F3}"/>
    <cellStyle name="_TG-TH_2_He thong thoat thai duong C1" xfId="238" xr:uid="{EC4B4C81-54FD-4875-B6E4-3629C03A6277}"/>
    <cellStyle name="_TG-TH_2_He thong thoat thai duong C7" xfId="239" xr:uid="{99608DC8-5281-4C85-99CA-5075A870B65D}"/>
    <cellStyle name="_TG-TH_2_KhaiToan_SuaChuaNen+ChoTam 3-9-08." xfId="240" xr:uid="{FCEDD631-EE89-49E8-B5F9-F37D420060BC}"/>
    <cellStyle name="_TG-TH_2_Mong" xfId="241" xr:uid="{4BEC72C6-3958-46CE-9606-02A33278491F}"/>
    <cellStyle name="_TG-TH_2_Tong du toan AQ" xfId="242" xr:uid="{1766BC24-9768-4C6A-A490-5E5196B5E369}"/>
    <cellStyle name="_TG-TH_2_Tong du toan N.T.Hien" xfId="243" xr:uid="{03E2E1EA-BA63-4097-9BF9-0B69FEEE4798}"/>
    <cellStyle name="_TG-TH_2_Tong du toan palace" xfId="244" xr:uid="{17882948-7E40-4B06-8C84-F58FDBBD97A6}"/>
    <cellStyle name="_TG-TH_2_Tong hop du toan TT3" xfId="245" xr:uid="{98E4FC7E-7761-4FCF-A007-72683340AAE0}"/>
    <cellStyle name="_TG-TH_2_tong hop nen BTCT" xfId="246" xr:uid="{716FCAF3-EFFC-4844-B10A-97A9916CFA19}"/>
    <cellStyle name="_TG-TH_3" xfId="247" xr:uid="{201A77A3-9DF5-4D3C-839D-281BF7521D20}"/>
    <cellStyle name="_TG-TH_4" xfId="248" xr:uid="{716E45B9-902F-4698-B38E-340D97766287}"/>
    <cellStyle name="_Tong_muc_dau_tu_tieu_hoc_XTT" xfId="249" xr:uid="{08FB78A4-CFD5-4E32-84A9-6F08665DC962}"/>
    <cellStyle name="_THKP CAU" xfId="250" xr:uid="{6E3AC70D-38CE-4F84-AD9B-EB49CFB86DDF}"/>
    <cellStyle name="_THKPCAU(c)" xfId="251" xr:uid="{E7D17D12-A641-4928-998F-3DBEE0EEFE1C}"/>
    <cellStyle name="~1" xfId="252" xr:uid="{6DCA0BEB-C128-4AE9-B1AA-A4169F66D7E8}"/>
    <cellStyle name="•W?_Format" xfId="253" xr:uid="{2D763073-94F0-4356-8B78-93D2E6D81BF0}"/>
    <cellStyle name="•W€_Format" xfId="254" xr:uid="{9D142C8C-3CB4-4EB3-9E0E-4C13280BF650}"/>
    <cellStyle name="•W_Format" xfId="255" xr:uid="{E85307A9-AD1F-4BBD-8D23-83212619306B}"/>
    <cellStyle name="W_STDFOR" xfId="256" xr:uid="{D6FB498C-15C9-4303-94B1-1E4F2BA609AE}"/>
    <cellStyle name="1" xfId="257" xr:uid="{9ECEBB88-572E-48E6-8DEB-A9FD98E0BB0B}"/>
    <cellStyle name="¹éºÐÀ²_±âÅ¸" xfId="258" xr:uid="{0A702865-7D91-4E52-8178-10B6E04AC56A}"/>
    <cellStyle name="2" xfId="259" xr:uid="{DF68E5DD-E5E6-4D9F-8582-EC6263BEB5CE}"/>
    <cellStyle name="20" xfId="260" xr:uid="{52029A2F-E7D1-4F7F-9106-4DDFAEECF6CE}"/>
    <cellStyle name="20% - Accent1" xfId="261" builtinId="30" customBuiltin="1"/>
    <cellStyle name="20% - Accent2" xfId="262" builtinId="34" customBuiltin="1"/>
    <cellStyle name="20% - Accent3" xfId="263" builtinId="38" customBuiltin="1"/>
    <cellStyle name="20% - Accent4" xfId="264" builtinId="42" customBuiltin="1"/>
    <cellStyle name="20% - Accent5" xfId="265" builtinId="46" customBuiltin="1"/>
    <cellStyle name="20% - Accent6" xfId="266" builtinId="50" customBuiltin="1"/>
    <cellStyle name="3" xfId="267" xr:uid="{7CC92970-20C0-47D3-8D1C-23592F84DF9B}"/>
    <cellStyle name="4" xfId="268" xr:uid="{1BF74F8E-8714-4D67-AAAD-987155EC19FB}"/>
    <cellStyle name="40% - Accent1" xfId="269" builtinId="31" customBuiltin="1"/>
    <cellStyle name="40% - Accent2" xfId="270" builtinId="35" customBuiltin="1"/>
    <cellStyle name="40% - Accent3" xfId="271" builtinId="39" customBuiltin="1"/>
    <cellStyle name="40% - Accent4" xfId="272" builtinId="43" customBuiltin="1"/>
    <cellStyle name="40% - Accent5" xfId="273" builtinId="47" customBuiltin="1"/>
    <cellStyle name="40% - Accent6" xfId="274" builtinId="51" customBuiltin="1"/>
    <cellStyle name="60% - Accent1" xfId="275" builtinId="32" customBuiltin="1"/>
    <cellStyle name="60% - Accent2" xfId="276" builtinId="36" customBuiltin="1"/>
    <cellStyle name="60% - Accent3" xfId="277" builtinId="40" customBuiltin="1"/>
    <cellStyle name="60% - Accent4" xfId="278" builtinId="44" customBuiltin="1"/>
    <cellStyle name="60% - Accent5" xfId="279" builtinId="48" customBuiltin="1"/>
    <cellStyle name="60% - Accent6" xfId="280" builtinId="52" customBuiltin="1"/>
    <cellStyle name="Accent1" xfId="281" builtinId="29" customBuiltin="1"/>
    <cellStyle name="Accent2" xfId="282" builtinId="33" customBuiltin="1"/>
    <cellStyle name="Accent3" xfId="283" builtinId="37" customBuiltin="1"/>
    <cellStyle name="Accent4" xfId="284" builtinId="41" customBuiltin="1"/>
    <cellStyle name="Accent5" xfId="285" builtinId="45" customBuiltin="1"/>
    <cellStyle name="Accent6" xfId="286" builtinId="49" customBuiltin="1"/>
    <cellStyle name="ÅëÈ­ [0]_¿ì¹°Åë" xfId="287" xr:uid="{9161906C-C2D4-46D0-8479-41C7A823D441}"/>
    <cellStyle name="AeE­ [0]_INQUIRY ¿?¾÷AßAø " xfId="288" xr:uid="{F3CB6445-CE87-439A-8A8E-88D0C774E4BC}"/>
    <cellStyle name="ÅëÈ­ [0]_L601CPT" xfId="289" xr:uid="{F9EFD4AA-2C4A-4BA8-99F6-FA64215EFC71}"/>
    <cellStyle name="ÅëÈ­_¿ì¹°Åë" xfId="290" xr:uid="{57F59531-81C8-43BA-A894-55092BA9BA7F}"/>
    <cellStyle name="AeE­_INQUIRY ¿?¾÷AßAø " xfId="291" xr:uid="{75C9CABA-41FB-497D-9441-9B30D835C249}"/>
    <cellStyle name="ÅëÈ­_L601CPT" xfId="292" xr:uid="{43BB3D60-A724-4C1F-9371-77DE899785F0}"/>
    <cellStyle name="ÄÞ¸¶ [0]_¿ì¹°Åë" xfId="293" xr:uid="{14D9BD4A-35D9-4057-A978-50ECD5707AA8}"/>
    <cellStyle name="AÞ¸¶ [0]_INQUIRY ¿?¾÷AßAø " xfId="294" xr:uid="{68219264-11D7-4469-AD2D-5BC83FA9648E}"/>
    <cellStyle name="ÄÞ¸¶ [0]_L601CPT" xfId="295" xr:uid="{AA6A6C87-F891-4D6E-9967-749E9A66422F}"/>
    <cellStyle name="ÄÞ¸¶_¿ì¹°Åë" xfId="296" xr:uid="{DE209551-5F69-4069-8E08-2F23C5F1037F}"/>
    <cellStyle name="AÞ¸¶_INQUIRY ¿?¾÷AßAø " xfId="297" xr:uid="{F790721E-8DF1-4769-BE64-D09810DA61A7}"/>
    <cellStyle name="ÄÞ¸¶_L601CPT" xfId="298" xr:uid="{76641A81-00DC-41AC-AAEE-CCE36A6C3809}"/>
    <cellStyle name="AutoFormat Options" xfId="299" xr:uid="{EE42CB82-6465-4DE8-A91A-F7827DCE0F8C}"/>
    <cellStyle name="Bad" xfId="300" builtinId="27" customBuiltin="1"/>
    <cellStyle name="C?AØ_¿?¾÷CoE² " xfId="301" xr:uid="{E877E37D-6BF2-4B5A-8933-E2885ADD537C}"/>
    <cellStyle name="Ç¥ÁØ_#2(M17)_1" xfId="302" xr:uid="{6CFD8C49-BBA0-4B35-A31B-FCAEF037D94D}"/>
    <cellStyle name="C￥AØ_¿μ¾÷CoE² " xfId="303" xr:uid="{9330136A-387C-4142-B114-6570703668E3}"/>
    <cellStyle name="Ç¥ÁØ_±¸¹Ì´ëÃ¥" xfId="304" xr:uid="{463E9867-7424-49D2-8276-4562DC290362}"/>
    <cellStyle name="C￥AØ_Sheet1_¿μ¾÷CoE² " xfId="305" xr:uid="{74297526-841D-4E9C-B472-A2DFFB33608A}"/>
    <cellStyle name="Calc Currency (0)" xfId="306" xr:uid="{F16A80EF-1211-4F76-AD95-8F50CB97AC60}"/>
    <cellStyle name="Calc Currency (2)" xfId="307" xr:uid="{18278426-544D-4F4E-9B45-724251D69252}"/>
    <cellStyle name="Calc Percent (0)" xfId="308" xr:uid="{B42C5A5A-BEDC-4AC8-9C45-6545EEDF66DA}"/>
    <cellStyle name="Calc Percent (1)" xfId="309" xr:uid="{BD2A8F3B-B5E9-4BA0-BE49-FF583BBEF614}"/>
    <cellStyle name="Calc Percent (2)" xfId="310" xr:uid="{1AE703FF-64FD-4412-8D7E-462BD658AE46}"/>
    <cellStyle name="Calc Units (0)" xfId="311" xr:uid="{61D45A48-EBB7-4BF4-9E35-4718E06D81B5}"/>
    <cellStyle name="Calc Units (1)" xfId="312" xr:uid="{3AB24ACB-51FF-4BE6-8D77-4451AE6B18BA}"/>
    <cellStyle name="Calc Units (2)" xfId="313" xr:uid="{B91E0EA3-614C-46A0-A1D6-D6F1341D10AE}"/>
    <cellStyle name="Calculation" xfId="314" builtinId="22" customBuiltin="1"/>
    <cellStyle name="category" xfId="315" xr:uid="{7AB5935D-48B6-4449-9C75-DDD86C84747D}"/>
    <cellStyle name="Cerrency_Sheet2_XANGDAU" xfId="316" xr:uid="{D8F9B547-8DFE-4D5B-A1AC-A8005F140E92}"/>
    <cellStyle name="Comma" xfId="317" builtinId="3"/>
    <cellStyle name="Comma [00]" xfId="318" xr:uid="{B6BDA2FD-49DB-4FC3-B3B8-D046F20C8B21}"/>
    <cellStyle name="Comma 2" xfId="319" xr:uid="{639E8DB3-44C6-4F46-89CF-40BCB1AE89F6}"/>
    <cellStyle name="Comma 3" xfId="320" xr:uid="{2446C387-31EC-4232-A50A-26232CE54CA0}"/>
    <cellStyle name="Comma 3 2" xfId="321" xr:uid="{F9D7E4F6-6447-4B5C-9B46-CBABFFFBB280}"/>
    <cellStyle name="Comma 4" xfId="322" xr:uid="{849D55D4-7A8F-4E0A-89F5-0E084B606203}"/>
    <cellStyle name="Comma 5" xfId="323" xr:uid="{5DE687BD-3A83-4AE9-91EC-E0C6AEB8C001}"/>
    <cellStyle name="Comma 6" xfId="324" xr:uid="{0224AFD9-8FC9-42FF-8630-EF3A9A6156B7}"/>
    <cellStyle name="Comma 7" xfId="325" xr:uid="{9A215CC9-68EA-4CB2-ADE8-A86792003531}"/>
    <cellStyle name="Comma 8" xfId="326" xr:uid="{ABB2C14E-C003-49D9-8F60-D1E69AA3B176}"/>
    <cellStyle name="comma zerodec" xfId="327" xr:uid="{B9E755F6-5343-4825-A453-D232CA001E04}"/>
    <cellStyle name="Comma_Tong hop" xfId="328" xr:uid="{B805FD18-64BA-4F84-84F2-BDCB94337749}"/>
    <cellStyle name="Comma0" xfId="329" xr:uid="{E142F91F-B965-4697-8F6B-73341444F3A7}"/>
    <cellStyle name="Comma0 2" xfId="330" xr:uid="{49173642-9861-405D-824E-27AB9ED67064}"/>
    <cellStyle name="cong" xfId="331" xr:uid="{D0162175-7BEE-4952-BE14-BFFA9896CF40}"/>
    <cellStyle name="Currency [00]" xfId="332" xr:uid="{6293960E-809E-4F3C-B791-7891AF6D3AD9}"/>
    <cellStyle name="Currency0" xfId="333" xr:uid="{60C91DC7-7023-424D-9C13-F16014DE2B64}"/>
    <cellStyle name="Currency0 2" xfId="334" xr:uid="{CFF3D1F2-0631-41F6-A0C0-F16DA48BE2C2}"/>
    <cellStyle name="Currency1" xfId="335" xr:uid="{8F1CC31F-48A2-4AFA-B35E-FAABF3617E86}"/>
    <cellStyle name="Check Cell" xfId="336" builtinId="23" customBuiltin="1"/>
    <cellStyle name="Chi phÝ kh¸c_Book1" xfId="337" xr:uid="{40CF7813-16D5-43B6-9037-4C88298F8B0C}"/>
    <cellStyle name="CHUONG" xfId="338" xr:uid="{0E1EB650-B36F-4704-9A2E-FBCFEACF596C}"/>
    <cellStyle name="Date" xfId="339" xr:uid="{B98C2337-82BE-416F-9453-3C7110AD9723}"/>
    <cellStyle name="Date 2" xfId="340" xr:uid="{528D8BF8-DE6C-4C80-A559-268D3AA4DCA4}"/>
    <cellStyle name="Date Short" xfId="341" xr:uid="{98B8A9D6-CEAE-496C-81D4-B5C310D12743}"/>
    <cellStyle name="DAUDE" xfId="342" xr:uid="{51141647-6DBC-4EF8-BF5A-2B0FC6C718DB}"/>
    <cellStyle name="Dezimal [0]_UXO VII" xfId="343" xr:uid="{BF45B0A0-2EEA-4313-8452-50341A5B169C}"/>
    <cellStyle name="Dezimal_UXO VII" xfId="344" xr:uid="{68D6D3B6-D162-415D-B768-BEF01FAA8558}"/>
    <cellStyle name="Dollar (zero dec)" xfId="345" xr:uid="{755E229D-925F-448D-9204-190834874978}"/>
    <cellStyle name="Dziesi?tny [0]_Invoices2001Slovakia" xfId="346" xr:uid="{4DB2AFC4-9A73-4E84-8E3B-028EA919D055}"/>
    <cellStyle name="Dziesi?tny_Invoices2001Slovakia" xfId="347" xr:uid="{2C780A2E-ED67-468E-A848-7715B7EA003B}"/>
    <cellStyle name="Dziesietny [0]_Invoices2001Slovakia" xfId="348" xr:uid="{E147A72D-A813-4685-AB87-0532FE935901}"/>
    <cellStyle name="Dziesiętny [0]_Invoices2001Slovakia" xfId="349" xr:uid="{A63B9A05-6D9D-45EA-A880-5A4F03EBF9A4}"/>
    <cellStyle name="Dziesietny [0]_Invoices2001Slovakia_01_Nha so 1_Dien" xfId="350" xr:uid="{E14C3E3B-F00E-4229-B264-2CBDCB68BC26}"/>
    <cellStyle name="Dziesiętny [0]_Invoices2001Slovakia_01_Nha so 1_Dien" xfId="351" xr:uid="{C8192B38-195E-44C0-941E-AB77599702BC}"/>
    <cellStyle name="Dziesietny [0]_Invoices2001Slovakia_10_Nha so 10_Dien1" xfId="352" xr:uid="{5B8FB0FD-A271-4A7B-8915-147DCFC5125E}"/>
    <cellStyle name="Dziesiętny [0]_Invoices2001Slovakia_10_Nha so 10_Dien1" xfId="353" xr:uid="{1A8EB728-60C0-473F-9B66-75F8301318CF}"/>
    <cellStyle name="Dziesietny [0]_Invoices2001Slovakia_Book1" xfId="354" xr:uid="{874A6859-D195-4E01-BE01-FD856C3DABE8}"/>
    <cellStyle name="Dziesiętny [0]_Invoices2001Slovakia_Book1" xfId="355" xr:uid="{6106B2EC-7D95-46CD-AC06-C3E40AD9F2F8}"/>
    <cellStyle name="Dziesietny [0]_Invoices2001Slovakia_Book1_1" xfId="356" xr:uid="{411B9245-2901-4323-B6D8-08BEFE3B6AAC}"/>
    <cellStyle name="Dziesiętny [0]_Invoices2001Slovakia_Book1_1" xfId="357" xr:uid="{A9649970-0E82-433C-B736-7F244469705A}"/>
    <cellStyle name="Dziesietny [0]_Invoices2001Slovakia_Book1_1_Book1" xfId="358" xr:uid="{C8B29E8A-B477-47DC-ADDB-A94D9B72E299}"/>
    <cellStyle name="Dziesiętny [0]_Invoices2001Slovakia_Book1_1_Book1" xfId="359" xr:uid="{1F0C7678-CD8B-465D-9285-E9D15FE8AFAE}"/>
    <cellStyle name="Dziesietny [0]_Invoices2001Slovakia_Book1_2" xfId="360" xr:uid="{8679090E-B752-4446-B0AB-34048208E956}"/>
    <cellStyle name="Dziesiętny [0]_Invoices2001Slovakia_Book1_2" xfId="361" xr:uid="{3E1E9E07-1E3D-441A-9911-455D59B1E4E9}"/>
    <cellStyle name="Dziesietny [0]_Invoices2001Slovakia_d-uong+TDT" xfId="362" xr:uid="{4FE78E92-66F2-4CA2-89EC-DF587F97E397}"/>
    <cellStyle name="Dziesiętny [0]_Invoices2001Slovakia_Nhµ ®Ó xe" xfId="363" xr:uid="{4434B2CB-5C47-4FEB-8FAA-3654E343E5A2}"/>
    <cellStyle name="Dziesietny [0]_Invoices2001Slovakia_Nha bao ve(28-7-05)" xfId="364" xr:uid="{3F6C216B-61C9-49B8-9216-46620DB02822}"/>
    <cellStyle name="Dziesiętny [0]_Invoices2001Slovakia_Nha bao ve(28-7-05)" xfId="365" xr:uid="{5DE1D353-6C13-4038-8026-61C4FC0FF1FE}"/>
    <cellStyle name="Dziesietny [0]_Invoices2001Slovakia_NHA de xe nguyen du" xfId="366" xr:uid="{186A4027-0339-4075-BF25-68E1A08A6E11}"/>
    <cellStyle name="Dziesiętny [0]_Invoices2001Slovakia_NHA de xe nguyen du" xfId="367" xr:uid="{8EDDBC85-03B1-4032-83DB-9CADDD2256A3}"/>
    <cellStyle name="Dziesietny [0]_Invoices2001Slovakia_Nhalamviec VTC(25-1-05)" xfId="368" xr:uid="{DAF2ABA5-A4FF-40EE-AF5A-A8DC9CB15B56}"/>
    <cellStyle name="Dziesiętny [0]_Invoices2001Slovakia_Nhalamviec VTC(25-1-05)" xfId="369" xr:uid="{29242A77-C213-41C6-AE81-0D7F2237294D}"/>
    <cellStyle name="Dziesietny [0]_Invoices2001Slovakia_t.nuoc(12-10-06)" xfId="370" xr:uid="{05E9C9C1-B0AB-43DF-8B0A-EA771C7FBB5F}"/>
    <cellStyle name="Dziesiętny [0]_Invoices2001Slovakia_TDT KHANH HOA" xfId="371" xr:uid="{6114E0B2-FC00-40AB-9DAF-08643E12C6F9}"/>
    <cellStyle name="Dziesietny [0]_Invoices2001Slovakia_TDT quangngai" xfId="372" xr:uid="{2B59EB3F-89B3-460A-8C20-967FA0D8B141}"/>
    <cellStyle name="Dziesiętny [0]_Invoices2001Slovakia_TDT quangngai" xfId="373" xr:uid="{BFDD297C-8CFD-40EB-B565-A75F3B387E05}"/>
    <cellStyle name="Dziesietny [0]_Invoices2001Slovakia_TMDT(10-5-06)" xfId="374" xr:uid="{D8E1F8E6-F5CE-45A9-A296-C60D610D2A88}"/>
    <cellStyle name="Dziesietny_Invoices2001Slovakia" xfId="375" xr:uid="{3D266D8C-51D5-4B2E-B330-DE6E07545B90}"/>
    <cellStyle name="Dziesiętny_Invoices2001Slovakia" xfId="376" xr:uid="{F4BF0B38-7AF5-4F74-B316-7000E7417BA8}"/>
    <cellStyle name="Dziesietny_Invoices2001Slovakia_01_Nha so 1_Dien" xfId="377" xr:uid="{A7FDCF3B-D986-417F-A2DC-CD39E963FBB2}"/>
    <cellStyle name="Dziesiętny_Invoices2001Slovakia_01_Nha so 1_Dien" xfId="378" xr:uid="{011B369C-C594-4BB8-B60C-C00C7E9C41FF}"/>
    <cellStyle name="Dziesietny_Invoices2001Slovakia_10_Nha so 10_Dien1" xfId="379" xr:uid="{03015229-D62D-408D-8B97-CBD572403AA2}"/>
    <cellStyle name="Dziesiętny_Invoices2001Slovakia_10_Nha so 10_Dien1" xfId="380" xr:uid="{65F257AB-D8F2-41E5-ABB2-F54FFC3FA572}"/>
    <cellStyle name="Dziesietny_Invoices2001Slovakia_Book1" xfId="381" xr:uid="{79633F5D-D2EC-4C18-979E-B429CBA05126}"/>
    <cellStyle name="Dziesiętny_Invoices2001Slovakia_Book1" xfId="382" xr:uid="{FF13626C-E092-46F4-AFDD-FC66C5CB58E3}"/>
    <cellStyle name="Dziesietny_Invoices2001Slovakia_Book1_1" xfId="383" xr:uid="{2FB00B4F-9406-4339-94C3-9BB36EFB5B2B}"/>
    <cellStyle name="Dziesiętny_Invoices2001Slovakia_Book1_1" xfId="384" xr:uid="{FB94C528-DD6E-480D-AA03-F75C4CC1A8C8}"/>
    <cellStyle name="Dziesietny_Invoices2001Slovakia_Book1_1_Book1" xfId="385" xr:uid="{B95CE745-7B48-4C81-8B88-148ACBAFDAE0}"/>
    <cellStyle name="Dziesiętny_Invoices2001Slovakia_Book1_1_Book1" xfId="386" xr:uid="{8805C05F-B390-4CA5-B7E4-E9B2B8F46F9F}"/>
    <cellStyle name="Dziesietny_Invoices2001Slovakia_Book1_2" xfId="387" xr:uid="{7D9D562C-5010-4428-8EEB-6ADFABC6ACE7}"/>
    <cellStyle name="Dziesiętny_Invoices2001Slovakia_Book1_2" xfId="388" xr:uid="{AF63A6CB-2FE5-4F5B-9DEF-F8E1CBD92F09}"/>
    <cellStyle name="Dziesietny_Invoices2001Slovakia_d-uong+TDT" xfId="389" xr:uid="{6D7F69B6-EA8C-49A2-A618-209346E3B3A4}"/>
    <cellStyle name="Dziesiętny_Invoices2001Slovakia_Nhµ ®Ó xe" xfId="390" xr:uid="{7B3624A6-C634-4247-9C1E-F1C1BEE8135A}"/>
    <cellStyle name="Dziesietny_Invoices2001Slovakia_Nha bao ve(28-7-05)" xfId="391" xr:uid="{141A2BAF-28A3-491F-A846-8CBDE0B54BC0}"/>
    <cellStyle name="Dziesiętny_Invoices2001Slovakia_Nha bao ve(28-7-05)" xfId="392" xr:uid="{8AD88943-AD5B-4005-8DC8-C210AE7FB7F0}"/>
    <cellStyle name="Dziesietny_Invoices2001Slovakia_NHA de xe nguyen du" xfId="393" xr:uid="{7CE9F63C-7020-4FBC-BBAD-2A0FE9E77E01}"/>
    <cellStyle name="Dziesiętny_Invoices2001Slovakia_NHA de xe nguyen du" xfId="394" xr:uid="{51F82FB7-254B-43B3-B2A0-B4F918B2F90A}"/>
    <cellStyle name="Dziesietny_Invoices2001Slovakia_Nhalamviec VTC(25-1-05)" xfId="395" xr:uid="{1D2A9BCA-3ED6-4A57-9DE3-9CE6C1256775}"/>
    <cellStyle name="Dziesiętny_Invoices2001Slovakia_Nhalamviec VTC(25-1-05)" xfId="396" xr:uid="{7130EB83-0B8A-40DA-B84E-073D37B68C6B}"/>
    <cellStyle name="Dziesietny_Invoices2001Slovakia_t.nuoc(12-10-06)" xfId="397" xr:uid="{8AB25530-339E-4C97-AE53-738BE6D09643}"/>
    <cellStyle name="Dziesiętny_Invoices2001Slovakia_TDT KHANH HOA" xfId="398" xr:uid="{B34AB5F5-4465-4CB1-B201-B4F7A6AE0EE6}"/>
    <cellStyle name="Dziesietny_Invoices2001Slovakia_TDT quangngai" xfId="399" xr:uid="{A945795E-1D24-4E7B-88CC-B18C3CB62FFE}"/>
    <cellStyle name="Dziesiętny_Invoices2001Slovakia_TDT quangngai" xfId="400" xr:uid="{0ABABE4F-97FC-45D9-91B3-7965BB3B562F}"/>
    <cellStyle name="Dziesietny_Invoices2001Slovakia_TMDT(10-5-06)" xfId="401" xr:uid="{7CC6EBBA-433E-4813-ADDF-6A57EA678D2A}"/>
    <cellStyle name="Enter Currency (0)" xfId="402" xr:uid="{7DFDB10C-D9AD-4FBC-B7F9-D2F43B7AF7FD}"/>
    <cellStyle name="Enter Currency (2)" xfId="403" xr:uid="{722581E5-BA12-43E6-BE8E-D4EFA6B05F77}"/>
    <cellStyle name="Enter Units (0)" xfId="404" xr:uid="{6EC4F0F0-3F0F-4946-9392-BA205E6D2A68}"/>
    <cellStyle name="Enter Units (1)" xfId="405" xr:uid="{B3645160-C88C-4CF0-A6D6-4D7570CF45E9}"/>
    <cellStyle name="Enter Units (2)" xfId="406" xr:uid="{2C908F40-AA83-4ECF-ABC0-4D1B3540F545}"/>
    <cellStyle name="Explanatory Text" xfId="407" builtinId="53" customBuiltin="1"/>
    <cellStyle name="Fixed" xfId="408" xr:uid="{F0D5744B-EB52-4250-AFAE-11268E6C79D4}"/>
    <cellStyle name="Fixed 2" xfId="409" xr:uid="{DBDC8D03-2DB8-471B-A3F1-758C265CBC4A}"/>
    <cellStyle name="Font Britannic16" xfId="410" xr:uid="{28AA0E39-8677-40CE-9499-09D98B43AC1B}"/>
    <cellStyle name="Font Britannic18" xfId="411" xr:uid="{E49FE8B1-0D5E-4E5A-82E5-1DD493F0D601}"/>
    <cellStyle name="Font CenturyCond 18" xfId="412" xr:uid="{364EC51F-68D8-42CB-ADFE-A68604ECCE32}"/>
    <cellStyle name="Font Cond20" xfId="413" xr:uid="{231052BB-7377-4A1B-A0E0-DB379D6E7AFE}"/>
    <cellStyle name="Font LucidaSans16" xfId="414" xr:uid="{9A60389D-5B57-4905-8F01-9C5E31065482}"/>
    <cellStyle name="Font NewCenturyCond18" xfId="415" xr:uid="{6CEBE4D2-F5CC-45A8-BA1D-A77F485D0A3B}"/>
    <cellStyle name="Font Ottawa14" xfId="416" xr:uid="{45228FD2-CE86-4180-9400-A96EA328EC10}"/>
    <cellStyle name="Font Ottawa16" xfId="417" xr:uid="{602F3C44-0D71-499D-A2D3-FD72E0371077}"/>
    <cellStyle name="Good" xfId="418" builtinId="26" customBuiltin="1"/>
    <cellStyle name="Grey" xfId="419" xr:uid="{BF4C5DE7-3E26-4BA7-B41D-EC08FFF178D2}"/>
    <cellStyle name="gia" xfId="420" xr:uid="{45F3E4C2-C42B-408C-8016-8263B90CFF28}"/>
    <cellStyle name="ha" xfId="421" xr:uid="{19E2663A-1D74-4422-812B-BE41D7EEA662}"/>
    <cellStyle name="HEADER" xfId="422" xr:uid="{DFF7BE50-46EA-4B9D-B470-CC9E1B3235EE}"/>
    <cellStyle name="Header1" xfId="423" xr:uid="{E5DE679D-993F-4841-A630-117532C187C1}"/>
    <cellStyle name="Header2" xfId="424" xr:uid="{BF73D500-066B-4ABF-A6A1-C47B73B10FE8}"/>
    <cellStyle name="Heading 1" xfId="425" builtinId="16" customBuiltin="1"/>
    <cellStyle name="Heading 2" xfId="426" builtinId="17" customBuiltin="1"/>
    <cellStyle name="Heading 3" xfId="427" builtinId="18" customBuiltin="1"/>
    <cellStyle name="Heading 4" xfId="428" builtinId="19" customBuiltin="1"/>
    <cellStyle name="Heading1" xfId="429" xr:uid="{577D6C1D-5C1C-4511-A290-87DC2E978A64}"/>
    <cellStyle name="Heading2" xfId="430" xr:uid="{05D4588D-C753-4AE1-A0DB-1D09C82B8BA8}"/>
    <cellStyle name="headoption" xfId="431" xr:uid="{1BFB590F-6283-4870-898D-4BAFA3BA6531}"/>
    <cellStyle name="Headqng2_KL-DOT2A_CUA_Caitao" xfId="432" xr:uid="{AC8AF90C-75F9-403A-9B57-4890B9F88EF8}"/>
    <cellStyle name="Hoa-Scholl" xfId="433" xr:uid="{4CD056EF-E7FF-46B9-8E07-0B178CBD02D9}"/>
    <cellStyle name="Hyperlink" xfId="434" builtinId="8"/>
    <cellStyle name="i phÝ kh¸c_B¶ng 2" xfId="435" xr:uid="{948D00AF-3081-42C0-BE9B-BA40BA27862B}"/>
    <cellStyle name="I.3" xfId="436" xr:uid="{FFDBB0CF-5656-4FC4-A9F6-E2253F487617}"/>
    <cellStyle name="i·0" xfId="437" xr:uid="{FA026E3A-B815-4DF2-A7FF-1E4E484728B7}"/>
    <cellStyle name="ï-¾È»ê_BiÓu TB" xfId="438" xr:uid="{485B7EBB-F73F-40A4-99C4-4D4169C694DD}"/>
    <cellStyle name="Input" xfId="439" builtinId="20" customBuiltin="1"/>
    <cellStyle name="Input [yellow]" xfId="440" xr:uid="{06EC5F11-71D1-4148-B50C-F90C305299DA}"/>
    <cellStyle name="kh¸c_Bang Chi tieu" xfId="441" xr:uid="{2775CBDC-6740-44BC-AA87-943B1F1D68F0}"/>
    <cellStyle name="khanh" xfId="442" xr:uid="{F34C730B-D7DD-4DCF-96FF-7BD06F9D21B6}"/>
    <cellStyle name="Ledger 17 x 11 in" xfId="443" xr:uid="{1DE4F92F-5B91-4C07-8C23-E1C88EE8B8A9}"/>
    <cellStyle name="Ledger 17 x 11 in 2" xfId="444" xr:uid="{32F059F7-F4B6-4FFE-8D9A-6CB2B7494ABD}"/>
    <cellStyle name="Ledger 17 x 11 in_Tong hop hiep bi" xfId="445" xr:uid="{2DF90E70-954A-472E-83DD-05F520B675D7}"/>
    <cellStyle name="Link Currency (0)" xfId="446" xr:uid="{B5EE0181-AD4B-4231-A2EC-DC8C4340414B}"/>
    <cellStyle name="Link Currency (2)" xfId="447" xr:uid="{85B888D7-63CA-4EED-9A67-16DD73359870}"/>
    <cellStyle name="Link Units (0)" xfId="448" xr:uid="{E7369441-7362-457C-9A55-E981F1770ACE}"/>
    <cellStyle name="Link Units (1)" xfId="449" xr:uid="{7A2D30BD-01EF-4635-970B-9B272B2DE121}"/>
    <cellStyle name="Link Units (2)" xfId="450" xr:uid="{B43CF7F1-8C7A-44A0-975B-B9B7734FE782}"/>
    <cellStyle name="Linked Cell" xfId="451" builtinId="24" customBuiltin="1"/>
    <cellStyle name="Millares [0]_Well Timing" xfId="452" xr:uid="{7625A789-2AE5-4BC5-B7C8-E5B92567B152}"/>
    <cellStyle name="Millares_Well Timing" xfId="453" xr:uid="{CA23BC49-BDE0-4C63-AFD3-10E9EAEBF14F}"/>
    <cellStyle name="Milliers [0]_AR1194" xfId="454" xr:uid="{CFDADA64-817E-4791-9CD6-CDABFEE57E9E}"/>
    <cellStyle name="Milliers_AR1194" xfId="455" xr:uid="{2603F5A4-DB0E-41C2-85F6-6BBF07DD9203}"/>
    <cellStyle name="Model" xfId="456" xr:uid="{43312573-0AC2-43FB-BC98-25AB274A4B72}"/>
    <cellStyle name="moi" xfId="457" xr:uid="{48EAEBF4-556F-4676-967F-BB48E3D9D476}"/>
    <cellStyle name="Moneda [0]_Well Timing" xfId="458" xr:uid="{66930819-5A8C-44B3-B3C8-9136716CFFC1}"/>
    <cellStyle name="Moneda_Well Timing" xfId="459" xr:uid="{67EACAA3-0B86-4DF7-8DF6-2398DBB98765}"/>
    <cellStyle name="Monétaire [0]_AR1194" xfId="460" xr:uid="{C5164AC8-B415-441E-88CF-6CA81C70238B}"/>
    <cellStyle name="Monétaire_AR1194" xfId="461" xr:uid="{2299D250-4775-4930-8E7B-6337985D69E3}"/>
    <cellStyle name="n" xfId="462" xr:uid="{1B24120B-74BF-4D4D-A27F-A947B57EC258}"/>
    <cellStyle name="N/rmal_vttt_1" xfId="463" xr:uid="{2FB130A9-C5E3-436E-BE69-DCC7A1FF91FB}"/>
    <cellStyle name="Neutral" xfId="464" builtinId="28" customBuiltin="1"/>
    <cellStyle name="New Times Roman" xfId="465" xr:uid="{60AE21D0-CC47-4596-A50D-96479AA49222}"/>
    <cellStyle name="no dec" xfId="466" xr:uid="{4DB0B76F-04DE-42A0-B3FE-B5E5A01449F3}"/>
    <cellStyle name="ÑONVÒ" xfId="467" xr:uid="{4A608E0B-BC46-4F88-828C-F69BFDC1E9F0}"/>
    <cellStyle name="Normal" xfId="0" builtinId="0"/>
    <cellStyle name="Normal - Style1" xfId="468" xr:uid="{BED4D497-B5EE-431E-A791-561536CC3EA4}"/>
    <cellStyle name="Normal - 유형1" xfId="469" xr:uid="{0E6D75E6-C00C-402B-BF90-AF3E6DED6E10}"/>
    <cellStyle name="Normal 10" xfId="470" xr:uid="{DEEE560D-1C1F-4E4A-A270-FCEB4FB3E66A}"/>
    <cellStyle name="Normal 2" xfId="471" xr:uid="{0678F3FE-E101-4855-ADEF-533A56594E15}"/>
    <cellStyle name="Normal 3" xfId="472" xr:uid="{C9658237-0D48-4B5E-BC89-9619B5253911}"/>
    <cellStyle name="Normal 4" xfId="473" xr:uid="{B470AB3A-5F19-4058-94E0-56C4A59E40AB}"/>
    <cellStyle name="Normal 5" xfId="474" xr:uid="{ECF68D3D-3E91-4D18-B28E-AE543B77E4AA}"/>
    <cellStyle name="Normal 6" xfId="475" xr:uid="{6725F068-9EC3-42EF-9909-D2E6BBCCBF33}"/>
    <cellStyle name="Normal 8" xfId="476" xr:uid="{9E1EFDB2-2776-4AD3-880F-D6410D91C4B4}"/>
    <cellStyle name="Normal_B¶ng dù to¸n (2)" xfId="477" xr:uid="{7F8DBA7A-6E5F-4B21-8834-B3A8C86D56E8}"/>
    <cellStyle name="Normal_Bang muc chi phi quan ly du an (trang 7-12)" xfId="478" xr:uid="{38A7951C-58AA-46E8-B8D1-2C77E2ADE96F}"/>
    <cellStyle name="Normal_DZ &amp;TBA Muong cat" xfId="479" xr:uid="{31C526F4-3558-44BE-8791-166771898BAA}"/>
    <cellStyle name="Normal_ket cau" xfId="480" xr:uid="{F6306F48-DC90-4A6D-8614-3985B9FA95AC}"/>
    <cellStyle name="Normal_NHABIA3" xfId="481" xr:uid="{C8AD8603-42DC-47D6-B833-DC0CDE3B120C}"/>
    <cellStyle name="Normal_santenis" xfId="482" xr:uid="{7F9E7898-A7B9-4D1B-9ED2-39A164F3E814}"/>
    <cellStyle name="Normal_Sheet1" xfId="483" xr:uid="{C968A5FA-DA55-46E4-AD03-F33ADCE53D96}"/>
    <cellStyle name="Normal_Tong du toan kho bac 2" xfId="484" xr:uid="{E75EBB61-E7F8-4AC0-A141-5A9F19440C1A}"/>
    <cellStyle name="Normal_XBT-04" xfId="485" xr:uid="{79524C4F-BDAF-4A49-95E0-CF6FA1DD3A65}"/>
    <cellStyle name="Normal1" xfId="486" xr:uid="{EFF77FD7-A17E-46B7-BAAD-9CD43F70ED39}"/>
    <cellStyle name="Normalny_Cennik obowiazuje od 06-08-2001 r (1)" xfId="487" xr:uid="{1544758E-5DE1-4F5B-BF11-0CC7F9E0458B}"/>
    <cellStyle name="norman" xfId="488" xr:uid="{D7AF6203-465C-4868-B0B0-053CB7D37434}"/>
    <cellStyle name="Note" xfId="489" builtinId="10" customBuiltin="1"/>
    <cellStyle name="oft Excel]_x000d__x000a_Comment=open=/f ‚ðw’è‚·‚é‚ÆAƒ†[ƒU[’è‹`ŠÖ”‚ðŠÖ”“\‚è•t‚¯‚Ìˆê——‚É“o˜^‚·‚é‚±‚Æ‚ª‚Å‚«‚Ü‚·B_x000d__x000a_Maximized" xfId="490" xr:uid="{1596FD9C-9B59-4141-83A2-1E879F48F67A}"/>
    <cellStyle name="oft Excel]_x000d__x000a_Comment=open=/f ‚ðŽw’è‚·‚é‚ÆAƒ†[ƒU[’è‹`ŠÖ”‚ðŠÖ”“\‚è•t‚¯‚Ìˆê——‚É“o˜^‚·‚é‚±‚Æ‚ª‚Å‚«‚Ü‚·B_x000d__x000a_Maximized" xfId="491" xr:uid="{1972AAA3-9EED-497D-BDCD-5AC4164145A6}"/>
    <cellStyle name="omma [0]_Mktg Prog" xfId="492" xr:uid="{43AAEBE5-E332-40F1-BA84-1168E9F77E11}"/>
    <cellStyle name="ormal_Sheet1_1" xfId="493" xr:uid="{026846B4-A348-42E6-A857-99469DC5A94D}"/>
    <cellStyle name="Output" xfId="494" builtinId="21" customBuiltin="1"/>
    <cellStyle name="Pattern" xfId="495" xr:uid="{250C5401-B3CE-4CD3-B664-0BCA0DA6C35A}"/>
    <cellStyle name="Percent" xfId="496" builtinId="5"/>
    <cellStyle name="Percent [0]" xfId="497" xr:uid="{0A6FA9D7-C1B0-4358-817E-CD2FB4C582DF}"/>
    <cellStyle name="Percent [00]" xfId="498" xr:uid="{0274611A-4EAC-484A-AA4E-BB500F466735}"/>
    <cellStyle name="Percent [2]" xfId="499" xr:uid="{5235A1AF-5732-4153-9568-570D4728A26E}"/>
    <cellStyle name="Percent [2] 2" xfId="500" xr:uid="{F5CEB97D-8A19-47D9-A3D5-E36CC05F984C}"/>
    <cellStyle name="Percent 2" xfId="501" xr:uid="{32BF7C9B-F166-4CD9-99F6-6C8D4D94BDB3}"/>
    <cellStyle name="Percent 3" xfId="502" xr:uid="{068C34EA-AD9A-4DF9-A69A-29A4036CF8EF}"/>
    <cellStyle name="Percent 4" xfId="503" xr:uid="{E8C7224D-4E6D-4A02-89E8-DBD37B795921}"/>
    <cellStyle name="Percent 5" xfId="504" xr:uid="{3CE1E121-E100-4BCC-938A-A7F9CC37F0CB}"/>
    <cellStyle name="PERCENTAGE" xfId="505" xr:uid="{75DDCD42-BE28-489E-960E-DA13E0820044}"/>
    <cellStyle name="PrePop Currency (0)" xfId="506" xr:uid="{10A9207A-62DF-4CF5-9992-88C08CB7203D}"/>
    <cellStyle name="PrePop Currency (2)" xfId="507" xr:uid="{C6DB79BF-4024-4035-A469-7CFF4810BC14}"/>
    <cellStyle name="PrePop Units (0)" xfId="508" xr:uid="{A1D1F467-DF74-4C34-9A86-993FAA73643D}"/>
    <cellStyle name="PrePop Units (1)" xfId="509" xr:uid="{6219FC92-234B-4953-96B9-5D4C8F7E66A1}"/>
    <cellStyle name="PrePop Units (2)" xfId="510" xr:uid="{CD8BEE40-EB05-4C72-9199-D46D130CF904}"/>
    <cellStyle name="pricing" xfId="511" xr:uid="{1481C755-1C04-4B00-9E6D-92AE98C91C66}"/>
    <cellStyle name="PSChar" xfId="512" xr:uid="{289556FB-008C-4F87-A543-E650837E6D52}"/>
    <cellStyle name="PSHeading" xfId="513" xr:uid="{0089C333-2F33-42D4-824C-04CC0A39A06B}"/>
    <cellStyle name="S—_x0008_" xfId="514" xr:uid="{D88C8CCF-BF5B-43E8-8BEA-53FEFCAD5CEC}"/>
    <cellStyle name="s1" xfId="515" xr:uid="{57A5C10F-AE0F-4FA3-9836-3BE141FFA688}"/>
    <cellStyle name="SAPBEXaggData" xfId="516" xr:uid="{4F3AD303-3218-44C6-BE45-2997D20DE059}"/>
    <cellStyle name="SAPBEXaggDataEmph" xfId="517" xr:uid="{8584F4F8-C331-4432-B9B1-16E28040C761}"/>
    <cellStyle name="SAPBEXaggItem" xfId="518" xr:uid="{A973822A-C348-4D12-9FD0-42577C654E68}"/>
    <cellStyle name="SAPBEXchaText" xfId="519" xr:uid="{8C476BED-2098-4AAD-98FB-7616B09736BF}"/>
    <cellStyle name="SAPBEXexcBad7" xfId="520" xr:uid="{9BF17811-C789-4A3D-813B-FCB68223FF83}"/>
    <cellStyle name="SAPBEXexcBad8" xfId="521" xr:uid="{E55074FF-8627-42A5-9139-149253A74D81}"/>
    <cellStyle name="SAPBEXexcBad9" xfId="522" xr:uid="{89AD6D92-AF99-45A5-BCBC-DE5D850A32E9}"/>
    <cellStyle name="SAPBEXexcCritical4" xfId="523" xr:uid="{C1674879-B8B9-4A48-91BE-21CDDB904DEE}"/>
    <cellStyle name="SAPBEXexcCritical5" xfId="524" xr:uid="{8035B0D6-47D3-49D3-A8EB-6B010BF35471}"/>
    <cellStyle name="SAPBEXexcCritical6" xfId="525" xr:uid="{3AFC63BA-B0FF-4526-A690-0E9A10EBED20}"/>
    <cellStyle name="SAPBEXexcGood1" xfId="526" xr:uid="{8F57D814-9A7A-474E-9372-C92602275AA3}"/>
    <cellStyle name="SAPBEXexcGood2" xfId="527" xr:uid="{C58677D3-70CC-4C14-A449-CEEF63C5B94F}"/>
    <cellStyle name="SAPBEXexcGood3" xfId="528" xr:uid="{0106482E-E408-48C8-8B79-9C3726A8C26D}"/>
    <cellStyle name="SAPBEXfilterDrill" xfId="529" xr:uid="{B3E44B99-E079-4148-B46E-0D4A753F8613}"/>
    <cellStyle name="SAPBEXfilterItem" xfId="530" xr:uid="{1596CF70-2029-47D8-AD4B-21FF706A7443}"/>
    <cellStyle name="SAPBEXfilterText" xfId="531" xr:uid="{E1FFDDE9-9AD4-477E-A7F6-0C5775F88704}"/>
    <cellStyle name="SAPBEXformats" xfId="532" xr:uid="{B6D6BC36-CD9A-4CBB-973A-8A4F89B25BAD}"/>
    <cellStyle name="SAPBEXheaderItem" xfId="533" xr:uid="{EDB7A181-834C-4333-836F-19CA20ABFD07}"/>
    <cellStyle name="SAPBEXheaderText" xfId="534" xr:uid="{C0316AC1-3554-4EF9-847D-A3D980E47ACC}"/>
    <cellStyle name="SAPBEXresData" xfId="535" xr:uid="{DF18DA59-4469-4248-8F11-594A03CBEC1F}"/>
    <cellStyle name="SAPBEXresDataEmph" xfId="536" xr:uid="{7F28DCCC-9C41-46E8-B956-0FB5C89EC760}"/>
    <cellStyle name="SAPBEXresItem" xfId="537" xr:uid="{AE72757D-0B45-492E-9DD6-DCF4E0A99BF0}"/>
    <cellStyle name="SAPBEXstdData" xfId="538" xr:uid="{207F08A4-5B7D-4C1A-B8BD-666E630D5D99}"/>
    <cellStyle name="SAPBEXstdDataEmph" xfId="539" xr:uid="{FE36DB06-B74A-4365-89CF-3505A8A68E0E}"/>
    <cellStyle name="SAPBEXstdItem" xfId="540" xr:uid="{BB04C5E8-C6FF-48FC-845B-1AFA1C739E80}"/>
    <cellStyle name="SAPBEXtitle" xfId="541" xr:uid="{F09F576C-D408-4A05-99B6-0BCD9EFA6361}"/>
    <cellStyle name="SAPBEXundefined" xfId="542" xr:uid="{2EBBEE70-858D-46E0-8C2A-16D68A586903}"/>
    <cellStyle name="songuyen" xfId="543" xr:uid="{39299FFB-9841-4F20-A289-AA63277ECB13}"/>
    <cellStyle name="Standard_KALK-054" xfId="544" xr:uid="{FD42BB84-99C5-47AD-9D72-2B3A7B55F7D2}"/>
    <cellStyle name="Style 1" xfId="545" xr:uid="{2BBE6B50-547C-477C-A4D9-C27BEB64F837}"/>
    <cellStyle name="Style 1 2" xfId="546" xr:uid="{2ADCF289-E1DF-4710-B81C-D37D932C2857}"/>
    <cellStyle name="Style 1 3" xfId="547" xr:uid="{C9D5D40D-FDB8-47FD-8F71-ADDFF302D897}"/>
    <cellStyle name="Style 1_BẢNG GIÁ  mail A.Lộc ngày 14.04.16-lần 3" xfId="548" xr:uid="{C595AA58-BDBF-4384-B247-6A6E5D04F7CE}"/>
    <cellStyle name="Style 10" xfId="549" xr:uid="{FC63BA4D-CBBA-442E-BDDB-A7FEF1AF0C95}"/>
    <cellStyle name="Style 11" xfId="550" xr:uid="{5DD82886-EB1E-4548-91EF-82B3AA1B809C}"/>
    <cellStyle name="Style 12" xfId="551" xr:uid="{6C363F3E-87FE-44AA-87CC-E70B3B8B0FD8}"/>
    <cellStyle name="Style 13" xfId="552" xr:uid="{39DEBA4D-62AC-42C1-8639-9A3FC62E957F}"/>
    <cellStyle name="Style 14" xfId="553" xr:uid="{088C1FD7-8522-4A7D-89D8-4D9C3F4C21F6}"/>
    <cellStyle name="Style 15" xfId="554" xr:uid="{0B33DD92-37D2-4752-9EA3-472AB1225711}"/>
    <cellStyle name="Style 16" xfId="555" xr:uid="{3664332A-577A-4BF9-B99C-2586DD8AC353}"/>
    <cellStyle name="Style 17" xfId="556" xr:uid="{D8DA0BEC-9C25-4107-9F8D-C6F976D13BC6}"/>
    <cellStyle name="Style 18" xfId="557" xr:uid="{650788A1-DB49-4C01-87F4-718B76488823}"/>
    <cellStyle name="Style 19" xfId="558" xr:uid="{57A54312-3C5E-4B27-A249-1FADACF9BB03}"/>
    <cellStyle name="Style 2" xfId="559" xr:uid="{EC96D961-6FDE-45CF-9248-EE44387E4446}"/>
    <cellStyle name="Style 20" xfId="560" xr:uid="{7EB808B9-932E-4CA8-96CD-D86D0185B59F}"/>
    <cellStyle name="Style 21" xfId="561" xr:uid="{66A93F6C-9BAF-456F-BD01-7B9F70F68860}"/>
    <cellStyle name="Style 22" xfId="562" xr:uid="{88CEE010-2147-460E-92DA-6C0B7EABAB76}"/>
    <cellStyle name="Style 23" xfId="563" xr:uid="{E85233E0-B5CB-4589-BA18-9C6EFBE26702}"/>
    <cellStyle name="Style 24" xfId="564" xr:uid="{D12DBD8E-F75A-4CE7-8126-7D29F61358A2}"/>
    <cellStyle name="Style 25" xfId="565" xr:uid="{2E049DB6-D679-428A-BD48-F859D7081B3C}"/>
    <cellStyle name="Style 26" xfId="566" xr:uid="{DE6B3024-748F-4776-9024-FE2E704B66C0}"/>
    <cellStyle name="Style 27" xfId="567" xr:uid="{AA78D9DF-C1EC-4EF9-9955-8C68D939D4FC}"/>
    <cellStyle name="Style 28" xfId="568" xr:uid="{E45737A8-0D0D-4A0A-B1D8-7911D6E4E13F}"/>
    <cellStyle name="Style 29" xfId="569" xr:uid="{62BB51B1-B499-4794-9472-7487F5BA8D57}"/>
    <cellStyle name="Style 3" xfId="570" xr:uid="{6F46135F-025E-4C0B-B79A-DE2758D8EB41}"/>
    <cellStyle name="Style 30" xfId="571" xr:uid="{9F4ACE7B-A41C-4C29-9D40-0E90EC486DA7}"/>
    <cellStyle name="Style 31" xfId="572" xr:uid="{35C8B5FC-1346-4EDD-9C81-D7A925BC5F53}"/>
    <cellStyle name="Style 32" xfId="573" xr:uid="{1F58C70D-DA4B-4175-9C29-675BB742E63B}"/>
    <cellStyle name="Style 33" xfId="574" xr:uid="{934F7E58-EF91-4154-8237-F50522696A23}"/>
    <cellStyle name="Style 34" xfId="575" xr:uid="{40552211-B76A-4651-B4CD-C4192829267E}"/>
    <cellStyle name="Style 35" xfId="576" xr:uid="{1052458B-0D25-4908-A3FC-A6121FAD14B2}"/>
    <cellStyle name="Style 36" xfId="577" xr:uid="{62DC4875-9E5F-4700-A6AC-D4B94BAD44FE}"/>
    <cellStyle name="Style 37" xfId="578" xr:uid="{ECFA1AF1-9690-43BD-A572-71EA0E99AECE}"/>
    <cellStyle name="Style 38" xfId="579" xr:uid="{43A97F7A-E5D7-42D4-BBC4-6D7EFD752680}"/>
    <cellStyle name="Style 39" xfId="580" xr:uid="{B2B7D804-85B4-4DAA-B205-9ED3DD33661D}"/>
    <cellStyle name="Style 4" xfId="581" xr:uid="{2922640D-044A-4F62-8A9E-9D50DD0F2DF2}"/>
    <cellStyle name="Style 40" xfId="582" xr:uid="{FFC072C7-06EA-472A-85D2-09D31F304BDA}"/>
    <cellStyle name="Style 41" xfId="583" xr:uid="{4BDBA00D-31B7-4C07-82FC-694A68315946}"/>
    <cellStyle name="Style 42" xfId="584" xr:uid="{39419B2D-96CD-4BB8-BA4A-EC6C76D79F98}"/>
    <cellStyle name="Style 43" xfId="585" xr:uid="{0003A8CB-BFE8-4534-8CF0-352A39DEBCF9}"/>
    <cellStyle name="Style 44" xfId="586" xr:uid="{D61F6D0A-7D35-468E-A10A-F6A7755A208D}"/>
    <cellStyle name="Style 45" xfId="587" xr:uid="{6F598099-7E6E-4B16-80FD-EE03A90A4B16}"/>
    <cellStyle name="Style 46" xfId="588" xr:uid="{7348F469-932A-4801-9361-DF6481E8AAAA}"/>
    <cellStyle name="Style 47" xfId="589" xr:uid="{6E9CC784-F0E6-414A-BD01-1156211D02F2}"/>
    <cellStyle name="Style 48" xfId="590" xr:uid="{C35A1BC4-4347-4A72-BC66-A73C9B89AA95}"/>
    <cellStyle name="Style 49" xfId="591" xr:uid="{FDF4DBDD-5CEF-4883-8522-E9882B8A23FC}"/>
    <cellStyle name="Style 5" xfId="592" xr:uid="{87943E6F-8448-460B-8A41-1EB04856481E}"/>
    <cellStyle name="Style 50" xfId="593" xr:uid="{BA7324CE-86FC-4808-8E40-9DE93F237C87}"/>
    <cellStyle name="Style 51" xfId="594" xr:uid="{7A86AD3F-B51B-42F7-896F-CA742CF07A77}"/>
    <cellStyle name="Style 52" xfId="595" xr:uid="{62A59BD0-09C1-4663-B459-48A80F8F43A2}"/>
    <cellStyle name="Style 53" xfId="596" xr:uid="{4CFC497F-D1FA-4B0A-9EBD-FFF11365F74E}"/>
    <cellStyle name="Style 54" xfId="597" xr:uid="{3D79CD2B-A453-4539-A874-4CC18BD830B6}"/>
    <cellStyle name="Style 55" xfId="598" xr:uid="{10694F46-A66A-47F9-98BF-47833146AD41}"/>
    <cellStyle name="Style 56" xfId="599" xr:uid="{6137CFFB-9E0B-47CA-8109-BCA1E625492C}"/>
    <cellStyle name="Style 57" xfId="600" xr:uid="{F244BF94-624C-4712-82B8-0747FFF13BD6}"/>
    <cellStyle name="Style 58" xfId="601" xr:uid="{D38469FE-044B-4E57-A7C6-E76E78361936}"/>
    <cellStyle name="Style 59" xfId="602" xr:uid="{7EC42A12-36C5-452B-BDBA-1CEDDB5DDB6C}"/>
    <cellStyle name="Style 6" xfId="603" xr:uid="{FAD96BE2-8F9E-48A6-8365-23669E84F09B}"/>
    <cellStyle name="Style 60" xfId="604" xr:uid="{BB4B1822-33FD-4CF8-900B-E3CAD38E7242}"/>
    <cellStyle name="Style 61" xfId="605" xr:uid="{F98F3E30-88C5-403D-8FD4-98CD2ABB86E7}"/>
    <cellStyle name="Style 62" xfId="606" xr:uid="{4431B2FC-17C9-45CE-AAF0-3CEB2A1CF5BA}"/>
    <cellStyle name="Style 63" xfId="607" xr:uid="{DF4673CB-8A26-48C2-9E3E-159E3C940E85}"/>
    <cellStyle name="Style 64" xfId="608" xr:uid="{8015C1E8-4421-41C2-9741-8A34C45B69E0}"/>
    <cellStyle name="Style 65" xfId="609" xr:uid="{D3A56CFB-565C-44F8-AC2B-8600ADB4FBCD}"/>
    <cellStyle name="Style 66" xfId="610" xr:uid="{9671512B-2B28-43CE-9532-8B9E52DB682B}"/>
    <cellStyle name="Style 67" xfId="611" xr:uid="{E6CEB82C-3E31-42E6-8A2B-93F4CA04B758}"/>
    <cellStyle name="Style 68" xfId="612" xr:uid="{286ECF71-B218-4FE0-81BC-72BF4806CEBC}"/>
    <cellStyle name="Style 69" xfId="613" xr:uid="{F321300D-66D6-40DE-BB4C-201CCF94DDCF}"/>
    <cellStyle name="Style 7" xfId="614" xr:uid="{4315FEE8-37D3-4072-80D9-22BD196149EC}"/>
    <cellStyle name="Style 70" xfId="615" xr:uid="{D8515314-1BE6-4FEE-B0CC-78D343E7BB57}"/>
    <cellStyle name="Style 71" xfId="616" xr:uid="{7381F890-3852-43B1-BDDA-3FE7AF6A5AF3}"/>
    <cellStyle name="Style 72" xfId="617" xr:uid="{6C693835-E52A-44FF-A58B-CD801FE48ACE}"/>
    <cellStyle name="Style 73" xfId="618" xr:uid="{C754EF85-0F35-4364-BB58-19F885F83D1C}"/>
    <cellStyle name="Style 74" xfId="619" xr:uid="{D5E169B6-40A1-4E2C-A1C2-6C212546C8BC}"/>
    <cellStyle name="Style 75" xfId="620" xr:uid="{6CF9384F-1AB1-4787-9A77-D697D4E15787}"/>
    <cellStyle name="Style 76" xfId="621" xr:uid="{66D4CBB9-5E54-4622-B6CB-BCC19991047C}"/>
    <cellStyle name="Style 77" xfId="622" xr:uid="{D340A897-2EE8-4D0F-A0F4-80580C93BE3C}"/>
    <cellStyle name="Style 78" xfId="623" xr:uid="{9EAAD9B2-F6C3-4188-9BD9-A6746367702E}"/>
    <cellStyle name="Style 79" xfId="624" xr:uid="{10E43216-D81A-44C2-813C-04FCA2F04311}"/>
    <cellStyle name="Style 8" xfId="625" xr:uid="{0A6EBA46-44D7-4DA1-8E1D-2E884C34806D}"/>
    <cellStyle name="Style 80" xfId="626" xr:uid="{2A285D31-8416-44AC-8CBB-E2B0C4254C8B}"/>
    <cellStyle name="Style 81" xfId="627" xr:uid="{C2228B15-F833-4549-915B-891E1AB7BABC}"/>
    <cellStyle name="Style 82" xfId="628" xr:uid="{2E83A062-7403-48E4-89BA-71FBE449756B}"/>
    <cellStyle name="Style 83" xfId="629" xr:uid="{9198AC53-CD86-488D-A0D5-FB06E101A5B7}"/>
    <cellStyle name="Style 9" xfId="630" xr:uid="{4BED0E4E-DDE4-4C98-BE61-5255681D0190}"/>
    <cellStyle name="subhead" xfId="631" xr:uid="{4BAC7AC3-3630-435F-BDD9-451D553DB50F}"/>
    <cellStyle name="symbol" xfId="632" xr:uid="{0464215A-522F-4D26-9914-E0973843607C}"/>
    <cellStyle name="T" xfId="633" xr:uid="{A26E7313-EA13-4A5F-92B9-94B9C5BA2DE1}"/>
    <cellStyle name="T_BẢNG GIÁ  mail A.Lộc ngày 14.04.16-lần 3" xfId="634" xr:uid="{CD4F538E-C4C1-495D-8A74-83159AE47C41}"/>
    <cellStyle name="T_BẢNG GIÁ  mail A.Lộc ngày 14.04.16-lần 3_Tong cong nha chinh" xfId="635" xr:uid="{DE8AA436-4D67-47EA-B337-4AA67620126D}"/>
    <cellStyle name="T_BEN 3_080227-KiemTra" xfId="636" xr:uid="{D29D5985-16A9-47C5-99DD-A29564545053}"/>
    <cellStyle name="T_Book1" xfId="637" xr:uid="{172E5953-2978-40F8-88A6-0C9779A0500C}"/>
    <cellStyle name="T_Book1_1" xfId="638" xr:uid="{6C33ACBB-E1F5-4D78-90D3-E9A62E86A338}"/>
    <cellStyle name="T_Book1_1_CPK" xfId="639" xr:uid="{68E120BC-D24A-41D9-BCAD-49FCE7853F23}"/>
    <cellStyle name="T_Book1_1_Thiet bi" xfId="640" xr:uid="{523D47B9-5155-45AA-8C89-CAEB781F52AE}"/>
    <cellStyle name="T_Book1_CPK" xfId="641" xr:uid="{045AB423-0106-41EE-928B-05EABF97F591}"/>
    <cellStyle name="T_Book1_Thiet bi" xfId="642" xr:uid="{C3A377C5-57AD-41F8-9EA6-23247873269B}"/>
    <cellStyle name="T_CPK" xfId="643" xr:uid="{1137B301-4A3D-4C79-B6E3-578CA2E95FD9}"/>
    <cellStyle name="T_Tong cong" xfId="644" xr:uid="{EA9085EA-9331-4390-9FA2-DD7C1C9C7701}"/>
    <cellStyle name="T_Tong cong nha chinh" xfId="645" xr:uid="{47BE615A-4F55-41CF-BB1C-812E42D76024}"/>
    <cellStyle name="T_Thiet bi" xfId="646" xr:uid="{B43C1CB6-7F5B-4604-AF66-6A42E41A1063}"/>
    <cellStyle name="Text Indent A" xfId="647" xr:uid="{BB3724BA-F758-4D64-87AE-84042687D0B2}"/>
    <cellStyle name="Text Indent B" xfId="648" xr:uid="{C6067B0F-9839-4A7E-9EF8-165DDBA1DE18}"/>
    <cellStyle name="Text Indent C" xfId="649" xr:uid="{3B8F5A81-2969-4E31-8B41-CF9398343916}"/>
    <cellStyle name="Title" xfId="650" builtinId="15" customBuiltin="1"/>
    <cellStyle name="Total" xfId="651" builtinId="25" customBuiltin="1"/>
    <cellStyle name="Total 2" xfId="652" xr:uid="{63AA4843-E3D1-408C-9EBC-A87DEE5607A1}"/>
    <cellStyle name="TS" xfId="653" xr:uid="{1D4DE8C7-7A10-44B0-B2CC-C31FED6FD733}"/>
    <cellStyle name="tt1" xfId="654" xr:uid="{A8F6B4ED-8845-424C-B42D-489C67D32550}"/>
    <cellStyle name="th" xfId="655" xr:uid="{4B76AC4F-3862-4253-9754-B6B5DB978924}"/>
    <cellStyle name="þ_x001d_ð¤_x000c_¯þ_x0014__x000d_¨þU_x0001_À_x0004_ _x0015__x000f__x0001__x0001_" xfId="656" xr:uid="{D053454C-AA5B-42D0-8783-B8EA3440375F}"/>
    <cellStyle name="þ_x001d_ðK_x000c_Fý_x001b__x000d_9ýU_x0001_Ð_x0008_¦)_x0007__x0001__x0001_" xfId="657" xr:uid="{6F70F8E3-ABF8-4D9F-9C11-8AFA1656250F}"/>
    <cellStyle name="ux_3_¼­¿ï-¾È»ê" xfId="658" xr:uid="{D2CC9D21-9575-4C93-9290-4533997E31E4}"/>
    <cellStyle name="viet" xfId="659" xr:uid="{697C1D02-8A17-45FA-96C3-914F2E909C59}"/>
    <cellStyle name="viet2" xfId="660" xr:uid="{9268333C-2401-4D2C-860B-0F3D0CBDCF1E}"/>
    <cellStyle name="Vietnam 1" xfId="661" xr:uid="{C99A4524-A1F1-4EAF-A1F4-872B35A8D521}"/>
    <cellStyle name="vn time 10" xfId="662" xr:uid="{71A29C4D-EA2C-4120-B80E-EE8FF384A667}"/>
    <cellStyle name="vnbo" xfId="663" xr:uid="{E90E918F-48A2-4B63-B21E-F97786AA4939}"/>
    <cellStyle name="vntxt1" xfId="664" xr:uid="{E6436D74-163A-4468-89A1-8A3196780EC5}"/>
    <cellStyle name="vntxt2" xfId="665" xr:uid="{1043229E-A01B-467A-A80A-C7DDA073908A}"/>
    <cellStyle name="vnhead1" xfId="666" xr:uid="{468515C6-5A5F-4D94-9B8E-B6CCED049363}"/>
    <cellStyle name="vnhead2" xfId="667" xr:uid="{70D1A1CA-395D-42F5-A382-2BBDCBDBA707}"/>
    <cellStyle name="vnhead3" xfId="668" xr:uid="{92F1DEE5-3B65-4838-ABA2-C1B16D72AB00}"/>
    <cellStyle name="vnhead4" xfId="669" xr:uid="{3CEB30C2-319D-4FF2-92A8-E33DD762CE5C}"/>
    <cellStyle name="Währung [0]_UXO VII" xfId="670" xr:uid="{6FBFBA70-9785-4B47-88DC-6A1875ED768A}"/>
    <cellStyle name="Währung_UXO VII" xfId="671" xr:uid="{F1E15624-78C5-4F6C-BF8B-219D239F1405}"/>
    <cellStyle name="Walutowy [0]_Invoices2001Slovakia" xfId="672" xr:uid="{C2B6B8AD-1ABB-41D5-BDE0-FA828FCF4BD5}"/>
    <cellStyle name="Walutowy_Invoices2001Slovakia" xfId="673" xr:uid="{28F69E6E-77C7-4B02-B971-137321C3ADA4}"/>
    <cellStyle name="Warning Text" xfId="674" builtinId="11" customBuiltin="1"/>
    <cellStyle name="xuan" xfId="675" xr:uid="{094FC4EB-D5D0-40A1-B132-5ED2DBFF1439}"/>
    <cellStyle name="Ý kh¸c_B¶ng 1 (2)" xfId="676" xr:uid="{03706936-56AB-4ED6-8A78-EA2C1A4F745F}"/>
    <cellStyle name="เครื่องหมายสกุลเงิน [0]_FTC_OFFER" xfId="677" xr:uid="{A2C13F80-02D4-485A-84B4-336CC2DED83C}"/>
    <cellStyle name="เครื่องหมายสกุลเงิน_FTC_OFFER" xfId="678" xr:uid="{0E5C59CA-3805-4F59-A5D9-A9246AC8B6B4}"/>
    <cellStyle name="ปกติ_FTC_OFFER" xfId="679" xr:uid="{3C34C3F9-77BF-4EEE-B2BB-14A1EE8B0D7C}"/>
    <cellStyle name=" [0.00]_ Att. 1- Cover" xfId="680" xr:uid="{01021EC1-9218-4F47-902F-46293B757C6D}"/>
    <cellStyle name="_ Att. 1- Cover" xfId="681" xr:uid="{8415B6B4-8B6C-4C47-BD18-B4C34976F84A}"/>
    <cellStyle name="?_ Att. 1- Cover" xfId="682" xr:uid="{A1F31C7B-362F-4A9F-8557-42D9F94241F9}"/>
    <cellStyle name="똿뗦먛귟 [0.00]_PRODUCT DETAIL Q1" xfId="683" xr:uid="{A11E0A06-ACFF-4C2B-88FF-E45BD10869A3}"/>
    <cellStyle name="똿뗦먛귟_PRODUCT DETAIL Q1" xfId="684" xr:uid="{68D71ADE-AF5A-41C4-B17E-E5D0A55CC56B}"/>
    <cellStyle name="믅됞 [0.00]_PRODUCT DETAIL Q1" xfId="685" xr:uid="{D568ADE3-04B3-4550-B095-1BBF15619418}"/>
    <cellStyle name="믅됞_PRODUCT DETAIL Q1" xfId="686" xr:uid="{2187A3DD-69F7-4D82-AED1-68895523CFD6}"/>
    <cellStyle name="백분율_95" xfId="687" xr:uid="{421143C3-74E2-41B0-8F5E-231B00937BB7}"/>
    <cellStyle name="뷭?_BOOKSHIP" xfId="688" xr:uid="{0E5F1D78-A24A-4684-B8F0-2369A6F69692}"/>
    <cellStyle name="안건회계법인" xfId="689" xr:uid="{E68130CC-58D9-40B9-9BC9-7E5D41F0DE11}"/>
    <cellStyle name="콤마 [ - 유형1" xfId="690" xr:uid="{328FC787-A099-4C1F-A318-CD4B7203311D}"/>
    <cellStyle name="콤마 [ - 유형2" xfId="691" xr:uid="{BB60970B-C2C6-47D7-BDE9-0044D64D6E47}"/>
    <cellStyle name="콤마 [ - 유형3" xfId="692" xr:uid="{6339300E-6315-4B21-A0AE-7058E5619AED}"/>
    <cellStyle name="콤마 [ - 유형4" xfId="693" xr:uid="{7B9E2773-172C-468A-9B9C-9B65BF920BD1}"/>
    <cellStyle name="콤마 [ - 유형5" xfId="694" xr:uid="{A1080A1D-FEFF-4DC8-8459-0F4AE10FD66E}"/>
    <cellStyle name="콤마 [ - 유형6" xfId="695" xr:uid="{33B045DC-69C1-4B17-BCCA-60B48F908EB5}"/>
    <cellStyle name="콤마 [ - 유형7" xfId="696" xr:uid="{3795F044-13A0-4770-81BE-21A199C61A38}"/>
    <cellStyle name="콤마 [ - 유형8" xfId="697" xr:uid="{F387D3AF-EDFC-4B81-BE79-0B96DB73E49D}"/>
    <cellStyle name="콤마 [0]_ 비목별 월별기술 " xfId="698" xr:uid="{8ACB0930-D6A7-4B03-A9C0-D4D290DAC58A}"/>
    <cellStyle name="콤마_ 비목별 월별기술 " xfId="699" xr:uid="{E6E864D5-C3B5-4D68-A54B-27913A46367B}"/>
    <cellStyle name="통화 [0]_1202" xfId="700" xr:uid="{3DAF8E89-EB3A-4997-9A6D-D1C42C32DCB8}"/>
    <cellStyle name="통화_1202" xfId="701" xr:uid="{E46DD0F9-C0F9-434C-9E33-33B4D08C14F5}"/>
    <cellStyle name="표준_(정보부문)월별인원계획" xfId="702" xr:uid="{B7BB4840-6758-4290-A91E-E479D216A077}"/>
    <cellStyle name="표줠_Sheet1_1_총괄표 (수출입) (2)" xfId="703" xr:uid="{F8DE7D67-BDB1-4710-8597-854DF97E4B0D}"/>
    <cellStyle name="一般_00Q3902REV.1" xfId="704" xr:uid="{9D81EEFE-94DF-45F4-843E-0526C2B93B5F}"/>
    <cellStyle name="千分位[0]_00Q3902REV.1" xfId="705" xr:uid="{E41A1C51-3C47-4CC6-8C4F-C8BDB9A0E61B}"/>
    <cellStyle name="千分位_00Q3902REV.1" xfId="706" xr:uid="{570C6549-45C2-4DD9-AC0A-F407FD3E192A}"/>
    <cellStyle name="桁区切り [0.00]_BE-BQ" xfId="707" xr:uid="{51D28655-CAC6-4A36-9110-B3826A739252}"/>
    <cellStyle name="桁区切り_BE-BQ" xfId="708" xr:uid="{94640EC4-4907-4AB8-AF04-596E8EE24580}"/>
    <cellStyle name="標準_BE-BQ" xfId="709" xr:uid="{E85F0F37-D0AC-40A8-9955-EC516AB0190B}"/>
    <cellStyle name="貨幣 [0]_00Q3902REV.1" xfId="710" xr:uid="{34490F4A-65C5-448A-B0D0-0CC1C14E738B}"/>
    <cellStyle name="貨幣[0]_BRE" xfId="711" xr:uid="{D159C852-F84F-4C71-A92E-93273F2B7F6F}"/>
    <cellStyle name="貨幣_00Q3902REV.1" xfId="712" xr:uid="{D7FC180E-3053-487B-8F45-EE4043B21B9C}"/>
    <cellStyle name="通貨 [0.00]_BE-BQ" xfId="713" xr:uid="{EB57B5B1-1F17-4790-BBFA-A9DE2284BCAD}"/>
    <cellStyle name="通貨_BE-BQ" xfId="714" xr:uid="{04D398BC-6017-4BC8-9093-F8F6D5B57A9A}"/>
  </cellStyles>
  <dxfs count="14">
    <dxf>
      <font>
        <color rgb="FFC00000"/>
      </font>
      <fill>
        <patternFill>
          <bgColor rgb="FF92D050"/>
        </patternFill>
      </fill>
    </dxf>
    <dxf>
      <font>
        <color rgb="FFC00000"/>
      </font>
      <fill>
        <patternFill>
          <bgColor rgb="FF92D050"/>
        </patternFill>
      </fill>
    </dxf>
    <dxf>
      <font>
        <color rgb="FFC00000"/>
      </font>
      <fill>
        <patternFill>
          <bgColor rgb="FF92D050"/>
        </patternFill>
      </fill>
    </dxf>
    <dxf>
      <font>
        <color rgb="FFC00000"/>
      </font>
      <fill>
        <patternFill>
          <bgColor rgb="FF92D050"/>
        </patternFill>
      </fill>
    </dxf>
    <dxf>
      <font>
        <color rgb="FFC00000"/>
      </font>
      <fill>
        <patternFill>
          <bgColor rgb="FF92D050"/>
        </patternFill>
      </fill>
    </dxf>
    <dxf>
      <font>
        <color rgb="FFC00000"/>
      </font>
      <fill>
        <patternFill>
          <bgColor rgb="FF92D050"/>
        </patternFill>
      </fill>
    </dxf>
    <dxf>
      <font>
        <color rgb="FFC00000"/>
      </font>
      <fill>
        <patternFill>
          <bgColor rgb="FF92D050"/>
        </patternFill>
      </fill>
    </dxf>
    <dxf>
      <font>
        <color rgb="FFC00000"/>
      </font>
      <fill>
        <patternFill>
          <bgColor rgb="FF92D050"/>
        </patternFill>
      </fill>
    </dxf>
    <dxf>
      <font>
        <color rgb="FFC00000"/>
      </font>
      <fill>
        <patternFill>
          <bgColor rgb="FF92D050"/>
        </patternFill>
      </fill>
    </dxf>
    <dxf>
      <font>
        <color rgb="FFC00000"/>
      </font>
      <fill>
        <patternFill>
          <bgColor rgb="FF92D050"/>
        </patternFill>
      </fill>
    </dxf>
    <dxf>
      <font>
        <color rgb="FFC00000"/>
      </font>
      <fill>
        <patternFill>
          <bgColor rgb="FF92D050"/>
        </patternFill>
      </fill>
    </dxf>
    <dxf>
      <font>
        <color rgb="FFC00000"/>
      </font>
      <fill>
        <patternFill>
          <bgColor rgb="FF92D050"/>
        </patternFill>
      </fill>
    </dxf>
    <dxf>
      <font>
        <color rgb="FFC00000"/>
      </font>
      <fill>
        <patternFill>
          <bgColor rgb="FF92D050"/>
        </patternFill>
      </fill>
    </dxf>
    <dxf>
      <font>
        <b/>
        <i val="0"/>
        <color rgb="FFC00000"/>
      </font>
      <fill>
        <patternFill patternType="solid">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9" Type="http://schemas.openxmlformats.org/officeDocument/2006/relationships/externalLink" Target="externalLinks/externalLink21.xml"/><Relationship Id="rId21" Type="http://schemas.openxmlformats.org/officeDocument/2006/relationships/externalLink" Target="externalLinks/externalLink3.xml"/><Relationship Id="rId34" Type="http://schemas.openxmlformats.org/officeDocument/2006/relationships/externalLink" Target="externalLinks/externalLink16.xml"/><Relationship Id="rId42" Type="http://schemas.openxmlformats.org/officeDocument/2006/relationships/externalLink" Target="externalLinks/externalLink2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externalLink" Target="externalLinks/externalLink14.xml"/><Relationship Id="rId37" Type="http://schemas.openxmlformats.org/officeDocument/2006/relationships/externalLink" Target="externalLinks/externalLink19.xml"/><Relationship Id="rId40" Type="http://schemas.openxmlformats.org/officeDocument/2006/relationships/externalLink" Target="externalLinks/externalLink22.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36" Type="http://schemas.openxmlformats.org/officeDocument/2006/relationships/externalLink" Target="externalLinks/externalLink18.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externalLink" Target="externalLinks/externalLink13.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externalLink" Target="externalLinks/externalLink12.xml"/><Relationship Id="rId35" Type="http://schemas.openxmlformats.org/officeDocument/2006/relationships/externalLink" Target="externalLinks/externalLink17.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externalLink" Target="externalLinks/externalLink15.xml"/><Relationship Id="rId38" Type="http://schemas.openxmlformats.org/officeDocument/2006/relationships/externalLink" Target="externalLinks/externalLink20.xml"/><Relationship Id="rId46" Type="http://schemas.openxmlformats.org/officeDocument/2006/relationships/calcChain" Target="calcChain.xml"/><Relationship Id="rId20" Type="http://schemas.openxmlformats.org/officeDocument/2006/relationships/externalLink" Target="externalLinks/externalLink2.xml"/><Relationship Id="rId41" Type="http://schemas.openxmlformats.org/officeDocument/2006/relationships/externalLink" Target="externalLinks/externalLink23.xml"/></Relationships>
</file>

<file path=xl/ctrlProps/ctrlProp1.xml><?xml version="1.0" encoding="utf-8"?>
<formControlPr xmlns="http://schemas.microsoft.com/office/spreadsheetml/2009/9/main" objectType="Drop" dropLines="5" dropStyle="combo" dx="31" fmlaLink="$I$41" fmlaRange="So_tangnoi" sel="3" val="0"/>
</file>

<file path=xl/ctrlProps/ctrlProp2.xml><?xml version="1.0" encoding="utf-8"?>
<formControlPr xmlns="http://schemas.microsoft.com/office/spreadsheetml/2009/9/main" objectType="Drop" dropLines="5" dropStyle="combo" dx="31" fmlaLink="$I$48" fmlaRange="So_tangham" sel="3" val="0"/>
</file>

<file path=xl/drawings/drawing1.xml><?xml version="1.0" encoding="utf-8"?>
<xdr:wsDr xmlns:xdr="http://schemas.openxmlformats.org/drawingml/2006/spreadsheetDrawing" xmlns:a="http://schemas.openxmlformats.org/drawingml/2006/main">
  <xdr:twoCellAnchor>
    <xdr:from>
      <xdr:col>1</xdr:col>
      <xdr:colOff>12700</xdr:colOff>
      <xdr:row>3</xdr:row>
      <xdr:rowOff>0</xdr:rowOff>
    </xdr:from>
    <xdr:to>
      <xdr:col>3</xdr:col>
      <xdr:colOff>355600</xdr:colOff>
      <xdr:row>3</xdr:row>
      <xdr:rowOff>0</xdr:rowOff>
    </xdr:to>
    <xdr:sp macro="" textlink="">
      <xdr:nvSpPr>
        <xdr:cNvPr id="37909" name="Line 2">
          <a:extLst>
            <a:ext uri="{FF2B5EF4-FFF2-40B4-BE49-F238E27FC236}">
              <a16:creationId xmlns:a16="http://schemas.microsoft.com/office/drawing/2014/main" id="{358351DA-EE2D-D1AD-CCDB-7551FA28DE06}"/>
            </a:ext>
          </a:extLst>
        </xdr:cNvPr>
        <xdr:cNvSpPr>
          <a:spLocks noChangeShapeType="1"/>
        </xdr:cNvSpPr>
      </xdr:nvSpPr>
      <xdr:spPr bwMode="auto">
        <a:xfrm>
          <a:off x="101600" y="635000"/>
          <a:ext cx="13144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0</xdr:colOff>
      <xdr:row>3</xdr:row>
      <xdr:rowOff>0</xdr:rowOff>
    </xdr:from>
    <xdr:to>
      <xdr:col>7</xdr:col>
      <xdr:colOff>19050</xdr:colOff>
      <xdr:row>3</xdr:row>
      <xdr:rowOff>0</xdr:rowOff>
    </xdr:to>
    <xdr:sp macro="" textlink="">
      <xdr:nvSpPr>
        <xdr:cNvPr id="37910" name="Line 3">
          <a:extLst>
            <a:ext uri="{FF2B5EF4-FFF2-40B4-BE49-F238E27FC236}">
              <a16:creationId xmlns:a16="http://schemas.microsoft.com/office/drawing/2014/main" id="{817C008A-483A-5030-470C-BED526AB0BA5}"/>
            </a:ext>
          </a:extLst>
        </xdr:cNvPr>
        <xdr:cNvSpPr>
          <a:spLocks noChangeShapeType="1"/>
        </xdr:cNvSpPr>
      </xdr:nvSpPr>
      <xdr:spPr bwMode="auto">
        <a:xfrm>
          <a:off x="2743200" y="635000"/>
          <a:ext cx="1320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31750</xdr:colOff>
      <xdr:row>2</xdr:row>
      <xdr:rowOff>0</xdr:rowOff>
    </xdr:from>
    <xdr:to>
      <xdr:col>3</xdr:col>
      <xdr:colOff>0</xdr:colOff>
      <xdr:row>2</xdr:row>
      <xdr:rowOff>0</xdr:rowOff>
    </xdr:to>
    <xdr:sp macro="" textlink="">
      <xdr:nvSpPr>
        <xdr:cNvPr id="38933" name="Line 3">
          <a:extLst>
            <a:ext uri="{FF2B5EF4-FFF2-40B4-BE49-F238E27FC236}">
              <a16:creationId xmlns:a16="http://schemas.microsoft.com/office/drawing/2014/main" id="{2D8A48E9-79B6-7942-E9AC-9CB4FD78345D}"/>
            </a:ext>
          </a:extLst>
        </xdr:cNvPr>
        <xdr:cNvSpPr>
          <a:spLocks noChangeShapeType="1"/>
        </xdr:cNvSpPr>
      </xdr:nvSpPr>
      <xdr:spPr bwMode="auto">
        <a:xfrm>
          <a:off x="31750" y="558800"/>
          <a:ext cx="21526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806450</xdr:colOff>
      <xdr:row>2</xdr:row>
      <xdr:rowOff>0</xdr:rowOff>
    </xdr:from>
    <xdr:to>
      <xdr:col>5</xdr:col>
      <xdr:colOff>457200</xdr:colOff>
      <xdr:row>2</xdr:row>
      <xdr:rowOff>0</xdr:rowOff>
    </xdr:to>
    <xdr:sp macro="" textlink="">
      <xdr:nvSpPr>
        <xdr:cNvPr id="38934" name="Line 5">
          <a:extLst>
            <a:ext uri="{FF2B5EF4-FFF2-40B4-BE49-F238E27FC236}">
              <a16:creationId xmlns:a16="http://schemas.microsoft.com/office/drawing/2014/main" id="{1F8C6406-8E61-6D58-7A02-EFAC386FC969}"/>
            </a:ext>
          </a:extLst>
        </xdr:cNvPr>
        <xdr:cNvSpPr>
          <a:spLocks noChangeShapeType="1"/>
        </xdr:cNvSpPr>
      </xdr:nvSpPr>
      <xdr:spPr bwMode="auto">
        <a:xfrm>
          <a:off x="2990850" y="558800"/>
          <a:ext cx="1358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386713</xdr:colOff>
      <xdr:row>19</xdr:row>
      <xdr:rowOff>438152</xdr:rowOff>
    </xdr:from>
    <xdr:ext cx="1546861" cy="584198"/>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66DB58D8-FF20-17F9-1771-E1A5C065AAC7}"/>
                </a:ext>
              </a:extLst>
            </xdr:cNvPr>
            <xdr:cNvSpPr txBox="1"/>
          </xdr:nvSpPr>
          <xdr:spPr>
            <a:xfrm>
              <a:off x="367663" y="4981577"/>
              <a:ext cx="1546861" cy="590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noAutofit/>
            </a:bodyPr>
            <a:lstStyle/>
            <a:p>
              <a:pPr/>
              <a14:m>
                <m:oMathPara xmlns:m="http://schemas.openxmlformats.org/officeDocument/2006/math">
                  <m:oMathParaPr>
                    <m:jc m:val="centerGroup"/>
                  </m:oMathParaPr>
                  <m:oMath xmlns:m="http://schemas.openxmlformats.org/officeDocument/2006/math">
                    <m:sSub>
                      <m:sSubPr>
                        <m:ctrlPr>
                          <a:rPr lang="en-US" sz="1200" b="1" i="1">
                            <a:latin typeface="Cambria Math" panose="02040503050406030204" pitchFamily="18" charset="0"/>
                          </a:rPr>
                        </m:ctrlPr>
                      </m:sSubPr>
                      <m:e>
                        <m:r>
                          <a:rPr lang="en-US" sz="1200" b="1" i="1">
                            <a:latin typeface="Cambria Math"/>
                          </a:rPr>
                          <m:t>𝑰</m:t>
                        </m:r>
                      </m:e>
                      <m:sub>
                        <m:r>
                          <a:rPr lang="en-US" sz="1200" b="1" i="1">
                            <a:latin typeface="Cambria Math"/>
                          </a:rPr>
                          <m:t>𝑿𝑫𝑪𝑻𝒃𝒒</m:t>
                        </m:r>
                      </m:sub>
                    </m:sSub>
                    <m:r>
                      <a:rPr lang="en-US" sz="1200" b="1" i="1">
                        <a:latin typeface="Cambria Math"/>
                      </a:rPr>
                      <m:t>=</m:t>
                    </m:r>
                    <m:f>
                      <m:fPr>
                        <m:ctrlPr>
                          <a:rPr lang="en-US" sz="1200" b="1" i="1">
                            <a:latin typeface="Cambria Math" panose="02040503050406030204" pitchFamily="18" charset="0"/>
                          </a:rPr>
                        </m:ctrlPr>
                      </m:fPr>
                      <m:num>
                        <m:nary>
                          <m:naryPr>
                            <m:chr m:val="∑"/>
                            <m:ctrlPr>
                              <a:rPr lang="en-US" sz="1200" b="1" i="1">
                                <a:latin typeface="Cambria Math" panose="02040503050406030204" pitchFamily="18" charset="0"/>
                              </a:rPr>
                            </m:ctrlPr>
                          </m:naryPr>
                          <m:sub>
                            <m:r>
                              <m:rPr>
                                <m:brk m:alnAt="23"/>
                              </m:rPr>
                              <a:rPr lang="en-US" sz="1200" b="1" i="1">
                                <a:latin typeface="Cambria Math"/>
                              </a:rPr>
                              <m:t>𝒏</m:t>
                            </m:r>
                            <m:r>
                              <a:rPr lang="en-US" sz="1200" b="1" i="1">
                                <a:latin typeface="Cambria Math"/>
                              </a:rPr>
                              <m:t>−</m:t>
                            </m:r>
                            <m:r>
                              <a:rPr lang="en-US" sz="1200" b="1" i="1">
                                <a:latin typeface="Cambria Math"/>
                              </a:rPr>
                              <m:t>𝟏</m:t>
                            </m:r>
                          </m:sub>
                          <m:sup>
                            <m:r>
                              <a:rPr lang="en-US" sz="1200" b="1" i="1">
                                <a:latin typeface="Cambria Math"/>
                              </a:rPr>
                              <m:t>𝑻</m:t>
                            </m:r>
                          </m:sup>
                          <m:e>
                            <m:f>
                              <m:fPr>
                                <m:ctrlPr>
                                  <a:rPr lang="en-US" sz="1200" b="1" i="1">
                                    <a:latin typeface="Cambria Math" panose="02040503050406030204" pitchFamily="18" charset="0"/>
                                  </a:rPr>
                                </m:ctrlPr>
                              </m:fPr>
                              <m:num>
                                <m:sSub>
                                  <m:sSubPr>
                                    <m:ctrlPr>
                                      <a:rPr lang="en-US" sz="1200" b="1" i="1">
                                        <a:latin typeface="Cambria Math" panose="02040503050406030204" pitchFamily="18" charset="0"/>
                                      </a:rPr>
                                    </m:ctrlPr>
                                  </m:sSubPr>
                                  <m:e>
                                    <m:r>
                                      <a:rPr lang="en-US" sz="1200" b="1" i="1">
                                        <a:latin typeface="Cambria Math"/>
                                      </a:rPr>
                                      <m:t>𝑰</m:t>
                                    </m:r>
                                  </m:e>
                                  <m:sub>
                                    <m:r>
                                      <a:rPr lang="en-US" sz="1200" b="1" i="1">
                                        <a:latin typeface="Cambria Math"/>
                                      </a:rPr>
                                      <m:t>𝒏</m:t>
                                    </m:r>
                                    <m:r>
                                      <a:rPr lang="en-US" sz="1200" b="1" i="1">
                                        <a:latin typeface="Cambria Math"/>
                                      </a:rPr>
                                      <m:t>+</m:t>
                                    </m:r>
                                    <m:r>
                                      <a:rPr lang="en-US" sz="1200" b="1" i="1">
                                        <a:latin typeface="Cambria Math"/>
                                      </a:rPr>
                                      <m:t>𝟏</m:t>
                                    </m:r>
                                  </m:sub>
                                </m:sSub>
                              </m:num>
                              <m:den>
                                <m:sSub>
                                  <m:sSubPr>
                                    <m:ctrlPr>
                                      <a:rPr lang="en-US" sz="1200" b="1" i="1">
                                        <a:latin typeface="Cambria Math" panose="02040503050406030204" pitchFamily="18" charset="0"/>
                                      </a:rPr>
                                    </m:ctrlPr>
                                  </m:sSubPr>
                                  <m:e>
                                    <m:r>
                                      <a:rPr lang="en-US" sz="1200" b="1" i="1">
                                        <a:latin typeface="Cambria Math"/>
                                      </a:rPr>
                                      <m:t>𝑰</m:t>
                                    </m:r>
                                  </m:e>
                                  <m:sub>
                                    <m:r>
                                      <a:rPr lang="en-US" sz="1200" b="1" i="1">
                                        <a:latin typeface="Cambria Math"/>
                                      </a:rPr>
                                      <m:t>𝒏</m:t>
                                    </m:r>
                                  </m:sub>
                                </m:sSub>
                              </m:den>
                            </m:f>
                          </m:e>
                        </m:nary>
                      </m:num>
                      <m:den>
                        <m:r>
                          <a:rPr lang="en-US" sz="1200" b="1" i="1">
                            <a:latin typeface="Cambria Math"/>
                          </a:rPr>
                          <m:t>𝑻</m:t>
                        </m:r>
                      </m:den>
                    </m:f>
                  </m:oMath>
                </m:oMathPara>
              </a14:m>
              <a:endParaRPr lang="en-US" sz="1200" b="1"/>
            </a:p>
          </xdr:txBody>
        </xdr:sp>
      </mc:Choice>
      <mc:Fallback xmlns="">
        <xdr:sp macro="" textlink="">
          <xdr:nvSpPr>
            <xdr:cNvPr id="2" name="TextBox 1"/>
            <xdr:cNvSpPr txBox="1"/>
          </xdr:nvSpPr>
          <xdr:spPr>
            <a:xfrm xmlns:a="http://schemas.openxmlformats.org/drawingml/2006/main">
              <a:off x="367663" y="4981577"/>
              <a:ext cx="1546861" cy="590548"/>
            </a:xfrm>
            <a:prstGeom xmlns:a="http://schemas.openxmlformats.org/drawingml/2006/main" prst="rect">
              <a:avLst/>
            </a:prstGeom>
            <a:noFill xmlns:a="http://schemas.openxmlformats.org/drawingml/2006/main"/>
          </xdr:spPr>
          <x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xdr:style>
          <xdr:txBody>
            <a:bodyPr xmlns:a="http://schemas.openxmlformats.org/drawingml/2006/main" vertOverflow="clip" horzOverflow="clip" rtlCol="0" anchor="t">
              <a:noAutofit/>
            </a:bodyPr>
            <a:lstStyle xmlns:a="http://schemas.openxmlformats.org/drawingml/2006/main"/>
            <a:p xmlns:a="http://schemas.openxmlformats.org/drawingml/2006/main">
              <a:pPr/>
              <a:r>
                <a:rPr lang="en-US" sz="1200" b="1" i="0">
                  <a:latin typeface="Cambria Math"/>
                </a:rPr>
                <a:t>𝑰</a:t>
              </a:r>
              <a:r>
                <a:rPr lang="en-US" sz="1200" b="1" i="0">
                  <a:latin typeface="Cambria Math" panose="02040503050406030204" pitchFamily="18" charset="0"/>
                </a:rPr>
                <a:t>_</a:t>
              </a:r>
              <a:r>
                <a:rPr lang="en-US" sz="1200" b="1" i="0">
                  <a:latin typeface="Cambria Math"/>
                </a:rPr>
                <a:t>𝑿𝑫𝑪𝑻𝒃𝒒=</a:t>
              </a:r>
              <a:r>
                <a:rPr lang="en-US" sz="1200" b="1" i="0">
                  <a:latin typeface="Cambria Math" panose="02040503050406030204" pitchFamily="18" charset="0"/>
                </a:rPr>
                <a:t>(∑_(</a:t>
              </a:r>
              <a:r>
                <a:rPr lang="en-US" sz="1200" b="1" i="0">
                  <a:latin typeface="Cambria Math"/>
                </a:rPr>
                <a:t>𝒏−𝟏</a:t>
              </a:r>
              <a:r>
                <a:rPr lang="en-US" sz="1200" b="1" i="0">
                  <a:latin typeface="Cambria Math" panose="02040503050406030204" pitchFamily="18" charset="0"/>
                </a:rPr>
                <a:t>)^</a:t>
              </a:r>
              <a:r>
                <a:rPr lang="en-US" sz="1200" b="1" i="0">
                  <a:latin typeface="Cambria Math"/>
                </a:rPr>
                <a:t>𝑻</a:t>
              </a:r>
              <a:r>
                <a:rPr lang="en-US" sz="1200" b="1" i="0">
                  <a:latin typeface="Cambria Math" panose="02040503050406030204" pitchFamily="18" charset="0"/>
                </a:rPr>
                <a:t>▒</a:t>
              </a:r>
              <a:r>
                <a:rPr lang="en-US" sz="1200" b="1" i="0">
                  <a:latin typeface="Cambria Math"/>
                </a:rPr>
                <a:t>𝑰</a:t>
              </a:r>
              <a:r>
                <a:rPr lang="en-US" sz="1200" b="1" i="0">
                  <a:latin typeface="Cambria Math" panose="02040503050406030204" pitchFamily="18" charset="0"/>
                </a:rPr>
                <a:t>_(</a:t>
              </a:r>
              <a:r>
                <a:rPr lang="en-US" sz="1200" b="1" i="0">
                  <a:latin typeface="Cambria Math"/>
                </a:rPr>
                <a:t>𝒏+𝟏</a:t>
              </a:r>
              <a:r>
                <a:rPr lang="en-US" sz="1200" b="1" i="0">
                  <a:latin typeface="Cambria Math" panose="02040503050406030204" pitchFamily="18" charset="0"/>
                </a:rPr>
                <a:t>)/</a:t>
              </a:r>
              <a:r>
                <a:rPr lang="en-US" sz="1200" b="1" i="0">
                  <a:latin typeface="Cambria Math"/>
                </a:rPr>
                <a:t>𝑰</a:t>
              </a:r>
              <a:r>
                <a:rPr lang="en-US" sz="1200" b="1" i="0">
                  <a:latin typeface="Cambria Math" panose="02040503050406030204" pitchFamily="18" charset="0"/>
                </a:rPr>
                <a:t>_</a:t>
              </a:r>
              <a:r>
                <a:rPr lang="en-US" sz="1200" b="1" i="0">
                  <a:latin typeface="Cambria Math"/>
                </a:rPr>
                <a:t>𝒏</a:t>
              </a:r>
              <a:r>
                <a:rPr lang="en-US" sz="1200" b="1" i="0">
                  <a:latin typeface="Cambria Math" panose="02040503050406030204" pitchFamily="18" charset="0"/>
                </a:rPr>
                <a:t> )/</a:t>
              </a:r>
              <a:r>
                <a:rPr lang="en-US" sz="1200" b="1" i="0">
                  <a:latin typeface="Cambria Math"/>
                </a:rPr>
                <a:t>𝑻</a:t>
              </a:r>
              <a:endParaRPr lang="en-US" sz="1200" b="1"/>
            </a:p>
          </xdr:txBody>
        </xdr:sp>
      </mc:Fallback>
    </mc:AlternateContent>
    <xdr:clientData/>
  </xdr:one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0</xdr:colOff>
          <xdr:row>40</xdr:row>
          <xdr:rowOff>76200</xdr:rowOff>
        </xdr:from>
        <xdr:to>
          <xdr:col>9</xdr:col>
          <xdr:colOff>298450</xdr:colOff>
          <xdr:row>40</xdr:row>
          <xdr:rowOff>355600</xdr:rowOff>
        </xdr:to>
        <xdr:sp macro="" textlink="">
          <xdr:nvSpPr>
            <xdr:cNvPr id="18438" name="Drop Down 6" hidden="1">
              <a:extLst>
                <a:ext uri="{63B3BB69-23CF-44E3-9099-C40C66FF867C}">
                  <a14:compatExt spid="_x0000_s18438"/>
                </a:ext>
                <a:ext uri="{FF2B5EF4-FFF2-40B4-BE49-F238E27FC236}">
                  <a16:creationId xmlns:a16="http://schemas.microsoft.com/office/drawing/2014/main" id="{00000000-0008-0000-0D00-0000064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47</xdr:row>
          <xdr:rowOff>25400</xdr:rowOff>
        </xdr:from>
        <xdr:to>
          <xdr:col>8</xdr:col>
          <xdr:colOff>1187450</xdr:colOff>
          <xdr:row>47</xdr:row>
          <xdr:rowOff>190500</xdr:rowOff>
        </xdr:to>
        <xdr:sp macro="" textlink="">
          <xdr:nvSpPr>
            <xdr:cNvPr id="18439" name="Drop Down 7" hidden="1">
              <a:extLst>
                <a:ext uri="{63B3BB69-23CF-44E3-9099-C40C66FF867C}">
                  <a14:compatExt spid="_x0000_s18439"/>
                </a:ext>
                <a:ext uri="{FF2B5EF4-FFF2-40B4-BE49-F238E27FC236}">
                  <a16:creationId xmlns:a16="http://schemas.microsoft.com/office/drawing/2014/main" id="{00000000-0008-0000-0D00-0000074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ERVER\PROJECT\PROP\DA0630\INQ'Y\STEEL\DA0463BQ.XLW"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Dung%20Quat\Goi3\PNT-P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Dung%20Quat\Nhom%20GC\New%20Folder\My%20Documents\3533\99Q\99Q3657\99Q3299(REV.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5\c\My%20Documents\DOCUMENT\DAUTHAU\Dungquat\GOI3\DUNGQUAT-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nd_main\d\MSOFFICE\EXCEL\DT107T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nd_main\d\email\baothong2003@yahoo.com\12-11-03\dongtho.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Dung%20Quat\Nhom%20GC\New%20Folder\My%20Documents\3533\99Q\99Q3657\99Q3299(REV.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Knd_main\d\CONG%20UAN\TUAN%20A.E\TRUONG%20TRAN%20VAN%20DANH\DT%20TVD-27-12-2010-dc%20gia+hs\DG%20XD%20CB%20MOI\DON%20GIA%20-%20HCM%2003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Knd_main\d\CONG%20UAN\TUAN%20A.E\TRUONG%20TRAN%20VAN%20DANH\DT%20TVD-27-12-2010-dc%20gia+hs\DON%20GIA%20XD%20CO%20BAN\DM24-33_2005%20HCM%20P4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Dung%20Quat\Nhom%20GC\New%20Folder\My%20Documents\3533\96Q\96q2588\PANEL.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Knd_main\d\CONG%20UAN\TUAN%20A.E\TRUONG%20TRAN%20VAN%20DANH\DT%20TVD-27-12-2010-dc%20gia+hs\KC+KT-KHOI%20A-TRUONG%20TIEU%20HOC%20TAM%20DONG%20II-HOC%20MON-TP.HCM.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J:\WINDOWS\TEMP\IBASE2.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M5\c\My%20Documents\CS3408\Standard\RPT.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DrH.Ri-P7Q8-DToan-2-KC-MongHam-CD.20180718.CD.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DrH.Ri-P7Q8-DToan-2-KC-PhanThan-CD.20180718.CD.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DrH.Ri-P7Q8-DToan-1-KienTruc-CD.20180718.CD.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DrH.Ri-P7Q8-DToan-MEP-7-CapThoaNuoc-CD.20180718.CD.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DrH.Ri-P7Q8-DToan-MEP-2-DienLuc-CD.20180718.CD.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DrH.Ri-P7Q8-DToan-MEP-3-HeThongDien-CD.20180718.CD.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DrH.Ri-P7Q8-DToan-MEP-5-TV&amp;Tel-CD.20180718.CD.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DrH.Ri-P7Q8-DToan-MEP-6-Camera-CD.20180718.CD.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DrH.Ri-P7Q8-DToan-MEP-4-DHKK&amp;ThongGioDieuAp-CD.20180718.C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FORM FOR INQUIRY"/>
      <sheetName val="FORM OF PROPOSAL RFP-003"/>
      <sheetName val="??-BLDG"/>
      <sheetName val="???????-BLDG"/>
      <sheetName val="Bia "/>
      <sheetName val="Muc luc"/>
      <sheetName val="Thuyet minh PA1"/>
      <sheetName val="kl xaychan khay"/>
      <sheetName val="Sheet3"/>
      <sheetName val="00000000"/>
      <sheetName val="Apr1"/>
      <sheetName val="Apr2"/>
      <sheetName val="Apr3"/>
      <sheetName val="Apr4"/>
      <sheetName val="Apr5"/>
      <sheetName val="Apr7"/>
      <sheetName val="Apr8"/>
      <sheetName val="Apr9"/>
      <sheetName val="Sheet1"/>
      <sheetName val="XL4Poppy"/>
      <sheetName val="Dec31"/>
      <sheetName val="Jan2"/>
      <sheetName val="Jan3"/>
      <sheetName val="Jan4"/>
      <sheetName val="Jan6"/>
      <sheetName val="Jan7"/>
      <sheetName val="Jan8"/>
      <sheetName val="Jan9"/>
      <sheetName val="Jan10"/>
      <sheetName val="????-BLDG"/>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Sheet2"/>
      <sheetName val="________BLDG"/>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BCDPS"/>
      <sheetName val="NKC "/>
      <sheetName val="TM1"/>
      <sheetName val="SC 111"/>
      <sheetName val="NH"/>
      <sheetName val="SC 131"/>
      <sheetName val="SC 133"/>
      <sheetName val="SC 141"/>
      <sheetName val="SC 152"/>
      <sheetName val="SC154"/>
      <sheetName val="SC 331"/>
      <sheetName val="SC333"/>
      <sheetName val="Sc 334"/>
      <sheetName val="SC 411"/>
      <sheetName val="SC 511"/>
      <sheetName val="SC 642 loan"/>
      <sheetName val="SCT642"/>
      <sheetName val="211A"/>
      <sheetName val="211B"/>
      <sheetName val="SCT511"/>
      <sheetName val="SCT627"/>
      <sheetName val="SCT154"/>
      <sheetName val="Hoi phu nu"/>
      <sheetName val="4p1"/>
      <sheetName val="4P"/>
      <sheetName val="Schneider"/>
      <sheetName val="Q1-02"/>
      <sheetName val="Q2-02"/>
      <sheetName val="Q3-02"/>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Jan11"/>
      <sheetName val="Jan13"/>
      <sheetName val="Jan14"/>
      <sheetName val="Jan15"/>
      <sheetName val="Jan16"/>
      <sheetName val="Jan17"/>
      <sheetName val="Jan18"/>
      <sheetName val="Jan20"/>
      <sheetName val="Jan21"/>
      <sheetName val="Outlets"/>
      <sheetName val="PGs"/>
      <sheetName val="2001"/>
      <sheetName val="2002"/>
      <sheetName val="Tdoi t.truong"/>
      <sheetName val="BC DBKH T5"/>
      <sheetName val="BC DBKH T6"/>
      <sheetName val="BC DBKH T7"/>
      <sheetName val="XL4Test5"/>
      <sheetName val="GVL"/>
      <sheetName val="tam"/>
      <sheetName val="PTDG"/>
      <sheetName val="DTCT"/>
      <sheetName val="DGBQ"/>
      <sheetName val="DGDT"/>
      <sheetName val="Gia trung thau"/>
      <sheetName val="Thanh toan dot 1"/>
      <sheetName val="DTXL"/>
      <sheetName val="THXL"/>
      <sheetName val="dieuphoida"/>
      <sheetName val="dieuphoidat"/>
      <sheetName val="Phan tich VT"/>
      <sheetName val="TKe VT"/>
      <sheetName val="Du tru Vat tu"/>
      <sheetName val="LUONG CHO HUU"/>
      <sheetName val="thu BHXH,YT"/>
      <sheetName val="Phan bo"/>
      <sheetName val="Luong T5-04"/>
      <sheetName val="THLK2"/>
      <sheetName val="HUNG"/>
      <sheetName val="THO"/>
      <sheetName val="HOA"/>
      <sheetName val="TINH"/>
      <sheetName val="THONG"/>
      <sheetName val="XXXXXXX0"/>
      <sheetName val="XXXXXXX1"/>
      <sheetName val="?¬’P‰¿ì¬?-BLDG"/>
      <sheetName val="?¬P¿ì¬?-BLDG"/>
      <sheetName val="?쒕?-BLDG"/>
      <sheetName val="CQ"/>
      <sheetName val="YV"/>
      <sheetName val="Tong 2 Dvi"/>
      <sheetName val="Hnoi"/>
      <sheetName val="Gbat"/>
      <sheetName val="HP"/>
      <sheetName val="Lcai"/>
      <sheetName val="BSon"/>
      <sheetName val="NDan"/>
      <sheetName val="NHa"/>
      <sheetName val="Lson"/>
      <sheetName val="SGon"/>
      <sheetName val="VPhu"/>
      <sheetName val="Thop 1"/>
      <sheetName val="Thop 2"/>
      <sheetName val="Bao cao"/>
      <sheetName val="Ga"/>
      <sheetName val="Ca"/>
      <sheetName val="rau"/>
      <sheetName val="Thit"/>
      <sheetName val="Gia vi"/>
      <sheetName val="Gao"/>
      <sheetName val="Quyet toan1"/>
      <sheetName val="Quyet Toan2"/>
      <sheetName val="TH"/>
      <sheetName val="T.hopCPXD04"/>
      <sheetName val="T.hopCPXD04 (2)"/>
      <sheetName val="T.hopCPXDhoanthanh"/>
      <sheetName val="T.hopCPXDhoanthanh (2)"/>
      <sheetName val="HTcpXDQ1"/>
      <sheetName val="T.hop CPXDQ2"/>
      <sheetName val="CpQI"/>
      <sheetName val="CpT4"/>
      <sheetName val="CpT5"/>
      <sheetName val="CpT6"/>
      <sheetName val="CpT7"/>
      <sheetName val="CpT8"/>
      <sheetName val="Cpdc8t (2)"/>
      <sheetName val="Cpdc8t"/>
      <sheetName val="Cpdc8t (3)"/>
      <sheetName val="CpT9"/>
      <sheetName val="CpT10"/>
      <sheetName val="CpT11"/>
      <sheetName val="LK cp xdcb"/>
      <sheetName val="XDCB hoanthanh"/>
      <sheetName val="Sheet2 (3)"/>
      <sheetName val="Sheet3 (3)"/>
      <sheetName val="Sheet2 (4)"/>
      <sheetName val="Sheet3 (4)"/>
      <sheetName val=""/>
      <sheetName val="SC 231"/>
      <sheetName val="SC 410"/>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u 1"/>
      <sheetName val="Mau so 2"/>
      <sheetName val="Mau so 3"/>
      <sheetName val="Mau so 7"/>
      <sheetName val="Mau so 8"/>
      <sheetName val="Mau so 9 da tru 45;54"/>
      <sheetName val="Mau so 9 45;54"/>
      <sheetName val="Mau 9 "/>
      <sheetName val="Mau 9 goc"/>
      <sheetName val="Mau 10"/>
      <sheetName val="Mau so 11"/>
      <sheetName val="BOQ FORM FOR INQÕIRY"/>
      <sheetName val="??????-BLDG"/>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BLDG"/>
      <sheetName val="Bang ngang"/>
      <sheetName val="Bang doc"/>
      <sheetName val="B cham cong"/>
      <sheetName val="Btt luong"/>
      <sheetName val="Chart1"/>
      <sheetName val="Overhead &amp; Profit B-1"/>
      <sheetName val="T.hopCPXDho_x0000_n_x0000_hanh (2)"/>
      <sheetName val="LK cp _x0000_dcb"/>
      <sheetName val="GDTH_x0000_5"/>
      <sheetName val="Ph_x0000_n_x0000__x0000_ich _x0000_a_x0000_ tu"/>
      <sheetName val="Dec#1"/>
      <sheetName val="PTDGDT"/>
      <sheetName val="Disch"/>
      <sheetName val="Pack"/>
      <sheetName val="Delivery"/>
      <sheetName val="M50"/>
      <sheetName val="M48"/>
      <sheetName val="M45"/>
      <sheetName val="M38"/>
      <sheetName val="D.Order"/>
      <sheetName val="Report"/>
      <sheetName val="Report.Delivery"/>
      <sheetName val="Monthly"/>
      <sheetName val="?+Invoice!$DF$57?-BLDG"/>
      <sheetName val="De nghi thue TNDN2004"/>
      <sheetName val="to trinh dieu chinh thue"/>
      <sheetName val="Bang ke xin thanh toan nam 2005"/>
      <sheetName val="Bang ke xin thanh toan "/>
      <sheetName val="MAu so 11 nam 2003"/>
      <sheetName val="dang ky tam tru can bo di CT"/>
      <sheetName val="Phieu xuat Vtu "/>
      <sheetName val="Phieu nhap Vtu "/>
      <sheetName val="Vat tu lan trai "/>
      <sheetName val="Vat T u can lam phieu T11+ 12"/>
      <sheetName val="Vat tu hung long "/>
      <sheetName val="Vat Tu Can Dung 2004"/>
      <sheetName val="xd. D.M tieu haoNL"/>
      <sheetName val="Du kien nop NS 2004 CV463"/>
      <sheetName val="mau 02ATNDN"/>
      <sheetName val="Nop tien vao NS"/>
      <sheetName val="QTSDhoa don M01"/>
      <sheetName val="BCSD Hdon Mau 26"/>
      <sheetName val="MAU SO 05"/>
      <sheetName val="MAU SO 04"/>
      <sheetName val="TH Mau 03"/>
      <sheetName val="MAU SO 03"/>
      <sheetName val="MAU SO 02"/>
      <sheetName val="Mau So 01"/>
      <sheetName val="Chi tiet SD may CT 2004"/>
      <sheetName val="Bang ke hoa don xin vay NH"/>
      <sheetName val="TK821"/>
      <sheetName val="TK 721"/>
      <sheetName val=" TK 711"/>
      <sheetName val="  TK 642"/>
      <sheetName val=" TK 627"/>
      <sheetName val="Su dung may "/>
      <sheetName val="TK 623"/>
      <sheetName val="Chi tiet ca may "/>
      <sheetName val="Chi tiet NC tung CT 04"/>
      <sheetName val=" TK 622"/>
      <sheetName val="TK 621"/>
      <sheetName val="TK 154 D,Dang sang 2005"/>
      <sheetName val="DT da bao cao thue "/>
      <sheetName val="Doanh thu 2004"/>
      <sheetName val="Chi tiet DT dieu chinh thue "/>
      <sheetName val="bang ke chi tiet CT"/>
      <sheetName val="Chi phi do dang"/>
      <sheetName val="Can doi chi phi CT"/>
      <sheetName val="Chi tiet 511"/>
      <sheetName val=" TK 511"/>
      <sheetName val="TK 411"/>
      <sheetName val="TK 421"/>
      <sheetName val="TK 342"/>
      <sheetName val="TK 338"/>
      <sheetName val=" TK 334"/>
      <sheetName val="TK 333"/>
      <sheetName val="Chi tiet 331"/>
      <sheetName val="TK 331"/>
      <sheetName val=" TK 311"/>
      <sheetName val=" TK 241"/>
      <sheetName val=" TK 214"/>
      <sheetName val="Thue Tai Chinh may suc "/>
      <sheetName val=" TK 211"/>
      <sheetName val="TK 212( May suc )"/>
      <sheetName val="TK 632"/>
      <sheetName val="TK 155"/>
      <sheetName val="TK 154"/>
      <sheetName val=" TK 911"/>
      <sheetName val=" TK 153"/>
      <sheetName val="Chi tiet 152 "/>
      <sheetName val="  TK 152"/>
      <sheetName val="TK 142"/>
      <sheetName val=" TK 141"/>
      <sheetName val=" TK 133"/>
      <sheetName val="Chi tiet 131"/>
      <sheetName val=" TK 131"/>
      <sheetName val="chung tu ghi so "/>
      <sheetName val=" TK 112"/>
      <sheetName val="Can doi TK 2"/>
      <sheetName val="phieu chi 2"/>
      <sheetName val="Phieu chi"/>
      <sheetName val="Phieu thu"/>
      <sheetName val="TK 111"/>
      <sheetName val="dang ky khau hao 2004"/>
      <sheetName val="d ky chi tiet khau hao "/>
      <sheetName val="Phan bo khau hao TSCD"/>
      <sheetName val="Dang ky quy luong "/>
      <sheetName val="bang thanh toan luong 2004"/>
      <sheetName val="Phan bo tien luong BHXH"/>
      <sheetName val="phan bo NVL, CCu "/>
      <sheetName val="thietbi"/>
      <sheetName val="DA0463BQ"/>
      <sheetName val="TIEUHAO"/>
      <sheetName val="N@"/>
      <sheetName val="Don gaa chi tiet"/>
      <sheetName val="XL4Poppq"/>
      <sheetName val="FH"/>
      <sheetName val="KhanhThuong"/>
      <sheetName val="PlotDat4"/>
      <sheetName val="10_x0000__x0000__x0000__x0000__x0000__x0000_"/>
      <sheetName val="Chi tiet don gia khgi phuc"/>
      <sheetName val="BCDP_x0005_"/>
      <sheetName val="NKC _x0003__x0000__x0000_TM1_x0006__x0000__x0000_SC 111_x0002__x0000__x0000_NH_x0006__x0000__x0000_SC 1"/>
      <sheetName val="DI-ESTI"/>
      <sheetName val="MTL$-INTER"/>
      <sheetName val="quy 1"/>
      <sheetName val="quy 2"/>
      <sheetName val="6 thang"/>
      <sheetName val="quy 3"/>
      <sheetName val="9 TH"/>
      <sheetName val="quy4"/>
      <sheetName val="nam"/>
      <sheetName val="Sheet11"/>
      <sheetName val="Sheet12"/>
      <sheetName val="FORM OF PROPNSAL RFP-003"/>
      <sheetName val="Hoi phe nu"/>
      <sheetName val="THANG#"/>
      <sheetName val="Sheet("/>
      <sheetName val="Sheed7"/>
      <sheetName val="A`r3"/>
      <sheetName val="Apb4"/>
      <sheetName val="Sc #34"/>
      <sheetName val="NhapHD"/>
      <sheetName val="INHOADON"/>
      <sheetName val="DataSource"/>
      <sheetName val="Danhsach KH"/>
      <sheetName val="GIA VON"/>
      <sheetName val="DS 11"/>
      <sheetName val="Module2"/>
      <sheetName val="BC"/>
      <sheetName val="TSCD"/>
      <sheetName val="Chi tiet dmn gia khoi phuc"/>
      <sheetName val="??-BLD聇"/>
      <sheetName val="_x0000_ý_x000a__x000a__x0002_E_x0010__x0000_ý_x000a__x000a__x0003_C_x0005__x0000_ɾ_x000a__x000a__x0004_F"/>
      <sheetName val="䌀Ԁ_x0000_縀ਂഀЀ䘀_x0000_풂ـḀഀԀ䈀_x0000__x0000__x0000_Ⰰ@ఀԀࣿ娀"/>
      <sheetName val="_x0005_B_x0000__x0000__x0000_䀬_x0000__x000c_％_x0008_ꁚഀ"/>
      <sheetName val="븒ᨀഀ؀䘀䘀䘀䘀䘀䘀䘀䘀"/>
      <sheetName val="FFFFFF"/>
      <sheetName val="䘀䘀ༀ؀ᬀഀ"/>
      <sheetName val="_x001b__x000a__x0010_C_x0000__x0000_"/>
      <sheetName val="_x0000__x0000_Ⰰࡀ฀က"/>
      <sheetName val="_x000e_０_x0005_؁က縀"/>
      <sheetName val="_x0010_ɾ_x000a__x000e__x0000_C"/>
      <sheetName val="䌀_x0000_᐀ŀ؂฀"/>
      <sheetName val="_x0006__x000e__x0001_Dý_x000a__x000e_"/>
      <sheetName val="_x000a__x000e__x0002_E_x0011__x0000_"/>
      <sheetName val="_x0000_ﴀ਀฀̀䌀"/>
      <sheetName val="_x0003_C_x0005__x0000_ɾ_x000a_"/>
      <sheetName val="ਂ฀Ѐ䘀_x0000_휾"/>
      <sheetName val="㸀䃗_x0006__x001e__x000e__x0005_"/>
      <sheetName val="Ԁ䈀_x0000__x0000__x0000_䦀"/>
      <sheetName val="耀䁉_x0000__x000a_％_x0008_"/>
      <sheetName val="ࣿ娀 _x000e_쀐븒"/>
      <sheetName val="ዀ¾_x001a__x000e__x0006_F"/>
      <sheetName val="䘀䘀䘀䘀䘀䘀䘀䘀"/>
      <sheetName val="FFFF"/>
      <sheetName val="䘀ༀ؀ᬀ"/>
      <sheetName val="_x001b__x000e__x0010_C"/>
      <sheetName val="_x0000__x0000__x0000_䦀"/>
      <sheetName val="䁉_x0008__x000f_％"/>
      <sheetName val="׿Ā_x0006__x0010_"/>
      <sheetName val="縀ਂༀ_x0000_"/>
      <sheetName val="_x0000_C_x0000_䀤"/>
      <sheetName val="﵀਀ༀĀ䐀"/>
      <sheetName val="䐀ሀ_x0000_ﴀ"/>
      <sheetName val="ý_x000a__x000f__x0002_"/>
      <sheetName val="䔀ጀ_x0000_ﴀ"/>
      <sheetName val="䌀᐀_x0000_縀"/>
      <sheetName val="ɾ_x000a__x000f__x0004_"/>
      <sheetName val="䘀_x0000_튎ـ"/>
      <sheetName val="_x0006__x001e__x000f__x0005_B"/>
      <sheetName val="_x0000_ _x000f_０_x0008_"/>
      <sheetName val="_x0008_ꑚༀကዀ"/>
      <sheetName val="ዀ¾_x001a__x000f__x0006_"/>
      <sheetName val="FFFFF"/>
      <sheetName val="FFF_x000f__x0006_"/>
      <sheetName val="_x0000_(_x0010_０_x0005_؁က"/>
      <sheetName val="؁က縀"/>
      <sheetName val="ਂက_x0000_䌀"/>
      <sheetName val="C_x0000_䀦ý"/>
      <sheetName val="_x0000_ý_x000a__x0010__x0002_E_x0016__x0000_ý_x000a__x0010__x0003_"/>
      <sheetName val="_x0016_x_x0000__x0000__x0000__x0000__x0000__x0007_６_x0011_ࡄጀ䓀_x0008_쀄䐅_x0008_쀔縃ਂ"/>
      <sheetName val="쀓ࡄЀ׀ࡄ᐀πɾ_x000a_ _x0000_í_x0000_䀘ȁ_x0006_ _x0001_ȉɾ_x000a_ _x0002_î"/>
      <sheetName val="ŀ؂ऀĀऀ縂ਂऀȀ帀㹓"/>
      <sheetName val="_x000a_ _x0003_÷Ĉ_x0000_½_x0012_ _x0004_ð_x0000_"/>
      <sheetName val="ऀЀ_x0000_㠀"/>
      <sheetName val="䀸ñ鰀䂸_x0005_¾"/>
      <sheetName val="븀⠀ऀ؀"/>
      <sheetName val="òòòóôð"/>
      <sheetName val=""/>
      <sheetName val="ððððòò"/>
      <sheetName val="ꀀ砀ᘀ縀ਂ"/>
      <sheetName val="ɾ_x000a__x000a__x0000_í_x0000_䀜"/>
      <sheetName val="_x0000_䀜ȁ_x0006__x000a__x0001_"/>
      <sheetName val="Āऀ縂ਂ਀Ȁ"/>
      <sheetName val="_x000a__x0002_î䃸ý"/>
      <sheetName val="﵀਀਀̀ሀ"/>
      <sheetName val="÷Ē_x0000_½_x0012__x000a_"/>
      <sheetName val="䀸ñꠀ䂶_x0005_¾"/>
      <sheetName val="븀☀਀؀"/>
      <sheetName val=""/>
      <sheetName val="ðððò"/>
      <sheetName val="ꀀᔀ؀"/>
      <sheetName val="_x0006__x001b__x000a__x0016_"/>
      <sheetName val="砀_x0000__x0000__x0000_"/>
      <sheetName val="_x0000__x0000__x0008__x0008_"/>
      <sheetName val="ᘀ׿Ā_x000a_"/>
      <sheetName val="ᘀ밀ᬄ਀"/>
      <sheetName val="_x000a__x001b_ᘖᄀ"/>
      <sheetName val="ᄑ䰀_x0000_샽L"/>
      <sheetName val="L׀L"/>
      <sheetName val="_x0000_샾縃ਂ"/>
      <sheetName val="_x000a__x000b__x0000_í"/>
      <sheetName val="_x0000_ ŀ؂"/>
      <sheetName val="_x0006__x000b__x0001_ȉ"/>
      <sheetName val="縂ਂ଀Ȁ"/>
      <sheetName val="_x0002_î卖&gt;"/>
      <sheetName val="ጀ_x0001_봀ሀ"/>
      <sheetName val="ሀ଀Ѐ_x0000_"/>
      <sheetName val="_x0000_㠀_x0000_넰"/>
      <sheetName val="넰Հ븀☀଀"/>
      <sheetName val="଀؀"/>
      <sheetName val=""/>
      <sheetName val=""/>
      <sheetName val=""/>
      <sheetName val="_x0005_ਁᘀ縀"/>
      <sheetName val="ɾ_x000a__x000c__x0000_í_x0000_䀢ȁ"/>
      <sheetName val="∀ŀ؂ఀĀऀ縂ਂఀȀ저"/>
      <sheetName val="_x0000_ý_x000a__x000d__x0002_E_x0010__x0000_ý_x000a__x000d__x0003_C_x0005__x0000_ɾ_x000a__x000d__x0004_F"/>
      <sheetName val="_x001b__x000d__x0010_C_x0000__x0000_"/>
      <sheetName val="耀䁉_x0000__x000d_％_x0008_"/>
      <sheetName val="ý_x000a__x000f__x0003_"/>
      <sheetName val="B_x0000__x0000__x0000__x0000_"/>
      <sheetName val="_x0006_FFFF"/>
      <sheetName val="_x0006__x001b__x000f__x0010_C"/>
      <sheetName val="C_x0000__x0000__x0000__x0000_"/>
      <sheetName val="쀓ࡄЀ׀ࡄ᐀πɾ_x000a__x0009__x0000_í_x0000_䀘ȁ_x0006__x0009__x0001_ȉɾ_x000a__x0009__x0002_î"/>
      <sheetName val="_x000a__x0009__x0003_÷Ĉ_x0000_½_x0012__x0009__x0004_ð_x0000_"/>
      <sheetName val="਀ကĀ䐀ᔀ_x0000_ﴀ਀"/>
      <sheetName val="V_x000c_(No V-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refreshError="1"/>
      <sheetData sheetId="272" refreshError="1"/>
      <sheetData sheetId="273" refreshError="1"/>
      <sheetData sheetId="274" refreshError="1"/>
      <sheetData sheetId="275" refreshError="1"/>
      <sheetData sheetId="276" refreshError="1"/>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refreshError="1"/>
      <sheetData sheetId="307" refreshError="1"/>
      <sheetData sheetId="308" refreshError="1"/>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efreshError="1"/>
      <sheetData sheetId="396"/>
      <sheetData sheetId="397" refreshError="1"/>
      <sheetData sheetId="398" refreshError="1"/>
      <sheetData sheetId="399"/>
      <sheetData sheetId="400"/>
      <sheetData sheetId="401" refreshError="1"/>
      <sheetData sheetId="402" refreshError="1"/>
      <sheetData sheetId="403"/>
      <sheetData sheetId="404" refreshError="1"/>
      <sheetData sheetId="405"/>
      <sheetData sheetId="406" refreshError="1"/>
      <sheetData sheetId="407" refreshError="1"/>
      <sheetData sheetId="408" refreshError="1"/>
      <sheetData sheetId="409" refreshError="1"/>
      <sheetData sheetId="410"/>
      <sheetData sheetId="411"/>
      <sheetData sheetId="412"/>
      <sheetData sheetId="413"/>
      <sheetData sheetId="414"/>
      <sheetData sheetId="415"/>
      <sheetData sheetId="416"/>
      <sheetData sheetId="417"/>
      <sheetData sheetId="418"/>
      <sheetData sheetId="419" refreshError="1"/>
      <sheetData sheetId="420"/>
      <sheetData sheetId="421"/>
      <sheetData sheetId="422"/>
      <sheetData sheetId="423"/>
      <sheetData sheetId="424"/>
      <sheetData sheetId="425"/>
      <sheetData sheetId="426"/>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refreshError="1"/>
      <sheetData sheetId="439"/>
      <sheetData sheetId="440"/>
      <sheetData sheetId="441"/>
      <sheetData sheetId="442"/>
      <sheetData sheetId="443"/>
      <sheetData sheetId="444" refreshError="1"/>
      <sheetData sheetId="445"/>
      <sheetData sheetId="446"/>
      <sheetData sheetId="447"/>
      <sheetData sheetId="448"/>
      <sheetData sheetId="449"/>
      <sheetData sheetId="450"/>
      <sheetData sheetId="451"/>
      <sheetData sheetId="452"/>
      <sheetData sheetId="453"/>
      <sheetData sheetId="454"/>
      <sheetData sheetId="455"/>
      <sheetData sheetId="456" refreshError="1"/>
      <sheetData sheetId="457"/>
      <sheetData sheetId="458"/>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refreshError="1"/>
      <sheetData sheetId="491"/>
      <sheetData sheetId="492"/>
      <sheetData sheetId="493" refreshError="1"/>
      <sheetData sheetId="494"/>
      <sheetData sheetId="495"/>
      <sheetData sheetId="496"/>
      <sheetData sheetId="497"/>
      <sheetData sheetId="498"/>
      <sheetData sheetId="499"/>
      <sheetData sheetId="500"/>
      <sheetData sheetId="501" refreshError="1"/>
      <sheetData sheetId="502"/>
      <sheetData sheetId="503"/>
      <sheetData sheetId="504"/>
      <sheetData sheetId="505"/>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refreshError="1"/>
      <sheetData sheetId="537"/>
      <sheetData sheetId="538"/>
      <sheetData sheetId="539"/>
      <sheetData sheetId="540"/>
      <sheetData sheetId="541"/>
      <sheetData sheetId="542"/>
      <sheetData sheetId="543"/>
      <sheetData sheetId="54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NT-QUOT-#3"/>
      <sheetName val="COAT&amp;WRAP-QIOT-#3"/>
      <sheetName val="XL4Poppy"/>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Sheet1"/>
      <sheetName val="CV den trong tong"/>
      <sheetName val="Sheet2"/>
      <sheetName val="00000000"/>
      <sheetName val="Sheet3"/>
      <sheetName val="So Do"/>
      <sheetName val="KTTSCD - DLNA"/>
      <sheetName val="quÝ1"/>
      <sheetName val="10000000"/>
      <sheetName val="20000000"/>
      <sheetName val="30000000"/>
      <sheetName val="40000000"/>
      <sheetName val="50000000"/>
      <sheetName val="60000000"/>
      <sheetName val="tmt4"/>
      <sheetName val="t3-01"/>
      <sheetName val="t4-01"/>
      <sheetName val="t5-01"/>
      <sheetName val="t6-01"/>
      <sheetName val="t7-01"/>
      <sheetName val="t8-01"/>
      <sheetName val="t9-01"/>
      <sheetName val="t10-01"/>
      <sheetName val="t11-01"/>
      <sheetName val="t12-"/>
      <sheetName val="t1"/>
      <sheetName val="t2"/>
      <sheetName val="t3"/>
      <sheetName val="t4"/>
      <sheetName val="t5"/>
      <sheetName val="t06"/>
      <sheetName val="t07"/>
      <sheetName val="t08"/>
      <sheetName val="t09"/>
      <sheetName val="t10"/>
      <sheetName val="t11"/>
      <sheetName val="t12"/>
      <sheetName val="0103"/>
      <sheetName val="0203"/>
      <sheetName val="th-nop"/>
      <sheetName val="th"/>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T6"/>
      <sheetName val="T.7"/>
      <sheetName val="T.8"/>
      <sheetName val="T8 (2)"/>
      <sheetName val="T.9"/>
      <sheetName val="T.10"/>
      <sheetName val="T.11"/>
      <sheetName val="T.12"/>
      <sheetName val="T11 "/>
      <sheetName val="Tuongchan"/>
      <sheetName val="Matduong"/>
      <sheetName val="Km274"/>
      <sheetName val="Km275"/>
      <sheetName val="Km276"/>
      <sheetName val="Km277 "/>
      <sheetName val="Km278"/>
      <sheetName val="Km279"/>
      <sheetName val="Km280"/>
      <sheetName val="Km281"/>
      <sheetName val="Km282"/>
      <sheetName val="Km283"/>
      <sheetName val="Km284"/>
      <sheetName val="Op mai 274"/>
      <sheetName val="Op mai 275"/>
      <sheetName val="Op mai 276"/>
      <sheetName val="Op mai 277"/>
      <sheetName val="Op mai 278"/>
      <sheetName val="Op mai 279"/>
      <sheetName val="Op mai 280"/>
      <sheetName val="Op mai 281"/>
      <sheetName val="Op mai 282"/>
      <sheetName val="Op mai 283"/>
      <sheetName val="Op mai 284"/>
      <sheetName val="Op mai"/>
      <sheetName val="XXXXXXXX"/>
      <sheetName val="5 nam (tach)"/>
      <sheetName val="5 nam (tach) (2)"/>
      <sheetName val="KH 2003"/>
      <sheetName val="LuongT1"/>
      <sheetName val="LuongT2"/>
      <sheetName val="luongthang12"/>
      <sheetName val="LuongT11"/>
      <sheetName val="thang5"/>
      <sheetName val="T7"/>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TK 154"/>
      <sheetName val="TK 632"/>
      <sheetName val="TH  goi 4-x"/>
      <sheetName val="Cong"/>
      <sheetName val="Cong cu"/>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Dinhhinh"/>
      <sheetName val="Cot thep"/>
      <sheetName val="Tong hop"/>
      <sheetName val="Tong hop (2)"/>
      <sheetName val="Km274 - Km275"/>
      <sheetName val="Km275 - Km276"/>
      <sheetName val="Km276 - Km277"/>
      <sheetName val="Km277 - Km278"/>
      <sheetName val="Km278 - Km279"/>
      <sheetName val="Km279 - Km280"/>
      <sheetName val="Km280 - Km281"/>
      <sheetName val="Km281 - Km282"/>
      <sheetName val="Km282 - Km283"/>
      <sheetName val="Km283 - Km284"/>
      <sheetName val="Km284 - Km285"/>
      <sheetName val="Tong hop Op mai"/>
      <sheetName val="Km277 - Km278 "/>
      <sheetName val="Tong hop Matduong"/>
      <sheetName val="Kluong phu"/>
      <sheetName val="Lan can"/>
      <sheetName val="Ho lan"/>
      <sheetName val="Coc tieu"/>
      <sheetName val="Bien bao"/>
      <sheetName val="Ranh"/>
      <sheetName val="phan tich DG"/>
      <sheetName val="gia vat lieu"/>
      <sheetName val="gia xe may"/>
      <sheetName val="gia nhan cong"/>
      <sheetName val="XL4Test5"/>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Sheet16"/>
      <sheetName val="PTH"/>
      <sheetName val="TH Ky Anh"/>
      <sheetName val="Sheet2 (2)"/>
      <sheetName val="kl m m d"/>
      <sheetName val="kl vt tho"/>
      <sheetName val="kl dat"/>
      <sheetName val="Sheet4"/>
      <sheetName val="xin kinh phi"/>
      <sheetName val="lan trai"/>
      <sheetName val="thuoc no"/>
      <sheetName val="so thuc pham"/>
      <sheetName val="Bia"/>
      <sheetName val="Tm"/>
      <sheetName val="THKP"/>
      <sheetName val="DGi"/>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PNT_QUOT__3"/>
      <sheetName val="COAT_WRAP_QIOT__3"/>
      <sheetName val="fOOD"/>
      <sheetName val="FORM hc"/>
      <sheetName val="FORM pc"/>
      <sheetName val="CamPha"/>
      <sheetName val="MongCai"/>
      <sheetName val="70000000"/>
      <sheetName val="CV den trong to聮g"/>
      <sheetName val="BangTH"/>
      <sheetName val="Xaylap "/>
      <sheetName val="Nhan cong"/>
      <sheetName val="Thietbi"/>
      <sheetName val="Diengiai"/>
      <sheetName val="Vanchuyen"/>
      <sheetName val="Bao cao KQTH quy hoach 135"/>
      <sheetName val="Sheet5"/>
      <sheetName val="Sheet6"/>
      <sheetName val="Sheet7"/>
      <sheetName val="Sheet8"/>
      <sheetName val="Sheet9"/>
      <sheetName val="Sheet10"/>
      <sheetName val="DGTL"/>
      <sheetName val="XN 1"/>
      <sheetName val="CT.XN1"/>
      <sheetName val="XCK"/>
      <sheetName val="CT.XNCK"/>
      <sheetName val="Hoasen"/>
      <sheetName val="S.hai"/>
      <sheetName val="HPC1"/>
      <sheetName val="No2"/>
      <sheetName val="CT N02"/>
      <sheetName val="C.Sap CT3"/>
      <sheetName val="CT.Csap.CT3"/>
      <sheetName val="CTVPCP"/>
      <sheetName val="Quan trac"/>
      <sheetName val="CS LB"/>
      <sheetName val="88 HBT"/>
      <sheetName val="69II"/>
      <sheetName val="CT 69II"/>
      <sheetName val="37 HV"/>
      <sheetName val="VPCP"/>
      <sheetName val="CT VPCP 6tang"/>
      <sheetName val="Son nha kinh VPCP"/>
      <sheetName val="CT VPCP son"/>
      <sheetName val="HMVPCP"/>
      <sheetName val="CT.HMVPCP"/>
      <sheetName val="Lap ®at ®hÖn"/>
      <sheetName val="ȴ0000000"/>
      <sheetName val="Km27' - Km278"/>
      <sheetName val="XLÇ_x0015_oppy"/>
      <sheetName val="Thang06-2002"/>
      <sheetName val="Thang07-2002"/>
      <sheetName val="Thang08-2002"/>
      <sheetName val="Thang09-2002"/>
      <sheetName val="Thang10-2002 "/>
      <sheetName val="Thang11-2002"/>
      <sheetName val="Thang12-2002"/>
      <sheetName val="Sheet1 (3)"/>
      <sheetName val="XNT1MC"/>
      <sheetName val="XNT2MC"/>
      <sheetName val="XNT3MC"/>
      <sheetName val="XNT4MC"/>
      <sheetName val="xnt 1 CP"/>
      <sheetName val="xnt 2 cp"/>
      <sheetName val="xnt 3 CP"/>
      <sheetName val="xnt 4 CP"/>
      <sheetName val="BC tuan1"/>
      <sheetName val="BC tuan2"/>
      <sheetName val="BC tuan3"/>
      <sheetName val="BC tuan4"/>
      <sheetName val="DSo NVBH"/>
      <sheetName val="Oð mai 279"/>
      <sheetName val="SOLIEU"/>
      <sheetName val="TINHTOAN"/>
      <sheetName val="Cong ban 1,5_x0013__x0000_"/>
      <sheetName val="PNT-QUOT-D150#3"/>
      <sheetName val="PNT-QUOT-H153#3"/>
      <sheetName val="PNT-QUOT-K152#3"/>
      <sheetName val="PNT-QUOT-H146#3"/>
      <sheetName val="mau kiem ke"/>
      <sheetName val="quyet toan HD 2000"/>
      <sheetName val="quyet toan hoa don 2001"/>
      <sheetName val="kiem ke hoa don 2001"/>
      <sheetName val="QUY III 02"/>
      <sheetName val="QUY IV 02"/>
      <sheetName val="QUYET TOAN 02"/>
      <sheetName val="Sheet15"/>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Kѭ284"/>
      <sheetName val="Shedt1"/>
      <sheetName val="_x0012_0000000"/>
      <sheetName val="T_x000b_331"/>
      <sheetName val="p0000000"/>
      <sheetName val=""/>
      <sheetName val="XNxlva sxthanKCIÉ"/>
      <sheetName val="30100000"/>
      <sheetName val="XXXXX\XX"/>
      <sheetName val="ADKT"/>
      <sheetName val="cocB40 5B"/>
      <sheetName val="cocD50 9A"/>
      <sheetName val="cocD75 16"/>
      <sheetName val="coc B80 TD25"/>
      <sheetName val="P27 B80"/>
      <sheetName val="Coc23 B80"/>
      <sheetName val="cong B80 C4"/>
      <sheetName val="BKLBD"/>
      <sheetName val="PTDG"/>
      <sheetName val="DTCT"/>
      <sheetName val="vlct"/>
      <sheetName val="Sheet11"/>
      <sheetName val="Sheet12"/>
      <sheetName val="Sheet13"/>
      <sheetName val="Sheet14"/>
      <sheetName val="ADKTKT02"/>
      <sheetName val="Km283 - Jm284"/>
      <sheetName val="0304"/>
      <sheetName val="0904"/>
      <sheetName val="1204"/>
      <sheetName val="80000000"/>
      <sheetName val="90000000"/>
      <sheetName val="a0000000"/>
      <sheetName val="b0000000"/>
      <sheetName val="c0000000"/>
      <sheetName val="Song ban 0,7x0,7"/>
      <sheetName val="Cong ban 0,8x ,8"/>
      <sheetName val="bc"/>
      <sheetName val="K.O"/>
      <sheetName val="xang _clc"/>
      <sheetName val="X¡NG_td"/>
      <sheetName val="MaZUT"/>
      <sheetName val="DIESEL"/>
      <sheetName val="GS02-thu0TM"/>
      <sheetName val="CV den trong to?g"/>
      <sheetName val="?0000000"/>
      <sheetName val="Macro1"/>
      <sheetName val="Macro2"/>
      <sheetName val="Macro3"/>
      <sheetName val="xdcb 01-2003"/>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gìIÏÝ_x001c_Ã_x0008_ç¾{è"/>
      <sheetName val="Áo"/>
      <sheetName val="Km&quot;80"/>
      <sheetName val="TAU"/>
      <sheetName val="KHACH"/>
      <sheetName val="BC1"/>
      <sheetName val="BC2"/>
      <sheetName val="BAO CAO AN"/>
      <sheetName val="BANGKEKHACH"/>
      <sheetName val="Baocao"/>
      <sheetName val="UT"/>
      <sheetName val="TongHopHD"/>
      <sheetName val="Tong (op"/>
      <sheetName val="Coc 4ieu"/>
      <sheetName val="ESTI."/>
      <sheetName val="DI-ESTI"/>
      <sheetName val="TL33-13.14"/>
      <sheetName val="tlđm190337,8"/>
      <sheetName val="GC190337,8"/>
      <sheetName val="033,7,8"/>
      <sheetName val="TL033 ,2,4"/>
      <sheetName val="TL 0331,2"/>
      <sheetName val="033-1,4"/>
      <sheetName val="TL033,19,5"/>
      <sheetName val="Don gia"/>
      <sheetName val="Nhap du lieu"/>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PN1"/>
      <sheetName val="PN2"/>
      <sheetName val="PG1"/>
      <sheetName val="PG2"/>
      <sheetName val="TT"/>
      <sheetName val="HFO"/>
      <sheetName val="HFA"/>
      <sheetName val="FA2"/>
      <sheetName val="T_pn1"/>
      <sheetName val="T_pn2"/>
      <sheetName val="T_pg1"/>
      <sheetName val="T_pg2"/>
      <sheetName val="T_tt"/>
      <sheetName val="T_hfo"/>
      <sheetName val="T_p2"/>
      <sheetName val="T_hfa"/>
      <sheetName val="tong"/>
      <sheetName val="dt1,2,10"/>
      <sheetName val="13b"/>
      <sheetName val="pn1_TT"/>
      <sheetName val="pn2_TT"/>
      <sheetName val="PG1_TT"/>
      <sheetName val="PG2_TT"/>
      <sheetName val="tuathang"/>
      <sheetName val="hpho_TT"/>
      <sheetName val="Ban pha 2"/>
      <sheetName val="Huoipha"/>
      <sheetName val="gVL"/>
      <sheetName val="[PNT-P3.xlsUTong hop (2)"/>
      <sheetName val="Km276 - Ke277"/>
      <sheetName val="[PNT-P3.xlsUKm279 - Km280"/>
      <sheetName val="K43"/>
      <sheetName val="THKL"/>
      <sheetName val="PL43"/>
      <sheetName val="K43+0.00 - 338 Trai"/>
      <sheetName val="Thang8-02"/>
      <sheetName val="Thang9-02"/>
      <sheetName val="Thang10-02"/>
      <sheetName val="Thang11-02"/>
      <sheetName val="Thang12-02"/>
      <sheetName val="Thang01-03"/>
      <sheetName val="Thang02-03"/>
      <sheetName val="TDT-TBࡁ"/>
      <sheetName val="7000 000"/>
      <sheetName val="BCDSPS"/>
      <sheetName val="BCDKT"/>
      <sheetName val="ct luong "/>
      <sheetName val="Nhap 6T"/>
      <sheetName val="baocaochinh(qui1.05) (DC)"/>
      <sheetName val="Ctuluongq.1.05"/>
      <sheetName val="BANG PHAN BO qui1.05(DC)"/>
      <sheetName val="BANG PHAN BO quiII.05"/>
      <sheetName val="bao cac cinh Qui II-2005"/>
      <sheetName val="ၔong hop QL48 - 2"/>
      <sheetName val="Km266"/>
      <sheetName val="Du tnan chi tiet coc nuoc"/>
      <sheetName val="Shaet13"/>
      <sheetName val="Khac DP"/>
      <sheetName val="Khoi than "/>
      <sheetName val="B3_208_than"/>
      <sheetName val="B3_208_TU"/>
      <sheetName val="B3_208_TW"/>
      <sheetName val="B3_208_DP"/>
      <sheetName val="B3_208_khac"/>
      <sheetName val="CVden nw8ai TCT (1)"/>
      <sheetName val="Dong$bac"/>
      <sheetName val="Ton 31.1"/>
      <sheetName val="NhapT.2"/>
      <sheetName val="Xuat T.2"/>
      <sheetName val="Ton 28.2"/>
      <sheetName val="H.Tra"/>
      <sheetName val="Hang CTY TRA LAI"/>
      <sheetName val="Hang NV Tra Lai"/>
      <sheetName val="Thang 07"/>
      <sheetName val="T10-05"/>
      <sheetName val="T9-05"/>
      <sheetName val="t805"/>
      <sheetName val="11T"/>
      <sheetName val="9T"/>
      <sheetName val="So TSCD"/>
      <sheetName val="Bang phan bo KH TSCD"/>
      <sheetName val="The TSCD"/>
      <sheetName val="BTH- P.Chi "/>
      <sheetName val="BTH NVL"/>
      <sheetName val="NK-SC"/>
      <sheetName val="NK SO CAI"/>
      <sheetName val="The tinh Z"/>
      <sheetName val="So CFSXKD"/>
      <sheetName val="So TGNH 2002"/>
      <sheetName val="So quy TM 2002"/>
      <sheetName val="SCT NVL"/>
      <sheetName val="SCT TK 131"/>
      <sheetName val="So theo doi thue GTGT 2002"/>
      <sheetName val="BTH- P.Thu"/>
      <sheetName val="Diem mon hoc"/>
      <sheetName val="Tong hop diem"/>
      <sheetName val="HoTen-khong duoc xoa"/>
      <sheetName val="_x000b_luong phu"/>
      <sheetName val="Op mai 2_x000c__x0000_"/>
      <sheetName val="_x0000_bÑi_x0003__x0000__x0000__x0000__x0000_²r_x0013__x0000_"/>
      <sheetName val="Km_x0012_77 "/>
      <sheetName val="k, vt tho"/>
      <sheetName val="Km280 ࠭ Km281"/>
      <sheetName val="TNghiªm T_x0002_ "/>
      <sheetName val="tt-_x0014_BA"/>
      <sheetName val="TD_x0014_"/>
      <sheetName val="_x0014_.12"/>
      <sheetName val="QD c5a HDQT (2)"/>
      <sheetName val="_x0003_hart1"/>
      <sheetName val="Mp mai 275"/>
      <sheetName val="Package1"/>
      <sheetName val="gia x_x0000_ may"/>
      <sheetName val="120"/>
      <sheetName val="IFAD"/>
      <sheetName val="CVHN"/>
      <sheetName val="TCVM"/>
      <sheetName val="RIDP"/>
      <sheetName val="LDNN"/>
      <sheetName val="mua vao"/>
      <sheetName val="chi phi "/>
      <sheetName val="ban ra 10%"/>
      <sheetName val="??-BLDG"/>
      <sheetName val="thaß26"/>
      <sheetName val="_x0000__x000d__x0000__x0000__x0000_âO"/>
      <sheetName val="_x0000__x000f__x0000__x0000__x0000_½"/>
      <sheetName val="_x0000__x0000_²r"/>
      <sheetName val="_x0000__x0000__x0000__x0000__x0000_M pc_x0006__x0000__x0000_CamPh_x0000__x0000_"/>
      <sheetName val="Cong ban 1,5„—_x0013__x0000_"/>
      <sheetName val="tÿ-01"/>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refreshError="1"/>
      <sheetData sheetId="308"/>
      <sheetData sheetId="309" refreshError="1"/>
      <sheetData sheetId="310" refreshError="1"/>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refreshError="1"/>
      <sheetData sheetId="333"/>
      <sheetData sheetId="334"/>
      <sheetData sheetId="335" refreshError="1"/>
      <sheetData sheetId="336" refreshError="1"/>
      <sheetData sheetId="337" refreshError="1"/>
      <sheetData sheetId="338" refreshError="1"/>
      <sheetData sheetId="339" refreshError="1"/>
      <sheetData sheetId="340"/>
      <sheetData sheetId="341"/>
      <sheetData sheetId="342"/>
      <sheetData sheetId="343"/>
      <sheetData sheetId="344"/>
      <sheetData sheetId="345"/>
      <sheetData sheetId="346"/>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sheetData sheetId="368" refreshError="1"/>
      <sheetData sheetId="369" refreshError="1"/>
      <sheetData sheetId="370" refreshError="1"/>
      <sheetData sheetId="371" refreshError="1"/>
      <sheetData sheetId="372"/>
      <sheetData sheetId="373" refreshError="1"/>
      <sheetData sheetId="374" refreshError="1"/>
      <sheetData sheetId="375"/>
      <sheetData sheetId="376"/>
      <sheetData sheetId="377"/>
      <sheetData sheetId="378"/>
      <sheetData sheetId="379"/>
      <sheetData sheetId="380"/>
      <sheetData sheetId="381"/>
      <sheetData sheetId="382"/>
      <sheetData sheetId="383"/>
      <sheetData sheetId="384" refreshError="1"/>
      <sheetData sheetId="385"/>
      <sheetData sheetId="386"/>
      <sheetData sheetId="387"/>
      <sheetData sheetId="388"/>
      <sheetData sheetId="389"/>
      <sheetData sheetId="390"/>
      <sheetData sheetId="391"/>
      <sheetData sheetId="392"/>
      <sheetData sheetId="393"/>
      <sheetData sheetId="394"/>
      <sheetData sheetId="395" refreshError="1"/>
      <sheetData sheetId="396"/>
      <sheetData sheetId="397"/>
      <sheetData sheetId="398"/>
      <sheetData sheetId="399"/>
      <sheetData sheetId="400"/>
      <sheetData sheetId="401"/>
      <sheetData sheetId="402"/>
      <sheetData sheetId="403" refreshError="1"/>
      <sheetData sheetId="404" refreshError="1"/>
      <sheetData sheetId="405"/>
      <sheetData sheetId="406"/>
      <sheetData sheetId="407"/>
      <sheetData sheetId="408" refreshError="1"/>
      <sheetData sheetId="409" refreshError="1"/>
      <sheetData sheetId="410" refreshError="1"/>
      <sheetData sheetId="411" refreshError="1"/>
      <sheetData sheetId="412" refreshError="1"/>
      <sheetData sheetId="413"/>
      <sheetData sheetId="414" refreshError="1"/>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refreshError="1"/>
      <sheetData sheetId="431"/>
      <sheetData sheetId="432" refreshError="1"/>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refreshError="1"/>
      <sheetData sheetId="522" refreshError="1"/>
      <sheetData sheetId="523" refreshError="1"/>
      <sheetData sheetId="524" refreshError="1"/>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refreshError="1"/>
      <sheetData sheetId="549"/>
      <sheetData sheetId="550"/>
      <sheetData sheetId="551"/>
      <sheetData sheetId="552"/>
      <sheetData sheetId="553"/>
      <sheetData sheetId="554"/>
      <sheetData sheetId="555"/>
      <sheetData sheetId="556"/>
      <sheetData sheetId="557"/>
      <sheetData sheetId="558"/>
      <sheetData sheetId="559" refreshError="1"/>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sheetData sheetId="606"/>
      <sheetData sheetId="607"/>
      <sheetData sheetId="608"/>
      <sheetData sheetId="609"/>
      <sheetData sheetId="610"/>
      <sheetData sheetId="611"/>
      <sheetData sheetId="612"/>
      <sheetData sheetId="613"/>
      <sheetData sheetId="614"/>
      <sheetData sheetId="615" refreshError="1"/>
      <sheetData sheetId="616"/>
      <sheetData sheetId="617" refreshError="1"/>
      <sheetData sheetId="618" refreshError="1"/>
      <sheetData sheetId="619" refreshError="1"/>
      <sheetData sheetId="620" refreshError="1"/>
      <sheetData sheetId="621" refreshError="1"/>
      <sheetData sheetId="62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Ch9J0n4azuB8FbQUdPykcVn3H"/>
      <sheetName val="TH CAC HM"/>
      <sheetName val="Sheet2"/>
      <sheetName val="BCXD-mong3"/>
      <sheetName val="BCXD-mong1&amp;2"/>
      <sheetName val="BCXD-chetaobon.khongmai"/>
      <sheetName val="BCXD-chetaobon.maiphao"/>
      <sheetName val="BCXD-chonganmon"/>
      <sheetName val="BCXD-phutungbe"/>
      <sheetName val="BCXD-thinghiemcoc"/>
      <sheetName val="HR&amp;CHOIGAC-hangraogach"/>
      <sheetName val="HR&amp;CHOIGAC-hr+congluoi"/>
      <sheetName val="HR&amp;CHOIGAC-hrsongsat&amp;congkho"/>
      <sheetName val="HR&amp;CHOIGAC-choigac"/>
      <sheetName val="CAUCANG"/>
      <sheetName val="NHAVANPHONG"/>
      <sheetName val="NHAXUATDAU-xaydung"/>
      <sheetName val="NHAXUATDAU-dien"/>
      <sheetName val="NHAKIEMDINH-xaydung"/>
      <sheetName val="NHAKIEMDINH-hethongdien"/>
      <sheetName val="NHABAOVE"/>
      <sheetName val="NHADEXE&amp;KVS-xaydung"/>
      <sheetName val="NHADEXE&amp;KVS-dien"/>
      <sheetName val="NHADEXE&amp;KVS-nuoc"/>
      <sheetName val="NHAMAYPHATDIEN-xaydung"/>
      <sheetName val="NHAMAYPHATDIEN-dien"/>
      <sheetName val="NHABOMCUUHOA-xaydung"/>
      <sheetName val="NHABOMCUUHOA-dien"/>
      <sheetName val="BE CHUA NUOC CUU HOA-bechuanuoc"/>
      <sheetName val="BECHUANUOCCUUHOA-bechuafoam"/>
      <sheetName val="BECHUANUOCCUUHOA-mongbechuafoam"/>
      <sheetName val="DUONGBAIKHO&amp;DNC-duongbaikho"/>
      <sheetName val="DUONGBAIKHO&amp;DNC-denganchay"/>
      <sheetName val="CONG NGHE TOAN KHO"/>
      <sheetName val="CN CAU CANG - HT DIEN"/>
      <sheetName val="NHA XUAT DAU OTOXITEC"/>
      <sheetName val="CN KHU BE CHUA"/>
      <sheetName val="GOI DO ONG CONG NGHE"/>
      <sheetName val="HAO RANH ONG CONG NGHE"/>
      <sheetName val="HT CUU HOA &amp; TB CUU HOA"/>
      <sheetName val="HT TUOI MAT + PHUN BOT"/>
      <sheetName val="HT CAP NUOC CHUA CHAY"/>
      <sheetName val="HT TN TIEU DOC"/>
      <sheetName val="BE VA TB XU LY NUOC THAI"/>
      <sheetName val="HE THONG CAP NUOC"/>
      <sheetName val="DAI NUOC+GIA DO BE 5M3"/>
      <sheetName val="HT CAP DIEN CHUNG TRONG KHO"/>
      <sheetName val="HT TIEP DIA"/>
      <sheetName val="TUYEN DUONG VAO KHO &amp; CONG HOP"/>
      <sheetName val="GIA VAT TU CHINH"/>
      <sheetName val="tong hop ong"/>
      <sheetName val="thong va phu tung"/>
      <sheetName val="Sheet1"/>
      <sheetName val="TH ONG VA PHU KIEN (2)"/>
      <sheetName val="TH ONG VA PHU KIEN"/>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L$-INTER"/>
      <sheetName val="MTL$-TRUNCK-AG"/>
      <sheetName val="MTL$-PRODTANK-UG"/>
      <sheetName val="MTL$-PRODTANK-AG"/>
      <sheetName val="MTL$-JETTY"/>
      <sheetName val="MTL$-TRUNCK-UG"/>
      <sheetName val="XL4Poppy"/>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g tien luong"/>
      <sheetName val="PHAN TICH VAT TU BIET THU H7"/>
      <sheetName val="bang tien luong (2)"/>
      <sheetName val="BTHDT"/>
    </sheetNames>
    <sheetDataSet>
      <sheetData sheetId="0"/>
      <sheetData sheetId="1"/>
      <sheetData sheetId="2"/>
      <sheetData sheetId="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u 05"/>
      <sheetName val="ctgs09"/>
      <sheetName val="CT-GSBRA"/>
      <sheetName val="Sheet5"/>
      <sheetName val="mau 04"/>
      <sheetName val="Mau 01"/>
      <sheetName val="Mau 02"/>
      <sheetName val="Mau 03"/>
      <sheetName val="XL4Poppy"/>
    </sheetNames>
    <sheetDataSet>
      <sheetData sheetId="0"/>
      <sheetData sheetId="1"/>
      <sheetData sheetId="2"/>
      <sheetData sheetId="3"/>
      <sheetData sheetId="4"/>
      <sheetData sheetId="5"/>
      <sheetData sheetId="6"/>
      <sheetData sheetId="7"/>
      <sheetData sheetId="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HAN TICH VAT TU NGANG"/>
      <sheetName val="BANG DU TOAN DRC"/>
      <sheetName val="DIEN GIAI TIEN LUONG"/>
      <sheetName val="TONG HOP KINH PHI"/>
      <sheetName val="CHIET TINH DON GIA"/>
      <sheetName val="PHAN TICH KHOI LUONG"/>
      <sheetName val="TONG HOP VAT TU"/>
      <sheetName val="BANG DU TOAN"/>
      <sheetName val="PHAN TICH VAT TU"/>
      <sheetName val="TONG HOP VAT TU (2)"/>
      <sheetName val="BANGCUOC"/>
      <sheetName val="Sheet1"/>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MTO REV_0"/>
    </sheetNames>
    <sheetDataSet>
      <sheetData sheetId="0" refreshError="1"/>
      <sheetData sheetId="1" refreshError="1">
        <row r="1">
          <cell r="A1" t="str">
            <v>PRICE BREAKDOWN FOR ELECTRICAL INSTALLATION WORK</v>
          </cell>
          <cell r="G1" t="str">
            <v xml:space="preserve"> </v>
          </cell>
          <cell r="K1" t="str">
            <v xml:space="preserve"> </v>
          </cell>
        </row>
        <row r="2">
          <cell r="B2" t="str">
            <v>東鼎  LNG TERMINAL</v>
          </cell>
          <cell r="G2" t="str">
            <v xml:space="preserve"> </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t="str">
            <v xml:space="preserve"> </v>
          </cell>
          <cell r="D46" t="str">
            <v xml:space="preserve"> </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PANхL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t="str">
            <v xml:space="preserve"> </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t="str">
            <v xml:space="preserve"> </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t="str">
            <v xml:space="preserve"> </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Sheet1"/>
      <sheetName val="Sheet2"/>
      <sheetName val="Sheet3"/>
      <sheetName val="T6"/>
      <sheetName val="Mau"/>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Q1-02"/>
      <sheetName val="Q2-02"/>
      <sheetName val="Q3-02"/>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Outlets"/>
      <sheetName val="PGs"/>
      <sheetName val="KH LDTL"/>
      <sheetName val="C45"/>
      <sheetName val="C47A"/>
      <sheetName val="C47B"/>
      <sheetName val="C46"/>
      <sheetName val="DsachYT"/>
      <sheetName val="00"/>
      <sheetName val="Bhxhoi"/>
      <sheetName val="TAI"/>
      <sheetName val="BANLE"/>
      <sheetName val="t.kho"/>
      <sheetName val="CLB"/>
      <sheetName val="phong"/>
      <sheetName val="hoat"/>
      <sheetName val="tong BH"/>
      <sheetName val="nhapkho"/>
      <sheetName val="SP-KH"/>
      <sheetName val="Xuatkho"/>
      <sheetName val="PT"/>
      <sheetName val="SILICAT_x0003_"/>
      <sheetName val="1-12"/>
      <sheetName val="LUONG CHO HUU"/>
      <sheetName val="thu BHXH,YT"/>
      <sheetName val="Phan bo"/>
      <sheetName val="TH QT"/>
      <sheetName val="KE QT"/>
      <sheetName val="Summary"/>
      <sheetName val="Design &amp; Applications"/>
      <sheetName val="Building Summary"/>
      <sheetName val="Building"/>
      <sheetName val="External Works"/>
      <sheetName val="Macro1"/>
      <sheetName val="Macro2"/>
      <sheetName val="Macro3"/>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Pivot(Silica|e)"/>
      <sheetName val="MTL$-INTER"/>
      <sheetName val="Pi6ot(Urethan)"/>
      <sheetName val="??-BLDG"/>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DU TRU LUONG 06 TH@NG"/>
      <sheetName val="AN CA DH 10"/>
      <sheetName val="TAM UNG LNC TH 08"/>
      <sheetName val="Leong thoi gian th 10"/>
      <sheetName val="Luong thoa gian th 11"/>
      <sheetName val="at lns th 10"/>
      <sheetName val="tam ung DNS th 11"/>
      <sheetName val="XL4Test4"/>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INSUL"/>
      <sheetName val="thong tin cty"/>
      <sheetName val="TK-in"/>
      <sheetName val="TKTH"/>
      <sheetName val="BR"/>
      <sheetName val="MV"/>
      <sheetName val="mvtt"/>
      <sheetName val="HDKT"/>
      <sheetName val="Linh tinh"/>
      <sheetName val="nk"/>
      <sheetName val="N"/>
      <sheetName val="X"/>
      <sheetName val="TH VL, NC, DDHT Thanhphuoc"/>
      <sheetName val="???????-BLDG"/>
      <sheetName val="Chiet tinh dz22"/>
      <sheetName val="gvl"/>
      <sheetName val="공통가설"/>
      <sheetName val="ROCK WO_x0003__x0000_"/>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NEW-PANEL"/>
      <sheetName val="THVT"/>
      <sheetName val="PTDM"/>
      <sheetName val="뜃맟뭁돽띿맟?-BLDG"/>
      <sheetName val="CAT_5"/>
      <sheetName val="현장관리비"/>
      <sheetName val="실행내역"/>
      <sheetName val="#REF"/>
      <sheetName val="적용환율"/>
      <sheetName val="合成単価作成表-BLDG"/>
      <sheetName val="S¶_x001d_et2"/>
      <sheetName val="Piwot(Silicate)"/>
      <sheetName val="Pivot(RckWool)"/>
      <sheetName val="PACK"/>
      <sheetName val="INV"/>
      <sheetName val="TK-XUAT"/>
      <sheetName val="TK-NHAP"/>
      <sheetName val="DT 1"/>
      <sheetName val="DT 2"/>
      <sheetName val="DT 3"/>
      <sheetName val="DM"/>
      <sheetName val="SP"/>
      <sheetName val="NPL"/>
      <sheetName val="Dieu chinh"/>
      <sheetName val="So -03"/>
      <sheetName val="SoLD"/>
      <sheetName val="So-02"/>
      <sheetName val="TH T19"/>
      <sheetName val="vi_du_n"/>
      <sheetName val="vi_du"/>
      <sheetName val="Bieu 2"/>
      <sheetName val="biªu 3"/>
      <sheetName val="bieu1 CTy"/>
      <sheetName val="b2 cty"/>
      <sheetName val="b 3 cty"/>
      <sheetName val="bieu 7"/>
      <sheetName val="bieu 9"/>
      <sheetName val="b14"/>
      <sheetName val="Sheet12"/>
      <sheetName val="báo cáo thang11 m?i"/>
      <sheetName val="SILICCTE"/>
      <sheetName val="ፌ_x0000_佄⁎䥇⁁䡃"/>
      <sheetName val="⁁䡃⁉䥔呅"/>
      <sheetName val="呅吠ь_x0000_䑄㔳_x0005_吀䅂㔳_x000c_吀⁈畱敹"/>
      <sheetName val="㔳_x000c_吀⁈畱敹瑴慯ծ_x0000_楢兡͔_x0000_䭔"/>
      <sheetName val="_x0000_楢兡͔_x0000_䭔ͥ_x0000_䅎э_x0000_啈䝎_x0003_䠀䥁_x0003_"/>
      <sheetName val="_x0000_啈䝎_x0003_䠀䥁_x0003_䰀䵁_x0008_䈀湡⁧楧"/>
      <sheetName val="ࡍ_x0000_慂杮朠慩_x000d_䠀乁⁇䥔久䈠佁_x000b_吀⁈"/>
      <sheetName val="䥔久䈠佁_x000b_吀⁈䡎偁"/>
      <sheetName val="⁈䡎偁吠乏_x0006_吀⁈"/>
      <sheetName val="_x0000_䡔䈠乁_x0005_䐀"/>
      <sheetName val="_x0000_敄㍣б_x0000_慊"/>
      <sheetName val="䨀湡в_x0000_慊㍮"/>
      <sheetName val="湡г_x0000_慊㑮_x0004_"/>
      <sheetName val="д_x0000_慊㙮_x0004_䨀"/>
      <sheetName val="_x0000_慊㝮_x0004_䨀湡"/>
      <sheetName val="慊㡮_x0004_䨀湡Թ"/>
      <sheetName val="㥮_x0005_䨀湡〱_x0005_䨀"/>
      <sheetName val="_x0005_䨀湡ㄱ_x0005_䨀"/>
      <sheetName val="_x0000_慊ㅮԳ_x0000_慊"/>
      <sheetName val="䨀湡㐱_x0005_䨀湡"/>
      <sheetName val="慊ㅮԵ_x0000_慊ㅮ"/>
      <sheetName val="湡㘱_x0005_䨀湡㜱"/>
      <sheetName val="ㅮԷ_x0000_慊ㅮԸ"/>
      <sheetName val="㠱_x0005_䨀湡〲_x0005_"/>
      <sheetName val="԰_x0000_慊㉮Ա_x0000_"/>
      <sheetName val="_x0005_䨀湡㈲_x0005_䨀"/>
      <sheetName val="_x0000_慊㉮Գ_x0000_慊㉮Դ"/>
      <sheetName val="湡㐲_x0005_䨀湡㔲_x0005_"/>
      <sheetName val="㔲_x0005_䨀"/>
      <sheetName val="ࡍ_x0000_慂杮朠慩_x000a_䠀乁⁇䥔久䈠佁_x000b_吀⁈"/>
      <sheetName val="_x0000__x0000__x0000__x0000__x0000__x0000_"/>
      <sheetName val="BCDTK"/>
      <sheetName val="soktmay"/>
      <sheetName val="CT Thang Mo"/>
      <sheetName val="CT  PL"/>
      <sheetName val="Chi tiet"/>
      <sheetName val="QM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refreshError="1"/>
      <sheetData sheetId="308" refreshError="1"/>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refreshError="1"/>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1"/>
      <sheetName val="sent to"/>
      <sheetName val="XL4Poppy"/>
      <sheetName val="PIPE-03E"/>
      <sheetName val="KH12"/>
      <sheetName val="CN12"/>
      <sheetName val="HD12"/>
      <sheetName val="KH1"/>
      <sheetName val="Sheet1"/>
      <sheetName val="Sheet2"/>
      <sheetName val="00000000"/>
      <sheetName val="Sheet3"/>
      <sheetName val="MD"/>
      <sheetName val="ND"/>
      <sheetName val="CONG"/>
      <sheetName val="DGCT"/>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Sheet4"/>
      <sheetName val="TT L2"/>
      <sheetName val="TT L1"/>
      <sheetName val="Thue Ngoai"/>
      <sheetName val="KH"/>
      <sheetName val="DM"/>
      <sheetName val="DD&amp;TV"/>
      <sheetName val="CDSL"/>
      <sheetName val="PTSL"/>
      <sheetName val="THCP"/>
      <sheetName val="VT"/>
      <sheetName val="NL"/>
      <sheetName val="SoSanh"/>
      <sheetName val="QTVT"/>
      <sheetName val="QTNC"/>
      <sheetName val="Sheet5"/>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C_KKTSCD"/>
      <sheetName val="Chitiet"/>
      <sheetName val="Sheet2 (2)"/>
      <sheetName val="Mau_BC_KKTSCD"/>
      <sheetName val="Chi tiet - Dv lap"/>
      <sheetName val="TH KHTC"/>
      <sheetName val="000"/>
      <sheetName val="Dong Dau"/>
      <sheetName val="Dong Dau (2)"/>
      <sheetName val="Sau dong"/>
      <sheetName val="Ma xa"/>
      <sheetName val="My dinh"/>
      <sheetName val="Tong cong"/>
      <sheetName val="Chart2"/>
      <sheetName val="1"/>
      <sheetName val="Gia VL"/>
      <sheetName val="Bang gia ca may"/>
      <sheetName val="Bang luong CB"/>
      <sheetName val="Bang P.tich CT"/>
      <sheetName val="D.toan chi tiet"/>
      <sheetName val="Bang TH Dtoan"/>
      <sheetName val="XXXXXXXX"/>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KH 2003 (moi max)"/>
      <sheetName val="be tong"/>
      <sheetName val="Thep"/>
      <sheetName val="Tong hop thep"/>
      <sheetName val="VL"/>
      <sheetName val="CTXD"/>
      <sheetName val=".."/>
      <sheetName val="CTDN"/>
      <sheetName val="san vuon"/>
      <sheetName val="khu phu tro"/>
      <sheetName val="TH"/>
      <sheetName val="Interim payment"/>
      <sheetName val="Letter"/>
      <sheetName val="Bid Sum"/>
      <sheetName val="Item B"/>
      <sheetName val="Dg A"/>
      <sheetName val="Dg B&amp;C"/>
      <sheetName val="Rates&amp;Prices"/>
      <sheetName val="Material at site"/>
      <sheetName val="Quang Tri"/>
      <sheetName val="TTHue"/>
      <sheetName val="Da Nang"/>
      <sheetName val="Quang Nam"/>
      <sheetName val="Quang Ngai"/>
      <sheetName val="TH DH-QN"/>
      <sheetName val="KP HD"/>
      <sheetName val="DB HD"/>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Phu luc"/>
      <sheetName val="Gia trÞ"/>
      <sheetName val="DTHH"/>
      <sheetName val="Bang1"/>
      <sheetName val="TAI TRONG"/>
      <sheetName val="NOI LUC"/>
      <sheetName val="TINH DUYET THTT CHINH"/>
      <sheetName val="TDUYET THTT PHU"/>
      <sheetName val="TINH DAO DONG VA DO VONG"/>
      <sheetName val="TINH NEO"/>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Thuyet minh"/>
      <sheetName val="CQ-HQ"/>
      <sheetName val="cd viaK0-T6"/>
      <sheetName val="cdvia T6-Tc24"/>
      <sheetName val="cdvia Tc24-T46"/>
      <sheetName val="cdbtnL2ko-k0+361"/>
      <sheetName val="cd btnL2k0+361-T19"/>
      <sheetName val="01"/>
      <sheetName val="02"/>
      <sheetName val="03"/>
      <sheetName val="04"/>
      <sheetName val="05"/>
      <sheetName val="Sheet13"/>
      <sheetName val="Sheet14"/>
      <sheetName val="Sheet15"/>
      <sheetName val="Sheet16"/>
      <sheetName val="Sheet17"/>
      <sheetName val="Sheet18"/>
      <sheetName val="Sheet19"/>
      <sheetName val="Sheet2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Thep "/>
      <sheetName val="Chi tiet Khoi luong"/>
      <sheetName val="TH khoi luong"/>
      <sheetName val="Chiet tinh vat lieu "/>
      <sheetName val="TH KL VL"/>
      <sheetName val="phan tich DG"/>
      <sheetName val="gia vat lieu"/>
      <sheetName val="gia xe may"/>
      <sheetName val="gia nhan cong"/>
      <sheetName val="DT"/>
      <sheetName val="THND"/>
      <sheetName val="THMD"/>
      <sheetName val="Phtro1"/>
      <sheetName val="DTKS1"/>
      <sheetName val="CT1m"/>
      <sheetName val="tscd"/>
      <sheetName val="DS them luong qui 4-2002"/>
      <sheetName val="Phuc loi 2-9-02"/>
      <sheetName val="PCLB-2002"/>
      <sheetName val="Thuong nhan dip 21-12-02"/>
      <sheetName val="Thuong dip nhan danh hieu AHL§"/>
      <sheetName val="Thang luong thu 13 nam 2002"/>
      <sheetName val="Luong SX# dip Tet Qui Mui(dong)"/>
      <sheetName val="dutoan1"/>
      <sheetName val="Anhtoan"/>
      <sheetName val="dutoan2"/>
      <sheetName val="vat tu"/>
      <sheetName val="C.TIEU"/>
      <sheetName val="CPNLTT"/>
      <sheetName val="T.Luong"/>
      <sheetName val="CPSX"/>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Quyet toan"/>
      <sheetName val="Thu hoi"/>
      <sheetName val="Lai vay"/>
      <sheetName val="Tien vay"/>
      <sheetName val="Cong no"/>
      <sheetName val="Cop pha"/>
      <sheetName val="20000000"/>
      <sheetName val="CHIT"/>
      <sheetName val="THXH"/>
      <sheetName val="BHXH"/>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binh do"/>
      <sheetName val="cot lieu"/>
      <sheetName val="van khuon"/>
      <sheetName val="CT BT"/>
      <sheetName val="lay mau"/>
      <sheetName val="mat ngoai goi"/>
      <sheetName val="coc tram-bt"/>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KM"/>
      <sheetName val="KHOANMUC"/>
      <sheetName val="CPQL"/>
      <sheetName val="SANLUONG"/>
      <sheetName val="SSCP-SL"/>
      <sheetName val="KQKD"/>
      <sheetName val="CDSL (2)"/>
      <sheetName val="00000001"/>
      <sheetName val="00000002"/>
      <sheetName val="00000003"/>
      <sheetName val="00000004"/>
      <sheetName val="Tien ung"/>
      <sheetName val="phi luong3"/>
      <sheetName val="KL VL"/>
      <sheetName val="KHCTiet"/>
      <sheetName val="QT 9-6"/>
      <sheetName val="Thuong luu HB"/>
      <sheetName val="QT03"/>
      <sheetName val="QT"/>
      <sheetName val="PTmay"/>
      <sheetName val="KK"/>
      <sheetName val="QT Ky T"/>
      <sheetName val="BCKT"/>
      <sheetName val="bc vt TON BAI"/>
      <sheetName val="XXXXXXX0"/>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Thang 12"/>
      <sheetName val="Thang 1"/>
      <sheetName val="moi"/>
      <sheetName val="Thang 12 (2)"/>
      <sheetName val="Thang 01"/>
      <sheetName val="9"/>
      <sheetName val="10"/>
      <sheetName val="Caodo"/>
      <sheetName val="Dat"/>
      <sheetName val="KL-CTTK"/>
      <sheetName val="BTH"/>
      <sheetName val="TM"/>
      <sheetName val="BU-gian"/>
      <sheetName val="Bu-Ha"/>
      <sheetName val="PTVT"/>
      <sheetName val="Gia DAN"/>
      <sheetName val="Dan"/>
      <sheetName val="Cuoc"/>
      <sheetName val="Bugia"/>
      <sheetName val="KL57"/>
      <sheetName val="XE DAU"/>
      <sheetName val="XE XANG"/>
      <sheetName val="Xep hang 201"/>
      <sheetName val="toan Cty"/>
      <sheetName val="Cong ty"/>
      <sheetName val="XN 2"/>
      <sheetName val="XN ong CHi"/>
    </sheetNames>
    <definedNames>
      <definedName name="DataSort"/>
      <definedName name="GoBack" sheetId="8"/>
    </definedNames>
    <sheetDataSet>
      <sheetData sheetId="0" refreshError="1"/>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EN LUONG"/>
      <sheetName val="DT"/>
      <sheetName val="BangChietTinhDonGia"/>
      <sheetName val="BangChietTinhDonGia (2)"/>
      <sheetName val="Sheet1"/>
      <sheetName val="Sheet2"/>
    </sheetNames>
    <sheetDataSet>
      <sheetData sheetId="0" refreshError="1"/>
      <sheetData sheetId="1">
        <row r="4">
          <cell r="B4">
            <v>0</v>
          </cell>
        </row>
        <row r="5">
          <cell r="B5" t="str">
            <v>MAÕ HIEÄU</v>
          </cell>
          <cell r="C5" t="str">
            <v>NOÄI DUNG</v>
          </cell>
          <cell r="D5" t="str">
            <v>ÑÔN VÒ</v>
          </cell>
          <cell r="E5" t="str">
            <v>KHOÁI LÖÔÏNG</v>
          </cell>
          <cell r="F5" t="str">
            <v>ÑÔN GIAÙ</v>
          </cell>
        </row>
        <row r="6">
          <cell r="B6" t="str">
            <v>tt</v>
          </cell>
        </row>
        <row r="7">
          <cell r="F7" t="str">
            <v>VAÄT LIEÄU</v>
          </cell>
          <cell r="G7" t="str">
            <v>NH.COÂNG</v>
          </cell>
          <cell r="H7" t="str">
            <v>MAÙY</v>
          </cell>
        </row>
        <row r="8">
          <cell r="B8" t="str">
            <v>AA.11111</v>
          </cell>
          <cell r="C8" t="str">
            <v>Phaùt röøng loaïi I, maät ñoä caây tieâu chuaån treân 100m² röøng 0 caây.</v>
          </cell>
          <cell r="D8" t="str">
            <v>100m²</v>
          </cell>
          <cell r="G8">
            <v>34601</v>
          </cell>
        </row>
        <row r="9">
          <cell r="B9" t="str">
            <v>AA.11112</v>
          </cell>
          <cell r="C9" t="str">
            <v>Phaùt röøng loaïi I, maät ñoä caây tieâu chuaån treân 100m² röøng &gt;0 ñeán &lt;=2 caây.</v>
          </cell>
          <cell r="D9" t="str">
            <v>100m²</v>
          </cell>
          <cell r="G9">
            <v>51719</v>
          </cell>
        </row>
        <row r="10">
          <cell r="B10" t="str">
            <v>AA.11113</v>
          </cell>
          <cell r="C10" t="str">
            <v>Phaùt röøng loaïi I, maät ñoä caây tieâu chuaån treân 100m² röøng &gt;2 ñeán &lt;=3 caây.</v>
          </cell>
          <cell r="D10" t="str">
            <v>100m²</v>
          </cell>
          <cell r="G10">
            <v>59732</v>
          </cell>
        </row>
        <row r="11">
          <cell r="B11" t="str">
            <v>AA.11121</v>
          </cell>
          <cell r="C11" t="str">
            <v>Phaùt röøng loaïi II, maät ñoä caây tieâu chuaån treân 100m² röøng 0 caây.</v>
          </cell>
          <cell r="D11" t="str">
            <v>100m²</v>
          </cell>
          <cell r="G11">
            <v>44071</v>
          </cell>
        </row>
        <row r="12">
          <cell r="B12" t="str">
            <v>AA.11122</v>
          </cell>
          <cell r="C12" t="str">
            <v>Phaùt röøng loaïi II, maät ñoä caây tieâu chuaån treân 100m² röøng &gt;0 ñeán &lt;=2 caây.</v>
          </cell>
          <cell r="D12" t="str">
            <v>100m²</v>
          </cell>
          <cell r="G12">
            <v>66288</v>
          </cell>
        </row>
        <row r="13">
          <cell r="B13" t="str">
            <v>AA.11123</v>
          </cell>
          <cell r="C13" t="str">
            <v>Phaùt röøng loaïi II, maät ñoä caây tieâu chuaån treân 100m² röøng &gt;2 ñeán &lt;=3 caây.</v>
          </cell>
          <cell r="D13" t="str">
            <v>100m²</v>
          </cell>
          <cell r="G13">
            <v>76850</v>
          </cell>
        </row>
        <row r="14">
          <cell r="B14" t="str">
            <v>AA.11124</v>
          </cell>
          <cell r="C14" t="str">
            <v>Phaùt röøng loaïi II, maät ñoä caây tieâu chuaån treân 100m² röøng &gt;3 ñeán &lt;=5 caây.</v>
          </cell>
          <cell r="D14" t="str">
            <v>100m²</v>
          </cell>
          <cell r="G14">
            <v>94697</v>
          </cell>
        </row>
        <row r="15">
          <cell r="B15" t="str">
            <v>AA.11125</v>
          </cell>
          <cell r="C15" t="str">
            <v>Phaùt röøng loaïi II, maät ñoä caây tieâu chuaån treân 100m² röøng &gt;5 caây.</v>
          </cell>
          <cell r="D15" t="str">
            <v>100m²</v>
          </cell>
          <cell r="G15">
            <v>119464</v>
          </cell>
        </row>
        <row r="16">
          <cell r="B16" t="str">
            <v>AA.11131</v>
          </cell>
          <cell r="C16" t="str">
            <v>Phaùt röøng loaïi III, maät ñoä caây tieâu chuaån treân 100m² röøng 0 caây.</v>
          </cell>
          <cell r="D16" t="str">
            <v>100m²</v>
          </cell>
          <cell r="G16">
            <v>50627</v>
          </cell>
        </row>
        <row r="17">
          <cell r="B17" t="str">
            <v>AA.11132</v>
          </cell>
          <cell r="C17" t="str">
            <v>Phaùt röøng loaïi III, maät ñoä caây tieâu chuaån treân 100m² röøng&gt;0 ñeán &lt;=2 caây.</v>
          </cell>
          <cell r="D17" t="str">
            <v>100m²</v>
          </cell>
          <cell r="G17">
            <v>72116</v>
          </cell>
        </row>
        <row r="18">
          <cell r="B18" t="str">
            <v>AA.11133</v>
          </cell>
          <cell r="C18" t="str">
            <v>Phaùt röøng loaïi III, maät ñoä caây tieâu chuaån treân 100m² röøng &gt;2 ñeán &lt;=3 caây.</v>
          </cell>
          <cell r="D18" t="str">
            <v>100m²</v>
          </cell>
          <cell r="G18">
            <v>83042</v>
          </cell>
        </row>
        <row r="19">
          <cell r="B19" t="str">
            <v>AA.11134</v>
          </cell>
          <cell r="C19" t="str">
            <v>Phaùt röøng loaïi III, maät ñoä caây tieâu chuaån treân 100m² röøng &gt;3 ñeán &lt;=5 caây.</v>
          </cell>
          <cell r="D19" t="str">
            <v>100m²</v>
          </cell>
          <cell r="G19">
            <v>100889</v>
          </cell>
        </row>
        <row r="20">
          <cell r="B20" t="str">
            <v>AA.11135</v>
          </cell>
          <cell r="C20" t="str">
            <v>Phaùt röøng loaïi III, maät ñoä caây tieâu chuaån treân 100m² röøng &gt;5 caây.</v>
          </cell>
          <cell r="D20" t="str">
            <v>100m²</v>
          </cell>
          <cell r="G20">
            <v>126020</v>
          </cell>
        </row>
        <row r="21">
          <cell r="B21" t="str">
            <v>AA.11141</v>
          </cell>
          <cell r="C21" t="str">
            <v>Phaùt röøng loaïi IV, maät ñoä tieâu chuaån traân 100m² röøng 0 caây.</v>
          </cell>
          <cell r="D21" t="str">
            <v>100m²</v>
          </cell>
          <cell r="G21">
            <v>55361</v>
          </cell>
        </row>
        <row r="22">
          <cell r="B22" t="str">
            <v>AA.11142</v>
          </cell>
          <cell r="C22" t="str">
            <v>Phaùt röøng loaïi IV, maät ñoä caây tieâu chuaån treân 100m² röøng &gt;0 ñeán &lt;=2 caây.</v>
          </cell>
          <cell r="D22" t="str">
            <v>100m²</v>
          </cell>
          <cell r="G22">
            <v>78307</v>
          </cell>
        </row>
        <row r="23">
          <cell r="B23" t="str">
            <v>AA.11143</v>
          </cell>
          <cell r="C23" t="str">
            <v>Phaùt röøng loaïi IV, maät ñoä caây tieâu chuaån treân 100m² röøng &gt;2 ñeán &lt;=3 caây.</v>
          </cell>
          <cell r="D23" t="str">
            <v>100m²</v>
          </cell>
          <cell r="G23">
            <v>90691</v>
          </cell>
        </row>
        <row r="24">
          <cell r="B24" t="str">
            <v>AA.11211</v>
          </cell>
          <cell r="C24" t="str">
            <v>Phaùt röøng taïo maët baèng baèng cô giôùi, maät ñoä tieâu chuaån treân 100m² röøng 0 caây.</v>
          </cell>
          <cell r="D24" t="str">
            <v>100m²</v>
          </cell>
          <cell r="G24">
            <v>2732</v>
          </cell>
          <cell r="H24">
            <v>16703</v>
          </cell>
        </row>
        <row r="25">
          <cell r="B25" t="str">
            <v>AA.11212</v>
          </cell>
          <cell r="C25" t="str">
            <v>Phaùt röøng taïo maët baèng baèng cô giôùi, maät ñoä tieâu chuaån treân 100m² röøng &gt;0 ñeán &lt;=2 caây.</v>
          </cell>
          <cell r="D25" t="str">
            <v>100m²</v>
          </cell>
          <cell r="G25">
            <v>4480</v>
          </cell>
          <cell r="H25">
            <v>23006</v>
          </cell>
        </row>
        <row r="26">
          <cell r="B26" t="str">
            <v>AA.11213</v>
          </cell>
          <cell r="C26" t="str">
            <v>Phaùt röøng taïo maët baèng baèng cô giôùi, maät ñoä tieâu chuaån treân 100m² röøng &gt;2 ñeán &lt;=3 caây.</v>
          </cell>
          <cell r="D26" t="str">
            <v>100m²</v>
          </cell>
          <cell r="G26">
            <v>10417</v>
          </cell>
          <cell r="H26">
            <v>28946</v>
          </cell>
        </row>
        <row r="27">
          <cell r="B27" t="str">
            <v>AA.11214</v>
          </cell>
          <cell r="C27" t="str">
            <v>Phaùt röøng taïo maët baèng baèng cô giôù, maät ñoä tieâu chuaån treân 100m² röøng &gt;3 ñeán &lt;=5 caây.</v>
          </cell>
          <cell r="D27" t="str">
            <v>100m²</v>
          </cell>
          <cell r="G27">
            <v>15224</v>
          </cell>
          <cell r="H27">
            <v>34401</v>
          </cell>
        </row>
        <row r="28">
          <cell r="B28" t="str">
            <v>AA.11215</v>
          </cell>
          <cell r="C28" t="str">
            <v>Phaùt röøng taïo maët baèng baèng cô giôùi, maät ñoä tieâu chuaån treân 100m² röøng &gt;5 caây.</v>
          </cell>
          <cell r="D28" t="str">
            <v>100m²</v>
          </cell>
          <cell r="G28">
            <v>19486</v>
          </cell>
          <cell r="H28">
            <v>37432</v>
          </cell>
        </row>
        <row r="29">
          <cell r="B29" t="str">
            <v>AA.12111</v>
          </cell>
          <cell r="C29" t="str">
            <v>Chaët caây ôû maët ñaát baèng phaúng, ñöôøng kính goác caây &gt;0 ñeán &lt;=20cm.</v>
          </cell>
          <cell r="D29" t="str">
            <v>caây</v>
          </cell>
          <cell r="G29">
            <v>4371</v>
          </cell>
        </row>
        <row r="30">
          <cell r="B30" t="str">
            <v>AA.12112</v>
          </cell>
          <cell r="C30" t="str">
            <v>Chaët caây ôû maët ñaát baèng phaúng, ñöôøng kính goác caây &gt;20 ñeán &lt;=30cm.</v>
          </cell>
          <cell r="D30" t="str">
            <v>caây</v>
          </cell>
          <cell r="G30">
            <v>8741</v>
          </cell>
        </row>
        <row r="31">
          <cell r="B31" t="str">
            <v>AA.12113</v>
          </cell>
          <cell r="C31" t="str">
            <v>Chaët caây ôû maët ñaát baèng phaúng, ñöôøng kính goác caây &gt;30 ñeán &lt;=40cm.</v>
          </cell>
          <cell r="D31" t="str">
            <v>caây</v>
          </cell>
          <cell r="G31">
            <v>17847</v>
          </cell>
        </row>
        <row r="32">
          <cell r="B32" t="str">
            <v>AA.12114</v>
          </cell>
          <cell r="C32" t="str">
            <v>Chaët caây ôû maët ñaát baèng phaúng, ñöôøng kính goác caây &gt;40 ñeán &lt;=50cm.</v>
          </cell>
          <cell r="D32" t="str">
            <v>caây</v>
          </cell>
          <cell r="G32">
            <v>33872</v>
          </cell>
        </row>
        <row r="33">
          <cell r="B33" t="str">
            <v>AA.12115</v>
          </cell>
          <cell r="C33" t="str">
            <v>Chaët caây ôû maët ñaát baèng phaúng, ñöôøng kính goác caây &gt;50 ñeán &lt;=60cm.</v>
          </cell>
          <cell r="D33" t="str">
            <v>caây</v>
          </cell>
          <cell r="G33">
            <v>73937</v>
          </cell>
        </row>
        <row r="34">
          <cell r="B34" t="str">
            <v>AA.12116</v>
          </cell>
          <cell r="C34" t="str">
            <v>Chaët caây ôû maët ñaát baèng phaúng, ñöôøng kính goác caây &gt;60 ñeán &lt;=70cm.</v>
          </cell>
          <cell r="D34" t="str">
            <v>caây</v>
          </cell>
          <cell r="G34">
            <v>177011</v>
          </cell>
        </row>
        <row r="35">
          <cell r="B35" t="str">
            <v>AA.12117</v>
          </cell>
          <cell r="C35" t="str">
            <v>Chaët caây ôû maët ñaát baèng phaúng, ñöôøng kính goác caây &gt;70cm.</v>
          </cell>
          <cell r="D35" t="str">
            <v>caây</v>
          </cell>
          <cell r="G35">
            <v>334354</v>
          </cell>
        </row>
        <row r="36">
          <cell r="B36" t="str">
            <v>AA.12121</v>
          </cell>
          <cell r="C36" t="str">
            <v>Chaët caây ôû söôøn doác, ñöôøng kính goác caây &lt;=20cm.</v>
          </cell>
          <cell r="D36" t="str">
            <v>caây</v>
          </cell>
          <cell r="G36">
            <v>5099</v>
          </cell>
        </row>
        <row r="37">
          <cell r="B37" t="str">
            <v>AA.12122</v>
          </cell>
          <cell r="C37" t="str">
            <v>Chaët caây ôû söôøn doác, ñöôøng kính goác caây &gt;20 ñeán &lt;=30cm.</v>
          </cell>
          <cell r="D37" t="str">
            <v>caây</v>
          </cell>
          <cell r="G37">
            <v>9834</v>
          </cell>
        </row>
        <row r="38">
          <cell r="B38" t="str">
            <v>AA.12123</v>
          </cell>
          <cell r="C38" t="str">
            <v>Chaët caây ôû söôøn doác, ñöôøng kính goác caây &gt;30 ñeán &lt;=40cm.</v>
          </cell>
          <cell r="D38" t="str">
            <v>caây</v>
          </cell>
          <cell r="G38">
            <v>20032</v>
          </cell>
        </row>
        <row r="39">
          <cell r="B39" t="str">
            <v>AA.12124</v>
          </cell>
          <cell r="C39" t="str">
            <v>Chaët caây ôû söôøn doác, ñöôøng kính goác caây &gt;40 ñeán &lt;=50cm.</v>
          </cell>
          <cell r="D39" t="str">
            <v>caây</v>
          </cell>
          <cell r="G39">
            <v>36786</v>
          </cell>
        </row>
        <row r="40">
          <cell r="B40" t="str">
            <v>AA.12125</v>
          </cell>
          <cell r="C40" t="str">
            <v>Chaët caây ôû söôøn doác, ñöôøng kính goác caây &gt;50 ñeán &lt;=60cm.</v>
          </cell>
          <cell r="D40" t="str">
            <v>caây</v>
          </cell>
          <cell r="G40">
            <v>103438</v>
          </cell>
        </row>
        <row r="41">
          <cell r="B41" t="str">
            <v>AA.12126</v>
          </cell>
          <cell r="C41" t="str">
            <v>Chaët caây ôû söôøn doác, ñöôøng kính goác caây &gt;60 ñeán &lt;=70cm.</v>
          </cell>
          <cell r="D41" t="str">
            <v>caây</v>
          </cell>
          <cell r="G41">
            <v>221446</v>
          </cell>
        </row>
        <row r="42">
          <cell r="B42" t="str">
            <v>AA.12127</v>
          </cell>
          <cell r="C42" t="str">
            <v>Chaët caây ôû söôøn doác, ñöôøng kính goác caây &gt;70cm.</v>
          </cell>
          <cell r="D42" t="str">
            <v>caây</v>
          </cell>
          <cell r="G42">
            <v>364220</v>
          </cell>
        </row>
        <row r="43">
          <cell r="B43" t="str">
            <v>AA.13111</v>
          </cell>
          <cell r="C43" t="str">
            <v>Ñaøo goác caây, ñöôøng kính goác caây &lt;=20cm.</v>
          </cell>
          <cell r="D43" t="str">
            <v>caây</v>
          </cell>
          <cell r="G43">
            <v>7284</v>
          </cell>
        </row>
        <row r="44">
          <cell r="B44" t="str">
            <v>AA.13112</v>
          </cell>
          <cell r="C44" t="str">
            <v>Ñaøo goác caây, ñöôøng kính goác caây &gt;20 ñeán &lt;=30cm.</v>
          </cell>
          <cell r="D44" t="str">
            <v>caây</v>
          </cell>
          <cell r="G44">
            <v>13476</v>
          </cell>
        </row>
        <row r="45">
          <cell r="B45" t="str">
            <v>AA.13113</v>
          </cell>
          <cell r="C45" t="str">
            <v>Ñaøo goác caây, ñöôøng kính goác caây &gt;30 ñeán &lt;=40cm.</v>
          </cell>
          <cell r="D45" t="str">
            <v>caây</v>
          </cell>
          <cell r="G45">
            <v>25495</v>
          </cell>
        </row>
        <row r="46">
          <cell r="B46" t="str">
            <v>AA.13114</v>
          </cell>
          <cell r="C46" t="str">
            <v>Ñaøo goác caây, ñöôøng kính goác caây &gt;40 ñeán &lt;=50cm.</v>
          </cell>
          <cell r="D46" t="str">
            <v>caây</v>
          </cell>
          <cell r="G46">
            <v>49170</v>
          </cell>
        </row>
        <row r="47">
          <cell r="B47" t="str">
            <v>AA.13115</v>
          </cell>
          <cell r="C47" t="str">
            <v>Ñaøo goác caây, ñöôøng kính goác caây &gt;50 ñeán &lt;=60cm.</v>
          </cell>
          <cell r="D47" t="str">
            <v>caây</v>
          </cell>
          <cell r="G47">
            <v>118007</v>
          </cell>
        </row>
        <row r="48">
          <cell r="B48" t="str">
            <v>AA.13116</v>
          </cell>
          <cell r="C48" t="str">
            <v>Ñaøo goác caây, ñöôøng kính goác caây &gt;60 ñeán &lt;=70cm.</v>
          </cell>
          <cell r="D48" t="str">
            <v>caây</v>
          </cell>
          <cell r="G48">
            <v>221446</v>
          </cell>
        </row>
        <row r="49">
          <cell r="B49" t="str">
            <v>AA.13117</v>
          </cell>
          <cell r="C49" t="str">
            <v>Ñaøo goác caây, ñöôøng kính goác caây &gt;70cm.</v>
          </cell>
          <cell r="D49" t="str">
            <v>caây</v>
          </cell>
          <cell r="G49">
            <v>398092</v>
          </cell>
        </row>
        <row r="50">
          <cell r="B50" t="str">
            <v>AA.13211</v>
          </cell>
          <cell r="C50" t="str">
            <v>Ñaøo buïi döøa nöôùc ñöôøng kính &lt;=30cm</v>
          </cell>
          <cell r="D50" t="str">
            <v>buïi</v>
          </cell>
          <cell r="G50">
            <v>19304</v>
          </cell>
        </row>
        <row r="51">
          <cell r="B51" t="str">
            <v>AA.13212</v>
          </cell>
          <cell r="C51" t="str">
            <v>Ñaøo buïi döøa nöôùc ñöôøng kính &gt;30cm</v>
          </cell>
          <cell r="D51" t="str">
            <v>buïi</v>
          </cell>
          <cell r="G51">
            <v>27317</v>
          </cell>
        </row>
        <row r="52">
          <cell r="B52" t="str">
            <v>AA.13221</v>
          </cell>
          <cell r="C52" t="str">
            <v>Ñaøo buïi tre ñöôøng kính &lt;=50cm</v>
          </cell>
          <cell r="D52" t="str">
            <v>buïi</v>
          </cell>
          <cell r="G52">
            <v>38243</v>
          </cell>
        </row>
        <row r="53">
          <cell r="B53" t="str">
            <v>AA.13222</v>
          </cell>
          <cell r="C53" t="str">
            <v>Ñaøo buïi tre ñöôøng kính &gt;50 ñeán &lt;=80cm</v>
          </cell>
          <cell r="D53" t="str">
            <v>buïi</v>
          </cell>
          <cell r="G53">
            <v>243299</v>
          </cell>
        </row>
        <row r="54">
          <cell r="B54" t="str">
            <v>AA.13223</v>
          </cell>
          <cell r="C54" t="str">
            <v>Ñaøo buïi tre ñöôøng kính &gt;80cm</v>
          </cell>
          <cell r="D54" t="str">
            <v>buïi</v>
          </cell>
          <cell r="G54">
            <v>437792</v>
          </cell>
        </row>
        <row r="55">
          <cell r="B55" t="str">
            <v>AA.21111</v>
          </cell>
          <cell r="C55" t="str">
            <v>Phaù dôõ keát caáu gaïch ñaù, töôøng gaïch.</v>
          </cell>
          <cell r="D55" t="str">
            <v>m³</v>
          </cell>
          <cell r="G55">
            <v>53280</v>
          </cell>
        </row>
        <row r="56">
          <cell r="B56" t="str">
            <v>AA.21112</v>
          </cell>
          <cell r="C56" t="str">
            <v>Phaù dôõ keát caáu gaïch ñaù, töôøng ñaù.</v>
          </cell>
          <cell r="D56" t="str">
            <v>m³</v>
          </cell>
          <cell r="G56">
            <v>59990</v>
          </cell>
        </row>
        <row r="57">
          <cell r="B57" t="str">
            <v>AA.21121</v>
          </cell>
          <cell r="C57" t="str">
            <v>Phaù dôõ keát caáu gaïch ñaù, beâ toâng gaïch vôõ, neàn.</v>
          </cell>
          <cell r="D57" t="str">
            <v>m³</v>
          </cell>
          <cell r="G57">
            <v>65910</v>
          </cell>
        </row>
        <row r="58">
          <cell r="B58" t="str">
            <v>AA.21122</v>
          </cell>
          <cell r="C58" t="str">
            <v>Phaù dôõ keát caáu gaïch ñaù, beâ toâng gaïch vôõ, moùng.</v>
          </cell>
          <cell r="D58" t="str">
            <v>m³</v>
          </cell>
          <cell r="G58">
            <v>79329</v>
          </cell>
        </row>
        <row r="59">
          <cell r="B59" t="str">
            <v>AA.21131</v>
          </cell>
          <cell r="C59" t="str">
            <v>Phaù dôõ keát caáu gaïch ñaù, beâ toâng than xæ.</v>
          </cell>
          <cell r="D59" t="str">
            <v>m³</v>
          </cell>
          <cell r="G59">
            <v>71830</v>
          </cell>
        </row>
        <row r="60">
          <cell r="B60" t="str">
            <v>AA.21211</v>
          </cell>
          <cell r="C60" t="str">
            <v>Phaù dôõ keát caáu beâ toâng taûng rôøi</v>
          </cell>
          <cell r="D60" t="str">
            <v>m³</v>
          </cell>
          <cell r="G60">
            <v>81302</v>
          </cell>
        </row>
        <row r="61">
          <cell r="B61" t="str">
            <v>AA.21221</v>
          </cell>
          <cell r="C61" t="str">
            <v>Phaù dôõ keát caáu beâ toâng neàn, moùng khoâng coù coát theùp.</v>
          </cell>
          <cell r="D61" t="str">
            <v>m³</v>
          </cell>
          <cell r="G61">
            <v>140503</v>
          </cell>
        </row>
        <row r="62">
          <cell r="B62" t="str">
            <v>AA.21222</v>
          </cell>
          <cell r="C62" t="str">
            <v>Phaù dôõ keát caáu beâ toâng neàn, moùng coù coát theùp.</v>
          </cell>
          <cell r="D62" t="str">
            <v>m³</v>
          </cell>
          <cell r="G62">
            <v>201282</v>
          </cell>
        </row>
        <row r="63">
          <cell r="B63" t="str">
            <v>AA.21231</v>
          </cell>
          <cell r="C63" t="str">
            <v>Phaù dôõ keát caáu beâ toâng töôøng.</v>
          </cell>
          <cell r="D63" t="str">
            <v>m³</v>
          </cell>
          <cell r="G63">
            <v>185495</v>
          </cell>
        </row>
        <row r="64">
          <cell r="B64" t="str">
            <v>AA.21241</v>
          </cell>
          <cell r="C64" t="str">
            <v>Phaù dôõ keát caáu beâ toâng coät.</v>
          </cell>
          <cell r="D64" t="str">
            <v>m³</v>
          </cell>
          <cell r="G64">
            <v>217069</v>
          </cell>
        </row>
        <row r="65">
          <cell r="B65" t="str">
            <v>AA.21251</v>
          </cell>
          <cell r="C65" t="str">
            <v>Phaù dôõ keát caáu beâ toâng xaø daàm.</v>
          </cell>
          <cell r="D65" t="str">
            <v>m³</v>
          </cell>
          <cell r="G65">
            <v>256536</v>
          </cell>
        </row>
        <row r="66">
          <cell r="B66" t="str">
            <v>AA.21311</v>
          </cell>
          <cell r="C66" t="str">
            <v>Phaù dôõ neàn xi maêng khoâng coù coát theùp.</v>
          </cell>
          <cell r="D66" t="str">
            <v>m²</v>
          </cell>
          <cell r="G66">
            <v>1184</v>
          </cell>
        </row>
        <row r="67">
          <cell r="B67" t="str">
            <v>AA.21312</v>
          </cell>
          <cell r="C67" t="str">
            <v>Phaù dôõ neàn xi maêng coù coát theùp.</v>
          </cell>
          <cell r="D67" t="str">
            <v>m²</v>
          </cell>
          <cell r="G67">
            <v>1973</v>
          </cell>
        </row>
        <row r="68">
          <cell r="B68" t="str">
            <v>AA.21321</v>
          </cell>
          <cell r="C68" t="str">
            <v>Phaù dôõ neàn gaïch laù nem.</v>
          </cell>
          <cell r="D68" t="str">
            <v>m²</v>
          </cell>
          <cell r="G68">
            <v>2763</v>
          </cell>
        </row>
        <row r="69">
          <cell r="B69" t="str">
            <v>AA.21322</v>
          </cell>
          <cell r="C69" t="str">
            <v>Phaù dôõ neàn gaïch xi maêng.</v>
          </cell>
          <cell r="D69" t="str">
            <v>m²</v>
          </cell>
          <cell r="G69">
            <v>3157</v>
          </cell>
        </row>
        <row r="70">
          <cell r="B70" t="str">
            <v>AA.21323</v>
          </cell>
          <cell r="C70" t="str">
            <v>Phaù dôõ neàn gaïch chæ.</v>
          </cell>
          <cell r="D70" t="str">
            <v>m²</v>
          </cell>
          <cell r="G70">
            <v>2368</v>
          </cell>
        </row>
        <row r="71">
          <cell r="B71" t="str">
            <v>AA.21331</v>
          </cell>
          <cell r="C71" t="str">
            <v>Phaù dôõ ñan beâ toâng.</v>
          </cell>
          <cell r="D71" t="str">
            <v>m²</v>
          </cell>
          <cell r="G71">
            <v>3552</v>
          </cell>
        </row>
        <row r="72">
          <cell r="B72" t="str">
            <v>AA.21411</v>
          </cell>
          <cell r="C72" t="str">
            <v>Phaù dôõ keát caáu maët ñöôøng caáp phoái.</v>
          </cell>
          <cell r="D72" t="str">
            <v>m³</v>
          </cell>
          <cell r="G72">
            <v>58806</v>
          </cell>
        </row>
        <row r="73">
          <cell r="B73" t="str">
            <v>AA.21421</v>
          </cell>
          <cell r="C73" t="str">
            <v>Phaù dôõ keát caáu maët ñöôøng ñaù daêm.</v>
          </cell>
          <cell r="D73" t="str">
            <v>m³</v>
          </cell>
          <cell r="G73">
            <v>63937</v>
          </cell>
        </row>
        <row r="74">
          <cell r="B74" t="str">
            <v>AA.21431</v>
          </cell>
          <cell r="C74" t="str">
            <v>Phaù dôõ keát caáu maët ñöôøng ñaù daêm nhöïa.</v>
          </cell>
          <cell r="D74" t="str">
            <v>m³</v>
          </cell>
          <cell r="G74">
            <v>75382</v>
          </cell>
        </row>
        <row r="75">
          <cell r="B75" t="str">
            <v>AA.21441</v>
          </cell>
          <cell r="C75" t="str">
            <v>Phaù dôõ keát caáu maët ñöôøng beâ toâng apphan</v>
          </cell>
          <cell r="D75" t="str">
            <v>m³</v>
          </cell>
          <cell r="G75">
            <v>88801</v>
          </cell>
        </row>
        <row r="76">
          <cell r="B76" t="str">
            <v>AA.21451</v>
          </cell>
          <cell r="C76" t="str">
            <v>Phaù dôõ keát caáu maët ñöôøng beâ toâng xi maêng.</v>
          </cell>
          <cell r="D76" t="str">
            <v>m³</v>
          </cell>
          <cell r="G76">
            <v>138924</v>
          </cell>
        </row>
        <row r="77">
          <cell r="B77" t="str">
            <v>AA.21511</v>
          </cell>
          <cell r="C77" t="str">
            <v>Phaù dôõ haøng raøo song saét loaïi ñôn giaûn.</v>
          </cell>
          <cell r="D77" t="str">
            <v>m²</v>
          </cell>
          <cell r="G77">
            <v>3157</v>
          </cell>
        </row>
        <row r="78">
          <cell r="B78" t="str">
            <v>AA.21512</v>
          </cell>
          <cell r="C78" t="str">
            <v>Phaù dôõ haøng raøo song saét loaïi phöùc taïp.</v>
          </cell>
          <cell r="D78" t="str">
            <v>m²</v>
          </cell>
          <cell r="G78">
            <v>3789</v>
          </cell>
        </row>
        <row r="79">
          <cell r="B79" t="str">
            <v>AA.21611</v>
          </cell>
          <cell r="C79" t="str">
            <v>Phaù dôõ caùc keát caáu döôùi nöôùc, keát caáu gaïch ñaù</v>
          </cell>
          <cell r="D79" t="str">
            <v>m³</v>
          </cell>
          <cell r="G79">
            <v>73409</v>
          </cell>
        </row>
        <row r="80">
          <cell r="B80" t="str">
            <v>AA.21612</v>
          </cell>
          <cell r="C80" t="str">
            <v>Phaù dôõ caùc keát caáu döôùi nöôùc, keát caáu beâ toâng khoâng coù coát theùp.</v>
          </cell>
          <cell r="D80" t="str">
            <v>m³</v>
          </cell>
          <cell r="G80">
            <v>181548</v>
          </cell>
        </row>
        <row r="81">
          <cell r="B81" t="str">
            <v>AA.21613</v>
          </cell>
          <cell r="C81" t="str">
            <v>Phaù dôõ caùc keát caáu döôùi nöôùc, keát caáu beâ toâng coù coát theùp.</v>
          </cell>
          <cell r="D81" t="str">
            <v>m³</v>
          </cell>
          <cell r="G81">
            <v>301923</v>
          </cell>
        </row>
        <row r="82">
          <cell r="B82" t="str">
            <v>AA.22111</v>
          </cell>
          <cell r="C82" t="str">
            <v>Phaù dôõ beâ toâng coù coát theùp baèng buùa caên.</v>
          </cell>
          <cell r="D82" t="str">
            <v>m³</v>
          </cell>
          <cell r="F82">
            <v>9750</v>
          </cell>
          <cell r="G82">
            <v>23680</v>
          </cell>
          <cell r="H82">
            <v>106352</v>
          </cell>
        </row>
        <row r="83">
          <cell r="B83" t="str">
            <v>AA.22112</v>
          </cell>
          <cell r="C83" t="str">
            <v>Phaù dôõ beâ toâng khoâng coát theùp baèng buùa caên.</v>
          </cell>
          <cell r="D83" t="str">
            <v>m³</v>
          </cell>
          <cell r="G83">
            <v>19734</v>
          </cell>
          <cell r="H83">
            <v>70780</v>
          </cell>
        </row>
        <row r="84">
          <cell r="B84" t="str">
            <v>AA.22121</v>
          </cell>
          <cell r="C84" t="str">
            <v>Phaù dôõ beâ toâng gaïch ñaù baèng buùa caên.</v>
          </cell>
          <cell r="D84" t="str">
            <v>m³</v>
          </cell>
          <cell r="G84">
            <v>7893</v>
          </cell>
          <cell r="H84">
            <v>43351</v>
          </cell>
        </row>
        <row r="85">
          <cell r="B85" t="str">
            <v>AA.22211</v>
          </cell>
          <cell r="C85" t="str">
            <v>Phaù dôõ beâ toâng coù coát theùp baèng maùy khoan.</v>
          </cell>
          <cell r="D85" t="str">
            <v>m³</v>
          </cell>
          <cell r="F85">
            <v>9750</v>
          </cell>
          <cell r="G85">
            <v>79723</v>
          </cell>
          <cell r="H85">
            <v>77567</v>
          </cell>
        </row>
        <row r="86">
          <cell r="B86" t="str">
            <v>AA.22212</v>
          </cell>
          <cell r="C86" t="str">
            <v>Phaù dôõ beâ toâng khoâng coù coát theùp baèng maùy khoan.</v>
          </cell>
          <cell r="D86" t="str">
            <v>m³</v>
          </cell>
          <cell r="G86">
            <v>74198</v>
          </cell>
          <cell r="H86">
            <v>36688</v>
          </cell>
        </row>
        <row r="87">
          <cell r="B87" t="str">
            <v>AA.22221</v>
          </cell>
          <cell r="C87" t="str">
            <v>Phaù dôõ gaïch ñaù baèng maùy khoan.</v>
          </cell>
          <cell r="D87" t="str">
            <v>m³</v>
          </cell>
          <cell r="G87">
            <v>65121</v>
          </cell>
          <cell r="H87">
            <v>33121</v>
          </cell>
        </row>
        <row r="88">
          <cell r="B88" t="str">
            <v>AA.22310</v>
          </cell>
          <cell r="C88" t="str">
            <v>Phaù dôõ beâ toâng ñaäp ñaàu coïc khoan nhoài treân caïn.</v>
          </cell>
          <cell r="D88" t="str">
            <v>m³</v>
          </cell>
          <cell r="F88">
            <v>7800</v>
          </cell>
          <cell r="G88">
            <v>30609</v>
          </cell>
          <cell r="H88">
            <v>250233</v>
          </cell>
        </row>
        <row r="89">
          <cell r="B89" t="str">
            <v>AA.22320</v>
          </cell>
          <cell r="C89" t="str">
            <v>Phaù dôõ beâ toâng ñaäp ñaàu coïc khoan nhoài döôùi nöôùc.</v>
          </cell>
          <cell r="D89" t="str">
            <v>m³</v>
          </cell>
          <cell r="F89">
            <v>9750</v>
          </cell>
          <cell r="G89">
            <v>44638</v>
          </cell>
          <cell r="H89">
            <v>347008</v>
          </cell>
        </row>
        <row r="90">
          <cell r="B90" t="str">
            <v>AA.22411</v>
          </cell>
          <cell r="C90" t="str">
            <v>Caøo boùc lôùp maët ñöôøng beâ toâng Asphalt, chieàu daøy lôùp boùc &lt;=3cm.</v>
          </cell>
          <cell r="D90" t="str">
            <v>100m²</v>
          </cell>
          <cell r="F90">
            <v>11550</v>
          </cell>
          <cell r="G90">
            <v>75671</v>
          </cell>
          <cell r="H90">
            <v>1158045</v>
          </cell>
        </row>
        <row r="91">
          <cell r="B91" t="str">
            <v>AA.22412</v>
          </cell>
          <cell r="C91" t="str">
            <v>Caøo boùc lôùp maët ñöôøng beâ toâng Asphalt, chieàu daøy lôùp boùc &gt;3 ñeán &lt;=4cm.</v>
          </cell>
          <cell r="D91" t="str">
            <v>100m²</v>
          </cell>
          <cell r="F91">
            <v>15510</v>
          </cell>
          <cell r="G91">
            <v>88425</v>
          </cell>
          <cell r="H91">
            <v>1270199</v>
          </cell>
        </row>
        <row r="92">
          <cell r="B92" t="str">
            <v>AA.22413</v>
          </cell>
          <cell r="C92" t="str">
            <v>Caøo boùc lôùp maët ñöôøng beâ toâng Asphalt, chieàu daøy lôùp boùc &gt;4 ñeán &lt;=5cm.</v>
          </cell>
          <cell r="D92" t="str">
            <v>100m²</v>
          </cell>
          <cell r="F92">
            <v>21450</v>
          </cell>
          <cell r="G92">
            <v>102879</v>
          </cell>
          <cell r="H92">
            <v>1402512</v>
          </cell>
        </row>
        <row r="93">
          <cell r="B93" t="str">
            <v>AA.22414</v>
          </cell>
          <cell r="C93" t="str">
            <v>Caøo boùc lôùp maët ñöôøng beâ toâng Asphalt, chieàu daøy lôùp boùc &gt;5 ñeán &lt;=6cm.</v>
          </cell>
          <cell r="D93" t="str">
            <v>100m²</v>
          </cell>
          <cell r="F93">
            <v>28050</v>
          </cell>
          <cell r="G93">
            <v>119884</v>
          </cell>
          <cell r="H93">
            <v>1541751</v>
          </cell>
        </row>
        <row r="94">
          <cell r="B94" t="str">
            <v>AA.22415</v>
          </cell>
          <cell r="C94" t="str">
            <v>Caøo boùc lôùp maët ñöôøng beâ toâng Asphalt, chieàu daøy lôùp boùc &gt;6 ñeán &lt;=7cm.</v>
          </cell>
          <cell r="D94" t="str">
            <v>100m²</v>
          </cell>
          <cell r="F94">
            <v>37950</v>
          </cell>
          <cell r="G94">
            <v>139439</v>
          </cell>
          <cell r="H94">
            <v>1693599</v>
          </cell>
        </row>
        <row r="95">
          <cell r="B95" t="str">
            <v>AA.23111</v>
          </cell>
          <cell r="C95" t="str">
            <v>Vaän chuyeån pheá thaûi tieáp 1000m baèng  oâ toâ 7T, chieàu daøy lôùp caét &lt;=3cm</v>
          </cell>
          <cell r="D95" t="str">
            <v>100m²</v>
          </cell>
          <cell r="H95">
            <v>10580</v>
          </cell>
        </row>
        <row r="96">
          <cell r="B96" t="str">
            <v>AA.23112</v>
          </cell>
          <cell r="C96" t="str">
            <v>Vaän chuyeån pheá thaûi tieáp 1000m baèng  oâ toâ 7T, chieàu daøy lôùp caét &gt;3 ñeán &lt;=4cm</v>
          </cell>
          <cell r="D96" t="str">
            <v>100m²</v>
          </cell>
          <cell r="H96">
            <v>13692</v>
          </cell>
        </row>
        <row r="97">
          <cell r="B97" t="str">
            <v>AA.23113</v>
          </cell>
          <cell r="C97" t="str">
            <v>Vaän chuyeån pheá thaûi tieáp 1000m baèng  oâ toâ 7T, chieàu daøy lôùp caét &gt;4 ñeán &lt;=5cm</v>
          </cell>
          <cell r="D97" t="str">
            <v>100m²</v>
          </cell>
          <cell r="H97">
            <v>17426</v>
          </cell>
        </row>
        <row r="98">
          <cell r="B98" t="str">
            <v>AA.23114</v>
          </cell>
          <cell r="C98" t="str">
            <v>Vaän chuyeån pheá thaûi tieáp 1000m baèng  oâ toâ 7T, chieàu daøy lôùp caét &gt;5 ñeán &lt;=6cm</v>
          </cell>
          <cell r="D98" t="str">
            <v>100m²</v>
          </cell>
          <cell r="H98">
            <v>20538</v>
          </cell>
        </row>
        <row r="99">
          <cell r="B99" t="str">
            <v>AA.23115</v>
          </cell>
          <cell r="C99" t="str">
            <v>Vaän chuyeån pheá thaûi tieáp 1000m baèng  oâ toâ 7T, chieàu daøy lôùp caét &gt;6 ñeán &lt;=7cm</v>
          </cell>
          <cell r="D99" t="str">
            <v>100m²</v>
          </cell>
          <cell r="H99">
            <v>27384</v>
          </cell>
        </row>
        <row r="100">
          <cell r="B100" t="str">
            <v>AB.11122</v>
          </cell>
          <cell r="C100" t="str">
            <v>Vaän chuyeån tieáp buøn laãn raùc</v>
          </cell>
          <cell r="D100" t="str">
            <v>m³</v>
          </cell>
          <cell r="G100">
            <v>510</v>
          </cell>
        </row>
        <row r="101">
          <cell r="B101" t="str">
            <v>AB.11124</v>
          </cell>
          <cell r="C101" t="str">
            <v>Vaän chuyeån tieáp buøn loûng</v>
          </cell>
          <cell r="D101" t="str">
            <v>m³</v>
          </cell>
          <cell r="G101">
            <v>2404</v>
          </cell>
        </row>
        <row r="102">
          <cell r="B102" t="str">
            <v>AB.52111</v>
          </cell>
          <cell r="C102" t="str">
            <v>Xuùc ñaù sau noå mìn leân phöông tieän vaän chuyeån, baèng maùy ñaøo &lt;=0,8m³.</v>
          </cell>
          <cell r="D102" t="str">
            <v>100m³ ñaù nguyeân khai</v>
          </cell>
          <cell r="G102">
            <v>71041</v>
          </cell>
          <cell r="H102">
            <v>735798</v>
          </cell>
        </row>
        <row r="103">
          <cell r="B103" t="str">
            <v>AB.52121</v>
          </cell>
          <cell r="C103" t="str">
            <v>Xuùc ñaù sau noå mìn leân phöông tieän vaän chuyeån, baèng maùy ñaøo &lt;=1,25m³.</v>
          </cell>
          <cell r="D103" t="str">
            <v>100m³ ñaù nguyeân khai</v>
          </cell>
          <cell r="G103">
            <v>71041</v>
          </cell>
          <cell r="H103">
            <v>877028</v>
          </cell>
        </row>
        <row r="104">
          <cell r="B104" t="str">
            <v>AB.52131</v>
          </cell>
          <cell r="C104" t="str">
            <v>Xuùc ñaù sau noå mìn leân phöông tieän vaän chuyeån, baèng maùy ñaøo &lt;=1,6m³.</v>
          </cell>
          <cell r="D104" t="str">
            <v>100m³ ñaù nguyeân khai</v>
          </cell>
          <cell r="G104">
            <v>71041</v>
          </cell>
          <cell r="H104">
            <v>912968</v>
          </cell>
        </row>
        <row r="105">
          <cell r="B105" t="str">
            <v>AB.52141</v>
          </cell>
          <cell r="C105" t="str">
            <v>Xuùc ñaù sau noå mìn leân phöông tieän vaän chuyeån, baèng maùy ñaøo &lt;=2,3m³.</v>
          </cell>
          <cell r="D105" t="str">
            <v>100m³ ñaù nguyeân khai</v>
          </cell>
          <cell r="G105">
            <v>71041</v>
          </cell>
          <cell r="H105">
            <v>997084</v>
          </cell>
        </row>
        <row r="106">
          <cell r="B106" t="str">
            <v>AB.52151</v>
          </cell>
          <cell r="C106" t="str">
            <v>Xuùc ñaù sau noå mìn leân phöông tieän vaän chuyeån, baèng maùy ñaøo &lt;=3,6m³.</v>
          </cell>
          <cell r="D106" t="str">
            <v>100m³ ñaù nguyeân khai</v>
          </cell>
          <cell r="G106">
            <v>71041</v>
          </cell>
          <cell r="H106">
            <v>1219646</v>
          </cell>
        </row>
        <row r="107">
          <cell r="B107" t="str">
            <v>AB.53111</v>
          </cell>
          <cell r="C107" t="str">
            <v>Vaän chuyeån ñaù  baèng oâ toâ töï ñoå 5 taán trong phaïm vi &lt;=300m.</v>
          </cell>
          <cell r="D107" t="str">
            <v>100m³ ñaù nguyeân khai</v>
          </cell>
          <cell r="H107">
            <v>677127</v>
          </cell>
        </row>
        <row r="108">
          <cell r="B108" t="str">
            <v>AB.53121</v>
          </cell>
          <cell r="C108" t="str">
            <v>Vaän chuyeån ñaù  baèng oâ toâ töï ñoå 7 taán trong phaïm vi &lt;=300m.</v>
          </cell>
          <cell r="D108" t="str">
            <v>100m³ ñaù nguyeân khai</v>
          </cell>
          <cell r="H108">
            <v>756181</v>
          </cell>
        </row>
        <row r="109">
          <cell r="B109" t="str">
            <v>AB.53131</v>
          </cell>
          <cell r="C109" t="str">
            <v>Vaän chuyeån ñaù  baèng oâ toâ töï ñoå 10 taán trong phaïm vi &lt;=300m.</v>
          </cell>
          <cell r="D109" t="str">
            <v>100m³ ñaù nguyeân khai</v>
          </cell>
          <cell r="H109">
            <v>717635</v>
          </cell>
        </row>
        <row r="110">
          <cell r="B110" t="str">
            <v>AB.53141</v>
          </cell>
          <cell r="C110" t="str">
            <v>Vaän chuyeån ñaù  baèng oâ toâ töï ñoå 12 taán trong phaïm vi &lt;=300m.</v>
          </cell>
          <cell r="D110" t="str">
            <v>100m³ ñaù nguyeân khai</v>
          </cell>
          <cell r="H110">
            <v>702650</v>
          </cell>
        </row>
        <row r="111">
          <cell r="B111" t="str">
            <v>AB.53151</v>
          </cell>
          <cell r="C111" t="str">
            <v>Vaän chuyeån ñaù  baèng oâ toâ töï ñoå 22 taán trong phaïm vi &lt;=300m.</v>
          </cell>
          <cell r="D111" t="str">
            <v>100m³ ñaù nguyeân khai</v>
          </cell>
          <cell r="H111">
            <v>640122</v>
          </cell>
        </row>
        <row r="112">
          <cell r="B112" t="str">
            <v>AB.53161</v>
          </cell>
          <cell r="C112" t="str">
            <v>Vaän chuyeån ñaù  baèng oâ toâ töï ñoå 27 taán trong phaïm vi &lt;=300m.</v>
          </cell>
          <cell r="D112" t="str">
            <v>100m³ ñaù nguyeân khai</v>
          </cell>
          <cell r="H112">
            <v>663335</v>
          </cell>
        </row>
        <row r="113">
          <cell r="B113" t="str">
            <v>AB.53211</v>
          </cell>
          <cell r="C113" t="str">
            <v>Vaän chuyeån ñaù  baèng oâ toâ töï ñoå 5 taán trong phaïm vi &gt;300 ñeán &lt;=500m.</v>
          </cell>
          <cell r="D113" t="str">
            <v>100m³ ñaù nguyeân khai</v>
          </cell>
          <cell r="H113">
            <v>728747</v>
          </cell>
        </row>
        <row r="114">
          <cell r="B114" t="str">
            <v>AB.53221</v>
          </cell>
          <cell r="C114" t="str">
            <v>Vaän chuyeån ñaù  baèng oâ toâ töï ñoå 7 taán trong phaïm vi &gt;300 ñeán &lt;=500m.</v>
          </cell>
          <cell r="D114" t="str">
            <v>100m³ ñaù nguyeân khai</v>
          </cell>
          <cell r="H114">
            <v>886879</v>
          </cell>
        </row>
        <row r="115">
          <cell r="B115" t="str">
            <v>AB.53231</v>
          </cell>
          <cell r="C115" t="str">
            <v>Vaän chuyeån ñaù  baèng oâ toâ töï ñoå 10 taán trong phaïm vi &gt;300 ñeán &lt;=500m.</v>
          </cell>
          <cell r="D115" t="str">
            <v>100m³ ñaù nguyeân khai</v>
          </cell>
          <cell r="H115">
            <v>794919</v>
          </cell>
        </row>
        <row r="116">
          <cell r="B116" t="str">
            <v>AB.53241</v>
          </cell>
          <cell r="C116" t="str">
            <v>Vaän chuyeån ñaù  baèng oâ toâ töï ñoå 12 taán trong phaïm vi &gt;300 ñeán &lt;=500m.</v>
          </cell>
          <cell r="D116" t="str">
            <v>100m³ ñaù nguyeân khai</v>
          </cell>
          <cell r="H116">
            <v>787453</v>
          </cell>
        </row>
        <row r="117">
          <cell r="B117" t="str">
            <v>AB.53251</v>
          </cell>
          <cell r="C117" t="str">
            <v>Vaän chuyeån ñaù  baèng oâ toâ töï ñoå 22 taán trong phaïm vi &gt;300 ñeán &lt;=500m.</v>
          </cell>
          <cell r="D117" t="str">
            <v>100m³ ñaù nguyeân khai</v>
          </cell>
          <cell r="H117">
            <v>672570</v>
          </cell>
        </row>
        <row r="118">
          <cell r="B118" t="str">
            <v>AB.53261</v>
          </cell>
          <cell r="C118" t="str">
            <v>Vaän chuyeån ñaù  baèng oâ toâ töï ñoå 27 taán trong phaïm vi &gt;300 ñeán &lt;=500m.</v>
          </cell>
          <cell r="D118" t="str">
            <v>100m³ ñaù nguyeân khai</v>
          </cell>
          <cell r="H118">
            <v>697192</v>
          </cell>
        </row>
        <row r="119">
          <cell r="B119" t="str">
            <v>AB.53311</v>
          </cell>
          <cell r="C119" t="str">
            <v>Vaän chuyeån ñaù  baèng oâ toâ töï ñoå 5 taán trong phaïm vi &gt;500 ñeán &lt;=700m.</v>
          </cell>
          <cell r="D119" t="str">
            <v>100m³ ñaù nguyeân khai</v>
          </cell>
          <cell r="H119">
            <v>741760</v>
          </cell>
        </row>
        <row r="120">
          <cell r="B120" t="str">
            <v>AB.53321</v>
          </cell>
          <cell r="C120" t="str">
            <v>Vaän chuyeån ñaù  baèng oâ toâ töï ñoå 7 taán trong phaïm vi &gt;500 ñeán &lt;=700m.</v>
          </cell>
          <cell r="D120" t="str">
            <v>100m³ ñaù nguyeân khai</v>
          </cell>
          <cell r="H120">
            <v>978990</v>
          </cell>
        </row>
        <row r="121">
          <cell r="B121" t="str">
            <v>AB.53331</v>
          </cell>
          <cell r="C121" t="str">
            <v>Vaän chuyeån ñaù  baèng oâ toâ töï ñoå 10 taán trong phaïm vi &gt;500 ñeán &lt;=700m.</v>
          </cell>
          <cell r="D121" t="str">
            <v>100m³ ñaù nguyeân khai</v>
          </cell>
          <cell r="H121">
            <v>884715</v>
          </cell>
        </row>
        <row r="122">
          <cell r="B122" t="str">
            <v>AB.53341</v>
          </cell>
          <cell r="C122" t="str">
            <v>Vaän chuyeån ñaù  baèng oâ toâ töï ñoå 12 taán trong phaïm vi &gt;500 ñeán &lt;=700m.</v>
          </cell>
          <cell r="D122" t="str">
            <v>100m³ ñaù nguyeân khai</v>
          </cell>
          <cell r="H122">
            <v>880332</v>
          </cell>
        </row>
        <row r="123">
          <cell r="B123" t="str">
            <v>AB.53351</v>
          </cell>
          <cell r="C123" t="str">
            <v>Vaän chuyeån ñaù  baèng oâ toâ töï ñoå 22 taán trong phaïm vi &gt;500 ñeán &lt;=700m.</v>
          </cell>
          <cell r="D123" t="str">
            <v>100m³ ñaù nguyeân khai</v>
          </cell>
          <cell r="H123">
            <v>771883</v>
          </cell>
        </row>
        <row r="124">
          <cell r="B124" t="str">
            <v>AB.53361</v>
          </cell>
          <cell r="C124" t="str">
            <v>Vaän chuyeån ñaù  baèng oâ toâ töï ñoå 27 taán trong phaïm vi &gt;500 ñeán &lt;=700m.</v>
          </cell>
          <cell r="D124" t="str">
            <v>100m³ ñaù nguyeân khai</v>
          </cell>
          <cell r="H124">
            <v>800015</v>
          </cell>
        </row>
        <row r="125">
          <cell r="B125" t="str">
            <v>AB.53411</v>
          </cell>
          <cell r="C125" t="str">
            <v>Vaän chuyeån ñaù  baèng oâ toâ töï ñoå 5 taán trong phaïm vi &gt;700 ñeán &lt;=1000m.</v>
          </cell>
          <cell r="D125" t="str">
            <v>100m³ ñaù nguyeân khai</v>
          </cell>
          <cell r="H125">
            <v>980772</v>
          </cell>
        </row>
        <row r="126">
          <cell r="B126" t="str">
            <v>AB.53421</v>
          </cell>
          <cell r="C126" t="str">
            <v>Vaän chuyeån ñaù  baèng oâ toâ töï ñoå 7 taán trong phaïm vi &gt;700 ñeán &lt;=1000m.</v>
          </cell>
          <cell r="D126" t="str">
            <v>100m³ ñaù nguyeân khai</v>
          </cell>
          <cell r="H126">
            <v>1194952</v>
          </cell>
        </row>
        <row r="127">
          <cell r="B127" t="str">
            <v>AB.53431</v>
          </cell>
          <cell r="C127" t="str">
            <v>Vaän chuyeån ñaù  baèng oâ toâ töï ñoå 10 taán trong phaïm vi &gt;700 ñeán &lt;=1000m.</v>
          </cell>
          <cell r="D127" t="str">
            <v>100m³ ñaù nguyeân khai</v>
          </cell>
          <cell r="H127">
            <v>1015730</v>
          </cell>
        </row>
        <row r="128">
          <cell r="B128" t="str">
            <v>AB.53441</v>
          </cell>
          <cell r="C128" t="str">
            <v>Vaän chuyeån ñaù  baèng oâ toâ töï ñoå 12 taán trong phaïm vi &gt;700 ñeán &lt;=1000m.</v>
          </cell>
          <cell r="D128" t="str">
            <v>100m³ ñaù nguyeân khai</v>
          </cell>
          <cell r="H128">
            <v>1018439</v>
          </cell>
        </row>
        <row r="129">
          <cell r="B129" t="str">
            <v>AB.53451</v>
          </cell>
          <cell r="C129" t="str">
            <v>Vaän chuyeån ñaù  baèng oâ toâ töï ñoå 22 taán trong phaïm vi &gt;700 ñeán &lt;=1000m.</v>
          </cell>
          <cell r="D129" t="str">
            <v>100m³ ñaù nguyeân khai</v>
          </cell>
          <cell r="H129">
            <v>911510</v>
          </cell>
        </row>
        <row r="130">
          <cell r="B130" t="str">
            <v>AB.53461</v>
          </cell>
          <cell r="C130" t="str">
            <v>Vaän chuyeån ñaù  baèng oâ toâ töï ñoå 27 taán trong phaïm vi &gt;700 ñeán &lt;=1000m.</v>
          </cell>
          <cell r="D130" t="str">
            <v>100m³ ñaù nguyeân khai</v>
          </cell>
          <cell r="H130">
            <v>945472</v>
          </cell>
        </row>
        <row r="131">
          <cell r="B131" t="str">
            <v>AB.54111</v>
          </cell>
          <cell r="C131" t="str">
            <v>Vaän chuyeån ñaù sau noå mìn 1000m tieáp theo baèng oâtoâ töï ñoå, vaän chuyeån tieáp cöï ly &lt;= 2 km</v>
          </cell>
          <cell r="D131" t="str">
            <v>100m³ ñaù nguyeân khai</v>
          </cell>
          <cell r="H131">
            <v>565647</v>
          </cell>
        </row>
        <row r="132">
          <cell r="B132" t="str">
            <v>AB.54121</v>
          </cell>
          <cell r="C132" t="str">
            <v>Vaän chuyeån ñaù sau noå mìn 1000m tieáp theo baèng oâtoâ töï ñoå, vaän chuyeån tieáp cöï ly &lt;= 2 km</v>
          </cell>
          <cell r="D132" t="str">
            <v>100m³ ñaù nguyeân khai</v>
          </cell>
          <cell r="H132">
            <v>482338</v>
          </cell>
        </row>
        <row r="133">
          <cell r="B133" t="str">
            <v>AB.54131</v>
          </cell>
          <cell r="C133" t="str">
            <v>Vaän chuyeån ñaù sau noå mìn 1000m tieáp theo baèng oâtoâ töï ñoå, vaän chuyeån tieáp cöï ly &lt;= 2 km</v>
          </cell>
          <cell r="D133" t="str">
            <v>100m³ ñaù nguyeân khai</v>
          </cell>
          <cell r="H133">
            <v>479159</v>
          </cell>
        </row>
        <row r="134">
          <cell r="B134" t="str">
            <v>AB.54141</v>
          </cell>
          <cell r="C134" t="str">
            <v>Vaän chuyeån ñaù sau noå mìn 1000m tieáp theo baèng oâtoâ töï ñoå, vaän chuyeån tieáp cöï ly &lt;= 2 km</v>
          </cell>
          <cell r="D134" t="str">
            <v>100m³ ñaù nguyeân khai</v>
          </cell>
          <cell r="H134">
            <v>471664</v>
          </cell>
        </row>
        <row r="135">
          <cell r="B135" t="str">
            <v>AB.54151</v>
          </cell>
          <cell r="C135" t="str">
            <v>Vaän chuyeån ñaù sau noå mìn 1000m tieáp theo baèng oâtoâ töï ñoå, vaän chuyeån tieáp cöï ly &lt;= 2 km</v>
          </cell>
          <cell r="D135" t="str">
            <v>100m³ ñaù nguyeân khai</v>
          </cell>
          <cell r="H135">
            <v>408065</v>
          </cell>
        </row>
        <row r="136">
          <cell r="B136" t="str">
            <v>AB.54161</v>
          </cell>
          <cell r="C136" t="str">
            <v>Vaän chuyeån ñaù sau noå mìn 1000m tieáp theo baèng oâtoâ töï ñoå, vaän chuyeån tieáp cöï ly &lt;= 2 km</v>
          </cell>
          <cell r="D136" t="str">
            <v>100m³ ñaù nguyeân khai</v>
          </cell>
          <cell r="H136">
            <v>426340</v>
          </cell>
        </row>
        <row r="137">
          <cell r="B137" t="str">
            <v>AB.54211</v>
          </cell>
          <cell r="C137" t="str">
            <v>Vaän chuyeån ñaù sau noå mìn 1000m tieáp theo baèng oâtoâ töï ñoå, vaän chuyeån tieáp cöï ly &gt;2 ñeán &lt;=4 km</v>
          </cell>
          <cell r="D137" t="str">
            <v>100m³ ñaù nguyeân khai</v>
          </cell>
          <cell r="H137">
            <v>355698</v>
          </cell>
        </row>
        <row r="138">
          <cell r="B138" t="str">
            <v>AB.54221</v>
          </cell>
          <cell r="C138" t="str">
            <v>Vaän chuyeån ñaù sau noå mìn 1000m tieáp theo baèng oâtoâ töï ñoå, vaän chuyeån tieáp cöï ly &gt;2 ñeán &lt;=4  km</v>
          </cell>
          <cell r="D138" t="str">
            <v>100m³ ñaù nguyeân khai</v>
          </cell>
          <cell r="H138">
            <v>435037</v>
          </cell>
        </row>
        <row r="139">
          <cell r="B139" t="str">
            <v>AB.54231</v>
          </cell>
          <cell r="C139" t="str">
            <v>Vaän chuyeån ñaù sau noå mìn 1000m tieáp theo baèng oâtoâ töï ñoå, vaän chuyeån tieáp cöï ly &gt;2 ñeán &lt;=4  km</v>
          </cell>
          <cell r="D139" t="str">
            <v>100m³ ñaù nguyeân khai</v>
          </cell>
          <cell r="H139">
            <v>437941</v>
          </cell>
        </row>
        <row r="140">
          <cell r="B140" t="str">
            <v>AB.54241</v>
          </cell>
          <cell r="C140" t="str">
            <v>Vaän chuyeån ñaù sau noå mìn 1000m tieáp theo baèng oâtoâ töï ñoå, vaän chuyeån tieáp cöï ly &gt;2 ñeán &lt;=4  km</v>
          </cell>
          <cell r="D140" t="str">
            <v>100m³ ñaù nguyeân khai</v>
          </cell>
          <cell r="H140">
            <v>432897</v>
          </cell>
        </row>
        <row r="141">
          <cell r="B141" t="str">
            <v>AB.54251</v>
          </cell>
          <cell r="C141" t="str">
            <v>Vaän chuyeån ñaù sau noå mìn 1000m tieáp theo baèng oâtoâ töï ñoå, vaän chuyeån tieáp cöï ly &gt;2 ñeán &lt;=4  km</v>
          </cell>
          <cell r="D141" t="str">
            <v>100m³ ñaù nguyeân khai</v>
          </cell>
          <cell r="H141">
            <v>337268</v>
          </cell>
        </row>
        <row r="142">
          <cell r="B142" t="str">
            <v>AB.54261</v>
          </cell>
          <cell r="C142" t="str">
            <v>Vaän chuyeån ñaù sau noå mìn 1000m tieáp theo baèng oâtoâ töï ñoå, vaän chuyeån tieáp cöï ly &gt;2 ñeán &lt;=4  km</v>
          </cell>
          <cell r="D142" t="str">
            <v>100m³ ñaù nguyeân khai</v>
          </cell>
          <cell r="H142">
            <v>351104</v>
          </cell>
        </row>
        <row r="143">
          <cell r="B143" t="str">
            <v>AB.54311</v>
          </cell>
          <cell r="C143" t="str">
            <v>Vaän chuyeån ñaù sau noå mìn 1000m tieáp theo baèng oâtoâ töï ñoå, vaän chuyeån tieáp cöï ly &gt;4 ñeán &lt;=7km</v>
          </cell>
          <cell r="D143" t="str">
            <v>100m³ ñaù nguyeân khai</v>
          </cell>
          <cell r="H143">
            <v>317092</v>
          </cell>
        </row>
        <row r="144">
          <cell r="B144" t="str">
            <v>AB.54321</v>
          </cell>
          <cell r="C144" t="str">
            <v>Vaän chuyeån ñaù sau noå mìn 1000m tieáp theo baèng oâtoâ töï ñoå, vaän chuyeån tieáp cöï ly &gt;4 ñeán &lt;=7 km</v>
          </cell>
          <cell r="D144" t="str">
            <v>100m³ ñaù nguyeân khai</v>
          </cell>
          <cell r="H144">
            <v>395828</v>
          </cell>
        </row>
        <row r="145">
          <cell r="B145" t="str">
            <v>AB.54331</v>
          </cell>
          <cell r="C145" t="str">
            <v>Vaän chuyeån ñaù sau noå mìn 1000m tieáp theo baèng oâtoâ töï ñoå, vaän chuyeån tieáp cöï ly &gt;4 ñeán &lt;=7 km</v>
          </cell>
          <cell r="D145" t="str">
            <v>100m³ ñaù nguyeân khai</v>
          </cell>
          <cell r="H145">
            <v>337841</v>
          </cell>
        </row>
        <row r="146">
          <cell r="B146" t="str">
            <v>AB.54341</v>
          </cell>
          <cell r="C146" t="str">
            <v>Vaän chuyeån ñaù sau noå mìn 1000m tieáp theo baèng oâtoâ töï ñoå, vaän chuyeån tieáp cöï ly &gt;4 ñeán &lt;=7 km</v>
          </cell>
          <cell r="D146" t="str">
            <v>100m³ ñaù nguyeân khai</v>
          </cell>
          <cell r="H146">
            <v>323865</v>
          </cell>
        </row>
        <row r="147">
          <cell r="B147" t="str">
            <v>AB.54351</v>
          </cell>
          <cell r="C147" t="str">
            <v>Vaän chuyeån ñaù sau noå mìn 1000m tieáp theo baèng oâtoâ töï ñoå, vaän chuyeån tieáp cöï ly &gt;4 ñeán &lt;=7km</v>
          </cell>
          <cell r="D147" t="str">
            <v>100m³ ñaù nguyeân khai</v>
          </cell>
          <cell r="H147">
            <v>264505</v>
          </cell>
        </row>
        <row r="148">
          <cell r="B148" t="str">
            <v>AB.54361</v>
          </cell>
          <cell r="C148" t="str">
            <v>Vaän chuyeån ñaù sau noå mìn 1000m tieáp theo baèng oâtoâ töï ñoå, vaän chuyeån tieáp cöï ly &gt;4 ñeán &lt;=7km</v>
          </cell>
          <cell r="D148" t="str">
            <v>100m³ ñaù nguyeân khai</v>
          </cell>
          <cell r="H148">
            <v>275867</v>
          </cell>
        </row>
        <row r="149">
          <cell r="B149" t="str">
            <v>AB.54411</v>
          </cell>
          <cell r="C149" t="str">
            <v>Vaän chuyeån ñaù sau noå mìn 1000m tieáp theo baèng oâtoâ töï ñoå, vaän chuyeån 1 km ngoaøi phaïm vi 7 km\n</v>
          </cell>
          <cell r="D149" t="str">
            <v>100m³ ñaù nguyeân khai</v>
          </cell>
          <cell r="H149">
            <v>229902</v>
          </cell>
        </row>
        <row r="150">
          <cell r="B150" t="str">
            <v>AB.54421</v>
          </cell>
          <cell r="C150" t="str">
            <v>Vaän chuyeån ñaù sau noå mìn 1000m tieáp theo baèng oâtoâ töï ñoå, vaän chuyeån 1 km ngoaøi phaïm vi 7 km</v>
          </cell>
          <cell r="D150" t="str">
            <v>100m³ ñaù nguyeân khai</v>
          </cell>
          <cell r="H150">
            <v>286291</v>
          </cell>
        </row>
        <row r="151">
          <cell r="B151" t="str">
            <v>AB.54431</v>
          </cell>
          <cell r="C151" t="str">
            <v>Vaän chuyeån ñaù sau noå mìn 1000m tieáp theo baèng oâtoâ töï ñoå, vaän chuyeån 1 km ngoaøi phaïm vi 7 km</v>
          </cell>
          <cell r="D151" t="str">
            <v>100m³ ñaù nguyeân khai</v>
          </cell>
          <cell r="H151">
            <v>220811</v>
          </cell>
        </row>
        <row r="152">
          <cell r="B152" t="str">
            <v>AB.54441</v>
          </cell>
          <cell r="C152" t="str">
            <v>Vaän chuyeån ñaù sau noå mìn 1000m tieáp theo baèng oâtoâ töï ñoå, vaän chuyeån 1 km ngoaøi phaïm vi 7 km</v>
          </cell>
          <cell r="D152" t="str">
            <v>100m³ ñaù nguyeân khai</v>
          </cell>
          <cell r="H152">
            <v>218064</v>
          </cell>
        </row>
        <row r="153">
          <cell r="B153" t="str">
            <v>AB.54451</v>
          </cell>
          <cell r="C153" t="str">
            <v>Vaän chuyeån ñaù sau noå mìn 1000m tieáp theo baèng oâtoâ töï ñoå, vaän chuyeån 1 km ngoaøi phaïm vi 7 km</v>
          </cell>
          <cell r="D153" t="str">
            <v>100m³ ñaù nguyeân khai</v>
          </cell>
          <cell r="H153">
            <v>186825</v>
          </cell>
        </row>
        <row r="154">
          <cell r="B154" t="str">
            <v>AB.54461</v>
          </cell>
          <cell r="C154" t="str">
            <v>Vaän chuyeån ñaù sau noå mìn 1000m tieáp theo baèng oâtoâ töï ñoå, vaän chuyeån 1 km ngoaøi phaïm vi 7 km</v>
          </cell>
          <cell r="D154" t="str">
            <v>100m³ ñaù nguyeân khai</v>
          </cell>
          <cell r="H154">
            <v>200631</v>
          </cell>
        </row>
        <row r="155">
          <cell r="B155" t="str">
            <v>AB.55111</v>
          </cell>
          <cell r="C155" t="str">
            <v>oåi ñaù sau noå mìn trong phaïm vi &lt;=50 m, baèng maùy uûi &lt;= 140CV</v>
          </cell>
          <cell r="D155" t="str">
            <v>100m³ ñaù nguyeân khai</v>
          </cell>
          <cell r="H155">
            <v>933406</v>
          </cell>
        </row>
        <row r="156">
          <cell r="B156" t="str">
            <v>AB.55121</v>
          </cell>
          <cell r="C156" t="str">
            <v>oåi ñaù sau noå mìn trong phaïm vi &lt;=50 m, baèng maùy uûi &lt;= 180CV</v>
          </cell>
          <cell r="D156" t="str">
            <v>100m³ ñaù nguyeân khai</v>
          </cell>
          <cell r="H156">
            <v>874289</v>
          </cell>
        </row>
        <row r="157">
          <cell r="B157" t="str">
            <v>AB.55131</v>
          </cell>
          <cell r="C157" t="str">
            <v>oåi ñaù sau noå mìn trong phaïm vi &lt;=50 m, baèng maùy uûi &lt;= 240CV</v>
          </cell>
          <cell r="D157" t="str">
            <v>100m³ ñaù nguyeân khai</v>
          </cell>
          <cell r="H157">
            <v>705372</v>
          </cell>
        </row>
        <row r="158">
          <cell r="B158" t="str">
            <v>AB.55141</v>
          </cell>
          <cell r="C158" t="str">
            <v>oåi ñaù sau noå mìn trong phaïm vi &lt;=50 m, baèng maùy uûi &lt;= 320CV</v>
          </cell>
          <cell r="D158" t="str">
            <v>100m³ ñaù nguyeân khai</v>
          </cell>
          <cell r="H158">
            <v>655428</v>
          </cell>
        </row>
        <row r="159">
          <cell r="B159" t="str">
            <v>AB.55151</v>
          </cell>
          <cell r="C159" t="str">
            <v>oåi ñaù sau noå mìn trong phaïm vi &gt;50 ñeán &lt;=70 m, baèng maùy uûi &lt;= 140 CV</v>
          </cell>
          <cell r="D159" t="str">
            <v>100m³ ñaù nguyeân khai</v>
          </cell>
          <cell r="H159">
            <v>1187971</v>
          </cell>
        </row>
        <row r="160">
          <cell r="B160" t="str">
            <v>AB.55161</v>
          </cell>
          <cell r="C160" t="str">
            <v>oåi ñaù sau noå mìn trong phaïm vi &gt;50 ñeán &lt;=70 m, baèng maùy uûi  &lt;= 180CV</v>
          </cell>
          <cell r="D160" t="str">
            <v>100m³ ñaù nguyeân khai</v>
          </cell>
          <cell r="H160">
            <v>1161165</v>
          </cell>
        </row>
        <row r="161">
          <cell r="B161" t="str">
            <v>AB.55171</v>
          </cell>
          <cell r="C161" t="str">
            <v>oåi ñaù sau noå mìn trong phaïm vi &gt;50 ñeán &lt;=70 m, baèng maùy uûi &lt;=240CV</v>
          </cell>
          <cell r="D161" t="str">
            <v>100m³ ñaù nguyeân khai</v>
          </cell>
          <cell r="H161">
            <v>1115471</v>
          </cell>
        </row>
        <row r="162">
          <cell r="B162" t="str">
            <v>AB.55181</v>
          </cell>
          <cell r="C162" t="str">
            <v>oåi ñaù sau noå mìn trong phaïm vi &gt;50 ñeán &lt;=70 m, baèng maùy uûi &lt;= 320CV</v>
          </cell>
          <cell r="D162" t="str">
            <v>100m³ ñaù nguyeân khai</v>
          </cell>
          <cell r="H162">
            <v>904038</v>
          </cell>
        </row>
        <row r="163">
          <cell r="B163" t="str">
            <v>AB.55191</v>
          </cell>
          <cell r="C163" t="str">
            <v>oåi ñaù sau noå mìn trong phaïm vi &gt;70 ñeán &lt;=100m, baèng maùy uûi &lt;= 140 CV</v>
          </cell>
          <cell r="D163" t="str">
            <v>100m³ ñaù nguyeân khai</v>
          </cell>
          <cell r="H163">
            <v>1818323</v>
          </cell>
        </row>
        <row r="164">
          <cell r="B164" t="str">
            <v>AB.55201</v>
          </cell>
          <cell r="C164" t="str">
            <v>oåi ñaù sau noå mìn trong phaïm vi &gt;70 ñeán &lt;=100m, baèng maùy uûi  &lt;= 180CV</v>
          </cell>
          <cell r="D164" t="str">
            <v>100m³ ñaù nguyeân khai</v>
          </cell>
          <cell r="H164">
            <v>1652952</v>
          </cell>
        </row>
        <row r="165">
          <cell r="B165" t="str">
            <v>AB.55211</v>
          </cell>
          <cell r="C165" t="str">
            <v>oåi ñaù sau noå mìn trong phaïm vi &gt;70 ñeán &lt;=100m, baèng maùy uûi &lt;=240CV</v>
          </cell>
          <cell r="D165" t="str">
            <v>100m³ ñaù nguyeân khai</v>
          </cell>
          <cell r="H165">
            <v>1591187</v>
          </cell>
        </row>
        <row r="166">
          <cell r="B166" t="str">
            <v>AB.55221</v>
          </cell>
          <cell r="C166" t="str">
            <v>oåi ñaù sau noå mìn trong phaïm vi &gt;70 ñeán &lt;=100m, baèng maùy uûi &lt;= 320CV</v>
          </cell>
          <cell r="D166" t="str">
            <v>100m³ ñaù nguyeân khai</v>
          </cell>
          <cell r="H166">
            <v>1062245</v>
          </cell>
        </row>
        <row r="167">
          <cell r="B167" t="str">
            <v>AB.55311</v>
          </cell>
          <cell r="C167" t="str">
            <v>Xuùc ñaù hoãn hôïp taïi baõi tröõ leân phöông tieän vaän chuyeån baèng maùy ñaøo coù dung tích gaàu &lt;= 1.25 m³</v>
          </cell>
          <cell r="D167" t="str">
            <v>100m³ ño taïi baõi tröõ</v>
          </cell>
          <cell r="G167">
            <v>43561</v>
          </cell>
          <cell r="H167">
            <v>622331</v>
          </cell>
        </row>
        <row r="168">
          <cell r="B168" t="str">
            <v>AB.55312</v>
          </cell>
          <cell r="C168" t="str">
            <v>Xuùc ñaù hoãn hôïp taïi baõi tröõ leân phöông tieän vaän chuyeån baèng maùy ñaøo coù dung tích gaàu &gt; 1.25 m³ ñeán &lt;=1.6 m³</v>
          </cell>
          <cell r="D168" t="str">
            <v>100m³ ño taïi baõi tröõ</v>
          </cell>
          <cell r="G168">
            <v>43561</v>
          </cell>
          <cell r="H168">
            <v>649668</v>
          </cell>
        </row>
        <row r="169">
          <cell r="B169" t="str">
            <v>AB.55313</v>
          </cell>
          <cell r="C169" t="str">
            <v>Xuùc ñaù hoãn hôïp taïi baõi tröõ leân phöông tieän vaän chuyeån baèng maùy ñaøo coù dung tích gaàu &gt; 1,6 ñeán &lt;=2,3m³</v>
          </cell>
          <cell r="D169" t="str">
            <v>100m³ ño taïi baõi tröõ</v>
          </cell>
          <cell r="G169">
            <v>43561</v>
          </cell>
          <cell r="H169">
            <v>779136</v>
          </cell>
        </row>
        <row r="170">
          <cell r="B170" t="str">
            <v>AB.55314</v>
          </cell>
          <cell r="C170" t="str">
            <v>Xuùc ñaù hoãn hôïp taïi baõi tröõ leân phöông tieän vaän chuyeån baèng maùy ñaøo coù dung tích gaàu &gt;2,3 ñeán &lt;=3,6m³</v>
          </cell>
          <cell r="D170" t="str">
            <v>100m³ ño taïi baõi tröõ</v>
          </cell>
          <cell r="G170">
            <v>43561</v>
          </cell>
          <cell r="H170">
            <v>805067</v>
          </cell>
        </row>
        <row r="171">
          <cell r="B171" t="str">
            <v>AB.55321</v>
          </cell>
          <cell r="C171" t="str">
            <v>Xuùc ñaù taûng, cuïc beâ toâng ñöôøng kính 0,4 - 1m ôû baõi tröõ leân phöông tieän vaän chuyeån baèng maùy ñaøo</v>
          </cell>
          <cell r="D171" t="str">
            <v>100 m³</v>
          </cell>
          <cell r="G171">
            <v>43561</v>
          </cell>
          <cell r="H171">
            <v>4054023</v>
          </cell>
        </row>
        <row r="172">
          <cell r="B172" t="str">
            <v>AB.55322</v>
          </cell>
          <cell r="C172" t="str">
            <v>Xuùc ñaù taûng, cuïc beâ toâng ñöôøng kính &gt; 1m ôû baõi tröõ leân phöông tieän vaän chuyeån baèng maùy ñaøo</v>
          </cell>
          <cell r="D172" t="str">
            <v>100 vieân</v>
          </cell>
          <cell r="G172">
            <v>43561</v>
          </cell>
          <cell r="H172">
            <v>3646123</v>
          </cell>
        </row>
        <row r="173">
          <cell r="B173" t="str">
            <v>AB.56111</v>
          </cell>
          <cell r="C173" t="str">
            <v>Vaän chuyeån ñaù hoãn hôïp baèng oâtoâ töï ñoå 12 taán trong phaïm vi &lt;= 300m</v>
          </cell>
          <cell r="D173" t="str">
            <v>100m³</v>
          </cell>
          <cell r="H173">
            <v>491855</v>
          </cell>
        </row>
        <row r="174">
          <cell r="B174" t="str">
            <v>AB.56121</v>
          </cell>
          <cell r="C174" t="str">
            <v>Vaän chuyeån ñaù hoãn hôïp baèng oâtoâ töï ñoå 27 taán trong phaïm vi &lt;= 300m</v>
          </cell>
          <cell r="D174" t="str">
            <v>100m³</v>
          </cell>
          <cell r="H174">
            <v>516624</v>
          </cell>
        </row>
        <row r="175">
          <cell r="B175" t="str">
            <v>AB.56122</v>
          </cell>
          <cell r="C175" t="str">
            <v>Vaän chuyeån ñaù taûng, cuïc beâtoâng ñöôøng kính 0,4 - 1m baèng oâtoâ töï ñoå 27 taán trong phaïm vi &lt;= 300m</v>
          </cell>
          <cell r="D175" t="str">
            <v>100m³</v>
          </cell>
          <cell r="H175">
            <v>1717901</v>
          </cell>
        </row>
        <row r="176">
          <cell r="B176" t="str">
            <v>AB.56123</v>
          </cell>
          <cell r="C176" t="str">
            <v>Vaän chuyeån ñaù taûng, cuïc beâtoâng ñöôøng kính &gt;1m aèng oâtoâ töï ñoå 27 taán trong phaïm vi &lt;= 300m</v>
          </cell>
          <cell r="D176" t="str">
            <v>100 vieân</v>
          </cell>
          <cell r="H176">
            <v>1546110</v>
          </cell>
        </row>
        <row r="177">
          <cell r="B177" t="str">
            <v>AB.56211</v>
          </cell>
          <cell r="C177" t="str">
            <v>Vaän chuyeån ñaù hoãn hôïp baèng oâtoâ töï ñoå 12 taán trong phaïm vi &gt;300m, &lt;= 500m</v>
          </cell>
          <cell r="D177" t="str">
            <v>100m³</v>
          </cell>
          <cell r="H177">
            <v>551621</v>
          </cell>
        </row>
        <row r="178">
          <cell r="B178" t="str">
            <v>AB.56221</v>
          </cell>
          <cell r="C178" t="str">
            <v>Vaän chuyeån ñaù hoãn hôïp baèng oâtoâ töï ñoå 27 taán trong phaïm vi &gt;300m, &lt;= 500m</v>
          </cell>
          <cell r="D178" t="str">
            <v>100m³</v>
          </cell>
          <cell r="H178">
            <v>579321</v>
          </cell>
        </row>
        <row r="179">
          <cell r="B179" t="str">
            <v>AB.56222</v>
          </cell>
          <cell r="C179" t="str">
            <v>Vaän chuyeån ñaù taûng, cuïc beâ toâng ñöôøng kính 0,4 - 1m baèng oâtoâ töï ñoå 27 taán trong phaïm vi &gt;300m, &lt;= 500m</v>
          </cell>
          <cell r="D179" t="str">
            <v>100m³</v>
          </cell>
          <cell r="H179">
            <v>1804423</v>
          </cell>
        </row>
        <row r="180">
          <cell r="B180" t="str">
            <v>AB.56223</v>
          </cell>
          <cell r="C180" t="str">
            <v>Vaän chuyeån ñaù taûng, cuïc beâ toâng ñöôøng kính &gt;1m aèng oâtoâ töï ñoå 27 taán trong phaïm vi &gt;300m, &lt;= 500m</v>
          </cell>
          <cell r="D180" t="str">
            <v>100 vieân</v>
          </cell>
          <cell r="H180">
            <v>1623855</v>
          </cell>
        </row>
        <row r="181">
          <cell r="B181" t="str">
            <v>AB.56311</v>
          </cell>
          <cell r="C181" t="str">
            <v>Vaän chuyeån ñaù hoãn hôïp baèng oâtoâ töï ñoå 12 taán trong phaïm vi &gt;500m, &lt;= 700m</v>
          </cell>
          <cell r="D181" t="str">
            <v>100m³</v>
          </cell>
          <cell r="H181">
            <v>619463</v>
          </cell>
        </row>
        <row r="182">
          <cell r="B182" t="str">
            <v>AB.56321</v>
          </cell>
          <cell r="C182" t="str">
            <v>Vaän chuyeån ñaù hoãn hôïp baèng oâtoâ töï ñoå 27 taán trong phaïm vi &gt;500m, &lt;= 700m</v>
          </cell>
          <cell r="D182" t="str">
            <v>100m³</v>
          </cell>
          <cell r="H182">
            <v>590607</v>
          </cell>
        </row>
        <row r="183">
          <cell r="B183" t="str">
            <v>AB.56322</v>
          </cell>
          <cell r="C183" t="str">
            <v>Vaän chuyeån ñaù taûng, cuïc beâ toâng ñöôøng kính 0,4 - 1m baèng oâtoâ töï ñoå 27 taán trong phaïm vi &gt;500m, &lt;= 700m</v>
          </cell>
          <cell r="D183" t="str">
            <v>100m³</v>
          </cell>
          <cell r="H183">
            <v>2022608</v>
          </cell>
        </row>
        <row r="184">
          <cell r="B184" t="str">
            <v>AB.56323</v>
          </cell>
          <cell r="C184" t="str">
            <v>Vaän chuyeån ñaù taûng, cuïc beâ toâng ñöôøng kính &gt;1m aèng oâtoâ töï ñoå 27 taán trong phaïm vi &gt;500m, &lt;= 700m</v>
          </cell>
          <cell r="D184" t="str">
            <v>100 vieân</v>
          </cell>
          <cell r="H184">
            <v>1820724</v>
          </cell>
        </row>
        <row r="185">
          <cell r="B185" t="str">
            <v>AB.56411</v>
          </cell>
          <cell r="C185" t="str">
            <v>Vaän chuyeån ñaù hoãn hôïp baèng oâtoâ töï ñoå 12 taán trong phaïm vi &gt;700m, &lt;= 1000m</v>
          </cell>
          <cell r="D185" t="str">
            <v>100m³</v>
          </cell>
          <cell r="H185">
            <v>712342</v>
          </cell>
        </row>
        <row r="186">
          <cell r="B186" t="str">
            <v>AB.56421</v>
          </cell>
          <cell r="C186" t="str">
            <v>Vaän chuyeån ñaù hoãn hôïp baèng oâtoâ töï ñoå 27 taán trong phaïm vi &gt;700m, &lt;= 1000m</v>
          </cell>
          <cell r="D186" t="str">
            <v>100m³</v>
          </cell>
          <cell r="H186">
            <v>678383</v>
          </cell>
        </row>
        <row r="187">
          <cell r="B187" t="str">
            <v>AB.56422</v>
          </cell>
          <cell r="C187" t="str">
            <v>Vaän chuyeån ñaù taûng, cuïc beâ toâng ñöôøng kính 0,4 - 1m baèng oâtoâ töï ñoå 27 taán trong phaïm vi &gt;700m, &lt;= 1000m</v>
          </cell>
          <cell r="D187" t="str">
            <v>100m³</v>
          </cell>
          <cell r="H187">
            <v>2390013</v>
          </cell>
        </row>
        <row r="188">
          <cell r="B188" t="str">
            <v>AB.56423</v>
          </cell>
          <cell r="C188" t="str">
            <v>Vaän chuyeån ñaù taûng, cuïc beâ toâng ñöôøng kính 0,4 - 1m baèng oâtoâ töï ñoå 27 taán trong phaïm vi &gt;700m, &lt;= 1000m</v>
          </cell>
          <cell r="D188" t="str">
            <v>100 vieân</v>
          </cell>
          <cell r="H188">
            <v>2150511</v>
          </cell>
        </row>
        <row r="189">
          <cell r="B189" t="str">
            <v>AB.57111</v>
          </cell>
          <cell r="C189" t="str">
            <v>Vaän chuyeån ñaù taûng, cuïc beâ toâng ñöôøng kính 0,4 - 1m baèng oâtoâ töï ñoå 27 taán trong phaïm vi &gt;700m, &lt;= 1000m</v>
          </cell>
          <cell r="D189" t="str">
            <v>100 m³</v>
          </cell>
          <cell r="H189">
            <v>348095</v>
          </cell>
        </row>
        <row r="190">
          <cell r="B190" t="str">
            <v>AB.57121</v>
          </cell>
          <cell r="C190" t="str">
            <v>Vaän chuyeån ñaù taûng, cuïc beâ toâng ñöôøng kính 0,4 - 1m baèng oâtoâ töï ñoå 27 taán trong phaïm vi &gt;700m, &lt;= 1000m</v>
          </cell>
          <cell r="D190" t="str">
            <v>100 m³</v>
          </cell>
          <cell r="H190">
            <v>269598</v>
          </cell>
        </row>
        <row r="191">
          <cell r="B191" t="str">
            <v>AB.57122</v>
          </cell>
          <cell r="C191" t="str">
            <v>Vaän chuyeån ñaù taûng, cuïc beâ toâng ñöôøng kính 0,4 - 1m baèng oâtoâ töï ñoå 27 taán trong phaïm vi &gt;700m, &lt;= 1000m</v>
          </cell>
          <cell r="D191" t="str">
            <v>100 m³</v>
          </cell>
          <cell r="H191">
            <v>788730</v>
          </cell>
        </row>
        <row r="192">
          <cell r="B192" t="str">
            <v>AB.57123</v>
          </cell>
          <cell r="C192" t="str">
            <v>Vaän chuyeån ñaù taûng, cuïc beâ toâng ñöôøng kính 0,4 - 1m baèng oâtoâ töï ñoå 27 taán trong phaïm vi &gt;700m, &lt;= 1000m</v>
          </cell>
          <cell r="D192" t="str">
            <v>100 vieân</v>
          </cell>
          <cell r="H192">
            <v>709731</v>
          </cell>
        </row>
        <row r="193">
          <cell r="B193" t="str">
            <v>AB.57211</v>
          </cell>
          <cell r="C193" t="str">
            <v>Vaän chuyeån ñaù taûng, cuïc beâ toâng ñöôøng kính 0,4 - 1m baèng oâtoâ töï ñoå 27 taán trong phaïm vi &gt;700m, &lt;= 1000m</v>
          </cell>
          <cell r="D193" t="str">
            <v>100 m³</v>
          </cell>
          <cell r="H193">
            <v>280252</v>
          </cell>
        </row>
        <row r="194">
          <cell r="B194" t="str">
            <v>AB.57221</v>
          </cell>
          <cell r="C194" t="str">
            <v>Vaän chuyeån ñaù taûng, cuïc beâ toâng ñöôøng kính 0,4 - 1m baèng oâtoâ töï ñoå 27 taán trong phaïm vi &gt;700m, &lt;= 1000m</v>
          </cell>
          <cell r="D194" t="str">
            <v>100 m³</v>
          </cell>
          <cell r="H194">
            <v>216932</v>
          </cell>
        </row>
        <row r="195">
          <cell r="B195" t="str">
            <v>AB.57222</v>
          </cell>
          <cell r="C195" t="str">
            <v>Vaän chuyeån ñaù taûng, cuïc beâ toâng ñöôøng kính 0,4 - 1m baèng oâtoâ töï ñoå 27 taán trong phaïm vi &gt;700m, &lt;= 1000m</v>
          </cell>
          <cell r="D195" t="str">
            <v>100 m³</v>
          </cell>
          <cell r="H195">
            <v>649542</v>
          </cell>
        </row>
        <row r="196">
          <cell r="B196" t="str">
            <v>AB.57223</v>
          </cell>
          <cell r="C196" t="str">
            <v>Vaän chuyeån ñaù taûng, cuïc beâ toâng ñöôøng kính 0,4 - 1m baèng oâtoâ töï ñoå 27 taán trong phaïm vi &gt;700m, &lt;= 1000m</v>
          </cell>
          <cell r="D196" t="str">
            <v>100 vieân</v>
          </cell>
          <cell r="H196">
            <v>584337</v>
          </cell>
        </row>
        <row r="197">
          <cell r="B197" t="str">
            <v>AB.57311</v>
          </cell>
          <cell r="C197" t="str">
            <v>Vaän chuyeån ñaù taûng, cuïc beâ toâng ñöôøng kính 0,4 - 1m baèng oâtoâ töï ñoå 27 taán trong phaïm vi &gt;700m, &lt;= 1000m</v>
          </cell>
          <cell r="D197" t="str">
            <v>100 m³</v>
          </cell>
          <cell r="H197">
            <v>220487</v>
          </cell>
        </row>
        <row r="198">
          <cell r="B198" t="str">
            <v>AB.57321</v>
          </cell>
          <cell r="C198" t="str">
            <v>Vaän chuyeån ñaù taûng, cuïc beâ toâng ñöôøng kính 0,4 - 1m baèng oâtoâ töï ñoå 27 taán trong phaïm vi &gt;700m, &lt;= 1000m</v>
          </cell>
          <cell r="D198" t="str">
            <v>100 m³</v>
          </cell>
          <cell r="H198">
            <v>157997</v>
          </cell>
        </row>
        <row r="199">
          <cell r="B199" t="str">
            <v>AB.57322</v>
          </cell>
          <cell r="C199" t="str">
            <v>Vaän chuyeån ñaù taûng, cuïc beâ toâng ñöôøng kính 0,4 - 1m baèng oâtoâ töï ñoå 27 taán trong phaïm vi &gt;700m, &lt;= 1000m</v>
          </cell>
          <cell r="D199" t="str">
            <v>100 m³</v>
          </cell>
          <cell r="H199">
            <v>510354</v>
          </cell>
        </row>
        <row r="200">
          <cell r="B200" t="str">
            <v>AB.57323</v>
          </cell>
          <cell r="C200" t="str">
            <v>Vaän chuyeån ñaù taûng, cuïc beâ toâng ñöôøng kính 0,4 - 1m baèng oâtoâ töï ñoå 27 taán trong phaïm vi &gt;700m, &lt;= 1000m</v>
          </cell>
          <cell r="D200" t="str">
            <v>100 vieân</v>
          </cell>
          <cell r="H200">
            <v>458943</v>
          </cell>
        </row>
        <row r="201">
          <cell r="B201" t="str">
            <v>AB.58111</v>
          </cell>
          <cell r="C201" t="str">
            <v>Vaän chuyeån ñaù taûng, cuïc beâ toâng ñöôøng kính 0,4 - 1m baèng oâtoâ töï ñoå 27 taán trong phaïm vi &gt;700m, &lt;= 1000m</v>
          </cell>
          <cell r="D201" t="str">
            <v>100m³  nguyeân khai</v>
          </cell>
          <cell r="F201">
            <v>9012309</v>
          </cell>
          <cell r="G201">
            <v>1529412</v>
          </cell>
          <cell r="H201">
            <v>18039654</v>
          </cell>
        </row>
        <row r="202">
          <cell r="B202" t="str">
            <v>AB.58112</v>
          </cell>
          <cell r="C202" t="str">
            <v>Vaän chuyeån ñaù taûng, cuïc beâ toâng ñöôøng kính 0,4 - 1m baèng oâtoâ töï ñoå 27 taán trong phaïm vi &gt;700m, &lt;= 1000m</v>
          </cell>
          <cell r="D202" t="str">
            <v>100m³  nguyeân khai</v>
          </cell>
          <cell r="F202">
            <v>7567680</v>
          </cell>
          <cell r="G202">
            <v>1367994</v>
          </cell>
          <cell r="H202">
            <v>15609764</v>
          </cell>
        </row>
        <row r="203">
          <cell r="B203" t="str">
            <v>AB.58113</v>
          </cell>
          <cell r="C203" t="str">
            <v>Phaù ñaù ñaøo haàm ngang, tieát dieän ñaøo 10-15m2 duøng maùy khoan töï haønh, ñaù caáp III.</v>
          </cell>
          <cell r="D203" t="str">
            <v>100m³ nguyeân khai</v>
          </cell>
          <cell r="F203">
            <v>6867331</v>
          </cell>
          <cell r="G203">
            <v>1231360</v>
          </cell>
          <cell r="H203">
            <v>14049518</v>
          </cell>
        </row>
        <row r="204">
          <cell r="B204" t="str">
            <v>AB.58114</v>
          </cell>
          <cell r="C204" t="str">
            <v>Phaù ñaù ñaøo haàm ngang, tieát dieän ñaøo 10-15m2 duøng maùy khoan töï haønh, ñaù caáp IV.</v>
          </cell>
          <cell r="D204" t="str">
            <v>100m³  nguyeân khai</v>
          </cell>
          <cell r="F204">
            <v>6236730</v>
          </cell>
          <cell r="G204">
            <v>1108288</v>
          </cell>
          <cell r="H204">
            <v>12646393</v>
          </cell>
        </row>
        <row r="205">
          <cell r="B205" t="str">
            <v>AB.58121</v>
          </cell>
          <cell r="C205" t="str">
            <v>Phaù ñaù ñaøo haàm ngang, tieát dieän ñaøo &gt;15m2, &lt;=25m2  duøng maùy khoan töï haønh, ñaù caáp I.</v>
          </cell>
          <cell r="D205" t="str">
            <v>100m³  nguyeân khai</v>
          </cell>
          <cell r="F205">
            <v>6778132</v>
          </cell>
          <cell r="G205">
            <v>1054935</v>
          </cell>
          <cell r="H205">
            <v>12317536</v>
          </cell>
        </row>
        <row r="206">
          <cell r="B206" t="str">
            <v>AB.58122</v>
          </cell>
          <cell r="C206" t="str">
            <v>Phaù ñaù ñaøo haàm ngang, tieát dieän ñaøo &gt;15m2, &lt;=25m2 duøng maùy khoan töï haønh, ñaù caáp II.</v>
          </cell>
          <cell r="D206" t="str">
            <v>100m³  nguyeân khai</v>
          </cell>
          <cell r="F206">
            <v>5712237</v>
          </cell>
          <cell r="G206">
            <v>932288</v>
          </cell>
          <cell r="H206">
            <v>10567284</v>
          </cell>
        </row>
        <row r="207">
          <cell r="B207" t="str">
            <v>AB.58123</v>
          </cell>
          <cell r="C207" t="str">
            <v>Phaù ñaù ñaøo haàm ngang, tieát dieän ñaøo &gt;15m2, &lt;=25 m2 duøng maùy khoan töï haønh, ñaù caáp 3.</v>
          </cell>
          <cell r="D207" t="str">
            <v>100m³ ñaù nguyeân khai</v>
          </cell>
          <cell r="F207">
            <v>5179236</v>
          </cell>
          <cell r="G207">
            <v>839102</v>
          </cell>
          <cell r="H207">
            <v>9511286</v>
          </cell>
        </row>
        <row r="208">
          <cell r="B208" t="str">
            <v>AB.58124</v>
          </cell>
          <cell r="C208" t="str">
            <v>Phaù ñaù ñaøo haàm ngang, tieát dieän ñaøo &gt;15m2, &lt;= 25 m2 duøng maùy khoan töï haønh, ñaù caáp IV.</v>
          </cell>
          <cell r="D208" t="str">
            <v>100m³  nguyeân khai</v>
          </cell>
          <cell r="F208">
            <v>4699183</v>
          </cell>
          <cell r="G208">
            <v>755183</v>
          </cell>
          <cell r="H208">
            <v>8561254</v>
          </cell>
        </row>
        <row r="209">
          <cell r="B209" t="str">
            <v>AB.58131</v>
          </cell>
          <cell r="C209" t="str">
            <v>Phaù ñaù ñaøo haàm ngang, tieát dieän ñaøo &gt;25 m2, &lt;= 35 m2 duøng maùy khoan töï haønh, ñaù caáp I.</v>
          </cell>
          <cell r="D209" t="str">
            <v>100m³  nguyeân khai</v>
          </cell>
          <cell r="F209">
            <v>6085058</v>
          </cell>
          <cell r="G209">
            <v>880041</v>
          </cell>
          <cell r="H209">
            <v>10209195</v>
          </cell>
        </row>
        <row r="210">
          <cell r="B210" t="str">
            <v>AB.58132</v>
          </cell>
          <cell r="C210" t="str">
            <v>Phaù ñaù ñaøo haàm ngang, tieát dieän ñaøo &gt;25m2, &lt;= 35m2 duøng maùy khoan töï haønh, ñaù caáp II.</v>
          </cell>
          <cell r="D210" t="str">
            <v>100m³  nguyeân khai</v>
          </cell>
          <cell r="F210">
            <v>5075268</v>
          </cell>
          <cell r="G210">
            <v>786727</v>
          </cell>
          <cell r="H210">
            <v>8363939</v>
          </cell>
        </row>
        <row r="211">
          <cell r="B211" t="str">
            <v>AB.58133</v>
          </cell>
          <cell r="C211" t="str">
            <v>Phaù ñaù ñaøo haàm ngang, tieát dieän ñaøo &gt;25m2, &lt;= 35 m2 duøng maùy khoan töï haønh, ñaù caáp 3.</v>
          </cell>
          <cell r="D211" t="str">
            <v>100m³ nguyeân khai</v>
          </cell>
          <cell r="F211">
            <v>4600655</v>
          </cell>
          <cell r="G211">
            <v>708122</v>
          </cell>
          <cell r="H211">
            <v>7527180</v>
          </cell>
        </row>
        <row r="212">
          <cell r="B212" t="str">
            <v>AB.58134</v>
          </cell>
          <cell r="C212" t="str">
            <v>Phaù ñaù ñaøo haàm ngang, tieát dieän ñaøo &gt;25 m2, &lt;= 35 m2 duøng maùy khoan töï haønh, ñaù caáp IV.</v>
          </cell>
          <cell r="D212" t="str">
            <v>100m³  nguyeân khai</v>
          </cell>
          <cell r="F212">
            <v>4171767</v>
          </cell>
          <cell r="G212">
            <v>637297</v>
          </cell>
          <cell r="H212">
            <v>6781770</v>
          </cell>
        </row>
        <row r="213">
          <cell r="B213" t="str">
            <v>AB.58141</v>
          </cell>
          <cell r="C213" t="str">
            <v>Phaù ñaù ñaøo haàm ngang, tieát dieän ñaøo &gt;35m2, &lt;= 50 m2  duøng maùy khoan töï haønh, ñaù caáp I.</v>
          </cell>
          <cell r="D213" t="str">
            <v>100m³  nguyeân khai</v>
          </cell>
          <cell r="F213">
            <v>5391923</v>
          </cell>
          <cell r="G213">
            <v>705189</v>
          </cell>
          <cell r="H213">
            <v>8104508</v>
          </cell>
        </row>
        <row r="214">
          <cell r="B214" t="str">
            <v>AB.58142</v>
          </cell>
          <cell r="C214" t="str">
            <v>Phaù ñaù ñaøo haàm ngang, tieát dieän ñaøo &gt;35m2, &lt;=50 m2 duøng maùy khoan töï haønh, ñaù caáp II.</v>
          </cell>
          <cell r="D214" t="str">
            <v>100m³  nguyeân khai</v>
          </cell>
          <cell r="F214">
            <v>4438483</v>
          </cell>
          <cell r="G214">
            <v>641166</v>
          </cell>
          <cell r="H214">
            <v>6160595</v>
          </cell>
        </row>
        <row r="215">
          <cell r="B215" t="str">
            <v>AB.58143</v>
          </cell>
          <cell r="C215" t="str">
            <v>Phaù ñaù ñaøo haàm ngang, tieát dieän ñaøo &gt;35m2, &lt;=50 m2 duøng maùy khoan töï haønh, ñaù caáp III.</v>
          </cell>
          <cell r="D215" t="str">
            <v>100m³ ñaù nguyeân khai</v>
          </cell>
          <cell r="F215">
            <v>4021994</v>
          </cell>
          <cell r="G215">
            <v>577143</v>
          </cell>
          <cell r="H215">
            <v>5543074</v>
          </cell>
        </row>
        <row r="216">
          <cell r="B216" t="str">
            <v>AB.58144</v>
          </cell>
          <cell r="C216" t="str">
            <v>Phaù ñaù ñaøo haàm ngang, tieát dieän ñaøo &gt;35m2, &lt;= 50 m2 duøng maùy khoan töï haønh, ñaù caáp IV.</v>
          </cell>
          <cell r="D216" t="str">
            <v>100m³  nguyeân khai</v>
          </cell>
          <cell r="F216">
            <v>3644613</v>
          </cell>
          <cell r="G216">
            <v>519412</v>
          </cell>
          <cell r="H216">
            <v>4998632</v>
          </cell>
        </row>
        <row r="217">
          <cell r="B217" t="str">
            <v>AB.58151</v>
          </cell>
          <cell r="C217" t="str">
            <v>Phaù ñaù ñaøo haàm ngang, tieát dieän ñaøo &gt; 50 m2  duøng maùy khoan töï haønh, ñaù caáp I.</v>
          </cell>
          <cell r="D217" t="str">
            <v>100m³  nguyeân khai</v>
          </cell>
          <cell r="F217">
            <v>5203156</v>
          </cell>
          <cell r="G217">
            <v>620888</v>
          </cell>
          <cell r="H217">
            <v>7015624</v>
          </cell>
        </row>
        <row r="218">
          <cell r="B218" t="str">
            <v>AB.58152</v>
          </cell>
          <cell r="C218" t="str">
            <v>Phaù ñaù ñaøo haàm ngang, tieát dieän ñaøo &gt; 50 m2 duøng maùy khoan töï haønh, ñaù caáp II.</v>
          </cell>
          <cell r="D218" t="str">
            <v>100m³  nguyeân khai</v>
          </cell>
          <cell r="F218">
            <v>4341645</v>
          </cell>
          <cell r="G218">
            <v>564517</v>
          </cell>
          <cell r="H218">
            <v>5890201</v>
          </cell>
        </row>
        <row r="219">
          <cell r="B219" t="str">
            <v>AB.58153</v>
          </cell>
          <cell r="C219" t="str">
            <v>Phaù ñaù ñaøo haàm ngang, tieát dieän ñaøo &gt; 50 m2 duøng maùy khoan töï haønh, ñaù caáp 3.</v>
          </cell>
          <cell r="D219" t="str">
            <v>100m³ ñaù nguyeân khai</v>
          </cell>
          <cell r="F219">
            <v>3930455</v>
          </cell>
          <cell r="G219">
            <v>508146</v>
          </cell>
          <cell r="H219">
            <v>5309220</v>
          </cell>
        </row>
        <row r="220">
          <cell r="B220" t="str">
            <v>AB.58154</v>
          </cell>
          <cell r="C220" t="str">
            <v>Phaù ñaù ñaøo haàm ngang, tieát dieän ñaøo &gt; 50 m2 duøng maùy khoan töï haønh, ñaù caáp IV.</v>
          </cell>
          <cell r="D220" t="str">
            <v>100m³  nguyeân khai</v>
          </cell>
          <cell r="F220">
            <v>3559555</v>
          </cell>
          <cell r="G220">
            <v>457217</v>
          </cell>
          <cell r="H220">
            <v>4768432</v>
          </cell>
        </row>
        <row r="221">
          <cell r="B221" t="str">
            <v>AB.58211</v>
          </cell>
          <cell r="C221" t="str">
            <v>Phaù ñaù haï neàn haàm ngang, duøng maùy khoan haàm töï haønh, caáp ñaù I</v>
          </cell>
          <cell r="D221" t="str">
            <v>100m³  nguyeân khai</v>
          </cell>
          <cell r="F221">
            <v>3385740</v>
          </cell>
          <cell r="G221">
            <v>408115</v>
          </cell>
          <cell r="H221">
            <v>4541886</v>
          </cell>
        </row>
        <row r="222">
          <cell r="B222" t="str">
            <v>AB.58212</v>
          </cell>
          <cell r="C222" t="str">
            <v>Phaù ñaù haï neàn haàm ngang, duøng maùy khoan haàm töï haønh, caáp ñaù II</v>
          </cell>
          <cell r="D222" t="str">
            <v>100m³  nguyeân khai</v>
          </cell>
          <cell r="F222">
            <v>3071236</v>
          </cell>
          <cell r="G222">
            <v>370194</v>
          </cell>
          <cell r="H222">
            <v>4118025</v>
          </cell>
        </row>
        <row r="223">
          <cell r="B223" t="str">
            <v>AB.58213</v>
          </cell>
          <cell r="C223" t="str">
            <v>Phaù ñaù haï neàn haàm ngang, duøng maùy khoan haàm töï haønh, caáp ñaù III</v>
          </cell>
          <cell r="D223" t="str">
            <v>100m³  nguyeân khai</v>
          </cell>
          <cell r="F223">
            <v>2902209</v>
          </cell>
          <cell r="G223">
            <v>349789</v>
          </cell>
          <cell r="H223">
            <v>3895133</v>
          </cell>
        </row>
        <row r="224">
          <cell r="B224" t="str">
            <v>AB.58214</v>
          </cell>
          <cell r="C224" t="str">
            <v>Phaù ñaù haï neàn haàm ngang, duøng maùy khoan haàm töï haønh, caáp ñaù IV</v>
          </cell>
          <cell r="D224" t="str">
            <v>100m³  nguyeân khai</v>
          </cell>
          <cell r="F224">
            <v>2612113</v>
          </cell>
          <cell r="G224">
            <v>314801</v>
          </cell>
          <cell r="H224">
            <v>3504158</v>
          </cell>
        </row>
        <row r="225">
          <cell r="B225" t="str">
            <v>AB.58410</v>
          </cell>
          <cell r="C225" t="str">
            <v>Khoan ñaù ñaøo haàm ñöùng ñöôøng kính 2,4 m baèng maùy khoan Robbin</v>
          </cell>
          <cell r="D225" t="str">
            <v>100m</v>
          </cell>
          <cell r="F225">
            <v>3174000</v>
          </cell>
          <cell r="G225">
            <v>16634946</v>
          </cell>
          <cell r="H225">
            <v>231000000</v>
          </cell>
        </row>
        <row r="226">
          <cell r="B226" t="str">
            <v>AB.58420</v>
          </cell>
          <cell r="C226" t="str">
            <v>Khoan ñaù ñaøo haàm nghieâng ñöôøng kính 2,4 m baèng maùy khoan Robbin</v>
          </cell>
          <cell r="D226" t="str">
            <v>100m</v>
          </cell>
          <cell r="F226">
            <v>3174000</v>
          </cell>
          <cell r="G226">
            <v>18298440</v>
          </cell>
          <cell r="H226">
            <v>255000000</v>
          </cell>
        </row>
        <row r="227">
          <cell r="B227" t="str">
            <v>AB.58611</v>
          </cell>
          <cell r="C227" t="str">
            <v>Khoan noå mìn phaù ñaù döôùi nöôùc, chieàu saâu 3-7m, ñaù caáp I.</v>
          </cell>
          <cell r="D227" t="str">
            <v>1m³ ñaù nguyeân khai</v>
          </cell>
          <cell r="F227">
            <v>121569</v>
          </cell>
          <cell r="G227">
            <v>165510</v>
          </cell>
          <cell r="H227">
            <v>1754349</v>
          </cell>
        </row>
        <row r="228">
          <cell r="B228" t="str">
            <v>AB.58612</v>
          </cell>
          <cell r="C228" t="str">
            <v>Khoan noå mìn phaù ñaù döôùi nöôùc, chieàu saâu 3-7m, ñaù caáp II.</v>
          </cell>
          <cell r="D228" t="str">
            <v>1m³ ñaù nguyeân khai</v>
          </cell>
          <cell r="F228">
            <v>114658</v>
          </cell>
          <cell r="G228">
            <v>156750</v>
          </cell>
          <cell r="H228">
            <v>1669763</v>
          </cell>
        </row>
        <row r="229">
          <cell r="B229" t="str">
            <v>AB.58613</v>
          </cell>
          <cell r="C229" t="str">
            <v>Khoan noå mìn phaù ñaù döôùi nöôùc, chieàu saâu 3-7m, ñaù caáp III.</v>
          </cell>
          <cell r="D229" t="str">
            <v>1m³ ñaù nguyeân khai</v>
          </cell>
          <cell r="F229">
            <v>107136</v>
          </cell>
          <cell r="G229">
            <v>148913</v>
          </cell>
          <cell r="H229">
            <v>1605502</v>
          </cell>
        </row>
        <row r="230">
          <cell r="B230" t="str">
            <v>AB.58614</v>
          </cell>
          <cell r="C230" t="str">
            <v>Khoan noå mìn phaù ñaù döôùi nöôùc, chieàu saâu 3-7m, ñaù caáp IV.</v>
          </cell>
          <cell r="D230" t="str">
            <v>1m³ ñaù nguyeân khai</v>
          </cell>
          <cell r="F230">
            <v>99919</v>
          </cell>
          <cell r="G230">
            <v>142919</v>
          </cell>
          <cell r="H230">
            <v>1518041</v>
          </cell>
        </row>
        <row r="231">
          <cell r="B231" t="str">
            <v>AB.59110</v>
          </cell>
          <cell r="C231" t="str">
            <v>Xuùc chuyeån ñaù noå mìn trong haàm baèng toå hôïp maùy caøo vô, oâtoâ 22T, cöï ly trung bình &lt;= 500 m</v>
          </cell>
          <cell r="D231" t="str">
            <v>100m³ ñaù nguyeân khai</v>
          </cell>
          <cell r="G231">
            <v>118183</v>
          </cell>
          <cell r="H231">
            <v>1898568</v>
          </cell>
        </row>
        <row r="232">
          <cell r="B232" t="str">
            <v>AB.59120</v>
          </cell>
          <cell r="C232" t="str">
            <v>Xuùc chuyeån ñaù noå mìn trong haàm baèng toå hôïp maùy caøo vô, oâtoâ 22T, cöï ly trung bình &lt;=1000 m</v>
          </cell>
          <cell r="D232" t="str">
            <v>100m³ ñaù nguyeân khai</v>
          </cell>
          <cell r="G232">
            <v>118183</v>
          </cell>
          <cell r="H232">
            <v>2680283</v>
          </cell>
        </row>
        <row r="233">
          <cell r="B233" t="str">
            <v>AB.59210</v>
          </cell>
          <cell r="C233" t="str">
            <v>Xuùc ñaù noå mìn trong haàm baèng toå hôïp maùy ñaøo xuùc laät, oâ toâ 10T, cöï ly trung bình &lt;=500m</v>
          </cell>
          <cell r="D233" t="str">
            <v>100m³ ñaù nguyeân khai</v>
          </cell>
          <cell r="G233">
            <v>118183</v>
          </cell>
          <cell r="H233">
            <v>3391788</v>
          </cell>
        </row>
        <row r="234">
          <cell r="B234" t="str">
            <v>AB.59220</v>
          </cell>
          <cell r="C234" t="str">
            <v>Xuùc ñaù noå mìn trong haàm baèng toå hôïp maùy ñaøo xuùc laät, oâ toâ 10T, cöï ly trung bình &gt;500m, &lt;=1000m</v>
          </cell>
          <cell r="D234" t="str">
            <v>100m³ ñaù nguyeân khai</v>
          </cell>
          <cell r="G234">
            <v>118183</v>
          </cell>
          <cell r="H234">
            <v>4584902</v>
          </cell>
        </row>
        <row r="235">
          <cell r="B235" t="str">
            <v>AB.59310</v>
          </cell>
          <cell r="C235" t="str">
            <v>Boác xuùc chuyeån ñaù noå mìn trong haàm baèng toå hôïp maùy xuùc laät, xe gooøng 3 T, cöï ly trung bình &lt;=500 m</v>
          </cell>
          <cell r="D235" t="str">
            <v>100m³ ñaù nguyeân khai</v>
          </cell>
          <cell r="G235">
            <v>298817</v>
          </cell>
          <cell r="H235">
            <v>17452017</v>
          </cell>
        </row>
        <row r="236">
          <cell r="B236" t="str">
            <v>AB.59320</v>
          </cell>
          <cell r="C236" t="str">
            <v>Boác xuùc chuyeån ñaù noå mìn trong haàm baèng toå hôïp maùy xuùc laät, xe gooøng 3 T, cöï ly trung bình &gt;500 m, &lt;=1000m.</v>
          </cell>
          <cell r="D236" t="str">
            <v>100m³ ñaù nguyeân khai</v>
          </cell>
          <cell r="G236">
            <v>298817</v>
          </cell>
          <cell r="H236">
            <v>19440441</v>
          </cell>
        </row>
        <row r="237">
          <cell r="B237" t="str">
            <v>AB.59410</v>
          </cell>
          <cell r="C237" t="str">
            <v>Xuùc ñaù chuyeån noå mìn trong haàm baèng maùy xuùc laät cöï ly trung bình &lt;=100m.</v>
          </cell>
          <cell r="D237" t="str">
            <v>100m³ ñaù nguyeân khai</v>
          </cell>
          <cell r="G237">
            <v>72951</v>
          </cell>
          <cell r="H237">
            <v>1713531</v>
          </cell>
        </row>
        <row r="238">
          <cell r="B238" t="str">
            <v>AA.31111</v>
          </cell>
          <cell r="C238" t="str">
            <v>Thaùo dôõ caùc loaïi keát caáu goã, chieàu cao &lt;=4m.</v>
          </cell>
          <cell r="D238" t="str">
            <v>m³</v>
          </cell>
          <cell r="G238">
            <v>74593</v>
          </cell>
        </row>
        <row r="239">
          <cell r="B239" t="str">
            <v>AA.31112</v>
          </cell>
          <cell r="C239" t="str">
            <v>Thaùo dôõ caùc loaïi keát caáu goã, chieàu cao &gt;4 ñeán &lt;=16m.</v>
          </cell>
          <cell r="D239" t="str">
            <v>m³</v>
          </cell>
          <cell r="G239">
            <v>118006</v>
          </cell>
        </row>
        <row r="240">
          <cell r="B240" t="str">
            <v>AA.31121</v>
          </cell>
          <cell r="C240" t="str">
            <v>Thaùo dôõ caùc loaïi keát caáu saét theùp, chieàu cao &lt;=4m.</v>
          </cell>
          <cell r="D240" t="str">
            <v>taán</v>
          </cell>
          <cell r="G240">
            <v>256536</v>
          </cell>
        </row>
        <row r="241">
          <cell r="B241" t="str">
            <v>AA.31122</v>
          </cell>
          <cell r="C241" t="str">
            <v>Thaùo dôõ caùc loaïi keát caáu saét theùp, chieàu cao &gt;4 ñeán &lt;=16m.</v>
          </cell>
          <cell r="D241" t="str">
            <v>taán</v>
          </cell>
          <cell r="G241">
            <v>347310</v>
          </cell>
        </row>
        <row r="242">
          <cell r="B242" t="str">
            <v>AA.31211</v>
          </cell>
          <cell r="C242" t="str">
            <v>Thaùo dôõ maùi ngoùi, chieàu cao &lt;=4m.</v>
          </cell>
          <cell r="D242" t="str">
            <v>m²</v>
          </cell>
          <cell r="G242">
            <v>2368</v>
          </cell>
        </row>
        <row r="243">
          <cell r="B243" t="str">
            <v>AA.31212</v>
          </cell>
          <cell r="C243" t="str">
            <v>Thaùo dôõ maùi ngoùi, chieàu cao &gt;4 ñeán &lt;=16m.</v>
          </cell>
          <cell r="D243" t="str">
            <v>m²</v>
          </cell>
          <cell r="G243">
            <v>3552</v>
          </cell>
        </row>
        <row r="244">
          <cell r="B244" t="str">
            <v>AA.31221</v>
          </cell>
          <cell r="C244" t="str">
            <v>Thaùo dôõ maùi toân, chieàu cao &lt;=4m.</v>
          </cell>
          <cell r="D244" t="str">
            <v>m²</v>
          </cell>
          <cell r="G244">
            <v>1184</v>
          </cell>
        </row>
        <row r="245">
          <cell r="B245" t="str">
            <v>AA.31222</v>
          </cell>
          <cell r="C245" t="str">
            <v>Thaùo dôõ maùi toân, chieàu cao &gt;4 ñeán &lt;=16m.</v>
          </cell>
          <cell r="D245" t="str">
            <v>m²</v>
          </cell>
          <cell r="G245">
            <v>1579</v>
          </cell>
        </row>
        <row r="246">
          <cell r="B246" t="str">
            <v>AA.31231</v>
          </cell>
          <cell r="C246" t="str">
            <v>Thaùo dôõ maùi Fibroâ Xi maêng, chieàu cao &lt;=4m.</v>
          </cell>
          <cell r="D246" t="str">
            <v>m²</v>
          </cell>
          <cell r="G246">
            <v>1973</v>
          </cell>
        </row>
        <row r="247">
          <cell r="B247" t="str">
            <v>AA.31232</v>
          </cell>
          <cell r="C247" t="str">
            <v>Thaùo dôõ maùi Fibroâ Xi maêng, chieàu cao &gt;4 ñeán &lt;=16m.</v>
          </cell>
          <cell r="D247" t="str">
            <v>m²</v>
          </cell>
          <cell r="G247">
            <v>2368</v>
          </cell>
        </row>
        <row r="248">
          <cell r="B248" t="str">
            <v>AA.31311</v>
          </cell>
          <cell r="C248" t="str">
            <v>Thaùo dôõ traàn</v>
          </cell>
          <cell r="D248" t="str">
            <v>m²</v>
          </cell>
          <cell r="G248">
            <v>2368</v>
          </cell>
        </row>
        <row r="249">
          <cell r="B249" t="str">
            <v>AA.31312</v>
          </cell>
          <cell r="C249" t="str">
            <v>Thaùo dôõ cöûa</v>
          </cell>
          <cell r="D249" t="str">
            <v>m²</v>
          </cell>
          <cell r="G249">
            <v>1579</v>
          </cell>
        </row>
        <row r="250">
          <cell r="B250" t="str">
            <v>AA.31331</v>
          </cell>
          <cell r="C250" t="str">
            <v>Thaùo dôõ gaïch oáp töôøng.</v>
          </cell>
          <cell r="D250" t="str">
            <v>m²</v>
          </cell>
          <cell r="G250">
            <v>4341</v>
          </cell>
        </row>
        <row r="251">
          <cell r="B251" t="str">
            <v>AA.31332</v>
          </cell>
          <cell r="C251" t="str">
            <v>Thaùo dôõ gaïch oáp chaân töôøng.</v>
          </cell>
          <cell r="D251" t="str">
            <v>m²</v>
          </cell>
          <cell r="G251">
            <v>5131</v>
          </cell>
        </row>
        <row r="252">
          <cell r="B252" t="str">
            <v>AA.31411</v>
          </cell>
          <cell r="C252" t="str">
            <v>Thaùo dôõ vaùch ngaên khung maét caùo.</v>
          </cell>
          <cell r="D252" t="str">
            <v>m²</v>
          </cell>
          <cell r="G252">
            <v>1184</v>
          </cell>
        </row>
        <row r="253">
          <cell r="B253" t="str">
            <v>AA.31421</v>
          </cell>
          <cell r="C253" t="str">
            <v>Thaùo dôõ vaùch ngaên giaáy eùp, vaùn eùp.</v>
          </cell>
          <cell r="D253" t="str">
            <v>m²</v>
          </cell>
          <cell r="G253">
            <v>1579</v>
          </cell>
        </row>
        <row r="254">
          <cell r="B254" t="str">
            <v>AA.31431</v>
          </cell>
          <cell r="C254" t="str">
            <v>Thaùo dôõ vaùch ngaên töôøng goã.</v>
          </cell>
          <cell r="D254" t="str">
            <v>m²</v>
          </cell>
          <cell r="G254">
            <v>1579</v>
          </cell>
        </row>
        <row r="255">
          <cell r="B255" t="str">
            <v>AA.31441</v>
          </cell>
          <cell r="C255" t="str">
            <v>Thaùo dôõ vaùch ngaên vaùn saøn.</v>
          </cell>
          <cell r="D255" t="str">
            <v>m²</v>
          </cell>
          <cell r="G255">
            <v>2368</v>
          </cell>
        </row>
        <row r="256">
          <cell r="B256" t="str">
            <v>AA.31451</v>
          </cell>
          <cell r="C256" t="str">
            <v>Thaùo dôõ vaùch ngaên baèng nhoâm kính.</v>
          </cell>
          <cell r="D256" t="str">
            <v>m²</v>
          </cell>
          <cell r="G256">
            <v>3947</v>
          </cell>
        </row>
        <row r="257">
          <cell r="B257" t="str">
            <v>AA.31511</v>
          </cell>
          <cell r="C257" t="str">
            <v>Thaùo dôõ caùc thieát bò veä sinh, thaùo dôõ boàn taém.</v>
          </cell>
          <cell r="D257" t="str">
            <v>caùi</v>
          </cell>
          <cell r="G257">
            <v>17760</v>
          </cell>
        </row>
        <row r="258">
          <cell r="B258" t="str">
            <v>AA.31521</v>
          </cell>
          <cell r="C258" t="str">
            <v>Thaùo dôõ caùc thieát bò veä sinh, thaùo dôõ chaäu röûa.</v>
          </cell>
          <cell r="D258" t="str">
            <v>caùi</v>
          </cell>
          <cell r="G258">
            <v>3947</v>
          </cell>
        </row>
        <row r="259">
          <cell r="B259" t="str">
            <v>AA.31531</v>
          </cell>
          <cell r="C259" t="str">
            <v>Thaùo dôõ caùc thieát bò veä sinh, thaùo dôõ beä xí.</v>
          </cell>
          <cell r="D259" t="str">
            <v>caùi</v>
          </cell>
          <cell r="G259">
            <v>5131</v>
          </cell>
        </row>
        <row r="260">
          <cell r="B260" t="str">
            <v>AA.31541</v>
          </cell>
          <cell r="C260" t="str">
            <v>Thaùo dôõ caùc thieát bò veä sinh, thaùo dôõ chaäu tieåu.</v>
          </cell>
          <cell r="D260" t="str">
            <v>caùi</v>
          </cell>
          <cell r="G260">
            <v>5920</v>
          </cell>
        </row>
        <row r="261">
          <cell r="B261" t="str">
            <v>AA.31611</v>
          </cell>
          <cell r="C261" t="str">
            <v>Thaùo dôõ maùy ñieàu hoaø cuïc boä</v>
          </cell>
          <cell r="D261" t="str">
            <v>caùi</v>
          </cell>
          <cell r="G261">
            <v>23680</v>
          </cell>
        </row>
        <row r="262">
          <cell r="B262" t="str">
            <v>AA.31621</v>
          </cell>
          <cell r="C262" t="str">
            <v>Thaùo dôõ bình ñun nöôùc noùng.</v>
          </cell>
          <cell r="D262" t="str">
            <v>caùi</v>
          </cell>
          <cell r="G262">
            <v>7893</v>
          </cell>
        </row>
        <row r="263">
          <cell r="B263" t="str">
            <v>AA.32111</v>
          </cell>
          <cell r="C263" t="str">
            <v>Thaùo dôõ saøn caàu taïm (EIFFEL, BALLEY, daøn T66, N64) baèng maùy haøn.</v>
          </cell>
          <cell r="D263" t="str">
            <v>taán</v>
          </cell>
          <cell r="F263">
            <v>8190</v>
          </cell>
          <cell r="G263">
            <v>289688</v>
          </cell>
          <cell r="H263">
            <v>65913</v>
          </cell>
        </row>
        <row r="264">
          <cell r="B264" t="str">
            <v>AA.32112</v>
          </cell>
          <cell r="C264" t="str">
            <v>Thaùo dôõ daøn caàu taïm (EIFFEL, BALLEY, daøn T66, N64) baèng maùy haøn.</v>
          </cell>
          <cell r="D264" t="str">
            <v>taán</v>
          </cell>
          <cell r="F264">
            <v>11944</v>
          </cell>
          <cell r="G264">
            <v>371779</v>
          </cell>
          <cell r="H264">
            <v>91023</v>
          </cell>
        </row>
        <row r="265">
          <cell r="B265" t="str">
            <v>AA.32121</v>
          </cell>
          <cell r="C265" t="str">
            <v>Thaùo dôõ saøn caàu taïm (EIFFEL, BALLEY, daøn T66, N64) baèng caàn caåu, caét theùp baèng maùy haøn.</v>
          </cell>
          <cell r="D265" t="str">
            <v>taán</v>
          </cell>
          <cell r="F265">
            <v>8190</v>
          </cell>
          <cell r="G265">
            <v>142476</v>
          </cell>
          <cell r="H265">
            <v>167276</v>
          </cell>
        </row>
        <row r="266">
          <cell r="B266" t="str">
            <v>AA.32122</v>
          </cell>
          <cell r="C266" t="str">
            <v>Thaùo dôõ daøn caàu taïm (EIFFEL, BALLEY, daøn T66, N64) baèng caàn caåu, caét theùp baèng maùy haøn.</v>
          </cell>
          <cell r="D266" t="str">
            <v>taán</v>
          </cell>
          <cell r="F266">
            <v>11944</v>
          </cell>
          <cell r="G266">
            <v>222594</v>
          </cell>
          <cell r="H266">
            <v>209994</v>
          </cell>
        </row>
        <row r="267">
          <cell r="B267" t="str">
            <v>AA.32211</v>
          </cell>
          <cell r="C267" t="str">
            <v>Thaùo dôõ daàm, daøn caàu theùp caùc loaïi treân caïn.</v>
          </cell>
          <cell r="D267" t="str">
            <v>taán</v>
          </cell>
          <cell r="F267">
            <v>145845</v>
          </cell>
          <cell r="G267">
            <v>403864</v>
          </cell>
          <cell r="H267">
            <v>1574748</v>
          </cell>
        </row>
        <row r="268">
          <cell r="B268" t="str">
            <v>AA.32212</v>
          </cell>
          <cell r="C268" t="str">
            <v>Thaùo dôõ daàm, daøn caàu theùp caùc loaïi döôùi nöôùc.</v>
          </cell>
          <cell r="D268" t="str">
            <v>taán</v>
          </cell>
          <cell r="F268">
            <v>157028</v>
          </cell>
          <cell r="G268">
            <v>573912</v>
          </cell>
          <cell r="H268">
            <v>2241137</v>
          </cell>
        </row>
        <row r="269">
          <cell r="C269" t="str">
            <v>Coäng</v>
          </cell>
        </row>
        <row r="276">
          <cell r="B276" t="str">
            <v>MAÕ HIEÄU</v>
          </cell>
          <cell r="C276" t="str">
            <v>NOÄI DUNG</v>
          </cell>
          <cell r="D276" t="str">
            <v>ÑÔN VÒ</v>
          </cell>
          <cell r="E276" t="str">
            <v>KHOÁI LÖÔÏNG</v>
          </cell>
          <cell r="F276" t="str">
            <v>ÑÔN GIAÙ</v>
          </cell>
        </row>
        <row r="277">
          <cell r="B277" t="str">
            <v>GTT</v>
          </cell>
          <cell r="C277" t="str">
            <v>Laép</v>
          </cell>
        </row>
        <row r="278">
          <cell r="B278" t="str">
            <v>AB.11111</v>
          </cell>
          <cell r="C278" t="str">
            <v>Ñaøo buøn ñaëc trong moïi ñieàu kieän.</v>
          </cell>
          <cell r="D278" t="str">
            <v>m³</v>
          </cell>
          <cell r="G278">
            <v>34237</v>
          </cell>
        </row>
        <row r="279">
          <cell r="B279" t="str">
            <v>AB.11112</v>
          </cell>
          <cell r="C279" t="str">
            <v>Ñaøo buøn laãn raùc trong moïi ñieàu kieän.</v>
          </cell>
          <cell r="D279" t="str">
            <v>m³</v>
          </cell>
          <cell r="G279">
            <v>36422</v>
          </cell>
        </row>
        <row r="280">
          <cell r="B280" t="str">
            <v>AB.11113</v>
          </cell>
          <cell r="C280" t="str">
            <v>Ñaøo buøn laãn soûi ñaù trong moïi ñieàu kieän.</v>
          </cell>
          <cell r="D280" t="str">
            <v>m³</v>
          </cell>
          <cell r="G280">
            <v>59368</v>
          </cell>
        </row>
        <row r="281">
          <cell r="B281" t="str">
            <v>AB.11114</v>
          </cell>
          <cell r="C281" t="str">
            <v>Ñaøo buøn loûng trong moïi ñieàu kieän.</v>
          </cell>
          <cell r="D281" t="str">
            <v>m³</v>
          </cell>
          <cell r="G281">
            <v>52083</v>
          </cell>
        </row>
        <row r="282">
          <cell r="B282" t="str">
            <v>AB.11121</v>
          </cell>
          <cell r="C282" t="str">
            <v>Vaän chuyeån tieáp buøn ñaëc 10m</v>
          </cell>
          <cell r="D282" t="str">
            <v>m³</v>
          </cell>
          <cell r="G282">
            <v>510</v>
          </cell>
        </row>
        <row r="283">
          <cell r="B283" t="str">
            <v>AB.11123</v>
          </cell>
          <cell r="C283" t="str">
            <v>Vaän chuyeån tieáp buøn laãn soûi ñaù 10m.</v>
          </cell>
          <cell r="D283" t="str">
            <v>m³</v>
          </cell>
          <cell r="G283">
            <v>2404</v>
          </cell>
        </row>
        <row r="284">
          <cell r="B284" t="str">
            <v>AB.11211</v>
          </cell>
          <cell r="C284" t="str">
            <v>Ñaøo ñaát ñeå ñaép hoaëc ra baõi thaûi, baõi taäp keát, ñaát caáp I.</v>
          </cell>
          <cell r="D284" t="str">
            <v>m³</v>
          </cell>
          <cell r="G284">
            <v>16390</v>
          </cell>
        </row>
        <row r="285">
          <cell r="B285" t="str">
            <v>AB.11212</v>
          </cell>
          <cell r="C285" t="str">
            <v>Ñaøo ñaát ñeå ñaép hoaëc ra baõi thaûi, baõi taäp keát, ñaát caáp II.</v>
          </cell>
          <cell r="D285" t="str">
            <v>m³</v>
          </cell>
          <cell r="G285">
            <v>22582</v>
          </cell>
        </row>
        <row r="286">
          <cell r="B286" t="str">
            <v>AB.11213</v>
          </cell>
          <cell r="C286" t="str">
            <v>Ñaøo ñaát ñeå ñaép hoaëc ra baõi thaûi, baõi taäp keát, ñaát caáp III.</v>
          </cell>
          <cell r="D286" t="str">
            <v>m³</v>
          </cell>
          <cell r="G286">
            <v>28409</v>
          </cell>
        </row>
        <row r="287">
          <cell r="B287" t="str">
            <v>AB.11311</v>
          </cell>
          <cell r="C287" t="str">
            <v>Ñaøo moùng baêng roäng &lt;=3m, saâu &lt;=1m, ñaát caáp I.</v>
          </cell>
          <cell r="D287" t="str">
            <v>m³</v>
          </cell>
          <cell r="G287">
            <v>20396</v>
          </cell>
        </row>
        <row r="288">
          <cell r="B288" t="str">
            <v>AB.11312</v>
          </cell>
          <cell r="C288" t="str">
            <v>Ñaøo moùng baêng roäng &lt;=3m, saâu &lt;=1m, ñaát caáp II.</v>
          </cell>
          <cell r="D288" t="str">
            <v>m³</v>
          </cell>
          <cell r="G288">
            <v>29866</v>
          </cell>
        </row>
        <row r="289">
          <cell r="B289" t="str">
            <v>AB.11313</v>
          </cell>
          <cell r="C289" t="str">
            <v>Ñaøo moùng coâng trình, daøo moùng baêng roäng &lt;=3m, saâu &lt;=1m, ñaát caáp III.</v>
          </cell>
          <cell r="D289" t="str">
            <v>m³</v>
          </cell>
          <cell r="G289">
            <v>45163</v>
          </cell>
        </row>
        <row r="290">
          <cell r="B290" t="str">
            <v>AB.11314</v>
          </cell>
          <cell r="C290" t="str">
            <v>Ñaøo moùng baêng roäng &lt;=3m, saâu &lt;=1m, ñaát caáp IV.</v>
          </cell>
          <cell r="D290" t="str">
            <v>m³</v>
          </cell>
          <cell r="G290">
            <v>70294</v>
          </cell>
        </row>
        <row r="291">
          <cell r="B291" t="str">
            <v>AB.11321</v>
          </cell>
          <cell r="C291" t="str">
            <v>Ñaøo moùng baêng roäng &lt;=3m, saâu &gt;1 ñeán &lt;=2m, ñaát caáp I.</v>
          </cell>
          <cell r="D291" t="str">
            <v>m³</v>
          </cell>
          <cell r="G291">
            <v>22582</v>
          </cell>
        </row>
        <row r="292">
          <cell r="B292" t="str">
            <v>AB.11322</v>
          </cell>
          <cell r="C292" t="str">
            <v>Ñaøo moùng baêng roäng &lt;=3m, saâu &gt;1 ñeán&lt;=2m, ñaát caáp II.</v>
          </cell>
          <cell r="D292" t="str">
            <v>m³</v>
          </cell>
          <cell r="G292">
            <v>32051</v>
          </cell>
        </row>
        <row r="293">
          <cell r="B293" t="str">
            <v>AB.11323</v>
          </cell>
          <cell r="C293" t="str">
            <v>Ñaøo moùng baêng roäng &lt;=3m, saâu &gt;1 ñeán &lt;=2m, ñaát caáp III.</v>
          </cell>
          <cell r="D293" t="str">
            <v>m³</v>
          </cell>
          <cell r="G293">
            <v>47713</v>
          </cell>
        </row>
        <row r="294">
          <cell r="B294" t="str">
            <v>AB.11324</v>
          </cell>
          <cell r="C294" t="str">
            <v>Ñaøo moùng baêng roäng &lt;=3m, saâu &gt;1 ñeán &lt;=2m, ñaát caáp IV.</v>
          </cell>
          <cell r="D294" t="str">
            <v>m³</v>
          </cell>
          <cell r="G294">
            <v>72844</v>
          </cell>
        </row>
        <row r="295">
          <cell r="B295" t="str">
            <v>AB.11331</v>
          </cell>
          <cell r="C295" t="str">
            <v>Ñaøo moùng baêng roäng &lt;=3m, saâu &gt;2 ñeán &lt;=3m, ñaát caáp I.</v>
          </cell>
          <cell r="D295" t="str">
            <v>m³</v>
          </cell>
          <cell r="G295">
            <v>24767</v>
          </cell>
        </row>
        <row r="296">
          <cell r="B296" t="str">
            <v>AB.11332</v>
          </cell>
          <cell r="C296" t="str">
            <v>Ñaøo moùng baêng roäng &lt;=3m, saâu &gt;2 ñeán &lt;=3m, ñaát caáp II.</v>
          </cell>
          <cell r="D296" t="str">
            <v>m³</v>
          </cell>
          <cell r="G296">
            <v>34601</v>
          </cell>
        </row>
        <row r="297">
          <cell r="B297" t="str">
            <v>AB.11333</v>
          </cell>
          <cell r="C297" t="str">
            <v>Ñaøo moùng baêng roäng &lt;=3m, saâu &gt;2 ñeán &lt;=3m, ñaát caáp III.</v>
          </cell>
          <cell r="D297" t="str">
            <v>m³</v>
          </cell>
          <cell r="G297">
            <v>50262</v>
          </cell>
        </row>
        <row r="298">
          <cell r="B298" t="str">
            <v>AB.11334</v>
          </cell>
          <cell r="C298" t="str">
            <v>Ñaøo moùng baêng roäng &lt;=3m, saâu &gt;2 ñeán &lt;=3m, ñaát caáp IV.</v>
          </cell>
          <cell r="D298" t="str">
            <v>m³</v>
          </cell>
          <cell r="G298">
            <v>76486</v>
          </cell>
        </row>
        <row r="299">
          <cell r="B299" t="str">
            <v>AB.11341</v>
          </cell>
          <cell r="C299" t="str">
            <v>Ñaøo moùng baêng roäng &lt;=3m, saâu &gt;3m, ñaát caáp I.</v>
          </cell>
          <cell r="D299" t="str">
            <v>m³</v>
          </cell>
          <cell r="G299">
            <v>27681</v>
          </cell>
        </row>
        <row r="300">
          <cell r="B300" t="str">
            <v>AB.11342</v>
          </cell>
          <cell r="C300" t="str">
            <v>Ñaøo moùng baêng roäng &lt;=3m, saâu &gt;3m, ñaát caáp II.</v>
          </cell>
          <cell r="D300" t="str">
            <v>m³</v>
          </cell>
          <cell r="G300">
            <v>38243</v>
          </cell>
        </row>
        <row r="301">
          <cell r="B301" t="str">
            <v>AB.11343</v>
          </cell>
          <cell r="C301" t="str">
            <v>Ñaøo moùng baêng roäng &lt;=3m, saâu &gt;3m, ñaát caáp III.</v>
          </cell>
          <cell r="D301" t="str">
            <v>m³</v>
          </cell>
          <cell r="G301">
            <v>54269</v>
          </cell>
        </row>
        <row r="302">
          <cell r="B302" t="str">
            <v>AB.11344</v>
          </cell>
          <cell r="C302" t="str">
            <v>Ñaøo moùng baêng roäng &lt;=3m, saâu &gt;3m, ñaát caáp IV.</v>
          </cell>
          <cell r="D302" t="str">
            <v>m³</v>
          </cell>
          <cell r="G302">
            <v>81221</v>
          </cell>
        </row>
        <row r="303">
          <cell r="B303" t="str">
            <v>AB.11351</v>
          </cell>
          <cell r="C303" t="str">
            <v>Ñaøo moùng baêng roäng &gt;3m, saâu &lt;=1m, ñaát caáp I.</v>
          </cell>
          <cell r="D303" t="str">
            <v>m³</v>
          </cell>
          <cell r="G303">
            <v>16754</v>
          </cell>
        </row>
        <row r="304">
          <cell r="B304" t="str">
            <v>AB.11352</v>
          </cell>
          <cell r="C304" t="str">
            <v>Ñaøo moùng baêng roäng &gt;3m, saâu &lt;=1m, ñaát caáp II.</v>
          </cell>
          <cell r="D304" t="str">
            <v>m³</v>
          </cell>
          <cell r="G304">
            <v>22946</v>
          </cell>
        </row>
        <row r="305">
          <cell r="B305" t="str">
            <v>AB.11353</v>
          </cell>
          <cell r="C305" t="str">
            <v>Ñaøo moùng baêng roäng &gt;3m, saâu &lt;=1m, ñaát caáp III.</v>
          </cell>
          <cell r="D305" t="str">
            <v>m³</v>
          </cell>
          <cell r="G305">
            <v>35329</v>
          </cell>
        </row>
        <row r="306">
          <cell r="B306" t="str">
            <v>AB.11354</v>
          </cell>
          <cell r="C306" t="str">
            <v>Ñaøo moùng baêng roäng &gt;3m, saâu &lt;=1m, ñaát caáp IV.</v>
          </cell>
          <cell r="D306" t="str">
            <v>m³</v>
          </cell>
          <cell r="G306">
            <v>53176</v>
          </cell>
        </row>
        <row r="307">
          <cell r="B307" t="str">
            <v>AB.11361</v>
          </cell>
          <cell r="C307" t="str">
            <v>Ñaøo moùng baêng roäng &gt;3m, saâu &gt;1 ñeán &lt;=2m, ñaát caáp I.</v>
          </cell>
          <cell r="D307" t="str">
            <v>m³</v>
          </cell>
          <cell r="G307">
            <v>18211</v>
          </cell>
        </row>
        <row r="308">
          <cell r="B308" t="str">
            <v>AB.11362</v>
          </cell>
          <cell r="C308" t="str">
            <v>Ñaøo moùng baêng roäng &gt;3m, saâu &gt;1 ñeán &lt;=2m, ñaát caáp II.</v>
          </cell>
          <cell r="D308" t="str">
            <v>m³</v>
          </cell>
          <cell r="G308">
            <v>24767</v>
          </cell>
        </row>
        <row r="309">
          <cell r="B309" t="str">
            <v>AB.11363</v>
          </cell>
          <cell r="C309" t="str">
            <v>Ñaøo moùng baêng roäng &gt;3m, saâu &gt;1 ñeán &lt;=2m, ñaát caáp III.</v>
          </cell>
          <cell r="D309" t="str">
            <v>m³</v>
          </cell>
          <cell r="G309">
            <v>37150</v>
          </cell>
        </row>
        <row r="310">
          <cell r="B310" t="str">
            <v>AB.11364</v>
          </cell>
          <cell r="C310" t="str">
            <v>Ñaøo moùng baêng roäng &gt;3m, saâu &gt;1 ñeán &lt;=2m, ñaát caáp IV.</v>
          </cell>
          <cell r="D310" t="str">
            <v>m³</v>
          </cell>
          <cell r="G310">
            <v>55361</v>
          </cell>
        </row>
        <row r="311">
          <cell r="B311" t="str">
            <v>AB.11371</v>
          </cell>
          <cell r="C311" t="str">
            <v>Ñaøo moùng baêng roäng &gt;3m, saâu &gt;2 ñeán &lt;=3m, ñaát caáp I.</v>
          </cell>
          <cell r="D311" t="str">
            <v>m³</v>
          </cell>
          <cell r="G311">
            <v>19668</v>
          </cell>
        </row>
        <row r="312">
          <cell r="B312" t="str">
            <v>AB.11372</v>
          </cell>
          <cell r="C312" t="str">
            <v>Ñaøo moùng baêng roäng &gt;3m, saâu &gt;2 ñeán &lt;=3m, ñaát caáp II.</v>
          </cell>
          <cell r="D312" t="str">
            <v>m³</v>
          </cell>
          <cell r="G312">
            <v>26588</v>
          </cell>
        </row>
        <row r="313">
          <cell r="B313" t="str">
            <v>AB.11373</v>
          </cell>
          <cell r="C313" t="str">
            <v>Ñaøo moùng baêng roäng &gt;3m, saâu &gt;2 ñeán &lt;=3m, ñaát caáp III.</v>
          </cell>
          <cell r="D313" t="str">
            <v>m³</v>
          </cell>
          <cell r="G313">
            <v>39700</v>
          </cell>
        </row>
        <row r="314">
          <cell r="B314" t="str">
            <v>AB.11374</v>
          </cell>
          <cell r="C314" t="str">
            <v>Ñaøo moùng baêng roäng &gt;3m, saâu &gt;2 ñeán &lt;=3m, ñaát caáp IV.</v>
          </cell>
          <cell r="D314" t="str">
            <v>m³</v>
          </cell>
          <cell r="G314">
            <v>58275</v>
          </cell>
        </row>
        <row r="315">
          <cell r="B315" t="str">
            <v>AB.11381</v>
          </cell>
          <cell r="C315" t="str">
            <v>Ñaøo moùng baêng roäng &gt;3m, saâu &gt;3m, ñaát caáp I.</v>
          </cell>
          <cell r="D315" t="str">
            <v>m³</v>
          </cell>
          <cell r="G315">
            <v>21853</v>
          </cell>
        </row>
        <row r="316">
          <cell r="B316" t="str">
            <v>AB.11382</v>
          </cell>
          <cell r="C316" t="str">
            <v>Ñaøo moùng baêng roäng &gt;3m, saâu &gt;3m, ñaát caáp II.</v>
          </cell>
          <cell r="D316" t="str">
            <v>m³</v>
          </cell>
          <cell r="G316">
            <v>29138</v>
          </cell>
        </row>
        <row r="317">
          <cell r="B317" t="str">
            <v>AB.11383</v>
          </cell>
          <cell r="C317" t="str">
            <v>Ñaøo moùng baêng roäng &gt;3m, saâu &gt;3m, ñaát caáp III.</v>
          </cell>
          <cell r="D317" t="str">
            <v>m³</v>
          </cell>
          <cell r="G317">
            <v>42250</v>
          </cell>
        </row>
        <row r="318">
          <cell r="B318" t="str">
            <v>AB.11384</v>
          </cell>
          <cell r="C318" t="str">
            <v>Ñaøo moùng baêng roäng &gt;3m, saâu &gt;3m, ñaát caáp IV.</v>
          </cell>
          <cell r="D318" t="str">
            <v>m³</v>
          </cell>
          <cell r="G318">
            <v>61917</v>
          </cell>
        </row>
        <row r="319">
          <cell r="B319" t="str">
            <v>AB.11411</v>
          </cell>
          <cell r="C319" t="str">
            <v>Ñaøo moùng coät truï, hoá kieâm tra roäng &lt;=1m, saâu &lt;=1m, ñaát caáp I.</v>
          </cell>
          <cell r="D319" t="str">
            <v>m³</v>
          </cell>
          <cell r="G319">
            <v>27681</v>
          </cell>
        </row>
        <row r="320">
          <cell r="B320" t="str">
            <v>AB.11412</v>
          </cell>
          <cell r="C320" t="str">
            <v>Ñaøo moùng coät truï, hoá kieâm tra roäng &lt;=1m, saâu &lt;=1m, ñaát caáp II.</v>
          </cell>
          <cell r="D320" t="str">
            <v>m³</v>
          </cell>
          <cell r="G320">
            <v>43342</v>
          </cell>
        </row>
        <row r="321">
          <cell r="B321" t="str">
            <v>AB.11413</v>
          </cell>
          <cell r="C321" t="str">
            <v>Ñaøo moùng coät truï, hoá kieâm tra roäng &lt;=1m, saâu &lt;=1m, ñaát caáp III.</v>
          </cell>
          <cell r="D321" t="str">
            <v>m³</v>
          </cell>
          <cell r="G321">
            <v>69202</v>
          </cell>
        </row>
        <row r="322">
          <cell r="B322" t="str">
            <v>AB.11414</v>
          </cell>
          <cell r="C322" t="str">
            <v>Ñaøo moùng coät truï, hoá kieâm tra roäng &lt;=1m, saâu &lt;=1m, ñaát caáp IV.</v>
          </cell>
          <cell r="D322" t="str">
            <v>m³</v>
          </cell>
          <cell r="G322">
            <v>112908</v>
          </cell>
        </row>
        <row r="323">
          <cell r="B323" t="str">
            <v>AB.11421</v>
          </cell>
          <cell r="C323" t="str">
            <v>Ñaøo moùng coät truï, hoá kieâm tra roäng &lt;=1m, saâu &gt;1m, ñaát caáp I.</v>
          </cell>
          <cell r="D323" t="str">
            <v>m³</v>
          </cell>
          <cell r="G323">
            <v>39700</v>
          </cell>
        </row>
        <row r="324">
          <cell r="B324" t="str">
            <v>AB.11422</v>
          </cell>
          <cell r="C324" t="str">
            <v>Ñaøo moùng coät truï, hoá kieâm tra roäng &lt;=1m, saâu &gt;1m, ñaát caáp II.</v>
          </cell>
          <cell r="D324" t="str">
            <v>m³</v>
          </cell>
          <cell r="G324">
            <v>57547</v>
          </cell>
        </row>
        <row r="325">
          <cell r="B325" t="str">
            <v>AB.11423</v>
          </cell>
          <cell r="C325" t="str">
            <v>Ñaøo moùng coät truï, hoá kieâm tra roäng &lt;=1m, saâu &gt;1m, ñaát caáp III.</v>
          </cell>
          <cell r="D325" t="str">
            <v>m³</v>
          </cell>
          <cell r="G325">
            <v>85227</v>
          </cell>
        </row>
        <row r="326">
          <cell r="B326" t="str">
            <v>AB.11424</v>
          </cell>
          <cell r="C326" t="str">
            <v>Ñaøo moùng coät truï, hoá kieâm tra roäng &lt;=1m, saâu &gt;1m, ñaát caáp IV.</v>
          </cell>
          <cell r="D326" t="str">
            <v>m³</v>
          </cell>
          <cell r="G326">
            <v>131119</v>
          </cell>
        </row>
        <row r="327">
          <cell r="B327" t="str">
            <v>AB.11431</v>
          </cell>
          <cell r="C327" t="str">
            <v>Ñaøo moùng coät truï, hoá kieâm tra roäng &gt;1m, saâu &lt;=1m, ñaát caáp I.</v>
          </cell>
          <cell r="D327" t="str">
            <v>m³</v>
          </cell>
          <cell r="G327">
            <v>18211</v>
          </cell>
        </row>
        <row r="328">
          <cell r="B328" t="str">
            <v>AB.11432</v>
          </cell>
          <cell r="C328" t="str">
            <v>Ñaøo moùng coät truï, hoá kieâm tra roäng &gt;1m, saâu &lt;=1m, ñaát caáp II.</v>
          </cell>
          <cell r="D328" t="str">
            <v>m³</v>
          </cell>
          <cell r="G328">
            <v>28045</v>
          </cell>
        </row>
        <row r="329">
          <cell r="B329" t="str">
            <v>AB.11433</v>
          </cell>
          <cell r="C329" t="str">
            <v>Ñaøo moùng coät truï, hoá kieâm tra roäng &gt;1m, saâu &lt;=1m, ñaát caáp III.</v>
          </cell>
          <cell r="D329" t="str">
            <v>m³</v>
          </cell>
          <cell r="G329">
            <v>45528</v>
          </cell>
        </row>
        <row r="330">
          <cell r="B330" t="str">
            <v>AB.11434</v>
          </cell>
          <cell r="C330" t="str">
            <v>Ñaøo moùng coät truï, hoá kieâm tra roäng &gt;1m, saâu &lt;=1m, ñaát caáp IV.</v>
          </cell>
          <cell r="D330" t="str">
            <v>m³</v>
          </cell>
          <cell r="G330">
            <v>72844</v>
          </cell>
        </row>
        <row r="331">
          <cell r="B331" t="str">
            <v>AB.11441</v>
          </cell>
          <cell r="C331" t="str">
            <v>Ñaøo moùng coät truï, hoá kieâm tra roäng &gt;1m, saâu &gt;1m, ñaát caáp I.</v>
          </cell>
          <cell r="D331" t="str">
            <v>m³</v>
          </cell>
          <cell r="G331">
            <v>25860</v>
          </cell>
        </row>
        <row r="332">
          <cell r="B332" t="str">
            <v>AB.11442</v>
          </cell>
          <cell r="C332" t="str">
            <v>Ñaøo moùng coät truï, hoá kieâm tra roäng &gt;1m, saâu &gt;1m, ñaát caáp II.</v>
          </cell>
          <cell r="D332" t="str">
            <v>m³</v>
          </cell>
          <cell r="G332">
            <v>37879</v>
          </cell>
        </row>
        <row r="333">
          <cell r="B333" t="str">
            <v>AB.11443</v>
          </cell>
          <cell r="C333" t="str">
            <v>Ñaøo moùng coät truï, hoá kieâm tra roäng &gt;1m, saâu &gt;1m, ñaát caáp III.</v>
          </cell>
          <cell r="D333" t="str">
            <v>m³</v>
          </cell>
          <cell r="G333">
            <v>54997</v>
          </cell>
        </row>
        <row r="334">
          <cell r="B334" t="str">
            <v>AB.11444</v>
          </cell>
          <cell r="C334" t="str">
            <v>Ñaøo moùng coät truï, hoá kieâm tra roäng &gt;1m, saâu &gt;1m, ñaát caáp IV.</v>
          </cell>
          <cell r="D334" t="str">
            <v>m³</v>
          </cell>
          <cell r="G334">
            <v>85227</v>
          </cell>
        </row>
        <row r="335">
          <cell r="B335" t="str">
            <v>AB.11511</v>
          </cell>
          <cell r="C335" t="str">
            <v>Ñaøo keânh möông, raõnh thoaùt nöôùc roäng &lt;=3m, saâu &lt;=1m, ñaát caáp I.</v>
          </cell>
          <cell r="D335" t="str">
            <v>m³</v>
          </cell>
          <cell r="G335">
            <v>22217</v>
          </cell>
        </row>
        <row r="336">
          <cell r="B336" t="str">
            <v>AB.11512</v>
          </cell>
          <cell r="C336" t="str">
            <v>Ñaøo keânh möông, raõnh thoaùt nöôùc roäng &lt;=3m, saâu &lt;=1m, ñaát caáp II.</v>
          </cell>
          <cell r="D336" t="str">
            <v>m³</v>
          </cell>
          <cell r="G336">
            <v>33144</v>
          </cell>
        </row>
        <row r="337">
          <cell r="B337" t="str">
            <v>AB.11513</v>
          </cell>
          <cell r="C337" t="str">
            <v>Ñaøo keânh möông, raõnh thoaùt nöôùc roäng &lt;=3m, saâu &lt;=1m, ñaát caáp III.</v>
          </cell>
          <cell r="D337" t="str">
            <v>m³</v>
          </cell>
          <cell r="G337">
            <v>49170</v>
          </cell>
        </row>
        <row r="338">
          <cell r="B338" t="str">
            <v>AB.11514</v>
          </cell>
          <cell r="C338" t="str">
            <v>Ñaøo keânh möông, raõnh thoaùt nöôùc roäng &lt;=3m, saâu &lt;=1m, ñaát caáp IV.</v>
          </cell>
          <cell r="D338" t="str">
            <v>m³</v>
          </cell>
          <cell r="G338">
            <v>75029</v>
          </cell>
        </row>
        <row r="339">
          <cell r="B339" t="str">
            <v>AB.11521</v>
          </cell>
          <cell r="C339" t="str">
            <v>Ñaøo keânh möông, raõnh thoaùt nöôùc roäng &lt;=3m, saâu &lt;=2m, ñaát caáp I.</v>
          </cell>
          <cell r="D339" t="str">
            <v>m³</v>
          </cell>
          <cell r="G339">
            <v>24767</v>
          </cell>
        </row>
        <row r="340">
          <cell r="B340" t="str">
            <v>AB.11522</v>
          </cell>
          <cell r="C340" t="str">
            <v>Ñaøo keânh möông, raõnh thoaùt nöôùc roäng &lt;=3m, saâu &lt;=2m, ñaát caáp II.</v>
          </cell>
          <cell r="D340" t="str">
            <v>m³</v>
          </cell>
          <cell r="G340">
            <v>34237</v>
          </cell>
        </row>
        <row r="341">
          <cell r="B341" t="str">
            <v>AB.11523</v>
          </cell>
          <cell r="C341" t="str">
            <v>Ñaøo keânh möông, raõnh thoaùt nöôùc roäng &lt;=3m, saâu &lt;=2m, ñaát caáp III.</v>
          </cell>
          <cell r="D341" t="str">
            <v>m³</v>
          </cell>
          <cell r="G341">
            <v>49898</v>
          </cell>
        </row>
        <row r="342">
          <cell r="B342" t="str">
            <v>AB.11524</v>
          </cell>
          <cell r="C342" t="str">
            <v>Ñaøo keânh möông, raõnh thoaùt nöôùc roäng &lt;=3m, saâu &lt;=2m, ñaát caáp IV.</v>
          </cell>
          <cell r="D342" t="str">
            <v>m³</v>
          </cell>
          <cell r="G342">
            <v>75758</v>
          </cell>
        </row>
        <row r="343">
          <cell r="B343" t="str">
            <v>AB.11531</v>
          </cell>
          <cell r="C343" t="str">
            <v>Ñaøo keânh möông, raõnh thoaùt nöôùc roäng &lt;=3m, saâu &lt;=3m, ñaát caáp I.</v>
          </cell>
          <cell r="D343" t="str">
            <v>m³</v>
          </cell>
          <cell r="G343">
            <v>26224</v>
          </cell>
        </row>
        <row r="344">
          <cell r="B344" t="str">
            <v>AB.11532</v>
          </cell>
          <cell r="C344" t="str">
            <v>Ñaøo keânh möông, raõnh thoaùt nöôùc roäng &lt;=3m, saâu &lt;=3m, ñaát caáp II.</v>
          </cell>
          <cell r="D344" t="str">
            <v>m³</v>
          </cell>
          <cell r="G344">
            <v>36422</v>
          </cell>
        </row>
        <row r="345">
          <cell r="B345" t="str">
            <v>AB.11533</v>
          </cell>
          <cell r="C345" t="str">
            <v>Ñaøo keânh möông, raõnh thoaùt nöôùc roäng &lt;=3m, saâu &lt;=3m, ñaát caáp III.</v>
          </cell>
          <cell r="D345" t="str">
            <v>m³</v>
          </cell>
          <cell r="G345">
            <v>52448</v>
          </cell>
        </row>
        <row r="346">
          <cell r="B346" t="str">
            <v>AB.11534</v>
          </cell>
          <cell r="C346" t="str">
            <v>Ñaøo keânh möông, raõnh thoaùt nöôùc roäng &lt;=3m, saâu &lt;=3m, ñaát caáp IV.</v>
          </cell>
          <cell r="D346" t="str">
            <v>m³</v>
          </cell>
          <cell r="G346">
            <v>79036</v>
          </cell>
        </row>
        <row r="347">
          <cell r="B347" t="str">
            <v>AB.11541</v>
          </cell>
          <cell r="C347" t="str">
            <v>Ñaøo keânh möông, raõnh thoaùt nöôùc roäng &lt;=3m, saâu &gt;3m, ñaát caáp I.</v>
          </cell>
          <cell r="D347" t="str">
            <v>m³</v>
          </cell>
          <cell r="G347">
            <v>28773</v>
          </cell>
        </row>
        <row r="348">
          <cell r="B348" t="str">
            <v>AB.11542</v>
          </cell>
          <cell r="C348" t="str">
            <v>Ñaøo keânh möông, raõnh thoaùt nöôùc roäng &lt;=3m, saâu &gt;3m, ñaát caáp II.</v>
          </cell>
          <cell r="D348" t="str">
            <v>m³</v>
          </cell>
          <cell r="G348">
            <v>39700</v>
          </cell>
        </row>
        <row r="349">
          <cell r="B349" t="str">
            <v>AB.11543</v>
          </cell>
          <cell r="C349" t="str">
            <v>Ñaøo keânh möông, raõnh thoaùt nöôùc roäng &lt;=3m, saâu &gt;3m, ñaát caáp III.</v>
          </cell>
          <cell r="D349" t="str">
            <v>m³</v>
          </cell>
          <cell r="G349">
            <v>67016</v>
          </cell>
        </row>
        <row r="350">
          <cell r="B350" t="str">
            <v>AB.11544</v>
          </cell>
          <cell r="C350" t="str">
            <v>Ñaøo keânh möông, raõnh thoaùt nöôùc roäng &lt;=3m, saâu &gt;3m, ñaát caáp IV.</v>
          </cell>
          <cell r="D350" t="str">
            <v>m³</v>
          </cell>
          <cell r="G350">
            <v>86684</v>
          </cell>
        </row>
        <row r="351">
          <cell r="B351" t="str">
            <v>AB.11551</v>
          </cell>
          <cell r="C351" t="str">
            <v>Ñaøo keânh möông, raõnh thoaùt nöôùc roäng &gt;3m, saâu &lt;=1m, ñaát caáp I.</v>
          </cell>
          <cell r="D351" t="str">
            <v>m³</v>
          </cell>
          <cell r="G351">
            <v>18939</v>
          </cell>
        </row>
        <row r="352">
          <cell r="B352" t="str">
            <v>AB.11552</v>
          </cell>
          <cell r="C352" t="str">
            <v>Ñaøo keânh möông, raõnh thoaùt nöôùc roäng &gt;3m, saâu &lt;=1m, ñaát caáp II.</v>
          </cell>
          <cell r="D352" t="str">
            <v>m³</v>
          </cell>
          <cell r="G352">
            <v>25495</v>
          </cell>
        </row>
        <row r="353">
          <cell r="B353" t="str">
            <v>AB.11553</v>
          </cell>
          <cell r="C353" t="str">
            <v>Ñaøo keânh möông, raõnh thoaùt nöôùc roäng &gt;3m, saâu &lt;=1m, ñaát caáp III.</v>
          </cell>
          <cell r="D353" t="str">
            <v>m³</v>
          </cell>
          <cell r="G353">
            <v>38243</v>
          </cell>
        </row>
        <row r="354">
          <cell r="B354" t="str">
            <v>AB.11554</v>
          </cell>
          <cell r="C354" t="str">
            <v>Ñaøo keânh möông, raõnh thoaùt nöôùc roäng &gt;3m, saâu &lt;=1m, ñaát caáp IV.</v>
          </cell>
          <cell r="D354" t="str">
            <v>m³</v>
          </cell>
          <cell r="G354">
            <v>57183</v>
          </cell>
        </row>
        <row r="355">
          <cell r="B355" t="str">
            <v>AB.11561</v>
          </cell>
          <cell r="C355" t="str">
            <v>Ñaøo keânh möông, raõnh thoaùt nöôùc roäng &gt;3m, saâu &lt;=2m, ñaát caáp I.</v>
          </cell>
          <cell r="D355" t="str">
            <v>m³</v>
          </cell>
          <cell r="G355">
            <v>19668</v>
          </cell>
        </row>
        <row r="356">
          <cell r="B356" t="str">
            <v>AB.11562</v>
          </cell>
          <cell r="C356" t="str">
            <v>Ñaøo keânh möông, raõnh thoaùt nöôùc roäng &gt;3m, saâu &lt;=2m, ñaát caáp II.</v>
          </cell>
          <cell r="D356" t="str">
            <v>m³</v>
          </cell>
          <cell r="G356">
            <v>26588</v>
          </cell>
        </row>
        <row r="357">
          <cell r="B357" t="str">
            <v>AB.11563</v>
          </cell>
          <cell r="C357" t="str">
            <v>Ñaøo keânh möông, raõnh thoaùt nöôùc roäng &gt;3m, saâu &lt;=2m, ñaát caáp III.</v>
          </cell>
          <cell r="D357" t="str">
            <v>m³</v>
          </cell>
          <cell r="G357">
            <v>39336</v>
          </cell>
        </row>
        <row r="358">
          <cell r="B358" t="str">
            <v>AB.11564</v>
          </cell>
          <cell r="C358" t="str">
            <v>Ñaøo keânh möông, raõnh thoaùt nöôùc roäng &gt;3m, saâu &lt;=2m, ñaát caáp IV.</v>
          </cell>
          <cell r="D358" t="str">
            <v>m³</v>
          </cell>
          <cell r="G358">
            <v>57911</v>
          </cell>
        </row>
        <row r="359">
          <cell r="B359" t="str">
            <v>AB.11571</v>
          </cell>
          <cell r="C359" t="str">
            <v>Ñaøo keânh möông, raõnh thoaùt nöôùc roäng &gt;3m, saâu &lt;=3m, ñaát caáp I.</v>
          </cell>
          <cell r="D359" t="str">
            <v>m³</v>
          </cell>
          <cell r="G359">
            <v>21853</v>
          </cell>
        </row>
        <row r="360">
          <cell r="B360" t="str">
            <v>AB.11572</v>
          </cell>
          <cell r="C360" t="str">
            <v>Ñaøo keânh möông, raõnh thoaùt nöôùc roäng &gt;3m, saâu &lt;=3m, ñaát caáp II.</v>
          </cell>
          <cell r="D360" t="str">
            <v>m³</v>
          </cell>
          <cell r="G360">
            <v>30230</v>
          </cell>
        </row>
        <row r="361">
          <cell r="B361" t="str">
            <v>AB.11573</v>
          </cell>
          <cell r="C361" t="str">
            <v>Ñaøo keânh möông, raõnh thoaùt nöôùc roäng &gt;3m, saâu &lt;=3m, ñaát caáp III.</v>
          </cell>
          <cell r="D361" t="str">
            <v>m³</v>
          </cell>
          <cell r="G361">
            <v>41157</v>
          </cell>
        </row>
        <row r="362">
          <cell r="B362" t="str">
            <v>AB.11574</v>
          </cell>
          <cell r="C362" t="str">
            <v>Ñaøo keânh möông, raõnh thoaùt nöôùc roäng &gt;3m, saâu &lt;=3m, ñaát caáp IV.</v>
          </cell>
          <cell r="D362" t="str">
            <v>m³</v>
          </cell>
          <cell r="G362">
            <v>60096</v>
          </cell>
        </row>
        <row r="363">
          <cell r="B363" t="str">
            <v>AB.11581</v>
          </cell>
          <cell r="C363" t="str">
            <v>Ñaøo keânh möông, raõnh thoaùt nöôùc roäng &gt;3m, saâu &gt;3m, ñaát caáp I.</v>
          </cell>
          <cell r="D363" t="str">
            <v>m³</v>
          </cell>
          <cell r="G363">
            <v>23674</v>
          </cell>
        </row>
        <row r="364">
          <cell r="B364" t="str">
            <v>AB.11582</v>
          </cell>
          <cell r="C364" t="str">
            <v>Ñaøo keânh möông, raõnh thoaùt nöôùc roäng &gt;3m, saâu &gt;3m, ñaát caáp II.</v>
          </cell>
          <cell r="D364" t="str">
            <v>m³</v>
          </cell>
          <cell r="G364">
            <v>32780</v>
          </cell>
        </row>
        <row r="365">
          <cell r="B365" t="str">
            <v>AB.11583</v>
          </cell>
          <cell r="C365" t="str">
            <v>Ñaøo keânh möông, raõnh thoaùt nöôùc roäng &gt;3m, saâu &gt;3m, ñaát caáp III.</v>
          </cell>
          <cell r="D365" t="str">
            <v>m³</v>
          </cell>
          <cell r="G365">
            <v>42978</v>
          </cell>
        </row>
        <row r="366">
          <cell r="B366" t="str">
            <v>AB.11584</v>
          </cell>
          <cell r="C366" t="str">
            <v>Ñaøo keânh möông, raõnh thoaùt nöôùc roäng &gt;3m, saâu &gt;3m, ñaát caáp IV.</v>
          </cell>
          <cell r="D366" t="str">
            <v>m³</v>
          </cell>
          <cell r="G366">
            <v>63010</v>
          </cell>
        </row>
        <row r="367">
          <cell r="B367" t="str">
            <v>AB.11611</v>
          </cell>
          <cell r="C367" t="str">
            <v>Ñaøo ñaát ñaët ñöôøng oáng, ñöôøng caùp coù môû maùi taluy, caáp ñaát I</v>
          </cell>
          <cell r="D367" t="str">
            <v>m³</v>
          </cell>
          <cell r="G367">
            <v>37494</v>
          </cell>
        </row>
        <row r="368">
          <cell r="B368" t="str">
            <v>AB.11612</v>
          </cell>
          <cell r="C368" t="str">
            <v>Ñaøo ñaát ñaët ñöôøng oáng, ñöôøng caùp coù môû maùi taluy, caáp ñaát II.</v>
          </cell>
          <cell r="D368" t="str">
            <v>m³</v>
          </cell>
          <cell r="G368">
            <v>52096</v>
          </cell>
        </row>
        <row r="369">
          <cell r="B369" t="str">
            <v>AB.11613</v>
          </cell>
          <cell r="C369" t="str">
            <v>Ñaøo ñaát ñaët ñöôøng oáng, ñöôøng caùp coù môû maùi taluy, caáp ñaát III</v>
          </cell>
          <cell r="D369" t="str">
            <v>m³</v>
          </cell>
          <cell r="G369">
            <v>91958</v>
          </cell>
        </row>
        <row r="370">
          <cell r="B370" t="str">
            <v>AB.11614</v>
          </cell>
          <cell r="C370" t="str">
            <v>Ñaøo ñaát ñaët ñöôøng oáng, ñöôøng caùp coù môû maùi taluy, caáp ñaát IV.</v>
          </cell>
          <cell r="D370" t="str">
            <v>m³</v>
          </cell>
          <cell r="G370">
            <v>116033</v>
          </cell>
        </row>
        <row r="371">
          <cell r="B371" t="str">
            <v>AB.11621</v>
          </cell>
          <cell r="C371" t="str">
            <v>Ñaøo ñaát ñaët ñöôøng oáng, ñöôøng caùp khoâng môû maùi taluy, caáp ñaát I</v>
          </cell>
          <cell r="D371" t="str">
            <v>m³</v>
          </cell>
          <cell r="G371">
            <v>43019</v>
          </cell>
        </row>
        <row r="372">
          <cell r="B372" t="str">
            <v>AB.11622</v>
          </cell>
          <cell r="C372" t="str">
            <v>Ñaøo ñaát ñaët ñöôøng oáng, ñöôøng caùp khoâng môû maùi taluy, caáp ñaát II</v>
          </cell>
          <cell r="D372" t="str">
            <v>m³</v>
          </cell>
          <cell r="G372">
            <v>59595</v>
          </cell>
        </row>
        <row r="373">
          <cell r="B373" t="str">
            <v>AB.11623</v>
          </cell>
          <cell r="C373" t="str">
            <v>Ñaøo ñaát ñaët ñöôøng oáng, ñöôøng caùp khoâng môû maùi taluy, caáp ñaát III</v>
          </cell>
          <cell r="D373" t="str">
            <v>m³</v>
          </cell>
          <cell r="G373">
            <v>105772</v>
          </cell>
        </row>
        <row r="374">
          <cell r="B374" t="str">
            <v>AB.11624</v>
          </cell>
          <cell r="C374" t="str">
            <v>Ñaøo ñaát ñaët ñöôøng oáng, ñöôøng caùp khoâng môû maùi taluy, caáp ñaát IV</v>
          </cell>
          <cell r="D374" t="str">
            <v>m³</v>
          </cell>
          <cell r="G374">
            <v>133398</v>
          </cell>
        </row>
        <row r="375">
          <cell r="B375" t="str">
            <v>AB.11711</v>
          </cell>
          <cell r="C375" t="str">
            <v>Ñaøo neàn ñöôøng môû roäng, caáp ñaát I.</v>
          </cell>
          <cell r="D375" t="str">
            <v>m³</v>
          </cell>
          <cell r="G375">
            <v>20396</v>
          </cell>
        </row>
        <row r="376">
          <cell r="B376" t="str">
            <v>AB.11712</v>
          </cell>
          <cell r="C376" t="str">
            <v>Ñaøo neàn ñöôøng môû roäng, caáp ñaát II.</v>
          </cell>
          <cell r="D376" t="str">
            <v>m³</v>
          </cell>
          <cell r="G376">
            <v>26952</v>
          </cell>
        </row>
        <row r="377">
          <cell r="B377" t="str">
            <v>AB.11713</v>
          </cell>
          <cell r="C377" t="str">
            <v>Ñaøo neàn ñöôøng môû roäng, caáp ñaát III.</v>
          </cell>
          <cell r="D377" t="str">
            <v>m³</v>
          </cell>
          <cell r="G377">
            <v>38972</v>
          </cell>
        </row>
        <row r="378">
          <cell r="B378" t="str">
            <v>AB.11714</v>
          </cell>
          <cell r="C378" t="str">
            <v>Ñaøo neàn ñöôøng môû roäng, caáp ñaát IV.</v>
          </cell>
          <cell r="D378" t="str">
            <v>m³</v>
          </cell>
          <cell r="G378">
            <v>57547</v>
          </cell>
        </row>
        <row r="379">
          <cell r="B379" t="str">
            <v>AB.11721</v>
          </cell>
          <cell r="C379" t="str">
            <v>Ñaøo neàn ñöôøng laøm môùi, caáp ñaát I.</v>
          </cell>
          <cell r="D379" t="str">
            <v>m³</v>
          </cell>
          <cell r="G379">
            <v>13112</v>
          </cell>
        </row>
        <row r="380">
          <cell r="B380" t="str">
            <v>AB.11722</v>
          </cell>
          <cell r="C380" t="str">
            <v>Ñaøo neàn ñöôøng laøm môùi, caáp ñaát II.</v>
          </cell>
          <cell r="D380" t="str">
            <v>m³</v>
          </cell>
          <cell r="G380">
            <v>19668</v>
          </cell>
        </row>
        <row r="381">
          <cell r="B381" t="str">
            <v>AB.11723</v>
          </cell>
          <cell r="C381" t="str">
            <v>Ñaøo neàn ñöôøng laøm môùi, caáp ñaát III.</v>
          </cell>
          <cell r="D381" t="str">
            <v>m³</v>
          </cell>
          <cell r="G381">
            <v>31687</v>
          </cell>
        </row>
        <row r="382">
          <cell r="B382" t="str">
            <v>AB.11724</v>
          </cell>
          <cell r="C382" t="str">
            <v>Ñaøo neàn ñöôøng laøm môùi, caáp ñaát IV.</v>
          </cell>
          <cell r="D382" t="str">
            <v>m³</v>
          </cell>
          <cell r="G382">
            <v>50262</v>
          </cell>
        </row>
        <row r="383">
          <cell r="B383" t="str">
            <v>AB.11811</v>
          </cell>
          <cell r="C383" t="str">
            <v>Ñaøo khuoân ñöôøng, raõnh thoaùt nöôùc loøng ñöôøng, raõnh söông caù saâu &lt;=15cm, caáp ñaát I.</v>
          </cell>
          <cell r="D383" t="str">
            <v>m³</v>
          </cell>
          <cell r="G383">
            <v>28045</v>
          </cell>
        </row>
        <row r="384">
          <cell r="B384" t="str">
            <v>AB.11812</v>
          </cell>
          <cell r="C384" t="str">
            <v>Ñaøo khuoân ñöôøng, raõnh thoaùt nöôùc loøng ñöôøng, raõnh söông caù saâu &lt;=15cm, caáp ñaát II.</v>
          </cell>
          <cell r="D384" t="str">
            <v>m³</v>
          </cell>
          <cell r="G384">
            <v>34965</v>
          </cell>
        </row>
        <row r="385">
          <cell r="B385" t="str">
            <v>AB.11813</v>
          </cell>
          <cell r="C385" t="str">
            <v>Ñaøo khuoân ñöôøng, raõnh thoaùt nöôùc loøng ñöôøng, raõnh söông caù saâu &lt;=15cm, caáp ñaát III.</v>
          </cell>
          <cell r="D385" t="str">
            <v>m³</v>
          </cell>
          <cell r="G385">
            <v>50627</v>
          </cell>
        </row>
        <row r="386">
          <cell r="B386" t="str">
            <v>AB.11814</v>
          </cell>
          <cell r="C386" t="str">
            <v>Ñaøo khuoân ñöôøng, raõnh thoaùt nöôùc loøng ñöôøng, raõnh söông caù saâu &lt;=15cm, caáp ñaát IV.</v>
          </cell>
          <cell r="D386" t="str">
            <v>m³</v>
          </cell>
          <cell r="G386">
            <v>57911</v>
          </cell>
        </row>
        <row r="387">
          <cell r="B387" t="str">
            <v>AB.11821</v>
          </cell>
          <cell r="C387" t="str">
            <v>Ñaøo khuoân ñöôøng, raõnh thoaùt nöôùc loøng ñöôøng, raõnh söông caù saâu töø 15cm ñeán &lt;=30cm, caáp ñaát I.</v>
          </cell>
          <cell r="D387" t="str">
            <v>m³</v>
          </cell>
          <cell r="G387">
            <v>25495</v>
          </cell>
        </row>
        <row r="388">
          <cell r="B388" t="str">
            <v>AB.11822</v>
          </cell>
          <cell r="C388" t="str">
            <v>Ñaøo khuoân ñöôøng, raõnh thoaùt nöôùc loøng ñöôøng, raõnh söông caù saâu töø 15cm ñeán &lt;=30cm, caáp ñaát II.</v>
          </cell>
          <cell r="D388" t="str">
            <v>m³</v>
          </cell>
          <cell r="G388">
            <v>31687</v>
          </cell>
        </row>
        <row r="389">
          <cell r="B389" t="str">
            <v>AB.11823</v>
          </cell>
          <cell r="C389" t="str">
            <v>Ñaøo khuoân ñöôøng, raõnh thoaùt nöôùc loøng ñöôøng, raõnh söông caù saâu töø 15cm ñeán &lt;=30cm, caáp ñaát III</v>
          </cell>
          <cell r="D389" t="str">
            <v>m³</v>
          </cell>
          <cell r="G389">
            <v>46256</v>
          </cell>
        </row>
        <row r="390">
          <cell r="B390" t="str">
            <v>AB.11824</v>
          </cell>
          <cell r="C390" t="str">
            <v>Ñaøo khuoân ñöôøng, raõnh thoaùt nöôùc loøng ñöôøng, raõnh söông caù saâu töø 15cm ñeán &lt;=30cm, caáp ñaát IV</v>
          </cell>
          <cell r="D390" t="str">
            <v>m³</v>
          </cell>
          <cell r="G390">
            <v>53176</v>
          </cell>
        </row>
        <row r="391">
          <cell r="B391" t="str">
            <v>AB.11831</v>
          </cell>
          <cell r="C391" t="str">
            <v>Ñaøo khuoân ñöôøng, raõnh thoaùt nöôùc loøng ñöôøng, raõnh söông caù saâu &gt;30cm, caáp ñaát I.</v>
          </cell>
          <cell r="D391" t="str">
            <v>m³</v>
          </cell>
          <cell r="G391">
            <v>23310</v>
          </cell>
        </row>
        <row r="392">
          <cell r="B392" t="str">
            <v>AB.11832</v>
          </cell>
          <cell r="C392" t="str">
            <v>Ñaøo khuoân ñöôøng, raõnh thoaùt nöôùc loøng ñöôøng, raõnh söông caù saâu &gt;30cm, caáp ñaát II.</v>
          </cell>
          <cell r="D392" t="str">
            <v>m³</v>
          </cell>
          <cell r="G392">
            <v>29138</v>
          </cell>
        </row>
        <row r="393">
          <cell r="B393" t="str">
            <v>AB.11833</v>
          </cell>
          <cell r="C393" t="str">
            <v>Ñaøo khuoân ñöôøng, raõnh thoaùt nöôùc loøng ñöôøng, raõnh söông caù saâu &gt;30cm, caáp ñaát III.</v>
          </cell>
          <cell r="D393" t="str">
            <v>m³</v>
          </cell>
          <cell r="G393">
            <v>42614</v>
          </cell>
        </row>
        <row r="394">
          <cell r="B394" t="str">
            <v>AB.11834</v>
          </cell>
          <cell r="C394" t="str">
            <v>Ñaøo khuoân ñöôøng, raõnh thoaùt nöôùc loøng ñöôøng, raõnh söông caù saâu &gt;30cm, caáp ñaát IV.</v>
          </cell>
          <cell r="D394" t="str">
            <v>m³</v>
          </cell>
          <cell r="G394">
            <v>48805</v>
          </cell>
        </row>
        <row r="395">
          <cell r="B395" t="str">
            <v>AB.11911</v>
          </cell>
          <cell r="C395" t="str">
            <v>Vaän chuyeån ñaát 10m tieáp theo, caáp ñaát I</v>
          </cell>
          <cell r="D395" t="str">
            <v>m³</v>
          </cell>
          <cell r="G395">
            <v>1129</v>
          </cell>
        </row>
        <row r="396">
          <cell r="B396" t="str">
            <v>AB.11912</v>
          </cell>
          <cell r="C396" t="str">
            <v>Vaän chuyeån ñaát 10m tieáp theo, caáp ñaát II</v>
          </cell>
          <cell r="D396" t="str">
            <v>m³</v>
          </cell>
          <cell r="G396">
            <v>1166</v>
          </cell>
        </row>
        <row r="397">
          <cell r="B397" t="str">
            <v>AB.11913</v>
          </cell>
          <cell r="C397" t="str">
            <v>Vaän chuyeån ñaát 10m tieáp theo, caáp ñaát III</v>
          </cell>
          <cell r="D397" t="str">
            <v>m³</v>
          </cell>
          <cell r="G397">
            <v>1275</v>
          </cell>
        </row>
        <row r="398">
          <cell r="B398" t="str">
            <v>AB.11914</v>
          </cell>
          <cell r="C398" t="str">
            <v>Vaän chuyeån ñaát 10m tieáp theo, caáp ñaát IV</v>
          </cell>
          <cell r="D398" t="str">
            <v>m³</v>
          </cell>
          <cell r="G398">
            <v>1348</v>
          </cell>
        </row>
        <row r="399">
          <cell r="B399" t="str">
            <v>AB.12111</v>
          </cell>
          <cell r="C399" t="str">
            <v>Phaù ñaù baèng thuû coâng, chieàu daøy lôùp ñaù &lt;=0,5m, caáp ñaù I.</v>
          </cell>
          <cell r="D399" t="str">
            <v>m³</v>
          </cell>
          <cell r="G399">
            <v>228909</v>
          </cell>
        </row>
        <row r="400">
          <cell r="B400" t="str">
            <v>AB.12112</v>
          </cell>
          <cell r="C400" t="str">
            <v>Phaù ñaù baèng thuû coâng, chieàu daøy lôùp ñaù &lt;=0,5m, caáp ñaù II.</v>
          </cell>
          <cell r="D400" t="str">
            <v>m³</v>
          </cell>
          <cell r="G400">
            <v>177602</v>
          </cell>
        </row>
        <row r="401">
          <cell r="B401" t="str">
            <v>AB.12113</v>
          </cell>
          <cell r="C401" t="str">
            <v>Phaù ñaù baèng thuû coâng, chieàu daøy lôùp ñaù &lt;=0,5m, caáp ñaù III.</v>
          </cell>
          <cell r="D401" t="str">
            <v>m³</v>
          </cell>
          <cell r="G401">
            <v>153921</v>
          </cell>
        </row>
        <row r="402">
          <cell r="B402" t="str">
            <v>AB.12114</v>
          </cell>
          <cell r="C402" t="str">
            <v>Phaù ñaù baèng thuû coâng, chieàu daøy lôùp ñaù &lt;=0,5m, caáp ñaù IV.</v>
          </cell>
          <cell r="D402" t="str">
            <v>m³</v>
          </cell>
          <cell r="G402">
            <v>138135</v>
          </cell>
        </row>
        <row r="403">
          <cell r="B403" t="str">
            <v>AB.13111</v>
          </cell>
          <cell r="C403" t="str">
            <v>Ñaép ñaát neàn moùng coâng trình, ñoä chaët yeâu caàu K=0,85.</v>
          </cell>
          <cell r="D403" t="str">
            <v>m³</v>
          </cell>
          <cell r="G403">
            <v>20396</v>
          </cell>
        </row>
        <row r="404">
          <cell r="B404" t="str">
            <v>AB.13112</v>
          </cell>
          <cell r="C404" t="str">
            <v>Ñaép ñaát neàn moùng coâng trình, ñoä chaët yeâu caàu K=0,90.</v>
          </cell>
          <cell r="D404" t="str">
            <v>m³</v>
          </cell>
          <cell r="G404">
            <v>24403</v>
          </cell>
        </row>
        <row r="405">
          <cell r="B405" t="str">
            <v>AB.13113</v>
          </cell>
          <cell r="C405" t="str">
            <v>Ñaép ñaát neàn moùng coâng trình, ñoä chaët yeâu caàu K=0,95.</v>
          </cell>
          <cell r="D405" t="str">
            <v>m³</v>
          </cell>
          <cell r="G405">
            <v>25495</v>
          </cell>
        </row>
        <row r="406">
          <cell r="B406" t="str">
            <v>AB.13121</v>
          </cell>
          <cell r="C406" t="str">
            <v>Ñaép ñaát moùng ñöôøng oáng, ñöôøng coáng, ñoä chaët yeâu caàu K=0,85.</v>
          </cell>
          <cell r="D406" t="str">
            <v>m³</v>
          </cell>
          <cell r="G406">
            <v>21853</v>
          </cell>
        </row>
        <row r="407">
          <cell r="B407" t="str">
            <v>AB.13122</v>
          </cell>
          <cell r="C407" t="str">
            <v>Ñaép ñaát moùng ñöôøng oáng, ñöôøng coáng, ñoä chaët yeâu caàu K=0,90.</v>
          </cell>
          <cell r="D407" t="str">
            <v>m³</v>
          </cell>
          <cell r="G407">
            <v>25131</v>
          </cell>
        </row>
        <row r="408">
          <cell r="B408" t="str">
            <v>AB.13123</v>
          </cell>
          <cell r="C408" t="str">
            <v>Ñaép ñaát moùng ñöôøng oáng, ñöôøng coáng, ñoä chaët yeâu caàu K=0,95.</v>
          </cell>
          <cell r="D408" t="str">
            <v>m³</v>
          </cell>
          <cell r="G408">
            <v>26952</v>
          </cell>
        </row>
        <row r="409">
          <cell r="B409" t="str">
            <v>AB.13211</v>
          </cell>
          <cell r="C409" t="str">
            <v>Ñaép bôø keânh möông dung troïng &lt;=1,45T/m³.</v>
          </cell>
          <cell r="D409" t="str">
            <v>m³</v>
          </cell>
          <cell r="G409">
            <v>20761</v>
          </cell>
        </row>
        <row r="410">
          <cell r="B410" t="str">
            <v>AB.13212</v>
          </cell>
          <cell r="C410" t="str">
            <v>Ñaép bôø keânh möông dung troïng &gt;1,45 ñeán &lt;=1,50T/m³.</v>
          </cell>
          <cell r="D410" t="str">
            <v>m³</v>
          </cell>
          <cell r="G410">
            <v>24767</v>
          </cell>
        </row>
        <row r="411">
          <cell r="B411" t="str">
            <v>AB.13213</v>
          </cell>
          <cell r="C411" t="str">
            <v>Ñaép bôø keânh möông dung troïng &gt;1,50 ñeán &lt;=1,55T/m³.</v>
          </cell>
          <cell r="D411" t="str">
            <v>m³</v>
          </cell>
          <cell r="G411">
            <v>26952</v>
          </cell>
        </row>
        <row r="412">
          <cell r="B412" t="str">
            <v>AB.13214</v>
          </cell>
          <cell r="C412" t="str">
            <v>Ñaép bôø keânh möông dung troïng &gt;1,55 ñeán &lt;=1,60T/m³.</v>
          </cell>
          <cell r="D412" t="str">
            <v>m³</v>
          </cell>
          <cell r="G412">
            <v>29502</v>
          </cell>
        </row>
        <row r="413">
          <cell r="B413" t="str">
            <v>AB.13311</v>
          </cell>
          <cell r="C413" t="str">
            <v>Ñaép ñaát neàn ñöôøng ñoä chaët yeâu caàu k=0,85</v>
          </cell>
          <cell r="D413" t="str">
            <v>m³</v>
          </cell>
          <cell r="G413">
            <v>22217</v>
          </cell>
        </row>
        <row r="414">
          <cell r="B414" t="str">
            <v>AB.13312</v>
          </cell>
          <cell r="C414" t="str">
            <v>Ñaép ñaát neàn ñöôøng ñoä chaët yeâu caàu k=0,90</v>
          </cell>
          <cell r="D414" t="str">
            <v>m³</v>
          </cell>
          <cell r="G414">
            <v>26224</v>
          </cell>
        </row>
        <row r="415">
          <cell r="B415" t="str">
            <v>AB.13313</v>
          </cell>
          <cell r="C415" t="str">
            <v>Ñaép ñaát neàn ñöôøng ñoä chaët yeâu caàu k=0,95</v>
          </cell>
          <cell r="D415" t="str">
            <v>m³</v>
          </cell>
          <cell r="G415">
            <v>28409</v>
          </cell>
        </row>
        <row r="416">
          <cell r="B416" t="str">
            <v>AB.13411</v>
          </cell>
          <cell r="C416" t="str">
            <v>Coâng taùc ñaép caùt coâng trình, ñaép neàn moùng coâng trình.</v>
          </cell>
          <cell r="D416" t="str">
            <v>m³</v>
          </cell>
          <cell r="F416">
            <v>49776</v>
          </cell>
          <cell r="G416">
            <v>16390</v>
          </cell>
        </row>
        <row r="417">
          <cell r="B417" t="str">
            <v>AB.13412</v>
          </cell>
          <cell r="C417" t="str">
            <v>Coâng taùc ñaép caùt coâng trình, ñaép neàn moùng ñöôøng oáng.</v>
          </cell>
          <cell r="D417" t="str">
            <v>m³</v>
          </cell>
          <cell r="F417">
            <v>49776</v>
          </cell>
          <cell r="G417">
            <v>21125</v>
          </cell>
        </row>
        <row r="418">
          <cell r="B418" t="str">
            <v>AB.21111</v>
          </cell>
          <cell r="C418" t="str">
            <v>Ñaøo san ñaát baèng maùy ñaøo &lt;=0,4m³, ñaát caáp I.</v>
          </cell>
          <cell r="D418" t="str">
            <v>100m³</v>
          </cell>
          <cell r="G418">
            <v>18211</v>
          </cell>
          <cell r="H418">
            <v>293680</v>
          </cell>
        </row>
        <row r="419">
          <cell r="B419" t="str">
            <v>AB.21112</v>
          </cell>
          <cell r="C419" t="str">
            <v>Ñaøo san ñaát baèng maùy ñaøo &lt;=0,4m³, ñaát caáp II.</v>
          </cell>
          <cell r="D419" t="str">
            <v>100m³</v>
          </cell>
          <cell r="G419">
            <v>23674</v>
          </cell>
          <cell r="H419">
            <v>330213</v>
          </cell>
        </row>
        <row r="420">
          <cell r="B420" t="str">
            <v>AB.21113</v>
          </cell>
          <cell r="C420" t="str">
            <v>Ñaøo san ñaát baèng maùy ñaøo &lt;=0,4m³, ñaát caáp III.</v>
          </cell>
          <cell r="D420" t="str">
            <v>100m³</v>
          </cell>
          <cell r="G420">
            <v>29502</v>
          </cell>
          <cell r="H420">
            <v>445535</v>
          </cell>
        </row>
        <row r="421">
          <cell r="B421" t="str">
            <v>AB.21121</v>
          </cell>
          <cell r="C421" t="str">
            <v>Ñaøo san ñaát baèng maùy ñaøo &lt;=0,8m³, ñaát caáp I.</v>
          </cell>
          <cell r="D421" t="str">
            <v>100m³</v>
          </cell>
          <cell r="G421">
            <v>18211</v>
          </cell>
          <cell r="H421">
            <v>321045</v>
          </cell>
        </row>
        <row r="422">
          <cell r="B422" t="str">
            <v>AB.21122</v>
          </cell>
          <cell r="C422" t="str">
            <v>Ñaøo san ñaát baèng maùy ñaøo &lt;=0,8m³, ñaát caáp II.</v>
          </cell>
          <cell r="D422" t="str">
            <v>100m³</v>
          </cell>
          <cell r="G422">
            <v>23674</v>
          </cell>
          <cell r="H422">
            <v>381034</v>
          </cell>
        </row>
        <row r="423">
          <cell r="B423" t="str">
            <v>AB.21123</v>
          </cell>
          <cell r="C423" t="str">
            <v>Ñaøo san ñaát baèng maùy ñaøo &lt;=0,8m³, ñaát caáp III.</v>
          </cell>
          <cell r="D423" t="str">
            <v>100m³</v>
          </cell>
          <cell r="G423">
            <v>29502</v>
          </cell>
          <cell r="H423">
            <v>478520</v>
          </cell>
        </row>
        <row r="424">
          <cell r="B424" t="str">
            <v>AB.21124</v>
          </cell>
          <cell r="C424" t="str">
            <v>Ñaøo san ñaát baèng maùy ñaøo &lt;=0,8m³, ñaát caáp IV.</v>
          </cell>
          <cell r="D424" t="str">
            <v>100m³</v>
          </cell>
          <cell r="G424">
            <v>41885</v>
          </cell>
          <cell r="H424">
            <v>529370</v>
          </cell>
        </row>
        <row r="425">
          <cell r="B425" t="str">
            <v>AB.21131</v>
          </cell>
          <cell r="C425" t="str">
            <v>Ñaøo san ñaát baèng maùy ñaøo &lt;=1,25m³, ñaát caáp I.</v>
          </cell>
          <cell r="D425" t="str">
            <v>100m³</v>
          </cell>
          <cell r="G425">
            <v>18211</v>
          </cell>
          <cell r="H425">
            <v>355934</v>
          </cell>
        </row>
        <row r="426">
          <cell r="B426" t="str">
            <v>AB.21132</v>
          </cell>
          <cell r="C426" t="str">
            <v>Ñaøo san ñaát baèng maùy ñaøo &lt;=1,25m³, ñaát caáp II.</v>
          </cell>
          <cell r="D426" t="str">
            <v>100m³</v>
          </cell>
          <cell r="G426">
            <v>23674</v>
          </cell>
          <cell r="H426">
            <v>414668</v>
          </cell>
        </row>
        <row r="427">
          <cell r="B427" t="str">
            <v>AB.21133</v>
          </cell>
          <cell r="C427" t="str">
            <v>Ñaøo san ñaát baèng maùy ñaøo &lt;=1,25m³, ñaát caáp III.</v>
          </cell>
          <cell r="D427" t="str">
            <v>100m³</v>
          </cell>
          <cell r="G427">
            <v>29502</v>
          </cell>
          <cell r="H427">
            <v>485544</v>
          </cell>
        </row>
        <row r="428">
          <cell r="B428" t="str">
            <v>AB.21134</v>
          </cell>
          <cell r="C428" t="str">
            <v>Ñaøo san ñaát baèng maùy ñaøo &lt;=1,25m³, ñaát caáp IV.</v>
          </cell>
          <cell r="D428" t="str">
            <v>100m³</v>
          </cell>
          <cell r="G428">
            <v>41885</v>
          </cell>
          <cell r="H428">
            <v>654349</v>
          </cell>
        </row>
        <row r="429">
          <cell r="B429" t="str">
            <v>AB.21141</v>
          </cell>
          <cell r="C429" t="str">
            <v>Ñaøo san ñaát baèng maùy ñaøo &lt;=1,6m³, ñaát caáp I.</v>
          </cell>
          <cell r="D429" t="str">
            <v>100m³</v>
          </cell>
          <cell r="G429">
            <v>18211</v>
          </cell>
          <cell r="H429">
            <v>350360</v>
          </cell>
        </row>
        <row r="430">
          <cell r="B430" t="str">
            <v>AB.21142</v>
          </cell>
          <cell r="C430" t="str">
            <v>Ñaøo san ñaát baèng maùy ñaøo &lt;=1,6m³, ñaát caáp II.</v>
          </cell>
          <cell r="D430" t="str">
            <v>100m³</v>
          </cell>
          <cell r="G430">
            <v>23674</v>
          </cell>
          <cell r="H430">
            <v>399316</v>
          </cell>
        </row>
        <row r="431">
          <cell r="B431" t="str">
            <v>AB.21143</v>
          </cell>
          <cell r="C431" t="str">
            <v>Ñaøo san ñaát baèng maùy ñaøo &lt;=1,6m³, ñaát caáp III.</v>
          </cell>
          <cell r="D431" t="str">
            <v>100m³</v>
          </cell>
          <cell r="G431">
            <v>29502</v>
          </cell>
          <cell r="H431">
            <v>473357</v>
          </cell>
        </row>
        <row r="432">
          <cell r="B432" t="str">
            <v>AB.21144</v>
          </cell>
          <cell r="C432" t="str">
            <v>Ñaøo san ñaát baèng maùy ñaøo &lt;=1,6m³, ñaát caáp IV.</v>
          </cell>
          <cell r="D432" t="str">
            <v>100m³</v>
          </cell>
          <cell r="G432">
            <v>41885</v>
          </cell>
          <cell r="H432">
            <v>675746</v>
          </cell>
        </row>
        <row r="433">
          <cell r="B433" t="str">
            <v>AB.21151</v>
          </cell>
          <cell r="C433" t="str">
            <v>Ñaøo san ñaát baèng maùy ñaøo &lt;=2,3m³, ñaát caáp I.</v>
          </cell>
          <cell r="D433" t="str">
            <v>100m³</v>
          </cell>
          <cell r="G433">
            <v>18211</v>
          </cell>
          <cell r="H433">
            <v>377826</v>
          </cell>
        </row>
        <row r="434">
          <cell r="B434" t="str">
            <v>AB.21152</v>
          </cell>
          <cell r="C434" t="str">
            <v>Ñaøo san ñaát baèng maùy ñaøo &lt;=2,3m³, ñaát caáp II.</v>
          </cell>
          <cell r="D434" t="str">
            <v>100m³</v>
          </cell>
          <cell r="G434">
            <v>23674</v>
          </cell>
          <cell r="H434">
            <v>459884</v>
          </cell>
        </row>
        <row r="435">
          <cell r="B435" t="str">
            <v>AB.21153</v>
          </cell>
          <cell r="C435" t="str">
            <v>Ñaøo san ñaát baèng maùy ñaøo &lt;=2,3m³, ñaát caáp III.</v>
          </cell>
          <cell r="D435" t="str">
            <v>100m³</v>
          </cell>
          <cell r="G435">
            <v>29502</v>
          </cell>
          <cell r="H435">
            <v>578754</v>
          </cell>
        </row>
        <row r="436">
          <cell r="B436" t="str">
            <v>AB.21154</v>
          </cell>
          <cell r="C436" t="str">
            <v>Ñaøo san ñaát baèng maùy ñaøo &lt;=2,3m³, ñaát caáp IV.</v>
          </cell>
          <cell r="D436" t="str">
            <v>100m³</v>
          </cell>
          <cell r="G436">
            <v>41885</v>
          </cell>
          <cell r="H436">
            <v>812381</v>
          </cell>
        </row>
        <row r="437">
          <cell r="B437" t="str">
            <v>AB.21161</v>
          </cell>
          <cell r="C437" t="str">
            <v>Ñaøo san ñaát baèng maùy ñaøo &lt;=3,6m³, ñaát caáp I.</v>
          </cell>
          <cell r="D437" t="str">
            <v>100m³</v>
          </cell>
          <cell r="G437">
            <v>18211</v>
          </cell>
          <cell r="H437">
            <v>381720</v>
          </cell>
        </row>
        <row r="438">
          <cell r="B438" t="str">
            <v>AB.21162</v>
          </cell>
          <cell r="C438" t="str">
            <v>Ñaøo san ñaát baèng maùy ñaøo &lt;=3,6m³, ñaát caáp II.</v>
          </cell>
          <cell r="D438" t="str">
            <v>100m³</v>
          </cell>
          <cell r="G438">
            <v>23674</v>
          </cell>
          <cell r="H438">
            <v>472532</v>
          </cell>
        </row>
        <row r="439">
          <cell r="B439" t="str">
            <v>AB.21163</v>
          </cell>
          <cell r="C439" t="str">
            <v>Ñaøo san ñaát baèng maùy ñaøo &lt;=3,6m³, ñaát caáp III.</v>
          </cell>
          <cell r="D439" t="str">
            <v>100m³</v>
          </cell>
          <cell r="G439">
            <v>29502</v>
          </cell>
          <cell r="H439">
            <v>609219</v>
          </cell>
        </row>
        <row r="440">
          <cell r="B440" t="str">
            <v>AB.21164</v>
          </cell>
          <cell r="C440" t="str">
            <v>Ñaøo san ñaát baèng maùy ñaøo &lt;=3,6m³, ñaát caáp IV.</v>
          </cell>
          <cell r="D440" t="str">
            <v>100m³</v>
          </cell>
          <cell r="G440">
            <v>41885</v>
          </cell>
          <cell r="H440">
            <v>871786</v>
          </cell>
        </row>
        <row r="441">
          <cell r="B441" t="str">
            <v>AB.22111</v>
          </cell>
          <cell r="C441" t="str">
            <v>Ñaøo san ñaát baèng maùy uûi &lt;=75CV trong phaïm vi &lt;=50m, ñaát caáp I.</v>
          </cell>
          <cell r="D441" t="str">
            <v>100m³</v>
          </cell>
          <cell r="H441">
            <v>240920</v>
          </cell>
        </row>
        <row r="442">
          <cell r="B442" t="str">
            <v>AB.22112</v>
          </cell>
          <cell r="C442" t="str">
            <v>Ñaøo san ñaát baèng maùy uûi &lt;=75CV trong phaïm vi &lt;=50m, ñaát caáp II.</v>
          </cell>
          <cell r="D442" t="str">
            <v>100m³</v>
          </cell>
          <cell r="H442">
            <v>299632</v>
          </cell>
        </row>
        <row r="443">
          <cell r="B443" t="str">
            <v>AB.22113</v>
          </cell>
          <cell r="C443" t="str">
            <v>Ñaøo san ñaát baèng maùy uûi &lt;=75CV trong phaïm vi &lt;=50m, ñaát caáp III.</v>
          </cell>
          <cell r="D443" t="str">
            <v>100m³</v>
          </cell>
          <cell r="H443">
            <v>396810</v>
          </cell>
        </row>
        <row r="444">
          <cell r="B444" t="str">
            <v>AB.22114</v>
          </cell>
          <cell r="C444" t="str">
            <v>Ñaøo san ñaát baèng maùy uûi &lt;=75CV trong phaïm vi &lt;=50m, ñaát caáp IV.</v>
          </cell>
          <cell r="D444" t="str">
            <v>100m³</v>
          </cell>
          <cell r="H444">
            <v>535829</v>
          </cell>
        </row>
        <row r="445">
          <cell r="B445" t="str">
            <v>AB.22121</v>
          </cell>
          <cell r="C445" t="str">
            <v>Ñaøo san ñaát baèng maùy uûi &lt;=110CV trong phaïm vi &lt;=50m, ñaát caáp I.</v>
          </cell>
          <cell r="D445" t="str">
            <v>100m³</v>
          </cell>
          <cell r="H445">
            <v>291434</v>
          </cell>
        </row>
        <row r="446">
          <cell r="B446" t="str">
            <v>AB.22122</v>
          </cell>
          <cell r="C446" t="str">
            <v>Ñaøo san ñaát baèng maùy uûi &lt;=110CV trong phaïm vi &lt;=50m, ñaát caáp II.</v>
          </cell>
          <cell r="D446" t="str">
            <v>100m³</v>
          </cell>
          <cell r="H446">
            <v>358904</v>
          </cell>
        </row>
        <row r="447">
          <cell r="B447" t="str">
            <v>AB.22123</v>
          </cell>
          <cell r="C447" t="str">
            <v>Ñaøo san ñaát baèng maùy uûi &lt;=110CV trong phaïm vi &lt;=50m, ñaát caáp III.</v>
          </cell>
          <cell r="D447" t="str">
            <v>100m³</v>
          </cell>
          <cell r="H447">
            <v>469481</v>
          </cell>
        </row>
        <row r="448">
          <cell r="B448" t="str">
            <v>AB.22124</v>
          </cell>
          <cell r="C448" t="str">
            <v>Ñaøo san ñaát baèng maùy uûi &lt;=110CV trong phaïm vi &lt;=50m, ñaát caáp IV.</v>
          </cell>
          <cell r="D448" t="str">
            <v>100m³</v>
          </cell>
          <cell r="H448">
            <v>633471</v>
          </cell>
        </row>
        <row r="449">
          <cell r="B449" t="str">
            <v>AB.22131</v>
          </cell>
          <cell r="C449" t="str">
            <v>Ñaøo san ñaát baèng maùy uûi &lt;=140CV trong phaïm vi &lt;=50m, ñaát caáp I.</v>
          </cell>
          <cell r="D449" t="str">
            <v>100m³</v>
          </cell>
          <cell r="H449">
            <v>345481</v>
          </cell>
        </row>
        <row r="450">
          <cell r="B450" t="str">
            <v>AB.22132</v>
          </cell>
          <cell r="C450" t="str">
            <v>Ñaøo san ñaát baèng maùy uûi &lt;=140CV trong phaïm vi &lt;=50m, ñaát caáp II.</v>
          </cell>
          <cell r="D450" t="str">
            <v>100m³</v>
          </cell>
          <cell r="H450">
            <v>432761</v>
          </cell>
        </row>
        <row r="451">
          <cell r="B451" t="str">
            <v>AB.22133</v>
          </cell>
          <cell r="C451" t="str">
            <v>Ñaøo san ñaát baèng maùy uûi &lt;=140CV trong phaïm vi &lt;=50m, ñaát caáp III.</v>
          </cell>
          <cell r="D451" t="str">
            <v>100m³</v>
          </cell>
          <cell r="H451">
            <v>575802</v>
          </cell>
        </row>
        <row r="452">
          <cell r="B452" t="str">
            <v>AB.22134</v>
          </cell>
          <cell r="C452" t="str">
            <v>Ñaøo san ñaát baèng maùy uûi &lt;=140CV trong phaïm vi &lt;=50m, ñaát caáp IV.</v>
          </cell>
          <cell r="D452" t="str">
            <v>100m³</v>
          </cell>
          <cell r="H452">
            <v>777030</v>
          </cell>
        </row>
        <row r="453">
          <cell r="B453" t="str">
            <v>AB.22141</v>
          </cell>
          <cell r="C453" t="str">
            <v>Ñaøo san ñaát baèng maùy uûi &lt;=180CV trong phaïm vi &lt;=50m, ñaát caáp I.</v>
          </cell>
          <cell r="D453" t="str">
            <v>100m³</v>
          </cell>
          <cell r="H453">
            <v>327858</v>
          </cell>
        </row>
        <row r="454">
          <cell r="B454" t="str">
            <v>AB.22142</v>
          </cell>
          <cell r="C454" t="str">
            <v>Ñaøo san ñaát baèng maùy uûi &lt;=180CV trong phaïm vi &lt;=50m, ñaát caáp II.</v>
          </cell>
          <cell r="D454" t="str">
            <v>100m³</v>
          </cell>
          <cell r="H454">
            <v>413921</v>
          </cell>
        </row>
        <row r="455">
          <cell r="B455" t="str">
            <v>AB.22143</v>
          </cell>
          <cell r="C455" t="str">
            <v>Ñaøo san ñaát baèng maùy uûi &lt;=180CV trong phaïm vi &lt;=50m, ñaát caáp III.</v>
          </cell>
          <cell r="D455" t="str">
            <v>100m³</v>
          </cell>
          <cell r="H455">
            <v>493153</v>
          </cell>
        </row>
        <row r="456">
          <cell r="B456" t="str">
            <v>AB.22144</v>
          </cell>
          <cell r="C456" t="str">
            <v>Ñaøo san ñaát baèng maùy uûi &lt;=180CV trong phaïm vi &lt;=50m, ñaát caáp IV.</v>
          </cell>
          <cell r="D456" t="str">
            <v>100m³</v>
          </cell>
          <cell r="H456">
            <v>665279</v>
          </cell>
        </row>
        <row r="457">
          <cell r="B457" t="str">
            <v>AB.22151</v>
          </cell>
          <cell r="C457" t="str">
            <v>Ñaøo san ñaát baèng maùy uûi &lt;=240CV trong phaïm vi &lt;=50m, ñaát caáp I.</v>
          </cell>
          <cell r="D457" t="str">
            <v>100m³</v>
          </cell>
          <cell r="H457">
            <v>259183</v>
          </cell>
        </row>
        <row r="458">
          <cell r="B458" t="str">
            <v>AB.22152</v>
          </cell>
          <cell r="C458" t="str">
            <v>Ñaøo san ñaát baèng maùy uûi &lt;=240CV trong phaïm vi &lt;=50m, ñaát caáp II.</v>
          </cell>
          <cell r="D458" t="str">
            <v>100m³</v>
          </cell>
          <cell r="H458">
            <v>310035</v>
          </cell>
        </row>
        <row r="459">
          <cell r="B459" t="str">
            <v>AB.22153</v>
          </cell>
          <cell r="C459" t="str">
            <v>Ñaøo san ñaát baèng maùy uûi &lt;=240CV trong phaïm vi &lt;=50m, ñaát caáp III.</v>
          </cell>
          <cell r="D459" t="str">
            <v>100m³</v>
          </cell>
          <cell r="H459">
            <v>400257</v>
          </cell>
        </row>
        <row r="460">
          <cell r="B460" t="str">
            <v>AB.22154</v>
          </cell>
          <cell r="C460" t="str">
            <v>Ñaøo san ñaát baèng maùy uûi &lt;=240CV trong phaïm vi &lt;=50m, ñaát caáp IV.</v>
          </cell>
          <cell r="D460" t="str">
            <v>100m³</v>
          </cell>
          <cell r="H460">
            <v>539691</v>
          </cell>
        </row>
        <row r="461">
          <cell r="B461" t="str">
            <v>AB.22161</v>
          </cell>
          <cell r="C461" t="str">
            <v>Ñaøo san ñaát baèng maùy uûi &lt;=320CV trong phaïm vi &lt;=50m, ñaát caáp I.</v>
          </cell>
          <cell r="D461" t="str">
            <v>100m³</v>
          </cell>
          <cell r="H461">
            <v>266691</v>
          </cell>
        </row>
        <row r="462">
          <cell r="B462" t="str">
            <v>AB.22162</v>
          </cell>
          <cell r="C462" t="str">
            <v>Ñaøo san ñaát baèng maùy uûi &lt;=320CV trong phaïm vi &lt;=50m, ñaát caáp II.</v>
          </cell>
          <cell r="D462" t="str">
            <v>100m³</v>
          </cell>
          <cell r="H462">
            <v>300593</v>
          </cell>
        </row>
        <row r="463">
          <cell r="B463" t="str">
            <v>AB.22163</v>
          </cell>
          <cell r="C463" t="str">
            <v>Ñaøo san ñaát baèng maùy uûi &lt;=320CV trong phaïm vi &lt;=50m, ñaát caáp III.</v>
          </cell>
          <cell r="D463" t="str">
            <v>100m³</v>
          </cell>
          <cell r="H463">
            <v>368395</v>
          </cell>
        </row>
        <row r="464">
          <cell r="B464" t="str">
            <v>AB.22164</v>
          </cell>
          <cell r="C464" t="str">
            <v>Ñaøo san ñaát baèng maùy uûi &lt;=320CV trong phaïm vi &lt;=50m, ñaát caáp IV.</v>
          </cell>
          <cell r="D464" t="str">
            <v>100m³</v>
          </cell>
          <cell r="H464">
            <v>497221</v>
          </cell>
        </row>
        <row r="465">
          <cell r="B465" t="str">
            <v>AB.22171</v>
          </cell>
          <cell r="C465" t="str">
            <v>Ñaøo san ñaát baèng maùy uûi &lt;=75CV trong phaïm vi &gt; 50m ñeán &lt;=70m, ñaát caáp I.</v>
          </cell>
          <cell r="D465" t="str">
            <v>100m³</v>
          </cell>
          <cell r="H465">
            <v>293558</v>
          </cell>
        </row>
        <row r="466">
          <cell r="B466" t="str">
            <v>AB.22172</v>
          </cell>
          <cell r="C466" t="str">
            <v>Ñaøo san ñaát baèng maùy uûi &lt;=75CV trong phaïm vi &gt; 50m ñeán &lt;=70m, ñaát caáp II.</v>
          </cell>
          <cell r="D466" t="str">
            <v>100m³</v>
          </cell>
          <cell r="H466">
            <v>375215</v>
          </cell>
        </row>
        <row r="467">
          <cell r="B467" t="str">
            <v>AB.22173</v>
          </cell>
          <cell r="C467" t="str">
            <v>Ñaøo san ñaát baèng maùy uûi &lt;=75CV trong phaïm vi &gt; 50m ñeán &lt;=70m, ñaát caáp III.</v>
          </cell>
          <cell r="D467" t="str">
            <v>100m³</v>
          </cell>
          <cell r="H467">
            <v>518957</v>
          </cell>
        </row>
        <row r="468">
          <cell r="B468" t="str">
            <v>AB.22174</v>
          </cell>
          <cell r="C468" t="str">
            <v>Ñaøo san ñaát baèng maùy uûi &lt;=75CV trong phaïm vi &gt; 50m ñeán &lt;=70m, ñaát caáp IV.</v>
          </cell>
          <cell r="D468" t="str">
            <v>100m³</v>
          </cell>
          <cell r="H468">
            <v>700491</v>
          </cell>
        </row>
        <row r="469">
          <cell r="B469" t="str">
            <v>AB.22181</v>
          </cell>
          <cell r="C469" t="str">
            <v>Ñaøo san ñaát baèng maùy uûi &lt;=110CV trong phaïm vi &gt; 50m ñeán &lt;=70m, ñaát caáp I.</v>
          </cell>
          <cell r="D469" t="str">
            <v>100m³</v>
          </cell>
          <cell r="H469">
            <v>392639</v>
          </cell>
        </row>
        <row r="470">
          <cell r="B470" t="str">
            <v>AB.22182</v>
          </cell>
          <cell r="C470" t="str">
            <v>Ñaøo san ñaát baèng maùy uûi &lt;=110CV trong phaïm vi &gt; 50m ñeán &lt;=70m, ñaát caáp II.</v>
          </cell>
          <cell r="D470" t="str">
            <v>100m³</v>
          </cell>
          <cell r="H470">
            <v>485411</v>
          </cell>
        </row>
        <row r="471">
          <cell r="B471" t="str">
            <v>AB.22183</v>
          </cell>
          <cell r="C471" t="str">
            <v>Ñaøo san ñaát baèng maùy uûi &lt;=110CV trong phaïm vi &gt; 50m ñeán &lt;=70m, ñaát caáp III.</v>
          </cell>
          <cell r="D471" t="str">
            <v>100m³</v>
          </cell>
          <cell r="H471">
            <v>567875</v>
          </cell>
        </row>
        <row r="472">
          <cell r="B472" t="str">
            <v>AB.22184</v>
          </cell>
          <cell r="C472" t="str">
            <v>Ñaøo san ñaát baèng maùy uûi &lt;=110CV trong phaïm vi &gt; 50m ñeán &lt;=70m, ñaát caáp IV.</v>
          </cell>
          <cell r="D472" t="str">
            <v>100m³</v>
          </cell>
          <cell r="H472">
            <v>766537</v>
          </cell>
        </row>
        <row r="473">
          <cell r="B473" t="str">
            <v>AB.22191</v>
          </cell>
          <cell r="C473" t="str">
            <v>Ñaøo san ñaát baèng maùy uûi &lt;=140CV trong phaïm vi &gt; 50m ñeán &lt;=70m, ñaát caáp I.</v>
          </cell>
          <cell r="D473" t="str">
            <v>100m³</v>
          </cell>
          <cell r="H473">
            <v>448520</v>
          </cell>
        </row>
        <row r="474">
          <cell r="B474" t="str">
            <v>AB.22192</v>
          </cell>
          <cell r="C474" t="str">
            <v>Ñaøo san ñaát baèng maùy uûi &lt;=140CV trong phaïm vi &gt; 50m ñeán &lt;=70m, ñaát caáp II.</v>
          </cell>
          <cell r="D474" t="str">
            <v>100m³</v>
          </cell>
          <cell r="H474">
            <v>484886</v>
          </cell>
        </row>
        <row r="475">
          <cell r="B475" t="str">
            <v>AB.22193</v>
          </cell>
          <cell r="C475" t="str">
            <v>Ñaøo san ñaát baèng maùy uûi &lt;=140CV trong phaïm vi &gt; 50m ñeán &lt;=70m, ñaát caáp III.</v>
          </cell>
          <cell r="D475" t="str">
            <v>100m³</v>
          </cell>
          <cell r="H475">
            <v>606108</v>
          </cell>
        </row>
        <row r="476">
          <cell r="B476" t="str">
            <v>AB.22194</v>
          </cell>
          <cell r="C476" t="str">
            <v>Ñaøo san ñaát baèng maùy uûi &lt;=140CV trong phaïm vi &gt; 50m ñeán &lt;=70m, ñaát caáp IV.</v>
          </cell>
          <cell r="D476" t="str">
            <v>100m³</v>
          </cell>
          <cell r="H476">
            <v>818245</v>
          </cell>
        </row>
        <row r="477">
          <cell r="B477" t="str">
            <v>AB.22211</v>
          </cell>
          <cell r="C477" t="str">
            <v>Ñaøo san ñaát baèng maùy uûi &lt;=180CV trong phaïm vi &gt; 50m ñeán &lt;=70m, ñaát caáp I.</v>
          </cell>
          <cell r="D477" t="str">
            <v>100m³</v>
          </cell>
          <cell r="H477">
            <v>404358</v>
          </cell>
        </row>
        <row r="478">
          <cell r="B478" t="str">
            <v>AB.22212</v>
          </cell>
          <cell r="C478" t="str">
            <v>Ñaøo san ñaát baèng maùy uûi &lt;=180CV trong phaïm vi &gt; 50m ñeán &lt;=70m, ñaát caáp II.</v>
          </cell>
          <cell r="D478" t="str">
            <v>100m³</v>
          </cell>
          <cell r="H478">
            <v>515011</v>
          </cell>
        </row>
        <row r="479">
          <cell r="B479" t="str">
            <v>AB.22213</v>
          </cell>
          <cell r="C479" t="str">
            <v>Ñaøo san ñaát baèng maùy uûi &lt;=180CV trong phaïm vi &gt; 50m ñeán &lt;=70m, ñaát caáp III.</v>
          </cell>
          <cell r="D479" t="str">
            <v>100m³</v>
          </cell>
          <cell r="H479">
            <v>673475</v>
          </cell>
        </row>
        <row r="480">
          <cell r="B480" t="str">
            <v>AB.22214</v>
          </cell>
          <cell r="C480" t="str">
            <v>Ñaøo san ñaát baèng maùy uûi &lt;=180CV trong phaïm vi &gt; 50m ñeán &lt;=70m, ñaát caáp IV.</v>
          </cell>
          <cell r="D480" t="str">
            <v>100m³</v>
          </cell>
          <cell r="H480">
            <v>909807</v>
          </cell>
        </row>
        <row r="481">
          <cell r="B481" t="str">
            <v>AB.22221</v>
          </cell>
          <cell r="C481" t="str">
            <v>Ñaøo san ñaát baèng maùy uûi &lt;=240CV trong phaïm vi &gt; 50m ñeán &lt;=70m, ñaát caáp I.</v>
          </cell>
          <cell r="D481" t="str">
            <v>100m³</v>
          </cell>
          <cell r="H481">
            <v>400257</v>
          </cell>
        </row>
        <row r="482">
          <cell r="B482" t="str">
            <v>AB.22222</v>
          </cell>
          <cell r="C482" t="str">
            <v>Ñaøo san ñaát baèng maùy uûi &lt;=240CV trong phaïm vi &gt; 50m ñeán &lt;=70m, ñaát caáp II.</v>
          </cell>
          <cell r="D482" t="str">
            <v>100m³</v>
          </cell>
          <cell r="H482">
            <v>503602</v>
          </cell>
        </row>
        <row r="483">
          <cell r="B483" t="str">
            <v>AB.22223</v>
          </cell>
          <cell r="C483" t="str">
            <v>Ñaøo san ñaát baèng maùy uûi &lt;=240CV trong phaïm vi &gt; 50m ñeán &lt;=70m, ñaát caáp III.</v>
          </cell>
          <cell r="D483" t="str">
            <v>100m³</v>
          </cell>
          <cell r="H483">
            <v>713574</v>
          </cell>
        </row>
        <row r="484">
          <cell r="B484" t="str">
            <v>AB.22224</v>
          </cell>
          <cell r="C484" t="str">
            <v>Ñaøo san ñaát baèng maùy uûi &lt;=240CV trong phaïm vi &gt; 50m ñeán &lt;=70m, ñaát caáp IV.</v>
          </cell>
          <cell r="D484" t="str">
            <v>100m³</v>
          </cell>
          <cell r="H484">
            <v>962914</v>
          </cell>
        </row>
        <row r="485">
          <cell r="B485" t="str">
            <v>AB.22231</v>
          </cell>
          <cell r="C485" t="str">
            <v>Ñaøo san ñaát baèng maùy uûi &lt;=320CV trong phaïm vi &gt; 50m ñeán &lt;=70m, ñaát caáp I.</v>
          </cell>
          <cell r="D485" t="str">
            <v>100m³</v>
          </cell>
          <cell r="H485">
            <v>300593</v>
          </cell>
        </row>
        <row r="486">
          <cell r="B486" t="str">
            <v>AB.22232</v>
          </cell>
          <cell r="C486" t="str">
            <v>Ñaøo san ñaát baèng maùy uûi &lt;=320CV trong phaïm vi &gt; 50m ñeán &lt;=70m, ñaát caáp II.</v>
          </cell>
          <cell r="D486" t="str">
            <v>100m³</v>
          </cell>
          <cell r="H486">
            <v>366135</v>
          </cell>
        </row>
        <row r="487">
          <cell r="B487" t="str">
            <v>AB.22233</v>
          </cell>
          <cell r="C487" t="str">
            <v>Ñaøo san ñaát baèng maùy uûi &lt;=320CV trong phaïm vi &gt; 50m ñeán &lt;=70m, ñaát caáp III.</v>
          </cell>
          <cell r="D487" t="str">
            <v>100m³</v>
          </cell>
          <cell r="H487">
            <v>456539</v>
          </cell>
        </row>
        <row r="488">
          <cell r="B488" t="str">
            <v>AB.22234</v>
          </cell>
          <cell r="C488" t="str">
            <v>Ñaøo san ñaát baèng maùy uûi &lt;=320CV trong phaïm vi &gt; 50m ñeán &lt;=70m, ñaát caáp IV.</v>
          </cell>
          <cell r="D488" t="str">
            <v>100m³</v>
          </cell>
          <cell r="H488">
            <v>617006</v>
          </cell>
        </row>
        <row r="489">
          <cell r="B489" t="str">
            <v>AB.22241</v>
          </cell>
          <cell r="C489" t="str">
            <v>Ñaøo san ñaát baèng maùy uûi &lt;=75CV trong phaïm vi &gt; 70m ñeán &lt;= 100m, ñaát caáp I.</v>
          </cell>
          <cell r="D489" t="str">
            <v>100m³</v>
          </cell>
          <cell r="H489">
            <v>449448</v>
          </cell>
        </row>
        <row r="490">
          <cell r="B490" t="str">
            <v>AB.22242</v>
          </cell>
          <cell r="C490" t="str">
            <v>Ñaøo san ñaát baèng maùy uûi &lt;=75CV trong phaïm vi &gt; 70m ñeán &lt;= 100m, ñaát caáp II.</v>
          </cell>
          <cell r="D490" t="str">
            <v>100m³</v>
          </cell>
          <cell r="H490">
            <v>562148</v>
          </cell>
        </row>
        <row r="491">
          <cell r="B491" t="str">
            <v>AB.22243</v>
          </cell>
          <cell r="C491" t="str">
            <v>Ñaøo san ñaát baèng maùy uûi &lt;=75CV trong phaïm vi &gt; 70m ñeán &lt;= 100m, ñaát caáp III.</v>
          </cell>
          <cell r="D491" t="str">
            <v>100m³</v>
          </cell>
          <cell r="H491">
            <v>749755</v>
          </cell>
        </row>
        <row r="492">
          <cell r="B492" t="str">
            <v>AB.22244</v>
          </cell>
          <cell r="C492" t="str">
            <v>Ñaøo san ñaát baèng maùy uûi &lt;=75CV trong phaïm vi &gt; 70m ñeán &lt;= 100m, ñaát caáp IV.</v>
          </cell>
          <cell r="D492" t="str">
            <v>100m³</v>
          </cell>
          <cell r="H492">
            <v>1012271</v>
          </cell>
        </row>
        <row r="493">
          <cell r="B493" t="str">
            <v>AB.22251</v>
          </cell>
          <cell r="C493" t="str">
            <v>Ñaøo san ñaát baèng maùy uûi &lt;=110CV trong phaïm vi &gt; 70m ñeán &lt;= 100m, ñaát caáp I.</v>
          </cell>
          <cell r="D493" t="str">
            <v>100m³</v>
          </cell>
          <cell r="H493">
            <v>544448</v>
          </cell>
        </row>
        <row r="494">
          <cell r="B494" t="str">
            <v>AB.22252</v>
          </cell>
          <cell r="C494" t="str">
            <v>Ñaøo san ñaát baèng maùy uûi &lt;=110CV trong phaïm vi &gt; 70m ñeán &lt;= 100m, ñaát caáp II.</v>
          </cell>
          <cell r="D494" t="str">
            <v>100m³</v>
          </cell>
          <cell r="H494">
            <v>675640</v>
          </cell>
        </row>
        <row r="495">
          <cell r="B495" t="str">
            <v>AB.22253</v>
          </cell>
          <cell r="C495" t="str">
            <v>Ñaøo san ñaát baèng maùy uûi &lt;=110CV trong phaïm vi &gt; 70m ñeán &lt;= 100m, ñaát caáp III.</v>
          </cell>
          <cell r="D495" t="str">
            <v>100m³</v>
          </cell>
          <cell r="H495">
            <v>789964</v>
          </cell>
        </row>
        <row r="496">
          <cell r="B496" t="str">
            <v>AB.22254</v>
          </cell>
          <cell r="C496" t="str">
            <v>Ñaøo san ñaát baèng maùy uûi &lt;=110CV trong phaïm vi &gt; 70m ñeán &lt;= 100m, ñaát caáp IV.</v>
          </cell>
          <cell r="D496" t="str">
            <v>100m³</v>
          </cell>
          <cell r="H496">
            <v>1066405</v>
          </cell>
        </row>
        <row r="497">
          <cell r="B497" t="str">
            <v>AB.22261</v>
          </cell>
          <cell r="C497" t="str">
            <v>Ñaøo san ñaát baèng maùy uûi &lt;=140CV trong phaïm vi &gt; 70m ñeán &lt;= 100m, ñaát caáp I.</v>
          </cell>
          <cell r="D497" t="str">
            <v>100m³</v>
          </cell>
          <cell r="H497">
            <v>540648</v>
          </cell>
        </row>
        <row r="498">
          <cell r="B498" t="str">
            <v>AB.22262</v>
          </cell>
          <cell r="C498" t="str">
            <v>Ñaøo san ñaát baèng maùy uûi &lt;=140CV trong phaïm vi &gt; 70m ñeán &lt;= 100m, ñaát caáp II.</v>
          </cell>
          <cell r="D498" t="str">
            <v>100m³</v>
          </cell>
          <cell r="H498">
            <v>700660</v>
          </cell>
        </row>
        <row r="499">
          <cell r="B499" t="str">
            <v>AB.22263</v>
          </cell>
          <cell r="C499" t="str">
            <v>Ñaøo san ñaát baèng maùy uûi &lt;=140CV trong phaïm vi &gt; 70m ñeán &lt;= 100m, ñaát caáp III.</v>
          </cell>
          <cell r="D499" t="str">
            <v>100m³</v>
          </cell>
          <cell r="H499">
            <v>932193</v>
          </cell>
        </row>
        <row r="500">
          <cell r="B500" t="str">
            <v>AB.22264</v>
          </cell>
          <cell r="C500" t="str">
            <v>Ñaøo san ñaát baèng maùy uûi &lt;=140CV trong phaïm vi &gt; 70m ñeán &lt;= 100m, ñaát caáp IV.</v>
          </cell>
          <cell r="D500" t="str">
            <v>100m³</v>
          </cell>
          <cell r="H500">
            <v>1258279</v>
          </cell>
        </row>
        <row r="501">
          <cell r="B501" t="str">
            <v>AB.22271</v>
          </cell>
          <cell r="C501" t="str">
            <v>Ñaøo san ñaát baèng maùy uûi &lt;=180CV trong phaïm vi &gt; 70m ñeán &lt;= 100m, ñaát caáp I.</v>
          </cell>
          <cell r="D501" t="str">
            <v>100m³</v>
          </cell>
          <cell r="H501">
            <v>519109</v>
          </cell>
        </row>
        <row r="502">
          <cell r="B502" t="str">
            <v>AB.22272</v>
          </cell>
          <cell r="C502" t="str">
            <v>Ñaøo san ñaát baèng maùy uûi &lt;=180CV trong phaïm vi &gt; 70m ñeán &lt;= 100m, ñaát caáp II.</v>
          </cell>
          <cell r="D502" t="str">
            <v>100m³</v>
          </cell>
          <cell r="H502">
            <v>635225</v>
          </cell>
        </row>
        <row r="503">
          <cell r="B503" t="str">
            <v>AB.22273</v>
          </cell>
          <cell r="C503" t="str">
            <v>Ñaøo san ñaát baèng maùy uûi &lt;=180CV trong phaïm vi &gt; 70m ñeán &lt;= 100m, ñaát caáp III.</v>
          </cell>
          <cell r="D503" t="str">
            <v>100m³</v>
          </cell>
          <cell r="H503">
            <v>842869</v>
          </cell>
        </row>
        <row r="504">
          <cell r="B504" t="str">
            <v>AB.22274</v>
          </cell>
          <cell r="C504" t="str">
            <v>Ñaøo san ñaát baèng maùy uûi &lt;=180CV trong phaïm vi &gt; 70m ñeán &lt;= 100m, ñaát caáp IV.</v>
          </cell>
          <cell r="D504" t="str">
            <v>100m³</v>
          </cell>
          <cell r="H504">
            <v>1137941</v>
          </cell>
        </row>
        <row r="505">
          <cell r="B505" t="str">
            <v>AB.22281</v>
          </cell>
          <cell r="C505" t="str">
            <v>Ñaøo san ñaát baèng maùy uûi &lt;=240CV trong phaïm vi &gt; 70m ñeán &lt;= 100m, ñaát caáp I.</v>
          </cell>
          <cell r="D505" t="str">
            <v>100m³</v>
          </cell>
          <cell r="H505">
            <v>508524</v>
          </cell>
        </row>
        <row r="506">
          <cell r="B506" t="str">
            <v>AB.22282</v>
          </cell>
          <cell r="C506" t="str">
            <v>Ñaøo san ñaát baèng maùy uûi &lt;=240CV trong phaïm vi &gt; 70m ñeán &lt;= 100m, ñaát caáp II.</v>
          </cell>
          <cell r="D506" t="str">
            <v>100m³</v>
          </cell>
          <cell r="H506">
            <v>626632</v>
          </cell>
        </row>
        <row r="507">
          <cell r="B507" t="str">
            <v>AB.22283</v>
          </cell>
          <cell r="C507" t="str">
            <v>Ñaøo san ñaát baèng maùy uûi &lt;=240CV trong phaïm vi &gt; 70m ñeán &lt;= 100m, ñaát caáp III.</v>
          </cell>
          <cell r="D507" t="str">
            <v>100m³</v>
          </cell>
          <cell r="H507">
            <v>833323</v>
          </cell>
        </row>
        <row r="508">
          <cell r="B508" t="str">
            <v>AB.22284</v>
          </cell>
          <cell r="C508" t="str">
            <v>Ñaøo san ñaát baèng maùy uûi &lt;=240CV trong phaïm vi &gt; 70m ñeán &lt;= 100m, ñaát caáp IV.</v>
          </cell>
          <cell r="D508" t="str">
            <v>100m³</v>
          </cell>
          <cell r="H508">
            <v>1125314</v>
          </cell>
        </row>
        <row r="509">
          <cell r="B509" t="str">
            <v>AB.22291</v>
          </cell>
          <cell r="C509" t="str">
            <v>Ñaøo san ñaát baèng maùy uûi &lt;=320CV trong phaïm vi &gt; 70m ñeán &lt;= 100m, ñaát caáp I.</v>
          </cell>
          <cell r="D509" t="str">
            <v>100m³</v>
          </cell>
          <cell r="H509">
            <v>418118</v>
          </cell>
        </row>
        <row r="510">
          <cell r="B510" t="str">
            <v>AB.22292</v>
          </cell>
          <cell r="C510" t="str">
            <v>Ñaøo san ñaát baèng maùy uûi &lt;=320CV trong phaïm vi &gt; 70m ñeán &lt;= 100m, ñaát caáp II.</v>
          </cell>
          <cell r="D510" t="str">
            <v>100m³</v>
          </cell>
          <cell r="H510">
            <v>461059</v>
          </cell>
        </row>
        <row r="511">
          <cell r="B511" t="str">
            <v>AB.22293</v>
          </cell>
          <cell r="C511" t="str">
            <v>Ñaøo san ñaát baèng maùy uûi &lt;=320CV trong phaïm vi &gt; 70m ñeán &lt;= 100m, ñaát caáp III.</v>
          </cell>
          <cell r="D511" t="str">
            <v>100m³</v>
          </cell>
          <cell r="H511">
            <v>544683</v>
          </cell>
        </row>
        <row r="512">
          <cell r="B512" t="str">
            <v>AB.22294</v>
          </cell>
          <cell r="C512" t="str">
            <v>Ñaøo san ñaát baèng maùy uûi &lt;=320CV trong phaïm vi &gt; 70m ñeán &lt;= 100m, ñaát caáp IV.</v>
          </cell>
          <cell r="D512" t="str">
            <v>100m³</v>
          </cell>
          <cell r="H512">
            <v>734531</v>
          </cell>
        </row>
        <row r="513">
          <cell r="B513" t="str">
            <v>AB.23111</v>
          </cell>
          <cell r="C513" t="str">
            <v>Ñaøo san ñaát baèng maùy caïp 9m³ trong phaïm vi &lt;=300m, ñaát caáp I.</v>
          </cell>
          <cell r="D513" t="str">
            <v>100m³</v>
          </cell>
          <cell r="H513">
            <v>554188</v>
          </cell>
        </row>
        <row r="514">
          <cell r="B514" t="str">
            <v>AB.23112</v>
          </cell>
          <cell r="C514" t="str">
            <v>Ñaøo san ñaát baèng maùy caïp 9m³ trong phaïm vi &lt;=300m, ñaát caáp II.</v>
          </cell>
          <cell r="D514" t="str">
            <v>100m³</v>
          </cell>
          <cell r="H514">
            <v>599726</v>
          </cell>
        </row>
        <row r="515">
          <cell r="B515" t="str">
            <v>AB.23121</v>
          </cell>
          <cell r="C515" t="str">
            <v>Ñaøo san ñaát baèng maùy caïp 16m³ trong phaïm vi &lt;=300m, ñaát caáp I.</v>
          </cell>
          <cell r="D515" t="str">
            <v>100m³</v>
          </cell>
          <cell r="H515">
            <v>441616</v>
          </cell>
        </row>
        <row r="516">
          <cell r="B516" t="str">
            <v>AB.23122</v>
          </cell>
          <cell r="C516" t="str">
            <v>Ñaøo san ñaát baèng maùy caïp 16m³ trong phaïm vi &lt;=300m, ñaát caáp II.</v>
          </cell>
          <cell r="D516" t="str">
            <v>100m³</v>
          </cell>
          <cell r="H516">
            <v>477999</v>
          </cell>
        </row>
        <row r="517">
          <cell r="B517" t="str">
            <v>AB.23131</v>
          </cell>
          <cell r="C517" t="str">
            <v>Ñaøo san ñaát baèng maùy caïp 9m³ trong phaïm vi töø 300m ñeán 500m, ñaát caáp I.</v>
          </cell>
          <cell r="D517" t="str">
            <v>100m³</v>
          </cell>
          <cell r="H517">
            <v>697242</v>
          </cell>
        </row>
        <row r="518">
          <cell r="B518" t="str">
            <v>AB.23132</v>
          </cell>
          <cell r="C518" t="str">
            <v>Ñaøo san ñaát baèng maùy caïp 9m³ trong phaïm vi  töø 300m ñeán 500m, ñaát caáp II.</v>
          </cell>
          <cell r="D518" t="str">
            <v>100m³</v>
          </cell>
          <cell r="H518">
            <v>757765</v>
          </cell>
        </row>
        <row r="519">
          <cell r="B519" t="str">
            <v>AB.23141</v>
          </cell>
          <cell r="C519" t="str">
            <v>Ñaøo san ñaát baèng maùy caïp 16m³ trong phaïm vi  töø 300m ñeán 500m, ñaát caáp I.</v>
          </cell>
          <cell r="D519" t="str">
            <v>100m³</v>
          </cell>
          <cell r="H519">
            <v>557261</v>
          </cell>
        </row>
        <row r="520">
          <cell r="B520" t="str">
            <v>AB.23142</v>
          </cell>
          <cell r="C520" t="str">
            <v>Ñaøo san ñaát baèng maùy caïp 16m³ trong phaïm vi  töø 300m ñeán 500m, ñaát caáp II.</v>
          </cell>
          <cell r="D520" t="str">
            <v>100m³</v>
          </cell>
          <cell r="H520">
            <v>603519</v>
          </cell>
        </row>
        <row r="521">
          <cell r="B521" t="str">
            <v>AB.23151</v>
          </cell>
          <cell r="C521" t="str">
            <v>Ñaøo san ñaát baèng maùy caïp 9m³ trong phaïm vi töø 500m ñeán 700m, ñaát caáp I.</v>
          </cell>
          <cell r="D521" t="str">
            <v>100m³</v>
          </cell>
          <cell r="H521">
            <v>806208</v>
          </cell>
        </row>
        <row r="522">
          <cell r="B522" t="str">
            <v>AB.23152</v>
          </cell>
          <cell r="C522" t="str">
            <v>Ñaøo san ñaát baèng maùy caïp 9m³ trong phaïm vi  töø 500m ñeán 700m, ñaát caáp II.</v>
          </cell>
          <cell r="D522" t="str">
            <v>100m³</v>
          </cell>
          <cell r="H522">
            <v>872465</v>
          </cell>
        </row>
        <row r="523">
          <cell r="B523" t="str">
            <v>AB.23161</v>
          </cell>
          <cell r="C523" t="str">
            <v>Ñaøo san ñaát baèng maùy caïp 16m³ trong phaïm vi  töø 500m ñeán 700m, ñaát caáp I.</v>
          </cell>
          <cell r="D523" t="str">
            <v>100m³</v>
          </cell>
          <cell r="H523">
            <v>647450</v>
          </cell>
        </row>
        <row r="524">
          <cell r="B524" t="str">
            <v>AB.23162</v>
          </cell>
          <cell r="C524" t="str">
            <v>Ñaøo san ñaát baèng maùy caïp 16m³ trong phaïm vi  töø 500m ñeán 700m, ñaát caáp II.</v>
          </cell>
          <cell r="D524" t="str">
            <v>100m³</v>
          </cell>
          <cell r="H524">
            <v>764453</v>
          </cell>
        </row>
        <row r="525">
          <cell r="B525" t="str">
            <v>AB.23171</v>
          </cell>
          <cell r="C525" t="str">
            <v>Ñaøo san ñaát baèng maùy caïp 9m³ trong phaïm vi töø 700m ñeán 1000m, ñaát caáp I.</v>
          </cell>
          <cell r="D525" t="str">
            <v>100m³</v>
          </cell>
          <cell r="H525">
            <v>979678</v>
          </cell>
        </row>
        <row r="526">
          <cell r="B526" t="str">
            <v>AB.23172</v>
          </cell>
          <cell r="C526" t="str">
            <v>Ñaøo san ñaát baèng maùy caïp 9m³ trong phaïm vi  töø 700m ñeán 1000m, ñaát caáp II.</v>
          </cell>
          <cell r="D526" t="str">
            <v>100m³</v>
          </cell>
          <cell r="H526">
            <v>1065132</v>
          </cell>
        </row>
        <row r="527">
          <cell r="B527" t="str">
            <v>AB.23181</v>
          </cell>
          <cell r="C527" t="str">
            <v>Ñaøo san ñaát baèng maùy caïp 16m³ trong phaïm vi  töø 700m ñeán 1000m, ñaát caáp I.</v>
          </cell>
          <cell r="D527" t="str">
            <v>100m³</v>
          </cell>
          <cell r="H527">
            <v>774893</v>
          </cell>
        </row>
        <row r="528">
          <cell r="B528" t="str">
            <v>AB.23182</v>
          </cell>
          <cell r="C528" t="str">
            <v>Ñaøo san ñaát baèng maùy caïp 16m³ trong phaïm vi  töø 700m ñeán 1000m, ñaát caáp II.</v>
          </cell>
          <cell r="D528" t="str">
            <v>100m³</v>
          </cell>
          <cell r="H528">
            <v>840385</v>
          </cell>
        </row>
        <row r="529">
          <cell r="B529" t="str">
            <v>AB.23191</v>
          </cell>
          <cell r="C529" t="str">
            <v>Ñaøo san ñaát baèng maùy caïp 9m³, vaän chuyeån tieáp 500m, ñaát caáp I.</v>
          </cell>
          <cell r="D529" t="str">
            <v>100m³</v>
          </cell>
          <cell r="H529">
            <v>203903</v>
          </cell>
        </row>
        <row r="530">
          <cell r="B530" t="str">
            <v>AB.23192</v>
          </cell>
          <cell r="C530" t="str">
            <v>Ñaøo san ñaát baèng maùy caïp 9m³, vaän chuyeån tieáp 500m, ñaát caáp II.</v>
          </cell>
          <cell r="D530" t="str">
            <v>100m³</v>
          </cell>
          <cell r="H530">
            <v>232814</v>
          </cell>
        </row>
        <row r="531">
          <cell r="B531" t="str">
            <v>AB.23211</v>
          </cell>
          <cell r="C531" t="str">
            <v>Ñaøo san ñaát baèng maùy caïp 16m³, vaän chuyeån tieáp 500m, ñaát caáp I.</v>
          </cell>
          <cell r="D531" t="str">
            <v>100m³</v>
          </cell>
          <cell r="H531">
            <v>151607</v>
          </cell>
        </row>
        <row r="532">
          <cell r="B532" t="str">
            <v>AB.23212</v>
          </cell>
          <cell r="C532" t="str">
            <v>Ñaøo san ñaát baèng maùy caïp 16m³, vaän chuyeån tieáp 500m, ñaát caáp II.</v>
          </cell>
          <cell r="D532" t="str">
            <v>100m³</v>
          </cell>
          <cell r="H532">
            <v>166768</v>
          </cell>
        </row>
        <row r="533">
          <cell r="B533" t="str">
            <v>AB.24111</v>
          </cell>
          <cell r="C533" t="str">
            <v>Ñaøo xuùc ñaát ñeå ñaép hoaëc ñoå ra baõi thaûi, baõi taäp keát baèng maùy ñaøo &lt;=0,4m³, ñaát caáp I.</v>
          </cell>
          <cell r="D533" t="str">
            <v>100m³</v>
          </cell>
          <cell r="G533">
            <v>18211</v>
          </cell>
          <cell r="H533">
            <v>254504</v>
          </cell>
        </row>
        <row r="534">
          <cell r="B534" t="str">
            <v>AB.24112</v>
          </cell>
          <cell r="C534" t="str">
            <v>Ñaøo xuùc ñaát ñeå ñaép hoaëc ñoå ra baõi thaûi, baõi taäp keát baèng maùy ñaøo &lt;=0,4m³, ñaát caáp II.</v>
          </cell>
          <cell r="D534" t="str">
            <v>100m³</v>
          </cell>
          <cell r="G534">
            <v>23674</v>
          </cell>
          <cell r="H534">
            <v>298200</v>
          </cell>
        </row>
        <row r="535">
          <cell r="B535" t="str">
            <v>AB.24113</v>
          </cell>
          <cell r="C535" t="str">
            <v>Ñaøo xuùc ñaát ñeå ñaép hoaëc ñoå ra baõi thaûi, baõi taäp keát baèng maùy ñaøo &lt;=0,4m³, ñaát caáp III.</v>
          </cell>
          <cell r="D535" t="str">
            <v>100m³</v>
          </cell>
          <cell r="G535">
            <v>29502</v>
          </cell>
          <cell r="H535">
            <v>403054</v>
          </cell>
        </row>
        <row r="536">
          <cell r="B536" t="str">
            <v>AB.24121</v>
          </cell>
          <cell r="C536" t="str">
            <v>Ñaøo xuùc ñaát ñeå ñaép hoaëc ñoå ra baõi thaûi, baõi taäp keát baèng maùy ñaøo &lt;=0,8m³, ñaát caáp I.</v>
          </cell>
          <cell r="D536" t="str">
            <v>100m³</v>
          </cell>
          <cell r="G536">
            <v>18211</v>
          </cell>
          <cell r="H536">
            <v>291284</v>
          </cell>
        </row>
        <row r="537">
          <cell r="B537" t="str">
            <v>AB.24122</v>
          </cell>
          <cell r="C537" t="str">
            <v>Ñaøo xuùc ñaát ñeå ñaép hoaëc ñoå ra baõi thaûi, baõi taäp keát baèng maùy ñaøo &lt;=0,8m³, ñaát caáp II.</v>
          </cell>
          <cell r="D537" t="str">
            <v>100m³</v>
          </cell>
          <cell r="G537">
            <v>23674</v>
          </cell>
          <cell r="H537">
            <v>346587</v>
          </cell>
        </row>
        <row r="538">
          <cell r="B538" t="str">
            <v>AB.24123</v>
          </cell>
          <cell r="C538" t="str">
            <v>Ñaøo xuùc ñaát ñeå ñaép hoaëc ñoå ra baõi thaûi, baõi taäp keát baèng maùy ñaøo &lt;=0,8m³, ñaát caáp III.</v>
          </cell>
          <cell r="D538" t="str">
            <v>100m³</v>
          </cell>
          <cell r="G538">
            <v>29502</v>
          </cell>
          <cell r="H538">
            <v>435870</v>
          </cell>
        </row>
        <row r="539">
          <cell r="B539" t="str">
            <v>AB.24124</v>
          </cell>
          <cell r="C539" t="str">
            <v>Ñaøo xuùc ñaát ñeå ñaép hoaëc ñoå ra baõi thaûi, baõi taäp keát baèng maùy ñaøo &lt;=0,8m³, ñaát caáp IV.</v>
          </cell>
          <cell r="D539" t="str">
            <v>100m³</v>
          </cell>
          <cell r="G539">
            <v>41885</v>
          </cell>
          <cell r="H539">
            <v>479455</v>
          </cell>
        </row>
        <row r="540">
          <cell r="B540" t="str">
            <v>AB.24131</v>
          </cell>
          <cell r="C540" t="str">
            <v>Ñaøo xuùc ñaát ñeå ñaép hoaëc ñoå ra baõi thaûi, baõi taäp keát baèng maùy ñaøo &lt;=1,25m³, ñaát caáp I.</v>
          </cell>
          <cell r="D540" t="str">
            <v>100m³</v>
          </cell>
          <cell r="G540">
            <v>18211</v>
          </cell>
          <cell r="H540">
            <v>323636</v>
          </cell>
        </row>
        <row r="541">
          <cell r="B541" t="str">
            <v>AB.24132</v>
          </cell>
          <cell r="C541" t="str">
            <v>Ñaøo xuùc ñaát ñeå ñaép hoaëc ñoå ra baõi thaûi, baõi taäp keát baèng maùy ñaøo &lt;=1,25m³, ñaát caáp II.</v>
          </cell>
          <cell r="D541" t="str">
            <v>100m³</v>
          </cell>
          <cell r="G541">
            <v>23674</v>
          </cell>
          <cell r="H541">
            <v>377167</v>
          </cell>
        </row>
        <row r="542">
          <cell r="B542" t="str">
            <v>AB.24133</v>
          </cell>
          <cell r="C542" t="str">
            <v>Ñaøo xuùc ñaát ñeå ñaép hoaëc ñoå ra baõi thaûi, baõi taäp keát baèng maùy ñaøo &lt;=1,25m³, ñaát caáp III.</v>
          </cell>
          <cell r="D542" t="str">
            <v>100m³</v>
          </cell>
          <cell r="G542">
            <v>29502</v>
          </cell>
          <cell r="H542">
            <v>439370</v>
          </cell>
        </row>
        <row r="543">
          <cell r="B543" t="str">
            <v>AB.24134</v>
          </cell>
          <cell r="C543" t="str">
            <v>Ñaøo xuùc ñaát ñeå ñaép hoaëc ñoå ra baõi thaûi, baõi taäp keát baèng maùy ñaøo &lt;=1,25m³, ñaát caáp IV.</v>
          </cell>
          <cell r="D543" t="str">
            <v>100m³</v>
          </cell>
          <cell r="G543">
            <v>41885</v>
          </cell>
          <cell r="H543">
            <v>591768</v>
          </cell>
        </row>
        <row r="544">
          <cell r="B544" t="str">
            <v>AB.24141</v>
          </cell>
          <cell r="C544" t="str">
            <v>Ñaøo xuùc ñaát ñeå ñaép hoaëc ñoå ra baõi thaûi, baõi taäp keát baèng maùy ñaøo &lt;=1,6m³, ñaát caáp I.</v>
          </cell>
          <cell r="D544" t="str">
            <v>100m³</v>
          </cell>
          <cell r="G544">
            <v>18211</v>
          </cell>
          <cell r="H544">
            <v>318605</v>
          </cell>
        </row>
        <row r="545">
          <cell r="B545" t="str">
            <v>AB.24142</v>
          </cell>
          <cell r="C545" t="str">
            <v>Ñaøo xuùc ñaát ñeå ñaép hoaëc ñoå ra baõi thaûi, baõi taäp keát baèng maùy ñaøo &lt;=1,6m³, ñaát caáp II.</v>
          </cell>
          <cell r="D545" t="str">
            <v>100m³</v>
          </cell>
          <cell r="G545">
            <v>23674</v>
          </cell>
          <cell r="H545">
            <v>363701</v>
          </cell>
        </row>
        <row r="546">
          <cell r="B546" t="str">
            <v>AB.24143</v>
          </cell>
          <cell r="C546" t="str">
            <v>Ñaøo xuùc ñaát ñeå ñaép hoaëc ñoå ra baõi thaûi, baõi taäp keát baèng maùy ñaøo &lt;=1,6m³, ñaát caáp III.</v>
          </cell>
          <cell r="D546" t="str">
            <v>100m³</v>
          </cell>
          <cell r="G546">
            <v>29502</v>
          </cell>
          <cell r="H546">
            <v>431953</v>
          </cell>
        </row>
        <row r="547">
          <cell r="B547" t="str">
            <v>AB.24144</v>
          </cell>
          <cell r="C547" t="str">
            <v>Ñaøo xuùc ñaát ñeå ñaép hoaëc ñoå ra baõi thaûi, baõi taäp keát baèng maùy ñaøo &lt;=1,6m³, ñaát caáp IV.</v>
          </cell>
          <cell r="D547" t="str">
            <v>100m³</v>
          </cell>
          <cell r="G547">
            <v>41885</v>
          </cell>
          <cell r="H547">
            <v>617913</v>
          </cell>
        </row>
        <row r="548">
          <cell r="B548" t="str">
            <v>AB.24151</v>
          </cell>
          <cell r="C548" t="str">
            <v>Ñaøo xuùc ñaát ñeå ñaép hoaëc ñoå ra baõi thaûi, baõi taäp keát baèng maùy ñaøo &lt;=2,3m³, ñaát caáp I.</v>
          </cell>
          <cell r="D548" t="str">
            <v>100m³</v>
          </cell>
          <cell r="G548">
            <v>18211</v>
          </cell>
          <cell r="H548">
            <v>343462</v>
          </cell>
        </row>
        <row r="549">
          <cell r="B549" t="str">
            <v>AB.24152</v>
          </cell>
          <cell r="C549" t="str">
            <v>Ñaøo xuùc ñaát ñeå ñaép hoaëc ñoå ra baõi thaûi, baõi taäp keát baèng maùy ñaøo &lt;=2,3m³, ñaát caáp II.</v>
          </cell>
          <cell r="D549" t="str">
            <v>100m³</v>
          </cell>
          <cell r="G549">
            <v>23674</v>
          </cell>
          <cell r="H549">
            <v>417631</v>
          </cell>
        </row>
        <row r="550">
          <cell r="B550" t="str">
            <v>AB.24153</v>
          </cell>
          <cell r="C550" t="str">
            <v>Ñaøo xuùc ñaát ñeå ñaép hoaëc ñoå ra baõi thaûi, baõi taäp keát baèng maùy ñaøo &lt;=2,3m³, ñaát caáp III.</v>
          </cell>
          <cell r="D550" t="str">
            <v>100m³</v>
          </cell>
          <cell r="G550">
            <v>29502</v>
          </cell>
          <cell r="H550">
            <v>525983</v>
          </cell>
        </row>
        <row r="551">
          <cell r="B551" t="str">
            <v>AB.24154</v>
          </cell>
          <cell r="C551" t="str">
            <v>Ñaøo xuùc ñaát ñeå ñaép hoaëc ñoå ra baõi thaûi, baõi taäp keát baèng maùy ñaøo &lt;=2,3m³, ñaát caáp IV.</v>
          </cell>
          <cell r="D551" t="str">
            <v>100m³</v>
          </cell>
          <cell r="G551">
            <v>41885</v>
          </cell>
          <cell r="H551">
            <v>742142</v>
          </cell>
        </row>
        <row r="552">
          <cell r="B552" t="str">
            <v>AB.24161</v>
          </cell>
          <cell r="C552" t="str">
            <v>Ñaøo xuùc ñaát ñeå ñaép hoaëc ñoå ra baõi thaûi, baõi taäp keát baèng maùy ñaøo &lt;=3,6m³, ñaát caáp I.</v>
          </cell>
          <cell r="D552" t="str">
            <v>100m³</v>
          </cell>
          <cell r="G552">
            <v>18211</v>
          </cell>
          <cell r="H552">
            <v>365894</v>
          </cell>
        </row>
        <row r="553">
          <cell r="B553" t="str">
            <v>AB.24162</v>
          </cell>
          <cell r="C553" t="str">
            <v>Ñaøo xuùc ñaát ñeå ñaép hoaëc ñoå ra baõi thaûi, baõi taäp keát baèng maùy ñaøo &lt;=3,6m³, ñaát caáp II.</v>
          </cell>
          <cell r="D553" t="str">
            <v>100m³</v>
          </cell>
          <cell r="G553">
            <v>23674</v>
          </cell>
          <cell r="H553">
            <v>444795</v>
          </cell>
        </row>
        <row r="554">
          <cell r="B554" t="str">
            <v>AB.24163</v>
          </cell>
          <cell r="C554" t="str">
            <v>Ñaøo xuùc ñaát ñeå ñaép hoaëc ñoå ra baõi thaûi, baõi taäp keát baèng maùy ñaøo &lt;=3,6m³, ñaát caáp III.</v>
          </cell>
          <cell r="D554" t="str">
            <v>100m³</v>
          </cell>
          <cell r="G554">
            <v>29502</v>
          </cell>
          <cell r="H554">
            <v>562845</v>
          </cell>
        </row>
        <row r="555">
          <cell r="B555" t="str">
            <v>AB.24164</v>
          </cell>
          <cell r="C555" t="str">
            <v>Ñaøo xuùc ñaát ñeå ñaép hoaëc ñoå ra baõi thaûi, baõi taäp keát baèng maùy ñaøo &lt;=3,6m³, ñaát caáp IV.</v>
          </cell>
          <cell r="D555" t="str">
            <v>100m³</v>
          </cell>
          <cell r="G555">
            <v>41885</v>
          </cell>
          <cell r="H555">
            <v>767022</v>
          </cell>
        </row>
        <row r="556">
          <cell r="B556" t="str">
            <v>AB.25111</v>
          </cell>
          <cell r="C556" t="str">
            <v>Ñaøo moùng baèng maùy ñaøo &lt;=0,8m³, chieàu roäng moùng &lt;=6m, ñaát caáp I.</v>
          </cell>
          <cell r="D556" t="str">
            <v>100m³</v>
          </cell>
          <cell r="G556">
            <v>173005</v>
          </cell>
          <cell r="H556">
            <v>370266</v>
          </cell>
        </row>
        <row r="557">
          <cell r="B557" t="str">
            <v>AB.25112</v>
          </cell>
          <cell r="C557" t="str">
            <v>Ñaøo moùng baèng maùy ñaøo &lt;=0,8m³, chieàu roäng moùng &lt;=6m, ñaát caáp II.</v>
          </cell>
          <cell r="D557" t="str">
            <v>100m³</v>
          </cell>
          <cell r="G557">
            <v>222538</v>
          </cell>
          <cell r="H557">
            <v>435883</v>
          </cell>
        </row>
        <row r="558">
          <cell r="B558" t="str">
            <v>AB.25113</v>
          </cell>
          <cell r="C558" t="str">
            <v>Ñaøo moùng baèng maùy ñaøo &lt;=0,8m³, chieàu roäng moùng &lt;=6m, ñaát caáp III.</v>
          </cell>
          <cell r="D558" t="str">
            <v>100m³</v>
          </cell>
          <cell r="G558">
            <v>272437</v>
          </cell>
          <cell r="H558">
            <v>609299</v>
          </cell>
        </row>
        <row r="559">
          <cell r="B559" t="str">
            <v>AB.25114</v>
          </cell>
          <cell r="C559" t="str">
            <v>Ñaøo moùng baèng maùy ñaøo &lt;=0,8m³, chieàu roäng moùng &lt;=6m, ñaát caáp IV.</v>
          </cell>
          <cell r="D559" t="str">
            <v>100m³</v>
          </cell>
          <cell r="G559">
            <v>295382</v>
          </cell>
          <cell r="H559">
            <v>706552</v>
          </cell>
        </row>
        <row r="560">
          <cell r="B560" t="str">
            <v>AB.25121</v>
          </cell>
          <cell r="C560" t="str">
            <v>Ñaøo moùng baèng maùy ñaøo &lt;=1,25m³, chieàu roäng moùng &lt;=6m, ñaát caáp I.</v>
          </cell>
          <cell r="D560" t="str">
            <v>100m³</v>
          </cell>
          <cell r="G560">
            <v>173005</v>
          </cell>
          <cell r="H560">
            <v>411077</v>
          </cell>
        </row>
        <row r="561">
          <cell r="B561" t="str">
            <v>AB.25122</v>
          </cell>
          <cell r="C561" t="str">
            <v>Ñaøo moùng baèng maùy ñaøo &lt;=1,25m³, chieàu roäng moùng &lt;=6m, ñaát caáp II.</v>
          </cell>
          <cell r="D561" t="str">
            <v>100m³</v>
          </cell>
          <cell r="G561">
            <v>222538</v>
          </cell>
          <cell r="H561">
            <v>478723</v>
          </cell>
        </row>
        <row r="562">
          <cell r="B562" t="str">
            <v>AB.25123</v>
          </cell>
          <cell r="C562" t="str">
            <v>Ñaøo moùng baèng maùy ñaøo &lt;=1,25m³, chieàu roäng moùng &lt;=6m, ñaát caáp III.</v>
          </cell>
          <cell r="D562" t="str">
            <v>100m³</v>
          </cell>
          <cell r="G562">
            <v>272437</v>
          </cell>
          <cell r="H562">
            <v>556775</v>
          </cell>
        </row>
        <row r="563">
          <cell r="B563" t="str">
            <v>AB.25124</v>
          </cell>
          <cell r="C563" t="str">
            <v>Ñaøo moùng baèng maùy ñaøo &lt;=1,25m³, chieàu roäng moùng &lt;=6m, ñaát caáp IV.</v>
          </cell>
          <cell r="D563" t="str">
            <v>100m³</v>
          </cell>
          <cell r="G563">
            <v>295382</v>
          </cell>
          <cell r="H563">
            <v>759712</v>
          </cell>
        </row>
        <row r="564">
          <cell r="B564" t="str">
            <v>AB.25131</v>
          </cell>
          <cell r="C564" t="str">
            <v>Ñaøo moùng baèng maùy ñaøo &lt;=1,6m³, chieàu roäng moùng &lt;=6m, ñaát caáp I.</v>
          </cell>
          <cell r="D564" t="str">
            <v>100m³</v>
          </cell>
          <cell r="G564">
            <v>173005</v>
          </cell>
          <cell r="H564">
            <v>393644</v>
          </cell>
        </row>
        <row r="565">
          <cell r="B565" t="str">
            <v>AB.25132</v>
          </cell>
          <cell r="C565" t="str">
            <v>Ñaøo moùng baèng maùy ñaøo &lt;=1,6m³, chieàu roäng moùng &lt;=6m, ñaát caáp II.</v>
          </cell>
          <cell r="D565" t="str">
            <v>100m³</v>
          </cell>
          <cell r="G565">
            <v>222538</v>
          </cell>
          <cell r="H565">
            <v>447673</v>
          </cell>
        </row>
        <row r="566">
          <cell r="B566" t="str">
            <v>AB.25133</v>
          </cell>
          <cell r="C566" t="str">
            <v>Ñaøo moùng baèng maùy ñaøo &lt;=1,6m³, chieàu roäng moùng &lt;=6m, ñaát caáp III.</v>
          </cell>
          <cell r="D566" t="str">
            <v>100m³</v>
          </cell>
          <cell r="G566">
            <v>272437</v>
          </cell>
          <cell r="H566">
            <v>528718</v>
          </cell>
        </row>
        <row r="567">
          <cell r="B567" t="str">
            <v>AB.25134</v>
          </cell>
          <cell r="C567" t="str">
            <v>Ñaøo moùng baèng maùy ñaøo &lt;=1,6m³, chieàu roäng moùng &lt;=6m, ñaát caáp IV.</v>
          </cell>
          <cell r="D567" t="str">
            <v>100m³</v>
          </cell>
          <cell r="G567">
            <v>295382</v>
          </cell>
          <cell r="H567">
            <v>764132</v>
          </cell>
        </row>
        <row r="568">
          <cell r="B568" t="str">
            <v>AB.25141</v>
          </cell>
          <cell r="C568" t="str">
            <v>Ñaøo moùng baèng maùy ñaøo &lt;=2,3m³, chieàu roäng moùng &lt;=6m, ñaát caáp I.</v>
          </cell>
          <cell r="D568" t="str">
            <v>100m³</v>
          </cell>
          <cell r="G568">
            <v>173005</v>
          </cell>
          <cell r="H568">
            <v>418079</v>
          </cell>
        </row>
        <row r="569">
          <cell r="B569" t="str">
            <v>AB.25142</v>
          </cell>
          <cell r="C569" t="str">
            <v>Ñaøo moùng baèng maùy ñaøo &lt;=2,3m³, chieàu roäng moùng &lt;=6m, ñaát caáp II.</v>
          </cell>
          <cell r="D569" t="str">
            <v>100m³</v>
          </cell>
          <cell r="G569">
            <v>222538</v>
          </cell>
          <cell r="H569">
            <v>507479</v>
          </cell>
        </row>
        <row r="570">
          <cell r="B570" t="str">
            <v>AB.25143</v>
          </cell>
          <cell r="C570" t="str">
            <v>Ñaøo moùng baèng maùy ñaøo &lt;=2,3m³, chieàu roäng moùng &lt;=6m, ñaát caáp III.</v>
          </cell>
          <cell r="D570" t="str">
            <v>100m³</v>
          </cell>
          <cell r="G570">
            <v>272437</v>
          </cell>
          <cell r="H570">
            <v>638951</v>
          </cell>
        </row>
        <row r="571">
          <cell r="B571" t="str">
            <v>AB.25144</v>
          </cell>
          <cell r="C571" t="str">
            <v>Ñaøo moùng baèng maùy ñaøo &lt;=2,3m³, chieàu roäng moùng &lt;=6m, ñaát caáp IV.</v>
          </cell>
          <cell r="D571" t="str">
            <v>100m³</v>
          </cell>
          <cell r="G571">
            <v>295382</v>
          </cell>
          <cell r="H571">
            <v>912411</v>
          </cell>
        </row>
        <row r="572">
          <cell r="B572" t="str">
            <v>AB.25211</v>
          </cell>
          <cell r="C572" t="str">
            <v>Ñaøo moùng baèng maùy ñaøo &lt;=0,8m³, chieàu roäng moùng töø 6m ñeán 10m, ñaát caáp I.</v>
          </cell>
          <cell r="D572" t="str">
            <v>100m³</v>
          </cell>
          <cell r="G572">
            <v>67381</v>
          </cell>
          <cell r="H572">
            <v>352690</v>
          </cell>
        </row>
        <row r="573">
          <cell r="B573" t="str">
            <v>AB.25212</v>
          </cell>
          <cell r="C573" t="str">
            <v>Ñaøo moùng baèng maùy ñaøo &lt;=0,8m³, chieàu roäng moùng töø 6m ñeán 10m, ñaát caáp II.</v>
          </cell>
          <cell r="D573" t="str">
            <v>100m³</v>
          </cell>
          <cell r="G573">
            <v>86684</v>
          </cell>
          <cell r="H573">
            <v>414792</v>
          </cell>
        </row>
        <row r="574">
          <cell r="B574" t="str">
            <v>AB.25213</v>
          </cell>
          <cell r="C574" t="str">
            <v>Ñaøo moùng baèng maùy ñaøo &lt;=0,8m³, chieàu roäng moùng töø 6m ñeán 10m, ñaát caáp III.</v>
          </cell>
          <cell r="D574" t="str">
            <v>100m³</v>
          </cell>
          <cell r="G574">
            <v>106716</v>
          </cell>
          <cell r="H574">
            <v>524934</v>
          </cell>
        </row>
        <row r="575">
          <cell r="B575" t="str">
            <v>AB.25214</v>
          </cell>
          <cell r="C575" t="str">
            <v>Ñaøo moùng baèng maùy ñaøo &lt;=0,8m³, chieàu roäng moùng töø 6m ñeán 10m, ñaát caáp IV.</v>
          </cell>
          <cell r="D575" t="str">
            <v>100m³</v>
          </cell>
          <cell r="G575">
            <v>159164</v>
          </cell>
          <cell r="H575">
            <v>672572</v>
          </cell>
        </row>
        <row r="576">
          <cell r="B576" t="str">
            <v>AB.25221</v>
          </cell>
          <cell r="C576" t="str">
            <v>Ñaøo moùng baèng maùy ñaøo &lt;=1,25m³, chieàu roäng moùng töø 6m ñeán 10m, ñaát caáp I.</v>
          </cell>
          <cell r="D576" t="str">
            <v>100m³</v>
          </cell>
          <cell r="G576">
            <v>67381</v>
          </cell>
          <cell r="H576">
            <v>391998</v>
          </cell>
        </row>
        <row r="577">
          <cell r="B577" t="str">
            <v>AB.25222</v>
          </cell>
          <cell r="C577" t="str">
            <v>Ñaøo moùng baèng maùy ñaøo &lt;=1,25m³, chieàu roäng moùng töø 6m ñeán 10m, ñaát caáp II.</v>
          </cell>
          <cell r="D577" t="str">
            <v>100m³</v>
          </cell>
          <cell r="G577">
            <v>86684</v>
          </cell>
          <cell r="H577">
            <v>456174</v>
          </cell>
        </row>
        <row r="578">
          <cell r="B578" t="str">
            <v>AB.25223</v>
          </cell>
          <cell r="C578" t="str">
            <v>Ñaøo moùng baèng maùy ñaøo &lt;=1,25m³, chieàu roäng moùng  töø 6m ñeán 10m, ñaát caáp III.</v>
          </cell>
          <cell r="D578" t="str">
            <v>100m³</v>
          </cell>
          <cell r="G578">
            <v>106716</v>
          </cell>
          <cell r="H578">
            <v>530758</v>
          </cell>
        </row>
        <row r="579">
          <cell r="B579" t="str">
            <v>AB.25224</v>
          </cell>
          <cell r="C579" t="str">
            <v>Ñaøo moùng baèng maùy ñaøo &lt;=1,25m³, chieàu roäng moùng töø 6m ñeán 10m, ñaát caáp IV.</v>
          </cell>
          <cell r="D579" t="str">
            <v>100m³</v>
          </cell>
          <cell r="G579">
            <v>159164</v>
          </cell>
          <cell r="H579">
            <v>723288</v>
          </cell>
        </row>
        <row r="580">
          <cell r="B580" t="str">
            <v>AB.25231</v>
          </cell>
          <cell r="C580" t="str">
            <v>Ñaøo moùng baèng maùy ñaøo &lt;=1,6m³, chieàu roäng moùng töø 6m ñeán 10m, ñaát caáp I.</v>
          </cell>
          <cell r="D580" t="str">
            <v>100m³</v>
          </cell>
          <cell r="G580">
            <v>67381</v>
          </cell>
          <cell r="H580">
            <v>378207</v>
          </cell>
        </row>
        <row r="581">
          <cell r="B581" t="str">
            <v>AB.25232</v>
          </cell>
          <cell r="C581" t="str">
            <v>Ñaøo moùng baèng maùy ñaøo &lt;=1,6m³, chieàu roäng moùng töø 6m ñeán 10m, ñaát caáp II.</v>
          </cell>
          <cell r="D581" t="str">
            <v>100m³</v>
          </cell>
          <cell r="G581">
            <v>86684</v>
          </cell>
          <cell r="H581">
            <v>426447</v>
          </cell>
        </row>
        <row r="582">
          <cell r="B582" t="str">
            <v>AB.25233</v>
          </cell>
          <cell r="C582" t="str">
            <v>Ñaøo moùng baèng maùy ñaøo &lt;=1,6m³, chieàu roäng moùng töø 6m ñeán 10m, ñaát caáp III.</v>
          </cell>
          <cell r="D582" t="str">
            <v>100m³</v>
          </cell>
          <cell r="G582">
            <v>106716</v>
          </cell>
          <cell r="H582">
            <v>503632</v>
          </cell>
        </row>
        <row r="583">
          <cell r="B583" t="str">
            <v>AB.25234</v>
          </cell>
          <cell r="C583" t="str">
            <v>Ñaøo moùng baèng maùy ñaøo &lt;=1,6m³, chieàu roäng moùng töø 6m ñeán 10m, ñaát caáp IV.</v>
          </cell>
          <cell r="D583" t="str">
            <v>100m³</v>
          </cell>
          <cell r="G583">
            <v>159164</v>
          </cell>
          <cell r="H583">
            <v>727469</v>
          </cell>
        </row>
        <row r="584">
          <cell r="B584" t="str">
            <v>AB.25241</v>
          </cell>
          <cell r="C584" t="str">
            <v>Ñaøo moùng baèng maùy ñaøo &lt;=2,3m³, chieàu roäng moùng töø 6m ñeán 10m, ñaát caáp I.</v>
          </cell>
          <cell r="D584" t="str">
            <v>100m³</v>
          </cell>
          <cell r="G584">
            <v>67381</v>
          </cell>
          <cell r="H584">
            <v>391784</v>
          </cell>
        </row>
        <row r="585">
          <cell r="B585" t="str">
            <v>AB.25242</v>
          </cell>
          <cell r="C585" t="str">
            <v>Ñaøo moùng baèng maùy ñaøo &lt;=2,3m³, chieàu roäng moùng töø 6m ñeán 10m, ñaát caáp II.</v>
          </cell>
          <cell r="D585" t="str">
            <v>100m³</v>
          </cell>
          <cell r="G585">
            <v>86684</v>
          </cell>
          <cell r="H585">
            <v>486444</v>
          </cell>
        </row>
        <row r="586">
          <cell r="B586" t="str">
            <v>AB.25243</v>
          </cell>
          <cell r="C586" t="str">
            <v>Ñaøo moùng baèng maùy ñaøo &lt;=2,3m³, chieàu roäng moùng töø 6m ñeán 10m, ñaát caáp III.</v>
          </cell>
          <cell r="D586" t="str">
            <v>100m³</v>
          </cell>
          <cell r="G586">
            <v>106716</v>
          </cell>
          <cell r="H586">
            <v>615286</v>
          </cell>
        </row>
        <row r="587">
          <cell r="B587" t="str">
            <v>AB.25244</v>
          </cell>
          <cell r="C587" t="str">
            <v>Ñaøo moùng baèng maùy ñaøo &lt;=2,3m³, chieàu roäng moùng töø 6m ñeán 10m, ñaát caáp IV.</v>
          </cell>
          <cell r="D587" t="str">
            <v>100m³</v>
          </cell>
          <cell r="G587">
            <v>159164</v>
          </cell>
          <cell r="H587">
            <v>888746</v>
          </cell>
        </row>
        <row r="588">
          <cell r="B588" t="str">
            <v>AB.25311</v>
          </cell>
          <cell r="C588" t="str">
            <v>Ñaøo moùng baèng maùy ñaøo &lt;=0,8m³, chieàu roäng moùng töø 10m ñeán 20m, ñaát caáp I.</v>
          </cell>
          <cell r="D588" t="str">
            <v>100m³</v>
          </cell>
          <cell r="G588">
            <v>43706</v>
          </cell>
          <cell r="H588">
            <v>352213</v>
          </cell>
        </row>
        <row r="589">
          <cell r="B589" t="str">
            <v>AB.25312</v>
          </cell>
          <cell r="C589" t="str">
            <v>Ñaøo moùng baèng maùy ñaøo &lt;=0,8m³, chieàu roäng moùng töø 10m ñeán 20m, ñaát caáp II.</v>
          </cell>
          <cell r="D589" t="str">
            <v>100m³</v>
          </cell>
          <cell r="G589">
            <v>56818</v>
          </cell>
          <cell r="H589">
            <v>418062</v>
          </cell>
        </row>
        <row r="590">
          <cell r="B590" t="str">
            <v>AB.25313</v>
          </cell>
          <cell r="C590" t="str">
            <v>Ñaøo moùng baèng maùy ñaøo &lt;=0,8m³, chieàu roäng moùng töø 10m ñeán 20m, ñaát caáp III.</v>
          </cell>
          <cell r="D590" t="str">
            <v>100m³</v>
          </cell>
          <cell r="G590">
            <v>70659</v>
          </cell>
          <cell r="H590">
            <v>528436</v>
          </cell>
        </row>
        <row r="591">
          <cell r="B591" t="str">
            <v>AB.25314</v>
          </cell>
          <cell r="C591" t="str">
            <v>Ñaøo moùng baèng maùy ñaøo &lt;=0,8m³, chieàu roäng moùng töø 10m ñeán 20m, ñaát caáp IV.</v>
          </cell>
          <cell r="D591" t="str">
            <v>100m³</v>
          </cell>
          <cell r="G591">
            <v>108902</v>
          </cell>
          <cell r="H591">
            <v>675836</v>
          </cell>
        </row>
        <row r="592">
          <cell r="B592" t="str">
            <v>AB.25321</v>
          </cell>
          <cell r="C592" t="str">
            <v>Ñaøo moùng baèng maùy ñaøo &lt;=1,25m³, chieàu roäng moùng töø 10m ñeán 20m, ñaát caáp I.</v>
          </cell>
          <cell r="D592" t="str">
            <v>100m³</v>
          </cell>
          <cell r="G592">
            <v>43706</v>
          </cell>
          <cell r="H592">
            <v>389547</v>
          </cell>
        </row>
        <row r="593">
          <cell r="B593" t="str">
            <v>AB.25322</v>
          </cell>
          <cell r="C593" t="str">
            <v>Ñaøo moùng baèng maùy ñaøo &lt;=1,25m³, chieàu roäng moùng töø 10m ñeán 20m, ñaát caáp II.</v>
          </cell>
          <cell r="D593" t="str">
            <v>100m³</v>
          </cell>
          <cell r="G593">
            <v>56818</v>
          </cell>
          <cell r="H593">
            <v>456954</v>
          </cell>
        </row>
        <row r="594">
          <cell r="B594" t="str">
            <v>AB.25323</v>
          </cell>
          <cell r="C594" t="str">
            <v>Ñaøo moùng baèng maùy ñaøo &lt;=1,25m³, chieàu roäng moùng töø 10m ñeán 20m, ñaát caáp III.</v>
          </cell>
          <cell r="D594" t="str">
            <v>100m³</v>
          </cell>
          <cell r="G594">
            <v>70659</v>
          </cell>
          <cell r="H594">
            <v>534768</v>
          </cell>
        </row>
        <row r="595">
          <cell r="B595" t="str">
            <v>AB.25324</v>
          </cell>
          <cell r="C595" t="str">
            <v>Ñaøo moùng baèng maùy ñaøo &lt;=1,25m³, chieàu roäng moùng töø 10m ñeán 20m, ñaát caáp IV.</v>
          </cell>
          <cell r="D595" t="str">
            <v>100m³</v>
          </cell>
          <cell r="G595">
            <v>108902</v>
          </cell>
          <cell r="H595">
            <v>723730</v>
          </cell>
        </row>
        <row r="596">
          <cell r="B596" t="str">
            <v>AB.25331</v>
          </cell>
          <cell r="C596" t="str">
            <v>Ñaøo moùng baèng maùy ñaøo &lt;=1,6m³, chieàu roäng moùng töø 10m ñeán 20m, ñaát caáp I.</v>
          </cell>
          <cell r="D596" t="str">
            <v>100m³</v>
          </cell>
          <cell r="G596">
            <v>43706</v>
          </cell>
          <cell r="H596">
            <v>362986</v>
          </cell>
        </row>
        <row r="597">
          <cell r="B597" t="str">
            <v>AB.25332</v>
          </cell>
          <cell r="C597" t="str">
            <v>Ñaøo moùng baèng maùy ñaøo &lt;=1,6m³, chieàu roäng moùng töø 10m ñeán 20m, ñaát caáp II.</v>
          </cell>
          <cell r="D597" t="str">
            <v>100m³</v>
          </cell>
          <cell r="G597">
            <v>56818</v>
          </cell>
          <cell r="H597">
            <v>429308</v>
          </cell>
        </row>
        <row r="598">
          <cell r="B598" t="str">
            <v>AB.25333</v>
          </cell>
          <cell r="C598" t="str">
            <v>Ñaøo moùng baèng maùy ñaøo &lt;=1,6m³m³, chieàu roäng moùng töø 10m ñeán 20m, ñaát caáp III.</v>
          </cell>
          <cell r="D598" t="str">
            <v>100m³</v>
          </cell>
          <cell r="G598">
            <v>70659</v>
          </cell>
          <cell r="H598">
            <v>509138</v>
          </cell>
        </row>
        <row r="599">
          <cell r="B599" t="str">
            <v>AB.25334</v>
          </cell>
          <cell r="C599" t="str">
            <v>Ñaøo moùng baèng maùy ñaøo &lt;=1,6m³m³, chieàu roäng moùng töø 10m ñeán 20m, ñaát caáp IV.</v>
          </cell>
          <cell r="D599" t="str">
            <v>100m³</v>
          </cell>
          <cell r="G599">
            <v>108902</v>
          </cell>
          <cell r="H599">
            <v>725916</v>
          </cell>
        </row>
        <row r="600">
          <cell r="B600" t="str">
            <v>AB.25341</v>
          </cell>
          <cell r="C600" t="str">
            <v>Ñaøo moùng baèng maùy ñaøo &lt;=2,3m³m³, chieàu roäng moùng töø 10m ñeán 20m, ñaát caáp IV.</v>
          </cell>
          <cell r="D600" t="str">
            <v>100m³</v>
          </cell>
          <cell r="G600">
            <v>43706</v>
          </cell>
          <cell r="H600">
            <v>388162</v>
          </cell>
        </row>
        <row r="601">
          <cell r="B601" t="str">
            <v>AB.25342</v>
          </cell>
          <cell r="C601" t="str">
            <v>Ñaøo moùng baèng maùy ñaøo &lt;=2,3m³, chieàu roäng moùng töø 10m ñeán 20m, ñaát caáp II.</v>
          </cell>
          <cell r="D601" t="str">
            <v>100m³</v>
          </cell>
          <cell r="G601">
            <v>56818</v>
          </cell>
          <cell r="H601">
            <v>483367</v>
          </cell>
        </row>
        <row r="602">
          <cell r="B602" t="str">
            <v>AB.25343</v>
          </cell>
          <cell r="C602" t="str">
            <v>Ñaøo moùng baèng maùy ñaøo &lt;=2,3m³, chieàu roäng moùng töø 10m ñeán 20m, ñaát caáp III.</v>
          </cell>
          <cell r="D602" t="str">
            <v>100m³</v>
          </cell>
          <cell r="G602">
            <v>70659</v>
          </cell>
          <cell r="H602">
            <v>612754</v>
          </cell>
        </row>
        <row r="603">
          <cell r="B603" t="str">
            <v>AB.25344</v>
          </cell>
          <cell r="C603" t="str">
            <v>Ñaøo moùng baèng maùy ñaøo &lt;=2,3m³, chieàu roäng moùng töø 10m ñeán 20m, ñaát caáp IV.</v>
          </cell>
          <cell r="D603" t="str">
            <v>100m³</v>
          </cell>
          <cell r="G603">
            <v>108902</v>
          </cell>
          <cell r="H603">
            <v>875487</v>
          </cell>
        </row>
        <row r="604">
          <cell r="B604" t="str">
            <v>AB.25351</v>
          </cell>
          <cell r="C604" t="str">
            <v>Ñaøo moùng baèng maùy ñaøo &lt;=3,6m³m³, chieàu roäng moùng töø 10m ñeán 20m, ñaát caáp IV.</v>
          </cell>
          <cell r="D604" t="str">
            <v>100m³</v>
          </cell>
          <cell r="G604">
            <v>43706</v>
          </cell>
          <cell r="H604">
            <v>412872</v>
          </cell>
        </row>
        <row r="605">
          <cell r="B605" t="str">
            <v>AB.25352</v>
          </cell>
          <cell r="C605" t="str">
            <v>Ñaøo moùng baèng maùy ñaøo &lt;=3,6m³, chieàu roäng moùng töø 10m ñeán 20m, ñaát caáp II.</v>
          </cell>
          <cell r="D605" t="str">
            <v>100m³</v>
          </cell>
          <cell r="G605">
            <v>56818</v>
          </cell>
          <cell r="H605">
            <v>519177</v>
          </cell>
        </row>
        <row r="606">
          <cell r="B606" t="str">
            <v>AB.25353</v>
          </cell>
          <cell r="C606" t="str">
            <v>Ñaøo moùng baèng maùy ñaøo &lt;=3,6m³, chieàu roäng moùng töø 10m ñeán 20m, ñaát caáp III.</v>
          </cell>
          <cell r="D606" t="str">
            <v>100m³</v>
          </cell>
          <cell r="G606">
            <v>70659</v>
          </cell>
          <cell r="H606">
            <v>660716</v>
          </cell>
        </row>
        <row r="607">
          <cell r="B607" t="str">
            <v>AB.25354</v>
          </cell>
          <cell r="C607" t="str">
            <v>Ñaøo moùng baèng maùy ñaøo &lt;=3,6m³, chieàu roäng moùng töø 10m ñeán 20m, ñaát caáp IV.</v>
          </cell>
          <cell r="D607" t="str">
            <v>100m³</v>
          </cell>
          <cell r="G607">
            <v>108902</v>
          </cell>
          <cell r="H607">
            <v>941149</v>
          </cell>
        </row>
        <row r="608">
          <cell r="B608" t="str">
            <v>AB.25411</v>
          </cell>
          <cell r="C608" t="str">
            <v>Ñaøo moùng baèng maùy ñaøo &lt;=0,8m³, chieàu roäng moùng &gt;20m, ñaát caáp I.</v>
          </cell>
          <cell r="D608" t="str">
            <v>100m³</v>
          </cell>
          <cell r="G608">
            <v>39700</v>
          </cell>
          <cell r="H608">
            <v>334638</v>
          </cell>
        </row>
        <row r="609">
          <cell r="B609" t="str">
            <v>AB.25412</v>
          </cell>
          <cell r="C609" t="str">
            <v>Ñaøo moùng baèng maùy ñaøo &lt;=0,8m³, chieàu roäng moùng &gt;20m, ñaát caáp II.</v>
          </cell>
          <cell r="D609" t="str">
            <v>100m³</v>
          </cell>
          <cell r="G609">
            <v>51792</v>
          </cell>
          <cell r="H609">
            <v>396971</v>
          </cell>
        </row>
        <row r="610">
          <cell r="B610" t="str">
            <v>AB.25413</v>
          </cell>
          <cell r="C610" t="str">
            <v>Ñaøo moùng baèng maùy ñaøo &lt;=0,8m³, chieàu roäng moùng &gt;20m, ñaát caáp III.</v>
          </cell>
          <cell r="D610" t="str">
            <v>100m³</v>
          </cell>
          <cell r="G610">
            <v>64030</v>
          </cell>
          <cell r="H610">
            <v>500315</v>
          </cell>
        </row>
        <row r="611">
          <cell r="B611" t="str">
            <v>AB.25414</v>
          </cell>
          <cell r="C611" t="str">
            <v>Ñaøo moùng baèng maùy ñaøo &lt;=0,8m³, chieàu roäng moùng &gt;20m, ñaát caáp IV.</v>
          </cell>
          <cell r="D611" t="str">
            <v>100m³</v>
          </cell>
          <cell r="G611">
            <v>99068</v>
          </cell>
          <cell r="H611">
            <v>638810</v>
          </cell>
        </row>
        <row r="612">
          <cell r="B612" t="str">
            <v>AB.25421</v>
          </cell>
          <cell r="C612" t="str">
            <v>Ñaøo moùng baèng maùy ñaøo &lt;=1,25m³, chieàu roäng moùng &gt;20m, ñaát caáp I.</v>
          </cell>
          <cell r="D612" t="str">
            <v>100m³</v>
          </cell>
          <cell r="G612">
            <v>39700</v>
          </cell>
          <cell r="H612">
            <v>370467</v>
          </cell>
        </row>
        <row r="613">
          <cell r="B613" t="str">
            <v>AB.25422</v>
          </cell>
          <cell r="C613" t="str">
            <v>Ñaøo moùng baèng maùy ñaøo &lt;=1,25m³, chieàu roäng moùng &gt;20m, ñaát caáp II.</v>
          </cell>
          <cell r="D613" t="str">
            <v>100m³</v>
          </cell>
          <cell r="G613">
            <v>51792</v>
          </cell>
          <cell r="H613">
            <v>432671</v>
          </cell>
        </row>
        <row r="614">
          <cell r="B614" t="str">
            <v>AB.25423</v>
          </cell>
          <cell r="C614" t="str">
            <v>Ñaøo moùng baèng maùy ñaøo &lt;=1,25m³, chieàu roäng moùng &gt;20m, ñaát caáp III.</v>
          </cell>
          <cell r="D614" t="str">
            <v>100m³</v>
          </cell>
          <cell r="G614">
            <v>64030</v>
          </cell>
          <cell r="H614">
            <v>507016</v>
          </cell>
        </row>
        <row r="615">
          <cell r="B615" t="str">
            <v>AB.25424</v>
          </cell>
          <cell r="C615" t="str">
            <v>Ñaøo moùng baèng maùy ñaøo &lt;=1,25m³, chieàu roäng moùng &gt;20m, ñaát caáp IV.</v>
          </cell>
          <cell r="D615" t="str">
            <v>100m³</v>
          </cell>
          <cell r="G615">
            <v>99068</v>
          </cell>
          <cell r="H615">
            <v>685431</v>
          </cell>
        </row>
        <row r="616">
          <cell r="B616" t="str">
            <v>AB.25431</v>
          </cell>
          <cell r="C616" t="str">
            <v>Ñaøo moùng baèng maùy ñaøo &lt;=1,6m³, chieàu roäng moùng &gt;20m, ñaát caáp I.</v>
          </cell>
          <cell r="D616" t="str">
            <v>100m³</v>
          </cell>
          <cell r="G616">
            <v>39700</v>
          </cell>
          <cell r="H616">
            <v>355267</v>
          </cell>
        </row>
        <row r="617">
          <cell r="B617" t="str">
            <v>AB.25432</v>
          </cell>
          <cell r="C617" t="str">
            <v>Ñaøo moùng baèng maùy ñaøo &lt;=1,6m³m³, chieàu roäng moùng &gt;20m, ñaát caáp II.</v>
          </cell>
          <cell r="D617" t="str">
            <v>100m³</v>
          </cell>
          <cell r="G617">
            <v>51792</v>
          </cell>
          <cell r="H617">
            <v>406153</v>
          </cell>
        </row>
        <row r="618">
          <cell r="B618" t="str">
            <v>AB.25433</v>
          </cell>
          <cell r="C618" t="str">
            <v>Ñaøo moùng baèng maùy ñaøo &lt;=1,6m³m³, chieàu roäng moùng &gt;20m, ñaát caáp III.</v>
          </cell>
          <cell r="D618" t="str">
            <v>100m³</v>
          </cell>
          <cell r="G618">
            <v>64030</v>
          </cell>
          <cell r="H618">
            <v>482124</v>
          </cell>
        </row>
        <row r="619">
          <cell r="B619" t="str">
            <v>AB.25434</v>
          </cell>
          <cell r="C619" t="str">
            <v>Ñaøo moùng baèng maùy ñaøo &lt;=1,6m³m³, chieàu roäng moùng &gt;20m, ñaát caáp IV.</v>
          </cell>
          <cell r="D619" t="str">
            <v>100m³</v>
          </cell>
          <cell r="G619">
            <v>99068</v>
          </cell>
          <cell r="H619">
            <v>687379</v>
          </cell>
        </row>
        <row r="620">
          <cell r="B620" t="str">
            <v>AB.25441</v>
          </cell>
          <cell r="C620" t="str">
            <v>Ñaøo moùng baèng maùy ñaøo &lt;=2,3m³m³, chieàu roäng moùng &gt;20m, ñaát caáp IV.</v>
          </cell>
          <cell r="D620" t="str">
            <v>100m³</v>
          </cell>
          <cell r="G620">
            <v>39700</v>
          </cell>
          <cell r="H620">
            <v>380274</v>
          </cell>
        </row>
        <row r="621">
          <cell r="B621" t="str">
            <v>AB.25442</v>
          </cell>
          <cell r="C621" t="str">
            <v>Ñaøo moùng baèng maùy ñaøo &lt;=2,3m³, chieàu roäng moùng &gt;20m, ñaát caáp II.</v>
          </cell>
          <cell r="D621" t="str">
            <v>100m³</v>
          </cell>
          <cell r="G621">
            <v>51792</v>
          </cell>
          <cell r="H621">
            <v>467590</v>
          </cell>
        </row>
        <row r="622">
          <cell r="B622" t="str">
            <v>AB.25443</v>
          </cell>
          <cell r="C622" t="str">
            <v>Ñaøo moùng baèng maùy ñaøo &lt;=2,3m³, chieàu roäng moùng &gt;20m, ñaát caáp III.</v>
          </cell>
          <cell r="D622" t="str">
            <v>100m³</v>
          </cell>
          <cell r="G622">
            <v>64030</v>
          </cell>
          <cell r="H622">
            <v>589090</v>
          </cell>
        </row>
        <row r="623">
          <cell r="B623" t="str">
            <v>AB.25444</v>
          </cell>
          <cell r="C623" t="str">
            <v>Ñaøo moùng baèng maùy ñaøo &lt;=2,3m³, chieàu roäng moùng &gt;20m, ñaát caáp IV.</v>
          </cell>
          <cell r="D623" t="str">
            <v>100m³</v>
          </cell>
          <cell r="G623">
            <v>99068</v>
          </cell>
          <cell r="H623">
            <v>826283</v>
          </cell>
        </row>
        <row r="624">
          <cell r="B624" t="str">
            <v>AB.25451</v>
          </cell>
          <cell r="C624" t="str">
            <v>Ñaøo moùng baèng maùy ñaøo &lt;=3,6m³m³, chieàu roäng moùng &gt;20m, ñaát caáp IV.</v>
          </cell>
          <cell r="D624" t="str">
            <v>100m³</v>
          </cell>
          <cell r="G624">
            <v>39700</v>
          </cell>
          <cell r="H624">
            <v>412872</v>
          </cell>
        </row>
        <row r="625">
          <cell r="B625" t="str">
            <v>AB.25452</v>
          </cell>
          <cell r="C625" t="str">
            <v>Ñaøo moùng baèng maùy ñaøo &lt;=3,6m³, chieàu roäng moùng &gt;20m, ñaát caáp II.</v>
          </cell>
          <cell r="D625" t="str">
            <v>100m³</v>
          </cell>
          <cell r="G625">
            <v>51792</v>
          </cell>
          <cell r="H625">
            <v>503518</v>
          </cell>
        </row>
        <row r="626">
          <cell r="B626" t="str">
            <v>AB.25453</v>
          </cell>
          <cell r="C626" t="str">
            <v>Ñaøo moùng baèng maùy ñaøo &lt;=3,6m³, chieàu roäng moùng &gt;20m, ñaát caáp III.</v>
          </cell>
          <cell r="D626" t="str">
            <v>100m³</v>
          </cell>
          <cell r="G626">
            <v>64030</v>
          </cell>
          <cell r="H626">
            <v>629397</v>
          </cell>
        </row>
        <row r="627">
          <cell r="B627" t="str">
            <v>AB.25454</v>
          </cell>
          <cell r="C627" t="str">
            <v>Ñaøo moùng baèng maùy ñaøo &lt;=3,6m³, chieàu roäng moùng &gt;20m, ñaát caáp IV.</v>
          </cell>
          <cell r="D627" t="str">
            <v>100m³</v>
          </cell>
          <cell r="G627">
            <v>99068</v>
          </cell>
          <cell r="H627">
            <v>888382</v>
          </cell>
        </row>
        <row r="628">
          <cell r="B628" t="str">
            <v>AB.26111</v>
          </cell>
          <cell r="C628" t="str">
            <v>Ñaøo moùng treân neàn ñaát meàm, yeáu baèng phöông phaùp ñaøo chuyeån, toå hôïp 2 maùy ñaøo.</v>
          </cell>
          <cell r="D628" t="str">
            <v>100m³</v>
          </cell>
          <cell r="G628">
            <v>382431</v>
          </cell>
          <cell r="H628">
            <v>703037</v>
          </cell>
        </row>
        <row r="629">
          <cell r="B629" t="str">
            <v>AB.26121</v>
          </cell>
          <cell r="C629" t="str">
            <v>Ñaøo moùng treân neàn ñaát meàm, yeáu baèng phöông phaùp ñaøo chuyeån, toå hôïp 3 maùy ñaøo.</v>
          </cell>
          <cell r="D629" t="str">
            <v>100m³</v>
          </cell>
          <cell r="G629">
            <v>382431</v>
          </cell>
          <cell r="H629">
            <v>1054555</v>
          </cell>
        </row>
        <row r="630">
          <cell r="B630" t="str">
            <v>AB.26131</v>
          </cell>
          <cell r="C630" t="str">
            <v>Ñaøo moùng treân neàn ñaát meàm, yeáu baèng phöông phaùp ñaøo chuyeån, toå hôïp 4 maùy ñaøo.</v>
          </cell>
          <cell r="D630" t="str">
            <v>100m³</v>
          </cell>
          <cell r="G630">
            <v>382431</v>
          </cell>
          <cell r="H630">
            <v>1406074</v>
          </cell>
        </row>
        <row r="631">
          <cell r="B631" t="str">
            <v>AB.27111</v>
          </cell>
          <cell r="C631" t="str">
            <v>Ñaøo keânh möông baèng maùy ñaøo &lt;=0,8m³, chieàu roäng &lt;=6m, ñaát caáp I.</v>
          </cell>
          <cell r="D631" t="str">
            <v>100m³</v>
          </cell>
          <cell r="G631">
            <v>203599</v>
          </cell>
          <cell r="H631">
            <v>369094</v>
          </cell>
        </row>
        <row r="632">
          <cell r="B632" t="str">
            <v>AB.27112</v>
          </cell>
          <cell r="C632" t="str">
            <v>Ñaøo keânh möông baèng maùy ñaøo &lt;=0,8m³, chieàu roäng &lt;=6m, ñaát caáp II.</v>
          </cell>
          <cell r="D632" t="str">
            <v>100m³</v>
          </cell>
          <cell r="G632">
            <v>254226</v>
          </cell>
          <cell r="H632">
            <v>432368</v>
          </cell>
        </row>
        <row r="633">
          <cell r="B633" t="str">
            <v>AB.27113</v>
          </cell>
          <cell r="C633" t="str">
            <v>Ñaøo keânh möông baèng maùy ñaøo &lt;=0,8m³, chieàu roäng &lt;=6m, ñaát caáp III.</v>
          </cell>
          <cell r="D633" t="str">
            <v>100m³</v>
          </cell>
          <cell r="G633">
            <v>303759</v>
          </cell>
          <cell r="H633">
            <v>546025</v>
          </cell>
        </row>
        <row r="634">
          <cell r="B634" t="str">
            <v>AB.27114</v>
          </cell>
          <cell r="C634" t="str">
            <v>Ñaøo keânh möông baèng maùy ñaøo &lt;=0,8m³, chieàu roäng &lt;=6m, ñaát caáp IV.</v>
          </cell>
          <cell r="D634" t="str">
            <v>100m³</v>
          </cell>
          <cell r="G634">
            <v>354022</v>
          </cell>
          <cell r="H634">
            <v>701865</v>
          </cell>
        </row>
        <row r="635">
          <cell r="B635" t="str">
            <v>AB.27121</v>
          </cell>
          <cell r="C635" t="str">
            <v>Ñaøo keânh möông baèng maùy ñaøo &lt;=1,25m³, chieàu roäng &lt;=6m, ñaát caáp I.</v>
          </cell>
          <cell r="D635" t="str">
            <v>100m³</v>
          </cell>
          <cell r="G635">
            <v>203599</v>
          </cell>
          <cell r="H635">
            <v>411077</v>
          </cell>
        </row>
        <row r="636">
          <cell r="B636" t="str">
            <v>AB.27122</v>
          </cell>
          <cell r="C636" t="str">
            <v>Ñaøo keânh möông baèng maùy ñaøo &lt;=1,25m³, chieàu roäng &lt;=6m, ñaát caáp II.</v>
          </cell>
          <cell r="D636" t="str">
            <v>100m³</v>
          </cell>
          <cell r="G636">
            <v>254226</v>
          </cell>
          <cell r="H636">
            <v>476988</v>
          </cell>
        </row>
        <row r="637">
          <cell r="B637" t="str">
            <v>AB.27123</v>
          </cell>
          <cell r="C637" t="str">
            <v>Ñaøo keânh möông baèng maùy ñaøo &lt;=1,25m³, chieàu roäng &lt;=6m, ñaát caáp III.</v>
          </cell>
          <cell r="D637" t="str">
            <v>100m³</v>
          </cell>
          <cell r="G637">
            <v>303759</v>
          </cell>
          <cell r="H637">
            <v>555041</v>
          </cell>
        </row>
        <row r="638">
          <cell r="B638" t="str">
            <v>AB.27124</v>
          </cell>
          <cell r="C638" t="str">
            <v>Ñaøo keânh möông baèng maùy ñaøo &lt;=1,25m³, chieàu roäng &lt;=6m, ñaát caáp IV.</v>
          </cell>
          <cell r="D638" t="str">
            <v>100m³</v>
          </cell>
          <cell r="G638">
            <v>354022</v>
          </cell>
          <cell r="H638">
            <v>757978</v>
          </cell>
        </row>
        <row r="639">
          <cell r="B639" t="str">
            <v>AB.27131</v>
          </cell>
          <cell r="C639" t="str">
            <v>Ñaøo keânh möông baèng maùy ñaøo &lt;=1,6m³, chieàu roäng &lt;=6m, ñaát caáp I.</v>
          </cell>
          <cell r="D639" t="str">
            <v>100m³</v>
          </cell>
          <cell r="G639">
            <v>203599</v>
          </cell>
          <cell r="H639">
            <v>405221</v>
          </cell>
        </row>
        <row r="640">
          <cell r="B640" t="str">
            <v>AB.27132</v>
          </cell>
          <cell r="C640" t="str">
            <v>Ñaøo keânh möông baèng maùy ñaøo &lt;=1,6m³, chieàu roäng &lt;=6m, ñaát caáp II.</v>
          </cell>
          <cell r="D640" t="str">
            <v>100m³</v>
          </cell>
          <cell r="G640">
            <v>254226</v>
          </cell>
          <cell r="H640">
            <v>455392</v>
          </cell>
        </row>
        <row r="641">
          <cell r="B641" t="str">
            <v>AB.27133</v>
          </cell>
          <cell r="C641" t="str">
            <v>Ñaøo keânh möông baèng maùy ñaøo &lt;=1,6m³, chieàu roäng &lt;=6m, ñaát caáp III.</v>
          </cell>
          <cell r="D641" t="str">
            <v>100m³</v>
          </cell>
          <cell r="G641">
            <v>303759</v>
          </cell>
          <cell r="H641">
            <v>538366</v>
          </cell>
        </row>
        <row r="642">
          <cell r="B642" t="str">
            <v>AB.27134</v>
          </cell>
          <cell r="C642" t="str">
            <v>Ñaøo keânh möông baèng maùy ñaøo &lt;=1,6m³, chieàu roäng &lt;=6m, ñaát caáp IV.</v>
          </cell>
          <cell r="D642" t="str">
            <v>100m³</v>
          </cell>
          <cell r="G642">
            <v>354022</v>
          </cell>
          <cell r="H642">
            <v>783428</v>
          </cell>
        </row>
        <row r="643">
          <cell r="B643" t="str">
            <v>AB.27141</v>
          </cell>
          <cell r="C643" t="str">
            <v>Ñaøo keânh möông baèng maùy ñaøo &lt;=2,3m³, chieàu roäng &lt;=6m, ñaát caáp I.</v>
          </cell>
          <cell r="D643" t="str">
            <v>100m³</v>
          </cell>
          <cell r="G643">
            <v>203599</v>
          </cell>
          <cell r="H643">
            <v>439114</v>
          </cell>
        </row>
        <row r="644">
          <cell r="B644" t="str">
            <v>AB.27142</v>
          </cell>
          <cell r="C644" t="str">
            <v>Ñaøo keânh möông baèng maùy ñaøo &lt;=2,3m³, chieàu roäng &lt;=6m, ñaát caáp II.</v>
          </cell>
          <cell r="D644" t="str">
            <v>100m³</v>
          </cell>
          <cell r="G644">
            <v>254226</v>
          </cell>
          <cell r="H644">
            <v>533773</v>
          </cell>
        </row>
        <row r="645">
          <cell r="B645" t="str">
            <v>AB.27143</v>
          </cell>
          <cell r="C645" t="str">
            <v>Ñaøo keânh möông baèng maùy ñaøo &lt;=2,3m³, chieàu roäng &lt;=6m, ñaát caáp III.</v>
          </cell>
          <cell r="D645" t="str">
            <v>100m³</v>
          </cell>
          <cell r="G645">
            <v>303759</v>
          </cell>
          <cell r="H645">
            <v>670504</v>
          </cell>
        </row>
        <row r="646">
          <cell r="B646" t="str">
            <v>AB.27144</v>
          </cell>
          <cell r="C646" t="str">
            <v>Ñaøo keânh möông baèng maùy ñaøo &lt;=2,3m³, chieàu roäng &lt;=6m, ñaát caáp IV.</v>
          </cell>
          <cell r="D646" t="str">
            <v>100m³</v>
          </cell>
          <cell r="G646">
            <v>354022</v>
          </cell>
          <cell r="H646">
            <v>957111</v>
          </cell>
        </row>
        <row r="647">
          <cell r="B647" t="str">
            <v>AB.27211</v>
          </cell>
          <cell r="C647" t="str">
            <v>Ñaøo keânh möông baèng maùy ñaøo &lt;=0,8m³, chieàu roäng töø 6 ñeán &lt;=10m, ñaát caáp I.</v>
          </cell>
          <cell r="D647" t="str">
            <v>100m³</v>
          </cell>
          <cell r="G647">
            <v>169727</v>
          </cell>
          <cell r="H647">
            <v>352690</v>
          </cell>
        </row>
        <row r="648">
          <cell r="B648" t="str">
            <v>AB.27212</v>
          </cell>
          <cell r="C648" t="str">
            <v>Ñaøo keânh möông baèng maùy ñaøo &lt;=0,8m³, chieàu roäng töø 6 ñeán &lt;=10m, ñaát caáp II.</v>
          </cell>
          <cell r="D648" t="str">
            <v>100m³</v>
          </cell>
          <cell r="G648">
            <v>211976</v>
          </cell>
          <cell r="H648">
            <v>415963</v>
          </cell>
        </row>
        <row r="649">
          <cell r="B649" t="str">
            <v>AB.27213</v>
          </cell>
          <cell r="C649" t="str">
            <v>Ñaøo keânh möông baèng maùy ñaøo &lt;=0,8m³, chieàu roäng töø 6 ñeán &lt;=10m, ñaát caáp III.</v>
          </cell>
          <cell r="D649" t="str">
            <v>100m³</v>
          </cell>
          <cell r="G649">
            <v>252040</v>
          </cell>
          <cell r="H649">
            <v>523762</v>
          </cell>
        </row>
        <row r="650">
          <cell r="B650" t="str">
            <v>AB.27214</v>
          </cell>
          <cell r="C650" t="str">
            <v>Ñaøo keânh möông baèng maùy ñaøo &lt;=0,8m³, chieàu roäng töø 6 ñeán &lt;=10m, ñaát caáp IV.</v>
          </cell>
          <cell r="D650" t="str">
            <v>100m³</v>
          </cell>
          <cell r="G650">
            <v>295018</v>
          </cell>
          <cell r="H650">
            <v>672572</v>
          </cell>
        </row>
        <row r="651">
          <cell r="B651" t="str">
            <v>AB.27221</v>
          </cell>
          <cell r="C651" t="str">
            <v>Ñaøo keânh möông baèng maùy ñaøo &lt;=1,25m³, chieàu roäng töø 6 ñeán &lt;=10m, ñaát caáp I.</v>
          </cell>
          <cell r="D651" t="str">
            <v>100m³</v>
          </cell>
          <cell r="G651">
            <v>169727</v>
          </cell>
          <cell r="H651">
            <v>395467</v>
          </cell>
        </row>
        <row r="652">
          <cell r="B652" t="str">
            <v>AB.27222</v>
          </cell>
          <cell r="C652" t="str">
            <v>Ñaøo keânh möông baèng maùy ñaøo &lt;=1,25m³, chieàu roäng töø 6 ñeán &lt;=10m, ñaát caáp II.</v>
          </cell>
          <cell r="D652" t="str">
            <v>100m³</v>
          </cell>
          <cell r="G652">
            <v>211976</v>
          </cell>
          <cell r="H652">
            <v>456174</v>
          </cell>
        </row>
        <row r="653">
          <cell r="B653" t="str">
            <v>AB.27223</v>
          </cell>
          <cell r="C653" t="str">
            <v>Ñaøo keânh möông baèng maùy ñaøo &lt;=1,25m³, chieàu roäng töø 6 ñeán &lt;=10m, ñaát caáp III.</v>
          </cell>
          <cell r="D653" t="str">
            <v>100m³</v>
          </cell>
          <cell r="G653">
            <v>252040</v>
          </cell>
          <cell r="H653">
            <v>530758</v>
          </cell>
        </row>
        <row r="654">
          <cell r="B654" t="str">
            <v>AB.27224</v>
          </cell>
          <cell r="C654" t="str">
            <v>Ñaøo keânh möông baèng maùy ñaøo &lt;=1,25m³, chieàu roäng töø 6 ñeán &lt;=10m, ñaát caáp IV.</v>
          </cell>
          <cell r="D654" t="str">
            <v>100m³</v>
          </cell>
          <cell r="G654">
            <v>295018</v>
          </cell>
          <cell r="H654">
            <v>728491</v>
          </cell>
        </row>
        <row r="655">
          <cell r="B655" t="str">
            <v>AB.27231</v>
          </cell>
          <cell r="C655" t="str">
            <v>Ñaøo keânh möông baèng maùy ñaøo &lt;=1,6m³, chieàu roäng töø 6 ñeán &lt;=10m, ñaát caáp I.</v>
          </cell>
          <cell r="D655" t="str">
            <v>100m³</v>
          </cell>
          <cell r="G655">
            <v>169727</v>
          </cell>
          <cell r="H655">
            <v>389784</v>
          </cell>
        </row>
        <row r="656">
          <cell r="B656" t="str">
            <v>AB.27232</v>
          </cell>
          <cell r="C656" t="str">
            <v>Ñaøo keânh möông baèng maùy ñaøo &lt;=1,6m³, chieàu roäng töø 6 ñeán &lt;=10m, ñaát caáp II.</v>
          </cell>
          <cell r="D656" t="str">
            <v>100m³</v>
          </cell>
          <cell r="G656">
            <v>211976</v>
          </cell>
          <cell r="H656">
            <v>438025</v>
          </cell>
        </row>
        <row r="657">
          <cell r="B657" t="str">
            <v>AB.27233</v>
          </cell>
          <cell r="C657" t="str">
            <v>Ñaøo keânh möông baèng maùy ñaøo &lt;=1,6m³, chieàu roäng töø 6 ñeán &lt;=10m, ñaát caáp III.</v>
          </cell>
          <cell r="D657" t="str">
            <v>100m³</v>
          </cell>
          <cell r="G657">
            <v>252040</v>
          </cell>
          <cell r="H657">
            <v>517140</v>
          </cell>
        </row>
        <row r="658">
          <cell r="B658" t="str">
            <v>AB.27234</v>
          </cell>
          <cell r="C658" t="str">
            <v>Ñaøo keânh möông baèng maùy ñaøo &lt;=1,6m³, chieàu roäng töø 6 ñeán &lt;=10m, ñaát caáp IV.</v>
          </cell>
          <cell r="D658" t="str">
            <v>100m³</v>
          </cell>
          <cell r="G658">
            <v>295018</v>
          </cell>
          <cell r="H658">
            <v>750625</v>
          </cell>
        </row>
        <row r="659">
          <cell r="B659" t="str">
            <v>AB.27241</v>
          </cell>
          <cell r="C659" t="str">
            <v>Ñaøo keânh möông baèng maùy ñaøo &lt;=2,3m³, chieàu roäng töø 6 ñeán &lt;=10m, ñaát caáp I.</v>
          </cell>
          <cell r="D659" t="str">
            <v>100m³</v>
          </cell>
          <cell r="G659">
            <v>169727</v>
          </cell>
          <cell r="H659">
            <v>420708</v>
          </cell>
        </row>
        <row r="660">
          <cell r="B660" t="str">
            <v>AB.27242</v>
          </cell>
          <cell r="C660" t="str">
            <v>Ñaøo keânh möông baèng maùy ñaøo &lt;=2,3m³, chieàu roäng töø 6 ñeán &lt;=10m, ñaát caáp II.</v>
          </cell>
          <cell r="D660" t="str">
            <v>100m³</v>
          </cell>
          <cell r="G660">
            <v>211976</v>
          </cell>
          <cell r="H660">
            <v>510109</v>
          </cell>
        </row>
        <row r="661">
          <cell r="B661" t="str">
            <v>AB.27243</v>
          </cell>
          <cell r="C661" t="str">
            <v>Ñaøo keânh möông baèng maùy ñaøo &lt;=2,3m³, chieàu roäng töø 6 ñeán &lt;=10m, ñaát caáp III.</v>
          </cell>
          <cell r="D661" t="str">
            <v>100m³</v>
          </cell>
          <cell r="G661">
            <v>252040</v>
          </cell>
          <cell r="H661">
            <v>649468</v>
          </cell>
        </row>
        <row r="662">
          <cell r="B662" t="str">
            <v>AB.27244</v>
          </cell>
          <cell r="C662" t="str">
            <v>Ñaøo keânh möông baèng maùy ñaøo &lt;=2,3m³, chieàu roäng töø 6 ñeán &lt;=10m, ñaát caáp IV.</v>
          </cell>
          <cell r="D662" t="str">
            <v>100m³</v>
          </cell>
          <cell r="G662">
            <v>295018</v>
          </cell>
          <cell r="H662">
            <v>915040</v>
          </cell>
        </row>
        <row r="663">
          <cell r="B663" t="str">
            <v>AB.27311</v>
          </cell>
          <cell r="C663" t="str">
            <v>Ñaøo keânh möông baèng maùy ñaøo &lt;=0,8m³, chieàu roäng töø 10m ñeán &lt;=20m, ñaát caáp I.</v>
          </cell>
          <cell r="D663" t="str">
            <v>100m³</v>
          </cell>
          <cell r="G663">
            <v>152608</v>
          </cell>
          <cell r="H663">
            <v>362759</v>
          </cell>
        </row>
        <row r="664">
          <cell r="B664" t="str">
            <v>AB.27312</v>
          </cell>
          <cell r="C664" t="str">
            <v>Ñaøo keânh möông baèng maùy ñaøo &lt;=0,8m³, chieàu roäng töø 10m ñeán &lt;=20m, ñaát caáp II.</v>
          </cell>
          <cell r="D664" t="str">
            <v>100m³</v>
          </cell>
          <cell r="G664">
            <v>191580</v>
          </cell>
          <cell r="H664">
            <v>430951</v>
          </cell>
        </row>
        <row r="665">
          <cell r="B665" t="str">
            <v>AB.27313</v>
          </cell>
          <cell r="C665" t="str">
            <v>Ñaøo keânh möông baèng maùy ñaøo &lt;=0,8m³, chieàu roäng töø 10m ñeán &lt;=20m, ñaát caáp III.</v>
          </cell>
          <cell r="D665" t="str">
            <v>100m³</v>
          </cell>
          <cell r="G665">
            <v>226545</v>
          </cell>
          <cell r="H665">
            <v>542497</v>
          </cell>
        </row>
        <row r="666">
          <cell r="B666" t="str">
            <v>AB.27314</v>
          </cell>
          <cell r="C666" t="str">
            <v>Ñaøo keânh möông baèng maùy ñaøo &lt;=0,8m³, chieàu roäng töø 10m ñeán &lt;=20m, ñaát caáp IV.</v>
          </cell>
          <cell r="D666" t="str">
            <v>100m³</v>
          </cell>
          <cell r="G666">
            <v>265516</v>
          </cell>
          <cell r="H666">
            <v>695053</v>
          </cell>
        </row>
        <row r="667">
          <cell r="B667" t="str">
            <v>AB.27321</v>
          </cell>
          <cell r="C667" t="str">
            <v>Ñaøo keânh möông baèng maùy ñaøo &lt;=1,25m³, chieàu roäng töø 10m ñeán &lt;=20m, ñaát caáp I.</v>
          </cell>
          <cell r="D667" t="str">
            <v>100m³</v>
          </cell>
          <cell r="G667">
            <v>152608</v>
          </cell>
          <cell r="H667">
            <v>401689</v>
          </cell>
        </row>
        <row r="668">
          <cell r="B668" t="str">
            <v>AB.27322</v>
          </cell>
          <cell r="C668" t="str">
            <v>Ñaøo keânh möông baèng maùy ñaøo &lt;=1,25m³, chieàu roäng töø 10m ñeán &lt;=20m, ñaát caáp II.</v>
          </cell>
          <cell r="D668" t="str">
            <v>100m³</v>
          </cell>
          <cell r="G668">
            <v>191580</v>
          </cell>
          <cell r="H668">
            <v>469095</v>
          </cell>
        </row>
        <row r="669">
          <cell r="B669" t="str">
            <v>AB.27323</v>
          </cell>
          <cell r="C669" t="str">
            <v>Ñaøo keânh möông baèng maùy ñaøo &lt;=1,25m³, chieàu roäng töø 10m ñeán &lt;=20m, ñaát caáp III.</v>
          </cell>
          <cell r="D669" t="str">
            <v>100m³</v>
          </cell>
          <cell r="G669">
            <v>226545</v>
          </cell>
          <cell r="H669">
            <v>565989</v>
          </cell>
        </row>
        <row r="670">
          <cell r="B670" t="str">
            <v>AB.27324</v>
          </cell>
          <cell r="C670" t="str">
            <v>Ñaøo keânh möông baèng maùy ñaøo &lt;=1,25m³, chieàu roäng töø 10m ñeán &lt;=20m, ñaát caáp IV.</v>
          </cell>
          <cell r="D670" t="str">
            <v>100m³</v>
          </cell>
          <cell r="G670">
            <v>265516</v>
          </cell>
          <cell r="H670">
            <v>765218</v>
          </cell>
        </row>
        <row r="671">
          <cell r="B671" t="str">
            <v>AB.27331</v>
          </cell>
          <cell r="C671" t="str">
            <v>Ñaøo keânh möông baèng maùy ñaøo &lt;=1,6m³, chieàu roäng töø 10m ñeán &lt;=20m, ñaát caáp I.</v>
          </cell>
          <cell r="D671" t="str">
            <v>100m³</v>
          </cell>
          <cell r="G671">
            <v>152608</v>
          </cell>
          <cell r="H671">
            <v>397719</v>
          </cell>
        </row>
        <row r="672">
          <cell r="B672" t="str">
            <v>AB.27332</v>
          </cell>
          <cell r="C672" t="str">
            <v>Ñaøo keânh möông baèng maùy ñaøo &lt;=1,6m³, chieàu roäng töø 10m ñeán &lt;=20m, ñaát caáp II.</v>
          </cell>
          <cell r="D672" t="str">
            <v>100m³</v>
          </cell>
          <cell r="G672">
            <v>191580</v>
          </cell>
          <cell r="H672">
            <v>452464</v>
          </cell>
        </row>
        <row r="673">
          <cell r="B673" t="str">
            <v>AB.27333</v>
          </cell>
          <cell r="C673" t="str">
            <v>Ñaøo keânh möông baèng maùy ñaøo &lt;=1,6m³, chieàu roäng töø 10m ñeán &lt;=20m, ñaát caáp III.</v>
          </cell>
          <cell r="D673" t="str">
            <v>100m³</v>
          </cell>
          <cell r="G673">
            <v>226545</v>
          </cell>
          <cell r="H673">
            <v>536153</v>
          </cell>
        </row>
        <row r="674">
          <cell r="B674" t="str">
            <v>AB.27334</v>
          </cell>
          <cell r="C674" t="str">
            <v>Ñaøo keânh möông baèng maùy ñaøo &lt;=1,6m³, chieàu roäng töø 10m ñeán &lt;=20m, ñaát caáp IV.</v>
          </cell>
          <cell r="D674" t="str">
            <v>100m³</v>
          </cell>
          <cell r="G674">
            <v>265516</v>
          </cell>
          <cell r="H674">
            <v>770353</v>
          </cell>
        </row>
        <row r="675">
          <cell r="B675" t="str">
            <v>AB.27341</v>
          </cell>
          <cell r="C675" t="str">
            <v>Ñaøo keânh möông baèng maùy ñaøo &lt;=2,3m³, chieàu roäng töø 10m ñeán &lt;=20m, ñaát caáp I.</v>
          </cell>
          <cell r="D675" t="str">
            <v>100m³</v>
          </cell>
          <cell r="G675">
            <v>152608</v>
          </cell>
          <cell r="H675">
            <v>427604</v>
          </cell>
        </row>
        <row r="676">
          <cell r="B676" t="str">
            <v>AB.27342</v>
          </cell>
          <cell r="C676" t="str">
            <v>Ñaøo keânh möông baèng maùy ñaøo &lt;=2,3m³, chieàu roäng töø 10m ñeán &lt;=20m, ñaát caáp II.</v>
          </cell>
          <cell r="D676" t="str">
            <v>100m³</v>
          </cell>
          <cell r="G676">
            <v>191580</v>
          </cell>
          <cell r="H676">
            <v>522808</v>
          </cell>
        </row>
        <row r="677">
          <cell r="B677" t="str">
            <v>AB.27343</v>
          </cell>
          <cell r="C677" t="str">
            <v>Ñaøo keânh möông baèng maùy ñaøo &lt;=2,3m³, chieàu roäng töø 10m ñeán &lt;=20m, ñaát caáp III.</v>
          </cell>
          <cell r="D677" t="str">
            <v>100m³</v>
          </cell>
          <cell r="G677">
            <v>226545</v>
          </cell>
          <cell r="H677">
            <v>657455</v>
          </cell>
        </row>
        <row r="678">
          <cell r="B678" t="str">
            <v>AB.27344</v>
          </cell>
          <cell r="C678" t="str">
            <v>Ñaøo keânh möông baèng maùy ñaøo &lt;=2,3m³, chieàu roäng töø 10m ñeán &lt;=20m, ñaát caáp IV.</v>
          </cell>
          <cell r="D678" t="str">
            <v>100m³</v>
          </cell>
          <cell r="G678">
            <v>265516</v>
          </cell>
          <cell r="H678">
            <v>928831</v>
          </cell>
        </row>
        <row r="679">
          <cell r="B679" t="str">
            <v>AB.27411</v>
          </cell>
          <cell r="C679" t="str">
            <v>Ñaøo keânh möông baèng maùy ñaøo &lt;=0,8m³, chieàu roäng töø &gt;=20m, ñaát caáp I.</v>
          </cell>
          <cell r="D679" t="str">
            <v>100m³</v>
          </cell>
          <cell r="G679">
            <v>144960</v>
          </cell>
          <cell r="H679">
            <v>336279</v>
          </cell>
        </row>
        <row r="680">
          <cell r="B680" t="str">
            <v>AB.27412</v>
          </cell>
          <cell r="C680" t="str">
            <v>Ñaøo keânh möông baèng maùy ñaøo &lt;=0,8m³, chieàu roäng töø &gt;=20m, ñaát caáp II.</v>
          </cell>
          <cell r="D680" t="str">
            <v>100m³</v>
          </cell>
          <cell r="G680">
            <v>176282</v>
          </cell>
          <cell r="H680">
            <v>396503</v>
          </cell>
        </row>
        <row r="681">
          <cell r="B681" t="str">
            <v>AB.27413</v>
          </cell>
          <cell r="C681" t="str">
            <v>Ñaøo keânh möông baèng maùy ñaøo &lt;=0,8m³, chieàu roäng töø &gt;=20m, ñaát caáp III.</v>
          </cell>
          <cell r="D681" t="str">
            <v>100m³</v>
          </cell>
          <cell r="G681">
            <v>208698</v>
          </cell>
          <cell r="H681">
            <v>498910</v>
          </cell>
        </row>
        <row r="682">
          <cell r="B682" t="str">
            <v>AB.27414</v>
          </cell>
          <cell r="C682" t="str">
            <v>Ñaøo keânh möông baèng maùy ñaøo &lt;=0,8m³, chieàu roäng töø &gt;=20m, ñaát caáp IV.</v>
          </cell>
          <cell r="D682" t="str">
            <v>100m³</v>
          </cell>
          <cell r="G682">
            <v>248762</v>
          </cell>
          <cell r="H682">
            <v>639749</v>
          </cell>
        </row>
        <row r="683">
          <cell r="B683" t="str">
            <v>AB.27421</v>
          </cell>
          <cell r="C683" t="str">
            <v>Ñaøo keânh möông baèng maùy ñaøo &lt;=1,25m³, chieàu roäng töø &gt;=20m, ñaát caáp I.</v>
          </cell>
          <cell r="D683" t="str">
            <v>100m³</v>
          </cell>
          <cell r="G683">
            <v>144960</v>
          </cell>
          <cell r="H683">
            <v>368593</v>
          </cell>
        </row>
        <row r="684">
          <cell r="B684" t="str">
            <v>AB.27422</v>
          </cell>
          <cell r="C684" t="str">
            <v>Ñaøo keânh möông baèng maùy ñaøo &lt;=1,25m³, chieàu roäng töø &gt;=20m, ñaát caáp II.</v>
          </cell>
          <cell r="D684" t="str">
            <v>100m³</v>
          </cell>
          <cell r="G684">
            <v>176282</v>
          </cell>
          <cell r="H684">
            <v>431594</v>
          </cell>
        </row>
        <row r="685">
          <cell r="B685" t="str">
            <v>AB.27423</v>
          </cell>
          <cell r="C685" t="str">
            <v>Ñaøo keânh möông baèng maùy ñaøo &lt;=1,25m³, chieàu roäng töø &gt;=20m, ñaát caáp III.</v>
          </cell>
          <cell r="D685" t="str">
            <v>100m³</v>
          </cell>
          <cell r="G685">
            <v>208698</v>
          </cell>
          <cell r="H685">
            <v>520612</v>
          </cell>
        </row>
        <row r="686">
          <cell r="B686" t="str">
            <v>AB.27424</v>
          </cell>
          <cell r="C686" t="str">
            <v>Ñaøo keânh möông baèng maùy ñaøo &lt;=1,25m³, chieàu roäng töø &gt;=20m, ñaát caáp IV.</v>
          </cell>
          <cell r="D686" t="str">
            <v>100m³</v>
          </cell>
          <cell r="G686">
            <v>248762</v>
          </cell>
          <cell r="H686">
            <v>705965</v>
          </cell>
        </row>
        <row r="687">
          <cell r="B687" t="str">
            <v>AB.27431</v>
          </cell>
          <cell r="C687" t="str">
            <v>Ñaøo keânh möông baèng maùy ñaøo &lt;=1,6m³, chieàu roäng töø &gt;=20m, ñaát caáp I.</v>
          </cell>
          <cell r="D687" t="str">
            <v>100m³</v>
          </cell>
          <cell r="G687">
            <v>144960</v>
          </cell>
          <cell r="H687">
            <v>364971</v>
          </cell>
        </row>
        <row r="688">
          <cell r="B688" t="str">
            <v>AB.27432</v>
          </cell>
          <cell r="C688" t="str">
            <v>Ñaøo keânh möông baèng maùy ñaøo &lt;=1,6m³, chieàu roäng töø &gt;=20m, ñaát caáp II.</v>
          </cell>
          <cell r="D688" t="str">
            <v>100m³</v>
          </cell>
          <cell r="G688">
            <v>176282</v>
          </cell>
          <cell r="H688">
            <v>484386</v>
          </cell>
        </row>
        <row r="689">
          <cell r="B689" t="str">
            <v>AB.27433</v>
          </cell>
          <cell r="C689" t="str">
            <v>Ñaøo keânh möông baèng maùy ñaøo &lt;=1,6m³, chieàu roäng töø &gt;=20m, ñaát caáp III.</v>
          </cell>
          <cell r="D689" t="str">
            <v>100m³</v>
          </cell>
          <cell r="G689">
            <v>208698</v>
          </cell>
          <cell r="H689">
            <v>491883</v>
          </cell>
        </row>
        <row r="690">
          <cell r="B690" t="str">
            <v>AB.27434</v>
          </cell>
          <cell r="C690" t="str">
            <v>Ñaøo keânh möông baèng maùy ñaøo &lt;=1,6m³, chieàu roäng töø &gt;=20m, ñaát caáp IV.</v>
          </cell>
          <cell r="D690" t="str">
            <v>100m³</v>
          </cell>
          <cell r="G690">
            <v>248762</v>
          </cell>
          <cell r="H690">
            <v>712575</v>
          </cell>
        </row>
        <row r="691">
          <cell r="B691" t="str">
            <v>AB.27441</v>
          </cell>
          <cell r="C691" t="str">
            <v>Ñaøo keânh möông baèng maùy ñaøo &lt;=2,3m³, chieàu roäng töø &gt;=20m, ñaát caáp I.</v>
          </cell>
          <cell r="D691" t="str">
            <v>100m³</v>
          </cell>
          <cell r="G691">
            <v>144960</v>
          </cell>
          <cell r="H691">
            <v>391547</v>
          </cell>
        </row>
        <row r="692">
          <cell r="B692" t="str">
            <v>AB.27442</v>
          </cell>
          <cell r="C692" t="str">
            <v>Ñaøo keânh möông baèng maùy ñaøo &lt;=2,3m³, chieàu roäng töø &gt;=20m, ñaát caáp II.</v>
          </cell>
          <cell r="D692" t="str">
            <v>100m³</v>
          </cell>
          <cell r="G692">
            <v>176282</v>
          </cell>
          <cell r="H692">
            <v>480556</v>
          </cell>
        </row>
        <row r="693">
          <cell r="B693" t="str">
            <v>AB.27443</v>
          </cell>
          <cell r="C693" t="str">
            <v>Ñaøo keânh möông baèng maùy ñaøo &lt;=2,3m³, chieàu roäng töø &gt;=20m, ñaát caáp III.</v>
          </cell>
          <cell r="D693" t="str">
            <v>100m³</v>
          </cell>
          <cell r="G693">
            <v>208698</v>
          </cell>
          <cell r="H693">
            <v>603747</v>
          </cell>
        </row>
        <row r="694">
          <cell r="B694" t="str">
            <v>AB.27444</v>
          </cell>
          <cell r="C694" t="str">
            <v>Ñaøo keânh möông baèng maùy ñaøo &lt;=2,3m³, chieàu roäng töø &gt;=20m, ñaát caáp IV.</v>
          </cell>
          <cell r="D694" t="str">
            <v>100m³</v>
          </cell>
          <cell r="G694">
            <v>248762</v>
          </cell>
          <cell r="H694">
            <v>854088</v>
          </cell>
        </row>
        <row r="695">
          <cell r="B695" t="str">
            <v>AB.27451</v>
          </cell>
          <cell r="C695" t="str">
            <v>Ñaøo keânh möông baèng maùy ñaøo &lt;=3,6m³, chieàu roäng töø &gt;=20m, ñaát caáp I.</v>
          </cell>
          <cell r="D695" t="str">
            <v>100m³</v>
          </cell>
          <cell r="G695">
            <v>144960</v>
          </cell>
          <cell r="H695">
            <v>422743</v>
          </cell>
        </row>
        <row r="696">
          <cell r="B696" t="str">
            <v>AB.27452</v>
          </cell>
          <cell r="C696" t="str">
            <v>Ñaøo keânh möông baèng maùy ñaøo &lt;=3,6m³, chieàu roäng töø &gt;=20m, ñaát caáp II.</v>
          </cell>
          <cell r="D696" t="str">
            <v>100m³</v>
          </cell>
          <cell r="G696">
            <v>176282</v>
          </cell>
          <cell r="H696">
            <v>516366</v>
          </cell>
        </row>
        <row r="697">
          <cell r="B697" t="str">
            <v>AB.27453</v>
          </cell>
          <cell r="C697" t="str">
            <v>Ñaøo keânh möông baèng maùy ñaøo &lt;=3,6m³, chieàu roäng töø &gt;=20m, ñaát caáp III.</v>
          </cell>
          <cell r="D697" t="str">
            <v>100m³</v>
          </cell>
          <cell r="G697">
            <v>208698</v>
          </cell>
          <cell r="H697">
            <v>649138</v>
          </cell>
        </row>
        <row r="698">
          <cell r="B698" t="str">
            <v>AB.27454</v>
          </cell>
          <cell r="C698" t="str">
            <v>Ñaøo keânh möông baèng maùy ñaøo &lt;=3,6m³, chieàu roäng töø &gt;=20m, ñaát caáp IV.</v>
          </cell>
          <cell r="D698" t="str">
            <v>100m³</v>
          </cell>
          <cell r="G698">
            <v>248762</v>
          </cell>
          <cell r="H698">
            <v>919867</v>
          </cell>
        </row>
        <row r="699">
          <cell r="B699" t="str">
            <v>AB.28111</v>
          </cell>
          <cell r="C699" t="str">
            <v>Ñaøo keânh möông neàn ñöôøng treân neàn ñaát meàm, yeáu baèng phöông phaùp ñaøo chuyeån, toå hôïp 2 maùy ñaøo.</v>
          </cell>
          <cell r="D699" t="str">
            <v>100m³</v>
          </cell>
          <cell r="G699">
            <v>247670</v>
          </cell>
          <cell r="H699">
            <v>738189</v>
          </cell>
        </row>
        <row r="700">
          <cell r="B700" t="str">
            <v>AB.28121</v>
          </cell>
          <cell r="C700" t="str">
            <v>Ñaøo keânh möông neàn ñöôøng treân neàn ñaát meàm, yeáu baèng phöông phaùp ñaøo chuyeån, toå hôïp 2 maùy ñaøo 3</v>
          </cell>
          <cell r="D700" t="str">
            <v>100m³</v>
          </cell>
          <cell r="G700">
            <v>247670</v>
          </cell>
          <cell r="H700">
            <v>1107283</v>
          </cell>
        </row>
        <row r="701">
          <cell r="B701" t="str">
            <v>AB.28131</v>
          </cell>
          <cell r="C701" t="str">
            <v>Ñaøo keânh möông neàn ñöôøng treân neàn ñaát meàm, yeáu baèng phöông phaùp ñaøo chuyeån, toå hôïp 4 maùy ñaøo.</v>
          </cell>
          <cell r="D701" t="str">
            <v>100m³</v>
          </cell>
          <cell r="G701">
            <v>247670</v>
          </cell>
          <cell r="H701">
            <v>1476377</v>
          </cell>
        </row>
        <row r="702">
          <cell r="B702" t="str">
            <v>AB.28211</v>
          </cell>
          <cell r="C702" t="str">
            <v>Naïo veùt keânh möông treân neàn ñaát meàm, yeáu baèng toå hôïp maùy xaùng caïp + maùy ñaøo.</v>
          </cell>
          <cell r="D702">
            <v>100.3</v>
          </cell>
          <cell r="G702">
            <v>209062</v>
          </cell>
          <cell r="H702">
            <v>783426</v>
          </cell>
        </row>
        <row r="703">
          <cell r="B703" t="str">
            <v>AB.28221</v>
          </cell>
          <cell r="C703" t="str">
            <v>Môû roäng keânh möông treân neàn ñaát meàm, yeáu baèng toå hôïp maùy xaùng caïp + maùy ñaøo.</v>
          </cell>
          <cell r="D703">
            <v>100.3</v>
          </cell>
          <cell r="G703">
            <v>209062</v>
          </cell>
          <cell r="H703">
            <v>762097</v>
          </cell>
        </row>
        <row r="704">
          <cell r="B704" t="str">
            <v>AB.65110</v>
          </cell>
          <cell r="C704" t="str">
            <v>Ñaép ñaát coâng trình baèng ñaàm coùc, ñoä chaët yeâu caàu K = 0,85</v>
          </cell>
          <cell r="D704" t="str">
            <v>100m³</v>
          </cell>
          <cell r="G704">
            <v>327342</v>
          </cell>
          <cell r="H704">
            <v>192766</v>
          </cell>
        </row>
        <row r="705">
          <cell r="B705" t="str">
            <v>AB.65120</v>
          </cell>
          <cell r="C705" t="str">
            <v>Ñaép ñaát coâng trình baèng ñaàm coùc, ñoä chaët yeâu caàu K = 0,90</v>
          </cell>
          <cell r="D705" t="str">
            <v>100m³</v>
          </cell>
          <cell r="G705">
            <v>375806</v>
          </cell>
          <cell r="H705">
            <v>221305</v>
          </cell>
        </row>
        <row r="706">
          <cell r="B706" t="str">
            <v>AB.65130</v>
          </cell>
          <cell r="C706" t="str">
            <v>Ñaép ñaát coâng trình baèng ñaàm coùc, ñoä chaët yeâu caàu K = 0.95</v>
          </cell>
          <cell r="D706" t="str">
            <v>100m³</v>
          </cell>
          <cell r="G706">
            <v>432772</v>
          </cell>
          <cell r="H706">
            <v>254851</v>
          </cell>
        </row>
        <row r="707">
          <cell r="B707" t="str">
            <v>AB.67110</v>
          </cell>
          <cell r="C707" t="str">
            <v>Ñaép ñaù coâng trình baèng ñaù hoãn hôïp, duøng maùy uûi 180 CV.</v>
          </cell>
          <cell r="D707" t="str">
            <v>100m³</v>
          </cell>
          <cell r="G707">
            <v>197335</v>
          </cell>
          <cell r="H707">
            <v>1530005</v>
          </cell>
        </row>
        <row r="708">
          <cell r="B708" t="str">
            <v>AB.67120</v>
          </cell>
          <cell r="C708" t="str">
            <v>Ñaép ñaù coâng trình baèng ñaù hoãn hôïp, duøng maùy uûi 320 CV.</v>
          </cell>
          <cell r="D708" t="str">
            <v>100m³</v>
          </cell>
          <cell r="G708">
            <v>197335</v>
          </cell>
          <cell r="H708">
            <v>1482622</v>
          </cell>
        </row>
        <row r="709">
          <cell r="B709" t="str">
            <v>AB.68110</v>
          </cell>
          <cell r="C709" t="str">
            <v>Ñaép ñaù lôùp ñeäm döôùi lôùp beâ toâng baûn maët baèng ñaù coù Dmax &lt;= 80mm.</v>
          </cell>
          <cell r="D709" t="str">
            <v>100m³</v>
          </cell>
          <cell r="G709">
            <v>465109</v>
          </cell>
          <cell r="H709">
            <v>3573203</v>
          </cell>
        </row>
        <row r="710">
          <cell r="B710" t="str">
            <v>AB.68120</v>
          </cell>
          <cell r="C710" t="str">
            <v>Ñaép ñaù lôùp chuyeån tieáp giöõa lôùp ñeäm vaø thaân ñaäp baèng ñaù coù Dmax &lt;= 400mm.</v>
          </cell>
          <cell r="D710" t="str">
            <v>100m³</v>
          </cell>
          <cell r="G710">
            <v>109266</v>
          </cell>
          <cell r="H710">
            <v>1406171</v>
          </cell>
        </row>
        <row r="711">
          <cell r="B711" t="str">
            <v>AB.68210</v>
          </cell>
          <cell r="C711" t="str">
            <v>Ñaép ñaát ñaù, caùt coâng trình baèng maùy, ñaép ñaù thaân ñaäp baèng ñaù coù Dmax &lt;= 800mm.</v>
          </cell>
          <cell r="D711" t="str">
            <v>100m³</v>
          </cell>
          <cell r="G711">
            <v>109266</v>
          </cell>
          <cell r="H711">
            <v>1284677</v>
          </cell>
        </row>
        <row r="712">
          <cell r="B712" t="str">
            <v>AB.68220</v>
          </cell>
          <cell r="C712" t="str">
            <v>Ñaép ñaát ñaù, caùt coâng trình baèng maùy, ñaép ñaù ñaäp beâ toâng baûn maët.Ñaép ñaù thaân ñaäp baèng ñaù coù 800 &lt;= Dmax &lt;= 1200mm.</v>
          </cell>
          <cell r="D712" t="str">
            <v>100m³</v>
          </cell>
          <cell r="G712">
            <v>109266</v>
          </cell>
          <cell r="H712">
            <v>1025925</v>
          </cell>
        </row>
        <row r="713">
          <cell r="B713" t="str">
            <v>AB.68310</v>
          </cell>
          <cell r="C713" t="str">
            <v>Ñaép lôùp gia coá maùi ñaäp baèng ñaù taûng 0,45 &lt;= D &lt;= 1m.</v>
          </cell>
          <cell r="D713" t="str">
            <v>100m³</v>
          </cell>
          <cell r="G713">
            <v>295018</v>
          </cell>
          <cell r="H713">
            <v>1894126</v>
          </cell>
        </row>
        <row r="714">
          <cell r="B714" t="str">
            <v>AB.68410</v>
          </cell>
          <cell r="C714" t="str">
            <v>Ñaép ñaù nuùt haàm baèng maùy uûi.</v>
          </cell>
          <cell r="D714" t="str">
            <v>100m³</v>
          </cell>
          <cell r="H714">
            <v>1032670</v>
          </cell>
        </row>
        <row r="715">
          <cell r="B715" t="str">
            <v>AB.31111</v>
          </cell>
          <cell r="C715" t="str">
            <v>Ñaøo neàn ñöôøng baèng maùy ñaøo &lt;=0,4m³ ñoå leân phöông tieän vaän chuyeån, ñaát caáp I.</v>
          </cell>
          <cell r="D715" t="str">
            <v>100m³</v>
          </cell>
          <cell r="G715">
            <v>141682</v>
          </cell>
          <cell r="H715">
            <v>353744</v>
          </cell>
        </row>
        <row r="716">
          <cell r="B716" t="str">
            <v>AB.31112</v>
          </cell>
          <cell r="C716" t="str">
            <v>Ñaøo neàn ñöôøng baèng maùy ñaøo &lt;=0,4m³ ñoå leân phöông tieän vaän chuyeån, ñaát caáp II.</v>
          </cell>
          <cell r="D716" t="str">
            <v>100m³</v>
          </cell>
          <cell r="G716">
            <v>176647</v>
          </cell>
          <cell r="H716">
            <v>409561</v>
          </cell>
        </row>
        <row r="717">
          <cell r="B717" t="str">
            <v>AB.31113</v>
          </cell>
          <cell r="C717" t="str">
            <v>Ñaøo neàn ñöôøng baèng maùy ñaøo &lt;=0,4m³ ñoå leân phöông tieän vaän chuyeån, ñaát caáp III.</v>
          </cell>
          <cell r="D717" t="str">
            <v>100m³</v>
          </cell>
          <cell r="G717">
            <v>210883</v>
          </cell>
          <cell r="H717">
            <v>497335</v>
          </cell>
        </row>
        <row r="718">
          <cell r="B718" t="str">
            <v>AB.31121</v>
          </cell>
          <cell r="C718" t="str">
            <v>Ñaøo neàn ñöôøng baèng maùy ñaøo &lt;=0,8m³ ñoå leân phöông tieän vaän chuyeån, ñaát caáp I.</v>
          </cell>
          <cell r="D718" t="str">
            <v>100m³</v>
          </cell>
          <cell r="G718">
            <v>141682</v>
          </cell>
          <cell r="H718">
            <v>399544</v>
          </cell>
        </row>
        <row r="719">
          <cell r="B719" t="str">
            <v>AB.31122</v>
          </cell>
          <cell r="C719" t="str">
            <v>Ñaøo neàn ñöôøng baèng maùy ñaøo &lt;=0,8m³ ñoå leân phöông tieän vaän chuyeån, ñaát caáp II.</v>
          </cell>
          <cell r="D719" t="str">
            <v>100m³</v>
          </cell>
          <cell r="G719">
            <v>176647</v>
          </cell>
          <cell r="H719">
            <v>471252</v>
          </cell>
        </row>
        <row r="720">
          <cell r="B720" t="str">
            <v>AB.31123</v>
          </cell>
          <cell r="C720" t="str">
            <v>Ñaøo neàn ñöôøng baèng maùy ñaøo &lt;=0,8m³ ñoå leân phöông tieän vaän chuyeån, ñaát caáp III.</v>
          </cell>
          <cell r="D720" t="str">
            <v>100m³</v>
          </cell>
          <cell r="G720">
            <v>210883</v>
          </cell>
          <cell r="H720">
            <v>586313</v>
          </cell>
        </row>
        <row r="721">
          <cell r="B721" t="str">
            <v>AB.31124</v>
          </cell>
          <cell r="C721" t="str">
            <v>Ñaøo neàn ñöôøng baèng maùy ñaøo &lt;=0,8m³ ñoå leân phöông tieän vaän chuyeån, ñaát caáp IV.</v>
          </cell>
          <cell r="D721" t="str">
            <v>100m³</v>
          </cell>
          <cell r="G721">
            <v>244756</v>
          </cell>
          <cell r="H721">
            <v>646537</v>
          </cell>
        </row>
        <row r="722">
          <cell r="B722" t="str">
            <v>AB.31131</v>
          </cell>
          <cell r="C722" t="str">
            <v>Ñaøo neàn ñöôøng baèng maùy ñaøo &lt;=1,25m³ ñoå leân phöông tieän vaän chuyeån, ñaát caáp I.</v>
          </cell>
          <cell r="D722" t="str">
            <v>100m³</v>
          </cell>
          <cell r="G722">
            <v>141682</v>
          </cell>
          <cell r="H722">
            <v>442321</v>
          </cell>
        </row>
        <row r="723">
          <cell r="B723" t="str">
            <v>AB.31132</v>
          </cell>
          <cell r="C723" t="str">
            <v>Ñaøo neàn ñöôøng baèng maùy ñaøo &lt;=1,25m³ ñoå leân phöông tieän vaän chuyeån, ñaát caáp II.</v>
          </cell>
          <cell r="D723" t="str">
            <v>100m³</v>
          </cell>
          <cell r="G723">
            <v>176647</v>
          </cell>
          <cell r="H723">
            <v>513197</v>
          </cell>
        </row>
        <row r="724">
          <cell r="B724" t="str">
            <v>AB.31133</v>
          </cell>
          <cell r="C724" t="str">
            <v>Ñaøo neàn ñöôøng baèng maùy ñaøo &lt;=1,25m³ ñoå leân phöông tieän vaän chuyeån, ñaát caáp III.</v>
          </cell>
          <cell r="D724" t="str">
            <v>100m³</v>
          </cell>
          <cell r="G724">
            <v>210883</v>
          </cell>
          <cell r="H724">
            <v>596214</v>
          </cell>
        </row>
        <row r="725">
          <cell r="B725" t="str">
            <v>AB.31134</v>
          </cell>
          <cell r="C725" t="str">
            <v>Ñaøo neàn ñöôøng baèng maùy ñaøo &lt;=1,25m³ ñoå leân phöông tieän vaän chuyeån, ñaát caáp IV.</v>
          </cell>
          <cell r="D725" t="str">
            <v>100m³</v>
          </cell>
          <cell r="G725">
            <v>244756</v>
          </cell>
          <cell r="H725">
            <v>797975</v>
          </cell>
        </row>
        <row r="726">
          <cell r="B726" t="str">
            <v>AB.31141</v>
          </cell>
          <cell r="C726" t="str">
            <v>Ñaøo neàn ñöôøng baèng maùy ñaøo &lt;=1,6m³ ñoå leân phöông tieän vaän chuyeån, ñaát caáp I.</v>
          </cell>
          <cell r="D726" t="str">
            <v>100m³</v>
          </cell>
          <cell r="G726">
            <v>141682</v>
          </cell>
          <cell r="H726">
            <v>436639</v>
          </cell>
        </row>
        <row r="727">
          <cell r="B727" t="str">
            <v>AB.31142</v>
          </cell>
          <cell r="C727" t="str">
            <v>Ñaøo neàn ñöôøng baèng maùy ñaøo &lt;=1,6m³ ñoå leân phöông tieän vaän chuyeån, ñaát caáp II.</v>
          </cell>
          <cell r="D727" t="str">
            <v>100m³</v>
          </cell>
          <cell r="G727">
            <v>176647</v>
          </cell>
          <cell r="H727">
            <v>493313</v>
          </cell>
        </row>
        <row r="728">
          <cell r="B728" t="str">
            <v>AB.31143</v>
          </cell>
          <cell r="C728" t="str">
            <v>Ñaøo neàn ñöôøng baèng maùy ñaøo &lt;=1,6m³ ñoå leân phöông tieän vaän chuyeån, ñaát caáp III.</v>
          </cell>
          <cell r="D728" t="str">
            <v>100m³</v>
          </cell>
          <cell r="G728">
            <v>210883</v>
          </cell>
          <cell r="H728">
            <v>580862</v>
          </cell>
        </row>
        <row r="729">
          <cell r="B729" t="str">
            <v>AB.31144</v>
          </cell>
          <cell r="C729" t="str">
            <v>Ñaøo neàn ñöôøng baèng maùy ñaøo &lt;=1,6m³ ñoå leân phöông tieän vaän chuyeån, ñaát caáp IV.</v>
          </cell>
          <cell r="D729" t="str">
            <v>100m³</v>
          </cell>
          <cell r="G729">
            <v>244756</v>
          </cell>
          <cell r="H729">
            <v>821843</v>
          </cell>
        </row>
        <row r="730">
          <cell r="B730" t="str">
            <v>AB.31151</v>
          </cell>
          <cell r="C730" t="str">
            <v>Ñaøo neàn ñöôøng baèng maùy ñaøo &lt;=2,3m³ ñoå leân phöông tieän vaän chuyeån, ñaát caáp I.</v>
          </cell>
          <cell r="D730" t="str">
            <v>100m³</v>
          </cell>
          <cell r="G730">
            <v>141682</v>
          </cell>
          <cell r="H730">
            <v>470192</v>
          </cell>
        </row>
        <row r="731">
          <cell r="B731" t="str">
            <v>AB.31152</v>
          </cell>
          <cell r="C731" t="str">
            <v>Ñaøo neàn ñöôøng baèng maùy ñaøo &lt;=2,3m³ ñoå leân phöông tieän vaän chuyeån, ñaát caáp II.</v>
          </cell>
          <cell r="D731" t="str">
            <v>100m³</v>
          </cell>
          <cell r="G731">
            <v>176647</v>
          </cell>
          <cell r="H731">
            <v>565397</v>
          </cell>
        </row>
        <row r="732">
          <cell r="B732" t="str">
            <v>AB.31153</v>
          </cell>
          <cell r="C732" t="str">
            <v>Ñaøo neàn ñöôøng baèng maùy ñaøo &lt;=2,3m³ ñoå leân phöông tieän vaän chuyeån, ñaát caáp III.</v>
          </cell>
          <cell r="D732" t="str">
            <v>100m³</v>
          </cell>
          <cell r="G732">
            <v>210883</v>
          </cell>
          <cell r="H732">
            <v>707931</v>
          </cell>
        </row>
        <row r="733">
          <cell r="B733" t="str">
            <v>AB.31154</v>
          </cell>
          <cell r="C733" t="str">
            <v>Ñaøo neàn ñöôøng baèng maùy ñaøo &lt;=2,3m³ ñoå leân phöông tieän vaän chuyeån, ñaát caáp IV.</v>
          </cell>
          <cell r="D733" t="str">
            <v>100m³</v>
          </cell>
          <cell r="G733">
            <v>244756</v>
          </cell>
          <cell r="H733">
            <v>986259</v>
          </cell>
        </row>
        <row r="734">
          <cell r="B734" t="str">
            <v>AB.31161</v>
          </cell>
          <cell r="C734" t="str">
            <v>Ñaøo neàn ñöôøng baèng maùy ñaøo &lt;=3,6m³ ñoå leân phöông tieän vaän chuyeån, ñaát caáp I.</v>
          </cell>
          <cell r="D734" t="str">
            <v>100m³</v>
          </cell>
          <cell r="G734">
            <v>141682</v>
          </cell>
          <cell r="H734">
            <v>485318</v>
          </cell>
        </row>
        <row r="735">
          <cell r="B735" t="str">
            <v>AB.31162</v>
          </cell>
          <cell r="C735" t="str">
            <v>Ñaøo neàn ñöôøng baèng maùy ñaøo &lt;=3,6m³ ñoå leân phöông tieän vaän chuyeån, ñaát caáp II.</v>
          </cell>
          <cell r="D735" t="str">
            <v>100m³</v>
          </cell>
          <cell r="G735">
            <v>176647</v>
          </cell>
          <cell r="H735">
            <v>583794</v>
          </cell>
        </row>
        <row r="736">
          <cell r="B736" t="str">
            <v>AB.31163</v>
          </cell>
          <cell r="C736" t="str">
            <v>Ñaøo neàn ñöôøng baèng maùy ñaøo &lt;=3,6m³ ñoå leân phöông tieän vaän chuyeån, ñaát caáp III.</v>
          </cell>
          <cell r="D736" t="str">
            <v>100m³</v>
          </cell>
          <cell r="G736">
            <v>210883</v>
          </cell>
          <cell r="H736">
            <v>733162</v>
          </cell>
        </row>
        <row r="737">
          <cell r="B737" t="str">
            <v>AB.31164</v>
          </cell>
          <cell r="C737" t="str">
            <v>Ñaøo neàn ñöôøng baèng maùy ñaøo &lt;=3,6m³ ñoå leân phöông tieän vaän chuyeån, ñaát caáp IV.</v>
          </cell>
          <cell r="D737" t="str">
            <v>100m³</v>
          </cell>
          <cell r="G737">
            <v>244756</v>
          </cell>
          <cell r="H737">
            <v>1026444</v>
          </cell>
        </row>
        <row r="738">
          <cell r="B738" t="str">
            <v>AB.32111</v>
          </cell>
          <cell r="C738" t="str">
            <v>Ñaøo neàn ñöôøng baèng maùy uûi &lt;=75CV, vaän chuyeån trong phaïm vi &lt;=50m, ñaát caáp I.</v>
          </cell>
          <cell r="D738" t="str">
            <v>100m³</v>
          </cell>
          <cell r="G738">
            <v>120193</v>
          </cell>
          <cell r="H738">
            <v>328650</v>
          </cell>
        </row>
        <row r="739">
          <cell r="B739" t="str">
            <v>AB.32112</v>
          </cell>
          <cell r="C739" t="str">
            <v>Ñaøo neàn ñöôøng baèng maùy uûi &lt;=75CV, vaän chuyeån trong phaïm vi &lt;=50m, ñaát caáp II.</v>
          </cell>
          <cell r="D739" t="str">
            <v>100m³</v>
          </cell>
          <cell r="G739">
            <v>152972</v>
          </cell>
          <cell r="H739">
            <v>402209</v>
          </cell>
        </row>
        <row r="740">
          <cell r="B740" t="str">
            <v>AB.32113</v>
          </cell>
          <cell r="C740" t="str">
            <v>Ñaøo neàn ñöôøng baèng maùy uûi &lt;=75CV, vaän chuyeån trong phaïm vi &lt;=50m, ñaát caáp III.</v>
          </cell>
          <cell r="D740" t="str">
            <v>100m³</v>
          </cell>
          <cell r="G740">
            <v>178468</v>
          </cell>
          <cell r="H740">
            <v>483190</v>
          </cell>
        </row>
        <row r="741">
          <cell r="B741" t="str">
            <v>AB.32114</v>
          </cell>
          <cell r="C741" t="str">
            <v>Ñaøo neàn ñöôøng baèng maùy uûi &lt;=75CV, vaän chuyeån trong phaïm vi &lt;=50m, ñaát caáp IV.</v>
          </cell>
          <cell r="D741" t="str">
            <v>100m³</v>
          </cell>
          <cell r="G741">
            <v>196679</v>
          </cell>
          <cell r="H741">
            <v>638405</v>
          </cell>
        </row>
        <row r="742">
          <cell r="B742" t="str">
            <v>AB.32121</v>
          </cell>
          <cell r="C742" t="str">
            <v>Ñaøo neàn ñöôøng baèng maùy uûi &lt;=110CV, vaän chuyeån trong phaïm vi &lt;=50m, ñaát caáp I.</v>
          </cell>
          <cell r="D742" t="str">
            <v>100m³</v>
          </cell>
          <cell r="G742">
            <v>120193</v>
          </cell>
          <cell r="H742">
            <v>397325</v>
          </cell>
        </row>
        <row r="743">
          <cell r="B743" t="str">
            <v>AB.32122</v>
          </cell>
          <cell r="C743" t="str">
            <v>Ñaøo neàn ñöôøng baèng maùy uûi &lt;=110CV, vaän chuyeån trong phaïm vi &lt;=50m, ñaát caáp II.</v>
          </cell>
          <cell r="D743" t="str">
            <v>100m³</v>
          </cell>
          <cell r="G743">
            <v>152972</v>
          </cell>
          <cell r="H743">
            <v>486348</v>
          </cell>
        </row>
        <row r="744">
          <cell r="B744" t="str">
            <v>AB.32123</v>
          </cell>
          <cell r="C744" t="str">
            <v>Ñaøo neàn ñöôøng baèng maùy uûi &lt;=110CV, vaän chuyeån trong phaïm vi &lt;=50m, ñaát caáp III.</v>
          </cell>
          <cell r="D744" t="str">
            <v>100m³</v>
          </cell>
          <cell r="G744">
            <v>178468</v>
          </cell>
          <cell r="H744">
            <v>584742</v>
          </cell>
        </row>
        <row r="745">
          <cell r="B745" t="str">
            <v>AB.32124</v>
          </cell>
          <cell r="C745" t="str">
            <v>Ñaøo neàn ñöôøng baèng maùy uûi &lt;=110CV, vaän chuyeån trong phaïm vi &lt;=50m, ñaát caáp IV.</v>
          </cell>
          <cell r="D745" t="str">
            <v>100m³</v>
          </cell>
          <cell r="G745">
            <v>196679</v>
          </cell>
          <cell r="H745">
            <v>789027</v>
          </cell>
        </row>
        <row r="746">
          <cell r="B746" t="str">
            <v>AB.32131</v>
          </cell>
          <cell r="C746" t="str">
            <v>Ñaøo neàn ñöôøng baèng maùy uûi &lt;=140CV, vaän chuyeån trong phaïm vi &lt;=50m, ñaát caáp I.</v>
          </cell>
          <cell r="D746" t="str">
            <v>100m³</v>
          </cell>
          <cell r="G746">
            <v>120193</v>
          </cell>
          <cell r="H746">
            <v>471552</v>
          </cell>
        </row>
        <row r="747">
          <cell r="B747" t="str">
            <v>AB.32132</v>
          </cell>
          <cell r="C747" t="str">
            <v>Ñaøo neàn ñöôøng baèng maùy uûi &lt;=140CV, vaän chuyeån trong phaïm vi &lt;=50m, ñaát caáp II.</v>
          </cell>
          <cell r="D747" t="str">
            <v>100m³</v>
          </cell>
          <cell r="G747">
            <v>152972</v>
          </cell>
          <cell r="H747">
            <v>586712</v>
          </cell>
        </row>
        <row r="748">
          <cell r="B748" t="str">
            <v>AB.32133</v>
          </cell>
          <cell r="C748" t="str">
            <v>Ñaøo neàn ñöôøng baèng maùy uûi &lt;=140CV, vaän chuyeån trong phaïm vi &lt;=50m, ñaát caáp III.</v>
          </cell>
          <cell r="D748" t="str">
            <v>100m³</v>
          </cell>
          <cell r="G748">
            <v>178468</v>
          </cell>
          <cell r="H748">
            <v>717631</v>
          </cell>
        </row>
        <row r="749">
          <cell r="B749" t="str">
            <v>AB.32134</v>
          </cell>
          <cell r="C749" t="str">
            <v>Ñaøo neàn ñöôøng baèng maùy uûi &lt;=140CV, vaän chuyeån trong phaïm vi &lt;=50m, ñaát caáp IV.</v>
          </cell>
          <cell r="D749" t="str">
            <v>100m³</v>
          </cell>
          <cell r="G749">
            <v>196679</v>
          </cell>
          <cell r="H749">
            <v>967348</v>
          </cell>
        </row>
        <row r="750">
          <cell r="B750" t="str">
            <v>AB.32141</v>
          </cell>
          <cell r="C750" t="str">
            <v>Ñaøo neàn ñöôøng baèng maùy uûi &lt;=180CV, vaän chuyeån trong phaïm vi &lt;=50m, ñaát caáp I.</v>
          </cell>
          <cell r="D750" t="str">
            <v>100m³</v>
          </cell>
          <cell r="G750">
            <v>120193</v>
          </cell>
          <cell r="H750">
            <v>446707</v>
          </cell>
        </row>
        <row r="751">
          <cell r="B751" t="str">
            <v>AB.32142</v>
          </cell>
          <cell r="C751" t="str">
            <v>Ñaøo neàn ñöôøng baèng maùy uûi &lt;=180CV, vaän chuyeån trong phaïm vi &lt;=50m, ñaát caáp II.</v>
          </cell>
          <cell r="D751" t="str">
            <v>100m³</v>
          </cell>
          <cell r="G751">
            <v>152972</v>
          </cell>
          <cell r="H751">
            <v>523207</v>
          </cell>
        </row>
        <row r="752">
          <cell r="B752" t="str">
            <v>AB.32143</v>
          </cell>
          <cell r="C752" t="str">
            <v>Ñaøo neàn ñöôøng baèng maùy uûi &lt;=180CV, vaän chuyeån trong phaïm vi &lt;=50m, ñaát caáp III.</v>
          </cell>
          <cell r="D752" t="str">
            <v>100m³</v>
          </cell>
          <cell r="G752">
            <v>178468</v>
          </cell>
          <cell r="H752">
            <v>583314</v>
          </cell>
        </row>
        <row r="753">
          <cell r="B753" t="str">
            <v>AB.32144</v>
          </cell>
          <cell r="C753" t="str">
            <v>Ñaøo neàn ñöôøng baèng maùy uûi &lt;=180CV, vaän chuyeån trong phaïm vi &lt;=50m, ñaát caáp IV.</v>
          </cell>
          <cell r="D753" t="str">
            <v>100m³</v>
          </cell>
          <cell r="G753">
            <v>196679</v>
          </cell>
          <cell r="H753">
            <v>829208</v>
          </cell>
        </row>
        <row r="754">
          <cell r="B754" t="str">
            <v>AB.32151</v>
          </cell>
          <cell r="C754" t="str">
            <v>Ñaøo neàn ñöôøng baèng maùy uûi &lt;=240CV, vaän chuyeån trong phaïm vi &lt;=50m, ñaát caáp I.</v>
          </cell>
          <cell r="D754" t="str">
            <v>100m³</v>
          </cell>
          <cell r="G754">
            <v>120193</v>
          </cell>
          <cell r="H754">
            <v>352686</v>
          </cell>
        </row>
        <row r="755">
          <cell r="B755" t="str">
            <v>AB.32152</v>
          </cell>
          <cell r="C755" t="str">
            <v>Ñaøo neàn ñöôøng baèng maùy uûi &lt;=240CV, vaän chuyeån trong phaïm vi &lt;=50m, ñaát caáp II.</v>
          </cell>
          <cell r="D755" t="str">
            <v>100m³</v>
          </cell>
          <cell r="G755">
            <v>152972</v>
          </cell>
          <cell r="H755">
            <v>419942</v>
          </cell>
        </row>
        <row r="756">
          <cell r="B756" t="str">
            <v>AB.32153</v>
          </cell>
          <cell r="C756" t="str">
            <v>Ñaøo neàn ñöôøng baèng maùy uûi &lt;=240CV, vaän chuyeån trong phaïm vi &lt;=50m, ñaát caáp III.</v>
          </cell>
          <cell r="D756" t="str">
            <v>100m³</v>
          </cell>
          <cell r="G756">
            <v>178468</v>
          </cell>
          <cell r="H756">
            <v>498681</v>
          </cell>
        </row>
        <row r="757">
          <cell r="B757" t="str">
            <v>AB.32154</v>
          </cell>
          <cell r="C757" t="str">
            <v>Ñaøo neàn ñöôøng baèng maùy uûi &lt;=240CV, vaän chuyeån trong phaïm vi &lt;=50m, ñaát caáp IV.</v>
          </cell>
          <cell r="D757" t="str">
            <v>100m³</v>
          </cell>
          <cell r="G757">
            <v>196679</v>
          </cell>
          <cell r="H757">
            <v>672564</v>
          </cell>
        </row>
        <row r="758">
          <cell r="B758" t="str">
            <v>AB.32161</v>
          </cell>
          <cell r="C758" t="str">
            <v>Ñaøo neàn ñöôøng baèng maùy uûi &lt;=320CV, vaän chuyeån trong phaïm vi &lt;=50m, ñaát caáp I.</v>
          </cell>
          <cell r="D758" t="str">
            <v>100m³</v>
          </cell>
          <cell r="G758">
            <v>120193</v>
          </cell>
          <cell r="H758">
            <v>363875</v>
          </cell>
        </row>
        <row r="759">
          <cell r="B759" t="str">
            <v>AB.32162</v>
          </cell>
          <cell r="C759" t="str">
            <v>Ñaøo neàn ñöôøng baèng maùy uûi &lt;=320CV, vaän chuyeån trong phaïm vi &lt;=50m, ñaát caáp II.</v>
          </cell>
          <cell r="D759" t="str">
            <v>100m³</v>
          </cell>
          <cell r="G759">
            <v>152972</v>
          </cell>
          <cell r="H759">
            <v>415857</v>
          </cell>
        </row>
        <row r="760">
          <cell r="B760" t="str">
            <v>AB.32163</v>
          </cell>
          <cell r="C760" t="str">
            <v>Ñaøo neàn ñöôøng baèng maùy uûi &lt;=320CV, vaän chuyeån trong phaïm vi &lt;=50m, ñaát caáp III.</v>
          </cell>
          <cell r="D760" t="str">
            <v>100m³</v>
          </cell>
          <cell r="G760">
            <v>178468</v>
          </cell>
          <cell r="H760">
            <v>458799</v>
          </cell>
        </row>
        <row r="761">
          <cell r="B761" t="str">
            <v>AB.32164</v>
          </cell>
          <cell r="C761" t="str">
            <v>Ñaøo neàn ñöôøng baèng maùy uûi &lt;=320CV, vaän chuyeån trong phaïm vi &lt;=50m, ñaát caáp IV.</v>
          </cell>
          <cell r="D761" t="str">
            <v>100m³</v>
          </cell>
          <cell r="G761">
            <v>196679</v>
          </cell>
          <cell r="H761">
            <v>619266</v>
          </cell>
        </row>
        <row r="762">
          <cell r="B762" t="str">
            <v>AB.32171</v>
          </cell>
          <cell r="C762" t="str">
            <v>Ñaøo neàn ñöôøng baèng maùy uûi &lt;=75CV, vaän chuyeån ñaát trong phaïm vi &gt;50 ñeán &lt;=70m, ñaát caáp I.</v>
          </cell>
          <cell r="D762" t="str">
            <v>100m³</v>
          </cell>
          <cell r="G762">
            <v>120193</v>
          </cell>
          <cell r="H762">
            <v>401534</v>
          </cell>
        </row>
        <row r="763">
          <cell r="B763" t="str">
            <v>AB.32172</v>
          </cell>
          <cell r="C763" t="str">
            <v>Ñaøo neàn ñöôøng baèng maùy uûi &lt;=75CV, vaän chuyeån ñaát trong phaïm vi &gt;50 ñeán &lt;=70m, ñaát caáp II.</v>
          </cell>
          <cell r="D763" t="str">
            <v>100m³</v>
          </cell>
          <cell r="G763">
            <v>152972</v>
          </cell>
          <cell r="H763">
            <v>506135</v>
          </cell>
        </row>
        <row r="764">
          <cell r="B764" t="str">
            <v>AB.32173</v>
          </cell>
          <cell r="C764" t="str">
            <v>Ñaøo neàn ñöôøng baèng maùy uûi &lt;=75CV, vaän chuyeån ñaát trong phaïm vi &gt;50 ñeán &lt;=70m, ñaát caáp III.</v>
          </cell>
          <cell r="D764" t="str">
            <v>100m³</v>
          </cell>
          <cell r="G764">
            <v>178468</v>
          </cell>
          <cell r="H764">
            <v>719387</v>
          </cell>
        </row>
        <row r="765">
          <cell r="B765" t="str">
            <v>AB.32174</v>
          </cell>
          <cell r="C765" t="str">
            <v>Ñaøo neàn ñöôøng baèng maùy uûi &lt;=75CV, vaän chuyeån ñaát trong phaïm vi &gt;50 ñeán &lt;=70m, ñaát caáp IV.</v>
          </cell>
          <cell r="D765" t="str">
            <v>100m³</v>
          </cell>
          <cell r="G765">
            <v>196679</v>
          </cell>
          <cell r="H765">
            <v>971105</v>
          </cell>
        </row>
        <row r="766">
          <cell r="B766" t="str">
            <v>AB.32181</v>
          </cell>
          <cell r="C766" t="str">
            <v>Ñaøo neàn ñöôøng baèng maùy uûi &lt;=110CV, vaän chuyeån ñaát trong phaïm vi &gt;50 ñeán &lt;=70m, ñaát caáp I.</v>
          </cell>
          <cell r="D766" t="str">
            <v>100m³</v>
          </cell>
          <cell r="G766">
            <v>120193</v>
          </cell>
          <cell r="H766">
            <v>536951</v>
          </cell>
        </row>
        <row r="767">
          <cell r="B767" t="str">
            <v>AB.32182</v>
          </cell>
          <cell r="C767" t="str">
            <v>Ñaøo neàn ñöôøng baèng maùy uûi &lt;=110CV, vaän chuyeån ñaát trong phaïm vi &gt;50 ñeán &lt;=70m, ñaát caáp II.</v>
          </cell>
          <cell r="D767" t="str">
            <v>100m³</v>
          </cell>
          <cell r="G767">
            <v>152972</v>
          </cell>
          <cell r="H767">
            <v>655024</v>
          </cell>
        </row>
        <row r="768">
          <cell r="B768" t="str">
            <v>AB.32183</v>
          </cell>
          <cell r="C768" t="str">
            <v>Ñaøo neàn ñöôøng baèng maùy uûi &lt;=110CV, vaän chuyeån ñaát trong phaïm vi &gt;50 ñeán &lt;=70m, ñaát caáp III.</v>
          </cell>
          <cell r="D768" t="str">
            <v>100m³</v>
          </cell>
          <cell r="G768">
            <v>178468</v>
          </cell>
          <cell r="H768">
            <v>787153</v>
          </cell>
        </row>
        <row r="769">
          <cell r="B769" t="str">
            <v>AB.32184</v>
          </cell>
          <cell r="C769" t="str">
            <v>Ñaøo neàn ñöôøng baèng maùy uûi &lt;=110CV, vaän chuyeån ñaát trong phaïm vi &gt;50 ñeán &lt;=70m, ñaát caáp IV.</v>
          </cell>
          <cell r="D769" t="str">
            <v>100m³</v>
          </cell>
          <cell r="G769">
            <v>196679</v>
          </cell>
          <cell r="H769">
            <v>1062657</v>
          </cell>
        </row>
        <row r="770">
          <cell r="B770" t="str">
            <v>AB.32191</v>
          </cell>
          <cell r="C770" t="str">
            <v>Ñaøo neàn ñöôøng baèng maùy uûi &lt;=140CV, vaän chuyeån ñaát trong phaïm vi &gt;50 ñeán &lt;=70m, ñaát caáp I.</v>
          </cell>
          <cell r="D770" t="str">
            <v>100m³</v>
          </cell>
          <cell r="G770">
            <v>120193</v>
          </cell>
          <cell r="H770">
            <v>613381</v>
          </cell>
        </row>
        <row r="771">
          <cell r="B771" t="str">
            <v>AB.32192</v>
          </cell>
          <cell r="C771" t="str">
            <v>Ñaøo neàn ñöôøng baèng maùy uûi &lt;=140CV, vaän chuyeån ñaát trong phaïm vi &gt;50 ñeán &lt;=70m, ñaát caáp II.</v>
          </cell>
          <cell r="D771" t="str">
            <v>100m³</v>
          </cell>
          <cell r="G771">
            <v>152972</v>
          </cell>
          <cell r="H771">
            <v>654596</v>
          </cell>
        </row>
        <row r="772">
          <cell r="B772" t="str">
            <v>AB.32193</v>
          </cell>
          <cell r="C772" t="str">
            <v>Ñaøo neàn ñöôøng baèng maùy uûi &lt;=140CV, vaän chuyeån ñaát trong phaïm vi &gt;50 ñeán &lt;=70m, ñaát caáp III.</v>
          </cell>
          <cell r="D772" t="str">
            <v>100m³</v>
          </cell>
          <cell r="G772">
            <v>178468</v>
          </cell>
          <cell r="H772">
            <v>840065</v>
          </cell>
        </row>
        <row r="773">
          <cell r="B773" t="str">
            <v>AB.32194</v>
          </cell>
          <cell r="C773" t="str">
            <v>Ñaøo neàn ñöôøng baèng maùy uûi &lt;=140CV, vaän chuyeån ñaát trong phaïm vi &gt;50 ñeán &lt;=70m, ñaát caáp IV.</v>
          </cell>
          <cell r="D773" t="str">
            <v>100m³</v>
          </cell>
          <cell r="G773">
            <v>196679</v>
          </cell>
          <cell r="H773">
            <v>1134633</v>
          </cell>
        </row>
        <row r="774">
          <cell r="B774" t="str">
            <v>AB.32201</v>
          </cell>
          <cell r="C774" t="str">
            <v>Ñaøo neàn ñöôøng baèng maùy uûi &lt;=180CV, vaän chuyeån ñaát trong phaïm vi &gt;50 ñeán &lt;=70m, ñaát caáp I.</v>
          </cell>
          <cell r="D774" t="str">
            <v>100m³</v>
          </cell>
          <cell r="G774">
            <v>120193</v>
          </cell>
          <cell r="H774">
            <v>553261</v>
          </cell>
        </row>
        <row r="775">
          <cell r="B775" t="str">
            <v>AB.32202</v>
          </cell>
          <cell r="C775" t="str">
            <v>Ñaøo neàn ñöôøng baèng maùy uûi &lt;=180CV, vaän chuyeån ñaát trong phaïm vi &gt;50 ñeán &lt;=70m, ñaát caáp II.</v>
          </cell>
          <cell r="D775" t="str">
            <v>100m³</v>
          </cell>
          <cell r="G775">
            <v>152972</v>
          </cell>
          <cell r="H775">
            <v>695333</v>
          </cell>
        </row>
        <row r="776">
          <cell r="B776" t="str">
            <v>AB.32203</v>
          </cell>
          <cell r="C776" t="str">
            <v>Ñaøo neàn ñöôøng baèng maùy uûi &lt;=180CV, vaän chuyeån ñaát trong phaïm vi &gt;50 ñeán &lt;=70m, ñaát caáp III.</v>
          </cell>
          <cell r="D776" t="str">
            <v>100m³</v>
          </cell>
          <cell r="G776">
            <v>178468</v>
          </cell>
          <cell r="H776">
            <v>933030</v>
          </cell>
        </row>
        <row r="777">
          <cell r="B777" t="str">
            <v>AB.32204</v>
          </cell>
          <cell r="C777" t="str">
            <v>Ñaøo neàn ñöôøng baèng maùy uûi &lt;=180CV, vaän chuyeån ñaát trong phaïm vi &gt;50 ñeán &lt;=70m, ñaát caáp IV.</v>
          </cell>
          <cell r="D777" t="str">
            <v>100m³</v>
          </cell>
          <cell r="G777">
            <v>196679</v>
          </cell>
          <cell r="H777">
            <v>1111986</v>
          </cell>
        </row>
        <row r="778">
          <cell r="B778" t="str">
            <v>AB.32211</v>
          </cell>
          <cell r="C778" t="str">
            <v>Ñaøo neàn ñöôøng baèng maùy uûi &lt;=240CV, vaän chuyeån ñaát trong phaïm vi &gt;50 ñeán &lt;=70m, ñaát caáp I.</v>
          </cell>
          <cell r="D778" t="str">
            <v>100m³</v>
          </cell>
          <cell r="G778">
            <v>120193</v>
          </cell>
          <cell r="H778">
            <v>547893</v>
          </cell>
        </row>
        <row r="779">
          <cell r="B779" t="str">
            <v>AB.32212</v>
          </cell>
          <cell r="C779" t="str">
            <v>Ñaøo neàn ñöôøng baèng maùy uûi &lt;=240CV, vaän chuyeån ñaát trong phaïm vi &gt;50 ñeán &lt;=70m, ñaát caáp II.</v>
          </cell>
          <cell r="D779" t="str">
            <v>100m³</v>
          </cell>
          <cell r="G779">
            <v>152972</v>
          </cell>
          <cell r="H779">
            <v>679125</v>
          </cell>
        </row>
        <row r="780">
          <cell r="B780" t="str">
            <v>AB.32213</v>
          </cell>
          <cell r="C780" t="str">
            <v>Ñaøo neàn ñöôøng baèng maùy uûi &lt;=240CV, vaän chuyeån ñaát trong phaïm vi &gt;50 ñeán &lt;=70m, ñaát caáp III.</v>
          </cell>
          <cell r="D780" t="str">
            <v>100m³</v>
          </cell>
          <cell r="G780">
            <v>178468</v>
          </cell>
          <cell r="H780">
            <v>989161</v>
          </cell>
        </row>
        <row r="781">
          <cell r="B781" t="str">
            <v>AB.32214</v>
          </cell>
          <cell r="C781" t="str">
            <v>Ñaøo neàn ñöôøng baèng maùy uûi &lt;=240CV, vaän chuyeån ñaát trong phaïm vi &gt;50 ñeán &lt;=70m, ñaát caáp IV.</v>
          </cell>
          <cell r="D781" t="str">
            <v>100m³</v>
          </cell>
          <cell r="G781">
            <v>196679</v>
          </cell>
          <cell r="H781">
            <v>1335285</v>
          </cell>
        </row>
        <row r="782">
          <cell r="B782" t="str">
            <v>AB.32221</v>
          </cell>
          <cell r="C782" t="str">
            <v>Ñaøo neàn ñöôøng baèng maùy uûi &lt;=320CV, vaän chuyeån ñaát trong phaïm vi &gt;50 ñeán &lt;=70m, ñaát caáp I.</v>
          </cell>
          <cell r="D782" t="str">
            <v>100m³</v>
          </cell>
          <cell r="G782">
            <v>120193</v>
          </cell>
          <cell r="H782">
            <v>411337</v>
          </cell>
        </row>
        <row r="783">
          <cell r="B783" t="str">
            <v>AB.32222</v>
          </cell>
          <cell r="C783" t="str">
            <v>Ñaøo neàn ñöôøng baèng maùy uûi &lt;=320CV, vaän chuyeån ñaát trong phaïm vi &gt;50 ñeán &lt;=70m, ñaát caáp II.</v>
          </cell>
          <cell r="D783" t="str">
            <v>100m³</v>
          </cell>
          <cell r="G783">
            <v>152972</v>
          </cell>
          <cell r="H783">
            <v>494961</v>
          </cell>
        </row>
        <row r="784">
          <cell r="B784" t="str">
            <v>AB.32223</v>
          </cell>
          <cell r="C784" t="str">
            <v>Ñaøo neàn ñöôøng baèng maùy uûi &lt;=320CV, vaän chuyeån ñaát trong phaïm vi &gt;50 ñeán &lt;=70m, ñaát caáp III.</v>
          </cell>
          <cell r="D784" t="str">
            <v>100m³</v>
          </cell>
          <cell r="G784">
            <v>178468</v>
          </cell>
          <cell r="H784">
            <v>632827</v>
          </cell>
        </row>
        <row r="785">
          <cell r="B785" t="str">
            <v>AB.32224</v>
          </cell>
          <cell r="C785" t="str">
            <v>Ñaøo neàn ñöôøng baèng maùy uûi &lt;=320CV, vaän chuyeån ñaát trong phaïm vi &gt;50 ñeán &lt;=70m, ñaát caáp IV.</v>
          </cell>
          <cell r="D785" t="str">
            <v>100m³</v>
          </cell>
          <cell r="G785">
            <v>196679</v>
          </cell>
          <cell r="H785">
            <v>854316</v>
          </cell>
        </row>
        <row r="786">
          <cell r="B786" t="str">
            <v>AB.32231</v>
          </cell>
          <cell r="C786" t="str">
            <v>Ñaøo neàn ñöôøng baèng maùy uûi &lt;=75CV, vaän chuyeån ñaát trong phaïm vi &gt;70 ñeán &lt;=100m, ñaát caáp I.</v>
          </cell>
          <cell r="D786" t="str">
            <v>100m³</v>
          </cell>
          <cell r="G786">
            <v>120193</v>
          </cell>
          <cell r="H786">
            <v>616810</v>
          </cell>
        </row>
        <row r="787">
          <cell r="B787" t="str">
            <v>AB.32232</v>
          </cell>
          <cell r="C787" t="str">
            <v>Ñaøo neàn ñöôøng baèng maùy uûi &lt;=75CV, vaän chuyeån ñaát trong phaïm vi &gt;70 ñeán &lt;=100m, ñaát caáp II.</v>
          </cell>
          <cell r="D787" t="str">
            <v>100m³</v>
          </cell>
          <cell r="G787">
            <v>152972</v>
          </cell>
          <cell r="H787">
            <v>755829</v>
          </cell>
        </row>
        <row r="788">
          <cell r="B788" t="str">
            <v>AB.32233</v>
          </cell>
          <cell r="C788" t="str">
            <v>Ñaøo neàn ñöôøng baèng maùy uûi &lt;=75CV, vaän chuyeån ñaát trong phaïm vi &gt;70 ñeán &lt;=100m, ñaát caáp III.</v>
          </cell>
          <cell r="D788" t="str">
            <v>100m³</v>
          </cell>
          <cell r="G788">
            <v>178468</v>
          </cell>
          <cell r="H788">
            <v>1035215</v>
          </cell>
        </row>
        <row r="789">
          <cell r="B789" t="str">
            <v>AB.32234</v>
          </cell>
          <cell r="C789" t="str">
            <v>Ñaøo neàn ñöôøng baèng maùy uûi &lt;=75CV, vaän chuyeån ñaát trong phaïm vi &gt;70 ñeán &lt;=100m, ñaát caáp IV.</v>
          </cell>
          <cell r="D789" t="str">
            <v>100m³</v>
          </cell>
          <cell r="G789">
            <v>196679</v>
          </cell>
          <cell r="H789">
            <v>1397608</v>
          </cell>
        </row>
        <row r="790">
          <cell r="B790" t="str">
            <v>AB.32241</v>
          </cell>
          <cell r="C790" t="str">
            <v>Ñaøo neàn ñöôøng baèng maùy uûi &lt;=110CV, vaän chuyeån ñaát trong phaïm vi &gt;70 ñeán &lt;=100m, ñaát caáp I.</v>
          </cell>
          <cell r="D790" t="str">
            <v>100m³</v>
          </cell>
          <cell r="G790">
            <v>120193</v>
          </cell>
          <cell r="H790">
            <v>746858</v>
          </cell>
        </row>
        <row r="791">
          <cell r="B791" t="str">
            <v>AB.32242</v>
          </cell>
          <cell r="C791" t="str">
            <v>Ñaøo neàn ñöôøng baèng maùy uûi &lt;=110CV, vaän chuyeån ñaát trong phaïm vi &gt;70 ñeán &lt;=100m, ñaát caáp II.</v>
          </cell>
          <cell r="D791" t="str">
            <v>100m³</v>
          </cell>
          <cell r="G791">
            <v>152972</v>
          </cell>
          <cell r="H791">
            <v>908037</v>
          </cell>
        </row>
        <row r="792">
          <cell r="B792" t="str">
            <v>AB.32243</v>
          </cell>
          <cell r="C792" t="str">
            <v>Ñaøo neàn ñöôøng baèng maùy uûi &lt;=110CV, vaän chuyeån ñaát trong phaïm vi &gt;70 ñeán &lt;=100m, ñaát caáp III.</v>
          </cell>
          <cell r="D792" t="str">
            <v>100m³</v>
          </cell>
          <cell r="G792">
            <v>178468</v>
          </cell>
          <cell r="H792">
            <v>1090769</v>
          </cell>
        </row>
        <row r="793">
          <cell r="B793" t="str">
            <v>AB.32244</v>
          </cell>
          <cell r="C793" t="str">
            <v>Ñaøo neàn ñöôøng baèng maùy uûi &lt;=110CV, vaän chuyeån ñaát trong phaïm vi &gt;70 ñeán &lt;=100m, ñaát caáp IV.</v>
          </cell>
          <cell r="D793" t="str">
            <v>100m³</v>
          </cell>
          <cell r="G793">
            <v>196679</v>
          </cell>
          <cell r="H793">
            <v>1472164</v>
          </cell>
        </row>
        <row r="794">
          <cell r="B794" t="str">
            <v>AB.32251</v>
          </cell>
          <cell r="C794" t="str">
            <v>Ñaøo neàn ñöôøng baèng maùy uûi &lt;=140CV, vaän chuyeån ñaát trong phaïm vi &gt;70 ñeán &lt;=100m, ñaát caáp I.</v>
          </cell>
          <cell r="D794" t="str">
            <v>100m³</v>
          </cell>
          <cell r="G794">
            <v>120193</v>
          </cell>
          <cell r="H794">
            <v>741876</v>
          </cell>
        </row>
        <row r="795">
          <cell r="B795" t="str">
            <v>AB.32252</v>
          </cell>
          <cell r="C795" t="str">
            <v>Ñaøo neàn ñöôøng baèng maùy uûi &lt;=140CV, vaän chuyeån ñaát trong phaïm vi &gt;70 ñeán &lt;=100m, ñaát caáp II.</v>
          </cell>
          <cell r="D795" t="str">
            <v>100m³</v>
          </cell>
          <cell r="G795">
            <v>152972</v>
          </cell>
          <cell r="H795">
            <v>941891</v>
          </cell>
        </row>
        <row r="796">
          <cell r="B796" t="str">
            <v>AB.32253</v>
          </cell>
          <cell r="C796" t="str">
            <v>Ñaøo neàn ñöôøng baèng maùy uûi &lt;=140CV, vaän chuyeån ñaát trong phaïm vi &gt;70 ñeán &lt;=100m, ñaát caáp III.</v>
          </cell>
          <cell r="D796" t="str">
            <v>100m³</v>
          </cell>
          <cell r="G796">
            <v>178468</v>
          </cell>
          <cell r="H796">
            <v>1287372</v>
          </cell>
        </row>
        <row r="797">
          <cell r="B797" t="str">
            <v>AB.32254</v>
          </cell>
          <cell r="C797" t="str">
            <v>eùaøo neàn ñöôøng baèng maùy uûi &lt;=140CV, vaän chuyeån ñaát trong phaïm vi &gt;70 ñeán &lt;=100m, ñaát caáp IV.</v>
          </cell>
          <cell r="D797" t="str">
            <v>100m³</v>
          </cell>
          <cell r="G797">
            <v>196679</v>
          </cell>
          <cell r="H797">
            <v>1737104</v>
          </cell>
        </row>
        <row r="798">
          <cell r="B798" t="str">
            <v>AB.32261</v>
          </cell>
          <cell r="C798" t="str">
            <v>Ñaøo neàn ñöôøng baèng maùy uûi &lt;=180CV, vaän chuyeån ñaát trong phaïm vi &gt;70 ñeán &lt;=100m, ñaát caáp I.</v>
          </cell>
          <cell r="D798" t="str">
            <v>100m³</v>
          </cell>
          <cell r="G798">
            <v>120193</v>
          </cell>
          <cell r="H798">
            <v>711726</v>
          </cell>
        </row>
        <row r="799">
          <cell r="B799" t="str">
            <v>AB.32262</v>
          </cell>
          <cell r="C799" t="str">
            <v>Ñaøo neàn ñöôøng baèng maùy uûi &lt;=180CV, vaän chuyeån ñaát trong phaïm vi &gt;70 ñeán &lt;=100m, ñaát caáp II.</v>
          </cell>
          <cell r="D799" t="str">
            <v>100m³</v>
          </cell>
          <cell r="G799">
            <v>152972</v>
          </cell>
          <cell r="H799">
            <v>853798</v>
          </cell>
        </row>
        <row r="800">
          <cell r="B800" t="str">
            <v>AB.32263</v>
          </cell>
          <cell r="C800" t="str">
            <v>Ñaøo neàn ñöôøng baèng maùy uûi &lt;=180CV, vaän chuyeån ñaát trong phaïm vi &gt;70 ñeán &lt;=100m, ñaát caáp III.</v>
          </cell>
          <cell r="D800" t="str">
            <v>100m³</v>
          </cell>
          <cell r="G800">
            <v>178468</v>
          </cell>
          <cell r="H800">
            <v>1163897</v>
          </cell>
        </row>
        <row r="801">
          <cell r="B801" t="str">
            <v>AB.32264</v>
          </cell>
          <cell r="C801" t="str">
            <v>Ñaøo neàn ñöôøng baèng maùy uûi &lt;=180CV, vaän chuyeån ñaát trong phaïm vi &gt;70 ñeán &lt;=100m, ñaát caáp IV.</v>
          </cell>
          <cell r="D801" t="str">
            <v>100m³</v>
          </cell>
          <cell r="G801">
            <v>196679</v>
          </cell>
          <cell r="H801">
            <v>1570987</v>
          </cell>
        </row>
        <row r="802">
          <cell r="B802" t="str">
            <v>AB.32271</v>
          </cell>
          <cell r="C802" t="str">
            <v>Ñaøo neàn ñöôøng baèng maùy uûi &lt;=240CV, vaän chuyeån ñaát trong phaïm vi &gt;70 ñeán &lt;=100m, ñaát caáp I.</v>
          </cell>
          <cell r="D802" t="str">
            <v>100m³</v>
          </cell>
          <cell r="G802">
            <v>120193</v>
          </cell>
          <cell r="H802">
            <v>697170</v>
          </cell>
        </row>
        <row r="803">
          <cell r="B803" t="str">
            <v>AB.32272</v>
          </cell>
          <cell r="C803" t="str">
            <v>Ñaøo neàn ñöôøng baèng maùy uûi &lt;=240CV, vaän chuyeån ñaát trong phaïm vi &gt;70 ñeán &lt;=100m, ñaát caáp II.</v>
          </cell>
          <cell r="D803" t="str">
            <v>100m³</v>
          </cell>
          <cell r="G803">
            <v>152972</v>
          </cell>
          <cell r="H803">
            <v>841525</v>
          </cell>
        </row>
        <row r="804">
          <cell r="B804" t="str">
            <v>AB.32273</v>
          </cell>
          <cell r="C804" t="str">
            <v>Ñaøo neàn ñöôøng baèng maùy uûi &lt;=240CV, vaän chuyeån ñaát trong phaïm vi &gt;70 ñeán &lt;=100m, ñaát caáp III.</v>
          </cell>
          <cell r="D804" t="str">
            <v>100m³</v>
          </cell>
          <cell r="G804">
            <v>178468</v>
          </cell>
          <cell r="H804">
            <v>1149920</v>
          </cell>
        </row>
        <row r="805">
          <cell r="B805" t="str">
            <v>AB.32274</v>
          </cell>
          <cell r="C805" t="str">
            <v>Ñaøo neàn ñöôøng baèng maùy uûi &lt;=240CV, vaän chuyeån ñaát trong phaïm vi &gt;70 ñeán &lt;=100m, ñaát caáp IV.</v>
          </cell>
          <cell r="D805" t="str">
            <v>100m³</v>
          </cell>
          <cell r="G805">
            <v>196679</v>
          </cell>
          <cell r="H805">
            <v>1553458</v>
          </cell>
        </row>
        <row r="806">
          <cell r="B806" t="str">
            <v>AB.32281</v>
          </cell>
          <cell r="C806" t="str">
            <v>Ñaøo neàn ñöôøng baèng maùy uûi &lt;=320CV, vaän chuyeån ñaát trong phaïm vi &gt;70 ñeán &lt;=100m, ñaát caáp I.</v>
          </cell>
          <cell r="D806" t="str">
            <v>100m³</v>
          </cell>
          <cell r="G806">
            <v>120193</v>
          </cell>
          <cell r="H806">
            <v>574064</v>
          </cell>
        </row>
        <row r="807">
          <cell r="B807" t="str">
            <v>AB.32282</v>
          </cell>
          <cell r="C807" t="str">
            <v>Ñaøo neàn ñöôøng baèng maùy uûi &lt;=320CV, vaän chuyeån ñaát trong phaïm vi &gt;70 ñeán &lt;=100m, ñaát caáp II.</v>
          </cell>
          <cell r="D807" t="str">
            <v>100m³</v>
          </cell>
          <cell r="G807">
            <v>152972</v>
          </cell>
          <cell r="H807">
            <v>619266</v>
          </cell>
        </row>
        <row r="808">
          <cell r="B808" t="str">
            <v>AB.32283</v>
          </cell>
          <cell r="C808" t="str">
            <v>Ñaøo neàn ñöôøng baèng maùy uûi &lt;=320CV, vaän chuyeån ñaát trong phaïm vi &gt;70 ñeán &lt;=100m, ñaát caáp III.</v>
          </cell>
          <cell r="D808" t="str">
            <v>100m³</v>
          </cell>
          <cell r="G808">
            <v>178468</v>
          </cell>
          <cell r="H808">
            <v>752612</v>
          </cell>
        </row>
        <row r="809">
          <cell r="B809" t="str">
            <v>AB.32284</v>
          </cell>
          <cell r="C809" t="str">
            <v>Ñaøo neàn ñöôøng baèng maùy uûi &lt;=320CV, vaän chuyeån ñaát trong phaïm vi &gt;70 ñeán &lt;=100m, ñaát caáp IV.</v>
          </cell>
          <cell r="D809" t="str">
            <v>100m³</v>
          </cell>
          <cell r="G809">
            <v>196679</v>
          </cell>
          <cell r="H809">
            <v>1014783</v>
          </cell>
        </row>
        <row r="810">
          <cell r="B810" t="str">
            <v>AB.33111</v>
          </cell>
          <cell r="C810" t="str">
            <v>Ñaøo neàn ñöôøng baèng maùy caïp 9m³, vaän chuyeån ñaát trong phaïm vi &lt;=300m, ñaát caáp I.</v>
          </cell>
          <cell r="D810" t="str">
            <v>100m³</v>
          </cell>
          <cell r="G810">
            <v>188302</v>
          </cell>
          <cell r="H810">
            <v>609209</v>
          </cell>
        </row>
        <row r="811">
          <cell r="B811" t="str">
            <v>AB.33112</v>
          </cell>
          <cell r="C811" t="str">
            <v>Ñaøo neàn ñöôøng baèng maùy caïp 9m³, vaän chuyeån ñaát trong phaïm vi &lt;=300m, ñaát caáp II.</v>
          </cell>
          <cell r="D811" t="str">
            <v>100m³</v>
          </cell>
          <cell r="G811">
            <v>245848</v>
          </cell>
          <cell r="H811">
            <v>660249</v>
          </cell>
        </row>
        <row r="812">
          <cell r="B812" t="str">
            <v>AB.33121</v>
          </cell>
          <cell r="C812" t="str">
            <v>Ñaøo neàn ñöôøng baèng maùy caïp 16m³, vaän chuyeån ñaát trong phaïm vi &lt;=300m, ñaát caáp I.</v>
          </cell>
          <cell r="D812" t="str">
            <v>100m³</v>
          </cell>
          <cell r="G812">
            <v>188302</v>
          </cell>
          <cell r="H812">
            <v>485709</v>
          </cell>
        </row>
        <row r="813">
          <cell r="B813" t="str">
            <v>AB.33122</v>
          </cell>
          <cell r="C813" t="str">
            <v>Ñaøo neàn ñöôøng baèng maùy caïp 16m³, vaän chuyeån ñaát trong phaïm vi &lt;=300m, ñaát caáp II.</v>
          </cell>
          <cell r="D813" t="str">
            <v>100m³</v>
          </cell>
          <cell r="G813">
            <v>245848</v>
          </cell>
          <cell r="H813">
            <v>526423</v>
          </cell>
        </row>
        <row r="814">
          <cell r="B814" t="str">
            <v>AB.33131</v>
          </cell>
          <cell r="C814" t="str">
            <v>Ñaøo neàn ñöôøng baèng maùy caïp 9m³, vaän chuyeån ñaát trong phaïm vi &gt;300 d?n &lt;=500m, ñaát caáp I.</v>
          </cell>
          <cell r="D814" t="str">
            <v>100m³</v>
          </cell>
          <cell r="G814">
            <v>188302</v>
          </cell>
          <cell r="H814">
            <v>767247</v>
          </cell>
        </row>
        <row r="815">
          <cell r="B815" t="str">
            <v>AB.33132</v>
          </cell>
          <cell r="C815" t="str">
            <v>Ñaøo neàn ñöôøng baèng maùy caïp 9m³, vaän chuyeån ñaát trong phaïm vi &gt;300 d?n &lt;=500m, ñaát caáp II.</v>
          </cell>
          <cell r="D815" t="str">
            <v>100m³</v>
          </cell>
          <cell r="G815">
            <v>245848</v>
          </cell>
          <cell r="H815">
            <v>833272</v>
          </cell>
        </row>
        <row r="816">
          <cell r="B816" t="str">
            <v>AB.33141</v>
          </cell>
          <cell r="C816" t="str">
            <v>Ñaøo neàn ñöôøng baèng maùy caïp 16m³, vaän chuyeån ñaát trong phaïm vi &gt;300 d?n &lt;=500m, ñaát caáp I.</v>
          </cell>
          <cell r="D816" t="str">
            <v>100m³</v>
          </cell>
          <cell r="G816">
            <v>188302</v>
          </cell>
          <cell r="H816">
            <v>614607</v>
          </cell>
        </row>
        <row r="817">
          <cell r="B817" t="str">
            <v>AB.33142</v>
          </cell>
          <cell r="C817" t="str">
            <v>Ñaøo neàn ñöôøng baèng maùy caïp 16m³, vaän chuyeån ñaát trong phaïm vi &gt;300 d?n &lt;=500m, ñaát caáp II.</v>
          </cell>
          <cell r="D817" t="str">
            <v>100m³</v>
          </cell>
          <cell r="G817">
            <v>245848</v>
          </cell>
          <cell r="H817">
            <v>665197</v>
          </cell>
        </row>
        <row r="818">
          <cell r="B818" t="str">
            <v>AB.33151</v>
          </cell>
          <cell r="C818" t="str">
            <v>Ñaøo neàn ñöôøng baèng maùy caïp 9m³, vaän chuyeån ñaát trong phaïm vi &gt;500 d?n &lt;= 700m, ñaát caáp I.</v>
          </cell>
          <cell r="D818" t="str">
            <v>100m³</v>
          </cell>
          <cell r="G818">
            <v>188302</v>
          </cell>
          <cell r="H818">
            <v>887450</v>
          </cell>
        </row>
        <row r="819">
          <cell r="B819" t="str">
            <v>AB.33152</v>
          </cell>
          <cell r="C819" t="str">
            <v>Ñaøo neàn ñöôøng baèng maùy caïp 9m³, vaän chuyeån ñaát trong phaïm vi &gt;500 d?n &lt;= 700m, ñaát caáp II.</v>
          </cell>
          <cell r="D819" t="str">
            <v>100m³</v>
          </cell>
          <cell r="G819">
            <v>245848</v>
          </cell>
          <cell r="H819">
            <v>959793</v>
          </cell>
        </row>
        <row r="820">
          <cell r="B820" t="str">
            <v>AB.33161</v>
          </cell>
          <cell r="C820" t="str">
            <v>Ñaøo neàn ñöôøng baèng maùy caïp 16m³, vaän chuyeån ñaát trong phaïm vi &gt;500 d?n &lt;= 700m, ñaát caáp I.</v>
          </cell>
          <cell r="D820" t="str">
            <v>100m³</v>
          </cell>
          <cell r="G820">
            <v>188302</v>
          </cell>
          <cell r="H820">
            <v>712246</v>
          </cell>
        </row>
        <row r="821">
          <cell r="B821" t="str">
            <v>AB.33162</v>
          </cell>
          <cell r="C821" t="str">
            <v>Ñaøo neàn ñöôøng baèng maùy caïp 16m³, vaän chuyeån ñaát trong phaïm vi &gt;500 d?n &lt;= 700m, ñaát caáp II.</v>
          </cell>
          <cell r="D821" t="str">
            <v>100m³</v>
          </cell>
          <cell r="G821">
            <v>245848</v>
          </cell>
          <cell r="H821">
            <v>768121</v>
          </cell>
        </row>
        <row r="822">
          <cell r="B822" t="str">
            <v>AB.33171</v>
          </cell>
          <cell r="C822" t="str">
            <v>Ñaøo neàn ñöôøng baèng maùy caïp 9m³, vaän chuyeån ñaát trong phaïm vi &gt;700 d?n &lt;=1000m, ñaát caáp I.</v>
          </cell>
          <cell r="D822" t="str">
            <v>100m³</v>
          </cell>
          <cell r="G822">
            <v>188302</v>
          </cell>
          <cell r="H822">
            <v>1057979</v>
          </cell>
        </row>
        <row r="823">
          <cell r="B823" t="str">
            <v>AB.33172</v>
          </cell>
          <cell r="C823" t="str">
            <v>Ñaøo neàn ñöôøng baèng maùy caïp 9m³, vaän chuyeån ñaát trong phaïm vi &gt;700 d?n &lt;=1000m, ñaát caáp II.</v>
          </cell>
          <cell r="D823" t="str">
            <v>100m³</v>
          </cell>
          <cell r="G823">
            <v>245848</v>
          </cell>
          <cell r="H823">
            <v>1149167</v>
          </cell>
        </row>
        <row r="824">
          <cell r="B824" t="str">
            <v>AB.33181</v>
          </cell>
          <cell r="C824" t="str">
            <v>Ñaøo neàn ñöôøng baèng maùy caïp 16m³, vaän chuyeån ñaát trong phaïm vi &gt;700 d?n &lt;=1000m, ñaát caáp I.</v>
          </cell>
          <cell r="D824" t="str">
            <v>100m³</v>
          </cell>
          <cell r="G824">
            <v>188302</v>
          </cell>
          <cell r="H824">
            <v>852426</v>
          </cell>
        </row>
        <row r="825">
          <cell r="B825" t="str">
            <v>AB.33182</v>
          </cell>
          <cell r="C825" t="str">
            <v>Ñaøo neàn ñöôøng baèng maùy caïp 16m³, vaän chuyeån ñaát trong phaïm vi &gt;700 d?n &lt;=1000m, ñaát caáp II.</v>
          </cell>
          <cell r="D825" t="str">
            <v>100m³</v>
          </cell>
          <cell r="G825">
            <v>245848</v>
          </cell>
          <cell r="H825">
            <v>925628</v>
          </cell>
        </row>
        <row r="826">
          <cell r="B826" t="str">
            <v>AB.33191</v>
          </cell>
          <cell r="C826" t="str">
            <v>Vaän chuyeån tieáp 500m baèng maùy caïp 9m³, ñaát caáp I.</v>
          </cell>
          <cell r="D826" t="str">
            <v>100m³</v>
          </cell>
          <cell r="H826">
            <v>203903</v>
          </cell>
        </row>
        <row r="827">
          <cell r="B827" t="str">
            <v>AB.33192</v>
          </cell>
          <cell r="C827" t="str">
            <v>Vaän chuyeån tieáp 500m baèng maùy caïp 9m³, ñaát caáp II.</v>
          </cell>
          <cell r="D827" t="str">
            <v>100m³</v>
          </cell>
          <cell r="H827">
            <v>222163</v>
          </cell>
        </row>
        <row r="828">
          <cell r="B828" t="str">
            <v>AB.33201</v>
          </cell>
          <cell r="C828" t="str">
            <v>Vaän chuyeån tieáp 500m baèng maùy caïp 16m³, ñaát caáp I.</v>
          </cell>
          <cell r="D828" t="str">
            <v>100m³</v>
          </cell>
          <cell r="H828">
            <v>162436</v>
          </cell>
        </row>
        <row r="829">
          <cell r="B829" t="str">
            <v>AB.33202</v>
          </cell>
          <cell r="C829" t="str">
            <v>Vaän chuyeån tieáp 500m baèng maùy caïp 16m³, ñaát caáp II.</v>
          </cell>
          <cell r="D829" t="str">
            <v>100m³</v>
          </cell>
          <cell r="H829">
            <v>177597</v>
          </cell>
        </row>
        <row r="830">
          <cell r="B830" t="str">
            <v>AB.34110</v>
          </cell>
          <cell r="C830" t="str">
            <v>San ñaát baõi thaûi, baõi tröõ, baõi gia taûi baèng maùy uûi 110CV.</v>
          </cell>
          <cell r="D830" t="str">
            <v>100m³</v>
          </cell>
          <cell r="H830">
            <v>86212</v>
          </cell>
        </row>
        <row r="831">
          <cell r="B831" t="str">
            <v>AB.34120</v>
          </cell>
          <cell r="C831" t="str">
            <v>San ñaù baõi thaûi, baõi tröõ, baõi gia taûi baèng maùy uûi 110CV.</v>
          </cell>
          <cell r="D831" t="str">
            <v>100m³</v>
          </cell>
          <cell r="H831">
            <v>120884</v>
          </cell>
        </row>
        <row r="832">
          <cell r="B832" t="str">
            <v>AB.34210</v>
          </cell>
          <cell r="C832" t="str">
            <v>San ñaát baõi thaûi, baõi tröõ, baõi gia taûi baèng maùy uûi 140CV.</v>
          </cell>
          <cell r="D832" t="str">
            <v>100m³</v>
          </cell>
          <cell r="H832">
            <v>104250</v>
          </cell>
        </row>
        <row r="833">
          <cell r="B833" t="str">
            <v>AB.34220</v>
          </cell>
          <cell r="C833" t="str">
            <v>San ñaù baõi thaûi, baõi tröõ, baõi gia taûi baèng maùy uûi 140CV.</v>
          </cell>
          <cell r="D833" t="str">
            <v>100m³</v>
          </cell>
          <cell r="H833">
            <v>145466</v>
          </cell>
        </row>
        <row r="834">
          <cell r="B834" t="str">
            <v>AB.34310</v>
          </cell>
          <cell r="C834" t="str">
            <v>San ñaát baõi thaûi, baõi tröõ, baõi gia taûi baèng maùy uûi 180V.</v>
          </cell>
          <cell r="D834" t="str">
            <v>100m³</v>
          </cell>
          <cell r="H834">
            <v>99724</v>
          </cell>
        </row>
        <row r="835">
          <cell r="B835" t="str">
            <v>AB.34320</v>
          </cell>
          <cell r="C835" t="str">
            <v>San ñaù baõi thaûi, baõi tröõ, baõi gia taûi baèng maùy uûi 180V.</v>
          </cell>
          <cell r="D835" t="str">
            <v>100m³</v>
          </cell>
          <cell r="H835">
            <v>139340</v>
          </cell>
        </row>
        <row r="836">
          <cell r="B836" t="str">
            <v>AB.35110</v>
          </cell>
          <cell r="C836" t="str">
            <v>Ñaøo ñaát trong khung vaây phoøng nöôùc caùc truï treân caïn.</v>
          </cell>
          <cell r="D836" t="str">
            <v>100m³</v>
          </cell>
          <cell r="G836">
            <v>2012817</v>
          </cell>
          <cell r="H836">
            <v>9396228</v>
          </cell>
        </row>
        <row r="837">
          <cell r="B837" t="str">
            <v>AB.36110</v>
          </cell>
          <cell r="C837" t="str">
            <v>Xoùi huùt buøn trong khung vaây phoøng nöôùc caùc truï treân caïn.</v>
          </cell>
          <cell r="D837" t="str">
            <v>m³</v>
          </cell>
          <cell r="F837">
            <v>2153</v>
          </cell>
          <cell r="G837">
            <v>11526</v>
          </cell>
          <cell r="H837">
            <v>111797</v>
          </cell>
        </row>
        <row r="838">
          <cell r="B838" t="str">
            <v>AB.36120</v>
          </cell>
          <cell r="C838" t="str">
            <v>Xoùi huùt buøn trong khung vaây phoøng nöôùc caùc truï döôùi nöôùc.</v>
          </cell>
          <cell r="D838" t="str">
            <v>m³</v>
          </cell>
          <cell r="F838">
            <v>2153</v>
          </cell>
          <cell r="G838">
            <v>24435</v>
          </cell>
          <cell r="H838">
            <v>452434</v>
          </cell>
        </row>
        <row r="839">
          <cell r="B839" t="str">
            <v>AB.41111</v>
          </cell>
          <cell r="C839" t="str">
            <v>Vaän chuyeån ñaát baèng oâ toâ töï ñoå 5 taán trong phaïm vi &lt;=300m, ñaát caáp I.</v>
          </cell>
          <cell r="D839" t="str">
            <v>100m³</v>
          </cell>
          <cell r="H839">
            <v>288896</v>
          </cell>
        </row>
        <row r="840">
          <cell r="B840" t="str">
            <v>AB.41112</v>
          </cell>
          <cell r="C840" t="str">
            <v>Vaän chuyeån ñaát baèng oâ toâ töï ñoå 5 taán trong phaïm vi &lt;=300m, ñaát caáp II.</v>
          </cell>
          <cell r="D840" t="str">
            <v>100m³</v>
          </cell>
          <cell r="H840">
            <v>361337</v>
          </cell>
        </row>
        <row r="841">
          <cell r="B841" t="str">
            <v>AB.41113</v>
          </cell>
          <cell r="C841" t="str">
            <v>Vaän chuyeån ñaát baèng oâ toâ töï ñoå 5 taán trong phaïm vi &lt;=300m, ñaát caáp III.</v>
          </cell>
          <cell r="D841" t="str">
            <v>100m³</v>
          </cell>
          <cell r="H841">
            <v>433778</v>
          </cell>
        </row>
        <row r="842">
          <cell r="B842" t="str">
            <v>AB.41114</v>
          </cell>
          <cell r="C842" t="str">
            <v>Vaän chuyeån ñaát baèng oâ toâ töï ñoå 5 taán trong phaïm vi &lt;=300m, ñaát caáp IV.</v>
          </cell>
          <cell r="D842" t="str">
            <v>100m³</v>
          </cell>
          <cell r="H842">
            <v>477156</v>
          </cell>
        </row>
        <row r="843">
          <cell r="B843" t="str">
            <v>AB.41121</v>
          </cell>
          <cell r="C843" t="str">
            <v>Vaän chuyeån ñaát baèng oâ toâ töï ñoå 7 taán trong phaïm vi &lt;=300m, ñaát caáp I.</v>
          </cell>
          <cell r="D843" t="str">
            <v>100m³</v>
          </cell>
          <cell r="H843">
            <v>327367</v>
          </cell>
        </row>
        <row r="844">
          <cell r="B844" t="str">
            <v>AB.41122</v>
          </cell>
          <cell r="C844" t="str">
            <v>Vaän chuyeån ñaát baèng oâ toâ töï ñoå 7 taán trong phaïm vi &lt;=300m, ñaát caáp II.</v>
          </cell>
          <cell r="D844" t="str">
            <v>100m³</v>
          </cell>
          <cell r="H844">
            <v>367199</v>
          </cell>
        </row>
        <row r="845">
          <cell r="B845" t="str">
            <v>AB.41123</v>
          </cell>
          <cell r="C845" t="str">
            <v>Vaän chuyeån ñaát baèng oâ toâ töï ñoå 7 taán trong phaïm vi &lt;=300m, ñaát caáp III.</v>
          </cell>
          <cell r="D845" t="str">
            <v>100m³</v>
          </cell>
          <cell r="H845">
            <v>460555</v>
          </cell>
        </row>
        <row r="846">
          <cell r="B846" t="str">
            <v>AB.41124</v>
          </cell>
          <cell r="C846" t="str">
            <v>Vaän chuyeån ñaát baèng oâ toâ töï ñoå 7 taán trong phaïm vi &lt;=300m, ñaát caáp IV.</v>
          </cell>
          <cell r="D846" t="str">
            <v>100m³</v>
          </cell>
          <cell r="H846">
            <v>504121</v>
          </cell>
        </row>
        <row r="847">
          <cell r="B847" t="str">
            <v>AB.41131</v>
          </cell>
          <cell r="C847" t="str">
            <v>Vaän chuyeån ñaát baèng oâ toâ töï ñoå 10 taán trong phaïm vi &lt;=300m, ñaát caáp I.</v>
          </cell>
          <cell r="H847">
            <v>368018</v>
          </cell>
        </row>
        <row r="848">
          <cell r="B848" t="str">
            <v>AB.41132</v>
          </cell>
          <cell r="C848" t="str">
            <v>Vaän chuyeån ñaát baèng oâ toâ töï ñoå 10 taán trong phaïm vi &lt;=300m, ñaát caáp II.</v>
          </cell>
          <cell r="D848" t="str">
            <v>100m³</v>
          </cell>
          <cell r="H848">
            <v>408500</v>
          </cell>
        </row>
        <row r="849">
          <cell r="B849" t="str">
            <v>AB.41133</v>
          </cell>
          <cell r="C849" t="str">
            <v>Vaän chuyeån ñaát baèng oâ toâ töï ñoå 10 taán trong phaïm vi &lt;=300m, ñaát caáp III.</v>
          </cell>
          <cell r="H849">
            <v>441622</v>
          </cell>
        </row>
        <row r="850">
          <cell r="B850" t="str">
            <v>AB.41134</v>
          </cell>
          <cell r="C850" t="str">
            <v>Vaän chuyeån ñaát baèng oâ toâ töï ñoå 10 taán trong phaïm vi &lt;=300m, ñaát caáp IV.</v>
          </cell>
          <cell r="D850" t="str">
            <v>100m³</v>
          </cell>
          <cell r="H850">
            <v>485784</v>
          </cell>
        </row>
        <row r="851">
          <cell r="B851" t="str">
            <v>AB.41141</v>
          </cell>
          <cell r="C851" t="str">
            <v>Vaän chuyeån ñaát baèng oâ toâ töï ñoå 12 taán trong phaïm vi &lt;=300m, ñaát caáp I.</v>
          </cell>
          <cell r="D851" t="str">
            <v>100m³</v>
          </cell>
          <cell r="H851">
            <v>335980</v>
          </cell>
        </row>
        <row r="852">
          <cell r="B852" t="str">
            <v>AB.41142</v>
          </cell>
          <cell r="C852" t="str">
            <v>Vaän chuyeån ñaát baèng oâ toâ töï ñoå 12 taán trong phaïm vi &lt;=300m, ñaát caáp II.</v>
          </cell>
          <cell r="D852" t="str">
            <v>100m³</v>
          </cell>
          <cell r="H852">
            <v>375554</v>
          </cell>
        </row>
        <row r="853">
          <cell r="B853" t="str">
            <v>AB.41143</v>
          </cell>
          <cell r="C853" t="str">
            <v>Vaän chuyeån ñaát baèng oâ toâ töï ñoå 12 taán trong phaïm vi &lt;=300m, ñaát caáp III.</v>
          </cell>
          <cell r="D853" t="str">
            <v>100m³</v>
          </cell>
          <cell r="H853">
            <v>436128</v>
          </cell>
        </row>
        <row r="854">
          <cell r="B854" t="str">
            <v>AB.41144</v>
          </cell>
          <cell r="C854" t="str">
            <v>Vaän chuyeån ñaát baèng oâ toâ töï ñoå 12 taán trong phaïm vi &lt;=300m, ñaát caáp IV.</v>
          </cell>
          <cell r="D854" t="str">
            <v>100m³</v>
          </cell>
          <cell r="H854">
            <v>468434</v>
          </cell>
        </row>
        <row r="855">
          <cell r="B855" t="str">
            <v>AB.41151</v>
          </cell>
          <cell r="C855" t="str">
            <v>Vaän chuyeån ñaát baèng oâ toâ töï ñoå 22 taán trong phaïm vi &lt;=300m, ñaát caáp I.</v>
          </cell>
          <cell r="D855" t="str">
            <v>100m³</v>
          </cell>
          <cell r="H855">
            <v>274338</v>
          </cell>
        </row>
        <row r="856">
          <cell r="B856" t="str">
            <v>AB.41152</v>
          </cell>
          <cell r="C856" t="str">
            <v>Vaän chuyeån ñaát baèng oâ toâ töï ñoå 22 taán trong phaïm vi &lt;=300m, ñaát caáp II.</v>
          </cell>
          <cell r="D856" t="str">
            <v>100m³</v>
          </cell>
          <cell r="H856">
            <v>305803</v>
          </cell>
        </row>
        <row r="857">
          <cell r="B857" t="str">
            <v>AB.41153</v>
          </cell>
          <cell r="C857" t="str">
            <v>Vaän chuyeån ñaát baèng oâ toâ töï ñoå 22 taán trong phaïm vi &lt;=300m, ñaát caáp III.</v>
          </cell>
          <cell r="D857" t="str">
            <v>100m³</v>
          </cell>
          <cell r="H857">
            <v>354968</v>
          </cell>
        </row>
        <row r="858">
          <cell r="B858" t="str">
            <v>AB.41154</v>
          </cell>
          <cell r="C858" t="str">
            <v>Vaän chuyeån ñaát baèng oâ toâ töï ñoå 22 taán trong phaïm vi &lt;=300m, ñaát caáp IV.</v>
          </cell>
          <cell r="D858" t="str">
            <v>100m³</v>
          </cell>
          <cell r="H858">
            <v>381517</v>
          </cell>
        </row>
        <row r="859">
          <cell r="B859" t="str">
            <v>AB.41161</v>
          </cell>
          <cell r="C859" t="str">
            <v>Vaän chuyeån ñaát baèng oâ toâ töï ñoå 27 taán trong phaïm vi &lt;=300m, ñaát caáp I.</v>
          </cell>
          <cell r="D859" t="str">
            <v>100m³</v>
          </cell>
          <cell r="H859">
            <v>231979</v>
          </cell>
        </row>
        <row r="860">
          <cell r="B860" t="str">
            <v>AB.41162</v>
          </cell>
          <cell r="C860" t="str">
            <v>Vaän chuyeån ñaát baèng oâ toâ töï ñoå 27 taán trong phaïm vi &lt;=300m, ñaát caáp II.</v>
          </cell>
          <cell r="D860" t="str">
            <v>100m³</v>
          </cell>
          <cell r="H860">
            <v>262074</v>
          </cell>
        </row>
        <row r="861">
          <cell r="B861" t="str">
            <v>AB.41163</v>
          </cell>
          <cell r="C861" t="str">
            <v>Vaän chuyeån ñaát baèng oâ toâ töï ñoå 267 taán trong phaïm vi &lt;=300m, ñaát caáp III.</v>
          </cell>
          <cell r="D861" t="str">
            <v>100m³</v>
          </cell>
          <cell r="H861">
            <v>411293</v>
          </cell>
        </row>
        <row r="862">
          <cell r="B862" t="str">
            <v>AB.41164</v>
          </cell>
          <cell r="C862" t="str">
            <v>Vaän chuyeån ñaát baèng oâ toâ töï ñoå 27 taán trong phaïm vi &lt;=300m, ñaát caáp IV.</v>
          </cell>
          <cell r="D862" t="str">
            <v>100m³</v>
          </cell>
          <cell r="H862">
            <v>491545</v>
          </cell>
        </row>
        <row r="863">
          <cell r="B863" t="str">
            <v>AB.41211</v>
          </cell>
          <cell r="C863" t="str">
            <v>Vaän chuyeån ñaát baèng oâ toâ töï ñoå 5 taán trong phaïm vi &gt;300 ñeán &lt;=500m, ñaát caáp I.</v>
          </cell>
          <cell r="D863" t="str">
            <v>100m³</v>
          </cell>
          <cell r="H863">
            <v>361337</v>
          </cell>
        </row>
        <row r="864">
          <cell r="B864" t="str">
            <v>AB.41212</v>
          </cell>
          <cell r="C864" t="str">
            <v>Vaän chuyeån ñaát baèng oâ toâ töï ñoå 5 taán trong phaïm vi &gt;300 ñeán &lt;=500m, ñaát caáp II.</v>
          </cell>
          <cell r="D864" t="str">
            <v>100m³</v>
          </cell>
          <cell r="H864">
            <v>413390</v>
          </cell>
        </row>
        <row r="865">
          <cell r="B865" t="str">
            <v>AB.41213</v>
          </cell>
          <cell r="C865" t="str">
            <v>Vaän chuyeån ñaát baèng oâ toâ töï ñoå 5 taán trong phaïm vi &gt;300 ñeán &lt;=500m, ñaát caáp III.</v>
          </cell>
          <cell r="D865" t="str">
            <v>100m³</v>
          </cell>
          <cell r="H865">
            <v>533547</v>
          </cell>
        </row>
        <row r="866">
          <cell r="B866" t="str">
            <v>AB.41214</v>
          </cell>
          <cell r="C866" t="str">
            <v>Vaän chuyeån ñaát baèng oâ toâ töï ñoå 5 taán trong phaïm vi &gt;300 ñeán &lt;=500m, ñaát caáp IV.</v>
          </cell>
          <cell r="D866" t="str">
            <v>100m³</v>
          </cell>
          <cell r="H866">
            <v>546560</v>
          </cell>
        </row>
        <row r="867">
          <cell r="B867" t="str">
            <v>AB.41221</v>
          </cell>
          <cell r="C867" t="str">
            <v>Vaän chuyeån ñaát baèng oâ toâ töï ñoå 7 taán trong phaïm vi &gt;300 ñeán &lt;=500m, ñaát caáp I.</v>
          </cell>
          <cell r="D867" t="str">
            <v>100m³</v>
          </cell>
          <cell r="H867">
            <v>414499</v>
          </cell>
        </row>
        <row r="868">
          <cell r="B868" t="str">
            <v>AB.41222</v>
          </cell>
          <cell r="C868" t="str">
            <v>Vaän chuyeån ñaát baèng oâ toâ töï ñoå 7 taán trong phaïm vi &gt;300 ñeán&lt;=500m, ñaát caáp II.</v>
          </cell>
          <cell r="D868" t="str">
            <v>100m³</v>
          </cell>
          <cell r="H868">
            <v>479226</v>
          </cell>
        </row>
        <row r="869">
          <cell r="B869" t="str">
            <v>AB.41223</v>
          </cell>
          <cell r="C869" t="str">
            <v>Vaän chuyeån ñaát baèng oâ toâ töï ñoå 7 taán trong phaïm vi &gt;300 ñeán &lt;=500m, ñaát caáp III.</v>
          </cell>
          <cell r="D869" t="str">
            <v>100m³</v>
          </cell>
          <cell r="H869">
            <v>535239</v>
          </cell>
        </row>
        <row r="870">
          <cell r="B870" t="str">
            <v>AB.41224</v>
          </cell>
          <cell r="C870" t="str">
            <v>Vaän chuyeån ñaát baèng oâ toâ töï ñoå 7 taán trong phaïm vi &gt;300 ñeán &lt;=500m, ñaát caáp IV.</v>
          </cell>
          <cell r="D870" t="str">
            <v>100m³</v>
          </cell>
          <cell r="H870">
            <v>578805</v>
          </cell>
        </row>
        <row r="871">
          <cell r="B871" t="str">
            <v>AB.41231</v>
          </cell>
          <cell r="C871" t="str">
            <v>Vaän chuyeån ñaát baèng oâ toâ töï ñoå 10 taán trong phaïm vi &gt;300 ñeán &lt;=500m, ñaát caáp I.</v>
          </cell>
          <cell r="D871" t="str">
            <v>100m³</v>
          </cell>
          <cell r="H871">
            <v>398932</v>
          </cell>
        </row>
        <row r="872">
          <cell r="B872" t="str">
            <v>AB.41232</v>
          </cell>
          <cell r="C872" t="str">
            <v>Vaän chuyeån ñaát baèng oâ toâ töï ñoå 10 taán trong phaïm vi &gt;300 ñeán &lt;=500m, ñaát caáp II.</v>
          </cell>
          <cell r="D872" t="str">
            <v>100m³</v>
          </cell>
          <cell r="H872">
            <v>445302</v>
          </cell>
        </row>
        <row r="873">
          <cell r="B873" t="str">
            <v>AB.41233</v>
          </cell>
          <cell r="C873" t="str">
            <v>Vaän chuyeån ñaát baèng oâ toâ töï ñoå 10 taán trong phaïm vi &gt;300 ñeán &lt;=500m, ñaát caáp III.</v>
          </cell>
          <cell r="D873" t="str">
            <v>100m³</v>
          </cell>
          <cell r="H873">
            <v>485784</v>
          </cell>
        </row>
        <row r="874">
          <cell r="B874" t="str">
            <v>AB.41234</v>
          </cell>
          <cell r="C874" t="str">
            <v>Vaän chuyeån ñaát baèng oâ toâ töï ñoå 10 taán trong phaïm vi &gt;300 ñeán &lt;=500m, ñaát caáp IV.</v>
          </cell>
          <cell r="D874" t="str">
            <v>100m³</v>
          </cell>
          <cell r="H874">
            <v>529946</v>
          </cell>
        </row>
        <row r="875">
          <cell r="B875" t="str">
            <v>AB.41241</v>
          </cell>
          <cell r="C875" t="str">
            <v>Vaän chuyeån ñaát baèng oâ toâ töï ñoå 12 taán trong phaïm vi &gt;300 ñeán &lt;=500m, ñaát caáp I.</v>
          </cell>
          <cell r="D875" t="str">
            <v>100m³</v>
          </cell>
          <cell r="H875">
            <v>386054</v>
          </cell>
        </row>
        <row r="876">
          <cell r="B876" t="str">
            <v>AB.41242</v>
          </cell>
          <cell r="C876" t="str">
            <v>Vaän chuyeån ñaát baèng oâ toâ töï ñoå 12 taán trong phaïm vi &gt;300 ñeán &lt;=500m, ñaát caáp II.</v>
          </cell>
          <cell r="D876" t="str">
            <v>100m³</v>
          </cell>
          <cell r="H876">
            <v>431282</v>
          </cell>
        </row>
        <row r="877">
          <cell r="B877" t="str">
            <v>AB.41243</v>
          </cell>
          <cell r="C877" t="str">
            <v>Vaän chuyeån ñaát baèng oâ toâ töï ñoå 12 taán trong phaïm vi &gt;300 ñeán &lt;=500m, ñaát caáp III.</v>
          </cell>
          <cell r="D877" t="str">
            <v>100m³</v>
          </cell>
          <cell r="H877">
            <v>484586</v>
          </cell>
        </row>
        <row r="878">
          <cell r="B878" t="str">
            <v>AB.41244</v>
          </cell>
          <cell r="C878" t="str">
            <v>Vaän chuyeån ñaát baèng oâ toâ töï ñoå 12 taán trong phaïm vi &gt;300 ñeán &lt;=500m, ñaát caáp IV.</v>
          </cell>
          <cell r="D878" t="str">
            <v>100m³</v>
          </cell>
          <cell r="H878">
            <v>524969</v>
          </cell>
        </row>
        <row r="879">
          <cell r="B879" t="str">
            <v>AB.41251</v>
          </cell>
          <cell r="C879" t="str">
            <v>Vaän chuyeån ñaát baèng oâ toâ töï ñoå 22 taán trong phaïm vi &gt;300 ñeán &lt;=500m, ñaát caáp I.</v>
          </cell>
          <cell r="D879" t="str">
            <v>100m³</v>
          </cell>
          <cell r="H879">
            <v>315636</v>
          </cell>
        </row>
        <row r="880">
          <cell r="B880" t="str">
            <v>AB.41252</v>
          </cell>
          <cell r="C880" t="str">
            <v>Vaän chuyeån ñaát baèng oâ toâ töï ñoå 22 taán trong phaïm vi &gt;300 ñeán &lt;=500m, ñaát caáp II.</v>
          </cell>
          <cell r="D880" t="str">
            <v>100m³</v>
          </cell>
          <cell r="H880">
            <v>353984</v>
          </cell>
        </row>
        <row r="881">
          <cell r="B881" t="str">
            <v>AB.41253</v>
          </cell>
          <cell r="C881" t="str">
            <v>Vaän chuyeån ñaát baèng oâ toâ töï ñoå 22 taán trong phaïm vi &gt;300 ñeán &lt;=500m, ñaát caáp III.</v>
          </cell>
          <cell r="D881" t="str">
            <v>100m³</v>
          </cell>
          <cell r="H881">
            <v>403149</v>
          </cell>
        </row>
        <row r="882">
          <cell r="B882" t="str">
            <v>AB.41254</v>
          </cell>
          <cell r="C882" t="str">
            <v>Vaän chuyeån ñaát baèng oâ toâ töï ñoå 22 taán trong phaïm vi &gt;300 ñeán &lt;=500m, ñaát caáp IV.</v>
          </cell>
          <cell r="D882" t="str">
            <v>100m³</v>
          </cell>
          <cell r="H882">
            <v>432648</v>
          </cell>
        </row>
        <row r="883">
          <cell r="B883" t="str">
            <v>AB.41261</v>
          </cell>
          <cell r="C883" t="str">
            <v>Vaän chuyeån ñaát baèng oâ toâ töï ñoå 27 taán trong phaïm vi &gt;300 ñeán &lt;=500m, ñaát caáp I.</v>
          </cell>
          <cell r="D883" t="str">
            <v>100m³</v>
          </cell>
          <cell r="H883">
            <v>322263</v>
          </cell>
        </row>
        <row r="884">
          <cell r="B884" t="str">
            <v>AB.41262</v>
          </cell>
          <cell r="C884" t="str">
            <v>Vaän chuyeån ñaát baèng oâ toâ töï ñoå 27 taán trong phaïm vi &gt;300 ñeán &lt;=500m, ñaát caáp II.</v>
          </cell>
          <cell r="D884" t="str">
            <v>100m³</v>
          </cell>
          <cell r="H884">
            <v>356120</v>
          </cell>
        </row>
        <row r="885">
          <cell r="B885" t="str">
            <v>AB.41263</v>
          </cell>
          <cell r="C885" t="str">
            <v>Vaän chuyeån ñaát baèng oâ toâ töï ñoå 27 taán trong phaïm vi &gt;300 ñeán&lt;=500m, ñaát caáp III.</v>
          </cell>
          <cell r="D885" t="str">
            <v>100m³</v>
          </cell>
          <cell r="H885">
            <v>447657</v>
          </cell>
        </row>
        <row r="886">
          <cell r="B886" t="str">
            <v>AB.41264</v>
          </cell>
          <cell r="C886" t="str">
            <v>Vaän chuyeån ñaát baèng oâ toâ töï ñoå 27 taán trong phaïm vi &gt;300 ñeán &lt;=500m, ñaát caáp IV.</v>
          </cell>
          <cell r="D886" t="str">
            <v>100m³</v>
          </cell>
          <cell r="H886">
            <v>470228</v>
          </cell>
        </row>
        <row r="887">
          <cell r="B887" t="str">
            <v>AB.41311</v>
          </cell>
          <cell r="C887" t="str">
            <v>Vaän chuyeån ñaát baèng oâ toâ töï ñoå 5 taán trong phaïm vi &gt;500 ñeán &lt;=700m, ñaát caáp I.</v>
          </cell>
          <cell r="D887" t="str">
            <v>100m³</v>
          </cell>
          <cell r="H887">
            <v>412957</v>
          </cell>
        </row>
        <row r="888">
          <cell r="B888" t="str">
            <v>AB.41312</v>
          </cell>
          <cell r="C888" t="str">
            <v>Vaän chuyeån ñaát baèng oâ toâ töï ñoå 5 taán trong phaïm vi &gt;500 ñeán &lt;=700m, ñaát caáp II.</v>
          </cell>
          <cell r="D888" t="str">
            <v>100m³</v>
          </cell>
          <cell r="H888">
            <v>481494</v>
          </cell>
        </row>
        <row r="889">
          <cell r="B889" t="str">
            <v>AB.41313</v>
          </cell>
          <cell r="C889" t="str">
            <v>Vaän chuyeån ñaát baèng oâ toâ töï ñoå 5 taán trong phaïm vi &gt;500 ñeán &lt;=700m, ñaát caáp III.</v>
          </cell>
          <cell r="D889" t="str">
            <v>100m³</v>
          </cell>
          <cell r="H889">
            <v>563911</v>
          </cell>
        </row>
        <row r="890">
          <cell r="B890" t="str">
            <v>AB.41314</v>
          </cell>
          <cell r="C890" t="str">
            <v>Vaän chuyeån ñaát baèng oâ toâ töï ñoå 5 taán trong phaïm vi &gt;500 ñeán &lt;=700m, ñaát caáp IV.</v>
          </cell>
          <cell r="D890" t="str">
            <v>100m³</v>
          </cell>
          <cell r="H890">
            <v>619435</v>
          </cell>
        </row>
        <row r="891">
          <cell r="B891" t="str">
            <v>AB.41321</v>
          </cell>
          <cell r="C891" t="str">
            <v>Vaän chuyeån ñaát baèng oâ toâ töï ñoå 7 taán trong phaïm vi &gt;500 ñeán &lt;=700m, ñaát caáp I.</v>
          </cell>
          <cell r="D891" t="str">
            <v>100m³</v>
          </cell>
          <cell r="H891">
            <v>461177</v>
          </cell>
        </row>
        <row r="892">
          <cell r="B892" t="str">
            <v>AB.41322</v>
          </cell>
          <cell r="C892" t="str">
            <v>Vaän chuyeån ñaát baèng oâ toâ töï ñoå 7 taán trong phaïm vi &gt;500 ñeán &lt;=700m, ñaát caáp II.</v>
          </cell>
          <cell r="D892" t="str">
            <v>100m³</v>
          </cell>
          <cell r="H892">
            <v>541463</v>
          </cell>
        </row>
        <row r="893">
          <cell r="B893" t="str">
            <v>AB.41323</v>
          </cell>
          <cell r="C893" t="str">
            <v>Vaän chuyeån ñaát baèng oâ toâ töï ñoå 7 taán trong phaïm vi &gt;500 ñeán &lt;=700m, ñaát caáp III.</v>
          </cell>
          <cell r="D893" t="str">
            <v>100m³</v>
          </cell>
          <cell r="H893">
            <v>622371</v>
          </cell>
        </row>
        <row r="894">
          <cell r="B894" t="str">
            <v>AB.41324</v>
          </cell>
          <cell r="C894" t="str">
            <v>Vaän chuyeån ñaát baèng oâ toâ töï ñoå 7 taán trong phaïm vi &gt;500 ñeán&lt;=700m, ñaát caáp IV.</v>
          </cell>
          <cell r="D894" t="str">
            <v>100m³</v>
          </cell>
          <cell r="H894">
            <v>665937</v>
          </cell>
        </row>
        <row r="895">
          <cell r="B895" t="str">
            <v>AB.41331</v>
          </cell>
          <cell r="C895" t="str">
            <v>Vaän chuyeån ñaát baèng oâ toâ töï ñoå 10 taán trong phaïm vi &gt;500 ñeán &lt;=700m, ñaát caáp I.</v>
          </cell>
          <cell r="D895" t="str">
            <v>100m³</v>
          </cell>
          <cell r="H895">
            <v>438677</v>
          </cell>
        </row>
        <row r="896">
          <cell r="B896" t="str">
            <v>AB.41332</v>
          </cell>
          <cell r="C896" t="str">
            <v>Vaän chuyeån ñaát baèng oâ toâ töï ñoå 10 taán trong phaïm vi &gt;500 ñeán &lt;=700m, ñaát caáp II.</v>
          </cell>
          <cell r="D896" t="str">
            <v>100m³</v>
          </cell>
          <cell r="H896">
            <v>490200</v>
          </cell>
        </row>
        <row r="897">
          <cell r="B897" t="str">
            <v>AB.41333</v>
          </cell>
          <cell r="C897" t="str">
            <v>Vaän chuyeån ñaát baèng oâ toâ töï ñoå 10 taán trong phaïm vi &gt;500 ñeán&lt;=700m, ñaát caáp III.</v>
          </cell>
          <cell r="D897" t="str">
            <v>100m³</v>
          </cell>
          <cell r="H897">
            <v>537306</v>
          </cell>
        </row>
        <row r="898">
          <cell r="B898" t="str">
            <v>AB.41334</v>
          </cell>
          <cell r="C898" t="str">
            <v>Vaän chuyeån ñaát baèng oâ toâ töï ñoå 10 taán trong phaïm vi &gt;500 ñeán &lt;=700m, ñaát caáp IV.</v>
          </cell>
          <cell r="D898" t="str">
            <v>100m³</v>
          </cell>
          <cell r="H898">
            <v>588829</v>
          </cell>
        </row>
        <row r="899">
          <cell r="B899" t="str">
            <v>AB.41341</v>
          </cell>
          <cell r="C899" t="str">
            <v>Vaän chuyeån ñaát baèng oâ toâ töï ñoå 12 taán trong phaïm vi &gt;500 ñeán &lt;=700m, ñaát caáp I.</v>
          </cell>
          <cell r="D899" t="str">
            <v>100m³</v>
          </cell>
          <cell r="H899">
            <v>432897</v>
          </cell>
        </row>
        <row r="900">
          <cell r="B900" t="str">
            <v>AB.41342</v>
          </cell>
          <cell r="C900" t="str">
            <v>Vaän chuyeån ñaát baèng oâ toâ töï ñoå 12 taán trong phaïm vi &gt;500 ñeán &lt;=700m, ñaát caáp II.</v>
          </cell>
          <cell r="D900" t="str">
            <v>100m³</v>
          </cell>
          <cell r="H900">
            <v>469241</v>
          </cell>
        </row>
        <row r="901">
          <cell r="B901" t="str">
            <v>AB.41343</v>
          </cell>
          <cell r="C901" t="str">
            <v>Vaän chuyeån ñaát baèng oâ toâ töï ñoå 12 taán trong phaïm vi &gt;500 ñeán &lt;=700m, ñaát caáp III.</v>
          </cell>
          <cell r="D901" t="str">
            <v>100m³</v>
          </cell>
          <cell r="H901">
            <v>541121</v>
          </cell>
        </row>
        <row r="902">
          <cell r="B902" t="str">
            <v>AB.41344</v>
          </cell>
          <cell r="C902" t="str">
            <v>Vaän chuyeån ñaát baèng oâ toâ töï ñoå 12 taán trong phaïm vi &gt;500 ñeán &lt;=700m, ñaát caáp IV.</v>
          </cell>
          <cell r="D902" t="str">
            <v>100m³</v>
          </cell>
          <cell r="H902">
            <v>589580</v>
          </cell>
        </row>
        <row r="903">
          <cell r="B903" t="str">
            <v>AB.41351</v>
          </cell>
          <cell r="C903" t="str">
            <v>Vaän chuyeån ñaát baèng oâ toâ töï ñoå 22 taán trong phaïm vi &gt;500 ñeán &lt;=700m, ñaát caáp I.</v>
          </cell>
          <cell r="D903" t="str">
            <v>100m³</v>
          </cell>
          <cell r="H903">
            <v>335302</v>
          </cell>
        </row>
        <row r="904">
          <cell r="B904" t="str">
            <v>AB.41352</v>
          </cell>
          <cell r="C904" t="str">
            <v>Vaän chuyeån ñaát baèng oâ toâ töï ñoå 22 taán trong phaïm vi &gt;500 ñeán &lt;=700m, ñaát caáp II.</v>
          </cell>
          <cell r="D904" t="str">
            <v>100m³</v>
          </cell>
          <cell r="H904">
            <v>375617</v>
          </cell>
        </row>
        <row r="905">
          <cell r="B905" t="str">
            <v>AB.41353</v>
          </cell>
          <cell r="C905" t="str">
            <v>Vaän chuyeån ñaát baèng oâ toâ töï ñoå 22 taán trong phaïm vi &gt;500 ñeán &lt;=700m, ñaát caáp III.</v>
          </cell>
          <cell r="D905" t="str">
            <v>100m³</v>
          </cell>
          <cell r="H905">
            <v>440514</v>
          </cell>
        </row>
        <row r="906">
          <cell r="B906" t="str">
            <v>AB.41354</v>
          </cell>
          <cell r="C906" t="str">
            <v>Vaän chuyeån ñaát baèng oâ toâ töï ñoå 22 taán trong phaïm vi &gt;500 ñeán &lt;=700m, ñaát caáp IV.</v>
          </cell>
          <cell r="D906" t="str">
            <v>100m³</v>
          </cell>
          <cell r="H906">
            <v>479846</v>
          </cell>
        </row>
        <row r="907">
          <cell r="B907" t="str">
            <v>AB.41361</v>
          </cell>
          <cell r="C907" t="str">
            <v>Vaän chuyeån ñaát baèng oâ toâ töï ñoå 27 taán trong phaïm vi &gt;500 ñeán &lt;=700m, ñaát caáp I.</v>
          </cell>
          <cell r="D907" t="str">
            <v>100m³</v>
          </cell>
          <cell r="H907">
            <v>353612</v>
          </cell>
        </row>
        <row r="908">
          <cell r="B908" t="str">
            <v>AB.41362</v>
          </cell>
          <cell r="C908" t="str">
            <v>Vaän chuyeån ñaát baèng oâ toâ töï ñoå 27 taán trong phaïm vi &gt;500 ñeán &lt;=700m, ñaát caáp II.</v>
          </cell>
          <cell r="D908" t="str">
            <v>100m³</v>
          </cell>
          <cell r="H908">
            <v>386214</v>
          </cell>
        </row>
        <row r="909">
          <cell r="B909" t="str">
            <v>AB.41363</v>
          </cell>
          <cell r="C909" t="str">
            <v>Vaän chuyeån ñaát baèng oâ toâ töï ñoå 27 taán trong phaïm vi &gt;500 ñeán &lt;=700m, ñaát caáp III.</v>
          </cell>
          <cell r="D909" t="str">
            <v>100m³</v>
          </cell>
          <cell r="H909">
            <v>536687</v>
          </cell>
        </row>
        <row r="910">
          <cell r="B910" t="str">
            <v>AB.41364</v>
          </cell>
          <cell r="C910" t="str">
            <v>Vaän chuyeån ñaát baèng oâ toâ töï ñoå 27 taán trong phaïm vi &gt;500 ñeán &lt;=700m, ñaát caáp IV.</v>
          </cell>
          <cell r="D910" t="str">
            <v>100m³</v>
          </cell>
          <cell r="H910">
            <v>563020</v>
          </cell>
        </row>
        <row r="911">
          <cell r="B911" t="str">
            <v>AB.41411</v>
          </cell>
          <cell r="C911" t="str">
            <v>Vaän chuyeån ñaát baèng oâ toâ töï ñoå 5 taán trong phaïm vi &gt;700 ñeán &lt;=1000m, ñaát caáp I.</v>
          </cell>
          <cell r="D911" t="str">
            <v>100m³</v>
          </cell>
          <cell r="H911">
            <v>481927</v>
          </cell>
        </row>
        <row r="912">
          <cell r="B912" t="str">
            <v>AB.41412</v>
          </cell>
          <cell r="C912" t="str">
            <v>Vaän chuyeån ñaát baèng oâ toâ töï ñoå 5 taán trong phaïm vi &gt;700 ñeán &lt;=1000m, ñaát caáp II.</v>
          </cell>
          <cell r="D912" t="str">
            <v>100m³</v>
          </cell>
          <cell r="H912">
            <v>576925</v>
          </cell>
        </row>
        <row r="913">
          <cell r="B913" t="str">
            <v>AB.41413</v>
          </cell>
          <cell r="C913" t="str">
            <v>Vaän chuyeån ñaát baèng oâ toâ töï ñoå 5 taán trong phaïm vi &gt;700 ñeán &lt;=1000m, ñaát caáp III.</v>
          </cell>
          <cell r="D913" t="str">
            <v>100m³</v>
          </cell>
          <cell r="H913">
            <v>694045</v>
          </cell>
        </row>
        <row r="914">
          <cell r="B914" t="str">
            <v>AB.41414</v>
          </cell>
          <cell r="C914" t="str">
            <v>Vaän chuyeån ñaát baèng oâ toâ töï ñoå 5 taán trong phaïm vi &gt;700 ñeán &lt;=1000m, ñaát caáp IV.</v>
          </cell>
          <cell r="D914" t="str">
            <v>100m³</v>
          </cell>
          <cell r="H914">
            <v>737423</v>
          </cell>
        </row>
        <row r="915">
          <cell r="B915" t="str">
            <v>AB.41421</v>
          </cell>
          <cell r="C915" t="str">
            <v>Vaän chuyeån ñaát baèng oâ toâ töï ñoå 7 taán trong phaïm vi &gt;700 ñeán &lt;=1000m, ñaát caáp I.</v>
          </cell>
          <cell r="D915" t="str">
            <v>100m³</v>
          </cell>
          <cell r="H915">
            <v>530260</v>
          </cell>
        </row>
        <row r="916">
          <cell r="B916" t="str">
            <v>AB.41422</v>
          </cell>
          <cell r="C916" t="str">
            <v>Vaän chuyeån ñaát baèng oâ toâ töï ñoå 7 taán trong phaïm vi &gt;700 ñeán &lt;=1000m, ñaát caáp II.</v>
          </cell>
          <cell r="D916" t="str">
            <v>100m³</v>
          </cell>
          <cell r="H916">
            <v>622371</v>
          </cell>
        </row>
        <row r="917">
          <cell r="B917" t="str">
            <v>AB.41423</v>
          </cell>
          <cell r="C917" t="str">
            <v>Vaän chuyeån ñaát baèng oâ toâ töï ñoå 7 taán trong phaïm vi &gt;700 ñeán &lt;=1000m, ñaát caáp III.</v>
          </cell>
          <cell r="D917" t="str">
            <v>100m³</v>
          </cell>
          <cell r="H917">
            <v>746845</v>
          </cell>
        </row>
        <row r="918">
          <cell r="B918" t="str">
            <v>AB.41424</v>
          </cell>
          <cell r="C918" t="str">
            <v>Vaän chuyeån ñaát baèng oâ toâ töï ñoå 7 taán trong phaïm vi &gt;700 ñeán &lt;=1000m, ñaát caáp IV.</v>
          </cell>
          <cell r="D918" t="str">
            <v>100m³</v>
          </cell>
          <cell r="H918">
            <v>796635</v>
          </cell>
        </row>
        <row r="919">
          <cell r="B919" t="str">
            <v>AB.41431</v>
          </cell>
          <cell r="C919" t="str">
            <v>Vaän chuyeån ñaát baèng oâ toâ töï ñoå 10 taán trong phaïm vi &gt;700 ñeán &lt;=1000m, ñaát caáp I.</v>
          </cell>
          <cell r="D919" t="str">
            <v>100m³</v>
          </cell>
          <cell r="H919">
            <v>504185</v>
          </cell>
        </row>
        <row r="920">
          <cell r="B920" t="str">
            <v>AB.41432</v>
          </cell>
          <cell r="C920" t="str">
            <v>Vaän chuyeån ñaát baèng oâ toâ töï ñoå 10 taán trong phaïm vi &gt;700 ñeán &lt;=1000m, ñaát caáp II.</v>
          </cell>
          <cell r="D920" t="str">
            <v>100m³</v>
          </cell>
          <cell r="H920">
            <v>566748</v>
          </cell>
        </row>
        <row r="921">
          <cell r="B921" t="str">
            <v>AB.41433</v>
          </cell>
          <cell r="C921" t="str">
            <v>Vaän chuyeån ñaát baèng oâ toâ töï ñoå 10 taán trong phaïm vi &gt;700 ñeán &lt;=1000m, ñaát caáp III.</v>
          </cell>
          <cell r="D921" t="str">
            <v>100m³</v>
          </cell>
          <cell r="H921">
            <v>618270</v>
          </cell>
        </row>
        <row r="922">
          <cell r="B922" t="str">
            <v>AB.41434</v>
          </cell>
          <cell r="C922" t="str">
            <v>Vaän chuyeån ñaát baèng oâ toâ töï ñoå 10 taán trong phaïm vi &gt;700 ñeán &lt;=1000m, ñaát caáp IV.</v>
          </cell>
          <cell r="D922" t="str">
            <v>100m³</v>
          </cell>
          <cell r="H922">
            <v>677153</v>
          </cell>
        </row>
        <row r="923">
          <cell r="B923" t="str">
            <v>AB.41441</v>
          </cell>
          <cell r="C923" t="str">
            <v>Vaän chuyeån ñaát baèng oâ toâ töï ñoå 12 taán trong phaïm vi &gt;700 ñeán &lt;=1000m, ñaát caáp I.</v>
          </cell>
          <cell r="D923" t="str">
            <v>100m³</v>
          </cell>
          <cell r="H923">
            <v>492663</v>
          </cell>
        </row>
        <row r="924">
          <cell r="B924" t="str">
            <v>AB.41442</v>
          </cell>
          <cell r="C924" t="str">
            <v>Vaän chuyeån ñaát baèng oâ toâ töï ñoå 12 taán trong phaïm vi &gt;700 ñeán &lt;=1000m, ñaát caáp II.</v>
          </cell>
          <cell r="D924" t="str">
            <v>100m³</v>
          </cell>
          <cell r="H924">
            <v>557274</v>
          </cell>
        </row>
        <row r="925">
          <cell r="B925" t="str">
            <v>AB.41443</v>
          </cell>
          <cell r="C925" t="str">
            <v>Vaän chuyeån ñaát baèng oâ toâ töï ñoå 12 taán trong phaïm vi &gt;700 ñeán &lt;=1000m, ñaát caáp III.</v>
          </cell>
          <cell r="D925" t="str">
            <v>100m³</v>
          </cell>
          <cell r="H925">
            <v>621886</v>
          </cell>
        </row>
        <row r="926">
          <cell r="B926" t="str">
            <v>AB.41444</v>
          </cell>
          <cell r="C926" t="str">
            <v>Vaän chuyeån ñaát baèng oâ toâ töï ñoå 12 taán trong phaïm vi &gt;700 ñeán &lt;=1000m, ñaát caáp IV.</v>
          </cell>
          <cell r="D926" t="str">
            <v>100m³</v>
          </cell>
          <cell r="H926">
            <v>678421</v>
          </cell>
        </row>
        <row r="927">
          <cell r="B927" t="str">
            <v>AB.41451</v>
          </cell>
          <cell r="C927" t="str">
            <v>Vaän chuyeån ñaát baèng oâ toâ töï ñoå 22 taán trong phaïm vi &gt;700 ñeán &lt;=1000m, ñaát caáp I.</v>
          </cell>
          <cell r="D927" t="str">
            <v>100m³</v>
          </cell>
          <cell r="H927">
            <v>406099</v>
          </cell>
        </row>
        <row r="928">
          <cell r="B928" t="str">
            <v>AB.41452</v>
          </cell>
          <cell r="C928" t="str">
            <v>Vaän chuyeån ñaát baèng oâ toâ töï ñoå 22 taán trong phaïm vi &gt;700 ñeán &lt;=1000m, ñaát caáp II.</v>
          </cell>
          <cell r="D928" t="str">
            <v>100m³</v>
          </cell>
          <cell r="H928">
            <v>453297</v>
          </cell>
        </row>
        <row r="929">
          <cell r="B929" t="str">
            <v>AB.41453</v>
          </cell>
          <cell r="C929" t="str">
            <v>Vaän chuyeån ñaát baèng oâ toâ töï ñoå 22 taán trong phaïm vi &gt;700 ñeán &lt;=1000m, ñaát caáp III.</v>
          </cell>
          <cell r="D929" t="str">
            <v>100m³</v>
          </cell>
          <cell r="H929">
            <v>540810</v>
          </cell>
        </row>
        <row r="930">
          <cell r="B930" t="str">
            <v>AB.41454</v>
          </cell>
          <cell r="C930" t="str">
            <v>Vaän chuyeån ñaát baèng oâ toâ töï ñoå 22 taán trong phaïm vi &gt;700 ñeán &lt;=1000m, ñaát caáp IV.</v>
          </cell>
          <cell r="D930" t="str">
            <v>100m³</v>
          </cell>
          <cell r="H930">
            <v>552609</v>
          </cell>
        </row>
        <row r="931">
          <cell r="B931" t="str">
            <v>AB.41461</v>
          </cell>
          <cell r="C931" t="str">
            <v>Vaän chuyeån ñaát baèng oâ toâ töï ñoå 27 taán trong phaïm vi &gt;700 ñeán &lt;=1000m, ñaát caáp I.</v>
          </cell>
          <cell r="D931" t="str">
            <v>100m³</v>
          </cell>
          <cell r="H931">
            <v>418817</v>
          </cell>
        </row>
        <row r="932">
          <cell r="B932" t="str">
            <v>AB.41462</v>
          </cell>
          <cell r="C932" t="str">
            <v>Vaän chuyeån ñaát baèng oâ toâ töï ñoå 27 taán trong phaïm vi &gt;700 ñeán &lt;=1000m, ñaát caáp II.</v>
          </cell>
          <cell r="D932" t="str">
            <v>100m³</v>
          </cell>
          <cell r="H932">
            <v>501577</v>
          </cell>
        </row>
        <row r="933">
          <cell r="B933" t="str">
            <v>AB.41463</v>
          </cell>
          <cell r="C933" t="str">
            <v>Vaän chuyeån ñaát baèng oâ toâ töï ñoå 27 taán trong phaïm vi &gt;700 ñeán &lt;=1000m, ñaát caáp III.</v>
          </cell>
          <cell r="D933" t="str">
            <v>100m³</v>
          </cell>
          <cell r="H933">
            <v>588099</v>
          </cell>
        </row>
        <row r="934">
          <cell r="B934" t="str">
            <v>AB.41464</v>
          </cell>
          <cell r="C934" t="str">
            <v>Vaän chuyeån ñaát baèng oâ toâ töï ñoå 27 taán trong phaïm vi &gt;700 ñeán &lt;=1000m, ñaát caáp IV.</v>
          </cell>
          <cell r="D934" t="str">
            <v>100m³</v>
          </cell>
          <cell r="H934">
            <v>645780</v>
          </cell>
        </row>
        <row r="935">
          <cell r="B935" t="str">
            <v>AB.42111</v>
          </cell>
          <cell r="C935" t="str">
            <v>Vaän chuyeån tieáp 1000m baèng oâ toâ töï ñoå 5 taán, cöï ly &lt;=2km, ñaát caáp I.</v>
          </cell>
          <cell r="D935" t="str">
            <v>100m³/km</v>
          </cell>
          <cell r="H935">
            <v>286293</v>
          </cell>
        </row>
        <row r="936">
          <cell r="B936" t="str">
            <v>AB.42112</v>
          </cell>
          <cell r="C936" t="str">
            <v>Vaän chuyeån tieáp 1000m baèng oâ toâ töï ñoå 5 taán, cöï ly &lt;=2km, ñaát caáp II.</v>
          </cell>
          <cell r="D936" t="str">
            <v>100m³/km</v>
          </cell>
          <cell r="H936">
            <v>312320</v>
          </cell>
        </row>
        <row r="937">
          <cell r="B937" t="str">
            <v>AB.42113</v>
          </cell>
          <cell r="C937" t="str">
            <v>Vaän chuyeån tieáp 1000m baèng oâ toâ töï ñoå 5 taán, cöï ly &lt;=2km, ñaát caáp III.</v>
          </cell>
          <cell r="D937" t="str">
            <v>100m³/km</v>
          </cell>
          <cell r="H937">
            <v>373049</v>
          </cell>
        </row>
        <row r="938">
          <cell r="B938" t="str">
            <v>AB.42114</v>
          </cell>
          <cell r="C938" t="str">
            <v>Vaän chuyeån tieáp 1000m baèng oâ toâ töï ñoå 5 taán, cöï ly &lt;=2km, ñaát caáp IV.</v>
          </cell>
          <cell r="D938" t="str">
            <v>100m³/km</v>
          </cell>
          <cell r="H938">
            <v>381725</v>
          </cell>
        </row>
        <row r="939">
          <cell r="B939" t="str">
            <v>AB.42121</v>
          </cell>
          <cell r="C939" t="str">
            <v>Vaän chuyeån tieáp 1000m baèng oâ toâ töï ñoå 7 taán, cöï ly &lt;=2km, ñaát caáp I.</v>
          </cell>
          <cell r="D939" t="str">
            <v>100m³/km</v>
          </cell>
          <cell r="H939">
            <v>267620</v>
          </cell>
        </row>
        <row r="940">
          <cell r="B940" t="str">
            <v>AB.42122</v>
          </cell>
          <cell r="C940" t="str">
            <v>Vaän chuyeån tieáp 1000m baèng oâ toâ töï ñoå 7 taán, cöï ly &lt;=2km, ñaát caáp II.</v>
          </cell>
          <cell r="D940" t="str">
            <v>100m³/km</v>
          </cell>
          <cell r="H940">
            <v>280067</v>
          </cell>
        </row>
        <row r="941">
          <cell r="B941" t="str">
            <v>AB.42123</v>
          </cell>
          <cell r="C941" t="str">
            <v>Vaän chuyeån tieáp 1000m baèng oâ toâ töï ñoå 7 taán, cöï ly &lt;=2km, ñaát caáp III.</v>
          </cell>
          <cell r="D941" t="str">
            <v>100m³/km</v>
          </cell>
          <cell r="H941">
            <v>298738</v>
          </cell>
        </row>
        <row r="942">
          <cell r="B942" t="str">
            <v>AB.42124</v>
          </cell>
          <cell r="C942" t="str">
            <v>Vaän chuyeån tieáp 1000m baèng oâ toâ töï ñoå 7 taán, cöï ly &lt;=2km, ñaát caáp IV.</v>
          </cell>
          <cell r="D942" t="str">
            <v>100m³/km</v>
          </cell>
          <cell r="H942">
            <v>311186</v>
          </cell>
        </row>
        <row r="943">
          <cell r="B943" t="str">
            <v>AB.42131</v>
          </cell>
          <cell r="C943" t="str">
            <v>Vaän chuyeån tieáp 1000m baèng oâ toâ töï ñoå 10 taán, cöï ly &lt;=2km, ñaát caáp I.</v>
          </cell>
          <cell r="D943" t="str">
            <v>100m³/km</v>
          </cell>
          <cell r="H943">
            <v>220811</v>
          </cell>
        </row>
        <row r="944">
          <cell r="B944" t="str">
            <v>AB.42132</v>
          </cell>
          <cell r="C944" t="str">
            <v>Vaän chuyeån tieáp 1000m baèng oâ toâ töï ñoå 10 taán, cöï ly &lt;=2km, ñaát caáp II.</v>
          </cell>
          <cell r="D944" t="str">
            <v>100m³/km</v>
          </cell>
          <cell r="H944">
            <v>250252</v>
          </cell>
        </row>
        <row r="945">
          <cell r="B945" t="str">
            <v>AB.42133</v>
          </cell>
          <cell r="C945" t="str">
            <v>Vaän chuyeån tieáp 1000m baèng oâ toâ töï ñoå 10 taán, cöï ly &lt;=2km, ñaát caáp III.</v>
          </cell>
          <cell r="D945" t="str">
            <v>100m³/km</v>
          </cell>
          <cell r="H945">
            <v>279694</v>
          </cell>
        </row>
        <row r="946">
          <cell r="B946" t="str">
            <v>AB.42134</v>
          </cell>
          <cell r="C946" t="str">
            <v>Vaän chuyeån tieáp 1000m baèng oâ toâ töï ñoå 10 taán, cöï ly &lt;=2km, ñaát caáp IV.</v>
          </cell>
          <cell r="D946" t="str">
            <v>100m³/km</v>
          </cell>
          <cell r="H946">
            <v>309135</v>
          </cell>
        </row>
        <row r="947">
          <cell r="B947" t="str">
            <v>AB.42141</v>
          </cell>
          <cell r="C947" t="str">
            <v>Vaän chuyeån tieáp 1000m baèng oâ toâ töï ñoå 12 taán, cöï ly &lt;=2km, ñaát caáp I.</v>
          </cell>
          <cell r="D947" t="str">
            <v>100m³/km</v>
          </cell>
          <cell r="H947">
            <v>226140</v>
          </cell>
        </row>
        <row r="948">
          <cell r="B948" t="str">
            <v>AB.42142</v>
          </cell>
          <cell r="C948" t="str">
            <v>Vaän chuyeån tieáp 1000m baèng oâ toâ töï ñoå 12 taán, cöï ly &lt;=2km, ñaát caáp II.</v>
          </cell>
          <cell r="D948" t="str">
            <v>100m³/km</v>
          </cell>
          <cell r="H948">
            <v>258446</v>
          </cell>
        </row>
        <row r="949">
          <cell r="B949" t="str">
            <v>AB.42143</v>
          </cell>
          <cell r="C949" t="str">
            <v>Vaän chuyeån tieáp 1000m baèng oâ toâ töï ñoå 12 taán, cöï ly &lt;=2km, ñaát caáp III.</v>
          </cell>
          <cell r="D949" t="str">
            <v>100m³/km</v>
          </cell>
          <cell r="H949">
            <v>290752</v>
          </cell>
        </row>
        <row r="950">
          <cell r="B950" t="str">
            <v>AB.42144</v>
          </cell>
          <cell r="C950" t="str">
            <v>Vaän chuyeån tieáp 1000m baèng oâ toâ töï ñoå 12 taán, cöï ly &lt;=2km, ñaát caáp IV.</v>
          </cell>
          <cell r="D950" t="str">
            <v>100m³/km</v>
          </cell>
          <cell r="H950">
            <v>331134</v>
          </cell>
        </row>
        <row r="951">
          <cell r="B951" t="str">
            <v>AB.42151</v>
          </cell>
          <cell r="C951" t="str">
            <v>Vaän chuyeån tieáp 1000m baèng oâ toâ töï ñoå 22 taán, cöï ly &lt;=2km, ñaát caáp I.</v>
          </cell>
          <cell r="D951" t="str">
            <v>100m³/km</v>
          </cell>
          <cell r="H951">
            <v>183875</v>
          </cell>
        </row>
        <row r="952">
          <cell r="B952" t="str">
            <v>AB.42152</v>
          </cell>
          <cell r="C952" t="str">
            <v>Vaän chuyeån tieáp 1000m baèng oâ toâ töï ñoå 22 taán, cöï ly &lt;=2km, ñaát caáp II.</v>
          </cell>
          <cell r="D952" t="str">
            <v>100m³/km</v>
          </cell>
          <cell r="H952">
            <v>210424</v>
          </cell>
        </row>
        <row r="953">
          <cell r="B953" t="str">
            <v>AB.42153</v>
          </cell>
          <cell r="C953" t="str">
            <v>Vaän chuyeån tieáp 1000m baèng oâ toâ töï ñoå 22 taán, cöï ly &lt;=2km, ñaát caáp III.</v>
          </cell>
          <cell r="D953" t="str">
            <v>100m³/km</v>
          </cell>
          <cell r="H953">
            <v>236973</v>
          </cell>
        </row>
        <row r="954">
          <cell r="B954" t="str">
            <v>AB.42154</v>
          </cell>
          <cell r="C954" t="str">
            <v>Vaän chuyeån tieáp 1000m baèng oâ toâ töï ñoå 22 taán, cöï ly &lt;=2km, ñaát caáp IV.</v>
          </cell>
          <cell r="D954" t="str">
            <v>100m³/km</v>
          </cell>
          <cell r="H954">
            <v>269421</v>
          </cell>
        </row>
        <row r="955">
          <cell r="B955" t="str">
            <v>AB.42161</v>
          </cell>
          <cell r="C955" t="str">
            <v>Vaän chuyeån tieáp 1000m baèng oâ toâ töï ñoå 27 taán, cöï ly &lt;=2km, ñaát caáp I.</v>
          </cell>
          <cell r="D955" t="str">
            <v>100m³/km</v>
          </cell>
          <cell r="H955">
            <v>175552</v>
          </cell>
        </row>
        <row r="956">
          <cell r="B956" t="str">
            <v>AB.42162</v>
          </cell>
          <cell r="C956" t="str">
            <v>Vaän chuyeån tieáp 1000m baèng oâ toâ töï ñoå 27 taán, cöï ly &lt;=2km, ñaát caáp II.</v>
          </cell>
          <cell r="D956" t="str">
            <v>100m³/km</v>
          </cell>
          <cell r="H956">
            <v>200631</v>
          </cell>
        </row>
        <row r="957">
          <cell r="B957" t="str">
            <v>AB.42163</v>
          </cell>
          <cell r="C957" t="str">
            <v>Vaän chuyeån tieáp 1000m baèng oâ toâ töï ñoå 27 taán, cöï ly &lt;=2km, ñaát caáp III.</v>
          </cell>
          <cell r="D957" t="str">
            <v>100m³/km</v>
          </cell>
          <cell r="H957">
            <v>225710</v>
          </cell>
        </row>
        <row r="958">
          <cell r="B958" t="str">
            <v>AB.42164</v>
          </cell>
          <cell r="C958" t="str">
            <v>Vaän chuyeån tieáp 1000m baèng oâ toâ töï ñoå 27 taán, cöï ly &lt;=2km, ñaát caáp IV.</v>
          </cell>
          <cell r="D958" t="str">
            <v>100m³/km</v>
          </cell>
          <cell r="H958">
            <v>257058</v>
          </cell>
        </row>
        <row r="959">
          <cell r="B959" t="str">
            <v>AB.42211</v>
          </cell>
          <cell r="C959" t="str">
            <v>Vaän chuyeån tieáp 1000m baèng oâ toâ töï ñoå 5 taán, cöï ly &gt;2 ñeán &lt;=4km, ñaát caáp I.</v>
          </cell>
          <cell r="D959" t="str">
            <v>100m³/km</v>
          </cell>
          <cell r="H959">
            <v>229902</v>
          </cell>
        </row>
        <row r="960">
          <cell r="B960" t="str">
            <v>AB.42212</v>
          </cell>
          <cell r="C960" t="str">
            <v>Vaän chuyeån tieáp 1000m baèng oâ toâ töï ñoå 5 taán, cöï ly &gt;2 ñeán &lt;=4km, ñaát caáp II.</v>
          </cell>
          <cell r="D960" t="str">
            <v>100m³/km</v>
          </cell>
          <cell r="H960">
            <v>260267</v>
          </cell>
        </row>
        <row r="961">
          <cell r="B961" t="str">
            <v>AB.42213</v>
          </cell>
          <cell r="C961" t="str">
            <v>Vaän chuyeån tieáp 1000m baèng oâ toâ töï ñoå 5 taán, cöï ly &gt;2 ñeán &lt;=4km, ñaát caáp III.</v>
          </cell>
          <cell r="D961" t="str">
            <v>100m³/km</v>
          </cell>
          <cell r="H961">
            <v>286293</v>
          </cell>
        </row>
        <row r="962">
          <cell r="B962" t="str">
            <v>AB.42214</v>
          </cell>
          <cell r="C962" t="str">
            <v>Vaän chuyeån tieáp 1000m baèng oâ toâ töï ñoå 5 taán, cöï ly &gt;2 ñeán &lt;=4km, ñaát caáp IV.</v>
          </cell>
          <cell r="D962" t="str">
            <v>100m³/km</v>
          </cell>
          <cell r="H962">
            <v>316658</v>
          </cell>
        </row>
        <row r="963">
          <cell r="B963" t="str">
            <v>AB.42221</v>
          </cell>
          <cell r="C963" t="str">
            <v>Vaän chuyeån tieáp 1000m baèng oâ toâ töï ñoå 7 taán, cöï ly &gt;2 ñeán&lt;=4km, ñaát caáp I.</v>
          </cell>
          <cell r="D963" t="str">
            <v>100m³/km</v>
          </cell>
          <cell r="H963">
            <v>236501</v>
          </cell>
        </row>
        <row r="964">
          <cell r="B964" t="str">
            <v>AB.42222</v>
          </cell>
          <cell r="C964" t="str">
            <v>Vaän chuyeån tieáp 1000m baèng oâ toâ töï ñoå 7 taán, cöï ly &gt;2 ñeán &lt;=4km, ñaát caáp II.</v>
          </cell>
          <cell r="D964" t="str">
            <v>100m³/km</v>
          </cell>
          <cell r="H964">
            <v>255172</v>
          </cell>
        </row>
        <row r="965">
          <cell r="B965" t="str">
            <v>AB.42223</v>
          </cell>
          <cell r="C965" t="str">
            <v>Vaän chuyeån tieáp 1000m baèng oâ toâ töï ñoå 7 taán, cöï ly &gt;2 ñeán &lt;=4km, ñaát caáp III.</v>
          </cell>
          <cell r="D965" t="str">
            <v>100m³/km</v>
          </cell>
          <cell r="H965">
            <v>261396</v>
          </cell>
        </row>
        <row r="966">
          <cell r="B966" t="str">
            <v>AB.42224</v>
          </cell>
          <cell r="C966" t="str">
            <v>Vaän chuyeån tieáp 1000m baèng oâ toâ töï ñoå 7 taán, cöï ly &gt;2 ñeán &lt;=4km, ñaát caáp IV.</v>
          </cell>
          <cell r="D966" t="str">
            <v>100m³/km</v>
          </cell>
          <cell r="H966">
            <v>286291</v>
          </cell>
        </row>
        <row r="967">
          <cell r="B967" t="str">
            <v>AB.42231</v>
          </cell>
          <cell r="C967" t="str">
            <v>Vaän chuyeån tieáp 1000m baèng oâ toâ töï ñoå 10 taán, cöï ly &gt;2 ñeán &lt;=4km, ñaát caáp I.</v>
          </cell>
          <cell r="D967" t="str">
            <v>100m³/km</v>
          </cell>
          <cell r="H967">
            <v>169288</v>
          </cell>
        </row>
        <row r="968">
          <cell r="B968" t="str">
            <v>AB.42232</v>
          </cell>
          <cell r="C968" t="str">
            <v>Vaän chuyeån tieáp 1000m baèng oâ toâ töï ñoå 10 taán, cöï ly &gt;2 ñeán &lt;=4km, ñaát caáp II.</v>
          </cell>
          <cell r="D968" t="str">
            <v>100m³/km</v>
          </cell>
          <cell r="H968">
            <v>198730</v>
          </cell>
        </row>
        <row r="969">
          <cell r="B969" t="str">
            <v>AB.42233</v>
          </cell>
          <cell r="C969" t="str">
            <v>Vaän chuyeån tieáp 1000m baèng oâ toâ töï ñoå 10 taán, cöï ly &gt;2 ñeán &lt;=4km, ñaát caáp III.</v>
          </cell>
          <cell r="D969" t="str">
            <v>100m³/km</v>
          </cell>
          <cell r="H969">
            <v>220811</v>
          </cell>
        </row>
        <row r="970">
          <cell r="B970" t="str">
            <v>AB.42234</v>
          </cell>
          <cell r="C970" t="str">
            <v>Vaän chuyeån tieáp 1000m baèng oâ toâ töï ñoå 10 taán, cöï ly &gt;2 ñeán &lt;=4km, ñaát caáp IV.</v>
          </cell>
          <cell r="D970" t="str">
            <v>100m³/km</v>
          </cell>
          <cell r="H970">
            <v>250252</v>
          </cell>
        </row>
        <row r="971">
          <cell r="B971" t="str">
            <v>AB.42241</v>
          </cell>
          <cell r="C971" t="str">
            <v>Vaän chuyeån tieáp 1000m baèng oâ toâ töï ñoå 12 taán, cöï ly &gt;2 ñeán &lt;=4km, ñaát caáp I.</v>
          </cell>
          <cell r="D971" t="str">
            <v>100m³/km</v>
          </cell>
          <cell r="H971">
            <v>169605</v>
          </cell>
        </row>
        <row r="972">
          <cell r="B972" t="str">
            <v>AB.42242</v>
          </cell>
          <cell r="C972" t="str">
            <v>Vaän chuyeån tieáp 1000m baèng oâ toâ töï ñoå 12 taán, cöï ly &gt;2 ñeán &lt;=4km, ñaát caáp II.</v>
          </cell>
          <cell r="D972" t="str">
            <v>100m³/km</v>
          </cell>
          <cell r="H972">
            <v>201911</v>
          </cell>
        </row>
        <row r="973">
          <cell r="B973" t="str">
            <v>AB.42243</v>
          </cell>
          <cell r="C973" t="str">
            <v>Vaän chuyeån tieáp 1000m baèng oâ toâ töï ñoå 12 taán, cöï ly &gt;2 ñeán&lt;=4km, ñaát caáp III.</v>
          </cell>
          <cell r="D973" t="str">
            <v>100m³/km</v>
          </cell>
          <cell r="H973">
            <v>226140</v>
          </cell>
        </row>
        <row r="974">
          <cell r="B974" t="str">
            <v>AB.42244</v>
          </cell>
          <cell r="C974" t="str">
            <v>Vaän chuyeån tieáp 1000m baèng oâ toâ töï ñoå 12 taán, cöï ly &gt;2 ñeán &lt;=4km, ñaát caáp IV.</v>
          </cell>
          <cell r="D974" t="str">
            <v>100m³/km</v>
          </cell>
          <cell r="H974">
            <v>266523</v>
          </cell>
        </row>
        <row r="975">
          <cell r="B975" t="str">
            <v>AB.42251</v>
          </cell>
          <cell r="C975" t="str">
            <v>Vaän chuyeån tieáp 1000m baèng oâ toâ töï ñoå 22 taán, cöï ly &gt;2 ñeán &lt;=4km, ñaát caáp I.</v>
          </cell>
          <cell r="D975" t="str">
            <v>100m³/km</v>
          </cell>
          <cell r="H975">
            <v>137661</v>
          </cell>
        </row>
        <row r="976">
          <cell r="B976" t="str">
            <v>AB.42252</v>
          </cell>
          <cell r="C976" t="str">
            <v>Vaän chuyeån tieáp 1000m baèng oâ toâ töï ñoå 22 taán, cöï ly &gt;2 ñeán &lt;=4km, ñaát caáp II.</v>
          </cell>
          <cell r="D976" t="str">
            <v>100m³/km</v>
          </cell>
          <cell r="H976">
            <v>164209</v>
          </cell>
        </row>
        <row r="977">
          <cell r="B977" t="str">
            <v>AB.42253</v>
          </cell>
          <cell r="C977" t="str">
            <v>Vaän chuyeån tieáp 1000m baèng oâ toâ töï ñoå 22 taán, cöï ly &gt;2 ñeán &lt;=4km, ñaát caáp III.</v>
          </cell>
          <cell r="D977" t="str">
            <v>100m³/km</v>
          </cell>
          <cell r="H977">
            <v>183875</v>
          </cell>
        </row>
        <row r="978">
          <cell r="B978" t="str">
            <v>AB.42254</v>
          </cell>
          <cell r="C978" t="str">
            <v>Vaän chuyeån tieáp 1000m baèng oâ toâ töï ñoå 22 taán, cöï ly &gt;2 ñeán&lt;=4km, ñaát caáp IV.</v>
          </cell>
          <cell r="D978" t="str">
            <v>100m³/km</v>
          </cell>
          <cell r="H978">
            <v>217307</v>
          </cell>
        </row>
        <row r="979">
          <cell r="B979" t="str">
            <v>AB.42261</v>
          </cell>
          <cell r="C979" t="str">
            <v>Vaän chuyeån tieáp 1000m baèng oâ toâ töï ñoå 27 taán, cöï ly &gt;2 ñeán &lt;=4km, ñaát caáp I.</v>
          </cell>
          <cell r="D979" t="str">
            <v>100m³/km</v>
          </cell>
          <cell r="H979">
            <v>131664</v>
          </cell>
        </row>
        <row r="980">
          <cell r="B980" t="str">
            <v>AB.42262</v>
          </cell>
          <cell r="C980" t="str">
            <v>Vaän chuyeån tieáp 1000m baèng oâ toâ töï ñoå 27 taán, cöï ly &gt;2 ñeán &lt;=4km, ñaát caáp II.</v>
          </cell>
          <cell r="D980" t="str">
            <v>100m³/km</v>
          </cell>
          <cell r="H980">
            <v>156743</v>
          </cell>
        </row>
        <row r="981">
          <cell r="B981" t="str">
            <v>AB.42263</v>
          </cell>
          <cell r="C981" t="str">
            <v>Vaän chuyeån tieáp 1000m baèng oâ toâ töï ñoå 27 taán, cöï ly &gt;2 ñeán &lt;=4km, ñaát caáp III.</v>
          </cell>
          <cell r="D981" t="str">
            <v>100m³/km</v>
          </cell>
          <cell r="H981">
            <v>175552</v>
          </cell>
        </row>
        <row r="982">
          <cell r="B982" t="str">
            <v>AB.42264</v>
          </cell>
          <cell r="C982" t="str">
            <v>Vaän chuyeån tieáp 1000m baèng oâ toâ töï ñoå 27 taán, cöï ly &gt;2 ñeán &lt;=4km, ñaát caáp IV.</v>
          </cell>
          <cell r="D982" t="str">
            <v>100m³/km</v>
          </cell>
          <cell r="H982">
            <v>206900</v>
          </cell>
        </row>
        <row r="983">
          <cell r="B983" t="str">
            <v>AB.42311</v>
          </cell>
          <cell r="C983" t="str">
            <v>Vaän chuyeån tieáp 1000m baèng oâ toâ töï ñoå 5 taán, cöï ly &gt;4 ñeán &lt;=7km, ñaát caáp I.</v>
          </cell>
          <cell r="D983" t="str">
            <v>100m³/km</v>
          </cell>
          <cell r="H983">
            <v>190862</v>
          </cell>
        </row>
        <row r="984">
          <cell r="B984" t="str">
            <v>AB.42312</v>
          </cell>
          <cell r="C984" t="str">
            <v>Vaän chuyeån tieáp 1000m baèng oâ toâ töï ñoå 5 taán, cöï ly &gt;4 ñeán &lt;=7km, ñaát caáp II.</v>
          </cell>
          <cell r="D984" t="str">
            <v>100m³/km</v>
          </cell>
          <cell r="H984">
            <v>231637</v>
          </cell>
        </row>
        <row r="985">
          <cell r="B985" t="str">
            <v>AB.42313</v>
          </cell>
          <cell r="C985" t="str">
            <v>Vaän chuyeån tieáp 1000m baèng oâ toâ töï ñoå 5 taán, cöï ly &gt;4 ñeán &lt;=7km, ñaát caáp III.</v>
          </cell>
          <cell r="D985" t="str">
            <v>100m³/km</v>
          </cell>
          <cell r="H985">
            <v>252459</v>
          </cell>
        </row>
        <row r="986">
          <cell r="B986" t="str">
            <v>AB.42314</v>
          </cell>
          <cell r="C986" t="str">
            <v>Vaän chuyeån tieáp 1000m baèng oâ toâ töï ñoå 5 taán, cöï ly &gt;4 ñeán &lt;=7km, ñaát caáp IV.</v>
          </cell>
          <cell r="D986" t="str">
            <v>100m³/km</v>
          </cell>
          <cell r="H986">
            <v>286293</v>
          </cell>
        </row>
        <row r="987">
          <cell r="B987" t="str">
            <v>AB.42321</v>
          </cell>
          <cell r="C987" t="str">
            <v>Vaän chuyeån tieáp 1000m baèng oâ toâ töï ñoå 7 taán, cöï ly &gt;4 ñeán &lt;=7km, ñaát caáp I.</v>
          </cell>
          <cell r="D987" t="str">
            <v>100m³/km</v>
          </cell>
          <cell r="H987">
            <v>230277</v>
          </cell>
        </row>
        <row r="988">
          <cell r="B988" t="str">
            <v>AB.42322</v>
          </cell>
          <cell r="C988" t="str">
            <v>Vaän chuyeån tieáp 1000m baèng oâ toâ töï ñoå 7 taán, cöï ly &gt;4 ñeán &lt;=7km, ñaát caáp II.</v>
          </cell>
          <cell r="D988" t="str">
            <v>100m³/km</v>
          </cell>
          <cell r="H988">
            <v>236501</v>
          </cell>
        </row>
        <row r="989">
          <cell r="B989" t="str">
            <v>AB.42323</v>
          </cell>
          <cell r="C989" t="str">
            <v>Vaän chuyeån tieáp 1000m baèng oâ toâ töï ñoå 7 taán, cöï ly &gt;4 ñeán &lt;=7km, ñaát caáp III.</v>
          </cell>
          <cell r="D989" t="str">
            <v>100m³/km</v>
          </cell>
          <cell r="H989">
            <v>248948</v>
          </cell>
        </row>
        <row r="990">
          <cell r="B990" t="str">
            <v>AB.42324</v>
          </cell>
          <cell r="C990" t="str">
            <v>Vaän chuyeån tieáp 1000m baèng oâ toâ töï ñoå 7 taán, cöï ly &gt;4 ñeán &lt;=7km, ñaát caáp IV.</v>
          </cell>
          <cell r="D990" t="str">
            <v>100m³/km</v>
          </cell>
          <cell r="H990">
            <v>255172</v>
          </cell>
        </row>
        <row r="991">
          <cell r="B991" t="str">
            <v>AB.42331</v>
          </cell>
          <cell r="C991" t="str">
            <v>Vaän chuyeån tieáp 1000m baèng oâ toâ töï ñoå 10 taán, cöï ly &gt;4 ñeán&lt;=7km, ñaát caáp I.</v>
          </cell>
          <cell r="D991" t="str">
            <v>100m³/km</v>
          </cell>
          <cell r="H991">
            <v>147207</v>
          </cell>
        </row>
        <row r="992">
          <cell r="B992" t="str">
            <v>AB.42332</v>
          </cell>
          <cell r="C992" t="str">
            <v>Vaän chuyeån tieáp 1000m baèng oâ toâ töï ñoå 10 taán, cöï ly &gt;4 ñeán &lt;=7km, ñaát caáp II.</v>
          </cell>
          <cell r="D992" t="str">
            <v>100m³/km</v>
          </cell>
          <cell r="H992">
            <v>161928</v>
          </cell>
        </row>
        <row r="993">
          <cell r="B993" t="str">
            <v>AB.42333</v>
          </cell>
          <cell r="C993" t="str">
            <v>Vaän chuyeån tieáp 1000m baèng oâ toâ töï ñoå 10 taán, cöï ly &gt;4 ñeán &lt;=7km, ñaát caáp III.</v>
          </cell>
          <cell r="D993" t="str">
            <v>100m³/km</v>
          </cell>
          <cell r="H993">
            <v>176649</v>
          </cell>
        </row>
        <row r="994">
          <cell r="B994" t="str">
            <v>AB.42334</v>
          </cell>
          <cell r="C994" t="str">
            <v>Vaän chuyeån tieáp 1000m baèng oâ toâ töï ñoå 10 taán, cöï ly &gt;4 ñeán &lt;=7km, ñaát caáp IV.</v>
          </cell>
          <cell r="D994" t="str">
            <v>100m³/km</v>
          </cell>
          <cell r="H994">
            <v>213450</v>
          </cell>
        </row>
        <row r="995">
          <cell r="B995" t="str">
            <v>AB.42341</v>
          </cell>
          <cell r="C995" t="str">
            <v>Vaän chuyeån tieáp 1000m baèng oâ toâ töï ñoå 12 taán, cöï ly &gt;4 ñeán &lt;=7km, ñaát caáp I.</v>
          </cell>
          <cell r="D995" t="str">
            <v>100m³/km</v>
          </cell>
          <cell r="H995">
            <v>138107</v>
          </cell>
        </row>
        <row r="996">
          <cell r="B996" t="str">
            <v>AB.42342</v>
          </cell>
          <cell r="C996" t="str">
            <v>Vaän chuyeån tieáp 1000m baèng oâ toâ töï ñoå 12 taán, cöï ly &gt;4 d?n &lt;=7km, ñaát caáp II.</v>
          </cell>
          <cell r="D996" t="str">
            <v>100m³/km</v>
          </cell>
          <cell r="H996">
            <v>161529</v>
          </cell>
        </row>
        <row r="997">
          <cell r="B997" t="str">
            <v>AB.42343</v>
          </cell>
          <cell r="C997" t="str">
            <v>Vaän chuyeån tieáp 1000m baèng oâ toâ töï ñoå 12 taán, cöï ly &gt;4 ñeán &lt;=7km, ñaát caáp III.</v>
          </cell>
          <cell r="D997" t="str">
            <v>100m³/km</v>
          </cell>
          <cell r="H997">
            <v>177682</v>
          </cell>
        </row>
        <row r="998">
          <cell r="B998" t="str">
            <v>AB.42344</v>
          </cell>
          <cell r="C998" t="str">
            <v>Vaän chuyeån tieáp 1000m baèng oâ toâ töï ñoå 12 taán, cöï ly &gt;4 ñeán &lt;=7km, ñaát caáp IV.</v>
          </cell>
          <cell r="D998" t="str">
            <v>100m³/km</v>
          </cell>
          <cell r="H998">
            <v>209987</v>
          </cell>
        </row>
        <row r="999">
          <cell r="B999" t="str">
            <v>AB.42351</v>
          </cell>
          <cell r="C999" t="str">
            <v>Vaän chuyeån tieáp 1000m baèng oâ toâ töï ñoå 22 taán, cöï ly &gt;4 ñeán &lt;=7km, ñaát caáp I.</v>
          </cell>
          <cell r="D999" t="str">
            <v>100m³/km</v>
          </cell>
          <cell r="H999">
            <v>112095</v>
          </cell>
        </row>
        <row r="1000">
          <cell r="B1000" t="str">
            <v>AB.42352</v>
          </cell>
          <cell r="C1000" t="str">
            <v>Vaän chuyeån tieáp 1000m baèng oâ toâ töï ñoå 22 taán, cöï ly &gt;4 ñeán &lt;=7km, ñaát caáp II.</v>
          </cell>
          <cell r="D1000" t="str">
            <v>100m³/km</v>
          </cell>
          <cell r="H1000">
            <v>131761</v>
          </cell>
        </row>
        <row r="1001">
          <cell r="B1001" t="str">
            <v>AB.42353</v>
          </cell>
          <cell r="C1001" t="str">
            <v>Vaän chuyeån tieáp 1000m baèng oâ toâ töï ñoå 22 taán, cöï ly &gt;4 ñeán &lt;=7km, ñaát caáp III.</v>
          </cell>
          <cell r="D1001" t="str">
            <v>100m³/km</v>
          </cell>
          <cell r="H1001">
            <v>144544</v>
          </cell>
        </row>
        <row r="1002">
          <cell r="B1002" t="str">
            <v>AB.42354</v>
          </cell>
          <cell r="C1002" t="str">
            <v>Vaän chuyeån tieáp 1000m baèng oâ toâ töï ñoå 22 taán, cöï ly &gt;4 ñeán &lt;=7km, ñaát caáp IV.</v>
          </cell>
          <cell r="D1002" t="str">
            <v>100m³/km</v>
          </cell>
          <cell r="H1002">
            <v>171092</v>
          </cell>
        </row>
        <row r="1003">
          <cell r="B1003" t="str">
            <v>AB.42361</v>
          </cell>
          <cell r="C1003" t="str">
            <v>Vaän chuyeån tieáp 1000m baèng oâ toâ töï ñoå 27 taán, cöï ly &gt;4 ñeán &lt;=7km, ñaát caáp I.</v>
          </cell>
          <cell r="D1003" t="str">
            <v>100m³/km</v>
          </cell>
          <cell r="H1003">
            <v>107839</v>
          </cell>
        </row>
        <row r="1004">
          <cell r="B1004" t="str">
            <v>AB.42362</v>
          </cell>
          <cell r="C1004" t="str">
            <v>Vaän chuyeån tieáp 1000m baèng oâ toâ töï ñoå 27 taán, cöï ly &gt;4 ñeán &lt;=7km, ñaát caáp II.</v>
          </cell>
          <cell r="D1004" t="str">
            <v>100m³/km</v>
          </cell>
          <cell r="H1004">
            <v>125394</v>
          </cell>
        </row>
        <row r="1005">
          <cell r="B1005" t="str">
            <v>AB.42363</v>
          </cell>
          <cell r="C1005" t="str">
            <v>Vaän chuyeån tieáp 1000m baèng oâ toâ töï ñoå 27 taán, cöï ly &gt;4 ñeán &lt;=7km, ñaát caáp III.</v>
          </cell>
          <cell r="D1005" t="str">
            <v>100m³/km</v>
          </cell>
          <cell r="H1005">
            <v>137934</v>
          </cell>
        </row>
        <row r="1006">
          <cell r="B1006" t="str">
            <v>AB.42364</v>
          </cell>
          <cell r="C1006" t="str">
            <v>Vaän chuyeån tieáp 1000m baèng oâ toâ töï ñoå 27 taán, cöï ly &gt;4 ñeán &lt;=7km, ñaát caáp IV.</v>
          </cell>
          <cell r="D1006" t="str">
            <v>100m³/km</v>
          </cell>
          <cell r="H1006">
            <v>150473</v>
          </cell>
        </row>
        <row r="1007">
          <cell r="B1007" t="str">
            <v>AB.42411</v>
          </cell>
          <cell r="C1007" t="str">
            <v>Vaän chuyeån ñaát 1000 km tieáp theo baèng oâ toâ töï ñoå 5T, vaän chuyeån 1Km ngoaøi phaïm vi 7Km, ñaát caáp I.</v>
          </cell>
          <cell r="D1007" t="str">
            <v>100m³</v>
          </cell>
          <cell r="H1007">
            <v>117988</v>
          </cell>
        </row>
        <row r="1008">
          <cell r="B1008" t="str">
            <v>AB.42412</v>
          </cell>
          <cell r="C1008" t="str">
            <v>Vaän chuyeån ñaát 1000 km tieáp theo baèng oâ toâ töï ñoå 5T, vaän chuyeån 1Km ngoaøi phaïm vi 7Km, ñaát caáp II.</v>
          </cell>
          <cell r="D1008" t="str">
            <v>100m³</v>
          </cell>
          <cell r="H1008">
            <v>143581</v>
          </cell>
        </row>
        <row r="1009">
          <cell r="B1009" t="str">
            <v>AB.42413</v>
          </cell>
          <cell r="C1009" t="str">
            <v>Vaän chuyeån ñaát 1000 km tieáp theo baèng oâ toâ töï ñoå 5T, vaän chuyeån 1Km ngoaøi phaïm vi 7Km, ñaát caáp III.</v>
          </cell>
          <cell r="D1009" t="str">
            <v>100m³</v>
          </cell>
          <cell r="H1009">
            <v>156594</v>
          </cell>
        </row>
        <row r="1010">
          <cell r="B1010" t="str">
            <v>AB.42414</v>
          </cell>
          <cell r="C1010" t="str">
            <v>Vaän chuyeån ñaát 1000 km tieáp theo baèng oâ toâ töï ñoå 5T, vaän chuyeån 1Km ngoaøi phaïm vi 7Km, ñaát caáp IV.</v>
          </cell>
          <cell r="D1010" t="str">
            <v>100m³</v>
          </cell>
          <cell r="H1010">
            <v>177849</v>
          </cell>
        </row>
        <row r="1011">
          <cell r="B1011" t="str">
            <v>AB.42421</v>
          </cell>
          <cell r="C1011" t="str">
            <v>Vaän chuyeån ñaát 1000 km tieáp theo baèng oâ toâ töï ñoå 7T, vaän chuyeån 1Km ngoaøi phaïm vi 7Km, ñaát caáp I.</v>
          </cell>
          <cell r="D1011" t="str">
            <v>100m³</v>
          </cell>
          <cell r="H1011">
            <v>142523</v>
          </cell>
        </row>
        <row r="1012">
          <cell r="B1012" t="str">
            <v>AB.42422</v>
          </cell>
          <cell r="C1012" t="str">
            <v>Vaän chuyeån ñaát 1000 km tieáp theo baèng oâ toâ töï ñoå 7T, vaän chuyeån 1Km ngoaøi phaïm vi 7Km, ñaát caáp II.</v>
          </cell>
          <cell r="D1012" t="str">
            <v>100m³</v>
          </cell>
          <cell r="H1012">
            <v>146880</v>
          </cell>
        </row>
        <row r="1013">
          <cell r="B1013" t="str">
            <v>AB.42423</v>
          </cell>
          <cell r="C1013" t="str">
            <v>Vaän chuyeån ñaát 1000 km tieáp theo baèng oâ toâ töï ñoå 7T, vaän chuyeån 1Km ngoaøi phaïm vi 7Km, ñaát caáp III.</v>
          </cell>
          <cell r="D1013" t="str">
            <v>100m³</v>
          </cell>
          <cell r="H1013">
            <v>155593</v>
          </cell>
        </row>
        <row r="1014">
          <cell r="B1014" t="str">
            <v>AB.42424</v>
          </cell>
          <cell r="C1014" t="str">
            <v>Vaän chuyeån ñaát 1000 km tieáp theo baèng oâ toâ töï ñoå 7T, vaän chuyeån 1Km ngoaøi phaïm vi 7Km, ñaát caáp IV.</v>
          </cell>
          <cell r="D1014" t="str">
            <v>100m³</v>
          </cell>
          <cell r="H1014">
            <v>158082</v>
          </cell>
        </row>
        <row r="1015">
          <cell r="B1015" t="str">
            <v>AB.42431</v>
          </cell>
          <cell r="C1015" t="str">
            <v>Vaän chuyeån ñaát 1000 km tieáp theo baèng oâ toâ töï ñoå 10T, vaän chuyeån 1Km ngoaøi phaïm vi 7Km, ñaát caáp I.</v>
          </cell>
          <cell r="D1015" t="str">
            <v>100m³</v>
          </cell>
          <cell r="H1015">
            <v>91268</v>
          </cell>
        </row>
        <row r="1016">
          <cell r="B1016" t="str">
            <v>AB.42432</v>
          </cell>
          <cell r="C1016" t="str">
            <v>Vaän chuyeån ñaát 1000 km tieáp theo baèng oâ toâ töï ñoå 10T, vaän chuyeån 1Km ngoaøi phaïm vi 7Km, ñaát caáp II.</v>
          </cell>
          <cell r="D1016" t="str">
            <v>100m³</v>
          </cell>
          <cell r="H1016">
            <v>100101</v>
          </cell>
        </row>
        <row r="1017">
          <cell r="B1017" t="str">
            <v>AB.42433</v>
          </cell>
          <cell r="C1017" t="str">
            <v>Vaän chuyeån ñaát 1000 km tieáp theo baèng oâ toâ töï ñoå 10T, vaän chuyeån 1Km ngoaøi phaïm vi 7Km, ñaát caáp III.</v>
          </cell>
          <cell r="D1017" t="str">
            <v>100m³</v>
          </cell>
          <cell r="H1017">
            <v>106725</v>
          </cell>
        </row>
        <row r="1018">
          <cell r="B1018" t="str">
            <v>AB.42434</v>
          </cell>
          <cell r="C1018" t="str">
            <v>Vaän chuyeån ñaát 1000 km tieáp theo baèng oâ toâ töï ñoå 10T, vaän chuyeån 1Km ngoaøi phaïm vi 7Km, ñaát caáp IV.</v>
          </cell>
          <cell r="D1018" t="str">
            <v>100m³</v>
          </cell>
          <cell r="H1018">
            <v>131750</v>
          </cell>
        </row>
        <row r="1019">
          <cell r="B1019" t="str">
            <v>AB.42441</v>
          </cell>
          <cell r="C1019" t="str">
            <v>Vaän chuyeån ñaát 1000 km tieáp theo baèng oâ toâ töï ñoå 12T, vaän chuyeån 1Km ngoaøi phaïm vi 7Km, ñaát caáp I.</v>
          </cell>
          <cell r="D1019" t="str">
            <v>100m³</v>
          </cell>
          <cell r="H1019">
            <v>85610</v>
          </cell>
        </row>
        <row r="1020">
          <cell r="B1020" t="str">
            <v>AB.42442</v>
          </cell>
          <cell r="C1020" t="str">
            <v>Vaän chuyeån ñaát 1000 km tieáp theo baèng oâ toâ töï ñoå 12T, vaän chuyeån 1Km ngoaøi phaïm vi 7Km, ñaát caáp II.</v>
          </cell>
          <cell r="D1020" t="str">
            <v>100m³</v>
          </cell>
          <cell r="H1020">
            <v>100148</v>
          </cell>
        </row>
        <row r="1021">
          <cell r="B1021" t="str">
            <v>AB.42443</v>
          </cell>
          <cell r="C1021" t="str">
            <v>Vaän chuyeån ñaát 1000 km tieáp theo baèng oâ toâ töï ñoå 12T, vaän chuyeån 1Km ngoaøi phaïm vi 7Km, ñaát caáp III.</v>
          </cell>
          <cell r="D1021" t="str">
            <v>100m³</v>
          </cell>
          <cell r="H1021">
            <v>109840</v>
          </cell>
        </row>
        <row r="1022">
          <cell r="B1022" t="str">
            <v>AB.42444</v>
          </cell>
          <cell r="C1022" t="str">
            <v>Vaän chuyeån ñaát 1000 km tieáp theo baèng oâ toâ töï ñoå 12T, vaän chuyeån 1Km ngoaøi phaïm vi 7Km, ñaát caáp IV.</v>
          </cell>
          <cell r="D1022" t="str">
            <v>100m³</v>
          </cell>
          <cell r="H1022">
            <v>130031</v>
          </cell>
        </row>
        <row r="1023">
          <cell r="B1023" t="str">
            <v>AB.42451</v>
          </cell>
          <cell r="C1023" t="str">
            <v>Vaän chuyeån ñaát 1000 km tieáp theo baèng oâ toâ töï ñoå 22T, vaän chuyeån 1Km ngoaøi phaïm vi 7Km, ñaát caáp I.</v>
          </cell>
          <cell r="D1023" t="str">
            <v>100m³</v>
          </cell>
          <cell r="H1023">
            <v>69814</v>
          </cell>
        </row>
        <row r="1024">
          <cell r="B1024" t="str">
            <v>AB.42452</v>
          </cell>
          <cell r="C1024" t="str">
            <v>Vaän chuyeån ñaát 1000 km tieáp theo baèng oâ toâ töï ñoå 22T, vaän chuyeån 1Km ngoaøi phaïm vi 7Km, ñaát caáp II.</v>
          </cell>
          <cell r="D1024" t="str">
            <v>100m³</v>
          </cell>
          <cell r="H1024">
            <v>82596</v>
          </cell>
        </row>
        <row r="1025">
          <cell r="B1025" t="str">
            <v>AB.42453</v>
          </cell>
          <cell r="C1025" t="str">
            <v>Vaän chuyeån ñaát 1000 km tieáp theo baèng oâ toâ töï ñoå 22T, vaän chuyeån 1Km ngoaøi phaïm vi 7Km, ñaát caáp III.</v>
          </cell>
          <cell r="D1025" t="str">
            <v>100m³</v>
          </cell>
          <cell r="H1025">
            <v>90463</v>
          </cell>
        </row>
        <row r="1026">
          <cell r="B1026" t="str">
            <v>AB.42454</v>
          </cell>
          <cell r="C1026" t="str">
            <v>Vaän chuyeån ñaát 1000 km tieáp theo baèng oâ toâ töï ñoå 22T, vaän chuyeån 1Km ngoaøi phaïm vi 7Km, ñaát caáp IV.</v>
          </cell>
          <cell r="D1026" t="str">
            <v>100m³</v>
          </cell>
          <cell r="H1026">
            <v>106195</v>
          </cell>
        </row>
        <row r="1027">
          <cell r="B1027" t="str">
            <v>AB.42461</v>
          </cell>
          <cell r="C1027" t="str">
            <v>Vaän chuyeån ñaát 1000 km tieáp theo baèng oâ toâ töï ñoå 27T, vaän chuyeån 1Km ngoaøi phaïm vi 7Km, ñaát caáp I.</v>
          </cell>
          <cell r="D1027" t="str">
            <v>100m³</v>
          </cell>
          <cell r="H1027">
            <v>67713</v>
          </cell>
        </row>
        <row r="1028">
          <cell r="B1028" t="str">
            <v>AB.42462</v>
          </cell>
          <cell r="C1028" t="str">
            <v>Vaän chuyeån ñaát 1000 km tieáp theo baèng oâ toâ töï ñoå 27T, vaän chuyeån 1Km ngoaøi phaïm vi 7Km, ñaát caáp II.</v>
          </cell>
          <cell r="D1028" t="str">
            <v>100m³</v>
          </cell>
          <cell r="H1028">
            <v>77744</v>
          </cell>
        </row>
        <row r="1029">
          <cell r="B1029" t="str">
            <v>AB.42463</v>
          </cell>
          <cell r="C1029" t="str">
            <v>Vaän chuyeån ñaát 1000 km tieáp theo baèng oâ toâ töï ñoå 27T, vaän chuyeån 1Km ngoaøi phaïm vi 7Km, ñaát caáp III.</v>
          </cell>
          <cell r="D1029" t="str">
            <v>100m³</v>
          </cell>
          <cell r="H1029">
            <v>85268</v>
          </cell>
        </row>
        <row r="1030">
          <cell r="B1030" t="str">
            <v>AB.42464</v>
          </cell>
          <cell r="C1030" t="str">
            <v>Vaän chuyeån ñaát 1000 km tieáp theo baèng oâ toâ töï ñoå 27T, vaän chuyeån 1Km ngoaøi phaïm vi 7Km, ñaát caáp IV.</v>
          </cell>
          <cell r="D1030" t="str">
            <v>100m³</v>
          </cell>
          <cell r="H1030">
            <v>94046</v>
          </cell>
        </row>
        <row r="1031">
          <cell r="B1031" t="str">
            <v>AB.61110</v>
          </cell>
          <cell r="C1031" t="str">
            <v>Ñaép ñaát, caùt maët baèng coâng trình baèng taøu huùt, cöï ly &lt;=500m.</v>
          </cell>
          <cell r="D1031" t="str">
            <v>100 m³</v>
          </cell>
          <cell r="G1031">
            <v>63768</v>
          </cell>
          <cell r="H1031">
            <v>991382</v>
          </cell>
        </row>
        <row r="1032">
          <cell r="B1032" t="str">
            <v>AB.61120</v>
          </cell>
          <cell r="C1032" t="str">
            <v>Ñaép ñaát, caùt maët baèng coâng trình baèng taøu huùt, cöï ly &gt;500m, &lt;=1000m.</v>
          </cell>
          <cell r="D1032" t="str">
            <v>100 m³</v>
          </cell>
          <cell r="G1032">
            <v>85024</v>
          </cell>
          <cell r="H1032">
            <v>1847589</v>
          </cell>
        </row>
        <row r="1033">
          <cell r="B1033" t="str">
            <v>AB.62111</v>
          </cell>
          <cell r="C1033" t="str">
            <v>San ñaàm ñaát maët baèng maùy ñaàm 9T, ñoä chaët yeâu caàu  K=0,85.</v>
          </cell>
          <cell r="D1033" t="str">
            <v>100 m³</v>
          </cell>
          <cell r="G1033">
            <v>26952</v>
          </cell>
          <cell r="H1033">
            <v>193353</v>
          </cell>
        </row>
        <row r="1034">
          <cell r="B1034" t="str">
            <v>AB.62112</v>
          </cell>
          <cell r="C1034" t="str">
            <v>San ñaàm ñaát maët baèng maùy ñaàm 9T, ñoä chaët yeâu caàu  K=0,9.</v>
          </cell>
          <cell r="D1034" t="str">
            <v>100 m³</v>
          </cell>
          <cell r="G1034">
            <v>26952</v>
          </cell>
          <cell r="H1034">
            <v>262555</v>
          </cell>
        </row>
        <row r="1035">
          <cell r="B1035" t="str">
            <v>AB.62113</v>
          </cell>
          <cell r="C1035" t="str">
            <v>San ñaàm ñaát maët baèng maùy ñaàm 9T, ñoä chaët yeâu caàu  K=0,95</v>
          </cell>
          <cell r="D1035" t="str">
            <v>100 m³</v>
          </cell>
          <cell r="G1035">
            <v>26952</v>
          </cell>
          <cell r="H1035">
            <v>361013</v>
          </cell>
        </row>
        <row r="1036">
          <cell r="B1036" t="str">
            <v>AB.62121</v>
          </cell>
          <cell r="C1036" t="str">
            <v>San ñaàm ñaát maët baèng maùy ñaàm 16T, ñoä chaët yeâu caàu  K=0,85.</v>
          </cell>
          <cell r="D1036" t="str">
            <v>100 m³</v>
          </cell>
          <cell r="G1036">
            <v>26952</v>
          </cell>
          <cell r="H1036">
            <v>154572</v>
          </cell>
        </row>
        <row r="1037">
          <cell r="B1037" t="str">
            <v>AB.62122</v>
          </cell>
          <cell r="C1037" t="str">
            <v>San ñaàm ñaát maët baèng maùy ñaàm 16T, ñoä chaët yeâu caàu  K=0,9.</v>
          </cell>
          <cell r="D1037" t="str">
            <v>100 m³</v>
          </cell>
          <cell r="G1037">
            <v>26952</v>
          </cell>
          <cell r="H1037">
            <v>225418</v>
          </cell>
        </row>
        <row r="1038">
          <cell r="B1038" t="str">
            <v>AB.62123</v>
          </cell>
          <cell r="C1038" t="str">
            <v>San ñaàm ñaát maët baèng maùy ñaàm 16T, ñoä chaët yeâu caàu  K=0,95.</v>
          </cell>
          <cell r="D1038" t="str">
            <v>100 m³</v>
          </cell>
          <cell r="G1038">
            <v>26952</v>
          </cell>
          <cell r="H1038">
            <v>306393</v>
          </cell>
        </row>
        <row r="1039">
          <cell r="B1039" t="str">
            <v>AB.62124</v>
          </cell>
          <cell r="C1039" t="str">
            <v>San ñaàm ñaát maët baèng maùy ñaàm 16T, ñoä chaët yeâu caàu  K=0,98.</v>
          </cell>
          <cell r="D1039" t="str">
            <v>100 m³</v>
          </cell>
          <cell r="G1039">
            <v>26952</v>
          </cell>
          <cell r="H1039">
            <v>379930</v>
          </cell>
        </row>
        <row r="1040">
          <cell r="B1040" t="str">
            <v>AB.62131</v>
          </cell>
          <cell r="C1040" t="str">
            <v>San ñaàm ñaát maët baèng maùy ñaàm 25T, ñoä chaët yeâu caàu  K=0,85.</v>
          </cell>
          <cell r="D1040" t="str">
            <v>100 m³</v>
          </cell>
          <cell r="G1040">
            <v>26952</v>
          </cell>
          <cell r="H1040">
            <v>157768</v>
          </cell>
        </row>
        <row r="1041">
          <cell r="B1041" t="str">
            <v>AB.62132</v>
          </cell>
          <cell r="C1041" t="str">
            <v>San ñaàm ñaát maët baèng maùy ñaàm 25T, ñoä chaët yeâu caàu  K=0,9.</v>
          </cell>
          <cell r="D1041" t="str">
            <v>100 m³</v>
          </cell>
          <cell r="G1041">
            <v>26952</v>
          </cell>
          <cell r="H1041">
            <v>216765</v>
          </cell>
        </row>
        <row r="1042">
          <cell r="B1042" t="str">
            <v>AB.62133</v>
          </cell>
          <cell r="C1042" t="str">
            <v>San ñaàm ñaát maët baèng maùy ñaàm 25T, ñoä chaët yeâu caàu  K=0,95.</v>
          </cell>
          <cell r="D1042" t="str">
            <v>100 m³</v>
          </cell>
          <cell r="G1042">
            <v>26952</v>
          </cell>
          <cell r="H1042">
            <v>303399</v>
          </cell>
        </row>
        <row r="1043">
          <cell r="B1043" t="str">
            <v>AB.62134</v>
          </cell>
          <cell r="C1043" t="str">
            <v>San ñaàm ñaát maët baèng maùy ñaàm 25T, ñoä chaët yeâu caàu  K=0,98.</v>
          </cell>
          <cell r="D1043" t="str">
            <v>100 m³</v>
          </cell>
          <cell r="G1043">
            <v>26952</v>
          </cell>
          <cell r="H1043">
            <v>378642</v>
          </cell>
        </row>
        <row r="1044">
          <cell r="B1044" t="str">
            <v>AB.63111</v>
          </cell>
          <cell r="C1044" t="str">
            <v>Ñaép ñeâ ñaäp, keânh möông baèng maùy ñaàm 9T,dung troïng &lt;= 1,65 T/m³.</v>
          </cell>
          <cell r="D1044" t="str">
            <v>100m³</v>
          </cell>
          <cell r="G1044">
            <v>53905</v>
          </cell>
          <cell r="H1044">
            <v>215671</v>
          </cell>
        </row>
        <row r="1045">
          <cell r="B1045" t="str">
            <v>AB.63112</v>
          </cell>
          <cell r="C1045" t="str">
            <v>Ñaép ñeâ ñaäp, keânh möông baèng maùy ñaàm 9T, dung troïng &gt;1,65 ñeán &lt;=1,75T/m³.</v>
          </cell>
          <cell r="D1045" t="str">
            <v>100m³</v>
          </cell>
          <cell r="G1045">
            <v>53905</v>
          </cell>
          <cell r="H1045">
            <v>302688</v>
          </cell>
        </row>
        <row r="1046">
          <cell r="B1046" t="str">
            <v>AB.63113</v>
          </cell>
          <cell r="C1046" t="str">
            <v>Ñaép ñeâ ñaäp, keânh möông baèng maùy ñaàm 9T, dung troïng &gt;1,75 ñeán &lt;=1,8T/m³.</v>
          </cell>
          <cell r="D1046" t="str">
            <v>100m³</v>
          </cell>
          <cell r="G1046">
            <v>53905</v>
          </cell>
          <cell r="H1046">
            <v>372828</v>
          </cell>
        </row>
        <row r="1047">
          <cell r="B1047" t="str">
            <v>AB.63114</v>
          </cell>
          <cell r="C1047" t="str">
            <v>Ñaép ñeâ ñaäp, keânh möông baèng maùy ñaàm 9T, dung troïng &gt; 1,8 T/m³</v>
          </cell>
          <cell r="D1047" t="str">
            <v>100m³</v>
          </cell>
          <cell r="G1047">
            <v>53905</v>
          </cell>
          <cell r="H1047">
            <v>395719</v>
          </cell>
        </row>
        <row r="1048">
          <cell r="B1048" t="str">
            <v>AB.63121</v>
          </cell>
          <cell r="C1048" t="str">
            <v>Ñaép ñeâ ñaäp, keânh möông baèng maùy ñaàm 16T,dung troïng &lt;= 1,65 T/m³.</v>
          </cell>
          <cell r="D1048" t="str">
            <v>100m³</v>
          </cell>
          <cell r="G1048">
            <v>53905</v>
          </cell>
          <cell r="H1048">
            <v>180334</v>
          </cell>
        </row>
        <row r="1049">
          <cell r="B1049" t="str">
            <v>AB.63122</v>
          </cell>
          <cell r="C1049" t="str">
            <v>Ñaép ñeâ ñaäp, keânh möông baèng maùy ñaàm 16T, dung troïng &gt;1,65 ñeán &lt;=1,75T/m³.</v>
          </cell>
          <cell r="D1049" t="str">
            <v>100m³</v>
          </cell>
          <cell r="G1049">
            <v>53905</v>
          </cell>
          <cell r="H1049">
            <v>251180</v>
          </cell>
        </row>
        <row r="1050">
          <cell r="B1050" t="str">
            <v>AB.63123</v>
          </cell>
          <cell r="C1050" t="str">
            <v>Ñaép ñeâ ñaäp, keânh möông baèng maùy ñaàm 16T, dung troïng &gt;1,75 ñeán &lt;=1,8T/m³.</v>
          </cell>
          <cell r="D1050" t="str">
            <v>100m³</v>
          </cell>
          <cell r="G1050">
            <v>53905</v>
          </cell>
          <cell r="H1050">
            <v>310686</v>
          </cell>
        </row>
        <row r="1051">
          <cell r="B1051" t="str">
            <v>AB.63124</v>
          </cell>
          <cell r="C1051" t="str">
            <v>Ñaép ñeâ ñaäp, keânh möông baèng maùy ñaàm 16T,dung troïng &gt; 1,8 T/m³.</v>
          </cell>
          <cell r="D1051" t="str">
            <v>100m³</v>
          </cell>
          <cell r="G1051">
            <v>53905</v>
          </cell>
          <cell r="H1051">
            <v>348060</v>
          </cell>
        </row>
        <row r="1052">
          <cell r="B1052" t="str">
            <v>AB.63131</v>
          </cell>
          <cell r="C1052" t="str">
            <v>Ñaép ñeâ ñaäp, keânh möông baèng maùy ñaàm 25T,dung troïng &lt;= 1,65 T/m³.</v>
          </cell>
          <cell r="D1052" t="str">
            <v>100m³</v>
          </cell>
          <cell r="G1052">
            <v>53905</v>
          </cell>
          <cell r="H1052">
            <v>178867</v>
          </cell>
        </row>
        <row r="1053">
          <cell r="B1053" t="str">
            <v>AB.63132</v>
          </cell>
          <cell r="C1053" t="str">
            <v>Ñaép ñeâ ñaäp, keânh möông baèng maùy ñaàm 25T, dung troïng &gt;1,65 ñeán &lt;=1,75T/m³.</v>
          </cell>
          <cell r="D1053" t="str">
            <v>100m³</v>
          </cell>
          <cell r="G1053">
            <v>53905</v>
          </cell>
          <cell r="H1053">
            <v>250001</v>
          </cell>
        </row>
        <row r="1054">
          <cell r="B1054" t="str">
            <v>AB.63133</v>
          </cell>
          <cell r="C1054" t="str">
            <v>Ñaép ñeâ ñaäp, keânh möông baèng maùy ñaàm 25T, dung troïng &gt;1,75 ñeán &lt;=1,8T/m³.</v>
          </cell>
          <cell r="D1054" t="str">
            <v>100m³</v>
          </cell>
          <cell r="G1054">
            <v>53905</v>
          </cell>
          <cell r="H1054">
            <v>307509</v>
          </cell>
        </row>
        <row r="1055">
          <cell r="B1055" t="str">
            <v>AB.63134</v>
          </cell>
          <cell r="C1055" t="str">
            <v>Ñaép ñeâ ñaäp, keânh möông baèng maùy ñaàm 25T,dung troïng &gt; 1,8 T/m³.</v>
          </cell>
          <cell r="D1055" t="str">
            <v>100m³</v>
          </cell>
          <cell r="G1055">
            <v>53905</v>
          </cell>
          <cell r="H1055">
            <v>339807</v>
          </cell>
        </row>
        <row r="1056">
          <cell r="B1056" t="str">
            <v>AB.64111</v>
          </cell>
          <cell r="C1056" t="str">
            <v>Ñaép neàn ñöôøng baèng maùy ñaàm 9T, ñoä chaët yeâu caàu K = 0,85</v>
          </cell>
          <cell r="D1056" t="str">
            <v>100m³</v>
          </cell>
          <cell r="G1056">
            <v>63374</v>
          </cell>
          <cell r="H1056">
            <v>230326</v>
          </cell>
        </row>
        <row r="1057">
          <cell r="B1057" t="str">
            <v>AB.64112</v>
          </cell>
          <cell r="C1057" t="str">
            <v>Ñaép neàn ñöôøng baèng maùy ñaàm 9T, ñoä chaët yeâu caàu K = 0.90</v>
          </cell>
          <cell r="D1057" t="str">
            <v>100m³</v>
          </cell>
          <cell r="G1057">
            <v>63374</v>
          </cell>
          <cell r="H1057">
            <v>314081</v>
          </cell>
        </row>
        <row r="1058">
          <cell r="B1058" t="str">
            <v>AB.64113</v>
          </cell>
          <cell r="C1058" t="str">
            <v>Ñaép neàn ñöôøng baèng maùy ñaàm 9T, ñoä chaët yeâu caàu K = 0.95</v>
          </cell>
          <cell r="D1058" t="str">
            <v>100m³</v>
          </cell>
          <cell r="G1058">
            <v>63374</v>
          </cell>
          <cell r="H1058">
            <v>439714</v>
          </cell>
        </row>
        <row r="1059">
          <cell r="B1059" t="str">
            <v>AB.64121</v>
          </cell>
          <cell r="C1059" t="str">
            <v>Ñaép neàn ñöôøng baèng maùy ñaàm 16T, ñoä chaët yeâu caàu K = 0,85</v>
          </cell>
          <cell r="D1059" t="str">
            <v>100m³</v>
          </cell>
          <cell r="G1059">
            <v>63374</v>
          </cell>
          <cell r="H1059">
            <v>189576</v>
          </cell>
        </row>
        <row r="1060">
          <cell r="B1060" t="str">
            <v>AB.64122</v>
          </cell>
          <cell r="C1060" t="str">
            <v>Ñaép neàn ñöôøng baèng maùy ñaàm 16T, ñoä chaët yeâu caàu K = 0.90</v>
          </cell>
          <cell r="D1060" t="str">
            <v>100m³</v>
          </cell>
          <cell r="G1060">
            <v>63374</v>
          </cell>
          <cell r="H1060">
            <v>262098</v>
          </cell>
        </row>
        <row r="1061">
          <cell r="B1061" t="str">
            <v>AB.64123</v>
          </cell>
          <cell r="C1061" t="str">
            <v>Ñaép neàn ñöôøng baèng maùy ñaàm 16T, ñoä chaët yeâu caàu K = 0.95</v>
          </cell>
          <cell r="D1061" t="str">
            <v>100m³</v>
          </cell>
          <cell r="G1061">
            <v>63374</v>
          </cell>
          <cell r="H1061">
            <v>364513</v>
          </cell>
        </row>
        <row r="1062">
          <cell r="B1062" t="str">
            <v>AB.64124</v>
          </cell>
          <cell r="C1062" t="str">
            <v>Ñaép neàn ñöôøng baèng maùy ñaàm 16T, ñoä chaët yeâu caàu K = 0.98</v>
          </cell>
          <cell r="D1062" t="str">
            <v>100m³</v>
          </cell>
          <cell r="G1062">
            <v>63374</v>
          </cell>
          <cell r="H1062">
            <v>457598</v>
          </cell>
        </row>
        <row r="1063">
          <cell r="B1063" t="str">
            <v>AB.64131</v>
          </cell>
          <cell r="C1063" t="str">
            <v>Ñaép neàn ñöôøng baèng maùy ñaàm 25T, ñoä chaët yeâu caàu K = 0.85</v>
          </cell>
          <cell r="D1063" t="str">
            <v>100m³</v>
          </cell>
          <cell r="G1063">
            <v>63374</v>
          </cell>
          <cell r="H1063">
            <v>187234</v>
          </cell>
        </row>
        <row r="1064">
          <cell r="B1064" t="str">
            <v>AB.64132</v>
          </cell>
          <cell r="C1064" t="str">
            <v>Ñaép neàn ñöôøng baèng maùy ñaàm 25T, ñoä chaët yeâu caàu K = 0.90</v>
          </cell>
          <cell r="D1064" t="str">
            <v>100m³</v>
          </cell>
          <cell r="G1064">
            <v>63374</v>
          </cell>
          <cell r="H1064">
            <v>259435</v>
          </cell>
        </row>
        <row r="1065">
          <cell r="B1065" t="str">
            <v>AB.64133</v>
          </cell>
          <cell r="C1065" t="str">
            <v>Ñaép neàn ñöôøng baèng maùy ñaàm 25T, ñoä chaët yeâu caàu K = 0.95</v>
          </cell>
          <cell r="D1065" t="str">
            <v>100m³</v>
          </cell>
          <cell r="G1065">
            <v>63374</v>
          </cell>
          <cell r="H1065">
            <v>362150</v>
          </cell>
        </row>
        <row r="1066">
          <cell r="B1066" t="str">
            <v>AB.64134</v>
          </cell>
          <cell r="C1066" t="str">
            <v>Ñaép neàn ñöôøng baèng maùy ñaàm 25T, ñoä chaët yeâu caàu K = 0.98</v>
          </cell>
          <cell r="D1066" t="str">
            <v>100m³</v>
          </cell>
          <cell r="G1066">
            <v>63374</v>
          </cell>
          <cell r="H1066">
            <v>451596</v>
          </cell>
        </row>
        <row r="1067">
          <cell r="B1067" t="str">
            <v>AB.66111</v>
          </cell>
          <cell r="C1067" t="str">
            <v>Ñaép caùt coâng trình baèng maùy ñaàm 9T, ñoä chaët yeâu caàu K = 0,85.</v>
          </cell>
          <cell r="D1067" t="str">
            <v>100m³</v>
          </cell>
          <cell r="F1067">
            <v>4880000</v>
          </cell>
          <cell r="G1067">
            <v>54633</v>
          </cell>
          <cell r="H1067">
            <v>203677</v>
          </cell>
        </row>
        <row r="1068">
          <cell r="B1068" t="str">
            <v>AB.66112</v>
          </cell>
          <cell r="C1068" t="str">
            <v>Ñaép caùt coâng trình baèng maùy ñaàm 9T, ñoä chaët yeâu caàu K = 0,90.</v>
          </cell>
          <cell r="D1068" t="str">
            <v>100m³</v>
          </cell>
          <cell r="F1068">
            <v>4880000</v>
          </cell>
          <cell r="G1068">
            <v>54633</v>
          </cell>
          <cell r="H1068">
            <v>291049</v>
          </cell>
        </row>
        <row r="1069">
          <cell r="B1069" t="str">
            <v>AB.66113</v>
          </cell>
          <cell r="C1069" t="str">
            <v>Ñaép caùt coâng trình baèng maùy ñaàm 9T, ñoä chaët yeâu caàu K = 0,95.</v>
          </cell>
          <cell r="D1069" t="str">
            <v>100m³</v>
          </cell>
          <cell r="F1069">
            <v>4880000</v>
          </cell>
          <cell r="G1069">
            <v>54633</v>
          </cell>
          <cell r="H1069">
            <v>358053</v>
          </cell>
        </row>
        <row r="1070">
          <cell r="B1070" t="str">
            <v>AB.66114</v>
          </cell>
          <cell r="C1070" t="str">
            <v>Ñaép caùt coâng trình baèng maùy ñaàm 9T, ñoä chaët yeâu caàu K = 0,98.</v>
          </cell>
          <cell r="D1070" t="str">
            <v>100m³</v>
          </cell>
          <cell r="F1070">
            <v>4880000</v>
          </cell>
          <cell r="G1070">
            <v>54633</v>
          </cell>
          <cell r="H1070">
            <v>397836</v>
          </cell>
        </row>
        <row r="1071">
          <cell r="B1071" t="str">
            <v>AB.66121</v>
          </cell>
          <cell r="C1071" t="str">
            <v>Ñaép caùt coâng trình baèng maùy ñaàm 16T, ñoä chaët yeâu caàu K = 0,85.</v>
          </cell>
          <cell r="D1071" t="str">
            <v>100m³</v>
          </cell>
          <cell r="F1071">
            <v>4880000</v>
          </cell>
          <cell r="G1071">
            <v>54633</v>
          </cell>
          <cell r="H1071">
            <v>163428</v>
          </cell>
        </row>
        <row r="1072">
          <cell r="B1072" t="str">
            <v>AB.66122</v>
          </cell>
          <cell r="C1072" t="str">
            <v>Ñaép caùt coâng trình baèng maùy ñaàm 16T, ñoä chaët yeâu caàu K = 0,90.</v>
          </cell>
          <cell r="D1072" t="str">
            <v>100m³</v>
          </cell>
          <cell r="F1072">
            <v>4880000</v>
          </cell>
          <cell r="G1072">
            <v>54633</v>
          </cell>
          <cell r="H1072">
            <v>242487</v>
          </cell>
        </row>
        <row r="1073">
          <cell r="B1073" t="str">
            <v>AB.66123</v>
          </cell>
          <cell r="C1073" t="str">
            <v>Ñaép caùt coâng trình baèng maùy ñaàm 16T, ñoä chaët yeâu caàu K = 0,95.</v>
          </cell>
          <cell r="D1073" t="str">
            <v>100m³</v>
          </cell>
          <cell r="F1073">
            <v>4880000</v>
          </cell>
          <cell r="G1073">
            <v>54633</v>
          </cell>
          <cell r="H1073">
            <v>298528</v>
          </cell>
        </row>
        <row r="1074">
          <cell r="B1074" t="str">
            <v>AB.66124</v>
          </cell>
          <cell r="C1074" t="str">
            <v>Ñaép caùt coâng trình baèng maùy ñaàm 16T, ñoä chaët yeâu caàu K = 0,98.</v>
          </cell>
          <cell r="D1074" t="str">
            <v>100m³</v>
          </cell>
          <cell r="F1074">
            <v>4880000</v>
          </cell>
          <cell r="G1074">
            <v>54633</v>
          </cell>
          <cell r="H1074">
            <v>337751</v>
          </cell>
        </row>
        <row r="1075">
          <cell r="B1075" t="str">
            <v>AB.66131</v>
          </cell>
          <cell r="C1075" t="str">
            <v>Ñaép caùt coâng trình baèng maùy ñaàm 25T, ñoä chaët yeâu caàu K = 0,85.</v>
          </cell>
          <cell r="D1075" t="str">
            <v>100m³</v>
          </cell>
          <cell r="F1075">
            <v>4880000</v>
          </cell>
          <cell r="G1075">
            <v>54633</v>
          </cell>
          <cell r="H1075">
            <v>170745</v>
          </cell>
        </row>
        <row r="1076">
          <cell r="B1076" t="str">
            <v>AB.66132</v>
          </cell>
          <cell r="C1076" t="str">
            <v>Ñaép caùt coâng trình baèng maùy ñaàm 25T, ñoä chaët yeâu caàu K = 0,90.</v>
          </cell>
          <cell r="D1076" t="str">
            <v>100m³</v>
          </cell>
          <cell r="F1076">
            <v>4880000</v>
          </cell>
          <cell r="G1076">
            <v>54633</v>
          </cell>
          <cell r="H1076">
            <v>203582</v>
          </cell>
        </row>
        <row r="1077">
          <cell r="B1077" t="str">
            <v>AB.66133</v>
          </cell>
          <cell r="C1077" t="str">
            <v>Ñaép caùt coâng trình baèng maùy ñaàm 25T, ñoä chaët yeâu caàu K = 0,95.</v>
          </cell>
          <cell r="D1077" t="str">
            <v>100m³</v>
          </cell>
          <cell r="F1077">
            <v>4880000</v>
          </cell>
          <cell r="G1077">
            <v>54633</v>
          </cell>
          <cell r="H1077">
            <v>295632</v>
          </cell>
        </row>
        <row r="1078">
          <cell r="B1078" t="str">
            <v>AB.66134</v>
          </cell>
          <cell r="C1078" t="str">
            <v>Ñaép caùt coâng trình baèng maùy ñaàm 25T, ñoä chaët yeâu caàu K = 0,98.</v>
          </cell>
          <cell r="D1078" t="str">
            <v>100m³</v>
          </cell>
          <cell r="F1078">
            <v>4880000</v>
          </cell>
          <cell r="G1078">
            <v>54633</v>
          </cell>
          <cell r="H1078">
            <v>327659</v>
          </cell>
        </row>
        <row r="1079">
          <cell r="B1079" t="str">
            <v>AB.66141</v>
          </cell>
          <cell r="C1079" t="str">
            <v>Ñaép caùt coâng trình baèng maùy ñaàm coùc, ñoä chaët yeâu caàu K = 0,85.</v>
          </cell>
          <cell r="D1079" t="str">
            <v>100m³</v>
          </cell>
          <cell r="F1079">
            <v>4880000</v>
          </cell>
          <cell r="G1079">
            <v>183652</v>
          </cell>
          <cell r="H1079">
            <v>109771</v>
          </cell>
        </row>
        <row r="1080">
          <cell r="B1080" t="str">
            <v>AB.66142</v>
          </cell>
          <cell r="C1080" t="str">
            <v>Ñaép caùt coâng trình baèng maùy ñaàm coùc, ñoä chaët yeâu caàu K = 0,90.</v>
          </cell>
          <cell r="D1080" t="str">
            <v>100m³</v>
          </cell>
          <cell r="F1080">
            <v>4880000</v>
          </cell>
          <cell r="G1080">
            <v>197256</v>
          </cell>
          <cell r="H1080">
            <v>117902</v>
          </cell>
        </row>
        <row r="1081">
          <cell r="B1081" t="str">
            <v>AB.66143</v>
          </cell>
          <cell r="C1081" t="str">
            <v>Ñaép caùt coâng trình baèng maùy ñaàm coùc, ñoä chaët yeâu caàu K = 0,95.</v>
          </cell>
          <cell r="D1081" t="str">
            <v>100m³</v>
          </cell>
          <cell r="F1081">
            <v>4880000</v>
          </cell>
          <cell r="G1081">
            <v>203632</v>
          </cell>
          <cell r="H1081">
            <v>125525</v>
          </cell>
        </row>
        <row r="1082">
          <cell r="B1082" t="str">
            <v>AB.66144</v>
          </cell>
          <cell r="C1082" t="str">
            <v>Ñaép caùt coâng trình baèng maùy ñaàm coùc, ñoä chaët yeâu caàu K = 0,98.</v>
          </cell>
          <cell r="D1082" t="str">
            <v>100m³</v>
          </cell>
          <cell r="F1082">
            <v>4880000</v>
          </cell>
          <cell r="G1082">
            <v>217661</v>
          </cell>
          <cell r="H1082">
            <v>142296</v>
          </cell>
        </row>
        <row r="1083">
          <cell r="B1083" t="str">
            <v>AB.71110</v>
          </cell>
          <cell r="C1083" t="str">
            <v>Naïo veùt baèng taøu huùt coâng suaát &lt;= 1000CV, chieàu saâu naïo veùt &lt;= 6m, chieàu cao oáng xaû &lt;= 3m, chieàu daøi oáng xaû &lt;= 300m, ñaát phuø sa buøn loûng.</v>
          </cell>
          <cell r="D1083" t="str">
            <v>100m³</v>
          </cell>
          <cell r="G1083">
            <v>96231</v>
          </cell>
          <cell r="H1083">
            <v>1449743</v>
          </cell>
        </row>
        <row r="1084">
          <cell r="B1084" t="str">
            <v>AB.71120</v>
          </cell>
          <cell r="C1084" t="str">
            <v>Naïo veùt baèng taøu huùt coâng suaát &lt;= 1000CV, chieàu saâu naïo veùt &lt;= 6m, chieàu cao oáng xaû &lt;= 3m, chieàu daøi oáng xaû &lt;= 300m, caùt haït trung, haït to, ñaát caùt pha.</v>
          </cell>
          <cell r="D1084" t="str">
            <v>100m³</v>
          </cell>
          <cell r="G1084">
            <v>124868</v>
          </cell>
          <cell r="H1084">
            <v>1985394</v>
          </cell>
        </row>
        <row r="1085">
          <cell r="B1085" t="str">
            <v>AB.71130</v>
          </cell>
          <cell r="C1085" t="str">
            <v>Naïo veùt baèng taøu huùt coâng suaát &lt;= 1000CV, chieàu saâu naïo veùt &lt;= 6m, chieàu cao oáng xaû &lt;= 3m, chieàu daøi oáng xaû &lt;= 300m, caùt haït mòn.</v>
          </cell>
          <cell r="D1085" t="str">
            <v>100m³</v>
          </cell>
          <cell r="G1085">
            <v>162161</v>
          </cell>
          <cell r="H1085">
            <v>2392574</v>
          </cell>
        </row>
        <row r="1086">
          <cell r="B1086" t="str">
            <v>AB.71140</v>
          </cell>
          <cell r="C1086" t="str">
            <v>Naïo veùt baèng taøu huùt coâng suaát &lt;= 1000CV, chieàu saâu naïo veùt &lt;= 6m, chieàu cao oáng xaû &lt;= 3m, chieàu daøi oáng xaû &lt;= 300m, ñaát seùt dính.</v>
          </cell>
          <cell r="D1086" t="str">
            <v>100m³</v>
          </cell>
          <cell r="G1086">
            <v>210776</v>
          </cell>
          <cell r="H1086">
            <v>3147585</v>
          </cell>
        </row>
        <row r="1087">
          <cell r="B1087" t="str">
            <v>AB.71150</v>
          </cell>
          <cell r="C1087" t="str">
            <v>Naïo veùt baèng taøu huùt coâng suaát &lt;= 1000CV, chieàu saâu naïo veùt &lt;= 6m, chieàu cao oáng xaû &lt;= 3m, chieàu daøi oáng xaû &lt;= 300m, ñaát seùt nöûa cöùng, seùt cöùng.</v>
          </cell>
          <cell r="D1087" t="str">
            <v>100m³</v>
          </cell>
          <cell r="G1087">
            <v>273044</v>
          </cell>
          <cell r="H1087">
            <v>4665519</v>
          </cell>
        </row>
        <row r="1088">
          <cell r="B1088" t="str">
            <v>AB.71210</v>
          </cell>
          <cell r="C1088" t="str">
            <v>Naïo veùt baèng taøu huùt coâng suaát &lt;= 2000CV, chieàu saâu naïo veùt &lt;= 8m, chieàu cao oáng xaû &lt;= 5m, chieàu daøi oáng xaû &lt;= 500m, ñaát phuø sa buøn loûng.</v>
          </cell>
          <cell r="D1088" t="str">
            <v>100m³</v>
          </cell>
          <cell r="G1088">
            <v>23975</v>
          </cell>
          <cell r="H1088">
            <v>1878840</v>
          </cell>
        </row>
        <row r="1089">
          <cell r="B1089" t="str">
            <v>AB.71220</v>
          </cell>
          <cell r="C1089" t="str">
            <v>Naïo veùt baèng taøu huùt coâng suaát &lt;= 2000CV, chieàu saâu naïo veùt &lt;= 8m, chieàu cao oáng xaû &lt;= 5m, chieàu daøi oáng xaû &lt;= 500m, caùt haït trung, haït to, ñaát caùt pha.</v>
          </cell>
          <cell r="D1089" t="str">
            <v>100m³</v>
          </cell>
          <cell r="G1089">
            <v>31300</v>
          </cell>
          <cell r="H1089">
            <v>2589066</v>
          </cell>
        </row>
        <row r="1090">
          <cell r="B1090" t="str">
            <v>AB.71230</v>
          </cell>
          <cell r="C1090" t="str">
            <v>Naïo veùt baèng taøu huùt coâng suaát &lt;= 2000CV, chieàu saâu naïo veùt &lt;= 8m, chieàu cao oáng xaû &lt;= 5m, chieàu daøi oáng xaû &lt;= 500m, caùt haït mòn.</v>
          </cell>
          <cell r="D1090" t="str">
            <v>100m³</v>
          </cell>
          <cell r="G1090">
            <v>38293</v>
          </cell>
          <cell r="H1090">
            <v>3115859</v>
          </cell>
        </row>
        <row r="1091">
          <cell r="B1091" t="str">
            <v>AB.71240</v>
          </cell>
          <cell r="C1091" t="str">
            <v>Naïo veùt baèng taøu huùt coâng suaát &lt;= 2000CV, chieàu saâu naïo veùt &lt;= 8m, chieàu cao oáng xaû &lt;= 5m, chieàu daøi oáng xaû &lt;= 500m, ñaát seùt dính.</v>
          </cell>
          <cell r="D1091" t="str">
            <v>100m³</v>
          </cell>
          <cell r="G1091">
            <v>52611</v>
          </cell>
          <cell r="H1091">
            <v>4363062</v>
          </cell>
        </row>
        <row r="1092">
          <cell r="B1092" t="str">
            <v>AB.71250</v>
          </cell>
          <cell r="C1092" t="str">
            <v>Naïo veùt baèng taøu huùt coâng suaát &lt;= 2000CV, chieàu saâu naïo veùt &lt;= 8m, chieàu cao oáng xaû &lt;= 5m, chieàu daøi oáng xaû &lt;= 500m, ñaát seùt nöûa cöùng, seùt cöùng.</v>
          </cell>
          <cell r="D1092" t="str">
            <v>100m³</v>
          </cell>
          <cell r="G1092">
            <v>81580</v>
          </cell>
          <cell r="H1092">
            <v>5990061</v>
          </cell>
        </row>
        <row r="1093">
          <cell r="B1093" t="str">
            <v>AB.71310</v>
          </cell>
          <cell r="C1093" t="str">
            <v>Naïo veùt baèng taøu huùt coâng suaát &gt; 2000CV, chieàu saâu naïo veùt &lt;= 9m, chieàu  cao oáng xaû &lt;=6m, chieàu daøi oáng xaû &lt;= 500m, ñaát phuø sa buøn loûng.</v>
          </cell>
          <cell r="D1093" t="str">
            <v>100m³</v>
          </cell>
          <cell r="G1093">
            <v>21977</v>
          </cell>
          <cell r="H1093">
            <v>1705835</v>
          </cell>
        </row>
        <row r="1094">
          <cell r="B1094" t="str">
            <v>AB.71320</v>
          </cell>
          <cell r="C1094" t="str">
            <v>Naïo veùt baèng taøu huùt coâng suaát &gt; 2000CV, chieàu saâu naïo veùt &lt;= 9m, chieàu  cao oáng xaû &lt;=6m, chieàu daøi oáng xaû &lt;= 500m, caùt haït trung,haït to,ñaát caùt pha.</v>
          </cell>
          <cell r="D1094" t="str">
            <v>100m³</v>
          </cell>
          <cell r="G1094">
            <v>28303</v>
          </cell>
          <cell r="H1094">
            <v>2359030</v>
          </cell>
        </row>
        <row r="1095">
          <cell r="B1095" t="str">
            <v>AB.71330</v>
          </cell>
          <cell r="C1095" t="str">
            <v>Naïo veùt baèng taøu huùt coâng suaát &gt; 2000CV, chieàu saâu naïo veùt &lt;= 9m, chieàu  cao oáng xaû &lt;=6m, chieàu daøi oáng xaû &lt;= 500m, caùt haït mòn.</v>
          </cell>
          <cell r="D1095" t="str">
            <v>100m³</v>
          </cell>
          <cell r="G1095">
            <v>34963</v>
          </cell>
          <cell r="H1095">
            <v>2816466</v>
          </cell>
        </row>
        <row r="1096">
          <cell r="B1096" t="str">
            <v>AB.71340</v>
          </cell>
          <cell r="C1096" t="str">
            <v>Naïo veùt baèng taøu huùt coâng suaát &gt; 2000CV, chieàu saâu naïo veùt &lt;= 9m, chieàu  cao oáng xaû &lt;=6m, chieàu daøi oáng xaû &lt;= 500m, ñaát seùt dính.</v>
          </cell>
          <cell r="D1096" t="str">
            <v>100m³</v>
          </cell>
          <cell r="G1096">
            <v>48282</v>
          </cell>
          <cell r="H1096">
            <v>3607429</v>
          </cell>
        </row>
        <row r="1097">
          <cell r="B1097" t="str">
            <v>AB.71350</v>
          </cell>
          <cell r="C1097" t="str">
            <v>Naïo veùt baèng taøu huùt coâng suaát &gt; 2000CV, chieàu saâu naïo veùt &lt;= 9m, chieàu  cao oáng xaû &lt;=6m, chieàu daøi oáng xaû &lt;= 500m, ñaát seùt nöûa cöùng,seùt cöùng.</v>
          </cell>
          <cell r="D1097" t="str">
            <v>100m³</v>
          </cell>
          <cell r="G1097">
            <v>74588</v>
          </cell>
          <cell r="H1097">
            <v>5247701</v>
          </cell>
        </row>
        <row r="1098">
          <cell r="B1098" t="str">
            <v>AB.72110</v>
          </cell>
          <cell r="C1098" t="str">
            <v>Naïo veùt baèng taøu cuoác bieån 2085CV, ñoä saâu haï gaàu töø 6 - 9m, ñaát phuø sa buøn loûng.</v>
          </cell>
          <cell r="D1098" t="str">
            <v>100m³</v>
          </cell>
          <cell r="G1098">
            <v>122532</v>
          </cell>
          <cell r="H1098">
            <v>1903295</v>
          </cell>
        </row>
        <row r="1099">
          <cell r="B1099" t="str">
            <v>AB.72120</v>
          </cell>
          <cell r="C1099" t="str">
            <v>Naïo veùt baèng taøu cuoác bieån 2085CV, ñoä saâu haï gaàu töø 6 - 9m. Caùt haït trung, haït to, ñaát caùt pha.</v>
          </cell>
          <cell r="D1099" t="str">
            <v>100m³</v>
          </cell>
          <cell r="G1099">
            <v>137235</v>
          </cell>
          <cell r="H1099">
            <v>2575191</v>
          </cell>
        </row>
        <row r="1100">
          <cell r="B1100" t="str">
            <v>AB.72130</v>
          </cell>
          <cell r="C1100" t="str">
            <v>Naïo veùt baèng taøu cuoác bieån 2085CV, ñoä saâu haï gaàu töø 6 - 9m. Caùt haït mòn.</v>
          </cell>
          <cell r="D1100" t="str">
            <v>100m³</v>
          </cell>
          <cell r="G1100">
            <v>167774</v>
          </cell>
          <cell r="H1100">
            <v>3129933</v>
          </cell>
        </row>
        <row r="1101">
          <cell r="B1101" t="str">
            <v>AB.72140</v>
          </cell>
          <cell r="C1101" t="str">
            <v>Naïo veùt baèng taøu cuoác bieån 2085CV, ñoä saâu haï gaàu töø 6 - 9m, ñaát seùt dính.</v>
          </cell>
          <cell r="D1101" t="str">
            <v>100m³</v>
          </cell>
          <cell r="G1101">
            <v>395871</v>
          </cell>
          <cell r="H1101">
            <v>3687054</v>
          </cell>
        </row>
        <row r="1102">
          <cell r="B1102" t="str">
            <v>AB.72150</v>
          </cell>
          <cell r="C1102" t="str">
            <v>Naïo veùt baèng taøu cuoác bieån 2085CV, ñoä saâu haï gaàu töø 6 - 9m, ñaát seùt nöûa cöùng, seùt cöùng.</v>
          </cell>
          <cell r="D1102" t="str">
            <v>100m³</v>
          </cell>
          <cell r="G1102">
            <v>546679</v>
          </cell>
          <cell r="H1102">
            <v>5150382</v>
          </cell>
        </row>
        <row r="1103">
          <cell r="B1103" t="str">
            <v>AB.72210</v>
          </cell>
          <cell r="C1103" t="str">
            <v>Naïo veùt baèng taøu cuoác soâng, ñaát phuø sa buøn loûng.</v>
          </cell>
          <cell r="D1103" t="str">
            <v>100m³</v>
          </cell>
          <cell r="G1103">
            <v>96564</v>
          </cell>
          <cell r="H1103">
            <v>1623171</v>
          </cell>
        </row>
        <row r="1104">
          <cell r="B1104" t="str">
            <v>AB.72220</v>
          </cell>
          <cell r="C1104" t="str">
            <v>Naïo veùt baèng taøu cuoác soâng. Caùt haït trung, haït to, ñaát caùt pha.</v>
          </cell>
          <cell r="D1104" t="str">
            <v>100m³</v>
          </cell>
          <cell r="G1104">
            <v>108219</v>
          </cell>
          <cell r="H1104">
            <v>2221400</v>
          </cell>
        </row>
        <row r="1105">
          <cell r="B1105" t="str">
            <v>AB.72230</v>
          </cell>
          <cell r="C1105" t="str">
            <v>Naïo veùt baèng taøu cuoác soâng. Caùt haït mòn.</v>
          </cell>
          <cell r="D1105" t="str">
            <v>100m³</v>
          </cell>
          <cell r="G1105">
            <v>132193</v>
          </cell>
          <cell r="H1105">
            <v>2685617</v>
          </cell>
        </row>
        <row r="1106">
          <cell r="B1106" t="str">
            <v>AB.72240</v>
          </cell>
          <cell r="C1106" t="str">
            <v>Naïo veùt baèng taøu cuoác soâng, ñaát seùt dính.</v>
          </cell>
          <cell r="D1106" t="str">
            <v>100m³</v>
          </cell>
          <cell r="G1106">
            <v>311669</v>
          </cell>
          <cell r="H1106">
            <v>3036548</v>
          </cell>
        </row>
        <row r="1107">
          <cell r="B1107" t="str">
            <v>AB.72250</v>
          </cell>
          <cell r="C1107" t="str">
            <v>Naïo veùt baèng taøu cuoác soâng, ñaát seùt nöûa cöùng, seùt cöùng.</v>
          </cell>
          <cell r="D1107" t="str">
            <v>100m³</v>
          </cell>
          <cell r="G1107">
            <v>416225</v>
          </cell>
          <cell r="H1107">
            <v>4651915</v>
          </cell>
        </row>
        <row r="1108">
          <cell r="B1108" t="str">
            <v>AB.73110</v>
          </cell>
          <cell r="C1108" t="str">
            <v>Naïo veùt baèng taøu huùt buïng töï haønh coâng suaát &lt;= 2500CV, ñoä saâu haï gaàu töø 4 - 6m, cöï ly vaän chuyeån ñaát &lt;= 6km, daát phuø sa buøn loûng.</v>
          </cell>
          <cell r="D1108" t="str">
            <v>100m³</v>
          </cell>
          <cell r="G1108">
            <v>62933</v>
          </cell>
          <cell r="H1108">
            <v>2186705</v>
          </cell>
        </row>
        <row r="1109">
          <cell r="B1109" t="str">
            <v>AB.73120</v>
          </cell>
          <cell r="C1109" t="str">
            <v>Naïo veùt baèng taøu huùt buïng töï haønh coâng suaát &lt;= 2500CV, ñoä saâu haï gaàu töø 4 - 6m, cöï ly vaän chuyeån ñaát &lt;= 6km. Caùt haït trung, haït to, ñaát caùt pha.</v>
          </cell>
          <cell r="D1109" t="str">
            <v>100m³</v>
          </cell>
          <cell r="G1109">
            <v>72923</v>
          </cell>
          <cell r="H1109">
            <v>2996596</v>
          </cell>
        </row>
        <row r="1110">
          <cell r="B1110" t="str">
            <v>AB.73130</v>
          </cell>
          <cell r="C1110" t="str">
            <v>Naïo veùt baèng taøu huùt buïng töï haønh coâng suaát &lt;= 2500CV, ñoä saâu haï gaàu töø 4 - 6m, cöï ly vaän chuyeån ñaát &lt;= 6km. Caùt haït mòn.</v>
          </cell>
          <cell r="D1110" t="str">
            <v>100m³</v>
          </cell>
          <cell r="G1110">
            <v>89905</v>
          </cell>
          <cell r="H1110">
            <v>3621965</v>
          </cell>
        </row>
        <row r="1111">
          <cell r="B1111" t="str">
            <v>AB.73140</v>
          </cell>
          <cell r="C1111" t="str">
            <v>Naïo veùt baèng taøu huùt buïng töï haønh coâng suaát &lt;= 2500CV, ñoä saâu haï gaàu töø 4 - 6m, cöï ly vaän chuyeån ñaát &lt;= 6km, daát seùt dính.</v>
          </cell>
          <cell r="D1111" t="str">
            <v>100m³</v>
          </cell>
          <cell r="G1111">
            <v>124868</v>
          </cell>
          <cell r="H1111">
            <v>4494895</v>
          </cell>
        </row>
        <row r="1112">
          <cell r="B1112" t="str">
            <v>AB.73150</v>
          </cell>
          <cell r="C1112" t="str">
            <v>Naïo veùt baèng taøu huùt buïng töï haønh coâng suaát &lt;= 2500CV, ñoä saâu haï gaàu töø 4 - 6m, cöï ly vaän chuyeån ñaát &lt;= 6km, daát seùt nöûa cöùng, seùt cöùng.</v>
          </cell>
          <cell r="D1112" t="str">
            <v>100m³</v>
          </cell>
          <cell r="G1112">
            <v>227092</v>
          </cell>
          <cell r="H1112">
            <v>6479127</v>
          </cell>
        </row>
        <row r="1113">
          <cell r="B1113" t="str">
            <v>AB.73210</v>
          </cell>
          <cell r="C1113" t="str">
            <v>Naïo veùt baèng taøu huùt buïng töï haønh coâng suaát &gt; 2500CV, ñoä saâu haï gaàu töø 5 - 9m, cöï ly vaän chuyeån ñaát &lt;= 6km, daát phuø sa buøn loûng.</v>
          </cell>
          <cell r="D1113" t="str">
            <v>100m³</v>
          </cell>
          <cell r="G1113">
            <v>67487</v>
          </cell>
          <cell r="H1113">
            <v>1876661</v>
          </cell>
        </row>
        <row r="1114">
          <cell r="B1114" t="str">
            <v>AB.73220</v>
          </cell>
          <cell r="C1114" t="str">
            <v>Naïo veùt baèng taøu huùt buïng töï haønh coâng suaát &gt; 2500CV, ñoä saâu haï gaàu töø 5 - 9m, cöï ly vaän chuyeån ñaát &lt;= 6km. Caùt haït trung, haït to, ñaát caùt pha.</v>
          </cell>
          <cell r="D1114" t="str">
            <v>100m³</v>
          </cell>
          <cell r="G1114">
            <v>78420</v>
          </cell>
          <cell r="H1114">
            <v>2580253</v>
          </cell>
        </row>
        <row r="1115">
          <cell r="B1115" t="str">
            <v>AB.73230</v>
          </cell>
          <cell r="C1115" t="str">
            <v>Naïo veùt baèng taøu huùt buïng töï haønh coâng suaát &gt; 2500CV, ñoä saâu haï gaàu töø 5 - 9m, cöï ly vaän chuyeån ñaát &lt;= 6km. Caùt haït mòn.</v>
          </cell>
          <cell r="D1115" t="str">
            <v>100m³</v>
          </cell>
          <cell r="G1115">
            <v>96517</v>
          </cell>
          <cell r="H1115">
            <v>3055636</v>
          </cell>
        </row>
        <row r="1116">
          <cell r="B1116" t="str">
            <v>AB.73240</v>
          </cell>
          <cell r="C1116" t="str">
            <v>Naïo veùt baèng taøu huùt buïng töï haønh coâng suaát &gt; 2500CV, ñoä saâu haï gaàu töø 5 - 9m, cöï ly vaän chuyeån ñaát &lt;= 6km, daát seùt dính.</v>
          </cell>
          <cell r="D1116" t="str">
            <v>100m³</v>
          </cell>
          <cell r="G1116">
            <v>134219</v>
          </cell>
          <cell r="H1116">
            <v>4293097</v>
          </cell>
        </row>
        <row r="1117">
          <cell r="B1117" t="str">
            <v>AB.73250</v>
          </cell>
          <cell r="C1117" t="str">
            <v>Naïo veùt baèng taøu huùt buïng töï haønh coâng suaát &gt; 2500CV, ñoä saâu haï gaàu töø 5 - 9m, cöï ly vaän chuyeån ñaát &lt;= 6km, daát seùt nöûa cöùng, seùt cöùng.</v>
          </cell>
          <cell r="D1117" t="str">
            <v>100m³</v>
          </cell>
          <cell r="G1117">
            <v>243932</v>
          </cell>
          <cell r="H1117">
            <v>5935330</v>
          </cell>
        </row>
        <row r="1118">
          <cell r="B1118" t="str">
            <v>AB.74110</v>
          </cell>
          <cell r="C1118" t="str">
            <v>Naïo veùt baèng huùt buïng töï haønh coâng suaát &gt; 2500CV, ñoä saâu haï gaàu töø 5 - 9m, cöï ly vaän chuyeån ñaát &lt;= 6km, daát phuø sa buøn loûng.</v>
          </cell>
          <cell r="D1118" t="str">
            <v>100m³</v>
          </cell>
          <cell r="G1118">
            <v>49767</v>
          </cell>
          <cell r="H1118">
            <v>4571140</v>
          </cell>
        </row>
        <row r="1119">
          <cell r="B1119" t="str">
            <v>AB.74120</v>
          </cell>
          <cell r="C1119" t="str">
            <v>Naïo veùt baèng huùt buïng töï haønh coâng suaát &gt; 2500CV, ñoä saâu haï gaàu töø 5 - 9m, cöï ly vaän chuyeån ñaát &lt;= 6km. Caùt haït trung, haït to, ñaát caùt pha.</v>
          </cell>
          <cell r="D1119" t="str">
            <v>100m³</v>
          </cell>
          <cell r="G1119">
            <v>57684</v>
          </cell>
          <cell r="H1119">
            <v>5465608</v>
          </cell>
        </row>
        <row r="1120">
          <cell r="B1120" t="str">
            <v>AB.74130</v>
          </cell>
          <cell r="C1120" t="str">
            <v>Naïo veùt baèng huùt buïng töï haønh coâng suaát &gt; 2500CV, ñoä saâu haï gaàu töø 5 - 9m, cöï ly vaän chuyeån ñaát &lt;= 6km. Caùt haït mòn.</v>
          </cell>
          <cell r="D1120" t="str">
            <v>100m³</v>
          </cell>
          <cell r="G1120">
            <v>70503</v>
          </cell>
          <cell r="H1120">
            <v>6571514</v>
          </cell>
        </row>
        <row r="1121">
          <cell r="B1121" t="str">
            <v>AB.74140</v>
          </cell>
          <cell r="C1121" t="str">
            <v>Naïo veùt baèng huùt buïng töï haønh coâng suaát &gt; 2500CV, ñoä saâu haï gaàu töø 5 - 9m, cöï ly vaän chuyeån ñaát &lt;= 6km, ñaát seùt dính.</v>
          </cell>
          <cell r="D1121" t="str">
            <v>100m³</v>
          </cell>
          <cell r="G1121">
            <v>98779</v>
          </cell>
          <cell r="H1121">
            <v>8148132</v>
          </cell>
        </row>
        <row r="1122">
          <cell r="B1122" t="str">
            <v>AB.74150</v>
          </cell>
          <cell r="C1122" t="str">
            <v>Naïo veùt baèng huùt buïng töï haønh coâng suaát &gt; 2500CV, ñoä saâu haï gaàu töø 5 - 9m, cöï ly vaän chuyeån ñaát &lt;= 6km, ñaát seùt nöûa cöùng.</v>
          </cell>
          <cell r="D1122" t="str">
            <v>100m³</v>
          </cell>
          <cell r="G1122">
            <v>179839</v>
          </cell>
          <cell r="H1122">
            <v>11772078</v>
          </cell>
        </row>
        <row r="1123">
          <cell r="B1123" t="str">
            <v>AB.75110</v>
          </cell>
          <cell r="C1123" t="str">
            <v>Xoùi huùt ñaát töø taøu huùt buïng, phun leân bôø, chieàu daøi oáng &lt;= 300m.</v>
          </cell>
          <cell r="D1123" t="str">
            <v>100m³</v>
          </cell>
          <cell r="F1123">
            <v>55125</v>
          </cell>
          <cell r="G1123">
            <v>9847</v>
          </cell>
          <cell r="H1123">
            <v>904320</v>
          </cell>
        </row>
        <row r="1124">
          <cell r="B1124" t="str">
            <v>AB.75120</v>
          </cell>
          <cell r="C1124" t="str">
            <v>Xoùi huùt ñaát töø taøu huùt buïng, phun leân bôø, chieàu daøi oáng &gt; 300 ñeán &lt;= 500m.</v>
          </cell>
          <cell r="D1124" t="str">
            <v>100m³</v>
          </cell>
          <cell r="F1124">
            <v>60638</v>
          </cell>
          <cell r="G1124">
            <v>11816</v>
          </cell>
          <cell r="H1124">
            <v>1055039</v>
          </cell>
        </row>
        <row r="1125">
          <cell r="B1125" t="str">
            <v>AB.75130</v>
          </cell>
          <cell r="C1125" t="str">
            <v>Xoùi huùt ñaát töø taøu huùt buïng, phun leân bôø, chieàu daøi oáng &gt; 500 ñeán &lt;= 800m.</v>
          </cell>
          <cell r="D1125" t="str">
            <v>100m³</v>
          </cell>
          <cell r="F1125">
            <v>66150</v>
          </cell>
          <cell r="G1125">
            <v>13786</v>
          </cell>
          <cell r="H1125">
            <v>1155519</v>
          </cell>
        </row>
        <row r="1126">
          <cell r="B1126" t="str">
            <v>AB.75140</v>
          </cell>
          <cell r="C1126" t="str">
            <v>Xoùi huùt ñaát töø taøu huùt buïng, phun leân bôø, chieàu daøi oáng &gt; 800 ñeán &lt;= 1000m.</v>
          </cell>
          <cell r="D1126" t="str">
            <v>100m³</v>
          </cell>
          <cell r="F1126">
            <v>71663</v>
          </cell>
          <cell r="G1126">
            <v>17725</v>
          </cell>
          <cell r="H1126">
            <v>1306239</v>
          </cell>
        </row>
        <row r="1127">
          <cell r="B1127" t="str">
            <v>AB.81111</v>
          </cell>
          <cell r="C1127" t="str">
            <v>Naïo veùt keânh möông baèng maùy ñaøo gaàu daây &lt; 0,4m³, chieàu cao ñoå ñaát &lt;= 3m. Loaïi ñaát : buøn ñaëc,ñaát soûi laéng ñoïng döôùi 3 naêm.</v>
          </cell>
          <cell r="D1127" t="str">
            <v>100m³</v>
          </cell>
          <cell r="G1127">
            <v>63768</v>
          </cell>
          <cell r="H1127">
            <v>757699</v>
          </cell>
        </row>
        <row r="1128">
          <cell r="B1128" t="str">
            <v>AB.81112</v>
          </cell>
          <cell r="C1128" t="str">
            <v>Naïo veùt keânh möông baèng maùy ñaøo gaàu daây &lt; 0,4m³, chieàu cao ñoå ñaát &lt;= 3m. Loaïi ñaát : ñaát thòt pha caùt, pha seùt coù laãn soûi, ñeán 15%, ñaát than buøn.</v>
          </cell>
          <cell r="D1128" t="str">
            <v>100m³</v>
          </cell>
          <cell r="G1128">
            <v>63768</v>
          </cell>
          <cell r="H1128">
            <v>840357</v>
          </cell>
        </row>
        <row r="1129">
          <cell r="B1129" t="str">
            <v>AB.81113</v>
          </cell>
          <cell r="C1129" t="str">
            <v>Naïo veùt keânh möông baèng maùy ñaøo gaàu daây &lt; 0,4m³, chieàu cao ñoå ñaát &lt;= 3m. Loaïi ñaát : ñaát thòt pha caùt, pha seùt coù laãn soûi, voû soø, heán töø 15 - 25% ñaát seùt.</v>
          </cell>
          <cell r="D1129" t="str">
            <v>100m³</v>
          </cell>
          <cell r="G1129">
            <v>63768</v>
          </cell>
          <cell r="H1129">
            <v>978120</v>
          </cell>
        </row>
        <row r="1130">
          <cell r="B1130" t="str">
            <v>AB.81114</v>
          </cell>
          <cell r="C1130" t="str">
            <v>Naïo veùt keânh möông baèng maùy ñaøo gaàu daây &lt; 0,4m³, chieàu cao ñoå ñaát &lt;= 3m. Loaïi ñaát : ñaát pha caùt töø 15 - 20%, ñaát buøn loûng.</v>
          </cell>
          <cell r="D1130" t="str">
            <v>100m³</v>
          </cell>
          <cell r="G1130">
            <v>63768</v>
          </cell>
          <cell r="H1130">
            <v>1115884</v>
          </cell>
        </row>
        <row r="1131">
          <cell r="B1131" t="str">
            <v>AB.81121</v>
          </cell>
          <cell r="C1131" t="str">
            <v>Naïo veùt keânh möông baèng maùy ñaøo gaàu daây &lt; 0,4m³, chieàu cao ñoå ñaát &gt; 3m. Loaïi ñaát : buøn ñaëc,ñaát soûi laéng ñoïng döôùi 3 naêm.</v>
          </cell>
          <cell r="D1131" t="str">
            <v>100m³</v>
          </cell>
          <cell r="G1131">
            <v>63768</v>
          </cell>
          <cell r="H1131">
            <v>950567</v>
          </cell>
        </row>
        <row r="1132">
          <cell r="B1132" t="str">
            <v>AB.81122</v>
          </cell>
          <cell r="C1132" t="str">
            <v>Naïo veùt keânh möông baèng maùy ñaøo gaàu daây &lt; 0,4m³, chieàu cao ñoå ñaát &gt; 3m. Loaïi ñaát : ñaát thòt pha caùt, pha seùt coù laãn soûi, ñeán 15%, ñaát than buøn.</v>
          </cell>
          <cell r="D1132" t="str">
            <v>100m³</v>
          </cell>
          <cell r="G1132">
            <v>63768</v>
          </cell>
          <cell r="H1132">
            <v>1060778</v>
          </cell>
        </row>
        <row r="1133">
          <cell r="B1133" t="str">
            <v>AB.81123</v>
          </cell>
          <cell r="C1133" t="str">
            <v>Naïo veùt keânh möông baèng maùy ñaøo gaàu daây &lt; 0,4m³, chieàu cao ñoå ñaát &gt; 3m. Loaïi ñaát : ñaát thòt pha caùt, pha seùt coù laãn soûi, voû soø, heán töø 15 - 25% ñaát seùt.</v>
          </cell>
          <cell r="D1133" t="str">
            <v>100m³</v>
          </cell>
          <cell r="G1133">
            <v>63768</v>
          </cell>
          <cell r="H1133">
            <v>1212318</v>
          </cell>
        </row>
        <row r="1134">
          <cell r="B1134" t="str">
            <v>AB.81124</v>
          </cell>
          <cell r="C1134" t="str">
            <v>Naïo veùt keânh möông baèng maùy ñaøo gaàu daây &lt; 0,4m³, chieàu cao ñoå ñaát &gt; 3m. Loaïi ñaát : ñaát pha caùt töø 15 - 20%, ñaát buøn loûng.</v>
          </cell>
          <cell r="D1134" t="str">
            <v>100m³</v>
          </cell>
          <cell r="G1134">
            <v>63768</v>
          </cell>
          <cell r="H1134">
            <v>1391410</v>
          </cell>
        </row>
        <row r="1135">
          <cell r="B1135" t="str">
            <v>AB.81131</v>
          </cell>
          <cell r="C1135" t="str">
            <v>Naïo veùt keânh möông baèng maùy ñaøo gaàu daây &lt;= 0,65m³, chieàu cao ñoå ñaát &lt;= 3m. Loaïi ñaát : buøn ñaëc,ñaát soûi laéng ñoïng döôùi 3 naêm.</v>
          </cell>
          <cell r="D1135" t="str">
            <v>100m³</v>
          </cell>
          <cell r="G1135">
            <v>63768</v>
          </cell>
          <cell r="H1135">
            <v>594944</v>
          </cell>
        </row>
        <row r="1136">
          <cell r="B1136" t="str">
            <v>AB.81132</v>
          </cell>
          <cell r="C1136" t="str">
            <v>Naïo veùt keânh möông baèng maùy ñaøo gaàu daây &lt;= 0,65m³, chieàu cao ñoå ñaát &lt;= 3m. Loaïi ñaát : ñaát thòt pha caùt, pha seùt coù laãn soûi, ñeán 15%, ñaát than buøn.</v>
          </cell>
          <cell r="D1136" t="str">
            <v>100m³</v>
          </cell>
          <cell r="G1136">
            <v>63768</v>
          </cell>
          <cell r="H1136">
            <v>673226</v>
          </cell>
        </row>
        <row r="1137">
          <cell r="B1137" t="str">
            <v>AB.81133</v>
          </cell>
          <cell r="C1137" t="str">
            <v>Naïo veùt keânh möông baèng maùy ñaøo gaàu daây &lt;= 0,65m³, chieàu cao ñoå ñaát &lt;= 3m. Loaïi ñaát : ñaát thòt pha caùt, pha seùt coù laãn soûi, voû soø, heán töø 15 - 25% ñaát seùt.</v>
          </cell>
          <cell r="D1137" t="str">
            <v>100m³</v>
          </cell>
          <cell r="G1137">
            <v>63768</v>
          </cell>
          <cell r="H1137">
            <v>751508</v>
          </cell>
        </row>
        <row r="1138">
          <cell r="B1138" t="str">
            <v>AB.81134</v>
          </cell>
          <cell r="C1138" t="str">
            <v>Naïo veùt keânh möông baèng maùy ñaøo gaàu daây &lt;= 0,65m³, chieàu cao ñoå ñaát &lt;= 3m. Loaïi ñaát : ñaát pha caùt töø 15 - 20%, ñaát buøn loûng.</v>
          </cell>
          <cell r="D1138" t="str">
            <v>100m³</v>
          </cell>
          <cell r="G1138">
            <v>63768</v>
          </cell>
          <cell r="H1138">
            <v>908072</v>
          </cell>
        </row>
        <row r="1139">
          <cell r="B1139" t="str">
            <v>AB.81141</v>
          </cell>
          <cell r="C1139" t="str">
            <v>Naïo veùt keânh möông baèng maùy ñaøo gaàu daây &lt;= 0,65m³, chieàu cao ñoå ñaát &gt; 3m. Loaïi ñaát : buøn ñaëc,ñaát soûi laéng ñoïng döôùi 3 naêm.</v>
          </cell>
          <cell r="D1139" t="str">
            <v>100m³</v>
          </cell>
          <cell r="G1139">
            <v>63768</v>
          </cell>
          <cell r="H1139">
            <v>751508</v>
          </cell>
        </row>
        <row r="1140">
          <cell r="B1140" t="str">
            <v>AB.81142</v>
          </cell>
          <cell r="C1140" t="str">
            <v>Naïo veùt keânh möông baèng maùy ñaøo gaàu daây &lt;= 0,65m³, chieàu cao ñoå ñaát &gt; 3m. Loaïi ñaát : ñaát thòt pha caùt, pha seùt coù laãn soûi, ñeán 15%, ñaát than buøn.</v>
          </cell>
          <cell r="D1140" t="str">
            <v>100m³</v>
          </cell>
          <cell r="G1140">
            <v>63768</v>
          </cell>
          <cell r="H1140">
            <v>845446</v>
          </cell>
        </row>
        <row r="1141">
          <cell r="B1141" t="str">
            <v>AB.81143</v>
          </cell>
          <cell r="C1141" t="str">
            <v>Naïo veùt keânh möông baèng maùy ñaøo gaàu daây &lt;= 0,65m³, chieàu cao ñoå ñaát &gt; 3m. Loaïi ñaát : ñaát thòt pha caùt, pha seùt coù laãn soûi, voû soø, heán töø 15 - 25% ñaát seùt.</v>
          </cell>
          <cell r="D1141" t="str">
            <v>100m³</v>
          </cell>
          <cell r="G1141">
            <v>63768</v>
          </cell>
          <cell r="H1141">
            <v>955041</v>
          </cell>
        </row>
        <row r="1142">
          <cell r="B1142" t="str">
            <v>AB.81144</v>
          </cell>
          <cell r="C1142" t="str">
            <v>Naïo veùt keânh möông baèng maùy ñaøo gaàu daây &lt;= 0,65m³, chieàu cao ñoå ñaát &gt; 3m. Loaïi ñaát : ñaát pha caùt töø 15 - 20%, ñaát buøn loûng.</v>
          </cell>
          <cell r="D1142" t="str">
            <v>100m³</v>
          </cell>
          <cell r="G1142">
            <v>63768</v>
          </cell>
          <cell r="H1142">
            <v>1127262</v>
          </cell>
        </row>
        <row r="1143">
          <cell r="B1143" t="str">
            <v>AB.81151</v>
          </cell>
          <cell r="C1143" t="str">
            <v>Naïo veùt keânh möông baèng maùy ñaøo gaàu daây &lt;= 1,2m³, chieàu cao ñoå ñaát &lt;= 3m. Loaïi ñaát : buøn ñaëc,ñaát soûi laéng ñoïng döôùi 3 naêm.</v>
          </cell>
          <cell r="D1143" t="str">
            <v>100m³</v>
          </cell>
          <cell r="G1143">
            <v>63768</v>
          </cell>
          <cell r="H1143">
            <v>571674</v>
          </cell>
        </row>
        <row r="1144">
          <cell r="B1144" t="str">
            <v>AB.81152</v>
          </cell>
          <cell r="C1144" t="str">
            <v>Naïo veùt keânh möông baèng maùy ñaøo gaàu daây &lt;= 1,2m³, chieàu cao ñoå ñaát &lt;= 3m. Loaïi ñaát : ñaát thòt pha caùt, pha seùt coù laãn soûi, ñeán 15%, ñaát than buøn.</v>
          </cell>
          <cell r="D1144" t="str">
            <v>100m³</v>
          </cell>
          <cell r="G1144">
            <v>63768</v>
          </cell>
          <cell r="H1144">
            <v>643134</v>
          </cell>
        </row>
        <row r="1145">
          <cell r="B1145" t="str">
            <v>AB.81153</v>
          </cell>
          <cell r="C1145" t="str">
            <v>Naïo veùt keânh möông baèng maùy ñaøo gaàu daây &lt;= 1,2m³, chieàu cao ñoå ñaát &lt;= 3m. Loaïi ñaát : ñaát thòt pha caùt, pha seùt coù laãn soûi, voû soø, heán töø 15 - 25% ñaát seùt.</v>
          </cell>
          <cell r="D1145" t="str">
            <v>100m³</v>
          </cell>
          <cell r="G1145">
            <v>63768</v>
          </cell>
          <cell r="H1145">
            <v>738413</v>
          </cell>
        </row>
        <row r="1146">
          <cell r="B1146" t="str">
            <v>AB.81154</v>
          </cell>
          <cell r="C1146" t="str">
            <v>Naïo veùt keânh möông baèng maùy ñaøo gaàu daây &lt;= 1,2m³, chieàu cao ñoå ñaát &lt;= 3m. Loaïi ñaát : ñaát pha caùt töø 15 - 20%, ñaát buøn loûng.</v>
          </cell>
          <cell r="D1146" t="str">
            <v>100m³</v>
          </cell>
          <cell r="G1146">
            <v>63768</v>
          </cell>
          <cell r="H1146">
            <v>857512</v>
          </cell>
        </row>
        <row r="1147">
          <cell r="B1147" t="str">
            <v>AB.81161</v>
          </cell>
          <cell r="C1147" t="str">
            <v>Naïo veùt keânh möông baèng maùy ñaøo gaàu daây &lt;= 1,2m³, chieàu cao ñoå ñaát &gt; 3m. Loaïi ñaát : buøn ñaëc,ñaát soûi laéng ñoïng döôùi 3 naêm.</v>
          </cell>
          <cell r="D1147" t="str">
            <v>100m³</v>
          </cell>
          <cell r="G1147">
            <v>63768</v>
          </cell>
          <cell r="H1147">
            <v>738413</v>
          </cell>
        </row>
        <row r="1148">
          <cell r="B1148" t="str">
            <v>AB.81162</v>
          </cell>
          <cell r="C1148" t="str">
            <v>Naïo veùt keânh möông baèng maùy ñaøo gaàu daây &lt;= 1,2m³, chieàu cao ñoå ñaát &gt; 3m. Loaïi ñaát : ñaát thòt pha caùt, pha seùt coù laãn soûi, ñeán 15%, ñaát than buøn.</v>
          </cell>
          <cell r="D1148" t="str">
            <v>100m³</v>
          </cell>
          <cell r="G1148">
            <v>63768</v>
          </cell>
          <cell r="H1148">
            <v>809872</v>
          </cell>
        </row>
        <row r="1149">
          <cell r="B1149" t="str">
            <v>AB.81163</v>
          </cell>
          <cell r="C1149" t="str">
            <v>Naïo veùt keânh möông baèng maùy ñaøo gaàu daây &lt;= 1,2m³, chieàu cao ñoå ñaát &gt; 3m. Loaïi ñaát : ñaát thòt pha caùt, pha seùt coù laãn soûi, voû soø, heán töø 15 - 25% ñaát seùt.</v>
          </cell>
          <cell r="D1149" t="str">
            <v>100m³</v>
          </cell>
          <cell r="G1149">
            <v>63768</v>
          </cell>
          <cell r="H1149">
            <v>928971</v>
          </cell>
        </row>
        <row r="1150">
          <cell r="B1150" t="str">
            <v>AB.81164</v>
          </cell>
          <cell r="C1150" t="str">
            <v>Naïo veùt keânh möông baèng maùy ñaøo gaàu daây &lt;= 1,2m³, chieàu cao ñoå ñaát &gt; 3m. Loaïi ñaát : ñaát pha caùt töø 15 - 20%, ñaát buøn loûng.</v>
          </cell>
          <cell r="D1150" t="str">
            <v>100m³</v>
          </cell>
          <cell r="G1150">
            <v>63768</v>
          </cell>
          <cell r="H1150">
            <v>1071890</v>
          </cell>
        </row>
        <row r="1151">
          <cell r="B1151" t="str">
            <v>AB.81211</v>
          </cell>
          <cell r="C1151" t="str">
            <v>Naïo veùt döôùi nöôùc baèng maùy ñaøo gaàu daây &lt;= 1,6m³ chieàu saâu &lt;= 6m. Loaïi ñaát : buøn ñaëc, ñaát soûi laéng ñoïng tôùi 3 naêm, ñaát than buøn.</v>
          </cell>
          <cell r="D1151" t="str">
            <v>100m³</v>
          </cell>
          <cell r="G1151">
            <v>63768</v>
          </cell>
          <cell r="H1151">
            <v>991665</v>
          </cell>
        </row>
        <row r="1152">
          <cell r="B1152" t="str">
            <v>AB.81212</v>
          </cell>
          <cell r="C1152" t="str">
            <v>Naïo veùt döôùi nöôùc baèng maùy ñaøo gaàu daây &lt;= 1,6m³ chieàu saâu &lt;= 6m. Loaïi ñaát : ñaát thòt pha caùt, pha seùt coù laãn soûi.</v>
          </cell>
          <cell r="D1152" t="str">
            <v>100m³</v>
          </cell>
          <cell r="G1152">
            <v>63768</v>
          </cell>
          <cell r="H1152">
            <v>1087633</v>
          </cell>
        </row>
        <row r="1153">
          <cell r="B1153" t="str">
            <v>AB.81213</v>
          </cell>
          <cell r="C1153" t="str">
            <v>Naïo veùt döôùi nöôùc baèng maùy ñaøo gaàu daây &lt;= 1,6m³ chieàu saâu &lt;= 6m. Loaïi ñaát : ñaát thòt pha caùt, pha seùt coù laãn soûi, voû soø, heán, ñaát seùt dính.</v>
          </cell>
          <cell r="D1153" t="str">
            <v>100m³</v>
          </cell>
          <cell r="G1153">
            <v>63768</v>
          </cell>
          <cell r="H1153">
            <v>1247579</v>
          </cell>
        </row>
        <row r="1154">
          <cell r="B1154" t="str">
            <v>AB.81214</v>
          </cell>
          <cell r="C1154" t="str">
            <v>Naïo veùt döôùi nöôùc baèng maùy ñaøo gaàu daây &lt;= 1,6m³ chieàu saâu &lt;= 6m. Loaïi ñaát : ñaát seùt nöûa cöùng, seùt cöùng.</v>
          </cell>
          <cell r="D1154" t="str">
            <v>100m³</v>
          </cell>
          <cell r="G1154">
            <v>63768</v>
          </cell>
          <cell r="H1154">
            <v>2079298</v>
          </cell>
        </row>
        <row r="1155">
          <cell r="B1155" t="str">
            <v>AB.81221</v>
          </cell>
          <cell r="C1155" t="str">
            <v>Naïo veùt döôùi nöôùc baèng maùy ñaøo gaàu daây &lt;= 2,3m³ chieàu saâu &lt;= 6m. Loaïi ñaát : buøn ñaëc, ñaát soûi laéng ñoïng tôùi 3 naêm, ñaát than buøn.</v>
          </cell>
          <cell r="D1155" t="str">
            <v>100m³</v>
          </cell>
          <cell r="G1155">
            <v>63768</v>
          </cell>
          <cell r="H1155">
            <v>836422</v>
          </cell>
        </row>
        <row r="1156">
          <cell r="B1156" t="str">
            <v>AB.81222</v>
          </cell>
          <cell r="C1156" t="str">
            <v>Naïo veùt döôùi nöôùc baèng maùy ñaøo gaàu daây &lt;=2,3m³ chieàu saâu &lt;= 6m. Loaïi ñaát : ñaát thòt pha caùt, pha seùt coù laãn soûi.</v>
          </cell>
          <cell r="D1156" t="str">
            <v>100m³</v>
          </cell>
          <cell r="G1156">
            <v>63768</v>
          </cell>
          <cell r="H1156">
            <v>950479</v>
          </cell>
        </row>
        <row r="1157">
          <cell r="B1157" t="str">
            <v>AB.81223</v>
          </cell>
          <cell r="C1157" t="str">
            <v>Naïo veùt döôùi nöôùc baèng maùy ñaøo gaàu daây &lt;= 2,3m³ chieàu saâu &lt;= 6m. Loaïi ñaát : ñaát thòt pha caùt, pha seùt coù laãn soûi, voû soø, heán, ñaát seùt dính.</v>
          </cell>
          <cell r="D1157" t="str">
            <v>100m³</v>
          </cell>
          <cell r="G1157">
            <v>63768</v>
          </cell>
          <cell r="H1157">
            <v>1064537</v>
          </cell>
        </row>
        <row r="1158">
          <cell r="B1158" t="str">
            <v>AB.81224</v>
          </cell>
          <cell r="C1158" t="str">
            <v>Naïo veùt döôùi nöôùc baèng maùy ñaøo gaàu daây &lt;= 2,3m³ chieàu saâu &lt;= 6m. Loaïi ñaát : ñaát seùt nöûa cöùng, seùt cöùng.</v>
          </cell>
          <cell r="D1158" t="str">
            <v>100m³</v>
          </cell>
          <cell r="G1158">
            <v>63768</v>
          </cell>
          <cell r="H1158">
            <v>1596805</v>
          </cell>
        </row>
        <row r="1159">
          <cell r="B1159" t="str">
            <v>AB.81231</v>
          </cell>
          <cell r="C1159" t="str">
            <v>Naïo veùt döôùi nöôùc baèng maùy ñaøo gaàu daây &lt;= 1,6m³ chieàu saâu &gt; 6 - 9m. Loaïi ñaát : buøn ñaëc, ñaát soûi laéng ñoïng tôùi 3 naêm, ñaát than buøn.</v>
          </cell>
          <cell r="D1159" t="str">
            <v>100m³</v>
          </cell>
          <cell r="G1159">
            <v>63768</v>
          </cell>
          <cell r="H1159">
            <v>1183600</v>
          </cell>
        </row>
        <row r="1160">
          <cell r="B1160" t="str">
            <v>AB.81232</v>
          </cell>
          <cell r="C1160" t="str">
            <v>Naïo veùt döôùi nöôùc baèng maùy ñaøo gaàu daây &lt;= 1,6m³ chieàu saâu &gt; 6 - 9m. Loaïi ñaát : ñaát thòt pha caùt, pha seùt coù laãn soûi.</v>
          </cell>
          <cell r="D1160" t="str">
            <v>100m³</v>
          </cell>
          <cell r="G1160">
            <v>63768</v>
          </cell>
          <cell r="H1160">
            <v>1279568</v>
          </cell>
        </row>
        <row r="1161">
          <cell r="B1161" t="str">
            <v>AB.81233</v>
          </cell>
          <cell r="C1161" t="str">
            <v>Naïo veùt döôùi nöôùc baèng maùy ñaøo gaàu daây &lt;= 1,6m³ chieàu saâu &gt; 6 - 9m. Loaïi ñaát : ñaát thòt pha caùt, pha seùt coù laãn soûi, voû soø, heán, ñaát seùt dính.</v>
          </cell>
          <cell r="D1161" t="str">
            <v>100m³</v>
          </cell>
          <cell r="G1161">
            <v>63768</v>
          </cell>
          <cell r="H1161">
            <v>1471503</v>
          </cell>
        </row>
        <row r="1162">
          <cell r="B1162" t="str">
            <v>AB.81234</v>
          </cell>
          <cell r="C1162" t="str">
            <v>Naïo veùt döôùi nöôùc baèng maùy ñaøo gaàu daây &lt;= 1,6m³ chieàu saâu &gt; 6 - 9m. Loaïi ñaát : ñaát seùt nöûa cöùng, seùt cöùng.</v>
          </cell>
          <cell r="D1162" t="str">
            <v>100m³</v>
          </cell>
          <cell r="G1162">
            <v>63768</v>
          </cell>
          <cell r="H1162">
            <v>2175266</v>
          </cell>
        </row>
        <row r="1163">
          <cell r="B1163" t="str">
            <v>AB.81241</v>
          </cell>
          <cell r="C1163" t="str">
            <v>Naïo veùt döôùi nöôùc baèng maùy ñaøo gaàu daây &lt;= 2,3m³ chieàu saâu &gt; 6 - 9m. Loaïi ñaát : buøn ñaëc, ñaát soûi laéng ñoïng tôùi 3 naêm, ñaát than buøn.</v>
          </cell>
          <cell r="D1163" t="str">
            <v>100m³</v>
          </cell>
          <cell r="G1163">
            <v>63768</v>
          </cell>
          <cell r="H1163">
            <v>1017572</v>
          </cell>
        </row>
        <row r="1164">
          <cell r="B1164" t="str">
            <v>AB.81242</v>
          </cell>
          <cell r="C1164" t="str">
            <v>Naïo veùt döôùi nöôùc baèng maùy ñaøo gaàu daây &lt;=2,3m³ chieàu saâu &gt; 6 - 9m. Loaïi ñaát : ñaát thòt pha caùt, pha seùt coù laãn soûi.</v>
          </cell>
          <cell r="D1164" t="str">
            <v>100m³</v>
          </cell>
          <cell r="G1164">
            <v>63768</v>
          </cell>
          <cell r="H1164">
            <v>1174122</v>
          </cell>
        </row>
        <row r="1165">
          <cell r="B1165" t="str">
            <v>AB.81243</v>
          </cell>
          <cell r="C1165" t="str">
            <v>Naïo veùt döôùi nöôùc baèng maùy ñaøo gaàu daây &lt;= 2,3m³ chieàu saâu &gt; 6 - 9m. Loaïi ñaát : ñaát thòt pha caùt, pha seùt coù laãn soûi, voû soø, heán, ñaát seùt dính.</v>
          </cell>
          <cell r="D1165" t="str">
            <v>100m³</v>
          </cell>
          <cell r="G1165">
            <v>63768</v>
          </cell>
          <cell r="H1165">
            <v>1334016</v>
          </cell>
        </row>
        <row r="1166">
          <cell r="B1166" t="str">
            <v>AB.81244</v>
          </cell>
          <cell r="C1166" t="str">
            <v>Naïo veùt döôùi nöôùc baèng maùy ñaøo gaàu daây &lt;= 2,3m³ chieàu saâu &gt; 6 - 9m. Loaïi ñaát : ñaát seùt nöûa cöùng, seùt cöùng.</v>
          </cell>
          <cell r="D1166" t="str">
            <v>100m³</v>
          </cell>
          <cell r="G1166">
            <v>63768</v>
          </cell>
          <cell r="H1166">
            <v>1996007</v>
          </cell>
        </row>
        <row r="1167">
          <cell r="B1167" t="str">
            <v>AB.81310</v>
          </cell>
          <cell r="C1167" t="str">
            <v>Ñaøo ñaát ñaù ñoå leân xaø lan baèng taøu ñaøo, chieàu saâu ñaøo 9 - 15m. Loaïi ñaát, ñaù : buøn ñaëc,ñaát soûi laéng ñoïng tôùi 3 naêm, ñaát than buøn.</v>
          </cell>
          <cell r="D1167" t="str">
            <v>100m³</v>
          </cell>
          <cell r="G1167">
            <v>66388</v>
          </cell>
          <cell r="H1167">
            <v>3297817</v>
          </cell>
        </row>
        <row r="1168">
          <cell r="B1168" t="str">
            <v>AB.81320</v>
          </cell>
          <cell r="C1168" t="str">
            <v>Ñaøo ñaát ñaù ñoå leân xaø lan baèng taøu ñaøo, chieàu saâu ñaøo 9 - 15m. Loaïi ñaát,ñaù : ñaát thòt pha caùt, pha seùt coù laãn soûi.</v>
          </cell>
          <cell r="D1168" t="str">
            <v>100m³</v>
          </cell>
          <cell r="G1168">
            <v>70077</v>
          </cell>
          <cell r="H1168">
            <v>4512059</v>
          </cell>
        </row>
        <row r="1169">
          <cell r="B1169" t="str">
            <v>AB.81330</v>
          </cell>
          <cell r="C1169" t="str">
            <v>Ñaøo ñaát ñaù ñoå leân xaø lan baèng taøu ñaøo, chieàu saâu ñaøo 9 - 15m. Loaïi ñaát,ñaù : ñaát thòt pha caùt, pha seùt coù laãn soûi, voû soø, heán, ñaát seùt dính.</v>
          </cell>
          <cell r="D1169" t="str">
            <v>100m³</v>
          </cell>
          <cell r="G1169">
            <v>74226</v>
          </cell>
          <cell r="H1169">
            <v>6502406</v>
          </cell>
        </row>
        <row r="1170">
          <cell r="B1170" t="str">
            <v>AB.81340</v>
          </cell>
          <cell r="C1170" t="str">
            <v>Ñaøo ñaát ñaù ñoå leân xaø lan baèng taøu ñaøo, chieàu saâu ñaøo 9 - 15m. Loaïi ñaát,ñaù : ñaát seùt nöûa cöùng, seùt cöùng.</v>
          </cell>
          <cell r="D1170" t="str">
            <v>100m³</v>
          </cell>
          <cell r="G1170">
            <v>82524</v>
          </cell>
          <cell r="H1170">
            <v>9010568</v>
          </cell>
        </row>
        <row r="1171">
          <cell r="B1171" t="str">
            <v>AB.81350</v>
          </cell>
          <cell r="C1171" t="str">
            <v>Ñaøo ñaát ñaù ñoå leân xaø lan baèng taøu ñaøo, chieàu saâu ñaøo 9 - 15m. Loaïi ñaát,ñaù : ñaù moà coâi ñöôøng kính 1 - 3m.</v>
          </cell>
          <cell r="D1171" t="str">
            <v>100m³</v>
          </cell>
          <cell r="G1171">
            <v>385882</v>
          </cell>
          <cell r="H1171">
            <v>48682810</v>
          </cell>
        </row>
        <row r="1172">
          <cell r="B1172" t="str">
            <v>AB.82110</v>
          </cell>
          <cell r="C1172" t="str">
            <v>Phaù ñaù ngaàm baèng taøu phaù ñaù, ñoä saâu &lt;= 10m, daù ngaàm caáp I, II.</v>
          </cell>
          <cell r="D1172" t="str">
            <v>100m³</v>
          </cell>
          <cell r="G1172">
            <v>373434</v>
          </cell>
          <cell r="H1172">
            <v>131000000</v>
          </cell>
        </row>
        <row r="1173">
          <cell r="B1173" t="str">
            <v>AB.82120</v>
          </cell>
          <cell r="C1173" t="str">
            <v>Phaù ñaù ngaàm baèng taøu phaù ñaù, ñoä saâu &lt;= 10m, daù ngaàm caáp III, IV.</v>
          </cell>
          <cell r="D1173" t="str">
            <v>100m³</v>
          </cell>
          <cell r="G1173">
            <v>322721</v>
          </cell>
          <cell r="H1173">
            <v>114000000</v>
          </cell>
        </row>
        <row r="1174">
          <cell r="B1174" t="str">
            <v>AB.82210</v>
          </cell>
          <cell r="C1174" t="str">
            <v>Boác xuùc ñaù sau khi phaù baèng taøu hoaëc ñaù sau noå mìn leân xaø lan, ñoä saâu &lt;= 10m.</v>
          </cell>
          <cell r="D1174" t="str">
            <v>100m³</v>
          </cell>
          <cell r="G1174">
            <v>576288</v>
          </cell>
          <cell r="H1174">
            <v>17548347</v>
          </cell>
        </row>
        <row r="1175">
          <cell r="B1175" t="str">
            <v>AB.91111</v>
          </cell>
          <cell r="C1175" t="str">
            <v>Vaän chuyeån ñaát, caùt ñoå ñi baèng taøu keùo 360CV, xaø lan 400T. Vaän chuyeån 1km ñaàu.</v>
          </cell>
          <cell r="D1175" t="str">
            <v>100m³</v>
          </cell>
          <cell r="H1175">
            <v>390102</v>
          </cell>
        </row>
        <row r="1176">
          <cell r="B1176" t="str">
            <v>AB.91121</v>
          </cell>
          <cell r="C1176" t="str">
            <v>Vaän chuyeån ñaát, caùt ñoå ñi baèng taøu keùo 360CV, xaø lan 400T. Vaän chuyeån 1km tieâp theo, cöï ly &lt; 6km.</v>
          </cell>
          <cell r="D1176" t="str">
            <v>100m³</v>
          </cell>
          <cell r="H1176">
            <v>330806</v>
          </cell>
        </row>
        <row r="1177">
          <cell r="B1177" t="str">
            <v>AB.91122</v>
          </cell>
          <cell r="C1177" t="str">
            <v>Vaän chuyeån ñaát, caùt ñoå ñi baèng taøu keùo 360CV, xaø lan 400T. Vaän chuyeån 1km tieâp theo, cöï ly 6 - 20km.</v>
          </cell>
          <cell r="D1177" t="str">
            <v>100m³</v>
          </cell>
          <cell r="H1177">
            <v>296477</v>
          </cell>
        </row>
        <row r="1178">
          <cell r="B1178" t="str">
            <v>AB.91123</v>
          </cell>
          <cell r="C1178" t="str">
            <v>Vaän chuyeån ñaát, caùt ñoå ñi baèng taøu keùo 360CV, xaø lan 400T. Vaän chuyeån 1km tieâp theo, cöï ly &gt; 20km.</v>
          </cell>
          <cell r="D1178" t="str">
            <v>100m³</v>
          </cell>
          <cell r="H1178">
            <v>287115</v>
          </cell>
        </row>
        <row r="1179">
          <cell r="B1179" t="str">
            <v>AB.91211</v>
          </cell>
          <cell r="C1179" t="str">
            <v>Vaän chuyeån ñaát, caùt ñoå ñi baèng taøu keùo 1200CV, xaø lan 800T - 1000T. Vaän chuyeån 1km ñaàu.</v>
          </cell>
          <cell r="D1179" t="str">
            <v>100m³</v>
          </cell>
          <cell r="H1179">
            <v>545043</v>
          </cell>
        </row>
        <row r="1180">
          <cell r="B1180" t="str">
            <v>AB.91221</v>
          </cell>
          <cell r="C1180" t="str">
            <v>Vaän chuyeån ñaát, caùt ñoå ñi baèng taøu keùo 1200CV, xaø lan 800T - 1000T. Vaän chuyeån 1km tieáp theo, cöï ly &lt; 6km.</v>
          </cell>
          <cell r="D1180" t="str">
            <v>100m³</v>
          </cell>
          <cell r="H1180">
            <v>457836</v>
          </cell>
        </row>
        <row r="1181">
          <cell r="B1181" t="str">
            <v>AB.91222</v>
          </cell>
          <cell r="C1181" t="str">
            <v>Vaän chuyeån ñaát, caùt ñoå ñi baèng taøu keùo 1200CV, xaø lan 800T - 1000T. Vaän chuyeån 1km tieáp theo, cöï ly 6 - 20km.</v>
          </cell>
          <cell r="D1181" t="str">
            <v>100m³</v>
          </cell>
          <cell r="H1181">
            <v>414233</v>
          </cell>
        </row>
        <row r="1182">
          <cell r="B1182" t="str">
            <v>AB.91223</v>
          </cell>
          <cell r="C1182" t="str">
            <v>Vaän chuyeån ñaát, caùt ñoå ñi baèng taøu keùo 1200CV, xaø lan 800T - 1000T. Vaän chuyeån 1km tieáp theo, cöï ly &gt; 20km.</v>
          </cell>
          <cell r="D1182" t="str">
            <v>100m³</v>
          </cell>
          <cell r="H1182">
            <v>392431</v>
          </cell>
        </row>
        <row r="1183">
          <cell r="B1183" t="str">
            <v>AB.92110</v>
          </cell>
          <cell r="C1183" t="str">
            <v>Vaän chuyeån 1km tieáp theo trong phaïm vi 6 - 20km baèng taøu huùt buïng töï haønh coâng suaát &lt; 2500CV.</v>
          </cell>
          <cell r="D1183" t="str">
            <v>100m³/1km</v>
          </cell>
          <cell r="H1183">
            <v>170535</v>
          </cell>
        </row>
        <row r="1184">
          <cell r="B1184" t="str">
            <v>AB.92120</v>
          </cell>
          <cell r="C1184" t="str">
            <v>Vaän chuyeån 1km tieáp theo trong phaïm vi 6 - 20km baèng taøu huùt buïng töï haønh coâng suaát 2500CV - 5000CV.</v>
          </cell>
          <cell r="D1184" t="str">
            <v>100m³/1km</v>
          </cell>
          <cell r="H1184">
            <v>220099</v>
          </cell>
        </row>
        <row r="1185">
          <cell r="B1185" t="str">
            <v>AB.92130</v>
          </cell>
          <cell r="C1185" t="str">
            <v>Vaän chuyeån 1km tieáp theo trong phaïm vi 6 - 20km baèng taøu huùt buïng töï haønh coâng suaát &gt; 5000CV.</v>
          </cell>
          <cell r="D1185" t="str">
            <v>100m³/1km</v>
          </cell>
          <cell r="H1185">
            <v>167611</v>
          </cell>
        </row>
        <row r="1186">
          <cell r="B1186" t="str">
            <v>AB.51111</v>
          </cell>
          <cell r="C1186" t="str">
            <v>Phaù ñaù maët baèng coâng trình baèng maùy khoan fi 42mm, ñaù caáp I.</v>
          </cell>
          <cell r="D1186" t="str">
            <v>100m³ nguyeân khai</v>
          </cell>
          <cell r="F1186">
            <v>2367400</v>
          </cell>
          <cell r="G1186">
            <v>905768</v>
          </cell>
          <cell r="H1186">
            <v>3571888</v>
          </cell>
        </row>
        <row r="1187">
          <cell r="B1187" t="str">
            <v>AB.51112</v>
          </cell>
          <cell r="C1187" t="str">
            <v>Phaù ñaù maët baèng coâng trình baèng maùy khoan fi 42mm, ñaù caáp II.</v>
          </cell>
          <cell r="D1187" t="str">
            <v>100m³ nguyeân khai</v>
          </cell>
          <cell r="F1187">
            <v>1963704</v>
          </cell>
          <cell r="G1187">
            <v>692646</v>
          </cell>
          <cell r="H1187">
            <v>2173961</v>
          </cell>
        </row>
        <row r="1188">
          <cell r="B1188" t="str">
            <v>AB.51113</v>
          </cell>
          <cell r="C1188" t="str">
            <v>Phaù ñaù maët baèng coâng trình baèng maùy khoan fi 42mm, ñaù caáp III.</v>
          </cell>
          <cell r="D1188" t="str">
            <v>100m³ nguyeân khai</v>
          </cell>
          <cell r="F1188">
            <v>1689446</v>
          </cell>
          <cell r="G1188">
            <v>603845</v>
          </cell>
          <cell r="H1188">
            <v>1787141</v>
          </cell>
        </row>
        <row r="1189">
          <cell r="B1189" t="str">
            <v>AB.51114</v>
          </cell>
          <cell r="C1189" t="str">
            <v>Phaù ñaù maët baèng coâng trình baèng maùy khoan fi 42mm, ñaù caáp IV.</v>
          </cell>
          <cell r="D1189" t="str">
            <v>100m³ nguyeân khai</v>
          </cell>
          <cell r="F1189">
            <v>1447217</v>
          </cell>
          <cell r="G1189">
            <v>497284</v>
          </cell>
          <cell r="H1189">
            <v>1142355</v>
          </cell>
        </row>
        <row r="1190">
          <cell r="B1190" t="str">
            <v>AB.51121</v>
          </cell>
          <cell r="C1190" t="str">
            <v>Phaù ñaù maët baèng coâng trình baèng maùy khoan fi 76mm, ñaù caáp I.</v>
          </cell>
          <cell r="D1190" t="str">
            <v>100m³ nguyeân khai</v>
          </cell>
          <cell r="F1190">
            <v>1066551</v>
          </cell>
          <cell r="G1190">
            <v>261074</v>
          </cell>
          <cell r="H1190">
            <v>1721611</v>
          </cell>
        </row>
        <row r="1191">
          <cell r="B1191" t="str">
            <v>AB.51122</v>
          </cell>
          <cell r="C1191" t="str">
            <v>Phaù ñaù maët baèng coâng trình baèng maùy khoan fi 76mm, ñaù caáp II.</v>
          </cell>
          <cell r="D1191" t="str">
            <v>100m³ nguyeân khai</v>
          </cell>
          <cell r="F1191">
            <v>924951</v>
          </cell>
          <cell r="G1191">
            <v>240354</v>
          </cell>
          <cell r="H1191">
            <v>1550214</v>
          </cell>
        </row>
        <row r="1192">
          <cell r="B1192" t="str">
            <v>AB.51123</v>
          </cell>
          <cell r="C1192" t="str">
            <v>Phaù ñaù maët baèng coâng trình baèng maùy khoan fi 76mm, ñaù caáp III.</v>
          </cell>
          <cell r="D1192" t="str">
            <v>100m³ nguyeân khai</v>
          </cell>
          <cell r="F1192">
            <v>831458</v>
          </cell>
          <cell r="G1192">
            <v>219634</v>
          </cell>
          <cell r="H1192">
            <v>1199065</v>
          </cell>
        </row>
        <row r="1193">
          <cell r="B1193" t="str">
            <v>AB.51124</v>
          </cell>
          <cell r="C1193" t="str">
            <v>Phaù ñaù maët baèng coâng trình baèng maùy khoan fi 76mm, ñaù caáp IV.</v>
          </cell>
          <cell r="D1193" t="str">
            <v>100m³ nguyeân khai</v>
          </cell>
          <cell r="F1193">
            <v>764392</v>
          </cell>
          <cell r="G1193">
            <v>211346</v>
          </cell>
          <cell r="H1193">
            <v>705332</v>
          </cell>
        </row>
        <row r="1194">
          <cell r="B1194" t="str">
            <v>AB.51131</v>
          </cell>
          <cell r="C1194" t="str">
            <v>Phaù ñaù maët baèng coâng trình baèng maùy khoan fi 105mm, ñaù caáp I.</v>
          </cell>
          <cell r="D1194" t="str">
            <v>100m³ nguyeân khai</v>
          </cell>
          <cell r="F1194">
            <v>1105682</v>
          </cell>
          <cell r="G1194">
            <v>248642</v>
          </cell>
          <cell r="H1194">
            <v>1692160</v>
          </cell>
        </row>
        <row r="1195">
          <cell r="B1195" t="str">
            <v>AB.51132</v>
          </cell>
          <cell r="C1195" t="str">
            <v>Phaù ñaù maët baèng coâng trình baèng maùy khoan fi 105mm, ñaù caáp II.</v>
          </cell>
          <cell r="D1195" t="str">
            <v>100m³ nguyeân khai</v>
          </cell>
          <cell r="F1195">
            <v>951147</v>
          </cell>
          <cell r="G1195">
            <v>228909</v>
          </cell>
          <cell r="H1195">
            <v>1449905</v>
          </cell>
        </row>
        <row r="1196">
          <cell r="B1196" t="str">
            <v>AB.51133</v>
          </cell>
          <cell r="C1196" t="str">
            <v>Phaù ñaù maët baèng coâng trình baèng maùy khoan fi 105mm, ñaù caáp III.</v>
          </cell>
          <cell r="D1196" t="str">
            <v>100m³ nguyeân khai</v>
          </cell>
          <cell r="F1196">
            <v>829490</v>
          </cell>
          <cell r="G1196">
            <v>209175</v>
          </cell>
          <cell r="H1196">
            <v>1015676</v>
          </cell>
        </row>
        <row r="1197">
          <cell r="B1197" t="str">
            <v>AB.51134</v>
          </cell>
          <cell r="C1197" t="str">
            <v>Phaù ñaù maët baèng coâng trình baèng maùy khoan fi 105mm, ñaù caáp IV.</v>
          </cell>
          <cell r="D1197" t="str">
            <v>100m³ nguyeân khai</v>
          </cell>
          <cell r="F1197">
            <v>727140</v>
          </cell>
          <cell r="G1197">
            <v>201282</v>
          </cell>
          <cell r="H1197">
            <v>761744</v>
          </cell>
        </row>
        <row r="1198">
          <cell r="B1198" t="str">
            <v>AB.51211</v>
          </cell>
          <cell r="C1198" t="str">
            <v>Phaù ñaù hoá moùng coâng trình baèng maùy khoan fi 42mm, ñaù caáp I.</v>
          </cell>
          <cell r="D1198" t="str">
            <v>100m³ nguyeân khai</v>
          </cell>
          <cell r="F1198">
            <v>2587944</v>
          </cell>
          <cell r="G1198">
            <v>1006408</v>
          </cell>
          <cell r="H1198">
            <v>3968680</v>
          </cell>
        </row>
        <row r="1199">
          <cell r="B1199" t="str">
            <v>AB.51212</v>
          </cell>
          <cell r="C1199" t="str">
            <v>Phaù ñaù hoá moùng coâng trình baèng maùy khoan fi 42mm, ñaù caáp II.</v>
          </cell>
          <cell r="D1199" t="str">
            <v>100m³ nguyeân khai</v>
          </cell>
          <cell r="F1199">
            <v>2155260</v>
          </cell>
          <cell r="G1199">
            <v>769606</v>
          </cell>
          <cell r="H1199">
            <v>2415799</v>
          </cell>
        </row>
        <row r="1200">
          <cell r="B1200" t="str">
            <v>AB.51213</v>
          </cell>
          <cell r="C1200" t="str">
            <v>Phaù ñaù hoá moùng coâng trình baèng maùy khoan fi 42mm, ñaù caáp III.</v>
          </cell>
          <cell r="D1200" t="str">
            <v>100m³ nguyeân khai</v>
          </cell>
          <cell r="F1200">
            <v>1857124</v>
          </cell>
          <cell r="G1200">
            <v>670939</v>
          </cell>
          <cell r="H1200">
            <v>1986195</v>
          </cell>
        </row>
        <row r="1201">
          <cell r="B1201" t="str">
            <v>AB.51214</v>
          </cell>
          <cell r="C1201" t="str">
            <v>Phaù ñaù hoá moùng coâng trình baèng maùy khoan fi 42mm, ñaù caáp IV.</v>
          </cell>
          <cell r="D1201" t="str">
            <v>100m³ nguyeân khai</v>
          </cell>
          <cell r="F1201">
            <v>1598350</v>
          </cell>
          <cell r="G1201">
            <v>552538</v>
          </cell>
          <cell r="H1201">
            <v>1269681</v>
          </cell>
        </row>
        <row r="1202">
          <cell r="B1202" t="str">
            <v>AB.51221</v>
          </cell>
          <cell r="C1202" t="str">
            <v>Phaù ñaù hoá moùng coâng trình baèng maùy khoan fi 76mm, ñaù caáp I.</v>
          </cell>
          <cell r="D1202" t="str">
            <v>100m³ nguyeân khai</v>
          </cell>
          <cell r="F1202">
            <v>1129560</v>
          </cell>
          <cell r="G1202">
            <v>313289</v>
          </cell>
          <cell r="H1202">
            <v>1912733</v>
          </cell>
        </row>
        <row r="1203">
          <cell r="B1203" t="str">
            <v>AB.51222</v>
          </cell>
          <cell r="C1203" t="str">
            <v>Phaù ñaù hoá moùng coâng trình baèng maùy khoan fi 76mm, ñaù caáp II.</v>
          </cell>
          <cell r="D1203" t="str">
            <v>100m³ nguyeân khai</v>
          </cell>
          <cell r="F1203">
            <v>989283</v>
          </cell>
          <cell r="G1203">
            <v>288425</v>
          </cell>
          <cell r="H1203">
            <v>1722427</v>
          </cell>
        </row>
        <row r="1204">
          <cell r="B1204" t="str">
            <v>AB.51223</v>
          </cell>
          <cell r="C1204" t="str">
            <v>Phaù ñaù hoá moùng coâng trình baèng maùy khoan fi 76mm, ñaù caáp III.</v>
          </cell>
          <cell r="D1204" t="str">
            <v>100m³ nguyeân khai</v>
          </cell>
          <cell r="F1204">
            <v>893441</v>
          </cell>
          <cell r="G1204">
            <v>263561</v>
          </cell>
          <cell r="H1204">
            <v>1332496</v>
          </cell>
        </row>
        <row r="1205">
          <cell r="B1205" t="str">
            <v>AB.51224</v>
          </cell>
          <cell r="C1205" t="str">
            <v>Phaù ñaù hoá moùng coâng trình baèng maùy khoan fi 76mm, ñaù caáp IV.</v>
          </cell>
          <cell r="D1205" t="str">
            <v>100m³ nguyeân khai</v>
          </cell>
          <cell r="F1205">
            <v>825122</v>
          </cell>
          <cell r="G1205">
            <v>241538</v>
          </cell>
          <cell r="H1205">
            <v>783500</v>
          </cell>
        </row>
        <row r="1206">
          <cell r="B1206" t="str">
            <v>AB.51231</v>
          </cell>
          <cell r="C1206" t="str">
            <v>Phaù ñaù hoá moùng coâng trình baèng maùy khoan fi 105mm, ñaù caáp I.</v>
          </cell>
          <cell r="D1206" t="str">
            <v>100m³ nguyeân khai</v>
          </cell>
          <cell r="F1206">
            <v>1148336</v>
          </cell>
          <cell r="G1206">
            <v>298371</v>
          </cell>
          <cell r="H1206">
            <v>1779865</v>
          </cell>
        </row>
        <row r="1207">
          <cell r="B1207" t="str">
            <v>AB.51232</v>
          </cell>
          <cell r="C1207" t="str">
            <v>Phaù ñaù hoá moùng coâng trình baèng maùy khoan fi 105mm, ñaù caáp II.</v>
          </cell>
          <cell r="D1207" t="str">
            <v>100m³ nguyeân khai</v>
          </cell>
          <cell r="F1207">
            <v>992283</v>
          </cell>
          <cell r="G1207">
            <v>274690</v>
          </cell>
          <cell r="H1207">
            <v>1525732</v>
          </cell>
        </row>
        <row r="1208">
          <cell r="B1208" t="str">
            <v>AB.51233</v>
          </cell>
          <cell r="C1208" t="str">
            <v>Phaù ñaù hoá moùng coâng trình baèng maùy khoan fi 105mm, ñaù caáp III.</v>
          </cell>
          <cell r="D1208" t="str">
            <v>100m³ nguyeân khai</v>
          </cell>
          <cell r="F1208">
            <v>876219</v>
          </cell>
          <cell r="G1208">
            <v>251010</v>
          </cell>
          <cell r="H1208">
            <v>1068677</v>
          </cell>
        </row>
        <row r="1209">
          <cell r="B1209" t="str">
            <v>AB.51234</v>
          </cell>
          <cell r="C1209" t="str">
            <v>Phaù ñaù hoá moùng coâng trình baèng maùy khoan fi 105mm, ñaù caáp IV.</v>
          </cell>
          <cell r="D1209" t="str">
            <v>100m³ nguyeân khai</v>
          </cell>
          <cell r="F1209">
            <v>772356</v>
          </cell>
          <cell r="G1209">
            <v>241538</v>
          </cell>
          <cell r="H1209">
            <v>801798</v>
          </cell>
        </row>
        <row r="1210">
          <cell r="B1210" t="str">
            <v>AB.51311</v>
          </cell>
          <cell r="C1210" t="str">
            <v>Phaù keânh möông, neàn ñöôøng baèng maùy khoan fi 42mm, ñaù caáp I.</v>
          </cell>
          <cell r="D1210" t="str">
            <v>100m³ nguyeân khai</v>
          </cell>
          <cell r="F1210">
            <v>2477733</v>
          </cell>
          <cell r="G1210">
            <v>956088</v>
          </cell>
          <cell r="H1210">
            <v>3770284</v>
          </cell>
        </row>
        <row r="1211">
          <cell r="B1211" t="str">
            <v>AB.51312</v>
          </cell>
          <cell r="C1211" t="str">
            <v>Phaù keânh möông, neàn ñöôøng baèng maùy khoan fi 42mm, ñaù caáp II.</v>
          </cell>
          <cell r="D1211" t="str">
            <v>100m³ nguyeân khai</v>
          </cell>
          <cell r="F1211">
            <v>2059482</v>
          </cell>
          <cell r="G1211">
            <v>731126</v>
          </cell>
          <cell r="H1211">
            <v>2294577</v>
          </cell>
        </row>
        <row r="1212">
          <cell r="B1212" t="str">
            <v>AB.51313</v>
          </cell>
          <cell r="C1212" t="str">
            <v>Phaù keânh möông, neàn ñöôøng baèng maùy khoan fi 42mm, ñaù caáp III.</v>
          </cell>
          <cell r="D1212" t="str">
            <v>100m³ nguyeân khai</v>
          </cell>
          <cell r="F1212">
            <v>1773224</v>
          </cell>
          <cell r="G1212">
            <v>637392</v>
          </cell>
          <cell r="H1212">
            <v>1886998</v>
          </cell>
        </row>
        <row r="1213">
          <cell r="B1213" t="str">
            <v>AB.51314</v>
          </cell>
          <cell r="C1213" t="str">
            <v>Phaù keânh möông, neàn ñöôøng baèng maùy khoan fi 42mm, ñaù caáp IV.</v>
          </cell>
          <cell r="D1213" t="str">
            <v>100m³ nguyeân khai</v>
          </cell>
          <cell r="F1213">
            <v>1522784</v>
          </cell>
          <cell r="G1213">
            <v>524911</v>
          </cell>
          <cell r="H1213">
            <v>1205689</v>
          </cell>
        </row>
        <row r="1214">
          <cell r="B1214" t="str">
            <v>AB.51321</v>
          </cell>
          <cell r="C1214" t="str">
            <v>Phaù keânh möông, neàn ñöôøng baèng maùy khoan fi 76mm, ñaù caáp I.</v>
          </cell>
          <cell r="D1214" t="str">
            <v>100m³ nguyeân khai</v>
          </cell>
          <cell r="F1214">
            <v>1074858</v>
          </cell>
          <cell r="G1214">
            <v>287201</v>
          </cell>
          <cell r="H1214">
            <v>1817172</v>
          </cell>
        </row>
        <row r="1215">
          <cell r="B1215" t="str">
            <v>AB.51322</v>
          </cell>
          <cell r="C1215" t="str">
            <v>Phaù keânh möông, neàn ñöôøng baèng maùy khoan fi 76mm, ñaù caáp II.</v>
          </cell>
          <cell r="D1215" t="str">
            <v>100m³ nguyeân khai</v>
          </cell>
          <cell r="F1215">
            <v>941049</v>
          </cell>
          <cell r="G1215">
            <v>264389</v>
          </cell>
          <cell r="H1215">
            <v>1636623</v>
          </cell>
        </row>
        <row r="1216">
          <cell r="B1216" t="str">
            <v>AB.51323</v>
          </cell>
          <cell r="C1216" t="str">
            <v>Phaù keânh möông, neàn ñöôøng baèng maùy khoan fi 76mm, ñaù caáp III.</v>
          </cell>
          <cell r="D1216" t="str">
            <v>100m³ nguyeân khai</v>
          </cell>
          <cell r="F1216">
            <v>849803</v>
          </cell>
          <cell r="G1216">
            <v>241617</v>
          </cell>
          <cell r="H1216">
            <v>1266565</v>
          </cell>
        </row>
        <row r="1217">
          <cell r="B1217" t="str">
            <v>AB.51324</v>
          </cell>
          <cell r="C1217" t="str">
            <v>Phaù keânh möông, neàn ñöôøng baèng maùy khoan fi 76mm, ñaù caáp IV.</v>
          </cell>
          <cell r="D1217" t="str">
            <v>100m³ nguyeân khai</v>
          </cell>
          <cell r="F1217">
            <v>784618</v>
          </cell>
          <cell r="G1217">
            <v>232500</v>
          </cell>
          <cell r="H1217">
            <v>744719</v>
          </cell>
        </row>
        <row r="1218">
          <cell r="B1218" t="str">
            <v>AB.51331</v>
          </cell>
          <cell r="C1218" t="str">
            <v>Phaù keânh möông, neàn ñöôøng baèng maùy khoan fi 105mm, ñaù caáp I.</v>
          </cell>
          <cell r="D1218" t="str">
            <v>100m³ nguyeân khai</v>
          </cell>
          <cell r="F1218">
            <v>1095568</v>
          </cell>
          <cell r="G1218">
            <v>273506</v>
          </cell>
          <cell r="H1218">
            <v>1729004</v>
          </cell>
        </row>
        <row r="1219">
          <cell r="B1219" t="str">
            <v>AB.51332</v>
          </cell>
          <cell r="C1219" t="str">
            <v>Phaù keânh möông, neàn ñöôøng baèng maùy khoan fi 105mm, ñaù caáp II.</v>
          </cell>
          <cell r="D1219" t="str">
            <v>100m³ nguyeân khai</v>
          </cell>
          <cell r="F1219">
            <v>945773</v>
          </cell>
          <cell r="G1219">
            <v>251799</v>
          </cell>
          <cell r="H1219">
            <v>1480275</v>
          </cell>
        </row>
        <row r="1220">
          <cell r="B1220" t="str">
            <v>AB.51333</v>
          </cell>
          <cell r="C1220" t="str">
            <v>Phaù keânh möông, neàn ñöôøng baèng maùy khoan fi 105mm, ñaù caáp III.</v>
          </cell>
          <cell r="D1220" t="str">
            <v>100m³ nguyeân khai</v>
          </cell>
          <cell r="F1220">
            <v>834113</v>
          </cell>
          <cell r="G1220">
            <v>230093</v>
          </cell>
          <cell r="H1220">
            <v>1036773</v>
          </cell>
        </row>
        <row r="1221">
          <cell r="B1221" t="str">
            <v>AB.51334</v>
          </cell>
          <cell r="C1221" t="str">
            <v>Phaù keânh möông, neàn ñöôøng baèng maùy khoan fi 105mm, ñaù caáp IV.</v>
          </cell>
          <cell r="D1221" t="str">
            <v>100m³ nguyeân khai</v>
          </cell>
          <cell r="F1221">
            <v>735238</v>
          </cell>
          <cell r="G1221">
            <v>221410</v>
          </cell>
          <cell r="H1221">
            <v>776831</v>
          </cell>
        </row>
        <row r="1222">
          <cell r="B1222" t="str">
            <v>AB.51411</v>
          </cell>
          <cell r="C1222" t="str">
            <v>Khoan phaù ñaù noå mìn  buoàng treân gieáng ñieàu aùp töø treân xuoáng ñöôøng kính &gt;=20m, ñaù caáp I</v>
          </cell>
          <cell r="D1222" t="str">
            <v>100m³ ñaù nguyeân thuûy</v>
          </cell>
          <cell r="F1222">
            <v>1159594</v>
          </cell>
          <cell r="G1222">
            <v>593189</v>
          </cell>
          <cell r="H1222">
            <v>8382619</v>
          </cell>
        </row>
        <row r="1223">
          <cell r="B1223" t="str">
            <v>AB.51412</v>
          </cell>
          <cell r="C1223" t="str">
            <v>Khoan phaù ñaù noå mìn  buoàng treân gieáng ñieàu aùp töø treân xuoáng ñöôøng kính &gt;=20m, ñaù caáp II</v>
          </cell>
          <cell r="D1223" t="str">
            <v>100m³ ñaù nguyeân thuûy</v>
          </cell>
          <cell r="F1223">
            <v>1002011</v>
          </cell>
          <cell r="G1223">
            <v>543421</v>
          </cell>
          <cell r="H1223">
            <v>7511804</v>
          </cell>
        </row>
        <row r="1224">
          <cell r="B1224" t="str">
            <v>AB.51413</v>
          </cell>
          <cell r="C1224" t="str">
            <v>Khoan phaù ñaù noå mìn buoàng treân gieáng ñieàu aùp töø treân xuoáng ñöôøng kính &gt;=20, ñaù caáp III</v>
          </cell>
          <cell r="D1224" t="str">
            <v>100m³ ñaù nguyeân khai</v>
          </cell>
          <cell r="F1224">
            <v>884809</v>
          </cell>
          <cell r="G1224">
            <v>493614</v>
          </cell>
          <cell r="H1224">
            <v>6393902</v>
          </cell>
        </row>
        <row r="1225">
          <cell r="B1225" t="str">
            <v>AB.51414</v>
          </cell>
          <cell r="C1225" t="str">
            <v>Khoan phaù ñaù noå mìn buoàng treân gieáng ñieàu aùp töø treân xuoáng ñöôøng kính &gt;=20, ñaù caáp IV</v>
          </cell>
          <cell r="D1225" t="str">
            <v>100m³ ñaù nguyeân khai</v>
          </cell>
          <cell r="F1225">
            <v>779928</v>
          </cell>
          <cell r="G1225">
            <v>463027</v>
          </cell>
          <cell r="H1225">
            <v>5818582</v>
          </cell>
        </row>
        <row r="1226">
          <cell r="B1226" t="str">
            <v>AB.51511</v>
          </cell>
          <cell r="C1226" t="str">
            <v>Phaù ñaù ñöôøng vieàn, ñaù caáp I.</v>
          </cell>
          <cell r="D1226" t="str">
            <v>100m³ nguyeân khai</v>
          </cell>
          <cell r="F1226">
            <v>2695509</v>
          </cell>
          <cell r="G1226">
            <v>296003</v>
          </cell>
          <cell r="H1226">
            <v>21321897</v>
          </cell>
        </row>
        <row r="1227">
          <cell r="B1227" t="str">
            <v>AB.51512</v>
          </cell>
          <cell r="C1227" t="str">
            <v>Phaù ñaù ñöôøng vieàn, ñaù caáp II.</v>
          </cell>
          <cell r="D1227" t="str">
            <v>100m³ nguyeân khai</v>
          </cell>
          <cell r="F1227">
            <v>2366837</v>
          </cell>
          <cell r="G1227">
            <v>296003</v>
          </cell>
          <cell r="H1227">
            <v>19191827</v>
          </cell>
        </row>
        <row r="1228">
          <cell r="B1228" t="str">
            <v>AB.51513</v>
          </cell>
          <cell r="C1228" t="str">
            <v>Phaù ñaù ñöôøng vieàn, ñaù caáp III.</v>
          </cell>
          <cell r="D1228" t="str">
            <v>100m³ nguyeân khai</v>
          </cell>
          <cell r="F1228">
            <v>2181187</v>
          </cell>
          <cell r="G1228">
            <v>296003</v>
          </cell>
          <cell r="H1228">
            <v>17273704</v>
          </cell>
        </row>
        <row r="1229">
          <cell r="B1229" t="str">
            <v>AB.51611</v>
          </cell>
          <cell r="C1229" t="str">
            <v>Ñaøo phaù ñaù chieàu daøy &lt;=0,5m baèng buùa caên, ñaù caáp I.</v>
          </cell>
          <cell r="D1229" t="str">
            <v>m³ ñaù nguyeân khai</v>
          </cell>
          <cell r="G1229">
            <v>55648</v>
          </cell>
          <cell r="H1229">
            <v>222282</v>
          </cell>
        </row>
        <row r="1230">
          <cell r="B1230" t="str">
            <v>AB.51612</v>
          </cell>
          <cell r="C1230" t="str">
            <v>Ñaøo phaù ñaù chieàu daøy &lt;=0,5m baèng buùa caên, ñaù caáp II.</v>
          </cell>
          <cell r="D1230" t="str">
            <v>m³ ñaù nguyeân khai</v>
          </cell>
          <cell r="G1230">
            <v>50518</v>
          </cell>
          <cell r="H1230">
            <v>201187</v>
          </cell>
        </row>
        <row r="1231">
          <cell r="B1231" t="str">
            <v>AB.51613</v>
          </cell>
          <cell r="C1231" t="str">
            <v>Ñaøo phaù ñaù chieàu daøy &lt;=0,5m baèng buùa caên, ñaù caáp III.</v>
          </cell>
          <cell r="D1231" t="str">
            <v>m³ ñaù nguyeân khai</v>
          </cell>
          <cell r="G1231">
            <v>45387</v>
          </cell>
          <cell r="H1231">
            <v>180091</v>
          </cell>
        </row>
        <row r="1232">
          <cell r="B1232" t="str">
            <v>AB.51614</v>
          </cell>
          <cell r="C1232" t="str">
            <v>Ñaøo phaù ñaù chieàu daøy &lt;=0,5m baèng buùa caên, ñaù caáp IV.</v>
          </cell>
          <cell r="D1232" t="str">
            <v>m³ ñaù nguyeân khai</v>
          </cell>
          <cell r="G1232">
            <v>39467</v>
          </cell>
          <cell r="H1232">
            <v>159532</v>
          </cell>
        </row>
        <row r="1233">
          <cell r="B1233" t="str">
            <v>AB.58311</v>
          </cell>
          <cell r="C1233" t="str">
            <v>Ñaøo haàm daãn ñöùng töø döôùi leân, tieát dieän ñaøo &lt;= 5 m2, chieàu cao &lt;= 50 m, baèng toå maùy khoan tay vaø daøn khoan leo, ñaù caáp I</v>
          </cell>
          <cell r="D1233" t="str">
            <v>1m³  nguyeân khai</v>
          </cell>
          <cell r="F1233">
            <v>244716</v>
          </cell>
          <cell r="G1233">
            <v>247845</v>
          </cell>
          <cell r="H1233">
            <v>1685922</v>
          </cell>
        </row>
        <row r="1234">
          <cell r="B1234" t="str">
            <v>AB.58312</v>
          </cell>
          <cell r="C1234" t="str">
            <v>Ñaøo haàm daãn ñöùng töø döôùi leân, tieát dieän ñaøo &lt;= 5 m2, chieàu cao &lt;= 50 m, baèng toå maùy khoan tay vaø daøn khoan leo, ñaù caáp II</v>
          </cell>
          <cell r="D1234" t="str">
            <v>1m³  nguyeân khai</v>
          </cell>
          <cell r="F1234">
            <v>213136</v>
          </cell>
          <cell r="G1234">
            <v>237387</v>
          </cell>
          <cell r="H1234">
            <v>1262909</v>
          </cell>
        </row>
        <row r="1235">
          <cell r="B1235" t="str">
            <v>AB.58313</v>
          </cell>
          <cell r="C1235" t="str">
            <v>Ñaøo haàm daãn ñöùng töø döôùi leân, tieát dieän ñaøo &lt;= 5 m2, chieàu cao &lt;= 50 m, baèng toå maùy khoan tay vaø daøn khoan leo, ñaù caáp III</v>
          </cell>
          <cell r="D1235" t="str">
            <v>1m³  nguyeân khai</v>
          </cell>
          <cell r="F1235">
            <v>177707</v>
          </cell>
          <cell r="G1235">
            <v>232158</v>
          </cell>
          <cell r="H1235">
            <v>1053420</v>
          </cell>
        </row>
        <row r="1236">
          <cell r="B1236" t="str">
            <v>AB.58314</v>
          </cell>
          <cell r="C1236" t="str">
            <v>Ñaøo haàm daãn ñöùng töø döôùi leân, tieát dieän ñaøo &lt;= 5 m2, chieàu cao &lt;= 50 m, baèng toå maùy khoan tay vaø daøn khoan leo, ñaù caáp IV</v>
          </cell>
          <cell r="D1236" t="str">
            <v>1m³  nguyeân khai</v>
          </cell>
          <cell r="F1236">
            <v>153062</v>
          </cell>
          <cell r="G1236">
            <v>225611</v>
          </cell>
          <cell r="H1236">
            <v>790550</v>
          </cell>
        </row>
        <row r="1237">
          <cell r="B1237" t="str">
            <v>AB.58321</v>
          </cell>
          <cell r="C1237" t="str">
            <v>Ñaøo haàm daãn nghieâng töø döôùi leân, tieát dieän ñaøo &lt;= 5 m2, chieàu cao &lt;= 50 m, baèng toå maùy khoan tay vaø daøn khoan leo, ñaù caáp I</v>
          </cell>
          <cell r="D1237" t="str">
            <v>1m³  nguyeân khai</v>
          </cell>
          <cell r="F1237">
            <v>244716</v>
          </cell>
          <cell r="G1237">
            <v>297414</v>
          </cell>
          <cell r="H1237">
            <v>2022709</v>
          </cell>
        </row>
        <row r="1238">
          <cell r="B1238" t="str">
            <v>AB.58322</v>
          </cell>
          <cell r="C1238" t="str">
            <v>Ñaøo haàm daãn nghieâng töø döôùi leân, tieát dieän ñaøo &lt;= 5 m2, chieàu cao &lt;= 50 m, baèng toå maùy khoan tay vaø daøn khoan leo, ñaù caáp II</v>
          </cell>
          <cell r="D1238" t="str">
            <v>1m³  nguyeân khai</v>
          </cell>
          <cell r="F1238">
            <v>213136</v>
          </cell>
          <cell r="G1238">
            <v>284873</v>
          </cell>
          <cell r="H1238">
            <v>1515564</v>
          </cell>
        </row>
        <row r="1239">
          <cell r="B1239" t="str">
            <v>AB.58323</v>
          </cell>
          <cell r="C1239" t="str">
            <v>Ñaøo haàm daãn nghieâng töø döôùi leân, tieát dieän ñaøo &lt;= 5 m2, chieàu cao &lt;= 50 m, baèng toå maùy khoan tay vaø daøn khoan leo, ñaù caáp III</v>
          </cell>
          <cell r="D1239" t="str">
            <v>1m³  nguyeân khai</v>
          </cell>
          <cell r="F1239">
            <v>177707</v>
          </cell>
          <cell r="G1239">
            <v>278581</v>
          </cell>
          <cell r="H1239">
            <v>1262909</v>
          </cell>
        </row>
        <row r="1240">
          <cell r="B1240" t="str">
            <v>AB.58324</v>
          </cell>
          <cell r="C1240" t="str">
            <v>Ñaøo haàm daãn nghieâng töø döôùi leân, tieát dieän ñaøo &lt;= 5 m2, chieàu cao &lt;= 50 m, baèng toå maùy khoan tay vaø daøn khoan leo, ñaù caáp IV</v>
          </cell>
          <cell r="D1240" t="str">
            <v>1m³  nguyeân khai</v>
          </cell>
          <cell r="F1240">
            <v>153062</v>
          </cell>
          <cell r="G1240">
            <v>270716</v>
          </cell>
          <cell r="H1240">
            <v>946710</v>
          </cell>
        </row>
        <row r="1241">
          <cell r="B1241" t="str">
            <v>AB.58511</v>
          </cell>
          <cell r="C1241" t="str">
            <v>Phaù ñaù môû roäng haàm ñöùng baèng maùy khoan caàm tay, caáp ñaù I</v>
          </cell>
          <cell r="D1241" t="str">
            <v>100m³  nguyeân khai</v>
          </cell>
          <cell r="F1241">
            <v>12385297</v>
          </cell>
          <cell r="G1241">
            <v>6724123</v>
          </cell>
          <cell r="H1241">
            <v>12797445</v>
          </cell>
        </row>
        <row r="1242">
          <cell r="B1242" t="str">
            <v>AB.58512</v>
          </cell>
          <cell r="C1242" t="str">
            <v>Phaù ñaù môû roäng haàm ñöùng baèng maùy khoan caàm tay, caáp ñaù II</v>
          </cell>
          <cell r="D1242" t="str">
            <v>100m³  nguyeân khai</v>
          </cell>
          <cell r="F1242">
            <v>10701467</v>
          </cell>
          <cell r="G1242">
            <v>6183796</v>
          </cell>
          <cell r="H1242">
            <v>9599882</v>
          </cell>
        </row>
        <row r="1243">
          <cell r="B1243" t="str">
            <v>AB.58513</v>
          </cell>
          <cell r="C1243" t="str">
            <v>Phaù ñaù môû roäng haàm ñöùng baèng maùy khoan caàm tay, caáp ñaù III</v>
          </cell>
          <cell r="D1243" t="str">
            <v>100m³  nguyeân khai</v>
          </cell>
          <cell r="F1243">
            <v>8848583</v>
          </cell>
          <cell r="G1243">
            <v>5913844</v>
          </cell>
          <cell r="H1243">
            <v>7997814</v>
          </cell>
        </row>
        <row r="1244">
          <cell r="B1244" t="str">
            <v>AB.58514</v>
          </cell>
          <cell r="C1244" t="str">
            <v>Phaù ñaù môû roäng haàm ñöùng baèng maùy khoan caàm tay, caáp ñaù IV</v>
          </cell>
          <cell r="D1244" t="str">
            <v>100m³  nguyeân khai</v>
          </cell>
          <cell r="F1244">
            <v>7583339</v>
          </cell>
          <cell r="G1244">
            <v>5576724</v>
          </cell>
          <cell r="H1244">
            <v>6001758</v>
          </cell>
        </row>
        <row r="1245">
          <cell r="B1245" t="str">
            <v>AB.58521</v>
          </cell>
          <cell r="C1245" t="str">
            <v>Phaù ñaù môû roäng haàm nghieâng baèng maùy khoan caàm tay, caáp ñaù I</v>
          </cell>
          <cell r="D1245" t="str">
            <v>100m³  nguyeân khai</v>
          </cell>
          <cell r="F1245">
            <v>12385297</v>
          </cell>
          <cell r="G1245">
            <v>8068778</v>
          </cell>
          <cell r="H1245">
            <v>15354709</v>
          </cell>
        </row>
        <row r="1246">
          <cell r="B1246" t="str">
            <v>AB.58522</v>
          </cell>
          <cell r="C1246" t="str">
            <v>Phaù ñaù môû roäng haàm nghieâng baèng maùy khoan caàm tay, caáp ñaù II</v>
          </cell>
          <cell r="D1246" t="str">
            <v>100m³  nguyeân khai</v>
          </cell>
          <cell r="F1246">
            <v>10701467</v>
          </cell>
          <cell r="G1246">
            <v>7420470</v>
          </cell>
          <cell r="H1246">
            <v>11515795</v>
          </cell>
        </row>
        <row r="1247">
          <cell r="B1247" t="str">
            <v>AB.58523</v>
          </cell>
          <cell r="C1247" t="str">
            <v>Phaù ñaù môû roäng haàm nghieâng baèng maùy khoan caàm tay, caáp ñaù III</v>
          </cell>
          <cell r="D1247" t="str">
            <v>100m³  nguyeân khai</v>
          </cell>
          <cell r="F1247">
            <v>8848583</v>
          </cell>
          <cell r="G1247">
            <v>7096953</v>
          </cell>
          <cell r="H1247">
            <v>9599882</v>
          </cell>
        </row>
        <row r="1248">
          <cell r="B1248" t="str">
            <v>AB.58524</v>
          </cell>
          <cell r="C1248" t="str">
            <v>Phaù ñaù môû roäng haàm nghieâng baèng maùy khoan caàm tay, caáp ñaù IV</v>
          </cell>
          <cell r="D1248" t="str">
            <v>100m³  nguyeân khai</v>
          </cell>
          <cell r="F1248">
            <v>7583339</v>
          </cell>
          <cell r="G1248">
            <v>6691389</v>
          </cell>
          <cell r="H1248">
            <v>7196713</v>
          </cell>
        </row>
        <row r="1249">
          <cell r="C1249" t="str">
            <v>Coäng</v>
          </cell>
        </row>
        <row r="1256">
          <cell r="B1256" t="str">
            <v>MAÕ HIEÄU</v>
          </cell>
          <cell r="C1256" t="str">
            <v>NOÄI DUNG</v>
          </cell>
          <cell r="D1256" t="str">
            <v>ÑÔN VÒ</v>
          </cell>
          <cell r="E1256" t="str">
            <v>KHOÁI LÖÔÏNG</v>
          </cell>
          <cell r="F1256" t="str">
            <v>ÑÔN GIAÙ</v>
          </cell>
        </row>
        <row r="1257">
          <cell r="F1257" t="str">
            <v>VAÄT LIEÄU</v>
          </cell>
          <cell r="G1257" t="str">
            <v>NH.COÂNG</v>
          </cell>
          <cell r="H1257" t="str">
            <v>MAÙY</v>
          </cell>
        </row>
        <row r="1258">
          <cell r="B1258" t="str">
            <v>AC.11110</v>
          </cell>
          <cell r="C1258" t="str">
            <v>Ñoùng coïc tre, chieàu daøi coïc &lt;=2,5m ñoùng vaøo buøn.</v>
          </cell>
          <cell r="D1258" t="str">
            <v>100m</v>
          </cell>
          <cell r="F1258">
            <v>544688</v>
          </cell>
          <cell r="G1258">
            <v>54464</v>
          </cell>
        </row>
        <row r="1259">
          <cell r="B1259" t="str">
            <v>AC.11111</v>
          </cell>
          <cell r="C1259" t="str">
            <v>Ñoùng coïc tre, chieàu daøi coïc &lt;=2,5m, ñaát caáp I.</v>
          </cell>
          <cell r="D1259" t="str">
            <v>100m</v>
          </cell>
          <cell r="F1259">
            <v>584871</v>
          </cell>
          <cell r="G1259">
            <v>65910</v>
          </cell>
        </row>
        <row r="1260">
          <cell r="B1260" t="str">
            <v>AC.11112</v>
          </cell>
          <cell r="C1260" t="str">
            <v>Ñoùng coïc tre, chieàu daøi coïc &lt;=2,5m, ñaát caáp II.</v>
          </cell>
          <cell r="D1260" t="str">
            <v>100m</v>
          </cell>
          <cell r="F1260">
            <v>584871</v>
          </cell>
          <cell r="G1260">
            <v>71041</v>
          </cell>
        </row>
        <row r="1261">
          <cell r="B1261" t="str">
            <v>AC.11120</v>
          </cell>
          <cell r="C1261" t="str">
            <v>Ñoùng coïc tre, chieàu daøi coïc &gt;2,5m ñoùng vaøo buøn.</v>
          </cell>
          <cell r="D1261" t="str">
            <v>100m</v>
          </cell>
          <cell r="F1261">
            <v>417953</v>
          </cell>
          <cell r="G1261">
            <v>82881</v>
          </cell>
        </row>
        <row r="1262">
          <cell r="B1262" t="str">
            <v>AC.11121</v>
          </cell>
          <cell r="C1262" t="str">
            <v>Ñoùng coïc tre, chieàu daøi coïc &gt;2,5m, ñaát caáp I.</v>
          </cell>
          <cell r="D1262" t="str">
            <v>100m</v>
          </cell>
          <cell r="F1262">
            <v>417953</v>
          </cell>
          <cell r="G1262">
            <v>99852</v>
          </cell>
        </row>
        <row r="1263">
          <cell r="B1263" t="str">
            <v>AC.11122</v>
          </cell>
          <cell r="C1263" t="str">
            <v>Ñoùng coïc tre, chieàu daøi coïc &gt;2,5m, ñaát caáp II.</v>
          </cell>
          <cell r="D1263" t="str">
            <v>100m</v>
          </cell>
          <cell r="F1263">
            <v>417953</v>
          </cell>
          <cell r="G1263">
            <v>110902</v>
          </cell>
        </row>
        <row r="1264">
          <cell r="B1264" t="str">
            <v>AC.11210</v>
          </cell>
          <cell r="C1264" t="str">
            <v>Ñoùng coïc goã (hoaëc coïc traøm) fi 8-10cm, chieàu daøi coïc &lt;=2,5m ñoùng vaøo buøn.</v>
          </cell>
          <cell r="D1264" t="str">
            <v>100m</v>
          </cell>
          <cell r="F1264">
            <v>416850</v>
          </cell>
          <cell r="G1264">
            <v>65910</v>
          </cell>
        </row>
        <row r="1265">
          <cell r="B1265" t="str">
            <v>AC.11211</v>
          </cell>
          <cell r="C1265" t="str">
            <v>Ñoùng coïc goã (hoaëc coïc traøm) fi 8-10cm, chieàu daøi coïc &lt;=2,5m, ñaát caáp I.</v>
          </cell>
          <cell r="D1265" t="str">
            <v>100m</v>
          </cell>
          <cell r="F1265">
            <v>418026</v>
          </cell>
          <cell r="G1265">
            <v>85643</v>
          </cell>
        </row>
        <row r="1266">
          <cell r="B1266" t="str">
            <v>AC.11212</v>
          </cell>
          <cell r="C1266" t="str">
            <v>Ñoùng coïc goã (hoaëc coïc traøm) fi 8-10cm, chieàu daøi coïc &lt;=2,5m, ñaát caáp II.</v>
          </cell>
          <cell r="D1266" t="str">
            <v>100m</v>
          </cell>
          <cell r="F1266">
            <v>418026</v>
          </cell>
          <cell r="G1266">
            <v>90774</v>
          </cell>
        </row>
        <row r="1267">
          <cell r="B1267" t="str">
            <v>AC.11220</v>
          </cell>
          <cell r="C1267" t="str">
            <v>Ñoùng coïc goã (hoaëc coïc traøm) fi 8-10cm, chieàu daøi coïc &gt;2,5m ñoùng vaøo buøn.</v>
          </cell>
          <cell r="D1267" t="str">
            <v>100m</v>
          </cell>
          <cell r="F1267">
            <v>413185</v>
          </cell>
          <cell r="G1267">
            <v>114060</v>
          </cell>
        </row>
        <row r="1268">
          <cell r="B1268" t="str">
            <v>AC.11221</v>
          </cell>
          <cell r="C1268" t="str">
            <v>Ñoùng coïc goã (hoaëc coïc traøm) fi 8-10cm, chieàu daøi coïc &gt;2,5m, ñaát caáp I.</v>
          </cell>
          <cell r="D1268" t="str">
            <v>100m</v>
          </cell>
          <cell r="F1268">
            <v>414482</v>
          </cell>
          <cell r="G1268">
            <v>129057</v>
          </cell>
        </row>
        <row r="1269">
          <cell r="B1269" t="str">
            <v>AC.11222</v>
          </cell>
          <cell r="C1269" t="str">
            <v>Ñoùng coïc goã (hoaëc coïc traøm) fi 8-10cm, chieàu daøi coïc &gt;2,5m, ñaát caáp II.</v>
          </cell>
          <cell r="D1269" t="str">
            <v>100m</v>
          </cell>
          <cell r="F1269">
            <v>414482</v>
          </cell>
          <cell r="G1269">
            <v>142871</v>
          </cell>
        </row>
        <row r="1270">
          <cell r="B1270" t="str">
            <v>AC.11311</v>
          </cell>
          <cell r="C1270" t="str">
            <v>Ñoùng cöø goã loaïi muõi teân chieàu daøi &lt;=4m, chieàu daøy cöø &lt;=8cm, ñaát caáp I.</v>
          </cell>
          <cell r="D1270" t="str">
            <v>100m</v>
          </cell>
          <cell r="F1270">
            <v>6490044</v>
          </cell>
          <cell r="G1270">
            <v>1243211</v>
          </cell>
        </row>
        <row r="1271">
          <cell r="B1271" t="str">
            <v>AC.11312</v>
          </cell>
          <cell r="C1271" t="str">
            <v>Ñoùng cöø goã loaïi muõi teân chieàu daøi &lt;=4m, chieàu daøy cöø &lt;=8cm, ñaát caáp II.</v>
          </cell>
          <cell r="D1271" t="str">
            <v>100m</v>
          </cell>
          <cell r="F1271">
            <v>6490044</v>
          </cell>
          <cell r="G1271">
            <v>1507639</v>
          </cell>
        </row>
        <row r="1272">
          <cell r="B1272" t="str">
            <v>AC.11321</v>
          </cell>
          <cell r="C1272" t="str">
            <v>Ñoùng cöø goã loaïi muõi teân chieàu daøi &lt;=4m, chieàu daøy cöø &gt;8cm, ñaát caáp I.</v>
          </cell>
          <cell r="D1272" t="str">
            <v>100m</v>
          </cell>
          <cell r="F1272">
            <v>9718794</v>
          </cell>
          <cell r="G1272">
            <v>1266891</v>
          </cell>
        </row>
        <row r="1273">
          <cell r="B1273" t="str">
            <v>AC.11322</v>
          </cell>
          <cell r="C1273" t="str">
            <v>Ñoùng cöø goã loaïi muõi teân chieàu daøi &lt;=4m, chieàu daøy cöø &gt;8cm, ñaát caáp II.</v>
          </cell>
          <cell r="D1273" t="str">
            <v>100m</v>
          </cell>
          <cell r="F1273">
            <v>9718794</v>
          </cell>
          <cell r="G1273">
            <v>1586573</v>
          </cell>
        </row>
        <row r="1274">
          <cell r="B1274" t="str">
            <v>AC.11411</v>
          </cell>
          <cell r="C1274" t="str">
            <v>Ñoùng cöø goã loaïi muõi teân chieàu daøi &gt;4m, chieàu daøy cöø &lt;=8cm, ñaát caáp I.</v>
          </cell>
          <cell r="D1274" t="str">
            <v>100m</v>
          </cell>
          <cell r="F1274">
            <v>6455947</v>
          </cell>
          <cell r="G1274">
            <v>1381345</v>
          </cell>
        </row>
        <row r="1275">
          <cell r="B1275" t="str">
            <v>AC.11412</v>
          </cell>
          <cell r="C1275" t="str">
            <v>Ñoùng cöø goã loaïi muõi teân chieàu daøi &gt;4m, chieàu daøy cöø &lt;=8cm, ñaát caáp II.</v>
          </cell>
          <cell r="D1275" t="str">
            <v>100m</v>
          </cell>
          <cell r="F1275">
            <v>6455947</v>
          </cell>
          <cell r="G1275">
            <v>1689188</v>
          </cell>
        </row>
        <row r="1276">
          <cell r="B1276" t="str">
            <v>AC.11421</v>
          </cell>
          <cell r="C1276" t="str">
            <v>Ñoùng cöø goã loaïi muõi teân chieàu daøi &gt;4m, chieàu daøy cöø &gt;8cm, ñaát caáp I.</v>
          </cell>
          <cell r="D1276" t="str">
            <v>100m</v>
          </cell>
          <cell r="F1276">
            <v>9668947</v>
          </cell>
          <cell r="G1276">
            <v>1436599</v>
          </cell>
        </row>
        <row r="1277">
          <cell r="B1277" t="str">
            <v>AC.11422</v>
          </cell>
          <cell r="C1277" t="str">
            <v>Ñoùng cöø goã loaïi muõi teân chieàu daøi &gt;4m, chieàu daøy cöø &gt;8cm, ñaát caáp II.</v>
          </cell>
          <cell r="D1277" t="str">
            <v>100m</v>
          </cell>
          <cell r="F1277">
            <v>9668947</v>
          </cell>
          <cell r="G1277">
            <v>1831269</v>
          </cell>
        </row>
        <row r="1278">
          <cell r="B1278" t="str">
            <v>AC.11511</v>
          </cell>
          <cell r="C1278" t="str">
            <v>Ñoùng cöø goã loaïi chöõ T chieàu daøi &lt;=4m, chieàu daøy cöø &lt;=8cm, ñaát caáp I.</v>
          </cell>
          <cell r="D1278" t="str">
            <v>100m</v>
          </cell>
          <cell r="F1278">
            <v>6490044</v>
          </cell>
          <cell r="G1278">
            <v>1633934</v>
          </cell>
        </row>
        <row r="1279">
          <cell r="B1279" t="str">
            <v>AC.11512</v>
          </cell>
          <cell r="C1279" t="str">
            <v>Ñoùng cöø goã loaïi chöõ T chieàu daøi &lt;=4m, chieàu daøy cöø &lt;=8cm, ñaát caáp II.</v>
          </cell>
          <cell r="D1279" t="str">
            <v>100m</v>
          </cell>
          <cell r="F1279">
            <v>6490044</v>
          </cell>
          <cell r="G1279">
            <v>1831269</v>
          </cell>
        </row>
        <row r="1280">
          <cell r="B1280" t="str">
            <v>AC.11521</v>
          </cell>
          <cell r="C1280" t="str">
            <v>Ñoùng cöø goã loaïi chöõ T chieàu daøi &lt;=4m, chieàu daøy cöø &gt;8cm, ñaát caáp I.</v>
          </cell>
          <cell r="D1280" t="str">
            <v>100m</v>
          </cell>
          <cell r="F1280">
            <v>9718794</v>
          </cell>
          <cell r="G1280">
            <v>1760228</v>
          </cell>
        </row>
        <row r="1281">
          <cell r="B1281" t="str">
            <v>AC.11522</v>
          </cell>
          <cell r="C1281" t="str">
            <v>Ñoùng cöø goã loaïi chöõ T chieàu daøi &lt;=4m, chieàu daøy cöø &gt;8cm, ñaát caáp II.</v>
          </cell>
          <cell r="D1281" t="str">
            <v>100m</v>
          </cell>
          <cell r="F1281">
            <v>9718794</v>
          </cell>
          <cell r="G1281">
            <v>1902309</v>
          </cell>
        </row>
        <row r="1282">
          <cell r="B1282" t="str">
            <v>AC.11611</v>
          </cell>
          <cell r="C1282" t="str">
            <v>Ñoùng cöø goã loaïi chöõ T chieàu daøi &gt;4m, chieàu daøy cöø &lt;=8cm, ñaát caáp I.</v>
          </cell>
          <cell r="D1282" t="str">
            <v>100m</v>
          </cell>
          <cell r="F1282">
            <v>6455947</v>
          </cell>
          <cell r="G1282">
            <v>1720761</v>
          </cell>
        </row>
        <row r="1283">
          <cell r="B1283" t="str">
            <v>AC.11612</v>
          </cell>
          <cell r="C1283" t="str">
            <v>Ñoùng cöø goã loaïi chöõ T chieàu daøi &gt;4m, chieàu daøy cöø &lt;=8cm, ñaát caáp II.</v>
          </cell>
          <cell r="D1283" t="str">
            <v>100m</v>
          </cell>
          <cell r="F1283">
            <v>6455947</v>
          </cell>
          <cell r="G1283">
            <v>1941776</v>
          </cell>
        </row>
        <row r="1284">
          <cell r="B1284" t="str">
            <v>AC.11621</v>
          </cell>
          <cell r="C1284" t="str">
            <v>Ñoùng cöø goã loaïi chöõ T chieàu daøi &gt;4m, chieàu daøy cöø &gt;8cm, ñaát caáp I.</v>
          </cell>
          <cell r="D1284" t="str">
            <v>100m</v>
          </cell>
          <cell r="F1284">
            <v>9668947</v>
          </cell>
          <cell r="G1284">
            <v>1882576</v>
          </cell>
        </row>
        <row r="1285">
          <cell r="B1285" t="str">
            <v>AC.11622</v>
          </cell>
          <cell r="C1285" t="str">
            <v>Ñoùng cöø goã loaïi chöõ T chieàu daøi &gt;4m, chieàu daøy cöø &gt;8cm, ñaát caáp II.</v>
          </cell>
          <cell r="D1285" t="str">
            <v>100m</v>
          </cell>
          <cell r="F1285">
            <v>9668947</v>
          </cell>
          <cell r="G1285">
            <v>1977297</v>
          </cell>
        </row>
        <row r="1286">
          <cell r="B1286" t="str">
            <v>AC.11710</v>
          </cell>
          <cell r="C1286" t="str">
            <v>Laøm töôøng chaén ñaát baèng goã vaùn.</v>
          </cell>
          <cell r="D1286" t="str">
            <v>100m²</v>
          </cell>
          <cell r="F1286">
            <v>1880875</v>
          </cell>
          <cell r="G1286">
            <v>1011803</v>
          </cell>
        </row>
        <row r="1287">
          <cell r="B1287" t="str">
            <v>AC.12111</v>
          </cell>
          <cell r="C1287" t="str">
            <v>Ñoùng coïc goã treân maët ñaát, chieàu daøi coïc &lt;=10m, ñaát caáp I.</v>
          </cell>
          <cell r="D1287" t="str">
            <v>100m</v>
          </cell>
          <cell r="F1287">
            <v>3181500</v>
          </cell>
          <cell r="G1287">
            <v>217069</v>
          </cell>
          <cell r="H1287">
            <v>2175249</v>
          </cell>
        </row>
        <row r="1288">
          <cell r="B1288" t="str">
            <v>AC.12112</v>
          </cell>
          <cell r="C1288" t="str">
            <v>Ñoùng coïc goã treân maët ñaát, chieàu daøi coïc &lt;=10m, ñaát caáp II.</v>
          </cell>
          <cell r="D1288" t="str">
            <v>100m</v>
          </cell>
          <cell r="F1288">
            <v>3181500</v>
          </cell>
          <cell r="G1288">
            <v>221410</v>
          </cell>
          <cell r="H1288">
            <v>2291929</v>
          </cell>
        </row>
        <row r="1289">
          <cell r="B1289" t="str">
            <v>AC.12121</v>
          </cell>
          <cell r="C1289" t="str">
            <v>Ñoùng coïc goã treân maët ñaát, chieàu daøi coïc &gt;10m, ñaát caáp I.</v>
          </cell>
          <cell r="D1289" t="str">
            <v>100m</v>
          </cell>
          <cell r="F1289">
            <v>3711750</v>
          </cell>
          <cell r="G1289">
            <v>310211</v>
          </cell>
          <cell r="H1289">
            <v>3275375</v>
          </cell>
        </row>
        <row r="1290">
          <cell r="B1290" t="str">
            <v>AC.12122</v>
          </cell>
          <cell r="C1290" t="str">
            <v>Ñoùng coïc goã treân maët ñaát, chieàu daøi coïc &gt;10m, ñaát caáp I.</v>
          </cell>
          <cell r="D1290" t="str">
            <v>100m</v>
          </cell>
          <cell r="F1290">
            <v>3711750</v>
          </cell>
          <cell r="G1290">
            <v>331523</v>
          </cell>
          <cell r="H1290">
            <v>4242152</v>
          </cell>
        </row>
        <row r="1291">
          <cell r="B1291" t="str">
            <v>AC.12211</v>
          </cell>
          <cell r="C1291" t="str">
            <v>Ñoùng coïc goã treân maët nöôùc, chieàu daøi coïc &lt;=10m, ñaát caáp I.</v>
          </cell>
          <cell r="D1291" t="str">
            <v>100m</v>
          </cell>
          <cell r="F1291">
            <v>3197250</v>
          </cell>
          <cell r="G1291">
            <v>264429</v>
          </cell>
          <cell r="H1291">
            <v>2600298</v>
          </cell>
        </row>
        <row r="1292">
          <cell r="B1292" t="str">
            <v>AC.12212</v>
          </cell>
          <cell r="C1292" t="str">
            <v>Ñoùng coïc goã treân maët nöôùc, chieàu daøi coïc &lt;=10m, ñaát caáp II.</v>
          </cell>
          <cell r="D1292" t="str">
            <v>100m</v>
          </cell>
          <cell r="F1292">
            <v>3197250</v>
          </cell>
          <cell r="G1292">
            <v>331523</v>
          </cell>
          <cell r="H1292">
            <v>2791986</v>
          </cell>
        </row>
        <row r="1293">
          <cell r="B1293" t="str">
            <v>AC.12221</v>
          </cell>
          <cell r="C1293" t="str">
            <v>Ñoùng coïc goã treân maët nöôùc, chieàu daøi coïc &gt;10m, ñaát caáp I.</v>
          </cell>
          <cell r="D1293" t="str">
            <v>100m</v>
          </cell>
          <cell r="F1293">
            <v>3730125</v>
          </cell>
          <cell r="G1293">
            <v>370990</v>
          </cell>
          <cell r="H1293">
            <v>3917115</v>
          </cell>
        </row>
        <row r="1294">
          <cell r="B1294" t="str">
            <v>AC.12222</v>
          </cell>
          <cell r="C1294" t="str">
            <v>Ñoùng coïc goã treân maët nöôùc, chieàu daøi coïc &gt;10m, ñaát caáp I.</v>
          </cell>
          <cell r="D1294" t="str">
            <v>100m</v>
          </cell>
          <cell r="F1294">
            <v>3730125</v>
          </cell>
          <cell r="G1294">
            <v>404142</v>
          </cell>
          <cell r="H1294">
            <v>4267155</v>
          </cell>
        </row>
        <row r="1295">
          <cell r="B1295" t="str">
            <v>AC.12311</v>
          </cell>
          <cell r="C1295" t="str">
            <v>Ñoùng cöø goã, ñaát caáp I.</v>
          </cell>
          <cell r="D1295" t="str">
            <v>100m</v>
          </cell>
          <cell r="F1295">
            <v>9544500</v>
          </cell>
          <cell r="G1295">
            <v>244695</v>
          </cell>
          <cell r="H1295">
            <v>2532970</v>
          </cell>
        </row>
        <row r="1296">
          <cell r="B1296" t="str">
            <v>AC.12312</v>
          </cell>
          <cell r="C1296" t="str">
            <v>Ñoùng cöø goã, ñaát caáp II.</v>
          </cell>
          <cell r="D1296" t="str">
            <v>100m</v>
          </cell>
          <cell r="F1296">
            <v>9544500</v>
          </cell>
          <cell r="G1296">
            <v>258114</v>
          </cell>
          <cell r="H1296">
            <v>2671874</v>
          </cell>
        </row>
        <row r="1297">
          <cell r="B1297" t="str">
            <v>AC.12411</v>
          </cell>
          <cell r="C1297" t="str">
            <v>Ñoùng coïc cöø maùng beâ toâng döï öùng löïc baèng buùa rung keát hôïp taùch muõi nöôùc aùp löïc. Ñoùng coïc treân caïn, chieàu cao maùng coïc 30-50cm.</v>
          </cell>
          <cell r="D1297" t="str">
            <v>100m</v>
          </cell>
          <cell r="F1297">
            <v>4677522</v>
          </cell>
          <cell r="G1297">
            <v>522898</v>
          </cell>
          <cell r="H1297">
            <v>14173349</v>
          </cell>
        </row>
        <row r="1298">
          <cell r="B1298" t="str">
            <v>AC.12412</v>
          </cell>
          <cell r="C1298" t="str">
            <v>Ñoùng coïc cöø maùng beâ toâng döï öùng löïc baèng buùa rung keát hôïp taùch muõi nöôùc aùp löïc. Ñoùng coïc treân caïn, chieàu cao maùng coïc 60-84cm.</v>
          </cell>
          <cell r="D1298" t="str">
            <v>100m</v>
          </cell>
          <cell r="F1298">
            <v>6862646</v>
          </cell>
          <cell r="G1298">
            <v>871496</v>
          </cell>
          <cell r="H1298">
            <v>22990214</v>
          </cell>
        </row>
        <row r="1299">
          <cell r="B1299" t="str">
            <v>AC.12413</v>
          </cell>
          <cell r="C1299" t="str">
            <v>Ñoùng coïc cöø maùng beâ toâng döï öùng löïc baèng buùa rung keát hôïp taùch muõi nöôùc aùp löïc. Ñoùng coïc treân caïn, chieàu cao maùng coïc 94-120cm.</v>
          </cell>
          <cell r="D1299" t="str">
            <v>100m</v>
          </cell>
          <cell r="F1299">
            <v>11168561</v>
          </cell>
          <cell r="G1299">
            <v>1317872</v>
          </cell>
          <cell r="H1299">
            <v>34651230</v>
          </cell>
        </row>
        <row r="1300">
          <cell r="B1300" t="str">
            <v>AC.12421</v>
          </cell>
          <cell r="C1300" t="str">
            <v>Ñoùng coïc cöø maùng beâ toâng döï öùng löïc baèng buùa rung keát hôïp taùch muõi nöôùc aùp löïc. Ñoùng coïc treân caïn, chieàu cao maùng coïc 30-50cm.</v>
          </cell>
          <cell r="D1300" t="str">
            <v>100m</v>
          </cell>
          <cell r="F1300">
            <v>4677522</v>
          </cell>
          <cell r="G1300">
            <v>599419</v>
          </cell>
          <cell r="H1300">
            <v>22618056</v>
          </cell>
        </row>
        <row r="1301">
          <cell r="B1301" t="str">
            <v>AC.12422</v>
          </cell>
          <cell r="C1301" t="str">
            <v>Ñoùng coïc cöø maùng beâ toâng döï öùng löïc baèng buùa rung keát hôïp taùch muõi nöôùc aùp löïc. Ñoùng coïc treân caïn, chieàu cao maùng coïc 60-84cm.</v>
          </cell>
          <cell r="D1301" t="str">
            <v>100m</v>
          </cell>
          <cell r="F1301">
            <v>6862646</v>
          </cell>
          <cell r="G1301">
            <v>969274</v>
          </cell>
          <cell r="H1301">
            <v>36839945</v>
          </cell>
        </row>
        <row r="1302">
          <cell r="B1302" t="str">
            <v>AC.12423</v>
          </cell>
          <cell r="C1302" t="str">
            <v>Ñoùng coïc cöø maùng beâ toâng döï öùng löïc baèng buùa rung keát hôïp taùch muõi nöôùc aùp löïc. Ñoùng coïc treân caïn, chieàu cao maùng coïc 94-120cm.</v>
          </cell>
          <cell r="D1302" t="str">
            <v>100m</v>
          </cell>
          <cell r="F1302">
            <v>11168561</v>
          </cell>
          <cell r="G1302">
            <v>1466664</v>
          </cell>
          <cell r="H1302">
            <v>55471099</v>
          </cell>
        </row>
        <row r="1303">
          <cell r="B1303" t="str">
            <v>AC.13111</v>
          </cell>
          <cell r="C1303" t="str">
            <v>Ñoùng coïc beâ toâng coát theùp 20x20, chieàu daøi coïc &lt;=24m, ñaát caáp I.</v>
          </cell>
          <cell r="D1303" t="str">
            <v>100m</v>
          </cell>
          <cell r="F1303">
            <v>11183464</v>
          </cell>
          <cell r="G1303">
            <v>189442</v>
          </cell>
          <cell r="H1303">
            <v>2078669</v>
          </cell>
        </row>
        <row r="1304">
          <cell r="B1304" t="str">
            <v>AC.13112</v>
          </cell>
          <cell r="C1304" t="str">
            <v>Ñoùng coïc beâ toâng coát theùp 25x25, chieàu daøi coïc &lt;=24m, ñaát caáp I.</v>
          </cell>
          <cell r="D1304" t="str">
            <v>100m</v>
          </cell>
          <cell r="F1304">
            <v>17474194</v>
          </cell>
          <cell r="G1304">
            <v>197335</v>
          </cell>
          <cell r="H1304">
            <v>2425114</v>
          </cell>
        </row>
        <row r="1305">
          <cell r="B1305" t="str">
            <v>AC.13113</v>
          </cell>
          <cell r="C1305" t="str">
            <v>Ñoùng coïc beâ toâng coát theùp 30x30, chieàu daøi coïc &lt;=24m, ñaát caáp I.</v>
          </cell>
          <cell r="D1305" t="str">
            <v>100m</v>
          </cell>
          <cell r="F1305">
            <v>25162819</v>
          </cell>
          <cell r="G1305">
            <v>268376</v>
          </cell>
          <cell r="H1305">
            <v>2944782</v>
          </cell>
        </row>
        <row r="1306">
          <cell r="B1306" t="str">
            <v>AC.13121</v>
          </cell>
          <cell r="C1306" t="str">
            <v>Ñoùng coïc beâ toâng coát theùp 20x20, chieàu daøi coïc &lt;=24m, ñaát caáp II.</v>
          </cell>
          <cell r="D1306" t="str">
            <v>100m</v>
          </cell>
          <cell r="F1306">
            <v>11183464</v>
          </cell>
          <cell r="G1306">
            <v>206807</v>
          </cell>
          <cell r="H1306">
            <v>2269214</v>
          </cell>
        </row>
        <row r="1307">
          <cell r="B1307" t="str">
            <v>AC.13122</v>
          </cell>
          <cell r="C1307" t="str">
            <v>Ñoùng coïc beâ toâng coát theùp 25x25, chieàu daøi coïc &lt;=24m, ñaát caáp II.</v>
          </cell>
          <cell r="D1307" t="str">
            <v>100m</v>
          </cell>
          <cell r="F1307">
            <v>17474194</v>
          </cell>
          <cell r="G1307">
            <v>255746</v>
          </cell>
          <cell r="H1307">
            <v>2806204</v>
          </cell>
        </row>
        <row r="1308">
          <cell r="B1308" t="str">
            <v>AC.13123</v>
          </cell>
          <cell r="C1308" t="str">
            <v>Ñoùng coïc beâ toâng coát theùp 30x30, chieàu daøi coïc &lt;=24m, ñaát caáp II.</v>
          </cell>
          <cell r="D1308" t="str">
            <v>100m</v>
          </cell>
          <cell r="F1308">
            <v>25162819</v>
          </cell>
          <cell r="G1308">
            <v>307843</v>
          </cell>
          <cell r="H1308">
            <v>3377838</v>
          </cell>
        </row>
        <row r="1309">
          <cell r="B1309" t="str">
            <v>AC.13211</v>
          </cell>
          <cell r="C1309" t="str">
            <v>Ñoùng coïc beâ toâng coát theùp 20x20, chieàu daøi coïc &gt;24m, ñaát caáp I.</v>
          </cell>
          <cell r="D1309" t="str">
            <v>100m</v>
          </cell>
          <cell r="F1309">
            <v>11183464</v>
          </cell>
          <cell r="G1309">
            <v>154711</v>
          </cell>
          <cell r="H1309">
            <v>1697580</v>
          </cell>
        </row>
        <row r="1310">
          <cell r="B1310" t="str">
            <v>AC.13212</v>
          </cell>
          <cell r="C1310" t="str">
            <v>Ñoùng coïc beâ toâng coát theùp 25x25, chieàu daøi coïc &gt;24m, ñaát caáp I.</v>
          </cell>
          <cell r="D1310" t="str">
            <v>100m</v>
          </cell>
          <cell r="F1310">
            <v>17474194</v>
          </cell>
          <cell r="G1310">
            <v>185495</v>
          </cell>
          <cell r="H1310">
            <v>2035364</v>
          </cell>
        </row>
        <row r="1311">
          <cell r="B1311" t="str">
            <v>AC.13213</v>
          </cell>
          <cell r="C1311" t="str">
            <v>Ñoùng coïc beâ toâng coát theùp 30x30, chieàu daøi coïc &gt;24m, ñaát caáp I.</v>
          </cell>
          <cell r="D1311" t="str">
            <v>100m</v>
          </cell>
          <cell r="F1311">
            <v>25162819</v>
          </cell>
          <cell r="G1311">
            <v>227330</v>
          </cell>
          <cell r="H1311">
            <v>2494403</v>
          </cell>
        </row>
        <row r="1312">
          <cell r="B1312" t="str">
            <v>AC.13221</v>
          </cell>
          <cell r="C1312" t="str">
            <v>Ñoùng coïc beâ toâng coát theùp 20x20, chieàu daøi coïc &gt;24m, ñaát caáp II.</v>
          </cell>
          <cell r="D1312" t="str">
            <v>100m</v>
          </cell>
          <cell r="F1312">
            <v>11183464</v>
          </cell>
          <cell r="G1312">
            <v>186284</v>
          </cell>
          <cell r="H1312">
            <v>2044025</v>
          </cell>
        </row>
        <row r="1313">
          <cell r="B1313" t="str">
            <v>AC.13222</v>
          </cell>
          <cell r="C1313" t="str">
            <v>Ñoùng coïc beâ toâng coát theùp 25x25, chieàu daøi coïc &gt;24m, ñaát caáp II.</v>
          </cell>
          <cell r="D1313" t="str">
            <v>100m</v>
          </cell>
          <cell r="F1313">
            <v>17474194</v>
          </cell>
          <cell r="G1313">
            <v>216279</v>
          </cell>
          <cell r="H1313">
            <v>2373147</v>
          </cell>
        </row>
        <row r="1314">
          <cell r="B1314" t="str">
            <v>AC.13223</v>
          </cell>
          <cell r="C1314" t="str">
            <v>Ñoùng coïc beâ toâng coát theùp 30x30, chieàu daøi coïc &gt;24m, ñaát caáp II.</v>
          </cell>
          <cell r="D1314" t="str">
            <v>100m</v>
          </cell>
          <cell r="F1314">
            <v>25162819</v>
          </cell>
          <cell r="G1314">
            <v>274690</v>
          </cell>
          <cell r="H1314">
            <v>3014071</v>
          </cell>
        </row>
        <row r="1315">
          <cell r="B1315" t="str">
            <v>AC.14111</v>
          </cell>
          <cell r="C1315" t="str">
            <v>Ñoùng coïc beâ toâng coát theùp 20x20, chieàu daøi coïc &lt;=24m, ñaát caáp I.</v>
          </cell>
          <cell r="D1315" t="str">
            <v>100m</v>
          </cell>
          <cell r="F1315">
            <v>11183464</v>
          </cell>
          <cell r="G1315">
            <v>150764</v>
          </cell>
          <cell r="H1315">
            <v>2167938</v>
          </cell>
        </row>
        <row r="1316">
          <cell r="B1316" t="str">
            <v>AC.14112</v>
          </cell>
          <cell r="C1316" t="str">
            <v>Ñoùng coïc beâ toâng coát theùp 25x25, chieàu daøi coïc &lt;=24m, ñaát caáp I.</v>
          </cell>
          <cell r="D1316" t="str">
            <v>100m</v>
          </cell>
          <cell r="F1316">
            <v>17474194</v>
          </cell>
          <cell r="G1316">
            <v>180759</v>
          </cell>
          <cell r="H1316">
            <v>2599255</v>
          </cell>
        </row>
        <row r="1317">
          <cell r="B1317" t="str">
            <v>AC.14113</v>
          </cell>
          <cell r="C1317" t="str">
            <v>Ñoùng coïc beâ toâng coát theùp 30x30, chieàu daøi coïc &lt;=24m, ñaát caáp I.</v>
          </cell>
          <cell r="D1317" t="str">
            <v>100m</v>
          </cell>
          <cell r="F1317">
            <v>25162819</v>
          </cell>
          <cell r="G1317">
            <v>222594</v>
          </cell>
          <cell r="H1317">
            <v>3200829</v>
          </cell>
        </row>
        <row r="1318">
          <cell r="B1318" t="str">
            <v>AC.14114</v>
          </cell>
          <cell r="C1318" t="str">
            <v>Ñoùng coïc beâ toâng coát theùp 35x35, chieàu daøi coïc &lt;=24m, ñaát caáp I.</v>
          </cell>
          <cell r="D1318" t="str">
            <v>100m</v>
          </cell>
          <cell r="F1318">
            <v>34249339</v>
          </cell>
          <cell r="G1318">
            <v>271533</v>
          </cell>
          <cell r="H1318">
            <v>3904558</v>
          </cell>
        </row>
        <row r="1319">
          <cell r="B1319" t="str">
            <v>AC.14121</v>
          </cell>
          <cell r="C1319" t="str">
            <v>Ñoùng coïc beâ toâng coát theùp 20x20, chieàu daøi coïc &lt;=24m, ñaát caáp II.</v>
          </cell>
          <cell r="D1319" t="str">
            <v>100m</v>
          </cell>
          <cell r="F1319">
            <v>11183464</v>
          </cell>
          <cell r="G1319">
            <v>180759</v>
          </cell>
          <cell r="H1319">
            <v>2599255</v>
          </cell>
        </row>
        <row r="1320">
          <cell r="B1320" t="str">
            <v>AC.14122</v>
          </cell>
          <cell r="C1320" t="str">
            <v>Ñoùng coïc beâ toâng coát theùp 25x25, chieàu daøi coïc &lt;=24m, ñaát caáp II.</v>
          </cell>
          <cell r="D1320" t="str">
            <v>100m</v>
          </cell>
          <cell r="F1320">
            <v>17474194</v>
          </cell>
          <cell r="G1320">
            <v>217069</v>
          </cell>
          <cell r="H1320">
            <v>3121376</v>
          </cell>
        </row>
        <row r="1321">
          <cell r="B1321" t="str">
            <v>AC.14123</v>
          </cell>
          <cell r="C1321" t="str">
            <v>Ñoùng coïc beâ toâng coát theùp 30x30, chieàu daøi coïc &lt;=24m, ñaát caáp II.</v>
          </cell>
          <cell r="D1321" t="str">
            <v>100m</v>
          </cell>
          <cell r="F1321">
            <v>25162819</v>
          </cell>
          <cell r="G1321">
            <v>262850</v>
          </cell>
          <cell r="H1321">
            <v>3779703</v>
          </cell>
        </row>
        <row r="1322">
          <cell r="B1322" t="str">
            <v>AC.14124</v>
          </cell>
          <cell r="C1322" t="str">
            <v>Ñoùng coïc beâ toâng coát theùp 35x35, chieàu daøi coïc &lt;=24m, ñaát caáp II.</v>
          </cell>
          <cell r="D1322" t="str">
            <v>100m</v>
          </cell>
          <cell r="F1322">
            <v>34249339</v>
          </cell>
          <cell r="G1322">
            <v>327576</v>
          </cell>
          <cell r="H1322">
            <v>4687739</v>
          </cell>
        </row>
        <row r="1323">
          <cell r="B1323" t="str">
            <v>AC.14211</v>
          </cell>
          <cell r="C1323" t="str">
            <v>Ñoùng coïc beâ toâng coát theùp 20x20, chieàu daøi coïc &gt;24m, ñaát caáp I.</v>
          </cell>
          <cell r="D1323" t="str">
            <v>100m</v>
          </cell>
          <cell r="F1323">
            <v>11183464</v>
          </cell>
          <cell r="G1323">
            <v>145239</v>
          </cell>
          <cell r="H1323">
            <v>2088484</v>
          </cell>
        </row>
        <row r="1324">
          <cell r="B1324" t="str">
            <v>AC.14212</v>
          </cell>
          <cell r="C1324" t="str">
            <v>Ñoùng coïc beâ toâng coát theùp 25x25, chieàu daøi coïc &gt;24m, ñaát caáp I.</v>
          </cell>
          <cell r="D1324" t="str">
            <v>100m</v>
          </cell>
          <cell r="F1324">
            <v>17474194</v>
          </cell>
          <cell r="G1324">
            <v>161025</v>
          </cell>
          <cell r="H1324">
            <v>2315494</v>
          </cell>
        </row>
        <row r="1325">
          <cell r="B1325" t="str">
            <v>AC.14213</v>
          </cell>
          <cell r="C1325" t="str">
            <v>Ñoùng coïc beâ toâng coát theùp 30x30, chieàu daøi coïc &gt;24m, ñaát caáp I.</v>
          </cell>
          <cell r="D1325" t="str">
            <v>100m</v>
          </cell>
          <cell r="F1325">
            <v>25162819</v>
          </cell>
          <cell r="G1325">
            <v>197335</v>
          </cell>
          <cell r="H1325">
            <v>2837615</v>
          </cell>
        </row>
        <row r="1326">
          <cell r="B1326" t="str">
            <v>AC.14214</v>
          </cell>
          <cell r="C1326" t="str">
            <v>Ñoùng coïc beâ toâng coát theùp 35x35, chieàu daøi coïc &gt;24m, ñaát caáp I.</v>
          </cell>
          <cell r="D1326" t="str">
            <v>100m</v>
          </cell>
          <cell r="F1326">
            <v>34249339</v>
          </cell>
          <cell r="G1326">
            <v>227330</v>
          </cell>
          <cell r="H1326">
            <v>3268932</v>
          </cell>
        </row>
        <row r="1327">
          <cell r="B1327" t="str">
            <v>AC.14221</v>
          </cell>
          <cell r="C1327" t="str">
            <v>Ñoùng coïc beâ toâng coát theùp 20x20, chieàu daøi coïc &gt;24m, ñaát caáp II.</v>
          </cell>
          <cell r="D1327" t="str">
            <v>100m</v>
          </cell>
          <cell r="F1327">
            <v>11183464</v>
          </cell>
          <cell r="G1327">
            <v>175233</v>
          </cell>
          <cell r="H1327">
            <v>2519802</v>
          </cell>
        </row>
        <row r="1328">
          <cell r="B1328" t="str">
            <v>AC.14222</v>
          </cell>
          <cell r="C1328" t="str">
            <v>Ñoùng coïc beâ toâng coát theùp 25x25, chieàu daøi coïc &gt;24m, ñaát caáp II.</v>
          </cell>
          <cell r="D1328" t="str">
            <v>100m</v>
          </cell>
          <cell r="F1328">
            <v>17474194</v>
          </cell>
          <cell r="G1328">
            <v>202860</v>
          </cell>
          <cell r="H1328">
            <v>2917068</v>
          </cell>
        </row>
        <row r="1329">
          <cell r="B1329" t="str">
            <v>AC.14223</v>
          </cell>
          <cell r="C1329" t="str">
            <v>Ñoùng coïc beâ toâng coát theùp 30x30, chieàu daøi coïc &gt;24m, ñaát caáp II.</v>
          </cell>
          <cell r="D1329" t="str">
            <v>100m</v>
          </cell>
          <cell r="F1329">
            <v>25162819</v>
          </cell>
          <cell r="G1329">
            <v>247063</v>
          </cell>
          <cell r="H1329">
            <v>3552694</v>
          </cell>
        </row>
        <row r="1330">
          <cell r="B1330" t="str">
            <v>AC.14224</v>
          </cell>
          <cell r="C1330" t="str">
            <v>Ñoùng coïc beâ toâng coát theùp 35x35, chieàu daøi coïc &gt;24m, ñaát caáp II.</v>
          </cell>
          <cell r="D1330" t="str">
            <v>100m</v>
          </cell>
          <cell r="F1330">
            <v>34249339</v>
          </cell>
          <cell r="G1330">
            <v>303896</v>
          </cell>
          <cell r="H1330">
            <v>4369927</v>
          </cell>
        </row>
        <row r="1331">
          <cell r="B1331" t="str">
            <v>AC.15111</v>
          </cell>
          <cell r="C1331" t="str">
            <v>Ñoùng coïc beâ toâng coát theùp 25x25, chieàu daøi coïc &lt;=24m, ñaát caáp I.</v>
          </cell>
          <cell r="D1331" t="str">
            <v>100m</v>
          </cell>
          <cell r="F1331">
            <v>17474194</v>
          </cell>
          <cell r="G1331">
            <v>173655</v>
          </cell>
          <cell r="H1331">
            <v>2891693</v>
          </cell>
        </row>
        <row r="1332">
          <cell r="B1332" t="str">
            <v>AC.15112</v>
          </cell>
          <cell r="C1332" t="str">
            <v>Ñoùng coïc beâ toâng coát theùp 30x30, chieàu daøi coïc &lt;=24m, ñaát caáp I.</v>
          </cell>
          <cell r="D1332" t="str">
            <v>100m</v>
          </cell>
          <cell r="F1332">
            <v>25162819</v>
          </cell>
          <cell r="G1332">
            <v>202071</v>
          </cell>
          <cell r="H1332">
            <v>3325447</v>
          </cell>
        </row>
        <row r="1333">
          <cell r="B1333" t="str">
            <v>AC.15113</v>
          </cell>
          <cell r="C1333" t="str">
            <v>Ñoùng coïc beâ toâng coát theùp 35x35, chieàu daøi coïc &lt;=24m, ñaát caáp I.</v>
          </cell>
          <cell r="D1333" t="str">
            <v>100m</v>
          </cell>
          <cell r="F1333">
            <v>34249339</v>
          </cell>
          <cell r="G1333">
            <v>234434</v>
          </cell>
          <cell r="H1333">
            <v>3860410</v>
          </cell>
        </row>
        <row r="1334">
          <cell r="B1334" t="str">
            <v>AC.15114</v>
          </cell>
          <cell r="C1334" t="str">
            <v>Ñoùng coïc beâ toâng coát theùp 40x40, chieàu daøi coïc &lt;=24m, ñaát caáp I.</v>
          </cell>
          <cell r="D1334" t="str">
            <v>100m</v>
          </cell>
          <cell r="F1334">
            <v>44733855</v>
          </cell>
          <cell r="G1334">
            <v>288898</v>
          </cell>
          <cell r="H1334">
            <v>4771293</v>
          </cell>
        </row>
        <row r="1335">
          <cell r="B1335" t="str">
            <v>AC.15121</v>
          </cell>
          <cell r="C1335" t="str">
            <v>Ñoùng coïc beâ toâng coát theùp 25x25, chieàu daøi coïc &lt;=24m, ñaát caáp II.</v>
          </cell>
          <cell r="D1335" t="str">
            <v>100m</v>
          </cell>
          <cell r="F1335">
            <v>17474194</v>
          </cell>
          <cell r="G1335">
            <v>193388</v>
          </cell>
          <cell r="H1335">
            <v>3108570</v>
          </cell>
        </row>
        <row r="1336">
          <cell r="B1336" t="str">
            <v>AC.15122</v>
          </cell>
          <cell r="C1336" t="str">
            <v>Ñoùng coïc beâ toâng coát theùp 30x30, chieàu daøi coïc &lt;=24m, ñaát caáp II.</v>
          </cell>
          <cell r="D1336" t="str">
            <v>100m</v>
          </cell>
          <cell r="F1336">
            <v>25162819</v>
          </cell>
          <cell r="G1336">
            <v>245485</v>
          </cell>
          <cell r="H1336">
            <v>3817034</v>
          </cell>
        </row>
        <row r="1337">
          <cell r="B1337" t="str">
            <v>AC.15123</v>
          </cell>
          <cell r="C1337" t="str">
            <v>Ñoùng coïc beâ toâng coát theùp 35x35, chieàu daøi coïc &lt;=24m, ñaát caáp II.</v>
          </cell>
          <cell r="D1337" t="str">
            <v>100m</v>
          </cell>
          <cell r="F1337">
            <v>34249339</v>
          </cell>
          <cell r="G1337">
            <v>284162</v>
          </cell>
          <cell r="H1337">
            <v>4699001</v>
          </cell>
        </row>
        <row r="1338">
          <cell r="B1338" t="str">
            <v>AC.15124</v>
          </cell>
          <cell r="C1338" t="str">
            <v>Ñoùng coïc beâ toâng coát theùp 40x40, chieàu daøi coïc &lt;=24m, ñaát caáp II.</v>
          </cell>
          <cell r="D1338" t="str">
            <v>100m</v>
          </cell>
          <cell r="F1338">
            <v>44733855</v>
          </cell>
          <cell r="G1338">
            <v>349678</v>
          </cell>
          <cell r="H1338">
            <v>5450841</v>
          </cell>
        </row>
        <row r="1339">
          <cell r="B1339" t="str">
            <v>AC.15211</v>
          </cell>
          <cell r="C1339" t="str">
            <v>Ñoùng coïc beâ toâng coát theùp 25x25,  chieàu daøi coïc &gt;24m, ñaát caáp I.</v>
          </cell>
          <cell r="D1339" t="str">
            <v>100m</v>
          </cell>
          <cell r="F1339">
            <v>17474194</v>
          </cell>
          <cell r="G1339">
            <v>157868</v>
          </cell>
          <cell r="H1339">
            <v>2862776</v>
          </cell>
        </row>
        <row r="1340">
          <cell r="B1340" t="str">
            <v>AC.15212</v>
          </cell>
          <cell r="C1340" t="str">
            <v>Ñoùng coïc beâ toâng coát theùp 30x30,  chieàu daøi coïc &gt;24m, ñaát caáp I.</v>
          </cell>
          <cell r="D1340" t="str">
            <v>100m</v>
          </cell>
          <cell r="F1340">
            <v>25162819</v>
          </cell>
          <cell r="G1340">
            <v>183127</v>
          </cell>
          <cell r="H1340">
            <v>3253154</v>
          </cell>
        </row>
        <row r="1341">
          <cell r="B1341" t="str">
            <v>AC.15213</v>
          </cell>
          <cell r="C1341" t="str">
            <v>Ñoùng coïc beâ toâng coát theùp 35x35,  chieàu daøi coïc &gt;24m, ñaát caáp I.</v>
          </cell>
          <cell r="D1341" t="str">
            <v>100m</v>
          </cell>
          <cell r="F1341">
            <v>34249339</v>
          </cell>
          <cell r="G1341">
            <v>208386</v>
          </cell>
          <cell r="H1341">
            <v>3817034</v>
          </cell>
        </row>
        <row r="1342">
          <cell r="B1342" t="str">
            <v>AC.15214</v>
          </cell>
          <cell r="C1342" t="str">
            <v>Ñoùng coïc beâ toâng coát theùp 40x40,  chieàu daøi coïc &gt;24m, ñaát caáp I.</v>
          </cell>
          <cell r="D1342" t="str">
            <v>100m</v>
          </cell>
          <cell r="F1342">
            <v>44733855</v>
          </cell>
          <cell r="G1342">
            <v>255746</v>
          </cell>
          <cell r="H1342">
            <v>4684542</v>
          </cell>
        </row>
        <row r="1343">
          <cell r="B1343" t="str">
            <v>AC.15221</v>
          </cell>
          <cell r="C1343" t="str">
            <v>Ñoùng coïc beâ toâng coát theùp 25x25,  chieàu daøi coïc &gt;24m, ñaát caáp II.</v>
          </cell>
          <cell r="D1343" t="str">
            <v>100m</v>
          </cell>
          <cell r="F1343">
            <v>17474194</v>
          </cell>
          <cell r="G1343">
            <v>189442</v>
          </cell>
          <cell r="H1343">
            <v>3065194</v>
          </cell>
        </row>
        <row r="1344">
          <cell r="B1344" t="str">
            <v>AC.15222</v>
          </cell>
          <cell r="C1344" t="str">
            <v>Ñoùng coïc beâ toâng coát theùp 30x30,  chieàu daøi coïc &gt;24m, ñaát caáp II.</v>
          </cell>
          <cell r="D1344" t="str">
            <v>100m</v>
          </cell>
          <cell r="F1344">
            <v>25162819</v>
          </cell>
          <cell r="G1344">
            <v>208386</v>
          </cell>
          <cell r="H1344">
            <v>3686908</v>
          </cell>
        </row>
        <row r="1345">
          <cell r="B1345" t="str">
            <v>AC.15223</v>
          </cell>
          <cell r="C1345" t="str">
            <v>Ñoùng coïc beâ toâng coát theùp 35x35,  chieàu daøi coïc &gt;24m, ñaát caáp II.</v>
          </cell>
          <cell r="D1345" t="str">
            <v>100m</v>
          </cell>
          <cell r="F1345">
            <v>34249339</v>
          </cell>
          <cell r="G1345">
            <v>249431</v>
          </cell>
          <cell r="H1345">
            <v>4568874</v>
          </cell>
        </row>
        <row r="1346">
          <cell r="B1346" t="str">
            <v>AC.15224</v>
          </cell>
          <cell r="C1346" t="str">
            <v>Ñoùng coïc beâ toâng coát theùp 40x40,  chieàu daøi coïc &gt;24m, ñaát caáp II.</v>
          </cell>
          <cell r="D1346" t="str">
            <v>100m</v>
          </cell>
          <cell r="F1346">
            <v>44733855</v>
          </cell>
          <cell r="G1346">
            <v>285741</v>
          </cell>
          <cell r="H1346">
            <v>5233964</v>
          </cell>
        </row>
        <row r="1347">
          <cell r="B1347" t="str">
            <v>AC.16111</v>
          </cell>
          <cell r="C1347" t="str">
            <v>Ñoùng coïc beâ toâng coát theùp 30x30, chieàu daøi coïc &lt;=24m, ñaát caáp I.</v>
          </cell>
          <cell r="D1347" t="str">
            <v>100m</v>
          </cell>
          <cell r="F1347">
            <v>25162819</v>
          </cell>
          <cell r="G1347">
            <v>184706</v>
          </cell>
          <cell r="H1347">
            <v>3346072</v>
          </cell>
        </row>
        <row r="1348">
          <cell r="B1348" t="str">
            <v>AC.16112</v>
          </cell>
          <cell r="C1348" t="str">
            <v>Ñoùng coïc beâ toâng coát theùp 35x35, chieàu daøi coïc &lt;=24m, ñaát caáp I.</v>
          </cell>
          <cell r="D1348" t="str">
            <v>100m</v>
          </cell>
          <cell r="F1348">
            <v>34249339</v>
          </cell>
          <cell r="G1348">
            <v>217069</v>
          </cell>
          <cell r="H1348">
            <v>3903750</v>
          </cell>
        </row>
        <row r="1349">
          <cell r="B1349" t="str">
            <v>AC.16113</v>
          </cell>
          <cell r="C1349" t="str">
            <v>Ñoùng coïc beâ toâng coát theùp 40x40, chieàu daøi coïc &lt;=24m, ñaát caáp I.</v>
          </cell>
          <cell r="D1349" t="str">
            <v>100m</v>
          </cell>
          <cell r="F1349">
            <v>44733855</v>
          </cell>
          <cell r="G1349">
            <v>260482</v>
          </cell>
          <cell r="H1349">
            <v>4674659</v>
          </cell>
        </row>
        <row r="1350">
          <cell r="B1350" t="str">
            <v>AC.16121</v>
          </cell>
          <cell r="C1350" t="str">
            <v>Ñoùng coïc beâ toâng coát theùp 30x30, chieàu daøi coïc &lt;=24m, ñaát caáp II.</v>
          </cell>
          <cell r="D1350" t="str">
            <v>100m</v>
          </cell>
          <cell r="F1350">
            <v>25162819</v>
          </cell>
          <cell r="G1350">
            <v>217069</v>
          </cell>
          <cell r="H1350">
            <v>4067774</v>
          </cell>
        </row>
        <row r="1351">
          <cell r="B1351" t="str">
            <v>AC.16122</v>
          </cell>
          <cell r="C1351" t="str">
            <v>Ñoùng coïc beâ toâng coát theùp 35x35, chieàu daøi coïc &lt;=24m, ñaát caáp II.</v>
          </cell>
          <cell r="D1351" t="str">
            <v>100m</v>
          </cell>
          <cell r="F1351">
            <v>34249339</v>
          </cell>
          <cell r="G1351">
            <v>248642</v>
          </cell>
          <cell r="H1351">
            <v>4674659</v>
          </cell>
        </row>
        <row r="1352">
          <cell r="B1352" t="str">
            <v>AC.16123</v>
          </cell>
          <cell r="C1352" t="str">
            <v>Ñoùng coïc beâ toâng coát theùp 40x40, chieàu daøi coïc &lt;=24m, ñaát caáp II.</v>
          </cell>
          <cell r="D1352" t="str">
            <v>100m</v>
          </cell>
          <cell r="F1352">
            <v>44733855</v>
          </cell>
          <cell r="G1352">
            <v>284162</v>
          </cell>
          <cell r="H1352">
            <v>5609591</v>
          </cell>
        </row>
        <row r="1353">
          <cell r="B1353" t="str">
            <v>AC.16211</v>
          </cell>
          <cell r="C1353" t="str">
            <v>Ñoùng coïc beâ toâng coát theùp 30x30, chieàu daøi coïc &gt;24m, ñaát caáp I.</v>
          </cell>
          <cell r="D1353" t="str">
            <v>100m</v>
          </cell>
          <cell r="F1353">
            <v>25162819</v>
          </cell>
          <cell r="G1353">
            <v>155500</v>
          </cell>
          <cell r="H1353">
            <v>3231256</v>
          </cell>
        </row>
        <row r="1354">
          <cell r="B1354" t="str">
            <v>AC.16212</v>
          </cell>
          <cell r="C1354" t="str">
            <v>Ñoùng coïc beâ toâng coát theùp 35x35, chieàu daøi coïc &gt;24m, ñaát caáp I.</v>
          </cell>
          <cell r="D1354" t="str">
            <v>100m</v>
          </cell>
          <cell r="F1354">
            <v>34249339</v>
          </cell>
          <cell r="G1354">
            <v>180759</v>
          </cell>
          <cell r="H1354">
            <v>3756130</v>
          </cell>
        </row>
        <row r="1355">
          <cell r="B1355" t="str">
            <v>AC.16213</v>
          </cell>
          <cell r="C1355" t="str">
            <v>Ñoùng coïc beâ toâng coát theùp 40x40, chieàu daøi coïc &gt;24m, ñaát caáp I.</v>
          </cell>
          <cell r="D1355" t="str">
            <v>100m</v>
          </cell>
          <cell r="F1355">
            <v>44733855</v>
          </cell>
          <cell r="G1355">
            <v>221805</v>
          </cell>
          <cell r="H1355">
            <v>4609050</v>
          </cell>
        </row>
        <row r="1356">
          <cell r="B1356" t="str">
            <v>AC.16221</v>
          </cell>
          <cell r="C1356" t="str">
            <v>Ñoùng coïc beâ toâng coát theùp 30x30, chieàu daøi coïc &gt;24m, ñaát caáp II.</v>
          </cell>
          <cell r="D1356" t="str">
            <v>100m</v>
          </cell>
          <cell r="F1356">
            <v>25162819</v>
          </cell>
          <cell r="G1356">
            <v>188652</v>
          </cell>
          <cell r="H1356">
            <v>3920153</v>
          </cell>
        </row>
        <row r="1357">
          <cell r="B1357" t="str">
            <v>AC.16222</v>
          </cell>
          <cell r="C1357" t="str">
            <v>Ñoùng coïc beâ toâng coát theùp 35x35, chieàu daøi coïc &gt;24m, ñaát caáp II.</v>
          </cell>
          <cell r="D1357" t="str">
            <v>100m</v>
          </cell>
          <cell r="F1357">
            <v>34249339</v>
          </cell>
          <cell r="G1357">
            <v>221015</v>
          </cell>
          <cell r="H1357">
            <v>4592648</v>
          </cell>
        </row>
        <row r="1358">
          <cell r="B1358" t="str">
            <v>AC.16223</v>
          </cell>
          <cell r="C1358" t="str">
            <v>Ñoùng coïc beâ toâng coát theùp 40x40, chieàu daøi coïc &gt;24m, ñaát caáp II.</v>
          </cell>
          <cell r="D1358" t="str">
            <v>100m</v>
          </cell>
          <cell r="F1358">
            <v>44733855</v>
          </cell>
          <cell r="G1358">
            <v>266797</v>
          </cell>
          <cell r="H1358">
            <v>5511177</v>
          </cell>
        </row>
        <row r="1359">
          <cell r="B1359" t="str">
            <v>AC.17111</v>
          </cell>
          <cell r="C1359" t="str">
            <v>Ñoùng coïc beâ toâng coát theùp chieàu daøi coïc &lt;=24m, kích thöôùc coïc 30x30cm.</v>
          </cell>
          <cell r="D1359" t="str">
            <v>100m</v>
          </cell>
          <cell r="F1359">
            <v>25286774</v>
          </cell>
          <cell r="G1359">
            <v>241933</v>
          </cell>
          <cell r="H1359">
            <v>10533606</v>
          </cell>
        </row>
        <row r="1360">
          <cell r="B1360" t="str">
            <v>AC.17112</v>
          </cell>
          <cell r="C1360" t="str">
            <v>Ñoùng coïc beâ toâng coát theùp chieàu daøi coïc &lt;=24m, kích thöôùc coïc 35x35cm.</v>
          </cell>
          <cell r="D1360" t="str">
            <v>100m</v>
          </cell>
          <cell r="F1360">
            <v>34418055</v>
          </cell>
          <cell r="G1360">
            <v>268376</v>
          </cell>
          <cell r="H1360">
            <v>11720357</v>
          </cell>
        </row>
        <row r="1361">
          <cell r="B1361" t="str">
            <v>AC.17113</v>
          </cell>
          <cell r="C1361" t="str">
            <v>Ñoùng coïc beâ toâng coát theùp chieàu daøi coïc &lt;=24m, kích thöôùc coïc 40x40cm.</v>
          </cell>
          <cell r="D1361" t="str">
            <v>100m</v>
          </cell>
          <cell r="F1361">
            <v>44954219</v>
          </cell>
          <cell r="G1361">
            <v>306659</v>
          </cell>
          <cell r="H1361">
            <v>13404348</v>
          </cell>
        </row>
        <row r="1362">
          <cell r="B1362" t="str">
            <v>AC.17211</v>
          </cell>
          <cell r="C1362" t="str">
            <v>Ñoùng coïc beâ toâng coát theùp chieàu daøi coïc &gt;24m, kích thöôùc coïc 30x30cm.</v>
          </cell>
          <cell r="D1362" t="str">
            <v>100m</v>
          </cell>
          <cell r="F1362">
            <v>25286774</v>
          </cell>
          <cell r="G1362">
            <v>199308</v>
          </cell>
          <cell r="H1362">
            <v>10051573</v>
          </cell>
        </row>
        <row r="1363">
          <cell r="B1363" t="str">
            <v>AC.17212</v>
          </cell>
          <cell r="C1363" t="str">
            <v>Ñoùng coïc beâ toâng coát theùp chieàu daøi coïc &gt;24m, kích thöôùc coïc 35x35cm.</v>
          </cell>
          <cell r="D1363" t="str">
            <v>100m</v>
          </cell>
          <cell r="F1363">
            <v>34418055</v>
          </cell>
          <cell r="G1363">
            <v>239565</v>
          </cell>
          <cell r="H1363">
            <v>11218456</v>
          </cell>
        </row>
        <row r="1364">
          <cell r="B1364" t="str">
            <v>AC.17213</v>
          </cell>
          <cell r="C1364" t="str">
            <v>Ñoùng coïc beâ toâng coát theùp  chieàu daøi coïc &gt;24m, kích thöôùc coïc 40x40cm.</v>
          </cell>
          <cell r="D1364" t="str">
            <v>100m</v>
          </cell>
          <cell r="F1364">
            <v>44954219</v>
          </cell>
          <cell r="G1364">
            <v>278637</v>
          </cell>
          <cell r="H1364">
            <v>12774299</v>
          </cell>
        </row>
        <row r="1365">
          <cell r="B1365" t="str">
            <v>AC.18111</v>
          </cell>
          <cell r="C1365" t="str">
            <v>Ñoùng coïc beâ toâng coát theùp chieàu daøi coïc &lt;=24m, kích thöôùc coïc 30x30cm.</v>
          </cell>
          <cell r="D1365" t="str">
            <v>100m</v>
          </cell>
          <cell r="F1365">
            <v>25286774</v>
          </cell>
          <cell r="G1365">
            <v>236802</v>
          </cell>
          <cell r="H1365">
            <v>9758931</v>
          </cell>
        </row>
        <row r="1366">
          <cell r="B1366" t="str">
            <v>AC.18112</v>
          </cell>
          <cell r="C1366" t="str">
            <v>Ñoùng coïc beâ toâng coát theùp chieàu daøi coïc &lt;=24m, kích thöôùc coïc 35x35cm.</v>
          </cell>
          <cell r="D1366" t="str">
            <v>100m</v>
          </cell>
          <cell r="F1366">
            <v>34418055</v>
          </cell>
          <cell r="G1366">
            <v>256536</v>
          </cell>
          <cell r="H1366">
            <v>10956928</v>
          </cell>
        </row>
        <row r="1367">
          <cell r="B1367" t="str">
            <v>AC.18113</v>
          </cell>
          <cell r="C1367" t="str">
            <v>Ñoùng coïc beâ toâng coát theùp chieàu daøi coïc &lt;=24m, kích thöôùc coïc 40x40cm.</v>
          </cell>
          <cell r="D1367" t="str">
            <v>100m</v>
          </cell>
          <cell r="F1367">
            <v>44954219</v>
          </cell>
          <cell r="G1367">
            <v>297187</v>
          </cell>
          <cell r="H1367">
            <v>13305695</v>
          </cell>
        </row>
        <row r="1368">
          <cell r="B1368" t="str">
            <v>AC.18211</v>
          </cell>
          <cell r="C1368" t="str">
            <v>Ñoùng coïc beâ toâng coát theùp chieàu daøi coïc &gt;24m, kích thöôùc coïc 30x30cm.</v>
          </cell>
          <cell r="D1368" t="str">
            <v>100m</v>
          </cell>
          <cell r="F1368">
            <v>25286774</v>
          </cell>
          <cell r="G1368">
            <v>174839</v>
          </cell>
          <cell r="H1368">
            <v>9016913</v>
          </cell>
        </row>
        <row r="1369">
          <cell r="B1369" t="str">
            <v>AC.18212</v>
          </cell>
          <cell r="C1369" t="str">
            <v>Ñoùng coïc beâ toâng coát theùp chieàu daøi coïc &gt;24m, kích thöôùc coïc 35x35cm.</v>
          </cell>
          <cell r="D1369" t="str">
            <v>100m</v>
          </cell>
          <cell r="F1369">
            <v>34418055</v>
          </cell>
          <cell r="G1369">
            <v>197335</v>
          </cell>
          <cell r="H1369">
            <v>9269307</v>
          </cell>
        </row>
        <row r="1370">
          <cell r="B1370" t="str">
            <v>AC.18213</v>
          </cell>
          <cell r="C1370" t="str">
            <v>Ñoùng coïc beâ toâng coát theùp chieàu daøi coïc &gt;24m, kích thöôùc coïc 40x40cm.</v>
          </cell>
          <cell r="D1370" t="str">
            <v>100m</v>
          </cell>
          <cell r="F1370">
            <v>44954219</v>
          </cell>
          <cell r="G1370">
            <v>264034</v>
          </cell>
          <cell r="H1370">
            <v>10214909</v>
          </cell>
        </row>
        <row r="1371">
          <cell r="B1371" t="str">
            <v>AC.19111</v>
          </cell>
          <cell r="C1371" t="str">
            <v>Ñoùng coïc beâ toâng coát theùp chieàu daøi coïc &lt;=24m, kích thöôùc coïc 30x30cm.</v>
          </cell>
          <cell r="D1371" t="str">
            <v>100m</v>
          </cell>
          <cell r="F1371">
            <v>25286774</v>
          </cell>
          <cell r="G1371">
            <v>170497</v>
          </cell>
          <cell r="H1371">
            <v>9611853</v>
          </cell>
        </row>
        <row r="1372">
          <cell r="B1372" t="str">
            <v>AC.19112</v>
          </cell>
          <cell r="C1372" t="str">
            <v>Ñoùng coïc beâ toâng coát theùpchieàu daøi coïc &lt;=24m, kích thöôùc coïc 35x35cm.</v>
          </cell>
          <cell r="D1372" t="str">
            <v>100m</v>
          </cell>
          <cell r="F1372">
            <v>34418055</v>
          </cell>
          <cell r="G1372">
            <v>200492</v>
          </cell>
          <cell r="H1372">
            <v>11113177</v>
          </cell>
        </row>
        <row r="1373">
          <cell r="B1373" t="str">
            <v>AC.19113</v>
          </cell>
          <cell r="C1373" t="str">
            <v>Ñoùng coïc beâ toâng coát theùp chieàu daøi coïc &lt;=24m, kích thöôùc coïc 40x40cm.</v>
          </cell>
          <cell r="D1373" t="str">
            <v>100m</v>
          </cell>
          <cell r="F1373">
            <v>44954219</v>
          </cell>
          <cell r="G1373">
            <v>226935</v>
          </cell>
          <cell r="H1373">
            <v>12560882</v>
          </cell>
        </row>
        <row r="1374">
          <cell r="B1374" t="str">
            <v>AC.19211</v>
          </cell>
          <cell r="C1374" t="str">
            <v>Ñoùng coïc beâ toâng coát theùp chieàu daøi coïc &gt;24m, kích thöôùc coïc 30x30cm.</v>
          </cell>
          <cell r="D1374" t="str">
            <v>100m</v>
          </cell>
          <cell r="F1374">
            <v>25286774</v>
          </cell>
          <cell r="G1374">
            <v>108140</v>
          </cell>
          <cell r="H1374">
            <v>8968428</v>
          </cell>
        </row>
        <row r="1375">
          <cell r="B1375" t="str">
            <v>AC.19212</v>
          </cell>
          <cell r="C1375" t="str">
            <v>Ñoùng coïc beâ toâng coát theùp chieàu daøi coïc &gt;24m, kích thöôùc coïc 35x35cm.</v>
          </cell>
          <cell r="D1375" t="str">
            <v>100m</v>
          </cell>
          <cell r="F1375">
            <v>34418055</v>
          </cell>
          <cell r="G1375">
            <v>185495</v>
          </cell>
          <cell r="H1375">
            <v>9745180</v>
          </cell>
        </row>
        <row r="1376">
          <cell r="B1376" t="str">
            <v>AC.19213</v>
          </cell>
          <cell r="C1376" t="str">
            <v>Ñoùng coïc beâ toâng coát theùp chieàu daøi coïc &gt;24m, kích thöôùc coïc 40x40cm.</v>
          </cell>
          <cell r="D1376" t="str">
            <v>100m</v>
          </cell>
          <cell r="F1376">
            <v>44954219</v>
          </cell>
          <cell r="G1376">
            <v>219437</v>
          </cell>
          <cell r="H1376">
            <v>10779004</v>
          </cell>
        </row>
        <row r="1377">
          <cell r="B1377" t="str">
            <v>AC.21111</v>
          </cell>
          <cell r="C1377" t="str">
            <v>Ñoùng coïc oáng BTCT baèng maùy ñoùng coïc hoaëc buùa rung treân caïn, ñöôøng kính coïc &lt;=550mm.</v>
          </cell>
          <cell r="D1377" t="str">
            <v>100m</v>
          </cell>
          <cell r="F1377">
            <v>55139086</v>
          </cell>
          <cell r="G1377">
            <v>336259</v>
          </cell>
          <cell r="H1377">
            <v>10765695</v>
          </cell>
        </row>
        <row r="1378">
          <cell r="B1378" t="str">
            <v>AC.21112</v>
          </cell>
          <cell r="C1378" t="str">
            <v>Ñoùng coïc oáng BTCT baèng maùy ñoùng coïc hoaëc buùa rung treân caïn, ñöôøng kính coïc &gt;550 ñeán &lt;=800mm.</v>
          </cell>
          <cell r="D1378" t="str">
            <v>100m</v>
          </cell>
          <cell r="F1378">
            <v>124000000</v>
          </cell>
          <cell r="G1378">
            <v>418350</v>
          </cell>
          <cell r="H1378">
            <v>10481203</v>
          </cell>
        </row>
        <row r="1379">
          <cell r="B1379" t="str">
            <v>AC.21113</v>
          </cell>
          <cell r="C1379" t="str">
            <v>Ñoùng coïc oáng BTCT baèng maùy ñoùng coïc hoaëc buùa rung treân caïn, ñöôøng kính coïc &gt;800 ñeán &lt;=1000mm.</v>
          </cell>
          <cell r="D1379" t="str">
            <v>100m</v>
          </cell>
          <cell r="F1379">
            <v>199000000</v>
          </cell>
          <cell r="G1379">
            <v>501231</v>
          </cell>
          <cell r="H1379">
            <v>11947485</v>
          </cell>
        </row>
        <row r="1380">
          <cell r="B1380" t="str">
            <v>AC.21121</v>
          </cell>
          <cell r="C1380" t="str">
            <v>Ñoùng coïc oáng BTCT baèng maùy ñoùng coïc hoaëc buùa rung döôùi nöôùc, ñöôøng kính coïc &lt;=550mm.</v>
          </cell>
          <cell r="D1380" t="str">
            <v>100m</v>
          </cell>
          <cell r="F1380">
            <v>55139086</v>
          </cell>
          <cell r="G1380">
            <v>603845</v>
          </cell>
          <cell r="H1380">
            <v>20745715</v>
          </cell>
        </row>
        <row r="1381">
          <cell r="B1381" t="str">
            <v>AC.21122</v>
          </cell>
          <cell r="C1381" t="str">
            <v>Ñoùng coïc oáng BTCT baèng maùy ñoùng coïc hoaëc buùa rung döôùi nöôùc, ñöôøng kính coïc &gt;550 ñeán &lt;=800mm.</v>
          </cell>
          <cell r="D1381" t="str">
            <v>100m</v>
          </cell>
          <cell r="F1381">
            <v>124000000</v>
          </cell>
          <cell r="G1381">
            <v>690672</v>
          </cell>
          <cell r="H1381">
            <v>21256510</v>
          </cell>
        </row>
        <row r="1382">
          <cell r="B1382" t="str">
            <v>AC.21123</v>
          </cell>
          <cell r="C1382" t="str">
            <v>Ñoùng coïc oáng BTCT baèng maùy ñoùng coïc hoaëc buùa rung döôùi nöôùc, ñöôøng kính coïc &gt;800 ñeán &lt;=1000mm.</v>
          </cell>
          <cell r="D1382" t="str">
            <v>100m</v>
          </cell>
          <cell r="F1382">
            <v>199000000</v>
          </cell>
          <cell r="G1382">
            <v>789340</v>
          </cell>
          <cell r="H1382">
            <v>24531769</v>
          </cell>
        </row>
        <row r="1383">
          <cell r="B1383" t="str">
            <v>AC.21211</v>
          </cell>
          <cell r="C1383" t="str">
            <v>Ñoùng coïc oáng BTCT treân maët nöôùc baèng taøu ñoùng coïc buùa thuûy löïc 7,5T, ñöôøng kính coïc &lt;=600mm</v>
          </cell>
          <cell r="D1383" t="str">
            <v>100m</v>
          </cell>
          <cell r="F1383">
            <v>66391277</v>
          </cell>
          <cell r="G1383">
            <v>553236</v>
          </cell>
          <cell r="H1383">
            <v>29662306</v>
          </cell>
        </row>
        <row r="1384">
          <cell r="B1384" t="str">
            <v>AC.21212</v>
          </cell>
          <cell r="C1384" t="str">
            <v>Ñoùng coïc oáng BTCT treân maët nöôùc baèng taøu ñoùng coïc buùa thuûy löïc 7,5T, ñöôøng kính coïc &lt;=800mm</v>
          </cell>
          <cell r="D1384" t="str">
            <v>100m</v>
          </cell>
          <cell r="F1384">
            <v>123000000</v>
          </cell>
          <cell r="G1384">
            <v>578593</v>
          </cell>
          <cell r="H1384">
            <v>30967187</v>
          </cell>
        </row>
        <row r="1385">
          <cell r="B1385" t="str">
            <v>AC.21213</v>
          </cell>
          <cell r="C1385" t="str">
            <v>Ñoùng coïc oáng BTCT treân maët nöôùc baèng taøu ñoùng coïc buùa thuyû löïc 7,5T, ñöôøng kính coïc &lt;=1000mm.</v>
          </cell>
          <cell r="D1385" t="str">
            <v>100m</v>
          </cell>
          <cell r="F1385">
            <v>198000000</v>
          </cell>
          <cell r="G1385">
            <v>608560</v>
          </cell>
          <cell r="H1385">
            <v>32509318</v>
          </cell>
        </row>
        <row r="1386">
          <cell r="B1386" t="str">
            <v>AC.22111</v>
          </cell>
          <cell r="C1386" t="str">
            <v>Ñoùng coïc vaùn theùp (coïc Larsen) treân maët ñaát, chieàu daøi coïc &lt;=12m, ñaát caáp I.</v>
          </cell>
          <cell r="D1386" t="str">
            <v>100m</v>
          </cell>
          <cell r="F1386">
            <v>56782500</v>
          </cell>
          <cell r="G1386">
            <v>405564</v>
          </cell>
          <cell r="H1386">
            <v>4426585</v>
          </cell>
        </row>
        <row r="1387">
          <cell r="B1387" t="str">
            <v>AC.22112</v>
          </cell>
          <cell r="C1387" t="str">
            <v>Ñoùng coïc vaùn theùp (coïc Larsen) treân maët ñaát, chieàu daøi coïc &lt;=12m, ñaát caáp II.</v>
          </cell>
          <cell r="D1387" t="str">
            <v>100m</v>
          </cell>
          <cell r="F1387">
            <v>56782500</v>
          </cell>
          <cell r="G1387">
            <v>518646</v>
          </cell>
          <cell r="H1387">
            <v>5693312</v>
          </cell>
        </row>
        <row r="1388">
          <cell r="B1388" t="str">
            <v>AC.22121</v>
          </cell>
          <cell r="C1388" t="str">
            <v>Ñoùng coïc vaùn theùp (coïc Larsen) treân maët ñaát, chieàu daøi coïc &gt;12m, ñaát caáp I.</v>
          </cell>
          <cell r="D1388" t="str">
            <v>100m</v>
          </cell>
          <cell r="F1388">
            <v>56782500</v>
          </cell>
          <cell r="G1388">
            <v>369854</v>
          </cell>
          <cell r="H1388">
            <v>4036823</v>
          </cell>
        </row>
        <row r="1389">
          <cell r="B1389" t="str">
            <v>AC.22122</v>
          </cell>
          <cell r="C1389" t="str">
            <v>Ñoùng coïc vaùn theùp (coïc Larsen) treân maët ñaát, chieàu daøi coïc &gt;12m, ñaát caáp II.</v>
          </cell>
          <cell r="D1389" t="str">
            <v>100m</v>
          </cell>
          <cell r="F1389">
            <v>56782500</v>
          </cell>
          <cell r="G1389">
            <v>473159</v>
          </cell>
          <cell r="H1389">
            <v>5150429</v>
          </cell>
        </row>
        <row r="1390">
          <cell r="B1390" t="str">
            <v>AC.22211</v>
          </cell>
          <cell r="C1390" t="str">
            <v>Ñoùng coïc vaùn theùp (coïc Larsen) treân maët nöôùc, chieàu daøi coïc &lt;=12m, ñaát caáp I.</v>
          </cell>
          <cell r="D1390" t="str">
            <v>100m</v>
          </cell>
          <cell r="F1390">
            <v>56782500</v>
          </cell>
          <cell r="G1390">
            <v>658936</v>
          </cell>
          <cell r="H1390">
            <v>15580136</v>
          </cell>
        </row>
        <row r="1391">
          <cell r="B1391" t="str">
            <v>AC.22212</v>
          </cell>
          <cell r="C1391" t="str">
            <v>Ñoùng coïc vaùn theùp (coïc Larsen) treân maët nöôùc, chieàu daøi coïc &lt;=12m, ñaát caáp II.</v>
          </cell>
          <cell r="D1391" t="str">
            <v>100m</v>
          </cell>
          <cell r="F1391">
            <v>56782500</v>
          </cell>
          <cell r="G1391">
            <v>860868</v>
          </cell>
          <cell r="H1391">
            <v>26463394</v>
          </cell>
        </row>
        <row r="1392">
          <cell r="B1392" t="str">
            <v>AC.22221</v>
          </cell>
          <cell r="C1392" t="str">
            <v>Ñoùng coïc vaùn theùp (coïc Larsen) treân maët nöôùc, chieàu daøi coïc &gt;12m, ñaát caáp I.</v>
          </cell>
          <cell r="D1392" t="str">
            <v>100m</v>
          </cell>
          <cell r="F1392">
            <v>56782500</v>
          </cell>
          <cell r="G1392">
            <v>624926</v>
          </cell>
          <cell r="H1392">
            <v>16623260</v>
          </cell>
        </row>
        <row r="1393">
          <cell r="B1393" t="str">
            <v>AC.22222</v>
          </cell>
          <cell r="C1393" t="str">
            <v>Ñoùng coïc vaùn theùp (coïc Larsen) treân maët nöôùc, chieàu daøi coïc &gt;12m, ñaát caáp II.</v>
          </cell>
          <cell r="D1393" t="str">
            <v>100m</v>
          </cell>
          <cell r="F1393">
            <v>56782500</v>
          </cell>
          <cell r="G1393">
            <v>780520</v>
          </cell>
          <cell r="H1393">
            <v>21421629</v>
          </cell>
        </row>
        <row r="1394">
          <cell r="B1394" t="str">
            <v>AC.22311</v>
          </cell>
          <cell r="C1394" t="str">
            <v>Ñoùng coïc oáng coát theùp treân maët ñaát baèng buùa maùy coù troïng löôïng buùa &lt;=1,8taán. Ñöôøng kính coïc &lt;=300mm.</v>
          </cell>
          <cell r="D1394" t="str">
            <v>100m</v>
          </cell>
          <cell r="F1394">
            <v>30300000</v>
          </cell>
          <cell r="G1394">
            <v>151343</v>
          </cell>
          <cell r="H1394">
            <v>2477774</v>
          </cell>
        </row>
        <row r="1395">
          <cell r="B1395" t="str">
            <v>AC.22312</v>
          </cell>
          <cell r="C1395" t="str">
            <v>Ñoùng coïc oáng coát theùp treân maët ñaát baèng buùa maùy coù troïng löôïng buùa &lt;=1,8taán. Ñöôøng kính coïc &gt;300 ñeán &lt;=500mm.</v>
          </cell>
          <cell r="D1395" t="str">
            <v>100m</v>
          </cell>
          <cell r="F1395">
            <v>50500000</v>
          </cell>
          <cell r="G1395">
            <v>158995</v>
          </cell>
          <cell r="H1395">
            <v>2603055</v>
          </cell>
        </row>
        <row r="1396">
          <cell r="B1396" t="str">
            <v>AC.22321</v>
          </cell>
          <cell r="C1396" t="str">
            <v>Ñoùng coïc oáng coát theùp treân maët nöôùc baèng buùa maùy coù troïng löôïng buùa &lt;=1,8taán. Ñöôøng kính coïc &lt;=300mm.</v>
          </cell>
          <cell r="D1396" t="str">
            <v>100m</v>
          </cell>
          <cell r="F1396">
            <v>30300000</v>
          </cell>
          <cell r="G1396">
            <v>293333</v>
          </cell>
          <cell r="H1396">
            <v>8133186</v>
          </cell>
        </row>
        <row r="1397">
          <cell r="B1397" t="str">
            <v>AC.22322</v>
          </cell>
          <cell r="C1397" t="str">
            <v>Ñoùng coïc oáng coát theùp treân maët nöôùc baèng buùa maùy coù troïng löôïng buùa &lt;=1,8taán. Ñöôøng kính coïc &gt;300 ñeán &lt;=500mm.</v>
          </cell>
          <cell r="D1397" t="str">
            <v>100m</v>
          </cell>
          <cell r="F1397">
            <v>50750000</v>
          </cell>
          <cell r="G1397">
            <v>307362</v>
          </cell>
          <cell r="H1397">
            <v>8515665</v>
          </cell>
        </row>
        <row r="1398">
          <cell r="B1398" t="str">
            <v>AC.22410</v>
          </cell>
          <cell r="C1398" t="str">
            <v>Ñoùng coïc oáng theùp döôùi nöôùc baèng taøu ñoùng coïc buùa thuyû löïc 7,5T, ñöôøng kính &lt;=600mm.</v>
          </cell>
          <cell r="D1398" t="str">
            <v>100m</v>
          </cell>
          <cell r="F1398">
            <v>60300000</v>
          </cell>
          <cell r="G1398">
            <v>481776</v>
          </cell>
          <cell r="H1398">
            <v>26418834</v>
          </cell>
        </row>
        <row r="1399">
          <cell r="B1399" t="str">
            <v>AC.22420</v>
          </cell>
          <cell r="C1399" t="str">
            <v>Ñoùng coïc oáng theùp döôùi nöôùc baèng taøu ñoùng coïc buùa thuyû löïc 7,5T, ñöôøng kính &gt;600 ñeán &lt;=800mm.</v>
          </cell>
          <cell r="D1399" t="str">
            <v>100m</v>
          </cell>
          <cell r="F1399">
            <v>80400000</v>
          </cell>
          <cell r="G1399">
            <v>504828</v>
          </cell>
          <cell r="H1399">
            <v>27605088</v>
          </cell>
        </row>
        <row r="1400">
          <cell r="B1400" t="str">
            <v>AC.22430</v>
          </cell>
          <cell r="C1400" t="str">
            <v>Ñoùng coïc oáng theùp döôùi nöôùc baèng taøu ñoùng coïc buùa thuyû löïc 7,5T, ñöôøng kính &gt;800 ñeán &lt;=1000mm.</v>
          </cell>
          <cell r="D1400" t="str">
            <v>100m</v>
          </cell>
          <cell r="F1400">
            <v>101000000</v>
          </cell>
          <cell r="G1400">
            <v>530184</v>
          </cell>
          <cell r="H1400">
            <v>28909968</v>
          </cell>
        </row>
        <row r="1401">
          <cell r="B1401" t="str">
            <v>AC.22511</v>
          </cell>
          <cell r="C1401" t="str">
            <v>Ñoùng coïc theùp hình treân maët ñaát cao &gt;100mm, chieàu daøi coïc &lt;=10m, ñaát caáp I.</v>
          </cell>
          <cell r="D1401" t="str">
            <v>100m</v>
          </cell>
          <cell r="F1401">
            <v>17069000</v>
          </cell>
          <cell r="G1401">
            <v>188753</v>
          </cell>
          <cell r="H1401">
            <v>1850212</v>
          </cell>
        </row>
        <row r="1402">
          <cell r="B1402" t="str">
            <v>AC.22512</v>
          </cell>
          <cell r="C1402" t="str">
            <v>Ñoùng coïc theùp hình treân maët ñaát cao &gt;100mm, chieàu daøi coïc &lt;=10m, ñaát caáp II.</v>
          </cell>
          <cell r="D1402" t="str">
            <v>100m</v>
          </cell>
          <cell r="F1402">
            <v>17069000</v>
          </cell>
          <cell r="G1402">
            <v>198956</v>
          </cell>
          <cell r="H1402">
            <v>1950223</v>
          </cell>
        </row>
        <row r="1403">
          <cell r="B1403" t="str">
            <v>AC.22521</v>
          </cell>
          <cell r="C1403" t="str">
            <v>Ñoùng coïc theùp hình treân maët ñaát cao &gt;100mm, chieàu daøi coïc &gt;10m, ñaát caáp I.</v>
          </cell>
          <cell r="D1403" t="str">
            <v>100m</v>
          </cell>
          <cell r="F1403">
            <v>17069000</v>
          </cell>
          <cell r="G1403">
            <v>266975</v>
          </cell>
          <cell r="H1403">
            <v>2604138</v>
          </cell>
        </row>
        <row r="1404">
          <cell r="B1404" t="str">
            <v>AC.22522</v>
          </cell>
          <cell r="C1404" t="str">
            <v>Ñoùng coïc theùp hình treân maët ñaát cao &gt;100mm, chieàu daøi coïc &gt;10m, ñaát caáp II.</v>
          </cell>
          <cell r="D1404" t="str">
            <v>100m</v>
          </cell>
          <cell r="F1404">
            <v>17069000</v>
          </cell>
          <cell r="G1404">
            <v>285681</v>
          </cell>
          <cell r="H1404">
            <v>2786594</v>
          </cell>
        </row>
        <row r="1405">
          <cell r="B1405" t="str">
            <v>AC.22611</v>
          </cell>
          <cell r="C1405" t="str">
            <v>Ñoùng coïc theùp hình treân maët nöôùc cao &gt;100mm, chieàu daøi coïc &lt;=10m, ñaát caáp I.</v>
          </cell>
          <cell r="D1405" t="str">
            <v>100m</v>
          </cell>
          <cell r="F1405">
            <v>17069000</v>
          </cell>
          <cell r="G1405">
            <v>437023</v>
          </cell>
          <cell r="H1405">
            <v>10492754</v>
          </cell>
        </row>
        <row r="1406">
          <cell r="B1406" t="str">
            <v>AC.22612</v>
          </cell>
          <cell r="C1406" t="str">
            <v>Ñoùng coïc theùp hình treân maët nöôùc cao &gt;100mm, chieàu daøi coïc &lt;=10m, ñaát caáp II.</v>
          </cell>
          <cell r="D1406" t="str">
            <v>100m</v>
          </cell>
          <cell r="F1406">
            <v>17069000</v>
          </cell>
          <cell r="G1406">
            <v>482086</v>
          </cell>
          <cell r="H1406">
            <v>11130370</v>
          </cell>
        </row>
        <row r="1407">
          <cell r="B1407" t="str">
            <v>AC.22621</v>
          </cell>
          <cell r="C1407" t="str">
            <v>Ñoùng coïc theùp hình treân maët nöôùc cao &gt;100mm, chieàu daøi coïc &gt;10m, ñaát caáp I.</v>
          </cell>
          <cell r="D1407" t="str">
            <v>100m</v>
          </cell>
          <cell r="F1407">
            <v>17069000</v>
          </cell>
          <cell r="G1407">
            <v>644057</v>
          </cell>
          <cell r="H1407">
            <v>14811156</v>
          </cell>
        </row>
        <row r="1408">
          <cell r="B1408" t="str">
            <v>AC.22622</v>
          </cell>
          <cell r="C1408" t="str">
            <v>Ñoùng coïc theùp hình treân maët nöôùc cao &gt;100mm, chieàu daøi coïc &gt;10m, ñaát caáp II.</v>
          </cell>
          <cell r="D1408" t="str">
            <v>100m</v>
          </cell>
          <cell r="F1408">
            <v>17069000</v>
          </cell>
          <cell r="G1408">
            <v>685293</v>
          </cell>
          <cell r="H1408">
            <v>15738598</v>
          </cell>
        </row>
        <row r="1409">
          <cell r="B1409" t="str">
            <v>AC.22711</v>
          </cell>
          <cell r="C1409" t="str">
            <v>Ñoùng coïc theùp hình treân caïn cao &lt;=100mm, ñaát caáp I.</v>
          </cell>
          <cell r="D1409" t="str">
            <v>100m coïc</v>
          </cell>
          <cell r="F1409">
            <v>17069000</v>
          </cell>
          <cell r="G1409">
            <v>106280</v>
          </cell>
          <cell r="H1409">
            <v>1666857</v>
          </cell>
        </row>
        <row r="1410">
          <cell r="B1410" t="str">
            <v>AC.22712</v>
          </cell>
          <cell r="C1410" t="str">
            <v>Ñoùng coïc theùp hình treân caïn cao &lt;=100mm, ñaát caáp II.</v>
          </cell>
          <cell r="D1410" t="str">
            <v>100m coïc</v>
          </cell>
          <cell r="F1410">
            <v>17069000</v>
          </cell>
          <cell r="G1410">
            <v>127536</v>
          </cell>
          <cell r="H1410">
            <v>1750200</v>
          </cell>
        </row>
        <row r="1411">
          <cell r="B1411" t="str">
            <v>AC.22721</v>
          </cell>
          <cell r="C1411" t="str">
            <v>Ñoùng coïc theùp hình döôùi nöôùc cao &lt;=100mm, ñaát caáp I.</v>
          </cell>
          <cell r="D1411" t="str">
            <v>100m coïc</v>
          </cell>
          <cell r="F1411">
            <v>17069000</v>
          </cell>
          <cell r="G1411">
            <v>148792</v>
          </cell>
          <cell r="H1411">
            <v>8133186</v>
          </cell>
        </row>
        <row r="1412">
          <cell r="B1412" t="str">
            <v>AC.22722</v>
          </cell>
          <cell r="C1412" t="str">
            <v>Ñoùng coïc theùp hình döôùi nöôùc cao &lt;=100mm, ñaát caáp II.</v>
          </cell>
          <cell r="D1412" t="str">
            <v>100m coïc</v>
          </cell>
          <cell r="F1412">
            <v>17069000</v>
          </cell>
          <cell r="G1412">
            <v>170048</v>
          </cell>
          <cell r="H1412">
            <v>8515665</v>
          </cell>
        </row>
        <row r="1413">
          <cell r="B1413" t="str">
            <v>AC.23110</v>
          </cell>
          <cell r="C1413" t="str">
            <v>Nhoå coïc theùp hình, coïc oáng theùp hình laøm töôøng chaén ñaát, laøm saøn thao taùc treân caïn.</v>
          </cell>
          <cell r="D1413" t="str">
            <v>100m coïc</v>
          </cell>
          <cell r="G1413">
            <v>113082</v>
          </cell>
          <cell r="H1413">
            <v>2128925</v>
          </cell>
        </row>
        <row r="1414">
          <cell r="B1414" t="str">
            <v>AC.23120</v>
          </cell>
          <cell r="C1414" t="str">
            <v>Nhoå coïc theùp hình, coïc oáng theùp hình laøm töôøng chaén ñaát, laøm saøn thao taùc döôùi nöôùc.</v>
          </cell>
          <cell r="D1414" t="str">
            <v>100m coïc</v>
          </cell>
          <cell r="G1414">
            <v>242318</v>
          </cell>
          <cell r="H1414">
            <v>4045220</v>
          </cell>
        </row>
        <row r="1415">
          <cell r="B1415" t="str">
            <v>AC.23210</v>
          </cell>
          <cell r="C1415" t="str">
            <v>Nhoå coïc vaùn theùp Larsen 3, Larsen 4 treân caïn baèng buùa rung, caàn caåu.</v>
          </cell>
          <cell r="D1415" t="str">
            <v>100m coïc</v>
          </cell>
          <cell r="G1415">
            <v>303961</v>
          </cell>
          <cell r="H1415">
            <v>5907253</v>
          </cell>
        </row>
        <row r="1416">
          <cell r="B1416" t="str">
            <v>AC.23220</v>
          </cell>
          <cell r="C1416" t="str">
            <v>Nhoå coïc vaùn theùp Larsen 3, Larsen 4 döôùi nöôùc baèng buùa rung, caàn caåu.</v>
          </cell>
          <cell r="D1416" t="str">
            <v>100m coïc</v>
          </cell>
          <cell r="G1416">
            <v>366879</v>
          </cell>
          <cell r="H1416">
            <v>9168058</v>
          </cell>
        </row>
        <row r="1417">
          <cell r="B1417" t="str">
            <v>AC.25111</v>
          </cell>
          <cell r="C1417" t="str">
            <v>eùp tröôùc coïc beâ toâng coát theùp chieàu daøi coïc &lt;=4m, kích thöôùc 15x15cm, ñaát caáp I.</v>
          </cell>
          <cell r="D1417" t="str">
            <v>100m</v>
          </cell>
          <cell r="F1417">
            <v>3672360</v>
          </cell>
          <cell r="G1417">
            <v>271776</v>
          </cell>
          <cell r="H1417">
            <v>1982752</v>
          </cell>
        </row>
        <row r="1418">
          <cell r="B1418" t="str">
            <v>AC.25112</v>
          </cell>
          <cell r="C1418" t="str">
            <v>eùp tröôùc coïc beâ toâng coát theùp chieàu daøi coïc &lt;=4m, kích thöôùc 20x20cm, ñaát caáp I.</v>
          </cell>
          <cell r="D1418" t="str">
            <v>100m</v>
          </cell>
          <cell r="F1418">
            <v>11128373</v>
          </cell>
          <cell r="G1418">
            <v>492289</v>
          </cell>
          <cell r="H1418">
            <v>2873210</v>
          </cell>
        </row>
        <row r="1419">
          <cell r="B1419" t="str">
            <v>AC.25113</v>
          </cell>
          <cell r="C1419" t="str">
            <v>eùp tröôùc coïc beâ toâng coát theùp chieàu daøi coïc &lt;=4m, kích thöôùc 25x25cm, ñaát caáp I.</v>
          </cell>
          <cell r="D1419" t="str">
            <v>100m</v>
          </cell>
          <cell r="F1419">
            <v>17388115</v>
          </cell>
          <cell r="G1419">
            <v>579761</v>
          </cell>
          <cell r="H1419">
            <v>3383739</v>
          </cell>
        </row>
        <row r="1420">
          <cell r="B1420" t="str">
            <v>AC.25121</v>
          </cell>
          <cell r="C1420" t="str">
            <v>eùp tröôùc coïc beâ toâng coát theùp chieàu daøi coïc &lt;=4m, kích thöôùc 15x15cm, ñaát caáp II.</v>
          </cell>
          <cell r="D1420" t="str">
            <v>100m</v>
          </cell>
          <cell r="F1420">
            <v>3672360</v>
          </cell>
          <cell r="G1420">
            <v>312461</v>
          </cell>
          <cell r="H1420">
            <v>2279572</v>
          </cell>
        </row>
        <row r="1421">
          <cell r="B1421" t="str">
            <v>AC.25122</v>
          </cell>
          <cell r="C1421" t="str">
            <v>eùp tröôùc coïc beâ toâng coát theùp chieàu daøi coïc &lt;=4m, kích thöôùc 20x20cm, ñaát caáp II.</v>
          </cell>
          <cell r="D1421" t="str">
            <v>100m</v>
          </cell>
          <cell r="F1421">
            <v>11128373</v>
          </cell>
          <cell r="G1421">
            <v>565522</v>
          </cell>
          <cell r="H1421">
            <v>3300630</v>
          </cell>
        </row>
        <row r="1422">
          <cell r="B1422" t="str">
            <v>AC.25123</v>
          </cell>
          <cell r="C1422" t="str">
            <v>eùp tröôùc coïc beâ toâng coát theùp chieàu daøi coïc &lt;=4m, kích thöôùc 25x25cm, ñaát caáp II.</v>
          </cell>
          <cell r="D1422" t="str">
            <v>100m</v>
          </cell>
          <cell r="F1422">
            <v>17388115</v>
          </cell>
          <cell r="G1422">
            <v>707919</v>
          </cell>
          <cell r="H1422">
            <v>4131724</v>
          </cell>
        </row>
        <row r="1423">
          <cell r="B1423" t="str">
            <v>AC.25211</v>
          </cell>
          <cell r="C1423" t="str">
            <v>eùp tröôùc coïc beâ toâng coát theùp chieàu daøi coïc &gt;4m, kích thöôùc 15x15cm, ñaát caáp I.</v>
          </cell>
          <cell r="D1423" t="str">
            <v>100m</v>
          </cell>
          <cell r="F1423">
            <v>3672360</v>
          </cell>
          <cell r="G1423">
            <v>252247</v>
          </cell>
          <cell r="H1423">
            <v>1840279</v>
          </cell>
        </row>
        <row r="1424">
          <cell r="B1424" t="str">
            <v>AC.25212</v>
          </cell>
          <cell r="C1424" t="str">
            <v>eùp tröôùc coïc beâ toâng coát theùp chieàu daøi coïc &gt;4m, kích thöôùc 20x20cm, ñaát caáp I.</v>
          </cell>
          <cell r="D1424" t="str">
            <v>100m</v>
          </cell>
          <cell r="F1424">
            <v>11128373</v>
          </cell>
          <cell r="G1424">
            <v>457706</v>
          </cell>
          <cell r="H1424">
            <v>2671373</v>
          </cell>
        </row>
        <row r="1425">
          <cell r="B1425" t="str">
            <v>AC.25213</v>
          </cell>
          <cell r="C1425" t="str">
            <v>eùp tröôùc coïc beâ toâng coát theùp chieàu daøi coïc &gt;4m, kích thöôùc 25x25cm, ñaát caáp I.</v>
          </cell>
          <cell r="D1425" t="str">
            <v>100m</v>
          </cell>
          <cell r="F1425">
            <v>17388115</v>
          </cell>
          <cell r="G1425">
            <v>508563</v>
          </cell>
          <cell r="H1425">
            <v>2968192</v>
          </cell>
        </row>
        <row r="1426">
          <cell r="B1426" t="str">
            <v>AC.25221</v>
          </cell>
          <cell r="C1426" t="str">
            <v>eùp tröôùc coïc beâ toâng coát theùp chieàu daøi coïc &gt;4m, kích thöôùc 15x15cm, ñaát caáp II.</v>
          </cell>
          <cell r="D1426" t="str">
            <v>100m</v>
          </cell>
          <cell r="F1426">
            <v>3672360</v>
          </cell>
          <cell r="G1426">
            <v>296187</v>
          </cell>
          <cell r="H1426">
            <v>2160844</v>
          </cell>
        </row>
        <row r="1427">
          <cell r="B1427" t="str">
            <v>AC.25222</v>
          </cell>
          <cell r="C1427" t="str">
            <v>eùp tröôùc coïc beâ toâng coát theùp chieàu daøi coïc &gt;4m, kích thöôùc 20x20cm, ñaát caáp II.</v>
          </cell>
          <cell r="D1427" t="str">
            <v>100m</v>
          </cell>
          <cell r="F1427">
            <v>11128373</v>
          </cell>
          <cell r="G1427">
            <v>498391</v>
          </cell>
          <cell r="H1427">
            <v>2908828</v>
          </cell>
        </row>
        <row r="1428">
          <cell r="B1428" t="str">
            <v>AC.25223</v>
          </cell>
          <cell r="C1428" t="str">
            <v>eùp tröôùc coïc beâ toâng coát theùp chieàu daøi coïc &gt;4m, kích thöôùc 25x25cm, ñaát caáp II.</v>
          </cell>
          <cell r="D1428" t="str">
            <v>100m</v>
          </cell>
          <cell r="F1428">
            <v>17388115</v>
          </cell>
          <cell r="G1428">
            <v>624515</v>
          </cell>
          <cell r="H1428">
            <v>3621194</v>
          </cell>
        </row>
        <row r="1429">
          <cell r="B1429" t="str">
            <v>AC.26111</v>
          </cell>
          <cell r="C1429" t="str">
            <v>eùp tröôùc coïc beâ toâng coát theùp chieàu daøi coïc &lt;=4m, kích thöôùc 30x30cm, ñaát caáp I.</v>
          </cell>
          <cell r="D1429" t="str">
            <v>100m</v>
          </cell>
          <cell r="F1429">
            <v>25038865</v>
          </cell>
          <cell r="G1429">
            <v>834042</v>
          </cell>
          <cell r="H1429">
            <v>5052887</v>
          </cell>
        </row>
        <row r="1430">
          <cell r="B1430" t="str">
            <v>AC.26112</v>
          </cell>
          <cell r="C1430" t="str">
            <v>eùp tröôùc coïc beâ toâng coát theùp chieàu daøi coïc &lt;=4m, kích thöôùc 35x35cm, ñaát caáp I.</v>
          </cell>
          <cell r="D1430" t="str">
            <v>100m</v>
          </cell>
          <cell r="F1430">
            <v>34080623</v>
          </cell>
          <cell r="G1430">
            <v>1135112</v>
          </cell>
          <cell r="H1430">
            <v>6876856</v>
          </cell>
        </row>
        <row r="1431">
          <cell r="B1431" t="str">
            <v>AC.26113</v>
          </cell>
          <cell r="C1431" t="str">
            <v>eùp tröôùc coïc beâ toâng coát theùp chieàu daøi coïc &lt;=4m, kích thöôùc 40x40cm, ñaát caáp I.</v>
          </cell>
          <cell r="D1431" t="str">
            <v>100m</v>
          </cell>
          <cell r="F1431">
            <v>44513492</v>
          </cell>
          <cell r="G1431">
            <v>1476866</v>
          </cell>
          <cell r="H1431">
            <v>9366327</v>
          </cell>
        </row>
        <row r="1432">
          <cell r="B1432" t="str">
            <v>AC.26121</v>
          </cell>
          <cell r="C1432" t="str">
            <v>eùp tröôùc coïc beâ toâng coát theùp chieàu daøi coïc &lt;=4m, kích thöôùc 30x30cm, ñaát caáp II.</v>
          </cell>
          <cell r="D1432" t="str">
            <v>100m</v>
          </cell>
          <cell r="F1432">
            <v>25038865</v>
          </cell>
          <cell r="G1432">
            <v>1017125</v>
          </cell>
          <cell r="H1432">
            <v>6162057</v>
          </cell>
        </row>
        <row r="1433">
          <cell r="B1433" t="str">
            <v>AC.26122</v>
          </cell>
          <cell r="C1433" t="str">
            <v>eùp tröôùc coïc beâ toâng coát theùp chieàu daøi coïc &lt;=4m, kích thöôùc 35x35cm, ñaát caáp II.</v>
          </cell>
          <cell r="D1433" t="str">
            <v>100m</v>
          </cell>
          <cell r="F1433">
            <v>34080623</v>
          </cell>
          <cell r="G1433">
            <v>1383290</v>
          </cell>
          <cell r="H1433">
            <v>8380398</v>
          </cell>
        </row>
        <row r="1434">
          <cell r="B1434" t="str">
            <v>AC.26123</v>
          </cell>
          <cell r="C1434" t="str">
            <v>eùp tröôùc coïc beâ toâng coát theùp chieàu daøi coïc &lt;=4m, kích thöôùc 40x40cm, ñaát caáp II.</v>
          </cell>
          <cell r="D1434" t="str">
            <v>100m</v>
          </cell>
          <cell r="F1434">
            <v>44513492</v>
          </cell>
          <cell r="G1434">
            <v>1798277</v>
          </cell>
          <cell r="H1434">
            <v>10906842</v>
          </cell>
        </row>
        <row r="1435">
          <cell r="B1435" t="str">
            <v>AC.26211</v>
          </cell>
          <cell r="C1435" t="str">
            <v>eùp tröôùc coïc beâ toâng coát theùp chieàu daøi coïc &gt;4m, kích thöôùc 30x30cm, ñaát caáp I.</v>
          </cell>
          <cell r="D1435" t="str">
            <v>100m</v>
          </cell>
          <cell r="F1435">
            <v>25038865</v>
          </cell>
          <cell r="G1435">
            <v>732330</v>
          </cell>
          <cell r="H1435">
            <v>4436681</v>
          </cell>
        </row>
        <row r="1436">
          <cell r="B1436" t="str">
            <v>AC.26212</v>
          </cell>
          <cell r="C1436" t="str">
            <v>eùp tröôùc coïc beâ toâng coát theùp chieàu daøi coïc &gt;4m, kích thöôùc 35x35cm, ñaát caáp I.</v>
          </cell>
          <cell r="D1436" t="str">
            <v>100m</v>
          </cell>
          <cell r="F1436">
            <v>34080623</v>
          </cell>
          <cell r="G1436">
            <v>996783</v>
          </cell>
          <cell r="H1436">
            <v>6038816</v>
          </cell>
        </row>
        <row r="1437">
          <cell r="B1437" t="str">
            <v>AC.26213</v>
          </cell>
          <cell r="C1437" t="str">
            <v>eùp tröôùc coïc beâ toâng coát theùp chieàu daøi coïc &gt;4m, kích thöôùc 40x40cm, ñaát caáp I.</v>
          </cell>
          <cell r="D1437" t="str">
            <v>100m</v>
          </cell>
          <cell r="F1437">
            <v>44513492</v>
          </cell>
          <cell r="G1437">
            <v>1293783</v>
          </cell>
          <cell r="H1437">
            <v>7850461</v>
          </cell>
        </row>
        <row r="1438">
          <cell r="B1438" t="str">
            <v>AC.26221</v>
          </cell>
          <cell r="C1438" t="str">
            <v>eùp tröôùc coïc beâ toâng coát theùp chieàu daøi coïc &gt;4m, kích thöôùc 30x30cm, ñaát caáp II.</v>
          </cell>
          <cell r="D1438" t="str">
            <v>100m</v>
          </cell>
          <cell r="F1438">
            <v>25038865</v>
          </cell>
          <cell r="G1438">
            <v>899139</v>
          </cell>
          <cell r="H1438">
            <v>5422611</v>
          </cell>
        </row>
        <row r="1439">
          <cell r="B1439" t="str">
            <v>AC.26222</v>
          </cell>
          <cell r="C1439" t="str">
            <v>eùp tröôùc coïc beâ toâng coát theùp chieàu daøi coïc &gt;4m, kích thöôùc 35x35cm, ñaát caáp II.</v>
          </cell>
          <cell r="D1439" t="str">
            <v>100m</v>
          </cell>
          <cell r="F1439">
            <v>34080623</v>
          </cell>
          <cell r="G1439">
            <v>1224619</v>
          </cell>
          <cell r="H1439">
            <v>7357497</v>
          </cell>
        </row>
        <row r="1440">
          <cell r="B1440" t="str">
            <v>AC.26223</v>
          </cell>
          <cell r="C1440" t="str">
            <v>eùp tröôùc coïc beâ toâng coát theùp chieàu daøi coïc &gt;4m, kích thöôùc 40x40cm, ñaát caáp II.</v>
          </cell>
          <cell r="D1440" t="str">
            <v>100m</v>
          </cell>
          <cell r="F1440">
            <v>44513492</v>
          </cell>
          <cell r="G1440">
            <v>1590784</v>
          </cell>
          <cell r="H1440">
            <v>9575837</v>
          </cell>
        </row>
        <row r="1441">
          <cell r="B1441" t="str">
            <v>AC.27110</v>
          </cell>
          <cell r="C1441" t="str">
            <v>Nhoå coïc cöø Larsen baèng maùy eùp thuyû löïc.</v>
          </cell>
          <cell r="D1441" t="str">
            <v>100m</v>
          </cell>
          <cell r="G1441">
            <v>303961</v>
          </cell>
          <cell r="H1441">
            <v>2304533</v>
          </cell>
        </row>
        <row r="1442">
          <cell r="B1442" t="str">
            <v>AC.27120</v>
          </cell>
          <cell r="C1442" t="str">
            <v>eùp coïc cöø Larsen baèng maùy eùp thuyû löïc.</v>
          </cell>
          <cell r="D1442" t="str">
            <v>100m</v>
          </cell>
          <cell r="G1442">
            <v>914008</v>
          </cell>
          <cell r="H1442">
            <v>3456799</v>
          </cell>
        </row>
        <row r="1443">
          <cell r="B1443" t="str">
            <v>AC.28111</v>
          </cell>
          <cell r="C1443" t="str">
            <v>eùp sau coïc beâ toâng coát theùp chieàu daøi coïc &lt;=4m, kích thöôùc 10x10cm, ñaát caáp I.</v>
          </cell>
          <cell r="D1443" t="str">
            <v>100m</v>
          </cell>
          <cell r="F1443">
            <v>2550250</v>
          </cell>
          <cell r="G1443">
            <v>423124</v>
          </cell>
          <cell r="H1443">
            <v>488161</v>
          </cell>
        </row>
        <row r="1444">
          <cell r="B1444" t="str">
            <v>AC.28112</v>
          </cell>
          <cell r="C1444" t="str">
            <v>eùp sau coïc beâ toâng coát theùp chieàu daøi coïc &lt;=4m, kích thöôùc 15x15cm, ñaát caáp I.</v>
          </cell>
          <cell r="D1444" t="str">
            <v>100m</v>
          </cell>
          <cell r="F1444">
            <v>3672360</v>
          </cell>
          <cell r="G1444">
            <v>508563</v>
          </cell>
          <cell r="H1444">
            <v>586732</v>
          </cell>
        </row>
        <row r="1445">
          <cell r="B1445" t="str">
            <v>AC.28113</v>
          </cell>
          <cell r="C1445" t="str">
            <v>eùp sau coïc beâ toâng coát theùp chieàu daøi coïc &lt;=4m, kích thöôùc 20x20cm, ñaát caáp I.</v>
          </cell>
          <cell r="D1445" t="str">
            <v>100m</v>
          </cell>
          <cell r="F1445">
            <v>11128373</v>
          </cell>
          <cell r="G1445">
            <v>634686</v>
          </cell>
          <cell r="H1445">
            <v>734588</v>
          </cell>
        </row>
        <row r="1446">
          <cell r="B1446" t="str">
            <v>AC.28121</v>
          </cell>
          <cell r="C1446" t="str">
            <v>eùp sau coïc beâ toâng coát theùp chieàu daøi coïc &lt;=4m, kích thöôùc 10x10cm, ñaát caáp II.</v>
          </cell>
          <cell r="D1446" t="str">
            <v>100m</v>
          </cell>
          <cell r="F1446">
            <v>2550250</v>
          </cell>
          <cell r="G1446">
            <v>486186</v>
          </cell>
          <cell r="H1446">
            <v>560916</v>
          </cell>
        </row>
        <row r="1447">
          <cell r="B1447" t="str">
            <v>AC.28122</v>
          </cell>
          <cell r="C1447" t="str">
            <v>eùp sau coïc beâ toâng coát theùp chieàu daøi coïc &lt;=4m, kích thöôùc 15x15cm, ñaát caáp II.</v>
          </cell>
          <cell r="D1447" t="str">
            <v>100m</v>
          </cell>
          <cell r="F1447">
            <v>3672360</v>
          </cell>
          <cell r="G1447">
            <v>585050</v>
          </cell>
          <cell r="H1447">
            <v>673568</v>
          </cell>
        </row>
        <row r="1448">
          <cell r="B1448" t="str">
            <v>AC.28123</v>
          </cell>
          <cell r="C1448" t="str">
            <v>eùp sau coïc beâ toâng coát theùp chieàu daøi coïc &lt;=4m, kích thöôùc 20x20cm, ñaát caáp II.</v>
          </cell>
          <cell r="D1448" t="str">
            <v>100m</v>
          </cell>
          <cell r="F1448">
            <v>11128373</v>
          </cell>
          <cell r="G1448">
            <v>761623</v>
          </cell>
          <cell r="H1448">
            <v>880098</v>
          </cell>
        </row>
        <row r="1449">
          <cell r="B1449" t="str">
            <v>AC.28212</v>
          </cell>
          <cell r="C1449" t="str">
            <v>eùp sau coïc beâ toâng coát theùp chieàu daøi coïc &gt;4m, kích thöôùc 15x15cm, ñaát caáp I.</v>
          </cell>
          <cell r="D1449" t="str">
            <v>100m</v>
          </cell>
          <cell r="F1449">
            <v>3672360</v>
          </cell>
          <cell r="G1449">
            <v>472760</v>
          </cell>
          <cell r="H1449">
            <v>544487</v>
          </cell>
        </row>
        <row r="1450">
          <cell r="B1450" t="str">
            <v>AC.28213</v>
          </cell>
          <cell r="C1450" t="str">
            <v>eùp sau coïc beâ toâng coát theùp chieàu daøi coïc &gt;4m, kích thöôùc 20x20cm, ñaát caáp I.</v>
          </cell>
          <cell r="D1450" t="str">
            <v>100m</v>
          </cell>
          <cell r="F1450">
            <v>11128373</v>
          </cell>
          <cell r="G1450">
            <v>577727</v>
          </cell>
          <cell r="H1450">
            <v>666527</v>
          </cell>
        </row>
        <row r="1451">
          <cell r="B1451" t="str">
            <v>AC.28222</v>
          </cell>
          <cell r="C1451" t="str">
            <v>eùp sau coïc beâ toâng coát theùp chieàu daøi coïc &gt;4m, kích thöôùc 15x15cm, ñaát caáp II.</v>
          </cell>
          <cell r="D1451" t="str">
            <v>100m</v>
          </cell>
          <cell r="F1451">
            <v>3672360</v>
          </cell>
          <cell r="G1451">
            <v>541517</v>
          </cell>
          <cell r="H1451">
            <v>624283</v>
          </cell>
        </row>
        <row r="1452">
          <cell r="B1452" t="str">
            <v>AC.28223</v>
          </cell>
          <cell r="C1452" t="str">
            <v>eùp sau coïc beâ toâng coát theùp chieàu daøi coïc &gt;4m, kích thöôùc 20x20cm, ñaát caáp II.</v>
          </cell>
          <cell r="D1452" t="str">
            <v>100m</v>
          </cell>
          <cell r="F1452">
            <v>11128373</v>
          </cell>
          <cell r="G1452">
            <v>649739</v>
          </cell>
          <cell r="H1452">
            <v>751017</v>
          </cell>
        </row>
        <row r="1453">
          <cell r="B1453" t="str">
            <v>AC.29111</v>
          </cell>
          <cell r="C1453" t="str">
            <v>Noái coïc vaùn theùp Larsan treân caïn.</v>
          </cell>
          <cell r="D1453" t="str">
            <v>1 moái noái</v>
          </cell>
          <cell r="F1453">
            <v>92847</v>
          </cell>
          <cell r="G1453">
            <v>21256</v>
          </cell>
          <cell r="H1453">
            <v>57601</v>
          </cell>
        </row>
        <row r="1454">
          <cell r="B1454" t="str">
            <v>AC.29121</v>
          </cell>
          <cell r="C1454" t="str">
            <v>Noái coïc vaùn theùp Larsan döôùi nöôùc.</v>
          </cell>
          <cell r="D1454" t="str">
            <v>1 moái noái</v>
          </cell>
          <cell r="F1454">
            <v>105125</v>
          </cell>
          <cell r="G1454">
            <v>27633</v>
          </cell>
          <cell r="H1454">
            <v>368418</v>
          </cell>
        </row>
        <row r="1455">
          <cell r="B1455" t="str">
            <v>AC.29211</v>
          </cell>
          <cell r="C1455" t="str">
            <v>Noái coïc theùp hình.</v>
          </cell>
          <cell r="D1455" t="str">
            <v>1 moái noái</v>
          </cell>
          <cell r="F1455">
            <v>163350</v>
          </cell>
          <cell r="G1455">
            <v>63768</v>
          </cell>
          <cell r="H1455">
            <v>54928</v>
          </cell>
        </row>
        <row r="1456">
          <cell r="B1456" t="str">
            <v>AC.29221</v>
          </cell>
          <cell r="C1456" t="str">
            <v>Noái coïc oáng theùp.</v>
          </cell>
          <cell r="D1456" t="str">
            <v>1 moái noái</v>
          </cell>
          <cell r="F1456">
            <v>137500</v>
          </cell>
          <cell r="G1456">
            <v>106280</v>
          </cell>
          <cell r="H1456">
            <v>76899</v>
          </cell>
        </row>
        <row r="1457">
          <cell r="B1457" t="str">
            <v>AC.29311</v>
          </cell>
          <cell r="C1457" t="str">
            <v>Noái coïc BTCT vuoâng, kích thöôùc coïc 20x20cm.</v>
          </cell>
          <cell r="D1457" t="str">
            <v>1 moái noái</v>
          </cell>
          <cell r="F1457">
            <v>83796</v>
          </cell>
          <cell r="G1457">
            <v>12328</v>
          </cell>
          <cell r="H1457">
            <v>10776</v>
          </cell>
        </row>
        <row r="1458">
          <cell r="B1458" t="str">
            <v>AC.29321</v>
          </cell>
          <cell r="C1458" t="str">
            <v>Noái coïc BTCT vuoâng, kích thöôùc coïc 25x25cm.</v>
          </cell>
          <cell r="D1458" t="str">
            <v>1 moái noái</v>
          </cell>
          <cell r="F1458">
            <v>92345</v>
          </cell>
          <cell r="G1458">
            <v>14454</v>
          </cell>
          <cell r="H1458">
            <v>12932</v>
          </cell>
        </row>
        <row r="1459">
          <cell r="B1459" t="str">
            <v>AC.29331</v>
          </cell>
          <cell r="C1459" t="str">
            <v>Noái coïc BTCT vuoâng, kích thöôùc coïc 30x30cm.</v>
          </cell>
          <cell r="D1459" t="str">
            <v>1 moái noái</v>
          </cell>
          <cell r="F1459">
            <v>105691</v>
          </cell>
          <cell r="G1459">
            <v>32734</v>
          </cell>
          <cell r="H1459">
            <v>16164</v>
          </cell>
        </row>
        <row r="1460">
          <cell r="B1460" t="str">
            <v>AC.29341</v>
          </cell>
          <cell r="C1460" t="str">
            <v>Noái coïc BTCT vuoâng, kích thöôùc coïc 35x35cm.</v>
          </cell>
          <cell r="D1460" t="str">
            <v>1 moái noái</v>
          </cell>
          <cell r="F1460">
            <v>199845</v>
          </cell>
          <cell r="G1460">
            <v>34435</v>
          </cell>
          <cell r="H1460">
            <v>19397</v>
          </cell>
        </row>
        <row r="1461">
          <cell r="B1461" t="str">
            <v>AC.29351</v>
          </cell>
          <cell r="C1461" t="str">
            <v>Noái coïc BTCT vuoâng, kích thöôùc coïc 40x40cm.</v>
          </cell>
          <cell r="D1461" t="str">
            <v>1 moái noái</v>
          </cell>
          <cell r="F1461">
            <v>331363</v>
          </cell>
          <cell r="G1461">
            <v>40812</v>
          </cell>
          <cell r="H1461">
            <v>24785</v>
          </cell>
        </row>
        <row r="1462">
          <cell r="B1462" t="str">
            <v>AC.29411</v>
          </cell>
          <cell r="C1462" t="str">
            <v>Noái coïc oáng BTCT  ñöôøng kính coïc &lt;=600mm.</v>
          </cell>
          <cell r="D1462" t="str">
            <v>1 moái noái</v>
          </cell>
          <cell r="F1462">
            <v>151331</v>
          </cell>
          <cell r="G1462">
            <v>31884</v>
          </cell>
          <cell r="H1462">
            <v>39872</v>
          </cell>
        </row>
        <row r="1463">
          <cell r="B1463" t="str">
            <v>AC.29421</v>
          </cell>
          <cell r="C1463" t="str">
            <v>Noái coïc oáng BTCT  ñöôøng kính coïc &gt;600 ñeán &lt;=1000mm.</v>
          </cell>
          <cell r="D1463" t="str">
            <v>1 moái noái</v>
          </cell>
          <cell r="F1463">
            <v>309488</v>
          </cell>
          <cell r="G1463">
            <v>63768</v>
          </cell>
          <cell r="H1463">
            <v>80822</v>
          </cell>
        </row>
        <row r="1464">
          <cell r="B1464" t="str">
            <v>AC.24111</v>
          </cell>
          <cell r="C1464" t="str">
            <v>Thi coâng coïc caùt chieàu daøi coïc &lt;=7m, ñöôøng kính coïc 330mm, ñaát caáp I.</v>
          </cell>
          <cell r="D1464" t="str">
            <v>100m</v>
          </cell>
          <cell r="F1464">
            <v>810432</v>
          </cell>
          <cell r="G1464">
            <v>276269</v>
          </cell>
          <cell r="H1464">
            <v>4187022</v>
          </cell>
        </row>
        <row r="1465">
          <cell r="B1465" t="str">
            <v>AC.24112</v>
          </cell>
          <cell r="C1465" t="str">
            <v>Thi coâng coïc caùt chieàu daøi coïc &lt;=7m, ñöôøng kính coïc 430mm, ñaát caáp I.</v>
          </cell>
          <cell r="D1465" t="str">
            <v>100m</v>
          </cell>
          <cell r="F1465">
            <v>1414476</v>
          </cell>
          <cell r="G1465">
            <v>494522</v>
          </cell>
          <cell r="H1465">
            <v>4466157</v>
          </cell>
        </row>
        <row r="1466">
          <cell r="B1466" t="str">
            <v>AC.24121</v>
          </cell>
          <cell r="C1466" t="str">
            <v>Thi coâng coïc caùt chieàu daøi coïc &lt;=7m, ñöôøng kính coïc 330mm, ñaát caáp II.</v>
          </cell>
          <cell r="D1466" t="str">
            <v>100m</v>
          </cell>
          <cell r="F1466">
            <v>810432</v>
          </cell>
          <cell r="G1466">
            <v>296003</v>
          </cell>
          <cell r="H1466">
            <v>4466157</v>
          </cell>
        </row>
        <row r="1467">
          <cell r="B1467" t="str">
            <v>AC.24122</v>
          </cell>
          <cell r="C1467" t="str">
            <v>Thi coâng coïc caùt chieàu daøi coïc &lt;=7m, ñöôøng kính coïc 430mm, ñaát caáp II.</v>
          </cell>
          <cell r="D1467" t="str">
            <v>100m</v>
          </cell>
          <cell r="F1467">
            <v>1414476</v>
          </cell>
          <cell r="G1467">
            <v>530042</v>
          </cell>
          <cell r="H1467">
            <v>4884860</v>
          </cell>
        </row>
        <row r="1468">
          <cell r="B1468" t="str">
            <v>AC.24211</v>
          </cell>
          <cell r="C1468" t="str">
            <v>Thi coâng coïc caùt chieàu daøi coïc &gt;7m ñeán &lt;=12m, ñöôøng kính coïc 330mm, ñaát caáp I.</v>
          </cell>
          <cell r="D1468" t="str">
            <v>100m</v>
          </cell>
          <cell r="F1468">
            <v>810432</v>
          </cell>
          <cell r="G1468">
            <v>315736</v>
          </cell>
          <cell r="H1468">
            <v>3768320</v>
          </cell>
        </row>
        <row r="1469">
          <cell r="B1469" t="str">
            <v>AC.24212</v>
          </cell>
          <cell r="C1469" t="str">
            <v>Thi coâng coïc caùt chieàu daøi coïc &gt;7 ñeán &lt;=12m, ñöôøng kính coïc 430mm, ñaát caáp I.</v>
          </cell>
          <cell r="D1469" t="str">
            <v>100m</v>
          </cell>
          <cell r="F1469">
            <v>1414476</v>
          </cell>
          <cell r="G1469">
            <v>565167</v>
          </cell>
          <cell r="H1469">
            <v>4019542</v>
          </cell>
        </row>
        <row r="1470">
          <cell r="B1470" t="str">
            <v>AC.24221</v>
          </cell>
          <cell r="C1470" t="str">
            <v>Thi coâng coïc caùt chieàu daøi coïc &gt;7 ñeán &lt;=12m, ñöôøng kính coïc 330mm, ñaát caáp II.</v>
          </cell>
          <cell r="D1470" t="str">
            <v>100m</v>
          </cell>
          <cell r="F1470">
            <v>810432</v>
          </cell>
          <cell r="G1470">
            <v>335470</v>
          </cell>
          <cell r="H1470">
            <v>4019542</v>
          </cell>
        </row>
        <row r="1471">
          <cell r="B1471" t="str">
            <v>AC.24222</v>
          </cell>
          <cell r="C1471" t="str">
            <v>Thi coâng coïc caùt chieàu daøi coïc &gt;7 ñeán &lt;=12m, ñöôøng kính coïc 430mm, ñaát caáp II.</v>
          </cell>
          <cell r="D1471" t="str">
            <v>100m</v>
          </cell>
          <cell r="F1471">
            <v>1414476</v>
          </cell>
          <cell r="G1471">
            <v>600688</v>
          </cell>
          <cell r="H1471">
            <v>4396374</v>
          </cell>
        </row>
        <row r="1472">
          <cell r="B1472" t="str">
            <v>AC.24311</v>
          </cell>
          <cell r="C1472" t="str">
            <v>Thi coâng coïc caùt chieàu daøi coïc &gt;12m, ñöôøng kính coïc 330mm, ñaát caáp I.</v>
          </cell>
          <cell r="D1472" t="str">
            <v>100m</v>
          </cell>
          <cell r="F1472">
            <v>810432</v>
          </cell>
          <cell r="G1472">
            <v>355203</v>
          </cell>
          <cell r="H1472">
            <v>3391488</v>
          </cell>
        </row>
        <row r="1473">
          <cell r="B1473" t="str">
            <v>AC.24312</v>
          </cell>
          <cell r="C1473" t="str">
            <v>Thi coâng coïc caùt chieàu daøi coïc &gt;12m, ñöôøng kính coïc 430mm, ñaát caáp II.</v>
          </cell>
          <cell r="D1473" t="str">
            <v>100m</v>
          </cell>
          <cell r="F1473">
            <v>1414476</v>
          </cell>
          <cell r="G1473">
            <v>635813</v>
          </cell>
          <cell r="H1473">
            <v>3614796</v>
          </cell>
        </row>
        <row r="1474">
          <cell r="B1474" t="str">
            <v>AC.24321</v>
          </cell>
          <cell r="C1474" t="str">
            <v>Thi coâng coïc caùt chieàu daøi coïc &gt;12m, ñöôøng kính coïc 430mm, ñaát caáp I.</v>
          </cell>
          <cell r="D1474" t="str">
            <v>100m</v>
          </cell>
          <cell r="F1474">
            <v>810432</v>
          </cell>
          <cell r="G1474">
            <v>374937</v>
          </cell>
          <cell r="H1474">
            <v>3614796</v>
          </cell>
        </row>
        <row r="1475">
          <cell r="B1475" t="str">
            <v>AC.24322</v>
          </cell>
          <cell r="C1475" t="str">
            <v>Thi coâng coïc caùt chieàu daøi coïc &gt;12m, ñöôøng kính coïc 430mm, ñaát caáp II.</v>
          </cell>
          <cell r="D1475" t="str">
            <v>100m</v>
          </cell>
          <cell r="F1475">
            <v>1414476</v>
          </cell>
          <cell r="G1475">
            <v>671334</v>
          </cell>
          <cell r="H1475">
            <v>4047455</v>
          </cell>
        </row>
        <row r="1476">
          <cell r="B1476" t="str">
            <v>AC.31110</v>
          </cell>
          <cell r="C1476" t="str">
            <v>Khoan taïo loã vaøo ñaát treân caïn, ñöôøng kính loã khoan 800mm, khoan baèng maùy khoan VRM HD, Lepper (hoaëc töông töï).</v>
          </cell>
          <cell r="D1476" t="str">
            <v>m</v>
          </cell>
          <cell r="F1476">
            <v>12240</v>
          </cell>
          <cell r="G1476">
            <v>89275</v>
          </cell>
          <cell r="H1476">
            <v>391362</v>
          </cell>
        </row>
        <row r="1477">
          <cell r="B1477" t="str">
            <v>AC.31120</v>
          </cell>
          <cell r="C1477" t="str">
            <v>Khoan taïo loã vaøo ñaát treân caïn, ñöôøng kính loã khoan 1000mm, khoan baèng maùy khoan VRM HD, Lepper (hoaëc töông töï).</v>
          </cell>
          <cell r="D1477" t="str">
            <v>m</v>
          </cell>
          <cell r="F1477">
            <v>14280</v>
          </cell>
          <cell r="G1477">
            <v>98203</v>
          </cell>
          <cell r="H1477">
            <v>430498</v>
          </cell>
        </row>
        <row r="1478">
          <cell r="B1478" t="str">
            <v>AC.31130</v>
          </cell>
          <cell r="C1478" t="str">
            <v>Khoan taïo loã vaøo ñaát treân caïn, ñöôøng kính loã khoan 1200mm, khoan baèng maùy khoan VRM HD, Lepper (hoaëc töông töï).</v>
          </cell>
          <cell r="D1478" t="str">
            <v>m</v>
          </cell>
          <cell r="F1478">
            <v>17340</v>
          </cell>
          <cell r="G1478">
            <v>107555</v>
          </cell>
          <cell r="H1478">
            <v>469634</v>
          </cell>
        </row>
        <row r="1479">
          <cell r="B1479" t="str">
            <v>AC.31140</v>
          </cell>
          <cell r="C1479" t="str">
            <v>Khoan taïo loã vaøo ñaát treân caïn, ñöôøng kính loã khoan 1300mm, khoan baèng maùy khoan VRM HD, Lepper (hoaëc töông töï).</v>
          </cell>
          <cell r="D1479" t="str">
            <v>m</v>
          </cell>
          <cell r="F1479">
            <v>18360</v>
          </cell>
          <cell r="G1479">
            <v>112657</v>
          </cell>
          <cell r="H1479">
            <v>498986</v>
          </cell>
        </row>
        <row r="1480">
          <cell r="B1480" t="str">
            <v>AC.31150</v>
          </cell>
          <cell r="C1480" t="str">
            <v>Khoan taïo loã vaøo ñaát treân caïn, ñöôøng kính loã khoan 1400mm, khoan baèng maùy khoan VRM HD, Lepper (hoaëc töông töï).</v>
          </cell>
          <cell r="D1480" t="str">
            <v>m</v>
          </cell>
          <cell r="F1480">
            <v>20400</v>
          </cell>
          <cell r="G1480">
            <v>117758</v>
          </cell>
          <cell r="H1480">
            <v>518554</v>
          </cell>
        </row>
        <row r="1481">
          <cell r="B1481" t="str">
            <v>AC.31160</v>
          </cell>
          <cell r="C1481" t="str">
            <v>Khoan taïo loã vaøo ñaát treân caïn, ñöôøng kính loã khoan 1500mm, khoan baèng maùy khoan VRM HD, Lepper (hoaëc töông töï).</v>
          </cell>
          <cell r="D1481" t="str">
            <v>m</v>
          </cell>
          <cell r="F1481">
            <v>22440</v>
          </cell>
          <cell r="G1481">
            <v>127961</v>
          </cell>
          <cell r="H1481">
            <v>567474</v>
          </cell>
        </row>
        <row r="1482">
          <cell r="B1482" t="str">
            <v>AC.31170</v>
          </cell>
          <cell r="C1482" t="str">
            <v>Khoan taïo loã vaøo ñaát treân caïn, ñöôøng kính loã khoan 2000mm, khoan baèng maùy khoan VRM HD, Lepper (hoaëc töông töï).</v>
          </cell>
          <cell r="D1482" t="str">
            <v>m</v>
          </cell>
          <cell r="F1482">
            <v>24480</v>
          </cell>
          <cell r="G1482">
            <v>164521</v>
          </cell>
          <cell r="H1482">
            <v>753371</v>
          </cell>
        </row>
        <row r="1483">
          <cell r="B1483" t="str">
            <v>AC.31210</v>
          </cell>
          <cell r="C1483" t="str">
            <v>Khoan taïo loã vaøo ñaát döôùi nöôùc, ñöôøng kính loã khoan 800mm, khoan baèng maùy khoan VRM HD, Lepper (hoaëc töông töï).</v>
          </cell>
          <cell r="D1483" t="str">
            <v>m</v>
          </cell>
          <cell r="F1483">
            <v>12240</v>
          </cell>
          <cell r="G1483">
            <v>133913</v>
          </cell>
          <cell r="H1483">
            <v>612605</v>
          </cell>
        </row>
        <row r="1484">
          <cell r="B1484" t="str">
            <v>AC.31220</v>
          </cell>
          <cell r="C1484" t="str">
            <v>Khoan taïo loã vaøo ñaát döôùi nöôùc, ñöôøng kính loã khoan 1000mm, khoan baèng maùy khoan VRM HD, Lepper (hoaëc töông töï).</v>
          </cell>
          <cell r="D1484" t="str">
            <v>m</v>
          </cell>
          <cell r="F1484">
            <v>14280</v>
          </cell>
          <cell r="G1484">
            <v>147092</v>
          </cell>
          <cell r="H1484">
            <v>811969</v>
          </cell>
        </row>
        <row r="1485">
          <cell r="B1485" t="str">
            <v>AC.31230</v>
          </cell>
          <cell r="C1485" t="str">
            <v>Khoan taïo loã vaøo ñaát döôùi nöôùc, ñöôøng kính loã khoan 1200mm, khoan baèng maùy khoan VRM HD, Lepper (hoaëc töông töï).</v>
          </cell>
          <cell r="D1485" t="str">
            <v>m</v>
          </cell>
          <cell r="F1485">
            <v>17340</v>
          </cell>
          <cell r="G1485">
            <v>161971</v>
          </cell>
          <cell r="H1485">
            <v>1059096</v>
          </cell>
        </row>
        <row r="1486">
          <cell r="B1486" t="str">
            <v>AC.31240</v>
          </cell>
          <cell r="C1486" t="str">
            <v>Khoan taïo loã vaøo ñaát döôùi nöôùc, ñöôøng kính loã khoan 1300mm, khoan baèng maùy khoan VRM HD, Lepper (hoaëc töông töï).</v>
          </cell>
          <cell r="D1486" t="str">
            <v>m</v>
          </cell>
          <cell r="F1486">
            <v>18360</v>
          </cell>
          <cell r="G1486">
            <v>170048</v>
          </cell>
          <cell r="H1486">
            <v>1189751</v>
          </cell>
        </row>
        <row r="1487">
          <cell r="B1487" t="str">
            <v>AC.31250</v>
          </cell>
          <cell r="C1487" t="str">
            <v>Khoan taïo loã vaøo ñaát döôùi nöôùc, ñöôøng kính loã khoan 1400mm, khoan baèng maùy khoan VRM HD, Lepper (hoaëc töông töï).</v>
          </cell>
          <cell r="D1487" t="str">
            <v>m</v>
          </cell>
          <cell r="F1487">
            <v>20400</v>
          </cell>
          <cell r="G1487">
            <v>178125</v>
          </cell>
          <cell r="H1487">
            <v>1320407</v>
          </cell>
        </row>
        <row r="1488">
          <cell r="B1488" t="str">
            <v>AC.31260</v>
          </cell>
          <cell r="C1488" t="str">
            <v>Khoan taïo loã vaøo ñaát döôùi nöôùc, ñöôøng kính loã khoan 1500mm, khoan baèng maùy khoan VRM HD, Lepper (hoaëc töông töï).</v>
          </cell>
          <cell r="D1488" t="str">
            <v>m</v>
          </cell>
          <cell r="F1488">
            <v>22440</v>
          </cell>
          <cell r="G1488">
            <v>193855</v>
          </cell>
          <cell r="H1488">
            <v>1439814</v>
          </cell>
        </row>
        <row r="1489">
          <cell r="B1489" t="str">
            <v>AC.31270</v>
          </cell>
          <cell r="C1489" t="str">
            <v>Khoan taïo loã vaøo ñaát döôùi nöôùc, ñöôøng kính loã khoan 2000mm, khoan baèng maùy khoan VRM HD, Lepper (hoaëc töông töï).</v>
          </cell>
          <cell r="D1489" t="str">
            <v>m</v>
          </cell>
          <cell r="F1489">
            <v>24480</v>
          </cell>
          <cell r="G1489">
            <v>254222</v>
          </cell>
          <cell r="H1489">
            <v>2029923</v>
          </cell>
        </row>
        <row r="1490">
          <cell r="B1490" t="str">
            <v>AC.31311</v>
          </cell>
          <cell r="C1490" t="str">
            <v>Khoan vaøo ñaù caáp I, treân caïn, ñöôøng kính loã khoan 800mm, khoan baèng maùy khoan VRM HD, Lepper (hoaëc töông töï).</v>
          </cell>
          <cell r="D1490" t="str">
            <v>m</v>
          </cell>
          <cell r="F1490">
            <v>41769</v>
          </cell>
          <cell r="G1490">
            <v>247845</v>
          </cell>
          <cell r="H1490">
            <v>1721991</v>
          </cell>
        </row>
        <row r="1491">
          <cell r="B1491" t="str">
            <v>AC.31312</v>
          </cell>
          <cell r="C1491" t="str">
            <v>Khoan vaøo ñaù caáp I, treân caïn, ñöôøng kính loã khoan 1000mm, khoan baèng maùy khoan VRM HD, Lepper (hoaëc töông töï).</v>
          </cell>
          <cell r="D1491" t="str">
            <v>m</v>
          </cell>
          <cell r="F1491">
            <v>48348</v>
          </cell>
          <cell r="G1491">
            <v>272502</v>
          </cell>
          <cell r="H1491">
            <v>1986160</v>
          </cell>
        </row>
        <row r="1492">
          <cell r="B1492" t="str">
            <v>AC.31313</v>
          </cell>
          <cell r="C1492" t="str">
            <v>Khoan vaøo ñaù caáp I, treân caïn, ñöôøng kính loã khoan 1200mm, khoan baèng maùy khoan VRM HD, Lepper (hoaëc töông töï).</v>
          </cell>
          <cell r="D1492" t="str">
            <v>m</v>
          </cell>
          <cell r="F1492">
            <v>58854</v>
          </cell>
          <cell r="G1492">
            <v>299710</v>
          </cell>
          <cell r="H1492">
            <v>2269897</v>
          </cell>
        </row>
        <row r="1493">
          <cell r="B1493" t="str">
            <v>AC.31314</v>
          </cell>
          <cell r="C1493" t="str">
            <v>Khoan vaøo ñaù caáp I, treân caïn, ñöôøng kính loã khoan 1300mm, khoan baèng maùy khoan VRM HD, Lepper (hoaëc töông töï).</v>
          </cell>
          <cell r="D1493" t="str">
            <v>m</v>
          </cell>
          <cell r="F1493">
            <v>65892</v>
          </cell>
          <cell r="G1493">
            <v>314376</v>
          </cell>
          <cell r="H1493">
            <v>2485146</v>
          </cell>
        </row>
        <row r="1494">
          <cell r="B1494" t="str">
            <v>AC.31315</v>
          </cell>
          <cell r="C1494" t="str">
            <v>Khoan vaøo ñaù caáp I, treân caïn, ñöôøng kính loã khoan 1400mm, khoan baèng maùy khoan VRM HD, Lepper (hoaëc töông töï).</v>
          </cell>
          <cell r="D1494" t="str">
            <v>m</v>
          </cell>
          <cell r="F1494">
            <v>69768</v>
          </cell>
          <cell r="G1494">
            <v>329808</v>
          </cell>
          <cell r="H1494">
            <v>2700394</v>
          </cell>
        </row>
        <row r="1495">
          <cell r="B1495" t="str">
            <v>AC.31316</v>
          </cell>
          <cell r="C1495" t="str">
            <v>Khoan vaøo ñaù caáp I, treân caïn, ñöôøng kính loã khoan 1500mm, khoan baèng maùy khoan VRM HD, Lepper (hoaëc töông töï).</v>
          </cell>
          <cell r="D1495" t="str">
            <v>m</v>
          </cell>
          <cell r="F1495">
            <v>75582</v>
          </cell>
          <cell r="G1495">
            <v>358801</v>
          </cell>
          <cell r="H1495">
            <v>2935211</v>
          </cell>
        </row>
        <row r="1496">
          <cell r="B1496" t="str">
            <v>AC.31321</v>
          </cell>
          <cell r="C1496" t="str">
            <v>Khoan vaøo ñaù caáp II, treân caïn, ñöôøng kính loã khoan 800mm, khoan baèng maùy khoan VRM HD, Lepper (hoaëc töông töï).</v>
          </cell>
          <cell r="D1496" t="str">
            <v>m</v>
          </cell>
          <cell r="F1496">
            <v>35751</v>
          </cell>
          <cell r="G1496">
            <v>225611</v>
          </cell>
          <cell r="H1496">
            <v>1350197</v>
          </cell>
        </row>
        <row r="1497">
          <cell r="B1497" t="str">
            <v>AC.31322</v>
          </cell>
          <cell r="C1497" t="str">
            <v>Khoan vaøo ñaù caáp II, treân caïn, ñöôøng kính loã khoan 1000mm, khoan baèng maùy khoan VRM HD, Lepper (hoaëc töông töï).</v>
          </cell>
          <cell r="D1497" t="str">
            <v>m</v>
          </cell>
          <cell r="F1497">
            <v>42279</v>
          </cell>
          <cell r="G1497">
            <v>247802</v>
          </cell>
          <cell r="H1497">
            <v>1614366</v>
          </cell>
        </row>
        <row r="1498">
          <cell r="B1498" t="str">
            <v>AC.31323</v>
          </cell>
          <cell r="C1498" t="str">
            <v>Khoan vaøo ñaù caáp II, treân caïn, ñöôøng kính loã khoan 1200mm, khoan baèng maùy khoan VRM HD, Lepper (hoaëc töông töï).</v>
          </cell>
          <cell r="D1498" t="str">
            <v>m</v>
          </cell>
          <cell r="F1498">
            <v>51255</v>
          </cell>
          <cell r="G1498">
            <v>273097</v>
          </cell>
          <cell r="H1498">
            <v>1986160</v>
          </cell>
        </row>
        <row r="1499">
          <cell r="B1499" t="str">
            <v>AC.31324</v>
          </cell>
          <cell r="C1499" t="str">
            <v>Khoan vaøo ñaù caáp II, treân caïn, ñöôøng kính loã khoan 1300mm, khoan baèng maùy khoan VRM HD, Lepper (hoaëc töông töï).</v>
          </cell>
          <cell r="D1499" t="str">
            <v>m</v>
          </cell>
          <cell r="F1499">
            <v>57171</v>
          </cell>
          <cell r="G1499">
            <v>284788</v>
          </cell>
          <cell r="H1499">
            <v>2132920</v>
          </cell>
        </row>
        <row r="1500">
          <cell r="B1500" t="str">
            <v>AC.31325</v>
          </cell>
          <cell r="C1500" t="str">
            <v>Khoan vaøo ñaù caáp II, treân caïn, ñöôøng kính loã khoan 1400mm, khoan baèng maùy khoan VRM HD, Lepper (hoaëc töông töï).</v>
          </cell>
          <cell r="D1500" t="str">
            <v>m</v>
          </cell>
          <cell r="F1500">
            <v>60639</v>
          </cell>
          <cell r="G1500">
            <v>295884</v>
          </cell>
          <cell r="H1500">
            <v>2282029</v>
          </cell>
        </row>
        <row r="1501">
          <cell r="B1501" t="str">
            <v>AC.31326</v>
          </cell>
          <cell r="C1501" t="str">
            <v>Khoan vaøo ñaù caáp II, treân caïn, ñöôøng kính loã khoan 1500mm, khoan baèng maùy khoan VRM HD, Lepper (hoaëc töông töï).</v>
          </cell>
          <cell r="D1501" t="str">
            <v>m</v>
          </cell>
          <cell r="F1501">
            <v>66402</v>
          </cell>
          <cell r="G1501">
            <v>321773</v>
          </cell>
          <cell r="H1501">
            <v>2471644</v>
          </cell>
        </row>
        <row r="1502">
          <cell r="B1502" t="str">
            <v>AC.31331</v>
          </cell>
          <cell r="C1502" t="str">
            <v>Khoan vaøo ñaù caáp III, treân caïn, ñöôøng kính loã khoan 800mm, khoan baèng maùy khoan VRM HD, Lepper (hoaëc töông töï).</v>
          </cell>
          <cell r="D1502" t="str">
            <v>m</v>
          </cell>
          <cell r="F1502">
            <v>33762</v>
          </cell>
          <cell r="G1502">
            <v>205290</v>
          </cell>
          <cell r="H1502">
            <v>1125164</v>
          </cell>
        </row>
        <row r="1503">
          <cell r="B1503" t="str">
            <v>AC.31332</v>
          </cell>
          <cell r="C1503" t="str">
            <v>Khoan vaøo ñaù caáp III, treân caïn, ñöôøng kính loã khoan 1000mm, khoan baèng maùy khoan VRM HD, Lepper (hoaëc töông töï).</v>
          </cell>
          <cell r="D1503" t="str">
            <v>m</v>
          </cell>
          <cell r="F1503">
            <v>39933</v>
          </cell>
          <cell r="G1503">
            <v>225611</v>
          </cell>
          <cell r="H1503">
            <v>1350197</v>
          </cell>
        </row>
        <row r="1504">
          <cell r="B1504" t="str">
            <v>AC.31333</v>
          </cell>
          <cell r="C1504" t="str">
            <v>Khoan vaøo ñaù caáp III, treân caïn, ñöôøng kính loã khoan 1200mm, khoan baèng maùy khoan VRM HD, Lepper (hoaëc töông töï).</v>
          </cell>
          <cell r="D1504" t="str">
            <v>m</v>
          </cell>
          <cell r="F1504">
            <v>47787</v>
          </cell>
          <cell r="G1504">
            <v>247802</v>
          </cell>
          <cell r="H1504">
            <v>1614366</v>
          </cell>
        </row>
        <row r="1505">
          <cell r="B1505" t="str">
            <v>AC.31334</v>
          </cell>
          <cell r="C1505" t="str">
            <v>Khoan vaøo ñaù caáp III, treân caïn, ñöôøng kính loã khoan 1300mm, khoan baèng maùy khoan VRM HD, Lepper (hoaëc töông töï).</v>
          </cell>
          <cell r="D1505" t="str">
            <v>m</v>
          </cell>
          <cell r="F1505">
            <v>54060</v>
          </cell>
          <cell r="G1505">
            <v>260131</v>
          </cell>
          <cell r="H1505">
            <v>1800263</v>
          </cell>
        </row>
        <row r="1506">
          <cell r="B1506" t="str">
            <v>AC.31335</v>
          </cell>
          <cell r="C1506" t="str">
            <v>Khoan vaøo ñaù caáp III, treân caïn, ñöôøng kính loã khoan 1400mm, khoan baèng maùy khoan VRM HD, Lepper (hoaëc töông töï).</v>
          </cell>
          <cell r="D1506" t="str">
            <v>m</v>
          </cell>
          <cell r="F1506">
            <v>57528</v>
          </cell>
          <cell r="G1506">
            <v>273097</v>
          </cell>
          <cell r="H1506">
            <v>1986160</v>
          </cell>
        </row>
        <row r="1507">
          <cell r="B1507" t="str">
            <v>AC.31336</v>
          </cell>
          <cell r="C1507" t="str">
            <v>Khoan vaøo ñaù caáp III, treân caïn, ñöôøng kính loã khoan 1500mm, khoan baèng maùy khoan VRM HD, Lepper (hoaëc töông töï).</v>
          </cell>
          <cell r="D1507" t="str">
            <v>m</v>
          </cell>
          <cell r="F1507">
            <v>61812</v>
          </cell>
          <cell r="G1507">
            <v>297116</v>
          </cell>
          <cell r="H1507">
            <v>2152488</v>
          </cell>
        </row>
        <row r="1508">
          <cell r="B1508" t="str">
            <v>AC.31341</v>
          </cell>
          <cell r="C1508" t="str">
            <v>Khoan vaøo ñaù caáp IV, treân caïn, ñöôøng kính loã khoan 800mm, khoan baèng maùy khoan VRM HD, Lepper (hoaëc töông töï).</v>
          </cell>
          <cell r="D1508" t="str">
            <v>m</v>
          </cell>
          <cell r="F1508">
            <v>32181</v>
          </cell>
          <cell r="G1508">
            <v>168305</v>
          </cell>
          <cell r="H1508">
            <v>939268</v>
          </cell>
        </row>
        <row r="1509">
          <cell r="B1509" t="str">
            <v>AC.31342</v>
          </cell>
          <cell r="C1509" t="str">
            <v>Khoan vaøo ñaù caáp IV, treân caïn, ñöôøng kính loã khoan 1000mm, khoan baèng maùy khoan VRM HD, Lepper (hoaëc töông töï).</v>
          </cell>
          <cell r="D1509" t="str">
            <v>m</v>
          </cell>
          <cell r="F1509">
            <v>37230</v>
          </cell>
          <cell r="G1509">
            <v>177530</v>
          </cell>
          <cell r="H1509">
            <v>1037108</v>
          </cell>
        </row>
        <row r="1510">
          <cell r="B1510" t="str">
            <v>AC.31343</v>
          </cell>
          <cell r="C1510" t="str">
            <v>Khoan vaøo ñaù caáp IV, treân caïn, ñöôøng kính loã khoan 1200mm, khoan baèng maùy khoan VRM HD, Lepper (hoaëc töông töï).</v>
          </cell>
          <cell r="D1510" t="str">
            <v>m</v>
          </cell>
          <cell r="F1510">
            <v>44727</v>
          </cell>
          <cell r="G1510">
            <v>203420</v>
          </cell>
          <cell r="H1510">
            <v>1134948</v>
          </cell>
        </row>
        <row r="1511">
          <cell r="B1511" t="str">
            <v>AC.31344</v>
          </cell>
          <cell r="C1511" t="str">
            <v>Khoan vaøo ñaù caáp IV, treân caïn, ñöôøng kính loã khoan 1300mm, khoan baèng maùy khoan VRM HD, Lepper (hoaëc töông töï).</v>
          </cell>
          <cell r="D1511" t="str">
            <v>m</v>
          </cell>
          <cell r="F1511">
            <v>50592</v>
          </cell>
          <cell r="G1511">
            <v>213283</v>
          </cell>
          <cell r="H1511">
            <v>1203437</v>
          </cell>
        </row>
        <row r="1512">
          <cell r="B1512" t="str">
            <v>AC.31345</v>
          </cell>
          <cell r="C1512" t="str">
            <v>Khoan vaøo ñaù caáp IV, treân caïn, ñöôøng kính loã khoan 1400mm, khoan baèng maùy khoan VRM HD, Lepper (hoaëc töông töï).</v>
          </cell>
          <cell r="D1512" t="str">
            <v>m</v>
          </cell>
          <cell r="F1512">
            <v>52989</v>
          </cell>
          <cell r="G1512">
            <v>223783</v>
          </cell>
          <cell r="H1512">
            <v>1281709</v>
          </cell>
        </row>
        <row r="1513">
          <cell r="B1513" t="str">
            <v>AC.31346</v>
          </cell>
          <cell r="C1513" t="str">
            <v>Khoan vaøo ñaù caáp IV, treân caïn, ñöôøng kính loã khoan 1500mm, khoan baèng maùy khoan VRM HD, Lepper (hoaëc töông töï).</v>
          </cell>
          <cell r="D1513" t="str">
            <v>m</v>
          </cell>
          <cell r="F1513">
            <v>102255</v>
          </cell>
          <cell r="G1513">
            <v>297116</v>
          </cell>
          <cell r="H1513">
            <v>1389333</v>
          </cell>
        </row>
        <row r="1514">
          <cell r="B1514" t="str">
            <v>AC.31411</v>
          </cell>
          <cell r="C1514" t="str">
            <v>Khoan vaøo ñaù caáp I döôùi nöôùc, ñöôøng kính loã khoan 800mm, khoan baèng maùy khoan VRM HD, Lepper (hoaëc töông töï).</v>
          </cell>
          <cell r="D1514" t="str">
            <v>m</v>
          </cell>
          <cell r="F1514">
            <v>41769</v>
          </cell>
          <cell r="G1514">
            <v>267528</v>
          </cell>
          <cell r="H1514">
            <v>2730070</v>
          </cell>
        </row>
        <row r="1515">
          <cell r="B1515" t="str">
            <v>AC.31412</v>
          </cell>
          <cell r="C1515" t="str">
            <v>Khoan vaøo ñaù caáp I döôùi nöôùc, ñöôøng kính loã khoan 1000mm, khoan baèng maùy khoan VRM HD, Lepper (hoaëc töông töï).</v>
          </cell>
          <cell r="D1515" t="str">
            <v>m</v>
          </cell>
          <cell r="F1515">
            <v>48348</v>
          </cell>
          <cell r="G1515">
            <v>294056</v>
          </cell>
          <cell r="H1515">
            <v>3077044</v>
          </cell>
        </row>
        <row r="1516">
          <cell r="B1516" t="str">
            <v>AC.31413</v>
          </cell>
          <cell r="C1516" t="str">
            <v>Khoan vaøo ñaù caáp I döôùi nöôùc, ñöôøng kính loã khoan 12000mm, khoan baèng maùy khoan VRM HD, Lepper (hoaëc töông töï).</v>
          </cell>
          <cell r="D1516" t="str">
            <v>m</v>
          </cell>
          <cell r="F1516">
            <v>58854</v>
          </cell>
          <cell r="G1516">
            <v>323644</v>
          </cell>
          <cell r="H1516">
            <v>3898149</v>
          </cell>
        </row>
        <row r="1517">
          <cell r="B1517" t="str">
            <v>AC.31414</v>
          </cell>
          <cell r="C1517" t="str">
            <v>Khoan vaøo ñaù caáp I döôùi nöôùc, ñöôøng kính loã khoan 1400mm, khoan baèng maùy khoan VRM HD, Lepper (hoaëc töông töï).</v>
          </cell>
          <cell r="D1517" t="str">
            <v>m</v>
          </cell>
          <cell r="F1517">
            <v>65892</v>
          </cell>
          <cell r="G1517">
            <v>340266</v>
          </cell>
          <cell r="H1517">
            <v>4470247</v>
          </cell>
        </row>
        <row r="1518">
          <cell r="B1518" t="str">
            <v>AC.31415</v>
          </cell>
          <cell r="C1518" t="str">
            <v>Khoan vaøo ñaù caáp I döôùi nöôùc, ñöôøng kính loã khoan 1400mm, khoan baèng maùy khoan VRM HD, Lepper (hoaëc töông töï).</v>
          </cell>
          <cell r="D1518" t="str">
            <v>m</v>
          </cell>
          <cell r="F1518">
            <v>69768</v>
          </cell>
          <cell r="G1518">
            <v>356293</v>
          </cell>
          <cell r="H1518">
            <v>5053593</v>
          </cell>
        </row>
        <row r="1519">
          <cell r="B1519" t="str">
            <v>AC.31416</v>
          </cell>
          <cell r="C1519" t="str">
            <v>Khoan vaøo ñaù caáp I döôùi nöôùc, ñöôøng kính loã khoan 1500mm, khoan baèng maùy khoan VRM HD, Lepper (hoaëc töông töï).</v>
          </cell>
          <cell r="D1519" t="str">
            <v>m</v>
          </cell>
          <cell r="F1519">
            <v>75582</v>
          </cell>
          <cell r="G1519">
            <v>387114</v>
          </cell>
          <cell r="H1519">
            <v>5494872</v>
          </cell>
        </row>
        <row r="1520">
          <cell r="B1520" t="str">
            <v>AC.31421</v>
          </cell>
          <cell r="C1520" t="str">
            <v>Khoan vaøo ñaù caáp II döôùi nöôùc, ñöôøng kính loã khoan 800mm, khoan baèng maùy khoan VRM HD, Lepper (hoaëc töông töï).</v>
          </cell>
          <cell r="D1520" t="str">
            <v>m</v>
          </cell>
          <cell r="F1520">
            <v>35751</v>
          </cell>
          <cell r="G1520">
            <v>243509</v>
          </cell>
          <cell r="H1520">
            <v>2077686</v>
          </cell>
        </row>
        <row r="1521">
          <cell r="B1521" t="str">
            <v>AC.31422</v>
          </cell>
          <cell r="C1521" t="str">
            <v>Khoan vaøo ñaù caáp II döôùi nöôùc, ñöôøng kính loã khoan 1000mm, khoan baèng maùy khoan VRM HD, Lepper (hoaëc töông töï).</v>
          </cell>
          <cell r="D1521" t="str">
            <v>m</v>
          </cell>
          <cell r="F1521">
            <v>42279</v>
          </cell>
          <cell r="G1521">
            <v>274330</v>
          </cell>
          <cell r="H1521">
            <v>2593380</v>
          </cell>
        </row>
        <row r="1522">
          <cell r="B1522" t="str">
            <v>AC.31423</v>
          </cell>
          <cell r="C1522" t="str">
            <v>Khoan vaøo ñaù caáp II döôùi nöôùc, ñöôøng kính loã khoan 12000mm, khoan baèng maùy khoan VRM HD, Lepper (hoaëc töông töï).</v>
          </cell>
          <cell r="D1522" t="str">
            <v>m</v>
          </cell>
          <cell r="F1522">
            <v>51255</v>
          </cell>
          <cell r="G1522">
            <v>294651</v>
          </cell>
          <cell r="H1522">
            <v>3077044</v>
          </cell>
        </row>
        <row r="1523">
          <cell r="B1523" t="str">
            <v>AC.31424</v>
          </cell>
          <cell r="C1523" t="str">
            <v>Khoan vaøo ñaù caáp II döôùi nöôùc, ñöôøng kính loã khoan 1400mm, khoan baèng maùy khoan VRM HD, Lepper (hoaëc töông töï).</v>
          </cell>
          <cell r="D1523" t="str">
            <v>m</v>
          </cell>
          <cell r="F1523">
            <v>57171</v>
          </cell>
          <cell r="G1523">
            <v>309445</v>
          </cell>
          <cell r="H1523">
            <v>3491670</v>
          </cell>
        </row>
        <row r="1524">
          <cell r="B1524" t="str">
            <v>AC.31425</v>
          </cell>
          <cell r="C1524" t="str">
            <v>Khoan vaøo ñaù caáp II döôùi nöôùc, ñöôøng kính loã khoan 1400mm, khoan baèng maùy khoan VRM HD, Lepper (hoaëc töông töï).</v>
          </cell>
          <cell r="D1524" t="str">
            <v>m</v>
          </cell>
          <cell r="F1524">
            <v>60639</v>
          </cell>
          <cell r="G1524">
            <v>324239</v>
          </cell>
          <cell r="H1524">
            <v>3917545</v>
          </cell>
        </row>
        <row r="1525">
          <cell r="B1525" t="str">
            <v>AC.31426</v>
          </cell>
          <cell r="C1525" t="str">
            <v>Khoan vaøo ñaù caáp II döôùi nöôùc, ñöôøng kính loã khoan 1500mm, khoan baèng maùy khoan VRM HD, Lepper (hoaëc töông töï).</v>
          </cell>
          <cell r="D1525" t="str">
            <v>m</v>
          </cell>
          <cell r="F1525">
            <v>66402</v>
          </cell>
          <cell r="G1525">
            <v>352595</v>
          </cell>
          <cell r="H1525">
            <v>4280087</v>
          </cell>
        </row>
        <row r="1526">
          <cell r="B1526" t="str">
            <v>AC.31431</v>
          </cell>
          <cell r="C1526" t="str">
            <v>Khoan vaøo ñaù caáp III döôùi nöôùc, ñöôøng kính loã khoan 800mm, khoan baèng maùy khoan VRM HD, Lepper (hoaëc töông töï).</v>
          </cell>
          <cell r="D1526" t="str">
            <v>m</v>
          </cell>
          <cell r="F1526">
            <v>33762</v>
          </cell>
          <cell r="G1526">
            <v>195428</v>
          </cell>
          <cell r="H1526">
            <v>1751494</v>
          </cell>
        </row>
        <row r="1527">
          <cell r="B1527" t="str">
            <v>AC.31432</v>
          </cell>
          <cell r="C1527" t="str">
            <v>Khoan vaøo ñaù caáp III döôùi nöôùc, ñöôøng kính loã khoan 1000mm, khoan baèng maùy khoan VRM HD, Lepper (hoaëc töông töï).</v>
          </cell>
          <cell r="D1527" t="str">
            <v>m</v>
          </cell>
          <cell r="F1527">
            <v>39933</v>
          </cell>
          <cell r="G1527">
            <v>215153</v>
          </cell>
          <cell r="H1527">
            <v>2098467</v>
          </cell>
        </row>
        <row r="1528">
          <cell r="B1528" t="str">
            <v>AC.31433</v>
          </cell>
          <cell r="C1528" t="str">
            <v>Khoan vaøo ñaù caáp III döôùi nöôùc, ñöôøng kính loã khoan 1200mm, khoan baèng maùy khoan VRM HD, Lepper (hoaëc töông töï).</v>
          </cell>
          <cell r="D1528" t="str">
            <v>m</v>
          </cell>
          <cell r="F1528">
            <v>47787</v>
          </cell>
          <cell r="G1528">
            <v>236707</v>
          </cell>
          <cell r="H1528">
            <v>2593380</v>
          </cell>
        </row>
        <row r="1529">
          <cell r="B1529" t="str">
            <v>AC.31434</v>
          </cell>
          <cell r="C1529" t="str">
            <v>Khoan vaøo ñaù caáp III döôùi nöôùc, ñöôøng kính loã khoan 1300mm, khoan baèng maùy khoan VRM HD, Lepper (hoaëc töông töï).</v>
          </cell>
          <cell r="D1529" t="str">
            <v>m</v>
          </cell>
          <cell r="F1529">
            <v>54060</v>
          </cell>
          <cell r="G1529">
            <v>248440</v>
          </cell>
          <cell r="H1529">
            <v>2839286</v>
          </cell>
        </row>
        <row r="1530">
          <cell r="B1530" t="str">
            <v>AC.31435</v>
          </cell>
          <cell r="C1530" t="str">
            <v>Khoan vaøo ñaù caáp III döôùi nöôùc, ñöôøng kính loã khoan 1400mm, khoan baèng maùy khoan VRM HD, Lepper (hoaëc töông töï).</v>
          </cell>
          <cell r="D1530" t="str">
            <v>m</v>
          </cell>
          <cell r="F1530">
            <v>57528</v>
          </cell>
          <cell r="G1530">
            <v>260131</v>
          </cell>
          <cell r="H1530">
            <v>3096440</v>
          </cell>
        </row>
        <row r="1531">
          <cell r="B1531" t="str">
            <v>AC.31436</v>
          </cell>
          <cell r="C1531" t="str">
            <v>Khoan vaøo ñaù caáp III döôùi nöôùc, ñöôøng kính loã khoan 1500mm, khoan baèng maùy khoan VRM HD, Lepper (hoaëc töông töï).</v>
          </cell>
          <cell r="D1531" t="str">
            <v>m</v>
          </cell>
          <cell r="F1531">
            <v>61812</v>
          </cell>
          <cell r="G1531">
            <v>282960</v>
          </cell>
          <cell r="H1531">
            <v>3368999</v>
          </cell>
        </row>
        <row r="1532">
          <cell r="B1532" t="str">
            <v>AC.31441</v>
          </cell>
          <cell r="C1532" t="str">
            <v>Khoan vaøo ñaù caáp IV döôùi nöôùc, ñöôøng kính loã khoan 800mm, khoan baèng maùy khoan VRM HD, Lepper (hoaëc töông töï).</v>
          </cell>
          <cell r="D1532" t="str">
            <v>m</v>
          </cell>
          <cell r="F1532">
            <v>32181</v>
          </cell>
          <cell r="G1532">
            <v>181229</v>
          </cell>
          <cell r="H1532">
            <v>1526534</v>
          </cell>
        </row>
        <row r="1533">
          <cell r="B1533" t="str">
            <v>AC.31442</v>
          </cell>
          <cell r="C1533" t="str">
            <v>Khoan vaøo ñaù caáp IV döôùi nöôùc, ñöôøng kính loã khoan 1000mm, khoan baèng maùy khoan VRM HD, Lepper (hoaëc töông töï).</v>
          </cell>
          <cell r="D1533" t="str">
            <v>m</v>
          </cell>
          <cell r="F1533">
            <v>37230</v>
          </cell>
          <cell r="G1533">
            <v>199721</v>
          </cell>
          <cell r="H1533">
            <v>1693539</v>
          </cell>
        </row>
        <row r="1534">
          <cell r="B1534" t="str">
            <v>AC.31443</v>
          </cell>
          <cell r="C1534" t="str">
            <v>Khoan vaøo ñaù caáp IV döôùi nöôùc, ñöôøng kính loã khoan 1200mm, khoan baèng maùy khoan VRM HD, Lepper (hoaëc töông töï).</v>
          </cell>
          <cell r="D1534" t="str">
            <v>m</v>
          </cell>
          <cell r="F1534">
            <v>44727</v>
          </cell>
          <cell r="G1534">
            <v>218852</v>
          </cell>
          <cell r="H1534">
            <v>1772275</v>
          </cell>
        </row>
        <row r="1535">
          <cell r="B1535" t="str">
            <v>AC.31444</v>
          </cell>
          <cell r="C1535" t="str">
            <v>Khoan vaøo ñaù caáp IV döôùi nöôùc, ñöôøng kính loã khoan 1300mm, khoan baèng maùy khoan VRM HD, Lepper (hoaëc töông töï).</v>
          </cell>
          <cell r="D1535" t="str">
            <v>m</v>
          </cell>
          <cell r="F1535">
            <v>50592</v>
          </cell>
          <cell r="G1535">
            <v>230245</v>
          </cell>
          <cell r="H1535">
            <v>1950693</v>
          </cell>
        </row>
        <row r="1536">
          <cell r="B1536" t="str">
            <v>AC.31445</v>
          </cell>
          <cell r="C1536" t="str">
            <v>Khoan vaøo ñaù caáp IV döôùi nöôùc, ñöôøng kính loã khoan 1400mm, khoan baèng maùy khoan VRM HD, Lepper (hoaëc töông töï).</v>
          </cell>
          <cell r="D1536" t="str">
            <v>m</v>
          </cell>
          <cell r="F1536">
            <v>52989</v>
          </cell>
          <cell r="G1536">
            <v>241638</v>
          </cell>
          <cell r="H1536">
            <v>2117863</v>
          </cell>
        </row>
        <row r="1537">
          <cell r="B1537" t="str">
            <v>AC.31446</v>
          </cell>
          <cell r="C1537" t="str">
            <v>Khoan vaøo ñaù caáp IV döôùi nöôùc, ñöôøng kính loã khoan 1500mm, khoan baèng maùy khoan VRM HD, Lepper (hoaëc töông töï).</v>
          </cell>
          <cell r="D1537" t="str">
            <v>m</v>
          </cell>
          <cell r="F1537">
            <v>58650</v>
          </cell>
          <cell r="G1537">
            <v>262639</v>
          </cell>
          <cell r="H1537">
            <v>2300438</v>
          </cell>
        </row>
        <row r="1538">
          <cell r="B1538" t="str">
            <v>AC.31511</v>
          </cell>
          <cell r="C1538" t="str">
            <v>Khoan vaøo ñaù treân caïn baèng maùy khoan VRM HD, Lepper (hoaëc töông töï) coù ñöôøng kính 2000mm, ñaù caáp I.</v>
          </cell>
          <cell r="D1538" t="str">
            <v>m</v>
          </cell>
          <cell r="F1538">
            <v>97716</v>
          </cell>
          <cell r="G1538">
            <v>335845</v>
          </cell>
          <cell r="H1538">
            <v>3551606</v>
          </cell>
        </row>
        <row r="1539">
          <cell r="B1539" t="str">
            <v>AC.31512</v>
          </cell>
          <cell r="C1539" t="str">
            <v>Khoan vaøo ñaù treân caïn baèng maùy khoan VRM HD, Lepper (hoaëc töông töï) coù ñöôøng kính 2000mm, ñaù caáp II.</v>
          </cell>
          <cell r="D1539" t="str">
            <v>m</v>
          </cell>
          <cell r="F1539">
            <v>86598</v>
          </cell>
          <cell r="G1539">
            <v>285681</v>
          </cell>
          <cell r="H1539">
            <v>2984131</v>
          </cell>
        </row>
        <row r="1540">
          <cell r="B1540" t="str">
            <v>AC.31513</v>
          </cell>
          <cell r="C1540" t="str">
            <v>Khoan vaøo ñaù treân caïn baèng maùy khoan VRM HD, Lepper (hoaëc töông töï) coù ñöôøng kính 2000mm, ñaù caáp III.</v>
          </cell>
          <cell r="D1540" t="str">
            <v>m</v>
          </cell>
          <cell r="F1540">
            <v>80988</v>
          </cell>
          <cell r="G1540">
            <v>263574</v>
          </cell>
          <cell r="H1540">
            <v>2475362</v>
          </cell>
        </row>
        <row r="1541">
          <cell r="B1541" t="str">
            <v>AC.31514</v>
          </cell>
          <cell r="C1541" t="str">
            <v>Khoan vaøo ñaù treân caïn baèng maùy khoan VRM HD, Lepper (hoaëc töông töï) coù ñöôøng kính 2000mm, ñaù caáp IV.</v>
          </cell>
          <cell r="D1541" t="str">
            <v>m</v>
          </cell>
          <cell r="F1541">
            <v>76143</v>
          </cell>
          <cell r="G1541">
            <v>216811</v>
          </cell>
          <cell r="H1541">
            <v>1907887</v>
          </cell>
        </row>
        <row r="1542">
          <cell r="B1542" t="str">
            <v>AC.31521</v>
          </cell>
          <cell r="C1542" t="str">
            <v>Khoan vaøo ñaù döôùi nöôùc baèng maùy khoan VRM HD, Lepper (hoaëc töông töï) coù ñöôøng kính 2000mm, ñaù caáp I.</v>
          </cell>
          <cell r="D1542" t="str">
            <v>m</v>
          </cell>
          <cell r="F1542">
            <v>97716</v>
          </cell>
          <cell r="G1542">
            <v>343922</v>
          </cell>
          <cell r="H1542">
            <v>5007943</v>
          </cell>
        </row>
        <row r="1543">
          <cell r="B1543" t="str">
            <v>AC.31522</v>
          </cell>
          <cell r="C1543" t="str">
            <v>Khoan vaøo ñaù döôùi nöôùc baèng maùy khoan VRM HD, Lepper (hoaëc töông töï) coù ñöôøng kính 2000mm, ñaù caáp II.</v>
          </cell>
          <cell r="D1543" t="str">
            <v>m</v>
          </cell>
          <cell r="F1543">
            <v>86598</v>
          </cell>
          <cell r="G1543">
            <v>312888</v>
          </cell>
          <cell r="H1543">
            <v>4257591</v>
          </cell>
        </row>
        <row r="1544">
          <cell r="B1544" t="str">
            <v>AC.31523</v>
          </cell>
          <cell r="C1544" t="str">
            <v>Khoan vaøo ñaù döôùi nöôùc baèng maùy khoan VRM HD, Lepper (hoaëc töông töï) coù ñöôøng kính 2000mm, ñaù caáp III.</v>
          </cell>
          <cell r="D1544" t="str">
            <v>m</v>
          </cell>
          <cell r="F1544">
            <v>80988</v>
          </cell>
          <cell r="G1544">
            <v>250821</v>
          </cell>
          <cell r="H1544">
            <v>3330206</v>
          </cell>
        </row>
        <row r="1545">
          <cell r="B1545" t="str">
            <v>AC.31524</v>
          </cell>
          <cell r="C1545" t="str">
            <v>Khoan vaøo ñaù döôùi nöôùc baèng maùy khoan VRM HD, Lepper (hoaëc töông töï) coù ñöôøng kính 2000mm, ñaù caáp IV.</v>
          </cell>
          <cell r="D1545" t="str">
            <v>m</v>
          </cell>
          <cell r="F1545">
            <v>76143</v>
          </cell>
          <cell r="G1545">
            <v>233391</v>
          </cell>
          <cell r="H1545">
            <v>2685243</v>
          </cell>
        </row>
        <row r="1546">
          <cell r="B1546" t="str">
            <v>AC.32111</v>
          </cell>
          <cell r="C1546" t="str">
            <v>Khoan taïo loã vaøo ñaát treân caïn baèng maùy khoan TRC-15 (hoaëc töông töï), ñöôøng kính loã khoan 800mm.</v>
          </cell>
          <cell r="D1546" t="str">
            <v>m</v>
          </cell>
          <cell r="F1546">
            <v>117025</v>
          </cell>
          <cell r="G1546">
            <v>89275</v>
          </cell>
          <cell r="H1546">
            <v>356259</v>
          </cell>
        </row>
        <row r="1547">
          <cell r="B1547" t="str">
            <v>AC.32112</v>
          </cell>
          <cell r="C1547" t="str">
            <v>Khoan taïo loã vaøo ñaát treân caïn baèng maùy khoan TRC-15 (hoaëc töông töï), ñöôøng kính oã khoan 1000mm.</v>
          </cell>
          <cell r="D1547" t="str">
            <v>m</v>
          </cell>
          <cell r="F1547">
            <v>133742</v>
          </cell>
          <cell r="G1547">
            <v>98203</v>
          </cell>
          <cell r="H1547">
            <v>399010</v>
          </cell>
        </row>
        <row r="1548">
          <cell r="B1548" t="str">
            <v>AC.32113</v>
          </cell>
          <cell r="C1548" t="str">
            <v>Khoan taïo loã vaøo ñaát treân caïn baèng maùy khoan TRC-15 (hoaëc töông töï), ñöôøng kính oã khoan 1200mm.</v>
          </cell>
          <cell r="D1548" t="str">
            <v>m</v>
          </cell>
          <cell r="F1548">
            <v>150460</v>
          </cell>
          <cell r="G1548">
            <v>107555</v>
          </cell>
          <cell r="H1548">
            <v>427511</v>
          </cell>
        </row>
        <row r="1549">
          <cell r="B1549" t="str">
            <v>AC.32114</v>
          </cell>
          <cell r="C1549" t="str">
            <v>Khoan taïo loã vaøo ñaát treân caïn baèng maùy khoan TRC-15 (hoaëc töông töï), ñöôøng kính oã khoan 1400mm.</v>
          </cell>
          <cell r="D1549" t="str">
            <v>m</v>
          </cell>
          <cell r="F1549">
            <v>200614</v>
          </cell>
          <cell r="G1549">
            <v>117758</v>
          </cell>
          <cell r="H1549">
            <v>570014</v>
          </cell>
        </row>
        <row r="1550">
          <cell r="B1550" t="str">
            <v>AC.32121</v>
          </cell>
          <cell r="C1550" t="str">
            <v>Khoan taïo loã vaøo ñaát treân caïn baèng maùy khoan ED, KH, Soilmec (hoaëc töông töï), ñöôøng kính loã khoan 800mm.</v>
          </cell>
          <cell r="D1550" t="str">
            <v>m</v>
          </cell>
          <cell r="F1550">
            <v>95935</v>
          </cell>
          <cell r="G1550">
            <v>71420</v>
          </cell>
          <cell r="H1550">
            <v>360493</v>
          </cell>
        </row>
        <row r="1551">
          <cell r="B1551" t="str">
            <v>AC.32122</v>
          </cell>
          <cell r="C1551" t="str">
            <v>Khoan taïo loã vaøo ñaát treân caïn baèng maùy khoan ED, KH, Soilmec(hoaëc töông töï), ñöôøng kính loã khoan 1000mm.</v>
          </cell>
          <cell r="D1551" t="str">
            <v>m</v>
          </cell>
          <cell r="F1551">
            <v>114980</v>
          </cell>
          <cell r="G1551">
            <v>78647</v>
          </cell>
          <cell r="H1551">
            <v>417237</v>
          </cell>
        </row>
        <row r="1552">
          <cell r="B1552" t="str">
            <v>AC.32123</v>
          </cell>
          <cell r="C1552" t="str">
            <v>Khoan taïo loã vaøo ñaát treân caïn baèng maùy khoan ED, KH, Soilmec (hoaëc töông töï), ñöôøng kính loã khoan 1300mm.</v>
          </cell>
          <cell r="D1552" t="str">
            <v>m</v>
          </cell>
          <cell r="F1552">
            <v>129617</v>
          </cell>
          <cell r="G1552">
            <v>86299</v>
          </cell>
          <cell r="H1552">
            <v>433926</v>
          </cell>
        </row>
        <row r="1553">
          <cell r="B1553" t="str">
            <v>AC.32124</v>
          </cell>
          <cell r="C1553" t="str">
            <v>Khoan taïo loã vaøo ñaát treân caïn baèng maùy khoan ED, KH, Soilmec (hoaëc töông töï), ñöôøng kính loã khoan 1500mm.</v>
          </cell>
          <cell r="D1553" t="str">
            <v>m</v>
          </cell>
          <cell r="F1553">
            <v>171998</v>
          </cell>
          <cell r="G1553">
            <v>95227</v>
          </cell>
          <cell r="H1553">
            <v>587470</v>
          </cell>
        </row>
        <row r="1554">
          <cell r="B1554" t="str">
            <v>AC.32211</v>
          </cell>
          <cell r="C1554" t="str">
            <v>Khoan taïo loã vaøo ñaát döôùi nöôùc baèng maùy khoan TRC-15 (hoaëc töông töï), ñöôøng kính loã khoan 800mm.</v>
          </cell>
          <cell r="D1554" t="str">
            <v>m</v>
          </cell>
          <cell r="F1554">
            <v>117025</v>
          </cell>
          <cell r="G1554">
            <v>133913</v>
          </cell>
          <cell r="H1554">
            <v>499138</v>
          </cell>
        </row>
        <row r="1555">
          <cell r="B1555" t="str">
            <v>AC.32212</v>
          </cell>
          <cell r="C1555" t="str">
            <v>Khoan taïo loã vaøo ñaát döôùi nöôùc baèng baèng maùy khoan TRC-15 (hoaëc töông töï), ñöôøng kính loã khoan 1000mm.</v>
          </cell>
          <cell r="D1555" t="str">
            <v>m</v>
          </cell>
          <cell r="F1555">
            <v>133742</v>
          </cell>
          <cell r="G1555">
            <v>147092</v>
          </cell>
          <cell r="H1555">
            <v>607279</v>
          </cell>
        </row>
        <row r="1556">
          <cell r="B1556" t="str">
            <v>AC.32213</v>
          </cell>
          <cell r="C1556" t="str">
            <v>Khoan taïo loã vaøo ñaát döôùi nöôùc baèng maùy khoan TRC-15 (hoaëc töông töï), ñöôøng kính loã khoan 1200mm.</v>
          </cell>
          <cell r="D1556" t="str">
            <v>m</v>
          </cell>
          <cell r="F1556">
            <v>150460</v>
          </cell>
          <cell r="G1556">
            <v>161971</v>
          </cell>
          <cell r="H1556">
            <v>654422</v>
          </cell>
        </row>
        <row r="1557">
          <cell r="B1557" t="str">
            <v>AC.32214</v>
          </cell>
          <cell r="C1557" t="str">
            <v>Khoan taïo loã vaøo ñaát döôùi nöôùc baèng maùy khoan TRC-15 (hoaëc töông töï), ñöôøng kính loã khoan 1400mm.</v>
          </cell>
          <cell r="D1557" t="str">
            <v>m</v>
          </cell>
          <cell r="F1557">
            <v>200614</v>
          </cell>
          <cell r="G1557">
            <v>178125</v>
          </cell>
          <cell r="H1557">
            <v>872562</v>
          </cell>
        </row>
        <row r="1558">
          <cell r="B1558" t="str">
            <v>AC.32221</v>
          </cell>
          <cell r="C1558" t="str">
            <v>Khoan taïo loã vaøo ñaát döôùi nöôùc baèng baèng maùy khoan ED, KH, Soilmec (hoaëc töông töï), ñöôøng kính loã khoan 800mm.</v>
          </cell>
          <cell r="D1558" t="str">
            <v>m</v>
          </cell>
          <cell r="F1558">
            <v>99832</v>
          </cell>
          <cell r="G1558">
            <v>107130</v>
          </cell>
          <cell r="H1558">
            <v>643638</v>
          </cell>
        </row>
        <row r="1559">
          <cell r="B1559" t="str">
            <v>AC.32222</v>
          </cell>
          <cell r="C1559" t="str">
            <v>Khoan taïo loã vaøo ñaát döôùi nöôùc baèng maùy khoan ED, KH, Soilmec (hoaëc töông töï), ñöôøng kính loã khoan 1000mm.</v>
          </cell>
          <cell r="D1559" t="str">
            <v>m</v>
          </cell>
          <cell r="F1559">
            <v>114980</v>
          </cell>
          <cell r="G1559">
            <v>96502</v>
          </cell>
          <cell r="H1559">
            <v>740859</v>
          </cell>
        </row>
        <row r="1560">
          <cell r="B1560" t="str">
            <v>AC.32223</v>
          </cell>
          <cell r="C1560" t="str">
            <v>Khoan taïo loã vaøo ñaát döôùi nöôùc baèng maùy khoan ED, KH, Soilmec (hoaëc töông töï), ñöôøng kính loã khoan 1300mm.</v>
          </cell>
          <cell r="D1560" t="str">
            <v>m</v>
          </cell>
          <cell r="F1560">
            <v>129617</v>
          </cell>
          <cell r="G1560">
            <v>129662</v>
          </cell>
          <cell r="H1560">
            <v>781124</v>
          </cell>
        </row>
        <row r="1561">
          <cell r="B1561" t="str">
            <v>AC.32224</v>
          </cell>
          <cell r="C1561" t="str">
            <v>Khoan taïo loã vaøo ñaát döôùi nöôùc baèng  maùy khoan ED, KH, Soilmec (hoaëc töông töï), ñöôøng kính loã khoan 1500mm.</v>
          </cell>
          <cell r="D1561" t="str">
            <v>m</v>
          </cell>
          <cell r="F1561">
            <v>171998</v>
          </cell>
          <cell r="G1561">
            <v>142415</v>
          </cell>
          <cell r="H1561">
            <v>1055833</v>
          </cell>
        </row>
        <row r="1562">
          <cell r="B1562" t="str">
            <v>AC.32311</v>
          </cell>
          <cell r="C1562" t="str">
            <v>Khoan vaøo ñaù caáp I treân caïn baèng maùy khoan TRC-15 (hoaëc töông töï), ñöôøng kính loã khoan 800mm.</v>
          </cell>
          <cell r="D1562" t="str">
            <v>m</v>
          </cell>
          <cell r="F1562">
            <v>179520</v>
          </cell>
          <cell r="G1562">
            <v>170898</v>
          </cell>
          <cell r="H1562">
            <v>1852547</v>
          </cell>
        </row>
        <row r="1563">
          <cell r="B1563" t="str">
            <v>AC.32312</v>
          </cell>
          <cell r="C1563" t="str">
            <v>Khoan vaøo ñaù caáp I treân caïn baèng maùy khoan TRC-15 (hoaëc töông töï), ñöôøng kính loã khoan 1000mm.</v>
          </cell>
          <cell r="D1563" t="str">
            <v>m</v>
          </cell>
          <cell r="F1563">
            <v>208080</v>
          </cell>
          <cell r="G1563">
            <v>187903</v>
          </cell>
          <cell r="H1563">
            <v>2066302</v>
          </cell>
        </row>
        <row r="1564">
          <cell r="B1564" t="str">
            <v>AC.32313</v>
          </cell>
          <cell r="C1564" t="str">
            <v>Khoan vaøo ñaù caáp I treân caïn baèng duøng maùy khoan TRC-15 (hoaëc töông töï), ñöôøng kính loã khoan 1200mm.</v>
          </cell>
          <cell r="D1564" t="str">
            <v>m</v>
          </cell>
          <cell r="F1564">
            <v>236640</v>
          </cell>
          <cell r="G1564">
            <v>206608</v>
          </cell>
          <cell r="H1564">
            <v>2479562</v>
          </cell>
        </row>
        <row r="1565">
          <cell r="B1565" t="str">
            <v>AC.32314</v>
          </cell>
          <cell r="C1565" t="str">
            <v>Khoan vaøo ñaù caáp I treân caïn baèng maùy khoan TRC-15 (hoaëc töông töï), ñöôøng kính loã khoan 1400mm.</v>
          </cell>
          <cell r="D1565" t="str">
            <v>m</v>
          </cell>
          <cell r="F1565">
            <v>314160</v>
          </cell>
          <cell r="G1565">
            <v>227439</v>
          </cell>
          <cell r="H1565">
            <v>2892823</v>
          </cell>
        </row>
        <row r="1566">
          <cell r="B1566" t="str">
            <v>AC.32315</v>
          </cell>
          <cell r="C1566" t="str">
            <v>Khoan vaøo ñaù caáp I treân caïn baèng maùy khoan momen xoay &gt;200KNm (hoaëc töông töï), ñöôøng kính loã khoan 800mm.</v>
          </cell>
          <cell r="D1566" t="str">
            <v>m</v>
          </cell>
          <cell r="F1566">
            <v>207366</v>
          </cell>
          <cell r="G1566">
            <v>145391</v>
          </cell>
          <cell r="H1566">
            <v>2294723</v>
          </cell>
        </row>
        <row r="1567">
          <cell r="B1567" t="str">
            <v>AC.32316</v>
          </cell>
          <cell r="C1567" t="str">
            <v>Khoan vaøo ñaù caáp I treân caïn baèng maùy khoan momen xoay &gt;200KNm (hoaëc töông töï), ñöôøng kính loã khoan 1000mm.</v>
          </cell>
          <cell r="D1567" t="str">
            <v>m</v>
          </cell>
          <cell r="F1567">
            <v>239088</v>
          </cell>
          <cell r="G1567">
            <v>159845</v>
          </cell>
          <cell r="H1567">
            <v>2854011</v>
          </cell>
        </row>
        <row r="1568">
          <cell r="B1568" t="str">
            <v>AC.32317</v>
          </cell>
          <cell r="C1568" t="str">
            <v>Khoan vaøo ñaù caáp I treân caïn baèng maùy khoan momen xoay &gt;200KNm (hoaëc töông töï), ñöôøng kính loã khoan 1300mm.</v>
          </cell>
          <cell r="D1568" t="str">
            <v>m</v>
          </cell>
          <cell r="F1568">
            <v>268260</v>
          </cell>
          <cell r="G1568">
            <v>175575</v>
          </cell>
          <cell r="H1568">
            <v>3446197</v>
          </cell>
        </row>
        <row r="1569">
          <cell r="B1569" t="str">
            <v>AC.32318</v>
          </cell>
          <cell r="C1569" t="str">
            <v>Khoan vaøo ñaù caáp I treân caïn baèng maùy khoan momen xoay &gt;200KNm (hoaëc töông töï), ñöôøng kính loã khoan 1500mm.</v>
          </cell>
          <cell r="D1569" t="str">
            <v>m</v>
          </cell>
          <cell r="F1569">
            <v>360978</v>
          </cell>
          <cell r="G1569">
            <v>193430</v>
          </cell>
          <cell r="H1569">
            <v>3972586</v>
          </cell>
        </row>
        <row r="1570">
          <cell r="B1570" t="str">
            <v>AC.32321</v>
          </cell>
          <cell r="C1570" t="str">
            <v>Khoan vaøo ñaù caáp II treân caïn baèng maùy khoan TRC-15 (hoaëc töông töï), ñöôøng kính loã khoan 800mm.</v>
          </cell>
          <cell r="D1570" t="str">
            <v>m</v>
          </cell>
          <cell r="F1570">
            <v>161976</v>
          </cell>
          <cell r="G1570">
            <v>155594</v>
          </cell>
          <cell r="H1570">
            <v>1453537</v>
          </cell>
        </row>
        <row r="1571">
          <cell r="B1571" t="str">
            <v>AC.32322</v>
          </cell>
          <cell r="C1571" t="str">
            <v>Khoan vaøo ñaù caáp II treân caïn baèng maùy khoan TRC-15 (hoaëc töông töï), ñöôøng kính loã khoan 1000mm.</v>
          </cell>
          <cell r="D1571" t="str">
            <v>m</v>
          </cell>
          <cell r="F1571">
            <v>186864</v>
          </cell>
          <cell r="G1571">
            <v>170898</v>
          </cell>
          <cell r="H1571">
            <v>1653042</v>
          </cell>
        </row>
        <row r="1572">
          <cell r="B1572" t="str">
            <v>AC.32323</v>
          </cell>
          <cell r="C1572" t="str">
            <v>Khoan vaøo ñaù caáp II treân caïn baèng maùy khoan TRC-15 (hoaëc töông töï), ñöôøng kính loã khoan 1200mm.</v>
          </cell>
          <cell r="D1572" t="str">
            <v>m</v>
          </cell>
          <cell r="F1572">
            <v>211752</v>
          </cell>
          <cell r="G1572">
            <v>188328</v>
          </cell>
          <cell r="H1572">
            <v>2066302</v>
          </cell>
        </row>
        <row r="1573">
          <cell r="B1573" t="str">
            <v>AC.32324</v>
          </cell>
          <cell r="C1573" t="str">
            <v>Khoan vaøo ñaù caáp II treân caïn baèng maùy khoan TRC-15 (hoaëc töông töï), ñöôøng kính loã khoan 1400mm.</v>
          </cell>
          <cell r="D1573" t="str">
            <v>m</v>
          </cell>
          <cell r="F1573">
            <v>282336</v>
          </cell>
          <cell r="G1573">
            <v>204058</v>
          </cell>
          <cell r="H1573">
            <v>2479562</v>
          </cell>
        </row>
        <row r="1574">
          <cell r="B1574" t="str">
            <v>AC.32325</v>
          </cell>
          <cell r="C1574" t="str">
            <v>Khoan vaøo ñaù caáp II treân caïn baèng maùy khoan momen xoay &gt;200KNm (hoaëc töông töï), ñöôøng kính loã khoan 800mm.</v>
          </cell>
          <cell r="D1574" t="str">
            <v>m</v>
          </cell>
          <cell r="F1574">
            <v>185844</v>
          </cell>
          <cell r="G1574">
            <v>133488</v>
          </cell>
          <cell r="H1574">
            <v>1998630</v>
          </cell>
        </row>
        <row r="1575">
          <cell r="B1575" t="str">
            <v>AC.32326</v>
          </cell>
          <cell r="C1575" t="str">
            <v>Khoan vaøo ñaù caáp II treân caïn baèng maùy khoan momen xoay &gt;200KNm (hoaëc töông töï), ñöôøng kính loã khoan 1000mm.</v>
          </cell>
          <cell r="D1575" t="str">
            <v>m</v>
          </cell>
          <cell r="F1575">
            <v>215934</v>
          </cell>
          <cell r="G1575">
            <v>146666</v>
          </cell>
          <cell r="H1575">
            <v>2426320</v>
          </cell>
        </row>
        <row r="1576">
          <cell r="B1576" t="str">
            <v>AC.32327</v>
          </cell>
          <cell r="C1576" t="str">
            <v>Khoan vaøo ñaù caáp II treân caïn baèng maùy khoan momen xoay &gt;200KNm (hoaëc töông töï), ñöôøng kính loã khoan 1300mm.</v>
          </cell>
          <cell r="D1576" t="str">
            <v>m</v>
          </cell>
          <cell r="F1576">
            <v>243168</v>
          </cell>
          <cell r="G1576">
            <v>161546</v>
          </cell>
          <cell r="H1576">
            <v>2854011</v>
          </cell>
        </row>
        <row r="1577">
          <cell r="B1577" t="str">
            <v>AC.32328</v>
          </cell>
          <cell r="C1577" t="str">
            <v>Khoan vaøo ñaù caáp II treân caïn baèng maùy khoan momen xoay &gt;200KNm (hoaëc töông töï), ñöôøng kính loã khoan 1500mm.</v>
          </cell>
          <cell r="D1577" t="str">
            <v>m</v>
          </cell>
          <cell r="F1577">
            <v>323748</v>
          </cell>
          <cell r="G1577">
            <v>177700</v>
          </cell>
          <cell r="H1577">
            <v>3380399</v>
          </cell>
        </row>
        <row r="1578">
          <cell r="B1578" t="str">
            <v>AC.32331</v>
          </cell>
          <cell r="C1578" t="str">
            <v>Khoan vaøo ñaù caáp III treân caïn baèng maùy khoan TRC-15 (hoaëc töông töï), ñöôøng kính loã khoan 800mm.</v>
          </cell>
          <cell r="D1578" t="str">
            <v>m</v>
          </cell>
          <cell r="F1578">
            <v>142392</v>
          </cell>
          <cell r="G1578">
            <v>141565</v>
          </cell>
          <cell r="H1578">
            <v>1239781</v>
          </cell>
        </row>
        <row r="1579">
          <cell r="B1579" t="str">
            <v>AC.32332</v>
          </cell>
          <cell r="C1579" t="str">
            <v>Khoan vaøo ñaù caáp III treân caïn baèng maùy khoan TRC-15 (hoaëc töông töï), ñöôøng kính loã khoan 1000mm.</v>
          </cell>
          <cell r="D1579" t="str">
            <v>m</v>
          </cell>
          <cell r="F1579">
            <v>165648</v>
          </cell>
          <cell r="G1579">
            <v>155594</v>
          </cell>
          <cell r="H1579">
            <v>1439286</v>
          </cell>
        </row>
        <row r="1580">
          <cell r="B1580" t="str">
            <v>AC.32333</v>
          </cell>
          <cell r="C1580" t="str">
            <v>Khoan vaøo ñaù caáp III treân caïn baèng maùy khoan TRC-15 (hoaëc töông töï), ñöôøng kính loã khoan 1200mm.</v>
          </cell>
          <cell r="D1580" t="str">
            <v>m</v>
          </cell>
          <cell r="F1580">
            <v>188904</v>
          </cell>
          <cell r="G1580">
            <v>170898</v>
          </cell>
          <cell r="H1580">
            <v>1653042</v>
          </cell>
        </row>
        <row r="1581">
          <cell r="B1581" t="str">
            <v>AC.32334</v>
          </cell>
          <cell r="C1581" t="str">
            <v>Khoan vaøo ñaù caáp III treân caïn baèng maùy khoan TRC-15 (hoaëc töông töï), ñöôøng kính loã khoan 1400mm.</v>
          </cell>
          <cell r="D1581" t="str">
            <v>m</v>
          </cell>
          <cell r="F1581">
            <v>250512</v>
          </cell>
          <cell r="G1581">
            <v>188328</v>
          </cell>
          <cell r="H1581">
            <v>2066302</v>
          </cell>
        </row>
        <row r="1582">
          <cell r="B1582" t="str">
            <v>AC.32335</v>
          </cell>
          <cell r="C1582" t="str">
            <v>Khoan vaøo ñaù caáp III treân caïn baèng maùy khoan momen xoay &gt;200KNm (hoaëc töông töï), ñöôøng kính loã khoan 800mm.</v>
          </cell>
          <cell r="D1582" t="str">
            <v>m</v>
          </cell>
          <cell r="F1582">
            <v>166872</v>
          </cell>
          <cell r="G1582">
            <v>122860</v>
          </cell>
          <cell r="H1582">
            <v>1702537</v>
          </cell>
        </row>
        <row r="1583">
          <cell r="B1583" t="str">
            <v>AC.32336</v>
          </cell>
          <cell r="C1583" t="str">
            <v>Khoan vaøo ñaù caáp III treân caïn baèng maùy khoan momen xoay &gt;200KNm (hoaëc töông töï), ñöôøng kính loã khoan 1000mm.</v>
          </cell>
          <cell r="D1583" t="str">
            <v>m</v>
          </cell>
          <cell r="F1583">
            <v>192474</v>
          </cell>
          <cell r="G1583">
            <v>139439</v>
          </cell>
          <cell r="H1583">
            <v>2031529</v>
          </cell>
        </row>
        <row r="1584">
          <cell r="B1584" t="str">
            <v>AC.32337</v>
          </cell>
          <cell r="C1584" t="str">
            <v>Khoan vaøo ñaù caáp III treân caïn maùy khoan momen xoay &gt;200KNm (hoaëc töông töï), ñöôøng kính loã khoan 1300mm.</v>
          </cell>
          <cell r="D1584" t="str">
            <v>m</v>
          </cell>
          <cell r="F1584">
            <v>216036</v>
          </cell>
          <cell r="G1584">
            <v>153468</v>
          </cell>
          <cell r="H1584">
            <v>2319398</v>
          </cell>
        </row>
        <row r="1585">
          <cell r="B1585" t="str">
            <v>AC.32338</v>
          </cell>
          <cell r="C1585" t="str">
            <v>Khoan vaøo ñaù caáp III treân caïn baèng maùy khoan momen xoay &gt;200KNm (hoaëc töông töï), ñöôøng kính loã khoan 1500mm.</v>
          </cell>
          <cell r="D1585" t="str">
            <v>m</v>
          </cell>
          <cell r="F1585">
            <v>288558</v>
          </cell>
          <cell r="G1585">
            <v>168773</v>
          </cell>
          <cell r="H1585">
            <v>2829336</v>
          </cell>
        </row>
        <row r="1586">
          <cell r="B1586" t="str">
            <v>AC.32341</v>
          </cell>
          <cell r="C1586" t="str">
            <v>Khoan vaøo ñaù caáp IV treân caïn baèng maùy khoan TRC-15 (hoaëc töông töï), ñöôøng kính loã khoan 800mm.</v>
          </cell>
          <cell r="D1586" t="str">
            <v>m</v>
          </cell>
          <cell r="F1586">
            <v>142800</v>
          </cell>
          <cell r="G1586">
            <v>116058</v>
          </cell>
          <cell r="H1586">
            <v>1040276</v>
          </cell>
        </row>
        <row r="1587">
          <cell r="B1587" t="str">
            <v>AC.32342</v>
          </cell>
          <cell r="C1587" t="str">
            <v>Khoan vaøo ñaù caáp IV treân caïn baèng maùy khoan TRC-15 (hoaëc töông töï), ñöôøng kính loã khoan 1000mm.</v>
          </cell>
          <cell r="D1587" t="str">
            <v>m</v>
          </cell>
          <cell r="F1587">
            <v>155040</v>
          </cell>
          <cell r="G1587">
            <v>122435</v>
          </cell>
          <cell r="H1587">
            <v>1239781</v>
          </cell>
        </row>
        <row r="1588">
          <cell r="B1588" t="str">
            <v>AC.32343</v>
          </cell>
          <cell r="C1588" t="str">
            <v>Khoan vaøo ñaù caáp IV treân caïn baèng maùy khoan TRC-15 (hoaëc töông töï), ñöôøng kính loã khoan 1200mm.</v>
          </cell>
          <cell r="D1588" t="str">
            <v>m</v>
          </cell>
          <cell r="F1588">
            <v>177480</v>
          </cell>
          <cell r="G1588">
            <v>140290</v>
          </cell>
          <cell r="H1588">
            <v>1453537</v>
          </cell>
        </row>
        <row r="1589">
          <cell r="B1589" t="str">
            <v>AC.32344</v>
          </cell>
          <cell r="C1589" t="str">
            <v>Khoan vaøo ñaù caáp IV treân caïn baèng maùy khoan TRC-15 (hoaëc töông töï), ñöôøng kính loã khoan 1400mm.</v>
          </cell>
          <cell r="D1589" t="str">
            <v>m</v>
          </cell>
          <cell r="F1589">
            <v>236640</v>
          </cell>
          <cell r="G1589">
            <v>154319</v>
          </cell>
          <cell r="H1589">
            <v>1653042</v>
          </cell>
        </row>
        <row r="1590">
          <cell r="B1590" t="str">
            <v>AC.32345</v>
          </cell>
          <cell r="C1590" t="str">
            <v>Khoan vaøo ñaù caáp IV treân caïn baèng maùy khoan momen xoay &gt;200KNm (hoaëc töông töï), ñöôøng kính loã khoan 800mm.</v>
          </cell>
          <cell r="D1590" t="str">
            <v>m</v>
          </cell>
          <cell r="F1590">
            <v>155958</v>
          </cell>
          <cell r="G1590">
            <v>120309</v>
          </cell>
          <cell r="H1590">
            <v>1414668</v>
          </cell>
        </row>
        <row r="1591">
          <cell r="B1591" t="str">
            <v>AC.32346</v>
          </cell>
          <cell r="C1591" t="str">
            <v>Khoan vaøo ñaù caáp IV treân caïn baèng maùy khoan momen xoay &gt;200KNm (hoaëc töông töï), ñöôøng kính loã khoan 1000mm.</v>
          </cell>
          <cell r="D1591" t="str">
            <v>m</v>
          </cell>
          <cell r="F1591">
            <v>181254</v>
          </cell>
          <cell r="G1591">
            <v>132212</v>
          </cell>
          <cell r="H1591">
            <v>1718986</v>
          </cell>
        </row>
        <row r="1592">
          <cell r="B1592" t="str">
            <v>AC.32347</v>
          </cell>
          <cell r="C1592" t="str">
            <v>Khoan vaøo ñaù caáp IV treân caïn baèng maùy khoan momen xoay &gt;200KNm (hoaëc töông töï), ñöôøng kính loã khoan 1300mm.</v>
          </cell>
          <cell r="D1592" t="str">
            <v>m</v>
          </cell>
          <cell r="F1592">
            <v>201478</v>
          </cell>
          <cell r="G1592">
            <v>145816</v>
          </cell>
          <cell r="H1592">
            <v>1965731</v>
          </cell>
        </row>
        <row r="1593">
          <cell r="B1593" t="str">
            <v>AC.32348</v>
          </cell>
          <cell r="C1593" t="str">
            <v>Khoan vaøo ñaù caáp IV treân caïn baèng phöông phaùp khoan xoay  &gt;200KNm (hoaëc töông töï), ñöôøng kính loã khoan 1500mm.</v>
          </cell>
          <cell r="D1593" t="str">
            <v>m</v>
          </cell>
          <cell r="F1593">
            <v>272034</v>
          </cell>
          <cell r="G1593">
            <v>160270</v>
          </cell>
          <cell r="H1593">
            <v>2311173</v>
          </cell>
        </row>
        <row r="1594">
          <cell r="B1594" t="str">
            <v>AC.32411</v>
          </cell>
          <cell r="C1594" t="str">
            <v>Khoan vaøo ñaù caáp I döôùi nöôùc baèng maùy khoan TRC-15 (hoaëc töông töï), ñöôøng kính loã khoan 800mm.</v>
          </cell>
          <cell r="D1594" t="str">
            <v>m</v>
          </cell>
          <cell r="F1594">
            <v>179520</v>
          </cell>
          <cell r="G1594">
            <v>184502</v>
          </cell>
          <cell r="H1594">
            <v>2608027</v>
          </cell>
        </row>
        <row r="1595">
          <cell r="B1595" t="str">
            <v>AC.32412</v>
          </cell>
          <cell r="C1595" t="str">
            <v>Khoan vaøo ñaù caáp I döôùi nöôùc baèng maùy khoan TRC-15 (hoaëc töông töï), ñöôøng kính loã khoan 1000mm.</v>
          </cell>
          <cell r="D1595" t="str">
            <v>m</v>
          </cell>
          <cell r="F1595">
            <v>208080</v>
          </cell>
          <cell r="G1595">
            <v>202782</v>
          </cell>
          <cell r="H1595">
            <v>3084524</v>
          </cell>
        </row>
        <row r="1596">
          <cell r="B1596" t="str">
            <v>AC.32413</v>
          </cell>
          <cell r="C1596" t="str">
            <v>Khoan vaøo ñaù caáp I döôùi nöôùc baèng maùy khoan TRC-15 (hoaëc töông töï), ñöôøng kính loã khoan 1200mm.</v>
          </cell>
          <cell r="D1596" t="str">
            <v>m</v>
          </cell>
          <cell r="F1596">
            <v>236640</v>
          </cell>
          <cell r="G1596">
            <v>223188</v>
          </cell>
          <cell r="H1596">
            <v>3806434</v>
          </cell>
        </row>
        <row r="1597">
          <cell r="B1597" t="str">
            <v>AC.32414</v>
          </cell>
          <cell r="C1597" t="str">
            <v>Khoan vaøo ñaù caáp I döôùi nöôùc maùy khoan TRC-15 (hoaëc töông töï), ñöôøng kính loã khoan 1400mm.</v>
          </cell>
          <cell r="D1597" t="str">
            <v>m</v>
          </cell>
          <cell r="F1597">
            <v>314160</v>
          </cell>
          <cell r="G1597">
            <v>245719</v>
          </cell>
          <cell r="H1597">
            <v>4053233</v>
          </cell>
        </row>
        <row r="1598">
          <cell r="B1598" t="str">
            <v>AC.32415</v>
          </cell>
          <cell r="C1598" t="str">
            <v>Khoan vaøo ñaù caáp I döôùi nöôùc baèng maùy khoan momen xoay &gt;200KNm (hoaëc töông töï), ñöôøng kính loã khoan 800mm.</v>
          </cell>
          <cell r="D1598" t="str">
            <v>m</v>
          </cell>
          <cell r="F1598">
            <v>207366</v>
          </cell>
          <cell r="G1598">
            <v>162821</v>
          </cell>
          <cell r="H1598">
            <v>3280554</v>
          </cell>
        </row>
        <row r="1599">
          <cell r="B1599" t="str">
            <v>AC.32416</v>
          </cell>
          <cell r="C1599" t="str">
            <v>Khoan vaøo ñaù caáp I döôùi nöôùc baèng maùy khoan momen xoay &gt;200KNm (hoaëc töông töï), ñöôøng kính loã khoan 1000mm.</v>
          </cell>
          <cell r="D1599" t="str">
            <v>m</v>
          </cell>
          <cell r="F1599">
            <v>239088</v>
          </cell>
          <cell r="G1599">
            <v>178976</v>
          </cell>
          <cell r="H1599">
            <v>4048785</v>
          </cell>
        </row>
        <row r="1600">
          <cell r="B1600" t="str">
            <v>AC.32417</v>
          </cell>
          <cell r="C1600" t="str">
            <v>Khoan vaøo ñaù caáp I döôùi nöôùc baèng maùy khoan momen xoay &gt;200KNm (hoaëc töông töï), ñöôøng kính loã khoan 1300mm.</v>
          </cell>
          <cell r="D1600" t="str">
            <v>m</v>
          </cell>
          <cell r="F1600">
            <v>268260</v>
          </cell>
          <cell r="G1600">
            <v>196831</v>
          </cell>
          <cell r="H1600">
            <v>4994195</v>
          </cell>
        </row>
        <row r="1601">
          <cell r="B1601" t="str">
            <v>AC.32418</v>
          </cell>
          <cell r="C1601" t="str">
            <v>Khoan vaøo ñaù caáp I döôùi nöôùc baèng maùy khoan momen xoay &gt;200KNm (hoaëc töông töï), ñöôøng kính loã khoan 1500mm.</v>
          </cell>
          <cell r="D1601" t="str">
            <v>m</v>
          </cell>
          <cell r="F1601">
            <v>360978</v>
          </cell>
          <cell r="G1601">
            <v>216811</v>
          </cell>
          <cell r="H1601">
            <v>5449595</v>
          </cell>
        </row>
        <row r="1602">
          <cell r="B1602" t="str">
            <v>AC.32421</v>
          </cell>
          <cell r="C1602" t="str">
            <v>Khoan vaøo ñaù caáp II döôùi nöôùc baèng maùy khoan TRC-15 (hoaëc töông töï), ñöôøng kính loã khoan 800mm.</v>
          </cell>
          <cell r="D1602" t="str">
            <v>m</v>
          </cell>
          <cell r="F1602">
            <v>161976</v>
          </cell>
          <cell r="G1602">
            <v>167922</v>
          </cell>
          <cell r="H1602">
            <v>2132916</v>
          </cell>
        </row>
        <row r="1603">
          <cell r="B1603" t="str">
            <v>AC.32422</v>
          </cell>
          <cell r="C1603" t="str">
            <v>Khoan vaøo ñaù caáp II döôùi nöôùc baèng maùy khoan TRC-15 (hoaëc töông töï), ñöôøng kính loã khoan 1000mm.</v>
          </cell>
          <cell r="D1603" t="str">
            <v>m</v>
          </cell>
          <cell r="F1603">
            <v>186864</v>
          </cell>
          <cell r="G1603">
            <v>189178</v>
          </cell>
          <cell r="H1603">
            <v>2625127</v>
          </cell>
        </row>
        <row r="1604">
          <cell r="B1604" t="str">
            <v>AC.32423</v>
          </cell>
          <cell r="C1604" t="str">
            <v>Khoan vaøo ñaù caáp II döôùi nöôùc baèng maùy khoan TRC-15 (hoaëc töông töï), ñöôøng kính loã khoan 1200mm.</v>
          </cell>
          <cell r="D1604" t="str">
            <v>m</v>
          </cell>
          <cell r="F1604">
            <v>211752</v>
          </cell>
          <cell r="G1604">
            <v>203207</v>
          </cell>
          <cell r="H1604">
            <v>3101624</v>
          </cell>
        </row>
        <row r="1605">
          <cell r="B1605" t="str">
            <v>AC.32424</v>
          </cell>
          <cell r="C1605" t="str">
            <v>Khoan vaøo ñaù caáp II döôùi nöôùc baèng maùy khoan TRC-15 (hoaëc töông töï), ñöôøng kính loã khoan 1400mm.</v>
          </cell>
          <cell r="D1605" t="str">
            <v>m</v>
          </cell>
          <cell r="F1605">
            <v>282336</v>
          </cell>
          <cell r="G1605">
            <v>223613</v>
          </cell>
          <cell r="H1605">
            <v>3331323</v>
          </cell>
        </row>
        <row r="1606">
          <cell r="B1606" t="str">
            <v>AC.32425</v>
          </cell>
          <cell r="C1606" t="str">
            <v>Khoan vaøo ñaù caáp II döôùi nöôùc baèng maùy khoan momen xoay &gt;200KNm (hoaëc töông töï), ñöôøng kính loã khoan 800mm.</v>
          </cell>
          <cell r="D1606" t="str">
            <v>m</v>
          </cell>
          <cell r="F1606">
            <v>185844</v>
          </cell>
          <cell r="G1606">
            <v>122009</v>
          </cell>
          <cell r="H1606">
            <v>2803005</v>
          </cell>
        </row>
        <row r="1607">
          <cell r="B1607" t="str">
            <v>AC.32426</v>
          </cell>
          <cell r="C1607" t="str">
            <v>Khoan vaøo ñaù caáp II döôùi nöôùc baèng maùy khoan momen xoay &gt;200KNm (hoaëc töông töï), ñöôøng kính loã khoan 1000mm.</v>
          </cell>
          <cell r="D1607" t="str">
            <v>m</v>
          </cell>
          <cell r="F1607">
            <v>215934</v>
          </cell>
          <cell r="G1607">
            <v>135188</v>
          </cell>
          <cell r="H1607">
            <v>3363606</v>
          </cell>
        </row>
        <row r="1608">
          <cell r="B1608" t="str">
            <v>AC.32427</v>
          </cell>
          <cell r="C1608" t="str">
            <v>Khoan vaøo ñaù caáp II döôùi nöôùc baèng maùy khoan momen xoay &gt;200KNm (hoaëc töông töï), ñöôøng kính loã khoan 1300mm.</v>
          </cell>
          <cell r="D1608" t="str">
            <v>m</v>
          </cell>
          <cell r="F1608">
            <v>243168</v>
          </cell>
          <cell r="G1608">
            <v>148792</v>
          </cell>
          <cell r="H1608">
            <v>4122148</v>
          </cell>
        </row>
        <row r="1609">
          <cell r="B1609" t="str">
            <v>AC.32428</v>
          </cell>
          <cell r="C1609" t="str">
            <v>Khoan vaøo ñaù caáp II döôùi nöôùc baèng maùy khoan momen xoay &gt;200KNm (hoaëc töông töï), ñöôøng kính loã khoan 1500mm.</v>
          </cell>
          <cell r="D1609" t="str">
            <v>m</v>
          </cell>
          <cell r="F1609">
            <v>323748</v>
          </cell>
          <cell r="G1609">
            <v>163246</v>
          </cell>
          <cell r="H1609">
            <v>4588623</v>
          </cell>
        </row>
        <row r="1610">
          <cell r="B1610" t="str">
            <v>AC.32431</v>
          </cell>
          <cell r="C1610" t="str">
            <v>Khoan vaøo ñaù caáp III döôùi nöôùc baèng maùy khoan TRC-15 (hoaëc töông töï), ñöôøng kính loã khoan 800mm.</v>
          </cell>
          <cell r="D1610" t="str">
            <v>m</v>
          </cell>
          <cell r="F1610">
            <v>142392</v>
          </cell>
          <cell r="G1610">
            <v>134763</v>
          </cell>
          <cell r="H1610">
            <v>1903217</v>
          </cell>
        </row>
        <row r="1611">
          <cell r="B1611" t="str">
            <v>AC.32432</v>
          </cell>
          <cell r="C1611" t="str">
            <v>Khoan vaøo ñaù caáp III döôùi nöôùc baèng maùy khoan TRC-15 (hoaëc töông töï), ñöôøng kính loã khoan 1000mm.</v>
          </cell>
          <cell r="D1611" t="str">
            <v>m</v>
          </cell>
          <cell r="F1611">
            <v>165648</v>
          </cell>
          <cell r="G1611">
            <v>148367</v>
          </cell>
          <cell r="H1611">
            <v>2132916</v>
          </cell>
        </row>
        <row r="1612">
          <cell r="B1612" t="str">
            <v>AC.32433</v>
          </cell>
          <cell r="C1612" t="str">
            <v>Khoan vaøo ñaù caáp III döôùi nöôùc baèng maùy khoan TRC-15 (hoaëc töông töï), ñöôøng kính loã khoan 1200mm.</v>
          </cell>
          <cell r="D1612" t="str">
            <v>m</v>
          </cell>
          <cell r="F1612">
            <v>188904</v>
          </cell>
          <cell r="G1612">
            <v>163246</v>
          </cell>
          <cell r="H1612">
            <v>2625127</v>
          </cell>
        </row>
        <row r="1613">
          <cell r="B1613" t="str">
            <v>AC.32434</v>
          </cell>
          <cell r="C1613" t="str">
            <v>Khoan vaøo ñaù caáp III döôùi nöôùc baèng maùy khoan TRC-15 (hoaëc töông töï), ñöôøng kính loã khoan 1400mm.</v>
          </cell>
          <cell r="D1613" t="str">
            <v>m</v>
          </cell>
          <cell r="F1613">
            <v>250512</v>
          </cell>
          <cell r="G1613">
            <v>179401</v>
          </cell>
          <cell r="H1613">
            <v>2854826</v>
          </cell>
        </row>
        <row r="1614">
          <cell r="B1614" t="str">
            <v>AC.32435</v>
          </cell>
          <cell r="C1614" t="str">
            <v>Khoan vaøo ñaù caáp III döôùi nöôùc baèng maùy khoan momen xoay &gt;200KNm (hoaëc töông töï), ñöôøng kính loã khoan 800mm.</v>
          </cell>
          <cell r="D1614" t="str">
            <v>m</v>
          </cell>
          <cell r="F1614">
            <v>166872</v>
          </cell>
          <cell r="G1614">
            <v>116058</v>
          </cell>
          <cell r="H1614">
            <v>2336530</v>
          </cell>
        </row>
        <row r="1615">
          <cell r="B1615" t="str">
            <v>AC.32436</v>
          </cell>
          <cell r="C1615" t="str">
            <v>Khoan vaøo ñaù caáp III döôùi nöôùc baèng maùy khoan momen xoay &gt;200KNm (hoaëc töông töï), ñöôøng kính loã khoan 1000mm.</v>
          </cell>
          <cell r="D1615" t="str">
            <v>m</v>
          </cell>
          <cell r="F1615">
            <v>192474</v>
          </cell>
          <cell r="G1615">
            <v>127961</v>
          </cell>
          <cell r="H1615">
            <v>2782242</v>
          </cell>
        </row>
        <row r="1616">
          <cell r="B1616" t="str">
            <v>AC.32437</v>
          </cell>
          <cell r="C1616" t="str">
            <v>Khoan vaøo ñaù caáp III döôùi nöôùc maùy khoan momen xoay &gt;200KNm (hoaëc töông töï), ñöôøng kính loã khoan 1300mm.</v>
          </cell>
          <cell r="D1616" t="str">
            <v>m</v>
          </cell>
          <cell r="F1616">
            <v>216036</v>
          </cell>
          <cell r="G1616">
            <v>140290</v>
          </cell>
          <cell r="H1616">
            <v>3374680</v>
          </cell>
        </row>
        <row r="1617">
          <cell r="B1617" t="str">
            <v>AC.32438</v>
          </cell>
          <cell r="C1617" t="str">
            <v>Khoan vaøo ñaù caáp III döôùi nöôùc baèng maùy khoan momen xoay &gt;200KNm (hoaëc töông töï), ñöôøng kính loã khoan 1500mm.</v>
          </cell>
          <cell r="D1617" t="str">
            <v>m</v>
          </cell>
          <cell r="F1617">
            <v>288558</v>
          </cell>
          <cell r="G1617">
            <v>154319</v>
          </cell>
          <cell r="H1617">
            <v>3841155</v>
          </cell>
        </row>
        <row r="1618">
          <cell r="B1618" t="str">
            <v>AC.32441</v>
          </cell>
          <cell r="C1618" t="str">
            <v>Khoan vaøo ñaù caáp IV döôùi nöôùc baèng maùy khoan TRC-15 (hoaëc töông töï), ñöôøng kính loã khoan 800mm.</v>
          </cell>
          <cell r="D1618" t="str">
            <v>m</v>
          </cell>
          <cell r="F1618">
            <v>142800</v>
          </cell>
          <cell r="G1618">
            <v>124985</v>
          </cell>
          <cell r="H1618">
            <v>1657804</v>
          </cell>
        </row>
        <row r="1619">
          <cell r="B1619" t="str">
            <v>AC.32442</v>
          </cell>
          <cell r="C1619" t="str">
            <v>Khoan vaøo ñaù caáp IV döôùi nöôùc baèng maùy khoan TRC-15 (hoaëc töông töï), ñöôøng kính loã khoan 1000mm.</v>
          </cell>
          <cell r="D1619" t="str">
            <v>m</v>
          </cell>
          <cell r="F1619">
            <v>155040</v>
          </cell>
          <cell r="G1619">
            <v>137739</v>
          </cell>
          <cell r="H1619">
            <v>1903217</v>
          </cell>
        </row>
        <row r="1620">
          <cell r="B1620" t="str">
            <v>AC.32443</v>
          </cell>
          <cell r="C1620" t="str">
            <v>Khoan vaøo ñaù caáp IV döôùi nöôùc baèng maùy khoan TRC-15 (hoaëc töông töï), ñöôøng kính loã khoan 1200mm.</v>
          </cell>
          <cell r="D1620" t="str">
            <v>m</v>
          </cell>
          <cell r="F1620">
            <v>177480</v>
          </cell>
          <cell r="G1620">
            <v>150918</v>
          </cell>
          <cell r="H1620">
            <v>2148630</v>
          </cell>
        </row>
        <row r="1621">
          <cell r="B1621" t="str">
            <v>AC.32444</v>
          </cell>
          <cell r="C1621" t="str">
            <v>Khoan vaøo ñaù caáp IV döôùi nöôùc baèng maùy khoan TRC-15 (hoaëc töông töï), ñöôøng kính loã khoan 1400mm.</v>
          </cell>
          <cell r="D1621" t="str">
            <v>m</v>
          </cell>
          <cell r="F1621">
            <v>236640</v>
          </cell>
          <cell r="G1621">
            <v>166647</v>
          </cell>
          <cell r="H1621">
            <v>2379714</v>
          </cell>
        </row>
        <row r="1622">
          <cell r="B1622" t="str">
            <v>AC.32445</v>
          </cell>
          <cell r="C1622" t="str">
            <v>Khoan vaøo ñaù caáp IV döôùi nöôùc baèng maùy khoan momen xoay &gt;200KNm (hoaëc töông töï), ñöôøng kính loã khoan 800mm.</v>
          </cell>
          <cell r="D1622" t="str">
            <v>m</v>
          </cell>
          <cell r="F1622">
            <v>155958</v>
          </cell>
          <cell r="G1622">
            <v>110106</v>
          </cell>
          <cell r="H1622">
            <v>2056913</v>
          </cell>
        </row>
        <row r="1623">
          <cell r="B1623" t="str">
            <v>AC.32446</v>
          </cell>
          <cell r="C1623" t="str">
            <v>Khoan vaøo ñaù caáp IV döôùi nöôùc baèng maùy khoan momen xoay &gt;200KNm (hoaëc töông töï), ñöôøng kính loã khoan 1000mm.</v>
          </cell>
          <cell r="D1623" t="str">
            <v>m</v>
          </cell>
          <cell r="F1623">
            <v>181254</v>
          </cell>
          <cell r="G1623">
            <v>121159</v>
          </cell>
          <cell r="H1623">
            <v>2365597</v>
          </cell>
        </row>
        <row r="1624">
          <cell r="B1624" t="str">
            <v>AC.32447</v>
          </cell>
          <cell r="C1624" t="str">
            <v>Khoan vaøo ñaù caáp IV döôùi nöôùc baèng maùy khoan momen xoay &gt;200KNm (hoaëc töông töï), ñöôøng kính loã khoan 1300mm.</v>
          </cell>
          <cell r="D1624" t="str">
            <v>m</v>
          </cell>
          <cell r="F1624">
            <v>202878</v>
          </cell>
          <cell r="G1624">
            <v>133488</v>
          </cell>
          <cell r="H1624">
            <v>2798849</v>
          </cell>
        </row>
        <row r="1625">
          <cell r="B1625" t="str">
            <v>AC.32448</v>
          </cell>
          <cell r="C1625" t="str">
            <v>Khoan vaøo ñaù caáp IV döôùi nöôùc baèng maùy khoan momen xoay &gt;200KNm (hoaëc töông töï), ñöôøng kính loã khoan 1500mm.</v>
          </cell>
          <cell r="D1625" t="str">
            <v>m</v>
          </cell>
          <cell r="F1625">
            <v>272034</v>
          </cell>
          <cell r="G1625">
            <v>146666</v>
          </cell>
          <cell r="H1625">
            <v>3203035</v>
          </cell>
        </row>
        <row r="1626">
          <cell r="B1626" t="str">
            <v>AC.32511</v>
          </cell>
          <cell r="C1626" t="str">
            <v>Khoan vaøo ñaát treân caïn baèng maùy khoan QJ250(hoaëc töông töï), ñöôøng kính loã khoan 2000mm.</v>
          </cell>
          <cell r="D1626" t="str">
            <v>m</v>
          </cell>
          <cell r="F1626">
            <v>216648</v>
          </cell>
          <cell r="G1626">
            <v>165372</v>
          </cell>
          <cell r="H1626">
            <v>899239</v>
          </cell>
        </row>
        <row r="1627">
          <cell r="B1627" t="str">
            <v>AC.32512</v>
          </cell>
          <cell r="C1627" t="str">
            <v>Khoan vaøo ñaát döôùi nöôùc baèng maùy khoan QJ250(hoaëc töông töï), ñöôøng kính loã khoan 2000mm.</v>
          </cell>
          <cell r="D1627" t="str">
            <v>m</v>
          </cell>
          <cell r="F1627">
            <v>241230</v>
          </cell>
          <cell r="G1627">
            <v>254222</v>
          </cell>
          <cell r="H1627">
            <v>1348483</v>
          </cell>
        </row>
        <row r="1628">
          <cell r="B1628" t="str">
            <v>AC.32521</v>
          </cell>
          <cell r="C1628" t="str">
            <v>Khoan vaøo ñaù treân caïn baèng maùy khoan QJ250(hoaëc töông töï), ñöôøng kính oã khoan 2000mm, ñaù caáp I.</v>
          </cell>
          <cell r="D1628" t="str">
            <v>m</v>
          </cell>
          <cell r="F1628">
            <v>435438</v>
          </cell>
          <cell r="G1628">
            <v>366028</v>
          </cell>
          <cell r="H1628">
            <v>4332214</v>
          </cell>
        </row>
        <row r="1629">
          <cell r="B1629" t="str">
            <v>AC.32522</v>
          </cell>
          <cell r="C1629" t="str">
            <v>Khoan vaøo ñaù treân caïn baèng maùy khoan QJ250(hoaëc töông töï), ñöôøng kính oã khoan 2000mm, ñaù caáp II.</v>
          </cell>
          <cell r="D1629" t="str">
            <v>m</v>
          </cell>
          <cell r="F1629">
            <v>392088</v>
          </cell>
          <cell r="G1629">
            <v>328618</v>
          </cell>
          <cell r="H1629">
            <v>3681588</v>
          </cell>
        </row>
        <row r="1630">
          <cell r="B1630" t="str">
            <v>AC.32523</v>
          </cell>
          <cell r="C1630" t="str">
            <v>Khoan vaøo ñaù treân caïn baèng maùy khoan QJ250(hoaëc töông töï), ñöôøng kính oã khoan 2000mm, ñaù caáp III.</v>
          </cell>
          <cell r="D1630" t="str">
            <v>m</v>
          </cell>
          <cell r="F1630">
            <v>348432</v>
          </cell>
          <cell r="G1630">
            <v>303111</v>
          </cell>
          <cell r="H1630">
            <v>2872274</v>
          </cell>
        </row>
        <row r="1631">
          <cell r="B1631" t="str">
            <v>AC.32524</v>
          </cell>
          <cell r="C1631" t="str">
            <v>Khoan vaøo ñaù treân caïn baèng maùy khoan QJ250(hoaëc töông töï), ñöôøng kính oã khoan 2000mm, ñaù caáp IV.</v>
          </cell>
          <cell r="D1631" t="str">
            <v>m</v>
          </cell>
          <cell r="F1631">
            <v>326298</v>
          </cell>
          <cell r="G1631">
            <v>249545</v>
          </cell>
          <cell r="H1631">
            <v>2221648</v>
          </cell>
        </row>
        <row r="1632">
          <cell r="B1632" t="str">
            <v>AC.32531</v>
          </cell>
          <cell r="C1632" t="str">
            <v>Khoan vaøo ñaù döôùi nöôùc baèng maùy khoan QJ250(hoaëc töông töï), ñöôøng kính oã khoan 2000mm, ñaù caáp I.</v>
          </cell>
          <cell r="D1632" t="str">
            <v>m</v>
          </cell>
          <cell r="F1632">
            <v>435438</v>
          </cell>
          <cell r="G1632">
            <v>402589</v>
          </cell>
          <cell r="H1632">
            <v>6285626</v>
          </cell>
        </row>
        <row r="1633">
          <cell r="B1633" t="str">
            <v>AC.32532</v>
          </cell>
          <cell r="C1633" t="str">
            <v>Khoan vaøo ñaù döôùi nöôùc baèng maùy khoan QJ250(hoaëc töông töï), ñöôøng kính oã khoan 2000mm, ñaù caáp II.</v>
          </cell>
          <cell r="D1633" t="str">
            <v>m</v>
          </cell>
          <cell r="F1633">
            <v>392088</v>
          </cell>
          <cell r="G1633">
            <v>361352</v>
          </cell>
          <cell r="H1633">
            <v>5344497</v>
          </cell>
        </row>
        <row r="1634">
          <cell r="B1634" t="str">
            <v>AC.32533</v>
          </cell>
          <cell r="C1634" t="str">
            <v>Khoan vaøo ñaù döôùi nöôùc baèng maùy khoan QJ250(hoaëc töông töï), ñöôøng kính oã khoan 2000mm, ñaù caáp III.</v>
          </cell>
          <cell r="D1634" t="str">
            <v>m</v>
          </cell>
          <cell r="F1634">
            <v>348432</v>
          </cell>
          <cell r="G1634">
            <v>333294</v>
          </cell>
          <cell r="H1634">
            <v>4171868</v>
          </cell>
        </row>
        <row r="1635">
          <cell r="B1635" t="str">
            <v>AC.32534</v>
          </cell>
          <cell r="C1635" t="str">
            <v>Khoan vaøo ñaù döôùi nöôùc baèng maùy khoan QJ250(hoaëc töông töï), ñöôøng kính oã khoan 2000mm, ñaù caáp IV.</v>
          </cell>
          <cell r="D1635" t="str">
            <v>m</v>
          </cell>
          <cell r="F1635">
            <v>326298</v>
          </cell>
          <cell r="G1635">
            <v>274628</v>
          </cell>
          <cell r="H1635">
            <v>3258833</v>
          </cell>
        </row>
        <row r="1636">
          <cell r="B1636" t="str">
            <v>AC.32611</v>
          </cell>
          <cell r="C1636" t="str">
            <v>Khoan taïo loã coïc khoan nhoài vaøo ñaù vò trí coù hang ñoäng Caster, ñaù moà coâi baèng maùy khoan ñaù momen xoay &gt;200KNm (hoaëc töông töï), khoan treân caïn, ñöôøng kính loã khoan 800mm</v>
          </cell>
          <cell r="D1636" t="str">
            <v>m</v>
          </cell>
          <cell r="F1636">
            <v>463692</v>
          </cell>
          <cell r="G1636">
            <v>137654</v>
          </cell>
          <cell r="H1636">
            <v>3125597</v>
          </cell>
        </row>
        <row r="1637">
          <cell r="B1637" t="str">
            <v>AC.32612</v>
          </cell>
          <cell r="C1637" t="str">
            <v>Khoan taïo loã coïc khoan nhoài vaøo ñaù vò trí coù hang ñoäng Caster, ñaù moà coâi baèng maùy khoan ñaù momen xoay &gt;200KNm (hoaëc töông töï), khoan treân caïn, ñöôøng kính loã khoan 1000mm</v>
          </cell>
          <cell r="D1637" t="str">
            <v>m</v>
          </cell>
          <cell r="F1637">
            <v>533664</v>
          </cell>
          <cell r="G1637">
            <v>158315</v>
          </cell>
          <cell r="H1637">
            <v>3604005</v>
          </cell>
        </row>
        <row r="1638">
          <cell r="B1638" t="str">
            <v>AC.32613</v>
          </cell>
          <cell r="C1638" t="str">
            <v>Khoan taïo loã coïc khoan nhoài vaøo ñaù vò trí coù hang ñoäng Caster, ñaù moà coâi baèng maùy khoan ñaù momen xoay &gt;200KNm (hoaëc töông töï), khoan treân caïn, ñöôøng kính loã khoan 1200mm</v>
          </cell>
          <cell r="D1638" t="str">
            <v>m</v>
          </cell>
          <cell r="F1638">
            <v>614264</v>
          </cell>
          <cell r="G1638">
            <v>182079</v>
          </cell>
          <cell r="H1638">
            <v>4238695</v>
          </cell>
        </row>
        <row r="1639">
          <cell r="B1639" t="str">
            <v>AC.32614</v>
          </cell>
          <cell r="C1639" t="str">
            <v>Khoan taïo loã coïc khoan nhoài vaøo ñaù vò trí coù hang ñoäng Caster, ñaù moà coâi baèng maùy khoan ñaù momen xoay &gt;200KNm (hoaëc töông töï), khoan treân caïn, ñöôøng kính loã kh 1500mm</v>
          </cell>
          <cell r="D1639" t="str">
            <v>m</v>
          </cell>
          <cell r="F1639">
            <v>930648</v>
          </cell>
          <cell r="G1639">
            <v>227567</v>
          </cell>
          <cell r="H1639">
            <v>5177435</v>
          </cell>
        </row>
        <row r="1640">
          <cell r="B1640" t="str">
            <v>AC.32615</v>
          </cell>
          <cell r="C1640" t="str">
            <v>Khoan taïo loã coïc khoan nhoài vaøo ñaù vò trí coù hang ñoäng Caster, ñaù moà coâi baèng maùy khoan ñaù momen xoay &gt;200KNm (hoaëc töông töï), khoan treân caïn, ñöôøng kính loã khoan 2000mm</v>
          </cell>
          <cell r="D1640" t="str">
            <v>m</v>
          </cell>
          <cell r="F1640">
            <v>1072714</v>
          </cell>
          <cell r="G1640">
            <v>318627</v>
          </cell>
          <cell r="H1640">
            <v>7018487</v>
          </cell>
        </row>
        <row r="1641">
          <cell r="B1641" t="str">
            <v>AC.32621</v>
          </cell>
          <cell r="C1641" t="str">
            <v>Khoan taïo loã coïc khoan nhoài vaøo ñaù vò trí coù hang ñoäng Caster, ñaù moà coâi baèng maùy khoan ñaù momen xoay &gt;200KNm (hoaëc töông töï), khoan döôùi nöôùc, ñöôøng kính loã khoan 800mm</v>
          </cell>
          <cell r="D1641" t="str">
            <v>m</v>
          </cell>
          <cell r="F1641">
            <v>463692</v>
          </cell>
          <cell r="G1641">
            <v>165202</v>
          </cell>
          <cell r="H1641">
            <v>4514846</v>
          </cell>
        </row>
        <row r="1642">
          <cell r="B1642" t="str">
            <v>AC.32622</v>
          </cell>
          <cell r="C1642" t="str">
            <v>Khoan taïo loã coïc khoan nhoài vaøo ñaù vò trí coù hang ñoäng Caster, ñaù moà coâi baèng maùy khoan ñaù momen xoay &gt;200KNm (hoaëc töông töï), khoan döôùi nöôùc, ñöôøng kính loã khoan 1000mm</v>
          </cell>
          <cell r="D1642" t="str">
            <v>m</v>
          </cell>
          <cell r="F1642">
            <v>533664</v>
          </cell>
          <cell r="G1642">
            <v>189986</v>
          </cell>
          <cell r="H1642">
            <v>5191916</v>
          </cell>
        </row>
        <row r="1643">
          <cell r="B1643" t="str">
            <v>AC.32623</v>
          </cell>
          <cell r="C1643" t="str">
            <v>Khoan taïo loã coïc khoan nhoài vaøo ñaù vò trí coù hang ñoäng Caster, ñaù moà coâi baèng maùy khoan ñaù momen xoay &gt;200KNm (hoaëc töông töï), khoan döôùi nöôùc, ñöôøng kính loã khoan 1200mm</v>
          </cell>
          <cell r="D1643" t="str">
            <v>m</v>
          </cell>
          <cell r="F1643">
            <v>614264</v>
          </cell>
          <cell r="G1643">
            <v>218469</v>
          </cell>
          <cell r="H1643">
            <v>6184764</v>
          </cell>
        </row>
        <row r="1644">
          <cell r="B1644" t="str">
            <v>AC.32624</v>
          </cell>
          <cell r="C1644" t="str">
            <v>Khoan taïo loã coïc khoan nhoài vaøo ñaù vò trí coù hang ñoäng Caster, ñaù moà coâi baèng maùy khoan ñaù momen xoay &gt;200KNm (hoaëc töông töï), khoan döôùi nöôùc, ñöôøng kính loã khoan 1500mm</v>
          </cell>
          <cell r="D1644" t="str">
            <v>m</v>
          </cell>
          <cell r="F1644">
            <v>930648</v>
          </cell>
          <cell r="G1644">
            <v>273097</v>
          </cell>
          <cell r="H1644">
            <v>7468174</v>
          </cell>
        </row>
        <row r="1645">
          <cell r="B1645" t="str">
            <v>AC.32625</v>
          </cell>
          <cell r="C1645" t="str">
            <v>Khoan taïo loã coïc khoan nhoài vaøo ñaù vò trí coù hang ñoäng Caster, ñaù moà coâi baèng maùy khoan ñaù momen xoay &gt;200KNm (hoaëc töông töï), khoan döôùi nöôùc, ñöôøng kính loã khoan 2000mm</v>
          </cell>
          <cell r="D1645" t="str">
            <v>m</v>
          </cell>
          <cell r="F1645">
            <v>1072714</v>
          </cell>
          <cell r="G1645">
            <v>382353</v>
          </cell>
          <cell r="H1645">
            <v>10003857</v>
          </cell>
        </row>
        <row r="1646">
          <cell r="B1646" t="str">
            <v>AC.32711</v>
          </cell>
          <cell r="C1646" t="str">
            <v>Khoan taïo loã coïc khoan nhoài vaøo cuoäi, soûi, saïn baèng maùy khoan ñaù momen xoay &gt;200KNm (hoaëc töông töï), khoan treân caïn, ñöôøng kính loã khoan 1500mm.</v>
          </cell>
          <cell r="D1646" t="str">
            <v>m</v>
          </cell>
          <cell r="F1646">
            <v>842112</v>
          </cell>
          <cell r="G1646">
            <v>218989</v>
          </cell>
          <cell r="H1646">
            <v>4465139</v>
          </cell>
        </row>
        <row r="1647">
          <cell r="B1647" t="str">
            <v>AC.32712</v>
          </cell>
          <cell r="C1647" t="str">
            <v>Khoan taïo loã coïc khoan nhoài vaøo cuoäi, soûi, saïn baèng maùy khoan ñaù momen xoay &gt;200KNm (hoaëc töông töï), khoan treân caïn, ñöôøng kính loã khoan 2000mm.</v>
          </cell>
          <cell r="D1647" t="str">
            <v>m</v>
          </cell>
          <cell r="F1647">
            <v>948090</v>
          </cell>
          <cell r="G1647">
            <v>297364</v>
          </cell>
          <cell r="H1647">
            <v>4784078</v>
          </cell>
        </row>
        <row r="1648">
          <cell r="B1648" t="str">
            <v>AC.32721</v>
          </cell>
          <cell r="C1648" t="str">
            <v>Khoan taïo loã coïc khoan nhoài vaøo cuoäi, soûi, saïn baèng maùy khoan ñaù momen xoay &gt;200KNm (hoaëc töông töï), khoan döôùi nöôùc, ñöôøng kính loã khoan 1500mm.</v>
          </cell>
          <cell r="D1648" t="str">
            <v>m</v>
          </cell>
          <cell r="F1648">
            <v>635562</v>
          </cell>
          <cell r="G1648">
            <v>273852</v>
          </cell>
          <cell r="H1648">
            <v>6701425</v>
          </cell>
        </row>
        <row r="1649">
          <cell r="B1649" t="str">
            <v>AC.32722</v>
          </cell>
          <cell r="C1649" t="str">
            <v>Khoan taïo loã coïc khoan nhoài vaøo cuoäi, soûi, saïn baèng maùy khoan ñaù momen xoay &gt;200KNm (hoaëc töông töï), khoan döôùi nöôùc, ñöôøng kính loã khoan 2000mm.</v>
          </cell>
          <cell r="D1649" t="str">
            <v>m</v>
          </cell>
          <cell r="F1649">
            <v>948090</v>
          </cell>
          <cell r="G1649">
            <v>371590</v>
          </cell>
          <cell r="H1649">
            <v>8515713</v>
          </cell>
        </row>
        <row r="1650">
          <cell r="B1650" t="str">
            <v>AC.32810</v>
          </cell>
          <cell r="C1650" t="str">
            <v>Bôm dung dòch bentonit choáng suït thaønh loã khoan, thaønh coïc Barrette treân caïn.</v>
          </cell>
          <cell r="D1650" t="str">
            <v>m³ dung dòch</v>
          </cell>
          <cell r="F1650">
            <v>65109</v>
          </cell>
          <cell r="G1650">
            <v>24657</v>
          </cell>
          <cell r="H1650">
            <v>55334</v>
          </cell>
        </row>
        <row r="1651">
          <cell r="B1651" t="str">
            <v>AC.32820</v>
          </cell>
          <cell r="C1651" t="str">
            <v>Bôm dung dòch bentonit choáng suït thaønh loã khoan, thaønh coïc Barrette döôùi nöôùc.</v>
          </cell>
          <cell r="D1651" t="str">
            <v>m³ dung dòch</v>
          </cell>
          <cell r="F1651">
            <v>65109</v>
          </cell>
          <cell r="G1651">
            <v>27208</v>
          </cell>
          <cell r="H1651">
            <v>130022</v>
          </cell>
        </row>
        <row r="1652">
          <cell r="B1652" t="str">
            <v>AC.33111</v>
          </cell>
          <cell r="C1652" t="str">
            <v>Khoan vaøo ñaát treân caïn, ñöôøng kính loã khoan 600mm.</v>
          </cell>
          <cell r="D1652" t="str">
            <v>m</v>
          </cell>
          <cell r="F1652">
            <v>7140</v>
          </cell>
          <cell r="G1652">
            <v>166893</v>
          </cell>
          <cell r="H1652">
            <v>492108</v>
          </cell>
        </row>
        <row r="1653">
          <cell r="B1653" t="str">
            <v>AC.33112</v>
          </cell>
          <cell r="C1653" t="str">
            <v>Khoan vaøo ñaát treân caïn, ñöôøng kính loã khoan 800mm.</v>
          </cell>
          <cell r="D1653" t="str">
            <v>m</v>
          </cell>
          <cell r="F1653">
            <v>8670</v>
          </cell>
          <cell r="G1653">
            <v>220833</v>
          </cell>
          <cell r="H1653">
            <v>593939</v>
          </cell>
        </row>
        <row r="1654">
          <cell r="B1654" t="str">
            <v>AC.33113</v>
          </cell>
          <cell r="C1654" t="str">
            <v>Khoan vaøo ñaát treân caïn, ñöôøng kính loã khoan 1000mm.</v>
          </cell>
          <cell r="D1654" t="str">
            <v>m</v>
          </cell>
          <cell r="F1654">
            <v>10200</v>
          </cell>
          <cell r="G1654">
            <v>275696</v>
          </cell>
          <cell r="H1654">
            <v>695771</v>
          </cell>
        </row>
        <row r="1655">
          <cell r="B1655" t="str">
            <v>AC.33211</v>
          </cell>
          <cell r="C1655" t="str">
            <v>Khoan vaøo ñaát döôùi nöôùc, ñöôøng kính loã khoan 600mm.</v>
          </cell>
          <cell r="D1655" t="str">
            <v>m</v>
          </cell>
          <cell r="F1655">
            <v>6732</v>
          </cell>
          <cell r="G1655">
            <v>208386</v>
          </cell>
          <cell r="H1655">
            <v>1637853</v>
          </cell>
        </row>
        <row r="1656">
          <cell r="B1656" t="str">
            <v>AC.33212</v>
          </cell>
          <cell r="C1656" t="str">
            <v>Khoan vaøo ñaát döôùi nöôùc, ñöôøng kính loã khoan 800mm.</v>
          </cell>
          <cell r="D1656" t="str">
            <v>m</v>
          </cell>
          <cell r="F1656">
            <v>8058</v>
          </cell>
          <cell r="G1656">
            <v>275696</v>
          </cell>
          <cell r="H1656">
            <v>2023288</v>
          </cell>
        </row>
        <row r="1657">
          <cell r="B1657" t="str">
            <v>AC.33213</v>
          </cell>
          <cell r="C1657" t="str">
            <v>Khoan vaøo ñaát döôùi nöôùc, ñöôøng kính loã khoan 1000mm.</v>
          </cell>
          <cell r="D1657" t="str">
            <v>m</v>
          </cell>
          <cell r="F1657">
            <v>9384</v>
          </cell>
          <cell r="G1657">
            <v>344389</v>
          </cell>
          <cell r="H1657">
            <v>2450037</v>
          </cell>
        </row>
        <row r="1658">
          <cell r="B1658" t="str">
            <v>AC.33311</v>
          </cell>
          <cell r="C1658" t="str">
            <v>Khoan vaøo ñaù treân caïn, ñöôøng kính loã khoan 600mm, ñaù caáp I.</v>
          </cell>
          <cell r="D1658" t="str">
            <v>m</v>
          </cell>
          <cell r="F1658">
            <v>135864</v>
          </cell>
          <cell r="G1658">
            <v>591040</v>
          </cell>
          <cell r="H1658">
            <v>991514</v>
          </cell>
        </row>
        <row r="1659">
          <cell r="B1659" t="str">
            <v>AC.33312</v>
          </cell>
          <cell r="C1659" t="str">
            <v>Khoan vaøo ñaù treân caïn, ñöôøng kính loã khoan 800mm, ñaù caáp I.</v>
          </cell>
          <cell r="D1659" t="str">
            <v>m</v>
          </cell>
          <cell r="F1659">
            <v>155754</v>
          </cell>
          <cell r="G1659">
            <v>787900</v>
          </cell>
          <cell r="H1659">
            <v>1339884</v>
          </cell>
        </row>
        <row r="1660">
          <cell r="B1660" t="str">
            <v>AC.33313</v>
          </cell>
          <cell r="C1660" t="str">
            <v>Khoan vaøo ñaù treân caïn, ñöôøng kính loã khoan 1000mm, ñaù caáp I.</v>
          </cell>
          <cell r="D1660" t="str">
            <v>m</v>
          </cell>
          <cell r="F1660">
            <v>177684</v>
          </cell>
          <cell r="G1660">
            <v>984760</v>
          </cell>
          <cell r="H1660">
            <v>1672175</v>
          </cell>
        </row>
        <row r="1661">
          <cell r="B1661" t="str">
            <v>AC.33321</v>
          </cell>
          <cell r="C1661" t="str">
            <v>Khoan vaøo ñaù treân caïn, ñöôøng kính loã khoan 600mm, ñaù caáp II.</v>
          </cell>
          <cell r="D1661" t="str">
            <v>m</v>
          </cell>
          <cell r="F1661">
            <v>129132</v>
          </cell>
          <cell r="G1661">
            <v>561074</v>
          </cell>
          <cell r="H1661">
            <v>937919</v>
          </cell>
        </row>
        <row r="1662">
          <cell r="B1662" t="str">
            <v>AC.33322</v>
          </cell>
          <cell r="C1662" t="str">
            <v>Khoan vaøo ñaù treân caïn, ñöôøng kính loã khoan 800mm, ñaù caáp II.</v>
          </cell>
          <cell r="D1662" t="str">
            <v>m</v>
          </cell>
          <cell r="F1662">
            <v>155142</v>
          </cell>
          <cell r="G1662">
            <v>749635</v>
          </cell>
          <cell r="H1662">
            <v>1248772</v>
          </cell>
        </row>
        <row r="1663">
          <cell r="B1663" t="str">
            <v>AC.33323</v>
          </cell>
          <cell r="C1663" t="str">
            <v>Khoan vaøo ñaù treân caïn, ñöôøng kính loã khoan 1000mm, ñaù caáp II.</v>
          </cell>
          <cell r="D1663" t="str">
            <v>m</v>
          </cell>
          <cell r="F1663">
            <v>172992</v>
          </cell>
          <cell r="G1663">
            <v>936813</v>
          </cell>
          <cell r="H1663">
            <v>1564985</v>
          </cell>
        </row>
        <row r="1664">
          <cell r="B1664" t="str">
            <v>AC.33331</v>
          </cell>
          <cell r="C1664" t="str">
            <v>Khoan vaøo ñaù treân caïn, ñöôøng kính loã khoan 600mm, ñaù caáp III.</v>
          </cell>
          <cell r="D1664" t="str">
            <v>m</v>
          </cell>
          <cell r="F1664">
            <v>126786</v>
          </cell>
          <cell r="G1664">
            <v>533412</v>
          </cell>
          <cell r="H1664">
            <v>889683</v>
          </cell>
        </row>
        <row r="1665">
          <cell r="B1665" t="str">
            <v>AC.33332</v>
          </cell>
          <cell r="C1665" t="str">
            <v>Khoan vaøo ñaù treân caïn, ñöôøng kính loã khoan 800mm, ñaù caáp III.</v>
          </cell>
          <cell r="D1665" t="str">
            <v>m</v>
          </cell>
          <cell r="F1665">
            <v>146676</v>
          </cell>
          <cell r="G1665">
            <v>710908</v>
          </cell>
          <cell r="H1665">
            <v>1184457</v>
          </cell>
        </row>
        <row r="1666">
          <cell r="B1666" t="str">
            <v>AC.33333</v>
          </cell>
          <cell r="C1666" t="str">
            <v>Khoan vaøo ñaù treân caïn, ñöôøng kính loã khoan 1000mm, ñaù caáp III.</v>
          </cell>
          <cell r="D1666" t="str">
            <v>m</v>
          </cell>
          <cell r="F1666">
            <v>168606</v>
          </cell>
          <cell r="G1666">
            <v>888405</v>
          </cell>
          <cell r="H1666">
            <v>1479232</v>
          </cell>
        </row>
        <row r="1667">
          <cell r="B1667" t="str">
            <v>AC.33341</v>
          </cell>
          <cell r="C1667" t="str">
            <v>Khoan vaøo ñaù treân caïn, ñöôøng kính loã khoan 600mm, ñaù caáp IV.</v>
          </cell>
          <cell r="D1667" t="str">
            <v>m</v>
          </cell>
          <cell r="F1667">
            <v>122094</v>
          </cell>
          <cell r="G1667">
            <v>506672</v>
          </cell>
          <cell r="H1667">
            <v>841447</v>
          </cell>
        </row>
        <row r="1668">
          <cell r="B1668" t="str">
            <v>AC.33342</v>
          </cell>
          <cell r="C1668" t="str">
            <v>Khoan vaøo ñaù treân caïn, ñöôøng kính loã khoan 800mm, ñaù caáp IV.</v>
          </cell>
          <cell r="D1668" t="str">
            <v>m</v>
          </cell>
          <cell r="F1668">
            <v>141984</v>
          </cell>
          <cell r="G1668">
            <v>669877</v>
          </cell>
          <cell r="H1668">
            <v>1120143</v>
          </cell>
        </row>
        <row r="1669">
          <cell r="B1669" t="str">
            <v>AC.33343</v>
          </cell>
          <cell r="C1669" t="str">
            <v>Khoan vaøo ñaù treân caïn, ñöôøng kính loã khoan 1000mm, ñaù caáp IV.</v>
          </cell>
          <cell r="D1669" t="str">
            <v>m</v>
          </cell>
          <cell r="F1669">
            <v>163914</v>
          </cell>
          <cell r="G1669">
            <v>837230</v>
          </cell>
          <cell r="H1669">
            <v>1398839</v>
          </cell>
        </row>
        <row r="1670">
          <cell r="B1670" t="str">
            <v>AC.33411</v>
          </cell>
          <cell r="C1670" t="str">
            <v>Khoan vaøo ñaù döôùi nöôùc, ñöôøng kính loã khoan 600mm, ñaù caáp I.</v>
          </cell>
          <cell r="D1670" t="str">
            <v>m</v>
          </cell>
          <cell r="F1670">
            <v>135864</v>
          </cell>
          <cell r="G1670">
            <v>679558</v>
          </cell>
          <cell r="H1670">
            <v>4282663</v>
          </cell>
        </row>
        <row r="1671">
          <cell r="B1671" t="str">
            <v>AC.33412</v>
          </cell>
          <cell r="C1671" t="str">
            <v>Khoan vaøo ñaù döôùi nöôùc, ñöôøng kính loã khoan 800mm, ñaù caáp I.</v>
          </cell>
          <cell r="D1671" t="str">
            <v>m</v>
          </cell>
          <cell r="F1671">
            <v>155754</v>
          </cell>
          <cell r="G1671">
            <v>903619</v>
          </cell>
          <cell r="H1671">
            <v>5674639</v>
          </cell>
        </row>
        <row r="1672">
          <cell r="B1672" t="str">
            <v>AC.33413</v>
          </cell>
          <cell r="C1672" t="str">
            <v>Khoan vaøo ñaù döôùi nöôùc, ñöôøng kính loã khoan 1000mm, ñaù caáp I.</v>
          </cell>
          <cell r="D1672" t="str">
            <v>m</v>
          </cell>
          <cell r="F1672">
            <v>177684</v>
          </cell>
          <cell r="G1672">
            <v>1129524</v>
          </cell>
          <cell r="H1672">
            <v>7066615</v>
          </cell>
        </row>
        <row r="1673">
          <cell r="B1673" t="str">
            <v>AC.33421</v>
          </cell>
          <cell r="C1673" t="str">
            <v>Khoan vaøo ñaù döôùi nöôùc, ñöôøng kính loã khoan 600mm, ñaù caáp II.</v>
          </cell>
          <cell r="D1673" t="str">
            <v>m</v>
          </cell>
          <cell r="F1673">
            <v>129132</v>
          </cell>
          <cell r="G1673">
            <v>645442</v>
          </cell>
          <cell r="H1673">
            <v>4093759</v>
          </cell>
        </row>
        <row r="1674">
          <cell r="B1674" t="str">
            <v>AC.33422</v>
          </cell>
          <cell r="C1674" t="str">
            <v>Khoan vaøo ñaù döôùi nöôùc, ñöôøng kính loã khoan 800mm, ñaù caáp II.</v>
          </cell>
          <cell r="D1674" t="str">
            <v>m</v>
          </cell>
          <cell r="F1674">
            <v>151062</v>
          </cell>
          <cell r="G1674">
            <v>858438</v>
          </cell>
          <cell r="H1674">
            <v>5431833</v>
          </cell>
        </row>
        <row r="1675">
          <cell r="B1675" t="str">
            <v>AC.33423</v>
          </cell>
          <cell r="C1675" t="str">
            <v>Khoan vaøo ñaù döôùi nöôùc, ñöôøng kính loã khoan 1000mm, ñaù caáp II.</v>
          </cell>
          <cell r="D1675" t="str">
            <v>m</v>
          </cell>
          <cell r="F1675">
            <v>172992</v>
          </cell>
          <cell r="G1675">
            <v>1072817</v>
          </cell>
          <cell r="H1675">
            <v>6769907</v>
          </cell>
        </row>
        <row r="1676">
          <cell r="B1676" t="str">
            <v>AC.33431</v>
          </cell>
          <cell r="C1676" t="str">
            <v>Khoan vaøo ñaù döôùi nöôùc, ñöôøng kính loã khoan 600mm, ñaù caáp III.</v>
          </cell>
          <cell r="D1676" t="str">
            <v>m</v>
          </cell>
          <cell r="F1676">
            <v>126786</v>
          </cell>
          <cell r="G1676">
            <v>613170</v>
          </cell>
          <cell r="H1676">
            <v>3869266</v>
          </cell>
        </row>
        <row r="1677">
          <cell r="B1677" t="str">
            <v>AC.33432</v>
          </cell>
          <cell r="C1677" t="str">
            <v>Khoan vaøo ñaù döôùi nöôùc, ñöôøng kính loã khoan 800mm, ñaù caáp III.</v>
          </cell>
          <cell r="D1677" t="str">
            <v>m</v>
          </cell>
          <cell r="F1677">
            <v>146676</v>
          </cell>
          <cell r="G1677">
            <v>815101</v>
          </cell>
          <cell r="H1677">
            <v>5122044</v>
          </cell>
        </row>
        <row r="1678">
          <cell r="B1678" t="str">
            <v>AC.33433</v>
          </cell>
          <cell r="C1678" t="str">
            <v>Khoan vaøo ñaù döôùi nöôùc, ñöôøng kính loã khoan 1000mm, ñaù caáp III.</v>
          </cell>
          <cell r="D1678" t="str">
            <v>m</v>
          </cell>
          <cell r="F1678">
            <v>168606</v>
          </cell>
          <cell r="G1678">
            <v>1018876</v>
          </cell>
          <cell r="H1678">
            <v>6389738</v>
          </cell>
        </row>
        <row r="1679">
          <cell r="B1679" t="str">
            <v>AC.33441</v>
          </cell>
          <cell r="C1679" t="str">
            <v>Khoan vaøo ñaù döôùi nöôùc, ñöôøng kính loã khoan 600mm, ñaù caáp IV.</v>
          </cell>
          <cell r="D1679" t="str">
            <v>m</v>
          </cell>
          <cell r="F1679">
            <v>122094</v>
          </cell>
          <cell r="G1679">
            <v>582281</v>
          </cell>
          <cell r="H1679">
            <v>3659688</v>
          </cell>
        </row>
        <row r="1680">
          <cell r="B1680" t="str">
            <v>AC.33442</v>
          </cell>
          <cell r="C1680" t="str">
            <v>Khoan vaøo ñaù döôùi nöôùc, ñöôøng kính loã khoan 800mm, ñaù caáp IV.</v>
          </cell>
          <cell r="D1680" t="str">
            <v>m</v>
          </cell>
          <cell r="F1680">
            <v>141984</v>
          </cell>
          <cell r="G1680">
            <v>774069</v>
          </cell>
          <cell r="H1680">
            <v>4842087</v>
          </cell>
        </row>
        <row r="1681">
          <cell r="B1681" t="str">
            <v>AC.33443</v>
          </cell>
          <cell r="C1681" t="str">
            <v>Khoan vaøo ñaù döôùi nöôùc, ñöôøng kính loã khoan 1000mm, ñaù caáp IV.</v>
          </cell>
          <cell r="D1681" t="str">
            <v>m</v>
          </cell>
          <cell r="F1681">
            <v>163914</v>
          </cell>
          <cell r="G1681">
            <v>967241</v>
          </cell>
          <cell r="H1681">
            <v>6024485</v>
          </cell>
        </row>
        <row r="1682">
          <cell r="B1682" t="str">
            <v>AC.34111</v>
          </cell>
          <cell r="C1682" t="str">
            <v>Khoan vaøo ñaát treân caïn, ñöôøng kính loã khoan 600mm.</v>
          </cell>
          <cell r="D1682" t="str">
            <v>m</v>
          </cell>
          <cell r="F1682">
            <v>205769</v>
          </cell>
          <cell r="G1682">
            <v>129088</v>
          </cell>
          <cell r="H1682">
            <v>418272</v>
          </cell>
        </row>
        <row r="1683">
          <cell r="B1683" t="str">
            <v>AC.34112</v>
          </cell>
          <cell r="C1683" t="str">
            <v>Khoan vaøo ñaát treân caïn, ñöôøng kính loã khoan 800mm.</v>
          </cell>
          <cell r="D1683" t="str">
            <v>m</v>
          </cell>
          <cell r="F1683">
            <v>257024</v>
          </cell>
          <cell r="G1683">
            <v>171964</v>
          </cell>
          <cell r="H1683">
            <v>511221</v>
          </cell>
        </row>
        <row r="1684">
          <cell r="B1684" t="str">
            <v>AC.34113</v>
          </cell>
          <cell r="C1684" t="str">
            <v>Khoan vaøo ñaát treân caïn, ñöôøng kính loã khoan 1000mm.</v>
          </cell>
          <cell r="D1684" t="str">
            <v>m</v>
          </cell>
          <cell r="F1684">
            <v>321038</v>
          </cell>
          <cell r="G1684">
            <v>214840</v>
          </cell>
          <cell r="H1684">
            <v>604170</v>
          </cell>
        </row>
        <row r="1685">
          <cell r="B1685" t="str">
            <v>AC.34221</v>
          </cell>
          <cell r="C1685" t="str">
            <v>Khoan vaøo ñaát döôùi nöôùc, ñöôøng kính loã khoan 600mm.</v>
          </cell>
          <cell r="D1685" t="str">
            <v>m</v>
          </cell>
          <cell r="F1685">
            <v>206624</v>
          </cell>
          <cell r="G1685">
            <v>165971</v>
          </cell>
          <cell r="H1685">
            <v>723639</v>
          </cell>
        </row>
        <row r="1686">
          <cell r="B1686" t="str">
            <v>AC.34222</v>
          </cell>
          <cell r="C1686" t="str">
            <v>Khoan vaøo ñaát döôùi nöôùc, ñöôøng kính loã khoan 800mm.</v>
          </cell>
          <cell r="D1686" t="str">
            <v>m</v>
          </cell>
          <cell r="F1686">
            <v>258038</v>
          </cell>
          <cell r="G1686">
            <v>220372</v>
          </cell>
          <cell r="H1686">
            <v>930789</v>
          </cell>
        </row>
        <row r="1687">
          <cell r="B1687" t="str">
            <v>AC.34223</v>
          </cell>
          <cell r="C1687" t="str">
            <v>Khoan vaøo ñaát döôùi nöôùc, ñöôøng kính loã khoan 1000mm.</v>
          </cell>
          <cell r="D1687" t="str">
            <v>m</v>
          </cell>
          <cell r="F1687">
            <v>322245</v>
          </cell>
          <cell r="G1687">
            <v>275235</v>
          </cell>
          <cell r="H1687">
            <v>1117093</v>
          </cell>
        </row>
        <row r="1688">
          <cell r="B1688" t="str">
            <v>AC.34311</v>
          </cell>
          <cell r="C1688" t="str">
            <v>Khoan vaøo ñaù caáp I treân caïn, ñöôøng kính loã khoan 600mm.</v>
          </cell>
          <cell r="D1688" t="str">
            <v>m</v>
          </cell>
          <cell r="F1688">
            <v>553534</v>
          </cell>
          <cell r="G1688">
            <v>622391</v>
          </cell>
          <cell r="H1688">
            <v>1766036</v>
          </cell>
        </row>
        <row r="1689">
          <cell r="B1689" t="str">
            <v>AC.34312</v>
          </cell>
          <cell r="C1689" t="str">
            <v>Khoan vaøo ñaù caáp I treân caïn, ñöôøng kính loã khoan 800mm.</v>
          </cell>
          <cell r="D1689" t="str">
            <v>m</v>
          </cell>
          <cell r="F1689">
            <v>641051</v>
          </cell>
          <cell r="G1689">
            <v>825244</v>
          </cell>
          <cell r="H1689">
            <v>2323732</v>
          </cell>
        </row>
        <row r="1690">
          <cell r="B1690" t="str">
            <v>AC.34313</v>
          </cell>
          <cell r="C1690" t="str">
            <v>Khoan vaøo ñaù caáp I treân caïn, ñöôøng kính loã khoan 1000mm.</v>
          </cell>
          <cell r="D1690" t="str">
            <v>m</v>
          </cell>
          <cell r="F1690">
            <v>784172</v>
          </cell>
          <cell r="G1690">
            <v>1032707</v>
          </cell>
          <cell r="H1690">
            <v>2881428</v>
          </cell>
        </row>
        <row r="1691">
          <cell r="B1691" t="str">
            <v>AC.34321</v>
          </cell>
          <cell r="C1691" t="str">
            <v>Khoan vaøo ñaù caáp II treân caïn, ñöôøng kính loã khoan 600mm.</v>
          </cell>
          <cell r="D1691" t="str">
            <v>m</v>
          </cell>
          <cell r="F1691">
            <v>461223</v>
          </cell>
          <cell r="G1691">
            <v>590118</v>
          </cell>
          <cell r="H1691">
            <v>1673087</v>
          </cell>
        </row>
        <row r="1692">
          <cell r="B1692" t="str">
            <v>AC.34322</v>
          </cell>
          <cell r="C1692" t="str">
            <v>Khoan vaøo ñaù caáp II treân caïn, ñöôøng kính loã khoan 800mm.</v>
          </cell>
          <cell r="D1692" t="str">
            <v>m</v>
          </cell>
          <cell r="F1692">
            <v>534172</v>
          </cell>
          <cell r="G1692">
            <v>788361</v>
          </cell>
          <cell r="H1692">
            <v>2207545</v>
          </cell>
        </row>
        <row r="1693">
          <cell r="B1693" t="str">
            <v>AC.34323</v>
          </cell>
          <cell r="C1693" t="str">
            <v>Khoan vaøo ñaù caáp II treân caïn, ñöôøng kính loã khoan 1000mm.</v>
          </cell>
          <cell r="D1693" t="str">
            <v>m</v>
          </cell>
          <cell r="F1693">
            <v>653457</v>
          </cell>
          <cell r="G1693">
            <v>985221</v>
          </cell>
          <cell r="H1693">
            <v>2788478</v>
          </cell>
        </row>
        <row r="1694">
          <cell r="B1694" t="str">
            <v>AC.34331</v>
          </cell>
          <cell r="C1694" t="str">
            <v>Khoan vaøo ñaù caáp III treân caïn, ñöôøng kính loã khoan 600mm.</v>
          </cell>
          <cell r="D1694" t="str">
            <v>m</v>
          </cell>
          <cell r="F1694">
            <v>384804</v>
          </cell>
          <cell r="G1694">
            <v>560612</v>
          </cell>
          <cell r="H1694">
            <v>1580138</v>
          </cell>
        </row>
        <row r="1695">
          <cell r="B1695" t="str">
            <v>AC.34332</v>
          </cell>
          <cell r="C1695" t="str">
            <v>Khoan vaøo ñaù caáp III treân caïn, ñöôøng kính loã khoan 800mm.</v>
          </cell>
          <cell r="D1695" t="str">
            <v>m</v>
          </cell>
          <cell r="F1695">
            <v>461223</v>
          </cell>
          <cell r="G1695">
            <v>747330</v>
          </cell>
          <cell r="H1695">
            <v>2114596</v>
          </cell>
        </row>
        <row r="1696">
          <cell r="B1696" t="str">
            <v>AC.34333</v>
          </cell>
          <cell r="C1696" t="str">
            <v>Khoan vaøo ñaù caáp III treân caïn, ñöôøng kính loã khoan 1000mm.</v>
          </cell>
          <cell r="D1696" t="str">
            <v>m</v>
          </cell>
          <cell r="F1696">
            <v>538141</v>
          </cell>
          <cell r="G1696">
            <v>934047</v>
          </cell>
          <cell r="H1696">
            <v>2625817</v>
          </cell>
        </row>
        <row r="1697">
          <cell r="B1697" t="str">
            <v>AC.34341</v>
          </cell>
          <cell r="C1697" t="str">
            <v>Khoan vaøo ñaù caáp IV treân caïn, ñöôøng kính loã khoan 600mm.</v>
          </cell>
          <cell r="D1697" t="str">
            <v>m</v>
          </cell>
          <cell r="F1697">
            <v>365521</v>
          </cell>
          <cell r="G1697">
            <v>532490</v>
          </cell>
          <cell r="H1697">
            <v>1510426</v>
          </cell>
        </row>
        <row r="1698">
          <cell r="B1698" t="str">
            <v>AC.34342</v>
          </cell>
          <cell r="C1698" t="str">
            <v>Khoan vaøo ñaù caáp IV treân caïn, ñöôøng kính loã khoan 800mm.</v>
          </cell>
          <cell r="D1698" t="str">
            <v>m</v>
          </cell>
          <cell r="F1698">
            <v>423040</v>
          </cell>
          <cell r="G1698">
            <v>709525</v>
          </cell>
          <cell r="H1698">
            <v>2021647</v>
          </cell>
        </row>
        <row r="1699">
          <cell r="B1699" t="str">
            <v>AC.34343</v>
          </cell>
          <cell r="C1699" t="str">
            <v>Khoan vaøo ñaù caáp IV treân caïn, ñöôøng kính loã khoan 1000mm.</v>
          </cell>
          <cell r="D1699" t="str">
            <v>m</v>
          </cell>
          <cell r="F1699">
            <v>499847</v>
          </cell>
          <cell r="G1699">
            <v>886561</v>
          </cell>
          <cell r="H1699">
            <v>2486393</v>
          </cell>
        </row>
        <row r="1700">
          <cell r="B1700" t="str">
            <v>AC.34411</v>
          </cell>
          <cell r="C1700" t="str">
            <v>Khoan vaøo ñaù caáp I döôùi nöôùc, ñöôøng kính loã khoan 600mm.</v>
          </cell>
          <cell r="D1700" t="str">
            <v>m</v>
          </cell>
          <cell r="F1700">
            <v>551156</v>
          </cell>
          <cell r="G1700">
            <v>707681</v>
          </cell>
          <cell r="H1700">
            <v>3676293</v>
          </cell>
        </row>
        <row r="1701">
          <cell r="B1701" t="str">
            <v>AC.34412</v>
          </cell>
          <cell r="C1701" t="str">
            <v>Khoan vaøo ñaù caáp I döôùi nöôùc, ñöôøng kính loã khoan 800mm.</v>
          </cell>
          <cell r="D1701" t="str">
            <v>m</v>
          </cell>
          <cell r="F1701">
            <v>645729</v>
          </cell>
          <cell r="G1701">
            <v>943267</v>
          </cell>
          <cell r="H1701">
            <v>4833458</v>
          </cell>
        </row>
        <row r="1702">
          <cell r="B1702" t="str">
            <v>AC.34413</v>
          </cell>
          <cell r="C1702" t="str">
            <v>Khoan vaøo ñaù caáp I döôùi nöôùc, ñöôøng kính loã khoan 1000mm.</v>
          </cell>
          <cell r="D1702" t="str">
            <v>m</v>
          </cell>
          <cell r="F1702">
            <v>786093</v>
          </cell>
          <cell r="G1702">
            <v>1178854</v>
          </cell>
          <cell r="H1702">
            <v>6072499</v>
          </cell>
        </row>
        <row r="1703">
          <cell r="B1703" t="str">
            <v>AC.34421</v>
          </cell>
          <cell r="C1703" t="str">
            <v>Khoan vaøo ñaù caáp II döôùi nöôùc, ñöôøng kính loã khoan 600mm.</v>
          </cell>
          <cell r="D1703" t="str">
            <v>m</v>
          </cell>
          <cell r="F1703">
            <v>459123</v>
          </cell>
          <cell r="G1703">
            <v>672182</v>
          </cell>
          <cell r="H1703">
            <v>3428266</v>
          </cell>
        </row>
        <row r="1704">
          <cell r="B1704" t="str">
            <v>AC.34422</v>
          </cell>
          <cell r="C1704" t="str">
            <v>Khoan vaøo ñaù caáp II döôùi nöôùc, ñöôøng kính loã khoan 800mm.</v>
          </cell>
          <cell r="D1704" t="str">
            <v>m</v>
          </cell>
          <cell r="F1704">
            <v>538025</v>
          </cell>
          <cell r="G1704">
            <v>849678</v>
          </cell>
          <cell r="H1704">
            <v>4577180</v>
          </cell>
        </row>
        <row r="1705">
          <cell r="B1705" t="str">
            <v>AC.34423</v>
          </cell>
          <cell r="C1705" t="str">
            <v>Khoan vaøo ñaù caáp II döôùi nöôùc, ñöôøng kính loã khoan 1000mm.</v>
          </cell>
          <cell r="D1705" t="str">
            <v>m</v>
          </cell>
          <cell r="F1705">
            <v>655048</v>
          </cell>
          <cell r="G1705">
            <v>1037318</v>
          </cell>
          <cell r="H1705">
            <v>5700459</v>
          </cell>
        </row>
        <row r="1706">
          <cell r="B1706" t="str">
            <v>AC.34431</v>
          </cell>
          <cell r="C1706" t="str">
            <v>Khoan vaøo ñaù caáp III döôùi nöôùc, ñöôøng kính loã khoan 600mm.</v>
          </cell>
          <cell r="D1706" t="str">
            <v>m</v>
          </cell>
          <cell r="F1706">
            <v>385791</v>
          </cell>
          <cell r="G1706">
            <v>638527</v>
          </cell>
          <cell r="H1706">
            <v>3238666</v>
          </cell>
        </row>
        <row r="1707">
          <cell r="B1707" t="str">
            <v>AC.34432</v>
          </cell>
          <cell r="C1707" t="str">
            <v>Khoan vaøo ñaù caáp III döôùi nöôùc, ñöôøng kính loã khoan 800mm.</v>
          </cell>
          <cell r="D1707" t="str">
            <v>m</v>
          </cell>
          <cell r="F1707">
            <v>464431</v>
          </cell>
          <cell r="G1707">
            <v>849217</v>
          </cell>
          <cell r="H1707">
            <v>4263567</v>
          </cell>
        </row>
        <row r="1708">
          <cell r="B1708" t="str">
            <v>AC.34433</v>
          </cell>
          <cell r="C1708" t="str">
            <v>Khoan vaøo ñaù caáp III döôùi nöôùc, ñöôøng kính loã khoan 1000mm.</v>
          </cell>
          <cell r="D1708" t="str">
            <v>m</v>
          </cell>
          <cell r="F1708">
            <v>539459</v>
          </cell>
          <cell r="G1708">
            <v>1060369</v>
          </cell>
          <cell r="H1708">
            <v>5295626</v>
          </cell>
        </row>
        <row r="1709">
          <cell r="B1709" t="str">
            <v>AC.34441</v>
          </cell>
          <cell r="C1709" t="str">
            <v>Khoan vaøo ñaù caáp IV döôùi nöôùc, ñöôøng kính loã khoan 600mm.</v>
          </cell>
          <cell r="D1709" t="str">
            <v>m</v>
          </cell>
          <cell r="F1709">
            <v>366455</v>
          </cell>
          <cell r="G1709">
            <v>606254</v>
          </cell>
          <cell r="H1709">
            <v>2990639</v>
          </cell>
        </row>
        <row r="1710">
          <cell r="B1710" t="str">
            <v>AC.34442</v>
          </cell>
          <cell r="C1710" t="str">
            <v>Khoan vaøo ñaù caáp IV döôùi nöôùc, ñöôøng kính loã khoan 800mm.</v>
          </cell>
          <cell r="D1710" t="str">
            <v>m</v>
          </cell>
          <cell r="F1710">
            <v>424358</v>
          </cell>
          <cell r="G1710">
            <v>805880</v>
          </cell>
          <cell r="H1710">
            <v>3957112</v>
          </cell>
        </row>
        <row r="1711">
          <cell r="B1711" t="str">
            <v>AC.34443</v>
          </cell>
          <cell r="C1711" t="str">
            <v>Khoan vaøo ñaù caáp IV döôùi nöôùc, ñöôøng kính loã khoan 1000mm.</v>
          </cell>
          <cell r="D1711" t="str">
            <v>m</v>
          </cell>
          <cell r="F1711">
            <v>501055</v>
          </cell>
          <cell r="G1711">
            <v>1007351</v>
          </cell>
          <cell r="H1711">
            <v>4949220</v>
          </cell>
        </row>
        <row r="1712">
          <cell r="B1712" t="str">
            <v>AC.34511</v>
          </cell>
          <cell r="C1712" t="str">
            <v>Laép ñaët oáng vaùch coïc khoan nhoài treân maët nöôùc, ñöôøng kính coïc &lt;=800mm.</v>
          </cell>
          <cell r="D1712" t="str">
            <v>m</v>
          </cell>
          <cell r="F1712">
            <v>40459</v>
          </cell>
          <cell r="G1712">
            <v>172174</v>
          </cell>
          <cell r="H1712">
            <v>501350</v>
          </cell>
        </row>
        <row r="1713">
          <cell r="B1713" t="str">
            <v>AC.34512</v>
          </cell>
          <cell r="C1713" t="str">
            <v>Laép ñaët oáng vaùch coïc khoan nhoài treân maët nöôùc, ñöôøng kính coïc &gt;800 ñeán &lt;=1000mm.</v>
          </cell>
          <cell r="D1713" t="str">
            <v>m</v>
          </cell>
          <cell r="F1713">
            <v>44449</v>
          </cell>
          <cell r="G1713">
            <v>202782</v>
          </cell>
          <cell r="H1713">
            <v>521660</v>
          </cell>
        </row>
        <row r="1714">
          <cell r="B1714" t="str">
            <v>AC.34513</v>
          </cell>
          <cell r="C1714" t="str">
            <v>Laép ñaët oáng vaùch coïc khoan nhoài treân maët nöôùc, ñöôøng kính coïc &gt;1000 ñeán &lt;=1300mm.</v>
          </cell>
          <cell r="D1714" t="str">
            <v>m</v>
          </cell>
          <cell r="F1714">
            <v>47065</v>
          </cell>
          <cell r="G1714">
            <v>263574</v>
          </cell>
          <cell r="H1714">
            <v>543037</v>
          </cell>
        </row>
        <row r="1715">
          <cell r="B1715" t="str">
            <v>AC.34514</v>
          </cell>
          <cell r="C1715" t="str">
            <v>Laép ñaët oáng vaùch coïc khoan nhoài treân maët nöôùc, ñöôøng kính coïc &gt;1300 ñeán &lt; 1500mm.</v>
          </cell>
          <cell r="D1715" t="str">
            <v>m</v>
          </cell>
          <cell r="F1715">
            <v>49832</v>
          </cell>
          <cell r="G1715">
            <v>313739</v>
          </cell>
          <cell r="H1715">
            <v>575820</v>
          </cell>
        </row>
        <row r="1716">
          <cell r="B1716" t="str">
            <v>AC.34515</v>
          </cell>
          <cell r="C1716" t="str">
            <v>Laép ñaët oáng vaùch coïc khoan nhoài treân maët nöôùc, ñöôøng kính coïc &gt;1500 ñeán &lt;=2000mm.</v>
          </cell>
          <cell r="D1716" t="str">
            <v>m</v>
          </cell>
          <cell r="F1716">
            <v>57253</v>
          </cell>
          <cell r="G1716">
            <v>649583</v>
          </cell>
          <cell r="H1716">
            <v>1002101</v>
          </cell>
        </row>
        <row r="1717">
          <cell r="B1717" t="str">
            <v>AC.34521</v>
          </cell>
          <cell r="C1717" t="str">
            <v>Laép ñaët oáng vaùch coïc khoan nhoài treân caïn, ñöôøng kính coïc &lt;=800mm.</v>
          </cell>
          <cell r="D1717" t="str">
            <v>m</v>
          </cell>
          <cell r="F1717">
            <v>18216</v>
          </cell>
          <cell r="G1717">
            <v>137739</v>
          </cell>
          <cell r="H1717">
            <v>174246</v>
          </cell>
        </row>
        <row r="1718">
          <cell r="B1718" t="str">
            <v>AC.34522</v>
          </cell>
          <cell r="C1718" t="str">
            <v>Laép ñaët oáng vaùch coïc khoan nhoài treân caïn, ñöôøng kính coïc &gt;800 ñeán &lt;=1000mm.</v>
          </cell>
          <cell r="D1718" t="str">
            <v>m</v>
          </cell>
          <cell r="F1718">
            <v>21483</v>
          </cell>
          <cell r="G1718">
            <v>162396</v>
          </cell>
          <cell r="H1718">
            <v>179691</v>
          </cell>
        </row>
        <row r="1719">
          <cell r="B1719" t="str">
            <v>AC.34523</v>
          </cell>
          <cell r="C1719" t="str">
            <v>Laép ñaët oáng vaùch coïc khoan nhoài treân caïn, ñöôøng kính coïc &gt;1000 ñeán &lt;=1300mm.</v>
          </cell>
          <cell r="D1719" t="str">
            <v>m</v>
          </cell>
          <cell r="F1719">
            <v>24019</v>
          </cell>
          <cell r="G1719">
            <v>210860</v>
          </cell>
          <cell r="H1719">
            <v>190582</v>
          </cell>
        </row>
        <row r="1720">
          <cell r="B1720" t="str">
            <v>AC.34524</v>
          </cell>
          <cell r="C1720" t="str">
            <v>Laép ñaët oáng vaùch coïc khoan nhoài treân caïn, ñöôøng kính coïc &gt;1300 ñeán &lt; 1500mm.</v>
          </cell>
          <cell r="D1720" t="str">
            <v>m</v>
          </cell>
          <cell r="F1720">
            <v>27429</v>
          </cell>
          <cell r="G1720">
            <v>251246</v>
          </cell>
          <cell r="H1720">
            <v>204195</v>
          </cell>
        </row>
        <row r="1721">
          <cell r="B1721" t="str">
            <v>AC.34525</v>
          </cell>
          <cell r="C1721" t="str">
            <v>Laép ñaët oáng vaùch coïc khoan nhoài treân caïn, ñöôøng kính coïc &gt;1500 ñeán &lt;=2000mm.</v>
          </cell>
          <cell r="D1721" t="str">
            <v>m</v>
          </cell>
          <cell r="F1721">
            <v>35090</v>
          </cell>
          <cell r="G1721">
            <v>519497</v>
          </cell>
          <cell r="H1721">
            <v>231421</v>
          </cell>
        </row>
        <row r="1722">
          <cell r="B1722" t="str">
            <v>AC.34610</v>
          </cell>
          <cell r="C1722" t="str">
            <v>Laép ñaët, thaùo dôõ maùy khoan QJ 250 hoaëc töông töï treân caïn.</v>
          </cell>
          <cell r="D1722" t="str">
            <v>laàn lñtd</v>
          </cell>
          <cell r="F1722">
            <v>503689</v>
          </cell>
          <cell r="G1722">
            <v>5569072</v>
          </cell>
          <cell r="H1722">
            <v>6010118</v>
          </cell>
        </row>
        <row r="1723">
          <cell r="B1723" t="str">
            <v>AC.34620</v>
          </cell>
          <cell r="C1723" t="str">
            <v>Laép ñaët, thaùo dôõ maùy khoan QJ 250 hoaëc töông töï döôùi nöôùc.</v>
          </cell>
          <cell r="D1723" t="str">
            <v>m</v>
          </cell>
          <cell r="F1723">
            <v>503689</v>
          </cell>
          <cell r="G1723">
            <v>6419312</v>
          </cell>
          <cell r="H1723">
            <v>12871377</v>
          </cell>
        </row>
        <row r="1724">
          <cell r="B1724" t="str">
            <v>AC.35110</v>
          </cell>
          <cell r="C1724" t="str">
            <v>Ñaøo taïo loã coïc, töôøng barette, kích thöôùc ñaøo 0,5x1,2(mxm).</v>
          </cell>
          <cell r="D1724" t="str">
            <v>1m chieàu saâu</v>
          </cell>
          <cell r="G1724">
            <v>39111</v>
          </cell>
          <cell r="H1724">
            <v>126489</v>
          </cell>
        </row>
        <row r="1725">
          <cell r="B1725" t="str">
            <v>AC.35120</v>
          </cell>
          <cell r="C1725" t="str">
            <v>Ñaøo taïo loã coïc, töôøng barette, kích thöôùc ñaøo 0,6x1,2(mxm).</v>
          </cell>
          <cell r="D1725" t="str">
            <v>1m chieàu saâu</v>
          </cell>
          <cell r="G1725">
            <v>48039</v>
          </cell>
          <cell r="H1725">
            <v>151290</v>
          </cell>
        </row>
        <row r="1726">
          <cell r="B1726" t="str">
            <v>AC.35130</v>
          </cell>
          <cell r="C1726" t="str">
            <v>Ñaøo taïo loã coïc, töôøng barette, kích thöôùc ñaøo 0,6x1,8(mxm).</v>
          </cell>
          <cell r="D1726" t="str">
            <v>1m chieàu saâu</v>
          </cell>
          <cell r="G1726">
            <v>49739</v>
          </cell>
          <cell r="H1726">
            <v>158731</v>
          </cell>
        </row>
        <row r="1727">
          <cell r="B1727" t="str">
            <v>AC.35140</v>
          </cell>
          <cell r="C1727" t="str">
            <v>Ñaøo taïo loã coïc, töôøng barette, kích thöôùc ñaøo 0,8x1,8(mxm).</v>
          </cell>
          <cell r="D1727" t="str">
            <v>1m chieàu saâu</v>
          </cell>
          <cell r="G1727">
            <v>56966</v>
          </cell>
          <cell r="H1727">
            <v>183532</v>
          </cell>
        </row>
        <row r="1728">
          <cell r="B1728" t="str">
            <v>AC.35150</v>
          </cell>
          <cell r="C1728" t="str">
            <v>Ñaøo taïo loã coïc, töôøng barette, kích thöôùc ñaøo 0,8x2,8(mxm).</v>
          </cell>
          <cell r="D1728" t="str">
            <v>1m chieàu saâu</v>
          </cell>
          <cell r="G1728">
            <v>84174</v>
          </cell>
          <cell r="H1728">
            <v>272818</v>
          </cell>
        </row>
        <row r="1729">
          <cell r="B1729" t="str">
            <v>AC.35160</v>
          </cell>
          <cell r="C1729" t="str">
            <v>Ñaøo taïo loã coïc, töôøng barette, kích thöôùc ñaøo 1,0x2,8(mxm).</v>
          </cell>
          <cell r="D1729" t="str">
            <v>1m chieàu saâu</v>
          </cell>
          <cell r="G1729">
            <v>103729</v>
          </cell>
          <cell r="H1729">
            <v>329862</v>
          </cell>
        </row>
        <row r="1730">
          <cell r="B1730" t="str">
            <v>AC.35170</v>
          </cell>
          <cell r="C1730" t="str">
            <v>Ñaøo taïo loã coïc, töôøng barette, kích thöôùc ñaøo 01,2x2,8(mxm).</v>
          </cell>
          <cell r="D1730" t="str">
            <v>1m chieàu saâu</v>
          </cell>
          <cell r="G1730">
            <v>135613</v>
          </cell>
          <cell r="H1730">
            <v>431549</v>
          </cell>
        </row>
        <row r="1731">
          <cell r="B1731" t="str">
            <v>AC.35180</v>
          </cell>
          <cell r="C1731" t="str">
            <v>Ñaøo taïo loã coïc, töôøng barette, kích thöôùc ñaøo 1,5x2,8(mxm).</v>
          </cell>
          <cell r="D1731" t="str">
            <v>1m chieàu saâu</v>
          </cell>
          <cell r="G1731">
            <v>170048</v>
          </cell>
          <cell r="H1731">
            <v>545637</v>
          </cell>
        </row>
        <row r="1732">
          <cell r="B1732" t="str">
            <v>AC.36110</v>
          </cell>
          <cell r="C1732" t="str">
            <v>Khoan ñaët oáng nhöïa HDPE treân caïn baèng maùy khoan ngaàm coù ñònh höôùng, ñöôøng kính 150-200mm.</v>
          </cell>
          <cell r="D1732" t="str">
            <v>100m</v>
          </cell>
          <cell r="F1732">
            <v>699017</v>
          </cell>
          <cell r="G1732">
            <v>1221730</v>
          </cell>
          <cell r="H1732">
            <v>6509237</v>
          </cell>
        </row>
        <row r="1733">
          <cell r="B1733" t="str">
            <v>AC.36120</v>
          </cell>
          <cell r="C1733" t="str">
            <v>Khoan ñaët oáng nhöïa HDPE qua soâng baèng maùy khoan ngaàm baêng soâng coù ñònh höôùng, ñöôøng kính 150-200mm.</v>
          </cell>
          <cell r="D1733" t="str">
            <v>100m</v>
          </cell>
          <cell r="F1733">
            <v>1150047</v>
          </cell>
          <cell r="G1733">
            <v>1544451</v>
          </cell>
          <cell r="H1733">
            <v>9068030</v>
          </cell>
        </row>
        <row r="1734">
          <cell r="B1734" t="str">
            <v>AC.36211</v>
          </cell>
          <cell r="C1734" t="str">
            <v>Khoan ñaët 01 sôïi caùp ñieän ngaàm treân caïn baèng maùy khoan ngaàm coù ñònh höôùng.</v>
          </cell>
          <cell r="D1734" t="str">
            <v>100m</v>
          </cell>
          <cell r="F1734">
            <v>425007</v>
          </cell>
          <cell r="G1734">
            <v>1106472</v>
          </cell>
          <cell r="H1734">
            <v>5720921</v>
          </cell>
        </row>
        <row r="1735">
          <cell r="B1735" t="str">
            <v>AC.36212</v>
          </cell>
          <cell r="C1735" t="str">
            <v>Khoan ñaët  02 sôïi caùp ñieän ngaàm treân caïn baèng maùy khoan ngaàm coù ñònh höôùng.</v>
          </cell>
          <cell r="D1735" t="str">
            <v>100m</v>
          </cell>
          <cell r="F1735">
            <v>699017</v>
          </cell>
          <cell r="G1735">
            <v>1475296</v>
          </cell>
          <cell r="H1735">
            <v>6531760</v>
          </cell>
        </row>
        <row r="1736">
          <cell r="B1736" t="str">
            <v>AC.36221</v>
          </cell>
          <cell r="C1736" t="str">
            <v>Khoan ñaët 01 sôïi caùp ñieän ngaàm treân caïn baèng maùy khoan ngaàm coù ñònh höôùng. Khoan ngaàm baêng soâng.</v>
          </cell>
          <cell r="D1736" t="str">
            <v>100m</v>
          </cell>
          <cell r="F1736">
            <v>685237</v>
          </cell>
          <cell r="G1736">
            <v>1336987</v>
          </cell>
          <cell r="H1736">
            <v>8279714</v>
          </cell>
        </row>
        <row r="1737">
          <cell r="B1737" t="str">
            <v>AC.36222</v>
          </cell>
          <cell r="C1737" t="str">
            <v>Khoan ñaët 02 sôïi caùp ñieän ngaàm treân caïn baèng maùy khoan ngaàm coù ñònh höôùng. Khoan ngaàm baêng soâng.</v>
          </cell>
          <cell r="D1737" t="str">
            <v>100m</v>
          </cell>
          <cell r="F1737">
            <v>1150047</v>
          </cell>
          <cell r="G1737">
            <v>1798017</v>
          </cell>
          <cell r="H1737">
            <v>9090554</v>
          </cell>
        </row>
        <row r="1738">
          <cell r="C1738" t="str">
            <v>Coäng</v>
          </cell>
        </row>
        <row r="1744">
          <cell r="B1744" t="str">
            <v>MAÕ HIEÄU</v>
          </cell>
          <cell r="C1744" t="str">
            <v>NOÄI DUNG</v>
          </cell>
          <cell r="D1744" t="str">
            <v>ÑÔN VÒ</v>
          </cell>
          <cell r="E1744" t="str">
            <v>KHOÁI LÖÔÏNG</v>
          </cell>
          <cell r="F1744" t="str">
            <v>ÑÔN GIAÙ</v>
          </cell>
        </row>
        <row r="1745">
          <cell r="F1745" t="str">
            <v>VAÄT LIEÄU</v>
          </cell>
          <cell r="G1745" t="str">
            <v>NH.COÂNG</v>
          </cell>
          <cell r="H1745" t="str">
            <v>MAÙY</v>
          </cell>
        </row>
        <row r="1746">
          <cell r="B1746" t="str">
            <v>AD.11110</v>
          </cell>
          <cell r="C1746" t="str">
            <v>Laøm moùng ñöôøng baèng ñaù ba, ñaù hoäc, chieàu daøy lôùp moùng ñaõ leøn eùp &lt;=20cm.</v>
          </cell>
          <cell r="D1746" t="str">
            <v>m³</v>
          </cell>
          <cell r="F1746">
            <v>102000</v>
          </cell>
          <cell r="G1746">
            <v>23310</v>
          </cell>
          <cell r="H1746">
            <v>3540</v>
          </cell>
        </row>
        <row r="1747">
          <cell r="B1747" t="str">
            <v>AD.11120</v>
          </cell>
          <cell r="C1747" t="str">
            <v>Laøm moùng ñöôøng baèng ñaù ba, ñaù hoäc, chieàu daøy lôùp moùng ñaõ leøn eùp &gt;20cm.</v>
          </cell>
          <cell r="D1747" t="str">
            <v>m³</v>
          </cell>
          <cell r="F1747">
            <v>102000</v>
          </cell>
          <cell r="G1747">
            <v>20396</v>
          </cell>
          <cell r="H1747">
            <v>3186</v>
          </cell>
        </row>
        <row r="1748">
          <cell r="B1748" t="str">
            <v>AD.11211</v>
          </cell>
          <cell r="C1748" t="str">
            <v>Laøm moùng lôùp döôùi caáp phoái ñaù daêm ñöôøng môû roäng.</v>
          </cell>
          <cell r="D1748" t="str">
            <v>100m³</v>
          </cell>
          <cell r="F1748">
            <v>12780000</v>
          </cell>
          <cell r="G1748">
            <v>178550</v>
          </cell>
          <cell r="H1748">
            <v>1378051</v>
          </cell>
        </row>
        <row r="1749">
          <cell r="B1749" t="str">
            <v>AD.11212</v>
          </cell>
          <cell r="C1749" t="str">
            <v>Laøm moùng lôùp döôùi caáp phoái ñaù daêm ñöôøng laøm môùi.</v>
          </cell>
          <cell r="D1749" t="str">
            <v>100m³</v>
          </cell>
          <cell r="F1749">
            <v>12780000</v>
          </cell>
          <cell r="G1749">
            <v>165797</v>
          </cell>
          <cell r="H1749">
            <v>1168573</v>
          </cell>
        </row>
        <row r="1750">
          <cell r="B1750" t="str">
            <v>AD.11221</v>
          </cell>
          <cell r="C1750" t="str">
            <v>Laøm moùng lôùp treân caáp phoái ñaù daêm ñöôøng môû roäng.</v>
          </cell>
          <cell r="D1750" t="str">
            <v>100m³</v>
          </cell>
          <cell r="F1750">
            <v>12780000</v>
          </cell>
          <cell r="G1750">
            <v>195555</v>
          </cell>
          <cell r="H1750">
            <v>1349295</v>
          </cell>
        </row>
        <row r="1751">
          <cell r="B1751" t="str">
            <v>AD.11222</v>
          </cell>
          <cell r="C1751" t="str">
            <v>Laøm moùng lôùp treân caáp phoái ñaù daêm ñöôøng laøm môùi.</v>
          </cell>
          <cell r="D1751" t="str">
            <v>100m³</v>
          </cell>
          <cell r="F1751">
            <v>12780000</v>
          </cell>
          <cell r="G1751">
            <v>187053</v>
          </cell>
          <cell r="H1751">
            <v>1133408</v>
          </cell>
        </row>
        <row r="1752">
          <cell r="B1752" t="str">
            <v>AD.12111</v>
          </cell>
          <cell r="C1752" t="str">
            <v>Laøm lôùp moùng caùt vaøng gia coá xi maêng vôùi tæ leä 6% baèng traïm troän 20-25m³/h.</v>
          </cell>
          <cell r="D1752" t="str">
            <v>100m³</v>
          </cell>
          <cell r="F1752">
            <v>16113100</v>
          </cell>
          <cell r="G1752">
            <v>1232848</v>
          </cell>
          <cell r="H1752">
            <v>3248954</v>
          </cell>
        </row>
        <row r="1753">
          <cell r="B1753" t="str">
            <v>AD.12112</v>
          </cell>
          <cell r="C1753" t="str">
            <v>Laøm lôùp moùng caùt vaøng gia coá xi maêng vôùi tæ leä 8% baèng traïm troän 20-25m³/h.</v>
          </cell>
          <cell r="D1753" t="str">
            <v>100m³</v>
          </cell>
          <cell r="F1753">
            <v>18627636</v>
          </cell>
          <cell r="G1753">
            <v>1275360</v>
          </cell>
          <cell r="H1753">
            <v>3248954</v>
          </cell>
        </row>
        <row r="1754">
          <cell r="B1754" t="str">
            <v>AD.12121</v>
          </cell>
          <cell r="C1754" t="str">
            <v>Laøm lôùp moùng caùt vaøng gia coá xi maêng vôùi tæ leä 6% baèng traïm troän 30m³/h.</v>
          </cell>
          <cell r="D1754" t="str">
            <v>100m³</v>
          </cell>
          <cell r="F1754">
            <v>16113100</v>
          </cell>
          <cell r="G1754">
            <v>1232848</v>
          </cell>
          <cell r="H1754">
            <v>3299448</v>
          </cell>
        </row>
        <row r="1755">
          <cell r="B1755" t="str">
            <v>AD.12122</v>
          </cell>
          <cell r="C1755" t="str">
            <v>Laøm lôùp moùng caùt vaøng gia coá xi maêng vôùi tæ leä 8% baèng traïm troän 30m³/h.</v>
          </cell>
          <cell r="D1755" t="str">
            <v>100m³</v>
          </cell>
          <cell r="F1755">
            <v>18627636</v>
          </cell>
          <cell r="G1755">
            <v>1275360</v>
          </cell>
          <cell r="H1755">
            <v>3299448</v>
          </cell>
        </row>
        <row r="1756">
          <cell r="B1756" t="str">
            <v>AD.12131</v>
          </cell>
          <cell r="C1756" t="str">
            <v>Laøm lôùp moùng caùt vaøng gia coá xi maêng vôùi tæ leä 6% baèng traïm troän 50m³/h.</v>
          </cell>
          <cell r="D1756" t="str">
            <v>100m³</v>
          </cell>
          <cell r="F1756">
            <v>16113100</v>
          </cell>
          <cell r="G1756">
            <v>1232848</v>
          </cell>
          <cell r="H1756">
            <v>2968306</v>
          </cell>
        </row>
        <row r="1757">
          <cell r="B1757" t="str">
            <v>AD.12132</v>
          </cell>
          <cell r="C1757" t="str">
            <v>Laøm lôùp moùng caùt vaøng gia coá xi maêng vôùi tæ leä 8% baèng traïm troän 50m³/h.</v>
          </cell>
          <cell r="D1757" t="str">
            <v>100m³</v>
          </cell>
          <cell r="F1757">
            <v>20170310</v>
          </cell>
          <cell r="G1757">
            <v>1275360</v>
          </cell>
          <cell r="H1757">
            <v>3011621</v>
          </cell>
        </row>
        <row r="1758">
          <cell r="B1758" t="str">
            <v>AD.12211</v>
          </cell>
          <cell r="C1758" t="str">
            <v>Laøm lôùp moùng caùt mòn gia coá xi maêng vôùi tæ leä 6% baèng traïm troän 20-25m³/h.</v>
          </cell>
          <cell r="D1758" t="str">
            <v>100m³</v>
          </cell>
          <cell r="F1758">
            <v>11412368</v>
          </cell>
          <cell r="G1758">
            <v>1232848</v>
          </cell>
          <cell r="H1758">
            <v>3248954</v>
          </cell>
        </row>
        <row r="1759">
          <cell r="B1759" t="str">
            <v>AD.12212</v>
          </cell>
          <cell r="C1759" t="str">
            <v>Laøm lôùp moùng caùt mòn gia coá xi maêng vôùi tæ leä 8% baèng traïm troän 20-25m³/h.</v>
          </cell>
          <cell r="D1759" t="str">
            <v>100m³</v>
          </cell>
          <cell r="F1759">
            <v>13623518</v>
          </cell>
          <cell r="G1759">
            <v>1275360</v>
          </cell>
          <cell r="H1759">
            <v>3248954</v>
          </cell>
        </row>
        <row r="1760">
          <cell r="B1760" t="str">
            <v>AD.12221</v>
          </cell>
          <cell r="C1760" t="str">
            <v>Laøm lôùp moùng caùt mòn gia coá xi maêng vôùi tæ leä 6% baèng traïm troän 30m³/h.</v>
          </cell>
          <cell r="D1760" t="str">
            <v>100m³</v>
          </cell>
          <cell r="F1760">
            <v>11412368</v>
          </cell>
          <cell r="G1760">
            <v>1232848</v>
          </cell>
          <cell r="H1760">
            <v>3299448</v>
          </cell>
        </row>
        <row r="1761">
          <cell r="B1761" t="str">
            <v>AD.12222</v>
          </cell>
          <cell r="C1761" t="str">
            <v>Laøm lôùp moùng caùt mòn gia coá xi maêng vôùi tæ leä 8% baèng traïm troän 30m³/h.</v>
          </cell>
          <cell r="D1761" t="str">
            <v>100m³</v>
          </cell>
          <cell r="F1761">
            <v>13623518</v>
          </cell>
          <cell r="G1761">
            <v>1275360</v>
          </cell>
          <cell r="H1761">
            <v>3299448</v>
          </cell>
        </row>
        <row r="1762">
          <cell r="B1762" t="str">
            <v>AD.12231</v>
          </cell>
          <cell r="C1762" t="str">
            <v>Laøm lôùp moùng caùt mòn gia coá xi maêng vôùi tæ leä 6% baèng traïm troän 50m³/h.</v>
          </cell>
          <cell r="D1762" t="str">
            <v>100m³</v>
          </cell>
          <cell r="F1762">
            <v>11412368</v>
          </cell>
          <cell r="G1762">
            <v>1232848</v>
          </cell>
          <cell r="H1762">
            <v>2968306</v>
          </cell>
        </row>
        <row r="1763">
          <cell r="B1763" t="str">
            <v>AD.12232</v>
          </cell>
          <cell r="C1763" t="str">
            <v>Laøm lôùp moùng caùt mòn gia coá xi maêng vôùi tæ leä 8% baèng traïm troän 50m³/h.</v>
          </cell>
          <cell r="D1763" t="str">
            <v>100m³</v>
          </cell>
          <cell r="F1763">
            <v>13623518</v>
          </cell>
          <cell r="G1763">
            <v>1275360</v>
          </cell>
          <cell r="H1763">
            <v>2968306</v>
          </cell>
        </row>
        <row r="1764">
          <cell r="B1764" t="str">
            <v>AD.21111</v>
          </cell>
          <cell r="C1764" t="str">
            <v>Laøm maët ñöôøng boä ñaù daêm nöôùc lôùp treân, chieàu daøy maët ñöôøng ñaõ leøn eùp 8cm.</v>
          </cell>
          <cell r="D1764" t="str">
            <v>100m²</v>
          </cell>
          <cell r="F1764">
            <v>1418720</v>
          </cell>
          <cell r="G1764">
            <v>390611</v>
          </cell>
          <cell r="H1764">
            <v>442335</v>
          </cell>
        </row>
        <row r="1765">
          <cell r="B1765" t="str">
            <v>AD.21112</v>
          </cell>
          <cell r="C1765" t="str">
            <v>Laøm maët ñöôøng boä ñaù daêm nöôùc lôùp treân, chieàu daøy maët ñöôøng ñaõ leøn eùp 10cm.</v>
          </cell>
          <cell r="D1765" t="str">
            <v>100m²</v>
          </cell>
          <cell r="F1765">
            <v>1738550</v>
          </cell>
          <cell r="G1765">
            <v>418512</v>
          </cell>
          <cell r="H1765">
            <v>546244</v>
          </cell>
        </row>
        <row r="1766">
          <cell r="B1766" t="str">
            <v>AD.21113</v>
          </cell>
          <cell r="C1766" t="str">
            <v>Laøm maët ñöôøng boä ñaù daêm nöôùc lôùp treân, chieàu daøy maët ñöôøng ñaõ leøn eùp 12cm.</v>
          </cell>
          <cell r="D1766" t="str">
            <v>100m²</v>
          </cell>
          <cell r="F1766">
            <v>2035530</v>
          </cell>
          <cell r="G1766">
            <v>438391</v>
          </cell>
          <cell r="H1766">
            <v>654173</v>
          </cell>
        </row>
        <row r="1767">
          <cell r="B1767" t="str">
            <v>AD.21114</v>
          </cell>
          <cell r="C1767" t="str">
            <v>Laøm maët ñöôøng boä ñaù daêm nöôùc lôùp treân, chieàu daøy maët ñöôøng ñaõ leøn eùp 14cm.</v>
          </cell>
          <cell r="D1767" t="str">
            <v>100m²</v>
          </cell>
          <cell r="F1767">
            <v>2376910</v>
          </cell>
          <cell r="G1767">
            <v>457224</v>
          </cell>
          <cell r="H1767">
            <v>761622</v>
          </cell>
        </row>
        <row r="1768">
          <cell r="B1768" t="str">
            <v>AD.21115</v>
          </cell>
          <cell r="C1768" t="str">
            <v>Laøm maët ñöôøng boä ñaù daêm nöôùc lôùp treân, chieàu daøy maët ñöôøng ñaõ leøn eùp 15cm.</v>
          </cell>
          <cell r="D1768" t="str">
            <v>100m²</v>
          </cell>
          <cell r="F1768">
            <v>2535050</v>
          </cell>
          <cell r="G1768">
            <v>468385</v>
          </cell>
          <cell r="H1768">
            <v>813577</v>
          </cell>
        </row>
        <row r="1769">
          <cell r="B1769" t="str">
            <v>AD.21121</v>
          </cell>
          <cell r="C1769" t="str">
            <v>Laøm maët ñöôøng boä ñaù daêm nöôùc lôùp döôùi, chieàu daøy maët ñöôøng ñaõ leøn eùp 8cm.</v>
          </cell>
          <cell r="D1769" t="str">
            <v>100m²</v>
          </cell>
          <cell r="F1769">
            <v>1108800</v>
          </cell>
          <cell r="G1769">
            <v>190772</v>
          </cell>
          <cell r="H1769">
            <v>375084</v>
          </cell>
        </row>
        <row r="1770">
          <cell r="B1770" t="str">
            <v>AD.21122</v>
          </cell>
          <cell r="C1770" t="str">
            <v>Laøm maët ñöôøng boä ñaù daêm nöôùc lôùp döôùi, chieàu daøy maët ñöôøng ñaõ leøn eùp 10cm.</v>
          </cell>
          <cell r="D1770" t="str">
            <v>100m²</v>
          </cell>
          <cell r="F1770">
            <v>1384950</v>
          </cell>
          <cell r="G1770">
            <v>213790</v>
          </cell>
          <cell r="H1770">
            <v>450677</v>
          </cell>
        </row>
        <row r="1771">
          <cell r="B1771" t="str">
            <v>AD.21123</v>
          </cell>
          <cell r="C1771" t="str">
            <v>Laøm maët ñöôøng boä ñaù daêm nöôùc lôùp döôùi, chieàu daøy maët ñöôøng ñaõ leøn eùp 12cm.</v>
          </cell>
          <cell r="D1771" t="str">
            <v>100m²</v>
          </cell>
          <cell r="F1771">
            <v>1662150</v>
          </cell>
          <cell r="G1771">
            <v>228787</v>
          </cell>
          <cell r="H1771">
            <v>586922</v>
          </cell>
        </row>
        <row r="1772">
          <cell r="B1772" t="str">
            <v>AD.21124</v>
          </cell>
          <cell r="C1772" t="str">
            <v>Laøm maët ñöôøng boä ñaù daêm nöôùc lôùp döôùi, chieàu daøy maët ñöôøng ñaõ leøn eùp 14cm.</v>
          </cell>
          <cell r="D1772" t="str">
            <v>100m²</v>
          </cell>
          <cell r="F1772">
            <v>1939350</v>
          </cell>
          <cell r="G1772">
            <v>244132</v>
          </cell>
          <cell r="H1772">
            <v>651897</v>
          </cell>
        </row>
        <row r="1773">
          <cell r="B1773" t="str">
            <v>AD.21125</v>
          </cell>
          <cell r="C1773" t="str">
            <v>Laøm maët ñöôøng boä ñaù daêm nöôùc lôùp döôùi, chieàu daøy maët ñöôøng ñaõ leøn eùp 15cm.</v>
          </cell>
          <cell r="D1773" t="str">
            <v>100m²</v>
          </cell>
          <cell r="F1773">
            <v>2077950</v>
          </cell>
          <cell r="G1773">
            <v>251805</v>
          </cell>
          <cell r="H1773">
            <v>696772</v>
          </cell>
        </row>
        <row r="1774">
          <cell r="B1774" t="str">
            <v>AD.21211</v>
          </cell>
          <cell r="C1774" t="str">
            <v>Laøm maët ñöôøng caáp phoái lôùp treân, chieàu daøy maët ñöôøng ñaõ leøn eùp 6cm.</v>
          </cell>
          <cell r="D1774" t="str">
            <v>100m²</v>
          </cell>
          <cell r="F1774">
            <v>422000</v>
          </cell>
          <cell r="G1774">
            <v>113381</v>
          </cell>
          <cell r="H1774">
            <v>263793</v>
          </cell>
        </row>
        <row r="1775">
          <cell r="B1775" t="str">
            <v>AD.21212</v>
          </cell>
          <cell r="C1775" t="str">
            <v>Laøm maët ñöôøng caáp phoái lôùp treân, chieàu daøy maët ñöôøng ñaõ leøn eùp 8cm.</v>
          </cell>
          <cell r="D1775" t="str">
            <v>100m²</v>
          </cell>
          <cell r="F1775">
            <v>536000</v>
          </cell>
          <cell r="G1775">
            <v>120488</v>
          </cell>
          <cell r="H1775">
            <v>364643</v>
          </cell>
        </row>
        <row r="1776">
          <cell r="B1776" t="str">
            <v>AD.21213</v>
          </cell>
          <cell r="C1776" t="str">
            <v>Laøm maët ñöôøng caáp phoái lôùp treân, chieàu daøy maët ñöôøng ñaõ leøn eùp 10cm.</v>
          </cell>
          <cell r="D1776" t="str">
            <v>100m²</v>
          </cell>
          <cell r="F1776">
            <v>650400</v>
          </cell>
          <cell r="G1776">
            <v>127934</v>
          </cell>
          <cell r="H1776">
            <v>445874</v>
          </cell>
        </row>
        <row r="1777">
          <cell r="B1777" t="str">
            <v>AD.21214</v>
          </cell>
          <cell r="C1777" t="str">
            <v>Laøm maët ñöôøng caáp phoái lôùp treân, chieàu daøy maët ñöôøng ñaõ leøn eùp 12cm.</v>
          </cell>
          <cell r="D1777" t="str">
            <v>100m²</v>
          </cell>
          <cell r="F1777">
            <v>764800</v>
          </cell>
          <cell r="G1777">
            <v>135380</v>
          </cell>
          <cell r="H1777">
            <v>542705</v>
          </cell>
        </row>
        <row r="1778">
          <cell r="B1778" t="str">
            <v>AD.21215</v>
          </cell>
          <cell r="C1778" t="str">
            <v>Laøm maët ñöôøng caáp phoái lôùp treân, chieàu daøy maët ñöôøng ñaõ leøn eùp 14cm.</v>
          </cell>
          <cell r="D1778" t="str">
            <v>100m²</v>
          </cell>
          <cell r="F1778">
            <v>878800</v>
          </cell>
          <cell r="G1778">
            <v>142826</v>
          </cell>
          <cell r="H1778">
            <v>631495</v>
          </cell>
        </row>
        <row r="1779">
          <cell r="B1779" t="str">
            <v>AD.21216</v>
          </cell>
          <cell r="C1779" t="str">
            <v>Laøm maët ñöôøng caáp phoái lôùp treân, chieàu daøy maët ñöôøng ñaõ leøn eùp 16cm.</v>
          </cell>
          <cell r="D1779" t="str">
            <v>100m²</v>
          </cell>
          <cell r="F1779">
            <v>993200</v>
          </cell>
          <cell r="G1779">
            <v>150272</v>
          </cell>
          <cell r="H1779">
            <v>709187</v>
          </cell>
        </row>
        <row r="1780">
          <cell r="B1780" t="str">
            <v>AD.21217</v>
          </cell>
          <cell r="C1780" t="str">
            <v>Laøm maët ñöôøng caáp phoái lôùp treân, chieàu daøy maët ñöôøng ñaõ leøn eùp 18cm.</v>
          </cell>
          <cell r="D1780" t="str">
            <v>100m²</v>
          </cell>
          <cell r="F1780">
            <v>1107200</v>
          </cell>
          <cell r="G1780">
            <v>157379</v>
          </cell>
          <cell r="H1780">
            <v>806017</v>
          </cell>
        </row>
        <row r="1781">
          <cell r="B1781" t="str">
            <v>AD.21218</v>
          </cell>
          <cell r="C1781" t="str">
            <v>Laøm maët ñöôøng caáp phoái lôùp treân, chieàu daøy maët ñöôøng ñaõ leøn eùp 20cm.</v>
          </cell>
          <cell r="D1781" t="str">
            <v>100m²</v>
          </cell>
          <cell r="F1781">
            <v>1221600</v>
          </cell>
          <cell r="G1781">
            <v>164825</v>
          </cell>
          <cell r="H1781">
            <v>895288</v>
          </cell>
        </row>
        <row r="1782">
          <cell r="B1782" t="str">
            <v>AD.21221</v>
          </cell>
          <cell r="C1782" t="str">
            <v>Laøm maët ñöôøng caáp phoái lôùp döôùi, chieàu daøy maët ñöôøng ñaõ leøn eùp 6cm.</v>
          </cell>
          <cell r="D1782" t="str">
            <v>100m²</v>
          </cell>
          <cell r="F1782">
            <v>342800</v>
          </cell>
          <cell r="G1782">
            <v>67013</v>
          </cell>
          <cell r="H1782">
            <v>189160</v>
          </cell>
        </row>
        <row r="1783">
          <cell r="B1783" t="str">
            <v>AD.21222</v>
          </cell>
          <cell r="C1783" t="str">
            <v>Laøm maët ñöôøng caáp phoái lôùp döôùi, chieàu daøy maët ñöôøng ñaõ leøn eùp 8cm.</v>
          </cell>
          <cell r="D1783" t="str">
            <v>100m²</v>
          </cell>
          <cell r="F1783">
            <v>456800</v>
          </cell>
          <cell r="G1783">
            <v>74459</v>
          </cell>
          <cell r="H1783">
            <v>260253</v>
          </cell>
        </row>
        <row r="1784">
          <cell r="B1784" t="str">
            <v>AD.21223</v>
          </cell>
          <cell r="C1784" t="str">
            <v>Laøm maët ñöôøng caáp phoái lôùp döôùi, chieàu daøy maët ñöôøng ñaõ leøn eùp 10cm.</v>
          </cell>
          <cell r="D1784" t="str">
            <v>100m²</v>
          </cell>
          <cell r="F1784">
            <v>571200</v>
          </cell>
          <cell r="G1784">
            <v>81905</v>
          </cell>
          <cell r="H1784">
            <v>315748</v>
          </cell>
        </row>
        <row r="1785">
          <cell r="B1785" t="str">
            <v>AD.21224</v>
          </cell>
          <cell r="C1785" t="str">
            <v>Laøm maët ñöôøng caáp phoái lôùp döôùi, chieàu daøy maët ñöôøng ñaõ leøn eùp 12cm.</v>
          </cell>
          <cell r="D1785" t="str">
            <v>100m²</v>
          </cell>
          <cell r="F1785">
            <v>685600</v>
          </cell>
          <cell r="G1785">
            <v>89351</v>
          </cell>
          <cell r="H1785">
            <v>386360</v>
          </cell>
        </row>
        <row r="1786">
          <cell r="B1786" t="str">
            <v>AD.21225</v>
          </cell>
          <cell r="C1786" t="str">
            <v>Laøm maët ñöôøng caáp phoái lôùp döôùi, chieàu daøy maët ñöôøng ñaõ leøn eùp 14cm.</v>
          </cell>
          <cell r="D1786" t="str">
            <v>100m²</v>
          </cell>
          <cell r="F1786">
            <v>799600</v>
          </cell>
          <cell r="G1786">
            <v>96797</v>
          </cell>
          <cell r="H1786">
            <v>449414</v>
          </cell>
        </row>
        <row r="1787">
          <cell r="B1787" t="str">
            <v>AD.21226</v>
          </cell>
          <cell r="C1787" t="str">
            <v>Laøm maët ñöôøng caáp phoái lôùp döôùi, chieàu daøy maët ñöôøng ñaõ leøn eùp 16cm.</v>
          </cell>
          <cell r="D1787" t="str">
            <v>100m²</v>
          </cell>
          <cell r="F1787">
            <v>914000</v>
          </cell>
          <cell r="G1787">
            <v>103904</v>
          </cell>
          <cell r="H1787">
            <v>504908</v>
          </cell>
        </row>
        <row r="1788">
          <cell r="B1788" t="str">
            <v>AD.21227</v>
          </cell>
          <cell r="C1788" t="str">
            <v>Laøm maët ñöôøng caáp phoái lôùp döôùi, chieàu daøy maët ñöôøng ñaõ leøn eùp 18cm.</v>
          </cell>
          <cell r="D1788" t="str">
            <v>100m²</v>
          </cell>
          <cell r="F1788">
            <v>1028000</v>
          </cell>
          <cell r="G1788">
            <v>111350</v>
          </cell>
          <cell r="H1788">
            <v>575521</v>
          </cell>
        </row>
        <row r="1789">
          <cell r="B1789" t="str">
            <v>AD.21228</v>
          </cell>
          <cell r="C1789" t="str">
            <v>Laøm maët ñöôøng caáp phoái lôùp döôùi, chieàu daøy maët ñöôøng ñaõ leøn eùp 20cm.</v>
          </cell>
          <cell r="D1789" t="str">
            <v>100m²</v>
          </cell>
          <cell r="F1789">
            <v>1142400</v>
          </cell>
          <cell r="G1789">
            <v>118796</v>
          </cell>
          <cell r="H1789">
            <v>661252</v>
          </cell>
        </row>
        <row r="1790">
          <cell r="B1790" t="str">
            <v>AD.21311</v>
          </cell>
          <cell r="C1790" t="str">
            <v>Laøm maët ñöôøng ñaù daêm nhöïa nhuõ töông goác axít, chieàu daøy maët ñöôøng 3cm.</v>
          </cell>
          <cell r="D1790" t="str">
            <v>100m²</v>
          </cell>
          <cell r="F1790">
            <v>1859136</v>
          </cell>
          <cell r="G1790">
            <v>424665</v>
          </cell>
          <cell r="H1790">
            <v>424742</v>
          </cell>
        </row>
        <row r="1791">
          <cell r="B1791" t="str">
            <v>AD.21312</v>
          </cell>
          <cell r="C1791" t="str">
            <v>Laøm maët ñöôøng ñaù daêm nhöïa nhuõ töông goác axít, chieàu daøy maët ñöôøng 8cm.</v>
          </cell>
          <cell r="D1791" t="str">
            <v>100m²</v>
          </cell>
          <cell r="F1791">
            <v>3137536</v>
          </cell>
          <cell r="G1791">
            <v>524516</v>
          </cell>
          <cell r="H1791">
            <v>506151</v>
          </cell>
        </row>
        <row r="1792">
          <cell r="B1792" t="str">
            <v>AD.21313</v>
          </cell>
          <cell r="C1792" t="str">
            <v>Laøm maët ñöôøng ñaù daêm nhöïa nhuõ töông goác axít, chieàu daøy maët ñöôøng 10cm.</v>
          </cell>
          <cell r="D1792" t="str">
            <v>100m²</v>
          </cell>
          <cell r="F1792">
            <v>3432086</v>
          </cell>
          <cell r="G1792">
            <v>711590</v>
          </cell>
          <cell r="H1792">
            <v>573402</v>
          </cell>
        </row>
        <row r="1793">
          <cell r="B1793" t="str">
            <v>AD.21314</v>
          </cell>
          <cell r="C1793" t="str">
            <v>Laøm maët ñöôøng ñaù daêm nhöïa nhuõ töông goác axít, chieàu daøy maët ñöôøng 12cm.</v>
          </cell>
          <cell r="D1793" t="str">
            <v>100m²</v>
          </cell>
          <cell r="F1793">
            <v>3804136</v>
          </cell>
          <cell r="G1793">
            <v>750662</v>
          </cell>
          <cell r="H1793">
            <v>729141</v>
          </cell>
        </row>
        <row r="1794">
          <cell r="B1794" t="str">
            <v>AD.21411</v>
          </cell>
          <cell r="C1794" t="str">
            <v>Laøm maët ñöôøng ñaù daêm keïp ñaát, chieàu daøy maët ñöôøng ñaõ leøn eùp 10cm.</v>
          </cell>
          <cell r="D1794" t="str">
            <v>100m²</v>
          </cell>
          <cell r="F1794">
            <v>1773590</v>
          </cell>
          <cell r="G1794">
            <v>364220</v>
          </cell>
          <cell r="H1794">
            <v>371650</v>
          </cell>
        </row>
        <row r="1795">
          <cell r="B1795" t="str">
            <v>AD.21412</v>
          </cell>
          <cell r="C1795" t="str">
            <v>Laøm maët ñöôøng ñaù daêm keïp ñaát, chieàu daøy maët ñöôøng ñaõ leøn eùp 12cm.</v>
          </cell>
          <cell r="D1795" t="str">
            <v>100m²</v>
          </cell>
          <cell r="F1795">
            <v>2146730</v>
          </cell>
          <cell r="G1795">
            <v>378789</v>
          </cell>
          <cell r="H1795">
            <v>445980</v>
          </cell>
        </row>
        <row r="1796">
          <cell r="B1796" t="str">
            <v>AD.21413</v>
          </cell>
          <cell r="C1796" t="str">
            <v>Laøm maët ñöôøng ñaù daêm keïp ñaát, chieàu daøy maët ñöôøng ñaõ leøn eùp 14cm.</v>
          </cell>
          <cell r="D1796" t="str">
            <v>100m²</v>
          </cell>
          <cell r="F1796">
            <v>2567610</v>
          </cell>
          <cell r="G1796">
            <v>390808</v>
          </cell>
          <cell r="H1796">
            <v>520309</v>
          </cell>
        </row>
        <row r="1797">
          <cell r="B1797" t="str">
            <v>AD.21414</v>
          </cell>
          <cell r="C1797" t="str">
            <v>Laøm maët ñöôøng ñaù daêm keïp ñaát, chieàu daøy maët ñöôøng ñaõ leøn eùp 16cm.</v>
          </cell>
          <cell r="D1797" t="str">
            <v>100m²</v>
          </cell>
          <cell r="F1797">
            <v>2849160</v>
          </cell>
          <cell r="G1797">
            <v>402463</v>
          </cell>
          <cell r="H1797">
            <v>594639</v>
          </cell>
        </row>
        <row r="1798">
          <cell r="B1798" t="str">
            <v>AD.21415</v>
          </cell>
          <cell r="C1798" t="str">
            <v>Laøm maët ñöôøng ñaù daêm keïp ñaát, chieàu daøy maët ñöôøng ñaõ leøn eùp 18cm.</v>
          </cell>
          <cell r="D1798" t="str">
            <v>100m²</v>
          </cell>
          <cell r="F1798">
            <v>3205510</v>
          </cell>
          <cell r="G1798">
            <v>415211</v>
          </cell>
          <cell r="H1798">
            <v>668969</v>
          </cell>
        </row>
        <row r="1799">
          <cell r="B1799" t="str">
            <v>AD.21416</v>
          </cell>
          <cell r="C1799" t="str">
            <v>Laøm maët ñöôøng ñaù daêm keïp ñaát, chieàu daøy maët ñöôøng ñaõ leøn eùp 20cm.</v>
          </cell>
          <cell r="D1799" t="str">
            <v>100m²</v>
          </cell>
          <cell r="F1799">
            <v>3562110</v>
          </cell>
          <cell r="G1799">
            <v>426137</v>
          </cell>
          <cell r="H1799">
            <v>743299</v>
          </cell>
        </row>
        <row r="1800">
          <cell r="B1800" t="str">
            <v>AD.22111</v>
          </cell>
          <cell r="C1800" t="str">
            <v>Laøm maët ñöôøng ñaù 4x6 cheøn ñaù daêm, chieàu daøy maët ñöôøng ñaõ leøn eùp 10cm.</v>
          </cell>
          <cell r="D1800" t="str">
            <v>100m²</v>
          </cell>
          <cell r="F1800">
            <v>1570850</v>
          </cell>
          <cell r="G1800">
            <v>242935</v>
          </cell>
          <cell r="H1800">
            <v>230187</v>
          </cell>
        </row>
        <row r="1801">
          <cell r="B1801" t="str">
            <v>AD.22112</v>
          </cell>
          <cell r="C1801" t="str">
            <v>Laøm maët ñöôøng ñaù 4x6 cheøn ñaù daêm, chieàu daøy maët ñöôøng ñaõ leøn eùp 14cm.</v>
          </cell>
          <cell r="D1801" t="str">
            <v>100m²</v>
          </cell>
          <cell r="F1801">
            <v>2159300</v>
          </cell>
          <cell r="G1801">
            <v>305945</v>
          </cell>
          <cell r="H1801">
            <v>293213</v>
          </cell>
        </row>
        <row r="1802">
          <cell r="B1802" t="str">
            <v>AD.22113</v>
          </cell>
          <cell r="C1802" t="str">
            <v>Laøm maët ñöôøng ñaù 4x6 cheøn ñaù daêm, chieàu daøy maët ñöôøng ñaõ leøn eùp 16cm.</v>
          </cell>
          <cell r="D1802" t="str">
            <v>100m²</v>
          </cell>
          <cell r="F1802">
            <v>2455400</v>
          </cell>
          <cell r="G1802">
            <v>349651</v>
          </cell>
          <cell r="H1802">
            <v>344065</v>
          </cell>
        </row>
        <row r="1803">
          <cell r="B1803" t="str">
            <v>AD.22114</v>
          </cell>
          <cell r="C1803" t="str">
            <v>Laøm maët ñöôøng ñaù 4x6 cheøn ñaù daêm, chieàu daøy maët ñöôøng ñaõ leøn eùp 18cm.</v>
          </cell>
          <cell r="D1803" t="str">
            <v>100m²</v>
          </cell>
          <cell r="F1803">
            <v>2744600</v>
          </cell>
          <cell r="G1803">
            <v>393358</v>
          </cell>
          <cell r="H1803">
            <v>390589</v>
          </cell>
        </row>
        <row r="1804">
          <cell r="B1804" t="str">
            <v>AD.22211</v>
          </cell>
          <cell r="C1804" t="str">
            <v>Laøm maët ñöôøng ñaù 4x6 cheøn ñaát caáp phoái töï nhieân, chieàu daøy maët ñöôøng ñaõ leøn eùp 10cm.</v>
          </cell>
          <cell r="D1804" t="str">
            <v>100m²</v>
          </cell>
          <cell r="F1804">
            <v>1472950</v>
          </cell>
          <cell r="G1804">
            <v>242935</v>
          </cell>
          <cell r="H1804">
            <v>358533</v>
          </cell>
        </row>
        <row r="1805">
          <cell r="B1805" t="str">
            <v>AD.22311</v>
          </cell>
          <cell r="C1805" t="str">
            <v>Laøm maët ñöôøng ñaù caáp phoái Dmax4cm, chieàu daøy maët ñöôøng ñaõ leøn eùp 10cm.</v>
          </cell>
          <cell r="D1805" t="str">
            <v>100m²</v>
          </cell>
          <cell r="F1805">
            <v>1187100</v>
          </cell>
          <cell r="G1805">
            <v>127477</v>
          </cell>
          <cell r="H1805">
            <v>145745</v>
          </cell>
        </row>
        <row r="1806">
          <cell r="B1806" t="str">
            <v>AD.23111</v>
          </cell>
          <cell r="C1806" t="str">
            <v>Raûi thaûm maët ñöôøng ñaù daêm ñen, chieàu daøy maët ñöôøng ñaõ leøn eùp 3cm.</v>
          </cell>
          <cell r="D1806" t="str">
            <v>100m²</v>
          </cell>
          <cell r="F1806">
            <v>1672800</v>
          </cell>
          <cell r="G1806">
            <v>36560</v>
          </cell>
          <cell r="H1806">
            <v>125510</v>
          </cell>
        </row>
        <row r="1807">
          <cell r="B1807" t="str">
            <v>AD.23112</v>
          </cell>
          <cell r="C1807" t="str">
            <v>Raûi thaûm maët ñöôøng ñaù daêm ñen, chieàu daøy maët ñöôøng ñaõ leøn eùp 4cm.</v>
          </cell>
          <cell r="D1807" t="str">
            <v>100m²</v>
          </cell>
          <cell r="F1807">
            <v>2232000</v>
          </cell>
          <cell r="G1807">
            <v>48464</v>
          </cell>
          <cell r="H1807">
            <v>142672</v>
          </cell>
        </row>
        <row r="1808">
          <cell r="B1808" t="str">
            <v>AD.23113</v>
          </cell>
          <cell r="C1808" t="str">
            <v>Raûi thaûm maët ñöôøng ñaù daêm ñen, chieàu daøy maët ñöôøng ñaõ leøn eùp 5cm.</v>
          </cell>
          <cell r="D1808" t="str">
            <v>100m²</v>
          </cell>
          <cell r="F1808">
            <v>2788800</v>
          </cell>
          <cell r="G1808">
            <v>60792</v>
          </cell>
          <cell r="H1808">
            <v>160094</v>
          </cell>
        </row>
        <row r="1809">
          <cell r="B1809" t="str">
            <v>AD.23114</v>
          </cell>
          <cell r="C1809" t="str">
            <v>Raûi thaûm maët ñöôøng ñaù daêm ñen, chieàu daøy maët ñöôøng ñaõ leøn eùp 6cm.</v>
          </cell>
          <cell r="D1809" t="str">
            <v>100m²</v>
          </cell>
          <cell r="F1809">
            <v>3345600</v>
          </cell>
          <cell r="G1809">
            <v>72696</v>
          </cell>
          <cell r="H1809">
            <v>206136</v>
          </cell>
        </row>
        <row r="1810">
          <cell r="B1810" t="str">
            <v>AD.23115</v>
          </cell>
          <cell r="C1810" t="str">
            <v>Raûi thaûm maët ñöôøng ñaù daêm ñen, chieàu daøy maët ñöôøng ñaõ leøn eùp 7cm.</v>
          </cell>
          <cell r="D1810" t="str">
            <v>100m²</v>
          </cell>
          <cell r="F1810">
            <v>3902400</v>
          </cell>
          <cell r="G1810">
            <v>85449</v>
          </cell>
          <cell r="H1810">
            <v>223298</v>
          </cell>
        </row>
        <row r="1811">
          <cell r="B1811" t="str">
            <v>AD.23116</v>
          </cell>
          <cell r="C1811" t="str">
            <v>Raûi thaûm maët ñöôøng ñaù daêm ñen, chieàu daøy maët ñöôøng ñaõ leøn eùp 8cm.</v>
          </cell>
          <cell r="D1811" t="str">
            <v>100m²</v>
          </cell>
          <cell r="F1811">
            <v>4461600</v>
          </cell>
          <cell r="G1811">
            <v>97352</v>
          </cell>
          <cell r="H1811">
            <v>240720</v>
          </cell>
        </row>
        <row r="1812">
          <cell r="B1812" t="str">
            <v>AD.23211</v>
          </cell>
          <cell r="C1812" t="str">
            <v>Raûi thaûm maët ñöôøng beâ toâng nhöïa haït thoâ, chieàu daøy maët ñöôøng ñaõ leøn eùp 3cm.</v>
          </cell>
          <cell r="D1812" t="str">
            <v>100m²</v>
          </cell>
          <cell r="F1812">
            <v>2962250</v>
          </cell>
          <cell r="G1812">
            <v>45488</v>
          </cell>
          <cell r="H1812">
            <v>146435</v>
          </cell>
        </row>
        <row r="1813">
          <cell r="B1813" t="str">
            <v>AD.23212</v>
          </cell>
          <cell r="C1813" t="str">
            <v>Raûi thaûm maët ñöôøng beâ toâng nhöïa haït thoâ, chieàu daøy maët ñöôøng ñaõ leøn eùp 4cm.</v>
          </cell>
          <cell r="D1813" t="str">
            <v>100m²</v>
          </cell>
          <cell r="F1813">
            <v>3952500</v>
          </cell>
          <cell r="G1813">
            <v>60792</v>
          </cell>
          <cell r="H1813">
            <v>168278</v>
          </cell>
        </row>
        <row r="1814">
          <cell r="B1814" t="str">
            <v>AD.23213</v>
          </cell>
          <cell r="C1814" t="str">
            <v>Raûi thaûm maët ñöôøng beâ toâng nhöïa haït thoâ, chieàu daøy maët ñöôøng ñaõ leøn eùp 5cm.</v>
          </cell>
          <cell r="D1814" t="str">
            <v>100m²</v>
          </cell>
          <cell r="F1814">
            <v>4938500</v>
          </cell>
          <cell r="G1814">
            <v>75671</v>
          </cell>
          <cell r="H1814">
            <v>197948</v>
          </cell>
        </row>
        <row r="1815">
          <cell r="B1815" t="str">
            <v>AD.23214</v>
          </cell>
          <cell r="C1815" t="str">
            <v>Raûi thaûm maët ñöôøng beâ toâng nhöïa haït thoâ, chieàu daøy maët ñöôøng ñaõ leøn eùp 6cm.</v>
          </cell>
          <cell r="D1815" t="str">
            <v>100m²</v>
          </cell>
          <cell r="F1815">
            <v>5924500</v>
          </cell>
          <cell r="G1815">
            <v>90976</v>
          </cell>
          <cell r="H1815">
            <v>219790</v>
          </cell>
        </row>
        <row r="1816">
          <cell r="B1816" t="str">
            <v>AD.23215</v>
          </cell>
          <cell r="C1816" t="str">
            <v>Raûi thaûm maët ñöôøng beâ toâng nhöïa haït thoâ, chieàu daøy maët ñöôøng ñaõ leøn eùp 7cm.</v>
          </cell>
          <cell r="D1816" t="str">
            <v>100m²</v>
          </cell>
          <cell r="F1816">
            <v>6910500</v>
          </cell>
          <cell r="G1816">
            <v>106280</v>
          </cell>
          <cell r="H1816">
            <v>241632</v>
          </cell>
        </row>
        <row r="1817">
          <cell r="B1817" t="str">
            <v>AD.23221</v>
          </cell>
          <cell r="C1817" t="str">
            <v>Raûi thaûm maët ñöôøng beâ toâng nhöïa haït trung, chieàu daøy maët ñöôøng ñaõ leøn eùp 3cm.</v>
          </cell>
          <cell r="D1817" t="str">
            <v>100m²</v>
          </cell>
          <cell r="F1817">
            <v>3040475</v>
          </cell>
          <cell r="G1817">
            <v>46338</v>
          </cell>
          <cell r="H1817">
            <v>147995</v>
          </cell>
        </row>
        <row r="1818">
          <cell r="B1818" t="str">
            <v>AD.23222</v>
          </cell>
          <cell r="C1818" t="str">
            <v>Raûi thaûm maët ñöôøng beâ toâng nhöïa haït trung, chieàu daøy maët ñöôøng ñaõ leøn eùp 4cm.</v>
          </cell>
          <cell r="D1818" t="str">
            <v>100m²</v>
          </cell>
          <cell r="F1818">
            <v>4104425</v>
          </cell>
          <cell r="G1818">
            <v>61642</v>
          </cell>
          <cell r="H1818">
            <v>171398</v>
          </cell>
        </row>
        <row r="1819">
          <cell r="B1819" t="str">
            <v>AD.23223</v>
          </cell>
          <cell r="C1819" t="str">
            <v>Raûi thaûm maët ñöôøng beâ toâng nhöïa haït trung, chieàu daøy maët ñöôøng ñaõ leøn eùp 5cm.</v>
          </cell>
          <cell r="D1819" t="str">
            <v>100m²</v>
          </cell>
          <cell r="F1819">
            <v>5133775</v>
          </cell>
          <cell r="G1819">
            <v>77372</v>
          </cell>
          <cell r="H1819">
            <v>201848</v>
          </cell>
        </row>
        <row r="1820">
          <cell r="B1820" t="str">
            <v>AD.23224</v>
          </cell>
          <cell r="C1820" t="str">
            <v>Raûi thaûm maët ñöôøng beâ toâng nhöïa haït trung, chieàu daøy maët ñöôøng ñaõ leøn eùp 6cm.</v>
          </cell>
          <cell r="D1820" t="str">
            <v>100m²</v>
          </cell>
          <cell r="F1820">
            <v>6158800</v>
          </cell>
          <cell r="G1820">
            <v>92676</v>
          </cell>
          <cell r="H1820">
            <v>224470</v>
          </cell>
        </row>
        <row r="1821">
          <cell r="B1821" t="str">
            <v>AD.23225</v>
          </cell>
          <cell r="C1821" t="str">
            <v>Raûi thaûm maët ñöôøng beâ toâng nhöïa haït trung, chieàu daøy maët ñöôøng ñaõ leøn eùp 7cm.</v>
          </cell>
          <cell r="D1821" t="str">
            <v>100m²</v>
          </cell>
          <cell r="F1821">
            <v>7188150</v>
          </cell>
          <cell r="G1821">
            <v>108406</v>
          </cell>
          <cell r="H1821">
            <v>247093</v>
          </cell>
        </row>
        <row r="1822">
          <cell r="B1822" t="str">
            <v>AD.23231</v>
          </cell>
          <cell r="C1822" t="str">
            <v>Raûi thaûm maët ñöôøng beâ toâng nhöïa haït mòn, chieàu daøy maët ñöôøng ñaõ leøn eùp 3cm.</v>
          </cell>
          <cell r="D1822" t="str">
            <v>100m²</v>
          </cell>
          <cell r="F1822">
            <v>3199680</v>
          </cell>
          <cell r="G1822">
            <v>47188</v>
          </cell>
          <cell r="H1822">
            <v>151376</v>
          </cell>
        </row>
        <row r="1823">
          <cell r="B1823" t="str">
            <v>AD.23232</v>
          </cell>
          <cell r="C1823" t="str">
            <v>Raûi thaûm maët ñöôøng beâ toâng nhöïa haït mòn, chieàu daøy maët ñöôøng ñaõ leøn eùp 4cm.</v>
          </cell>
          <cell r="D1823" t="str">
            <v>100m²</v>
          </cell>
          <cell r="F1823">
            <v>4266240</v>
          </cell>
          <cell r="G1823">
            <v>62918</v>
          </cell>
          <cell r="H1823">
            <v>174778</v>
          </cell>
        </row>
        <row r="1824">
          <cell r="B1824" t="str">
            <v>AD.23233</v>
          </cell>
          <cell r="C1824" t="str">
            <v>Raûi thaûm maët ñöôøng beâ toâng nhöïa haït mòn, chieàu daøy maët ñöôøng ñaõ leøn eùp 5cm.</v>
          </cell>
          <cell r="D1824" t="str">
            <v>100m²</v>
          </cell>
          <cell r="F1824">
            <v>5332800</v>
          </cell>
          <cell r="G1824">
            <v>78647</v>
          </cell>
          <cell r="H1824">
            <v>206008</v>
          </cell>
        </row>
        <row r="1825">
          <cell r="B1825" t="str">
            <v>AD.23234</v>
          </cell>
          <cell r="C1825" t="str">
            <v>Raûi thaûm maët ñöôøng beâ toâng nhöïa haït mòn, chieàu daøy maët ñöôøng ñaõ leøn eùp 6cm.</v>
          </cell>
          <cell r="D1825" t="str">
            <v>100m²</v>
          </cell>
          <cell r="F1825">
            <v>6397600</v>
          </cell>
          <cell r="G1825">
            <v>94377</v>
          </cell>
          <cell r="H1825">
            <v>220050</v>
          </cell>
        </row>
        <row r="1826">
          <cell r="B1826" t="str">
            <v>AD.23235</v>
          </cell>
          <cell r="C1826" t="str">
            <v>Raûi thaûm maët ñöôøng beâ toâng nhöïa haït mòn, chieàu daøy maët ñöôøng ñaõ leøn eùp 7cm.</v>
          </cell>
          <cell r="D1826" t="str">
            <v>100m²</v>
          </cell>
          <cell r="F1826">
            <v>7466800</v>
          </cell>
          <cell r="G1826">
            <v>110106</v>
          </cell>
          <cell r="H1826">
            <v>252813</v>
          </cell>
        </row>
        <row r="1827">
          <cell r="B1827" t="str">
            <v>AD.24111</v>
          </cell>
          <cell r="C1827" t="str">
            <v>Laùng maët ñöôøng, laùng nhöïa 1 lôùp daøy 1,5cm tieâu chuaån nhöïa 1,8kg/m2.</v>
          </cell>
          <cell r="D1827" t="str">
            <v>100m²</v>
          </cell>
          <cell r="F1827">
            <v>1070100</v>
          </cell>
          <cell r="G1827">
            <v>142081</v>
          </cell>
          <cell r="H1827">
            <v>301452</v>
          </cell>
        </row>
        <row r="1828">
          <cell r="B1828" t="str">
            <v>AD.24121</v>
          </cell>
          <cell r="C1828" t="str">
            <v>Laùng maët ñöôøng, laùng nhöïa 2 lôùp daøy 2,5cm tieâu chuaån nhöïa 3,0kg/m2.</v>
          </cell>
          <cell r="D1828" t="str">
            <v>100m²</v>
          </cell>
          <cell r="F1828">
            <v>1750900</v>
          </cell>
          <cell r="G1828">
            <v>165761</v>
          </cell>
          <cell r="H1828">
            <v>356788</v>
          </cell>
        </row>
        <row r="1829">
          <cell r="B1829" t="str">
            <v>AD.24131</v>
          </cell>
          <cell r="C1829" t="str">
            <v>Laùng maët ñöôøng, laùng nhöïa 3 lôùp daøy 3,5cm tieâu chuaån nhöïa 4,5kg/m2.</v>
          </cell>
          <cell r="D1829" t="str">
            <v>100m²</v>
          </cell>
          <cell r="F1829">
            <v>2614100</v>
          </cell>
          <cell r="G1829">
            <v>284162</v>
          </cell>
          <cell r="H1829">
            <v>415662</v>
          </cell>
        </row>
        <row r="1830">
          <cell r="B1830" t="str">
            <v>AD.24141</v>
          </cell>
          <cell r="C1830" t="str">
            <v>Laùng maët ñöôøng, laùng nhöïa 3 lôùp daøy 4,5cm tieâu chuaån nhöïa 5,5kg/m2.</v>
          </cell>
          <cell r="D1830" t="str">
            <v>100m²</v>
          </cell>
          <cell r="F1830">
            <v>2925100</v>
          </cell>
          <cell r="G1830">
            <v>331523</v>
          </cell>
          <cell r="H1830">
            <v>472925</v>
          </cell>
        </row>
        <row r="1831">
          <cell r="B1831" t="str">
            <v>AD.24211</v>
          </cell>
          <cell r="C1831" t="str">
            <v>Töôùi lôùp dính baùm maët ñöôøng baèng nhöïa pha daàu, löôïng nhöïa 0,5kg/m2.</v>
          </cell>
          <cell r="D1831" t="str">
            <v>100m²</v>
          </cell>
          <cell r="F1831">
            <v>254878</v>
          </cell>
          <cell r="G1831">
            <v>12393</v>
          </cell>
          <cell r="H1831">
            <v>147002</v>
          </cell>
        </row>
        <row r="1832">
          <cell r="B1832" t="str">
            <v>AD.24212</v>
          </cell>
          <cell r="C1832" t="str">
            <v>Töôùi lôùp dính baùm maët ñöôøng baèng nhöïa pha daàu, löôïng nhöïa 0,8kg/m2.</v>
          </cell>
          <cell r="D1832" t="str">
            <v>100m²</v>
          </cell>
          <cell r="F1832">
            <v>458208</v>
          </cell>
          <cell r="G1832">
            <v>12393</v>
          </cell>
          <cell r="H1832">
            <v>147002</v>
          </cell>
        </row>
        <row r="1833">
          <cell r="B1833" t="str">
            <v>AD.24213</v>
          </cell>
          <cell r="C1833" t="str">
            <v>Töôùi lôùp dính baùm maët ñöôøng baèng nhöïa pha daàu, löôïng nhöïa 1,0kg/m2.</v>
          </cell>
          <cell r="D1833" t="str">
            <v>100m²</v>
          </cell>
          <cell r="F1833">
            <v>572783</v>
          </cell>
          <cell r="G1833">
            <v>12393</v>
          </cell>
          <cell r="H1833">
            <v>147002</v>
          </cell>
        </row>
        <row r="1834">
          <cell r="B1834" t="str">
            <v>AD.24214</v>
          </cell>
          <cell r="C1834" t="str">
            <v>Töôùi lôùp dính baùm maët ñöôøng baèng nhöïa pha daàu, löôïng nhöïa 1,5kg/m2.</v>
          </cell>
          <cell r="D1834" t="str">
            <v>100m²</v>
          </cell>
          <cell r="F1834">
            <v>827652</v>
          </cell>
          <cell r="G1834">
            <v>12393</v>
          </cell>
          <cell r="H1834">
            <v>147002</v>
          </cell>
        </row>
        <row r="1835">
          <cell r="B1835" t="str">
            <v>AD.24221</v>
          </cell>
          <cell r="C1835" t="str">
            <v>Töôùi lôùp dính baùm maët ñöôøng baèng nhuõ töông goác axít, löôïng nhuõ töông 0,5kg/m2.</v>
          </cell>
          <cell r="D1835" t="str">
            <v>100m²</v>
          </cell>
          <cell r="F1835">
            <v>154713</v>
          </cell>
          <cell r="G1835">
            <v>10656</v>
          </cell>
          <cell r="H1835">
            <v>105270</v>
          </cell>
        </row>
        <row r="1836">
          <cell r="B1836" t="str">
            <v>AD.24222</v>
          </cell>
          <cell r="C1836" t="str">
            <v>Töôùi lôùp dính baùm maët ñöôøng baèng nhuõ töông goác axít, löôïng nhuõ töông 0,8kg/m2.</v>
          </cell>
          <cell r="D1836" t="str">
            <v>100m²</v>
          </cell>
          <cell r="F1836">
            <v>247541</v>
          </cell>
          <cell r="G1836">
            <v>10656</v>
          </cell>
          <cell r="H1836">
            <v>105270</v>
          </cell>
        </row>
        <row r="1837">
          <cell r="B1837" t="str">
            <v>AD.24223</v>
          </cell>
          <cell r="C1837" t="str">
            <v>Töôùi lôùp dính baùm maët ñöôøng baèng nhuõ töông goác axít, löôïng nhuõ töông 1,0kg/m2.</v>
          </cell>
          <cell r="D1837" t="str">
            <v>100m²</v>
          </cell>
          <cell r="F1837">
            <v>309428</v>
          </cell>
          <cell r="G1837">
            <v>10656</v>
          </cell>
          <cell r="H1837">
            <v>105270</v>
          </cell>
        </row>
        <row r="1838">
          <cell r="B1838" t="str">
            <v>AD.24224</v>
          </cell>
          <cell r="C1838" t="str">
            <v>Töôùi lôùp dính baùm maët ñöôøng baèng nhuõ töông goác axít, löôïng nhuõ töông 1,5kg/m2.</v>
          </cell>
          <cell r="D1838" t="str">
            <v>100m²</v>
          </cell>
          <cell r="F1838">
            <v>371313</v>
          </cell>
          <cell r="G1838">
            <v>10656</v>
          </cell>
          <cell r="H1838">
            <v>105270</v>
          </cell>
        </row>
        <row r="1839">
          <cell r="B1839" t="str">
            <v>AD.25111</v>
          </cell>
          <cell r="C1839" t="str">
            <v>Caøy xôùi maët ñöôøng ñaù daêm hoaëc maët ñöôøng laùng nhöïa cuõ.</v>
          </cell>
          <cell r="D1839" t="str">
            <v>100m²</v>
          </cell>
          <cell r="G1839">
            <v>5920</v>
          </cell>
          <cell r="H1839">
            <v>62124</v>
          </cell>
        </row>
        <row r="1840">
          <cell r="B1840" t="str">
            <v>AD.25112</v>
          </cell>
          <cell r="C1840" t="str">
            <v>Caøy xôùi maët ñöôøng beâ toâng nhöïa cuõ.</v>
          </cell>
          <cell r="D1840" t="str">
            <v>100m²</v>
          </cell>
          <cell r="G1840">
            <v>11288</v>
          </cell>
          <cell r="H1840">
            <v>74549</v>
          </cell>
        </row>
        <row r="1841">
          <cell r="B1841" t="str">
            <v>AD.25121</v>
          </cell>
          <cell r="C1841" t="str">
            <v>Lu leøn laïi maët ñöôøng cuõ ñaõ caøy phaù.</v>
          </cell>
          <cell r="D1841" t="str">
            <v>100m²</v>
          </cell>
          <cell r="G1841">
            <v>47360</v>
          </cell>
          <cell r="H1841">
            <v>653679</v>
          </cell>
        </row>
        <row r="1842">
          <cell r="B1842" t="str">
            <v>AD.25211</v>
          </cell>
          <cell r="C1842" t="str">
            <v>Laøm raõnh xöông caù, chieàu daøi raõnh &lt;=2m.</v>
          </cell>
          <cell r="D1842" t="str">
            <v>m³</v>
          </cell>
          <cell r="F1842">
            <v>121700</v>
          </cell>
          <cell r="G1842">
            <v>67745</v>
          </cell>
        </row>
        <row r="1843">
          <cell r="B1843" t="str">
            <v>AD.25221</v>
          </cell>
          <cell r="C1843" t="str">
            <v>Laøm raõnh xöông caù, chieàu daøi raõnh &gt;2m.</v>
          </cell>
          <cell r="D1843" t="str">
            <v>m³</v>
          </cell>
          <cell r="F1843">
            <v>121700</v>
          </cell>
          <cell r="G1843">
            <v>51355</v>
          </cell>
        </row>
        <row r="1844">
          <cell r="B1844" t="str">
            <v>AD.26111</v>
          </cell>
          <cell r="C1844" t="str">
            <v>Saûn xuaát ñaù daêm ñen baèng traïm troän  &lt;=25T/h.</v>
          </cell>
          <cell r="D1844" t="str">
            <v>100taán</v>
          </cell>
          <cell r="F1844">
            <v>30074450</v>
          </cell>
          <cell r="G1844">
            <v>394181</v>
          </cell>
          <cell r="H1844">
            <v>2161535</v>
          </cell>
        </row>
        <row r="1845">
          <cell r="B1845" t="str">
            <v>AD.26121</v>
          </cell>
          <cell r="C1845" t="str">
            <v>Saûn xuaát beâ toâng nhöïa haït thoâ baèng traïm troän &lt;=25T/h.</v>
          </cell>
          <cell r="D1845" t="str">
            <v>100taán</v>
          </cell>
          <cell r="F1845">
            <v>34805450</v>
          </cell>
          <cell r="G1845">
            <v>414927</v>
          </cell>
          <cell r="H1845">
            <v>2161535</v>
          </cell>
        </row>
        <row r="1846">
          <cell r="B1846" t="str">
            <v>AD.26122</v>
          </cell>
          <cell r="C1846" t="str">
            <v>Saûn xuaát beâ toâng nhöïa haït trung baèng traïm troän &lt;=25T/h.</v>
          </cell>
          <cell r="D1846" t="str">
            <v>100taán</v>
          </cell>
          <cell r="F1846">
            <v>45429200</v>
          </cell>
          <cell r="G1846">
            <v>477166</v>
          </cell>
          <cell r="H1846">
            <v>2161535</v>
          </cell>
        </row>
        <row r="1847">
          <cell r="B1847" t="str">
            <v>AD.26123</v>
          </cell>
          <cell r="C1847" t="str">
            <v>Saûn xuaát beâ toâng nhöïa haït mòn baèng traïm troän &lt;=25T/h.</v>
          </cell>
          <cell r="D1847" t="str">
            <v>100taán</v>
          </cell>
          <cell r="F1847">
            <v>50512100</v>
          </cell>
          <cell r="G1847">
            <v>502062</v>
          </cell>
          <cell r="H1847">
            <v>2161535</v>
          </cell>
        </row>
        <row r="1848">
          <cell r="B1848" t="str">
            <v>AD.26211</v>
          </cell>
          <cell r="C1848" t="str">
            <v>Saûn xuaát ñaù daêm ñen baèng traïm troän &lt;=50-60T/h.</v>
          </cell>
          <cell r="D1848" t="str">
            <v>100taán</v>
          </cell>
          <cell r="F1848">
            <v>30074450</v>
          </cell>
          <cell r="G1848">
            <v>210230</v>
          </cell>
          <cell r="H1848">
            <v>2606600</v>
          </cell>
        </row>
        <row r="1849">
          <cell r="B1849" t="str">
            <v>AD.26221</v>
          </cell>
          <cell r="C1849" t="str">
            <v>Saûn xuaát beâ toâng nhöïa haït thoâ baèng traïm troän &lt;=50-60T/h.</v>
          </cell>
          <cell r="D1849" t="str">
            <v>100taán</v>
          </cell>
          <cell r="F1849">
            <v>34805450</v>
          </cell>
          <cell r="G1849">
            <v>221294</v>
          </cell>
          <cell r="H1849">
            <v>2606600</v>
          </cell>
        </row>
        <row r="1850">
          <cell r="B1850" t="str">
            <v>AD.26222</v>
          </cell>
          <cell r="C1850" t="str">
            <v>Saûn xuaát beâ toâng nhöïa haït trung baèng traïm troän &lt;=50-60T/h.</v>
          </cell>
          <cell r="D1850" t="str">
            <v>100taán</v>
          </cell>
          <cell r="F1850">
            <v>45429200</v>
          </cell>
          <cell r="G1850">
            <v>232359</v>
          </cell>
          <cell r="H1850">
            <v>2606600</v>
          </cell>
        </row>
        <row r="1851">
          <cell r="B1851" t="str">
            <v>AD.26223</v>
          </cell>
          <cell r="C1851" t="str">
            <v>Saûn xuaát beâ toâng nhöïa haït mòn baèng traïm troän &lt;=50-60T/h.</v>
          </cell>
          <cell r="D1851" t="str">
            <v>100taán</v>
          </cell>
          <cell r="F1851">
            <v>50512100</v>
          </cell>
          <cell r="G1851">
            <v>243424</v>
          </cell>
          <cell r="H1851">
            <v>2606600</v>
          </cell>
        </row>
        <row r="1852">
          <cell r="B1852" t="str">
            <v>AD.26311</v>
          </cell>
          <cell r="C1852" t="str">
            <v>Saûn xuaát ñaù daêm ñen baèng traïm troän &lt;=80T/h.</v>
          </cell>
          <cell r="D1852" t="str">
            <v>100taán</v>
          </cell>
          <cell r="F1852">
            <v>30074450</v>
          </cell>
          <cell r="G1852">
            <v>172886</v>
          </cell>
          <cell r="H1852">
            <v>3104927</v>
          </cell>
        </row>
        <row r="1853">
          <cell r="B1853" t="str">
            <v>AD.26321</v>
          </cell>
          <cell r="C1853" t="str">
            <v>Saûn xuaát beâ toâng nhöïa haït thoâ baèng traïm troän &lt;=80T/h.</v>
          </cell>
          <cell r="D1853" t="str">
            <v>100taán</v>
          </cell>
          <cell r="F1853">
            <v>34805450</v>
          </cell>
          <cell r="G1853">
            <v>179802</v>
          </cell>
          <cell r="H1853">
            <v>3104927</v>
          </cell>
        </row>
        <row r="1854">
          <cell r="B1854" t="str">
            <v>AD.26322</v>
          </cell>
          <cell r="C1854" t="str">
            <v>Saûn xuaát beâ toâng nhöïa haït trung baèng traïm troän &lt;=80T/h.</v>
          </cell>
          <cell r="D1854" t="str">
            <v>100taán</v>
          </cell>
          <cell r="F1854">
            <v>45429200</v>
          </cell>
          <cell r="G1854">
            <v>186717</v>
          </cell>
          <cell r="H1854">
            <v>3104927</v>
          </cell>
        </row>
        <row r="1855">
          <cell r="B1855" t="str">
            <v>AD.26323</v>
          </cell>
          <cell r="C1855" t="str">
            <v>Saûn xuaát beâ toâng nhöïa haït mòn baèng traïm troän &lt;=80T/h.</v>
          </cell>
          <cell r="D1855" t="str">
            <v>100taán</v>
          </cell>
          <cell r="F1855">
            <v>50512100</v>
          </cell>
          <cell r="G1855">
            <v>193633</v>
          </cell>
          <cell r="H1855">
            <v>3104927</v>
          </cell>
        </row>
        <row r="1856">
          <cell r="B1856" t="str">
            <v>AD.27111</v>
          </cell>
          <cell r="C1856" t="str">
            <v>Vaän chuyeån hoãn hôïp caùt mòn, caùt vaøng gia coá xi maêng töø traïm troän ñeán vò trí ñoå baèng oâ toâ 5Taán, cöï ly vaän chuyeån 0,5km.</v>
          </cell>
          <cell r="D1856" t="str">
            <v>100taán</v>
          </cell>
          <cell r="H1856">
            <v>819840</v>
          </cell>
        </row>
        <row r="1857">
          <cell r="B1857" t="str">
            <v>AD.27112</v>
          </cell>
          <cell r="C1857" t="str">
            <v>Vaän chuyeån hoãn hôïp caùt mòn, caùt vaøng gia coá xi maêng töø traïm troän ñeán vò trí ñoå baèng oâ toâ 7Taán, cöï ly vaän chuyeån 0,5km.</v>
          </cell>
          <cell r="D1857" t="str">
            <v>100taán</v>
          </cell>
          <cell r="H1857">
            <v>865096</v>
          </cell>
        </row>
        <row r="1858">
          <cell r="B1858" t="str">
            <v>AD.27113</v>
          </cell>
          <cell r="C1858" t="str">
            <v>Vaän chuyeån hoãn hôïp caùt mòn, caùt vaøng gia coá xi maêng töø traïm troän ñeán vò trí ñoå baèng oâ toâ 10Taán, cöï ly vaän chuyeån 0,5km.</v>
          </cell>
          <cell r="D1858" t="str">
            <v>100taán</v>
          </cell>
          <cell r="H1858">
            <v>794919</v>
          </cell>
        </row>
        <row r="1859">
          <cell r="B1859" t="str">
            <v>AD.27121</v>
          </cell>
          <cell r="C1859" t="str">
            <v>Vaän chuyeån hoãn hôïp caùt mòn, caùt vaøng gia coá xi maêng töø traïm troän ñeán vò trí ñoå baèng oâ toâ 5Taán, cöï ly vaän chuyeån 1,0km.</v>
          </cell>
          <cell r="D1859" t="str">
            <v>100taán</v>
          </cell>
          <cell r="H1859">
            <v>1106134</v>
          </cell>
        </row>
        <row r="1860">
          <cell r="B1860" t="str">
            <v>AD.27122</v>
          </cell>
          <cell r="C1860" t="str">
            <v>Vaän chuyeån hoãn hôïp caùt mòn, caùt vaøng gia coá xi maêng töø traïm troän ñeán vò trí ñoå baèng oâ toâ 7Taán, cöï ly vaän chuyeån 1,0km.</v>
          </cell>
          <cell r="D1860" t="str">
            <v>100taán</v>
          </cell>
          <cell r="H1860">
            <v>1194952</v>
          </cell>
        </row>
        <row r="1861">
          <cell r="B1861" t="str">
            <v>AD.27123</v>
          </cell>
          <cell r="C1861" t="str">
            <v>Vaän chuyeån hoãn hôïp caùt mòn, caùt vaøng gia coá xi maêng töø traïm troän ñeán vò trí ñoå baèng oâ toâ 10Taán, cöï ly vaän chuyeån 1,0km.</v>
          </cell>
          <cell r="D1861" t="str">
            <v>100taán</v>
          </cell>
          <cell r="H1861">
            <v>1015730</v>
          </cell>
        </row>
        <row r="1862">
          <cell r="B1862" t="str">
            <v>AD.27131</v>
          </cell>
          <cell r="C1862" t="str">
            <v>Vaän chuyeån hoãn hôïp caùt mòn, caùt vaøng gia coá xi maêng töø traïm troän ñeán vò trí ñoå baèng oâ toâ 5Taán, cöï ly vaän chuyeån 1,5km.</v>
          </cell>
          <cell r="D1862" t="str">
            <v>100taán</v>
          </cell>
          <cell r="H1862">
            <v>1296996</v>
          </cell>
        </row>
        <row r="1863">
          <cell r="B1863" t="str">
            <v>AD.27132</v>
          </cell>
          <cell r="C1863" t="str">
            <v>Vaän chuyeån hoãn hôïp caùt mòn, caùt vaøng gia coá xi maêng töø traïm troän ñeán vò trí ñoå baèng oâ toâ 7Taán, cöï ly vaän chuyeån 1,5km.</v>
          </cell>
          <cell r="D1863" t="str">
            <v>100taán</v>
          </cell>
          <cell r="H1863">
            <v>1350545</v>
          </cell>
        </row>
        <row r="1864">
          <cell r="B1864" t="str">
            <v>AD.27133</v>
          </cell>
          <cell r="C1864" t="str">
            <v>Vaän chuyeån hoãn hôïp caùt mòn, caùt vaøng gia coá xi maêng töø traïm troän ñeán vò trí ñoå baèng oâ toâ 10Taán, cöï ly vaän chuyeån 1,5km.</v>
          </cell>
          <cell r="D1864" t="str">
            <v>100taán</v>
          </cell>
          <cell r="H1864">
            <v>1170297</v>
          </cell>
        </row>
        <row r="1865">
          <cell r="B1865" t="str">
            <v>AD.27141</v>
          </cell>
          <cell r="C1865" t="str">
            <v>Vaän chuyeån hoãn hôïp caùt mòn, caùt vaøng gia coá xi maêng töø traïm troän ñeán vò trí ñoå baèng oâ toâ 5Taán, cöï ly vaän chuyeån 2,0km.</v>
          </cell>
          <cell r="D1865" t="str">
            <v>100taán</v>
          </cell>
          <cell r="H1865">
            <v>1487859</v>
          </cell>
        </row>
        <row r="1866">
          <cell r="B1866" t="str">
            <v>AD.27142</v>
          </cell>
          <cell r="C1866" t="str">
            <v>Vaän chuyeån hoãn hôïp caùt mòn, caùt vaøng gia coá xi maêng töø traïm troän ñeán vò trí ñoå baèng oâ toâ 7Taán, cöï ly vaän chuyeån 2,0km.</v>
          </cell>
          <cell r="D1866" t="str">
            <v>100taán</v>
          </cell>
          <cell r="H1866">
            <v>1506138</v>
          </cell>
        </row>
        <row r="1867">
          <cell r="B1867" t="str">
            <v>AD.27143</v>
          </cell>
          <cell r="C1867" t="str">
            <v>Vaän chuyeån hoãn hôïp caùt mòn, caùt vaøng gia coá xi maêng töø traïm troän ñeán vò trí ñoå baèng oâ toâ 10Taán, cöï ly vaän chuyeån 2,0km.</v>
          </cell>
          <cell r="D1867" t="str">
            <v>100taán</v>
          </cell>
          <cell r="H1867">
            <v>1324865</v>
          </cell>
        </row>
        <row r="1868">
          <cell r="B1868" t="str">
            <v>AD.27151</v>
          </cell>
          <cell r="C1868" t="str">
            <v>Vaän chuyeån hoãn hôïp caùt mòn, caùt vaøng gia coá xi maêng töø traïm troän ñeán vò trí ñoå baèng oâ toâ 5Taán, cöï ly vaän chuyeån 3,0km.</v>
          </cell>
          <cell r="D1868" t="str">
            <v>100taán</v>
          </cell>
          <cell r="H1868">
            <v>1804516</v>
          </cell>
        </row>
        <row r="1869">
          <cell r="B1869" t="str">
            <v>AD.27152</v>
          </cell>
          <cell r="C1869" t="str">
            <v>Vaän chuyeån hoãn hôïp caùt mòn, caùt vaøng gia coá xi maêng töø traïm troän ñeán vò trí ñoå baèng oâ toâ 7Taán, cöï ly vaän chuyeån 3,0km.</v>
          </cell>
          <cell r="D1869" t="str">
            <v>100taán</v>
          </cell>
          <cell r="H1869">
            <v>1761310</v>
          </cell>
        </row>
        <row r="1870">
          <cell r="B1870" t="str">
            <v>AD.27153</v>
          </cell>
          <cell r="C1870" t="str">
            <v>Vaän chuyeån hoãn hôïp caùt mòn, caùt vaøng gia coá xi maêng töø traïm troän ñeán vò trí ñoå baèng oâ toâ 10Taán, cöï ly vaän chuyeån 3,0km.</v>
          </cell>
          <cell r="D1870" t="str">
            <v>100taán</v>
          </cell>
          <cell r="H1870">
            <v>1575117</v>
          </cell>
        </row>
        <row r="1871">
          <cell r="B1871" t="str">
            <v>AD.27161</v>
          </cell>
          <cell r="C1871" t="str">
            <v>Vaän chuyeån hoãn hôïp caùt mòn, caùt vaøng gia coá xi maêng töø traïm troän ñeán vò trí ñoå baèng oâ toâ 5Taán, cöï ly vaän chuyeån 4,0km.</v>
          </cell>
          <cell r="D1871" t="str">
            <v>100taán</v>
          </cell>
          <cell r="H1871">
            <v>2121174</v>
          </cell>
        </row>
        <row r="1872">
          <cell r="B1872" t="str">
            <v>AD.27162</v>
          </cell>
          <cell r="C1872" t="str">
            <v>Vaän chuyeån hoãn hôïp caùt mòn, caùt vaøng gia coá xi maêng töø traïm troän ñeán vò trí ñoå baèng oâ toâ 7Taán, cöï ly vaän chuyeån 4,0km.</v>
          </cell>
          <cell r="D1872" t="str">
            <v>100taán</v>
          </cell>
          <cell r="H1872">
            <v>2016482</v>
          </cell>
        </row>
        <row r="1873">
          <cell r="B1873" t="str">
            <v>AD.27163</v>
          </cell>
          <cell r="C1873" t="str">
            <v>Vaän chuyeån hoãn hôïp caùt mòn, caùt vaøng gia coá xi maêng töø traïm troän ñeán vò trí ñoå baèng oâ toâ 10Taán, cöï ly vaän chuyeån 4,0km.</v>
          </cell>
          <cell r="D1873" t="str">
            <v>100taán</v>
          </cell>
          <cell r="H1873">
            <v>1825369</v>
          </cell>
        </row>
        <row r="1874">
          <cell r="B1874" t="str">
            <v>AD.27171</v>
          </cell>
          <cell r="C1874" t="str">
            <v>Vaän chuyeån hoãn hôïp caùt mòn, caùt vaøng gia coá xi maêng töø traïm troän ñeán vò trí ñoå baèng oâ toâ 5Taán, cöï ly vaän chuyeån 1km tieáp theo.</v>
          </cell>
          <cell r="D1874" t="str">
            <v>100taán</v>
          </cell>
          <cell r="H1874">
            <v>286293</v>
          </cell>
        </row>
        <row r="1875">
          <cell r="B1875" t="str">
            <v>AD.27172</v>
          </cell>
          <cell r="C1875" t="str">
            <v>Vaän chuyeån hoãn hôïp caùt mòn, caùt vaøng gia coá xi maêng töø traïm troän ñeán vò trí ñoå baèng oâ toâ 7Taán, cöï ly vaän chuyeån 1km tieáp theo.</v>
          </cell>
          <cell r="D1875" t="str">
            <v>100taán</v>
          </cell>
          <cell r="H1875">
            <v>286291</v>
          </cell>
        </row>
        <row r="1876">
          <cell r="B1876" t="str">
            <v>AD.27173</v>
          </cell>
          <cell r="C1876" t="str">
            <v>Vaän chuyeån hoãn hôïp caùt mòn, caùt vaøng gia coá xi maêng töø traïm troän ñeán vò trí ñoå baèng oâ toâ 10Taán, cöï ly vaän chuyeån 1km tieáp theo.</v>
          </cell>
          <cell r="D1876" t="str">
            <v>100taán</v>
          </cell>
          <cell r="H1876">
            <v>191369</v>
          </cell>
        </row>
        <row r="1877">
          <cell r="B1877" t="str">
            <v>AD.27211</v>
          </cell>
          <cell r="C1877" t="str">
            <v>Vaän chuyeån ñaù daêm ñen, beâ toâng nhöïa töø traïm troän ñeán vò trí ñoå baèng oâ toâ 7Taán, cöï ly vaän chuyeån 1,0Km.</v>
          </cell>
          <cell r="D1877" t="str">
            <v>100taán</v>
          </cell>
          <cell r="H1877">
            <v>1375440</v>
          </cell>
        </row>
        <row r="1878">
          <cell r="B1878" t="str">
            <v>AD.27212</v>
          </cell>
          <cell r="C1878" t="str">
            <v>Vaän chuyeån ñaù daêm ñen, beâ toâng nhöïa töø traïm troän ñeán vò trí ñoå baèng oâ toâ 10Taán, cöï ly vaän chuyeån 1,0Km.</v>
          </cell>
          <cell r="D1878" t="str">
            <v>100taán</v>
          </cell>
          <cell r="H1878">
            <v>1162937</v>
          </cell>
        </row>
        <row r="1879">
          <cell r="B1879" t="str">
            <v>AD.27213</v>
          </cell>
          <cell r="C1879" t="str">
            <v>Vaän chuyeån ñaù daêm ñen, beâ toâng nhöïa töø traïm troän ñeán vò trí ñoå baèng oâ toâ 12Taán, cöï ly vaän chuyeån 1,0Km.</v>
          </cell>
          <cell r="D1879" t="str">
            <v>100taán</v>
          </cell>
          <cell r="H1879">
            <v>1058014</v>
          </cell>
        </row>
        <row r="1880">
          <cell r="B1880" t="str">
            <v>AD.27221</v>
          </cell>
          <cell r="C1880" t="str">
            <v>Vaän chuyeån ñaù daêm ñen, beâ toâng nhöïa töø traïm troän ñeán vò trí ñoå baèng oâ toâ 7Taán, cöï ly vaän chuyeån 2,0Km.</v>
          </cell>
          <cell r="D1880" t="str">
            <v>100taán</v>
          </cell>
          <cell r="H1880">
            <v>1730191</v>
          </cell>
        </row>
        <row r="1881">
          <cell r="B1881" t="str">
            <v>AD.27222</v>
          </cell>
          <cell r="C1881" t="str">
            <v>Vaän chuyeån ñaù daêm ñen, beâ toâng nhöïa töø traïm troän ñeán vò trí ñoå baèng oâ toâ 10Taán, cöï ly vaän chuyeån 2,0Km.</v>
          </cell>
          <cell r="D1881" t="str">
            <v>100taán</v>
          </cell>
          <cell r="H1881">
            <v>1523594</v>
          </cell>
        </row>
        <row r="1882">
          <cell r="B1882" t="str">
            <v>AD.27223</v>
          </cell>
          <cell r="C1882" t="str">
            <v>Vaän chuyeån ñaù daêm ñen, beâ toâng nhöïa töø traïm troän ñeán vò trí ñoå baèng oâ toâ 12Taán, cöï ly vaän chuyeån 2,0Km.</v>
          </cell>
          <cell r="D1882" t="str">
            <v>100taán</v>
          </cell>
          <cell r="H1882">
            <v>1389148</v>
          </cell>
        </row>
        <row r="1883">
          <cell r="B1883" t="str">
            <v>AD.27231</v>
          </cell>
          <cell r="C1883" t="str">
            <v>Vaän chuyeån ñaù daêm ñen, beâ toâng nhöïa töø traïm troän ñeán vò trí ñoå baèng oâ toâ 7Taán, cöï ly vaän chuyeån 3,0Km.</v>
          </cell>
          <cell r="D1883" t="str">
            <v>100taán</v>
          </cell>
          <cell r="H1883">
            <v>2022706</v>
          </cell>
        </row>
        <row r="1884">
          <cell r="B1884" t="str">
            <v>AD.27232</v>
          </cell>
          <cell r="C1884" t="str">
            <v>Vaän chuyeån ñaù daêm ñen, beâ toâng nhöïa töø traïm troän ñeán vò trí ñoå baèng oâ toâ 10Taán, cöï ly vaän chuyeån 3,0Km.</v>
          </cell>
          <cell r="D1884" t="str">
            <v>100taán</v>
          </cell>
          <cell r="H1884">
            <v>1810649</v>
          </cell>
        </row>
        <row r="1885">
          <cell r="B1885" t="str">
            <v>AD.27233</v>
          </cell>
          <cell r="C1885" t="str">
            <v>Vaän chuyeån ñaù daêm ñen, beâ toâng nhöïa töø traïm troän ñeán vò trí ñoå baèng oâ toâ 12Taán, cöï ly vaän chuyeån 3,0Km.</v>
          </cell>
          <cell r="D1885" t="str">
            <v>100taán</v>
          </cell>
          <cell r="H1885">
            <v>1647594</v>
          </cell>
        </row>
        <row r="1886">
          <cell r="B1886" t="str">
            <v>AD.27241</v>
          </cell>
          <cell r="C1886" t="str">
            <v>Vaän chuyeån ñaù daêm ñen, beâ toâng nhöïa töø traïm troän ñeán vò trí ñoå baèng oâ toâ 7Taán, cöï ly vaän chuyeån 4,0Km.</v>
          </cell>
          <cell r="D1886" t="str">
            <v>100taán</v>
          </cell>
          <cell r="H1886">
            <v>2321444</v>
          </cell>
        </row>
        <row r="1887">
          <cell r="B1887" t="str">
            <v>AD.27242</v>
          </cell>
          <cell r="C1887" t="str">
            <v>Vaän chuyeån ñaù daêm ñen, beâ toâng nhöïa töø traïm troän ñeán vò trí ñoå baèng oâ toâ 10Taán, cöï ly vaän chuyeån 4,0Km.</v>
          </cell>
          <cell r="D1887" t="str">
            <v>100taán</v>
          </cell>
          <cell r="H1887">
            <v>2097703</v>
          </cell>
        </row>
        <row r="1888">
          <cell r="B1888" t="str">
            <v>AD.27243</v>
          </cell>
          <cell r="C1888" t="str">
            <v>Vaän chuyeån ñaù daêm ñen, beâ toâng nhöïa töø traïm troän ñeán vò trí ñoå baèng oâ toâ 10Taán, cöï ly vaän chuyeån 4,0Km.</v>
          </cell>
          <cell r="D1888" t="str">
            <v>100taán</v>
          </cell>
          <cell r="H1888">
            <v>1906040</v>
          </cell>
        </row>
        <row r="1889">
          <cell r="B1889" t="str">
            <v>AD.27251</v>
          </cell>
          <cell r="C1889" t="str">
            <v>Vaän chuyeån ñaù daêm ñen, beâ toâng nhöïa töø traïm troän ñeán vò trí ñoå baèng oâ toâ 7Taán, cöï ly vaän chuyeån 1,0Km tieáp theo.</v>
          </cell>
          <cell r="D1889" t="str">
            <v>100taán</v>
          </cell>
          <cell r="H1889">
            <v>323633</v>
          </cell>
        </row>
        <row r="1890">
          <cell r="B1890" t="str">
            <v>AD.27252</v>
          </cell>
          <cell r="C1890" t="str">
            <v>Vaän chuyeån ñaù daêm ñen, beâ toâng nhöïa töø traïm troän ñeán vò trí ñoå baèng oâ toâ 10Taán, cöï ly vaän chuyeån 1,0Km tieáp theo.</v>
          </cell>
          <cell r="D1890" t="str">
            <v>100taán</v>
          </cell>
          <cell r="H1890">
            <v>213450</v>
          </cell>
        </row>
        <row r="1891">
          <cell r="B1891" t="str">
            <v>AD.27253</v>
          </cell>
          <cell r="C1891" t="str">
            <v>Vaän chuyeån ñaù daêm ñen, beâ toâng nhöïa töø traïm troän ñeán vò trí ñoå baèng oâ toâ 12Taán, cöï ly vaän chuyeån 1,0Km tieáp theo.</v>
          </cell>
          <cell r="D1891" t="str">
            <v>100taán</v>
          </cell>
          <cell r="H1891">
            <v>201911</v>
          </cell>
        </row>
        <row r="1892">
          <cell r="B1892" t="str">
            <v>AD.31111</v>
          </cell>
          <cell r="C1892" t="str">
            <v>Laøm coïc tieâu beâ toâng coát theùp 0,12x0,12x1,025 (M).</v>
          </cell>
          <cell r="D1892" t="str">
            <v>caùi</v>
          </cell>
          <cell r="F1892">
            <v>19135</v>
          </cell>
          <cell r="G1892">
            <v>6510</v>
          </cell>
        </row>
        <row r="1893">
          <cell r="B1893" t="str">
            <v>AD.31121</v>
          </cell>
          <cell r="C1893" t="str">
            <v>Laøm coät km beâ toâng coát theùp.</v>
          </cell>
          <cell r="D1893" t="str">
            <v>caùi</v>
          </cell>
          <cell r="F1893">
            <v>86292</v>
          </cell>
          <cell r="G1893">
            <v>63469</v>
          </cell>
        </row>
        <row r="1894">
          <cell r="B1894" t="str">
            <v>AD.31211</v>
          </cell>
          <cell r="C1894" t="str">
            <v>Laøm bieån baùo beâ toâng coät theùp hình chöõ nhaät, kích thöôùc bieån baùo 0,6x1,0m.</v>
          </cell>
          <cell r="D1894" t="str">
            <v>caùi</v>
          </cell>
          <cell r="F1894">
            <v>38728</v>
          </cell>
          <cell r="G1894">
            <v>18715</v>
          </cell>
        </row>
        <row r="1895">
          <cell r="B1895" t="str">
            <v>AD.31221</v>
          </cell>
          <cell r="C1895" t="str">
            <v>Laøm bieån baùo beâ toâng coát theùp hình chöõ nhaät, kích thöôùc bieån baùo 1,0x1,2m.</v>
          </cell>
          <cell r="D1895" t="str">
            <v>caùi</v>
          </cell>
          <cell r="F1895">
            <v>73547</v>
          </cell>
          <cell r="G1895">
            <v>36617</v>
          </cell>
        </row>
        <row r="1896">
          <cell r="B1896" t="str">
            <v>AD.31231</v>
          </cell>
          <cell r="C1896" t="str">
            <v>Laøm bieån baùo beâ toâng coát theùp hình chöõ nhaät, kích thöôùc bieån baùo 1,0x1,6m.</v>
          </cell>
          <cell r="D1896" t="str">
            <v>caùi</v>
          </cell>
          <cell r="F1896">
            <v>99184</v>
          </cell>
          <cell r="G1896">
            <v>49229</v>
          </cell>
        </row>
        <row r="1897">
          <cell r="B1897" t="str">
            <v>AD.31241</v>
          </cell>
          <cell r="C1897" t="str">
            <v>Laøm bieån baùo beâ toâng coát theùp hình chöõ nhaät, kích thöôùc bieån baùo 0,6x0,6 (0,5x0,7)m.</v>
          </cell>
          <cell r="D1897" t="str">
            <v>caùi</v>
          </cell>
          <cell r="F1897">
            <v>25637</v>
          </cell>
          <cell r="G1897">
            <v>11799</v>
          </cell>
        </row>
        <row r="1898">
          <cell r="B1898" t="str">
            <v>AD.31311</v>
          </cell>
          <cell r="C1898" t="str">
            <v>Laøm coät ñôõ bieån baùo beâ toâng coát theùp daøi 3,1-3,8m.</v>
          </cell>
          <cell r="D1898" t="str">
            <v>coät</v>
          </cell>
          <cell r="F1898">
            <v>88839</v>
          </cell>
          <cell r="G1898">
            <v>29293</v>
          </cell>
        </row>
        <row r="1899">
          <cell r="B1899" t="str">
            <v>AD.31321</v>
          </cell>
          <cell r="C1899" t="str">
            <v>Laøm coät ñôõ bieån baùo beâ toâng coát theùp daøi 2,8-3,0m.</v>
          </cell>
          <cell r="D1899" t="str">
            <v>coät</v>
          </cell>
          <cell r="F1899">
            <v>92117</v>
          </cell>
          <cell r="G1899">
            <v>30514</v>
          </cell>
        </row>
        <row r="1900">
          <cell r="B1900" t="str">
            <v>AD.31331</v>
          </cell>
          <cell r="C1900" t="str">
            <v>Laøm coät ñôõ bieån baùo beâ toâng coát theùp daøi 3,1-3,8m.</v>
          </cell>
          <cell r="D1900" t="str">
            <v>coät</v>
          </cell>
          <cell r="F1900">
            <v>97920</v>
          </cell>
          <cell r="G1900">
            <v>32955</v>
          </cell>
        </row>
        <row r="1901">
          <cell r="B1901" t="str">
            <v>AD.32111</v>
          </cell>
          <cell r="C1901" t="str">
            <v>Saûn xuaát, laép döïng truï ñôõ baûng teân ñöôøng, baûng löu thoâng, loaïi truï ñôõ saét L50x50x5.</v>
          </cell>
          <cell r="D1901" t="str">
            <v>caùi</v>
          </cell>
          <cell r="F1901">
            <v>129024</v>
          </cell>
          <cell r="G1901">
            <v>39779</v>
          </cell>
          <cell r="H1901">
            <v>21322</v>
          </cell>
        </row>
        <row r="1902">
          <cell r="B1902" t="str">
            <v>AD.32121</v>
          </cell>
          <cell r="C1902" t="str">
            <v>Saûn xuaát, laép döïng truï ñôõ baûng teân ñöôøng, baûng löu thoâng, loaïi truï ñôõ saét oáng phi 60.</v>
          </cell>
          <cell r="D1902" t="str">
            <v>caùi</v>
          </cell>
          <cell r="F1902">
            <v>157760</v>
          </cell>
          <cell r="G1902">
            <v>38249</v>
          </cell>
          <cell r="H1902">
            <v>23334</v>
          </cell>
        </row>
        <row r="1903">
          <cell r="B1903" t="str">
            <v>AD.32131</v>
          </cell>
          <cell r="C1903" t="str">
            <v>Saûn xuaát, laép döïng truï ñôõ baûng teân ñöôøng, baûng löu thoâng, loaïi truï ñôõ saét oáng phi 80.</v>
          </cell>
          <cell r="D1903" t="str">
            <v>caùi</v>
          </cell>
          <cell r="F1903">
            <v>220727</v>
          </cell>
          <cell r="G1903">
            <v>45516</v>
          </cell>
          <cell r="H1903">
            <v>28296</v>
          </cell>
        </row>
        <row r="1904">
          <cell r="B1904" t="str">
            <v>AD.32211</v>
          </cell>
          <cell r="C1904" t="str">
            <v>Laøm bieån baùo BTCT Loaïi baûng chöõ nhaät kích thöôùc 0,4x0,7 0,5x0,6m</v>
          </cell>
          <cell r="D1904" t="str">
            <v>caùi</v>
          </cell>
          <cell r="F1904">
            <v>28093</v>
          </cell>
          <cell r="G1904">
            <v>15053</v>
          </cell>
        </row>
        <row r="1905">
          <cell r="B1905" t="str">
            <v>AD.32212</v>
          </cell>
          <cell r="C1905" t="str">
            <v>Laøm bieån baùo BTCT Loaïi baûng chöõ nhaät KT 0,4x1,2m</v>
          </cell>
          <cell r="D1905" t="str">
            <v>caùi</v>
          </cell>
          <cell r="F1905">
            <v>31551</v>
          </cell>
          <cell r="G1905">
            <v>9358</v>
          </cell>
        </row>
        <row r="1906">
          <cell r="B1906" t="str">
            <v>AD.32221</v>
          </cell>
          <cell r="C1906" t="str">
            <v>Laøm bieån baùo beâ toâng coát theùp hình troøn, kích thöôùc bieån baùo 0,7m.</v>
          </cell>
          <cell r="D1906" t="str">
            <v>caùi</v>
          </cell>
          <cell r="F1906">
            <v>22120</v>
          </cell>
          <cell r="G1906">
            <v>11799</v>
          </cell>
        </row>
        <row r="1907">
          <cell r="B1907" t="str">
            <v>AD.32231</v>
          </cell>
          <cell r="C1907" t="str">
            <v>Laøm bieån baùo beâ toâng coát theùp hình chöõ nhaät, kích thöôùc bieån baùo 0,7x0,7x0,7m.</v>
          </cell>
          <cell r="D1907" t="str">
            <v>caùi</v>
          </cell>
          <cell r="F1907">
            <v>16165</v>
          </cell>
          <cell r="G1907">
            <v>7323</v>
          </cell>
        </row>
        <row r="1908">
          <cell r="B1908" t="str">
            <v>AD.32311</v>
          </cell>
          <cell r="C1908" t="str">
            <v>Saûn xuaát laép ñaët baûng teân ñöôøng 0,3x0,5m.</v>
          </cell>
          <cell r="D1908" t="str">
            <v>1 baûng</v>
          </cell>
          <cell r="F1908">
            <v>23275</v>
          </cell>
          <cell r="G1908">
            <v>13927</v>
          </cell>
          <cell r="H1908">
            <v>6084</v>
          </cell>
        </row>
        <row r="1909">
          <cell r="B1909" t="str">
            <v>AD.32321</v>
          </cell>
          <cell r="C1909" t="str">
            <v>Saûn xuaát laép ñaët baûng löu thoâng loaïi troøn.</v>
          </cell>
          <cell r="D1909" t="str">
            <v>m²</v>
          </cell>
          <cell r="F1909">
            <v>191030</v>
          </cell>
          <cell r="G1909">
            <v>94853</v>
          </cell>
          <cell r="H1909">
            <v>6084</v>
          </cell>
        </row>
        <row r="1910">
          <cell r="B1910" t="str">
            <v>AD.32322</v>
          </cell>
          <cell r="C1910" t="str">
            <v>Saûn xuaát laép ñaët baûng löu thoâng loaïi vuoâng, tam giaùc, chöõ nhaät.</v>
          </cell>
          <cell r="D1910" t="str">
            <v>m²</v>
          </cell>
          <cell r="F1910">
            <v>149237</v>
          </cell>
          <cell r="G1910">
            <v>93724</v>
          </cell>
          <cell r="H1910">
            <v>6084</v>
          </cell>
        </row>
        <row r="1911">
          <cell r="B1911" t="str">
            <v>AD.32411</v>
          </cell>
          <cell r="C1911" t="str">
            <v>Saûn xuaùt, laép ñaët bieån baùo phaûn quang, loaïi bieån vuoâng 60x60cm.</v>
          </cell>
          <cell r="D1911" t="str">
            <v>caùi</v>
          </cell>
          <cell r="F1911">
            <v>173606</v>
          </cell>
          <cell r="G1911">
            <v>55738</v>
          </cell>
          <cell r="H1911">
            <v>6337</v>
          </cell>
        </row>
        <row r="1912">
          <cell r="B1912" t="str">
            <v>AD.32421</v>
          </cell>
          <cell r="C1912" t="str">
            <v>Saûn xuaùt, laép ñaët bieån baùo phaûn quang, loaïi bieån troøn ñöôøng kính 70, baùt giaùc caïnh 25cm..</v>
          </cell>
          <cell r="D1912" t="str">
            <v>caùi</v>
          </cell>
          <cell r="F1912">
            <v>224731</v>
          </cell>
          <cell r="G1912">
            <v>58586</v>
          </cell>
          <cell r="H1912">
            <v>6337</v>
          </cell>
        </row>
        <row r="1913">
          <cell r="B1913" t="str">
            <v>AD.32431</v>
          </cell>
          <cell r="C1913" t="str">
            <v>Saûn xuaùt, laép ñaët bieån baùo phaûn quang, loaïi bieån tam giaùc caïnh 70cm.</v>
          </cell>
          <cell r="D1913" t="str">
            <v>caùi</v>
          </cell>
          <cell r="F1913">
            <v>122379</v>
          </cell>
          <cell r="G1913">
            <v>50856</v>
          </cell>
          <cell r="H1913">
            <v>6337</v>
          </cell>
        </row>
        <row r="1914">
          <cell r="B1914" t="str">
            <v>AD.32441</v>
          </cell>
          <cell r="C1914" t="str">
            <v>Saûn xuaùt, laép ñaët bieån baùo phaûn quang, loaïi bieån chöõ nhaät 30x50cm..</v>
          </cell>
          <cell r="D1914" t="str">
            <v>caùi</v>
          </cell>
          <cell r="F1914">
            <v>71040</v>
          </cell>
          <cell r="G1914">
            <v>37837</v>
          </cell>
          <cell r="H1914">
            <v>6337</v>
          </cell>
        </row>
        <row r="1915">
          <cell r="B1915" t="str">
            <v>AD.33110</v>
          </cell>
          <cell r="C1915" t="str">
            <v>Gaén vieân phaûn quang treân maët beâ toâng.</v>
          </cell>
          <cell r="D1915" t="str">
            <v>vieân</v>
          </cell>
          <cell r="F1915">
            <v>70758</v>
          </cell>
          <cell r="G1915">
            <v>2842</v>
          </cell>
          <cell r="H1915">
            <v>4284</v>
          </cell>
        </row>
        <row r="1916">
          <cell r="B1916" t="str">
            <v>AD.33120</v>
          </cell>
          <cell r="C1916" t="str">
            <v>Gaén vieân phaûn quang treân maët ñöôøng nhöïa.</v>
          </cell>
          <cell r="D1916" t="str">
            <v>vieân</v>
          </cell>
          <cell r="F1916">
            <v>70700</v>
          </cell>
          <cell r="G1916">
            <v>2723</v>
          </cell>
          <cell r="H1916">
            <v>4284</v>
          </cell>
        </row>
        <row r="1917">
          <cell r="B1917" t="str">
            <v>AD.34110</v>
          </cell>
          <cell r="C1917" t="str">
            <v>Laép ñaët daûi phaân caùch cöùng</v>
          </cell>
          <cell r="D1917" t="str">
            <v>caùi</v>
          </cell>
          <cell r="F1917">
            <v>20300</v>
          </cell>
          <cell r="G1917">
            <v>3614</v>
          </cell>
        </row>
        <row r="1918">
          <cell r="B1918" t="str">
            <v>AD.34120</v>
          </cell>
          <cell r="C1918" t="str">
            <v>Laép ñaët daûi phaân caùch meàm.</v>
          </cell>
          <cell r="D1918" t="str">
            <v>caùi</v>
          </cell>
          <cell r="F1918">
            <v>104545</v>
          </cell>
          <cell r="G1918">
            <v>2466</v>
          </cell>
        </row>
        <row r="1919">
          <cell r="B1919" t="str">
            <v>AD.34130</v>
          </cell>
          <cell r="C1919" t="str">
            <v>Laép ñaët daûi phaân caùch baèng toân löôïn soùng.</v>
          </cell>
          <cell r="D1919" t="str">
            <v>m</v>
          </cell>
          <cell r="F1919">
            <v>17458</v>
          </cell>
          <cell r="G1919">
            <v>2763</v>
          </cell>
        </row>
        <row r="1920">
          <cell r="B1920" t="str">
            <v>AD.41111</v>
          </cell>
          <cell r="C1920" t="str">
            <v>Ñaët ñöôøng saét chính tuyeán khoå 1,00m taø veït goã, ray P43 (12,5m), ñoä cong R&lt;=500m.</v>
          </cell>
          <cell r="D1920" t="str">
            <v>1000m</v>
          </cell>
          <cell r="F1920">
            <v>731000000</v>
          </cell>
          <cell r="G1920">
            <v>35779155</v>
          </cell>
        </row>
        <row r="1921">
          <cell r="B1921" t="str">
            <v>AD.41112</v>
          </cell>
          <cell r="C1921" t="str">
            <v>Ñaët ñöôøng saét chính tuyeán khoå 1,00m taø veït goã, ray P43 (12,5m), ñoä cong R&gt;500m.</v>
          </cell>
          <cell r="D1921" t="str">
            <v>1000m</v>
          </cell>
          <cell r="F1921">
            <v>711000000</v>
          </cell>
          <cell r="G1921">
            <v>33770448</v>
          </cell>
        </row>
        <row r="1922">
          <cell r="B1922" t="str">
            <v>AD.41121</v>
          </cell>
          <cell r="C1922" t="str">
            <v>Ñaët ñöôøng saét chính tuyeán khoå 1,00m taø veït goã, ray P38 (12,5m), ñoä cong R&lt;=500m.</v>
          </cell>
          <cell r="D1922" t="str">
            <v>1000m</v>
          </cell>
          <cell r="F1922">
            <v>683000000</v>
          </cell>
          <cell r="G1922">
            <v>36933113</v>
          </cell>
        </row>
        <row r="1923">
          <cell r="B1923" t="str">
            <v>AD.41122</v>
          </cell>
          <cell r="C1923" t="str">
            <v>Ñaët ñöôøng saét chính tuyeán khoå 1,00m taø veït goã, ray P38 (12,5m), ñoä cong R&gt;500m.</v>
          </cell>
          <cell r="D1923" t="str">
            <v>1000m</v>
          </cell>
          <cell r="F1923">
            <v>662000000</v>
          </cell>
          <cell r="G1923">
            <v>34923023</v>
          </cell>
        </row>
        <row r="1924">
          <cell r="B1924" t="str">
            <v>AD.41211</v>
          </cell>
          <cell r="C1924" t="str">
            <v>Ñaët ñöôøng saét chính tuyeán khoå 1,00m taø veït goã khoâng ñeäm saét, ray P33-30 (12m), ñoä cong R&lt;=500m.</v>
          </cell>
          <cell r="D1924" t="str">
            <v>1000m</v>
          </cell>
          <cell r="F1924">
            <v>668000000</v>
          </cell>
          <cell r="G1924">
            <v>32811505</v>
          </cell>
        </row>
        <row r="1925">
          <cell r="B1925" t="str">
            <v>AD.41212</v>
          </cell>
          <cell r="C1925" t="str">
            <v>Ñaët ñöôøng saét chính tuyeán khoå 1,00m taø veït goã khoâng ñeäm saét, ray P33-30 (12m), ñoä cong R&gt;500m.</v>
          </cell>
          <cell r="D1925" t="str">
            <v>1000m</v>
          </cell>
          <cell r="F1925">
            <v>647000000</v>
          </cell>
          <cell r="G1925">
            <v>30699988</v>
          </cell>
        </row>
        <row r="1926">
          <cell r="B1926" t="str">
            <v>AD.41221</v>
          </cell>
          <cell r="C1926" t="str">
            <v>Ñaët ñöôøng saét chính tuyeán khoå 1,00m taø veït goã khoâng ñeäm saét, ray P26-25-24 (10m), ñoä cong R&lt;=500m.</v>
          </cell>
          <cell r="D1926" t="str">
            <v>1000m</v>
          </cell>
          <cell r="F1926">
            <v>652000000</v>
          </cell>
          <cell r="G1926">
            <v>32714689</v>
          </cell>
        </row>
        <row r="1927">
          <cell r="B1927" t="str">
            <v>AD.41222</v>
          </cell>
          <cell r="C1927" t="str">
            <v>Ñaët ñöôøng saét chính tuyeán khoå 1,00m taø veït goã khoâng ñeäm saét, ray P26-25-24 (10m), ñoä cong R&gt;500m.</v>
          </cell>
          <cell r="D1927" t="str">
            <v>1000m</v>
          </cell>
          <cell r="F1927">
            <v>628000000</v>
          </cell>
          <cell r="G1927">
            <v>30451032</v>
          </cell>
        </row>
        <row r="1928">
          <cell r="B1928" t="str">
            <v>AD.41231</v>
          </cell>
          <cell r="C1928" t="str">
            <v>Ñaët ñöôøng saét chính tuyeán khoå 1,00m taø veït goã khoâng ñeäm saét, ray P26-25-24 (9.58m), ñoä cong R&lt;=500m.</v>
          </cell>
          <cell r="D1928" t="str">
            <v>1000m</v>
          </cell>
          <cell r="F1928">
            <v>634000000</v>
          </cell>
          <cell r="G1928">
            <v>32511836</v>
          </cell>
        </row>
        <row r="1929">
          <cell r="B1929" t="str">
            <v>AD.41232</v>
          </cell>
          <cell r="C1929" t="str">
            <v>Ñaët ñöôøng saét chính tuyeán khoå 1,00m taø veït goã khoâng ñeäm saét, ray P26-25-24 (9.58m), ñoä cong R&gt;500m.</v>
          </cell>
          <cell r="D1929" t="str">
            <v>1000m</v>
          </cell>
          <cell r="F1929">
            <v>609000000</v>
          </cell>
          <cell r="G1929">
            <v>29851693</v>
          </cell>
        </row>
        <row r="1930">
          <cell r="B1930" t="str">
            <v>AD.41241</v>
          </cell>
          <cell r="C1930" t="str">
            <v>Ñaët ñöôøng saét chính tuyeán khoå 1,00m taø veït goã khoâng ñeäm saét, ray P26-25-24 (8m), ñoä cong R&lt;=500m.</v>
          </cell>
          <cell r="D1930" t="str">
            <v>1000m</v>
          </cell>
          <cell r="F1930">
            <v>675000000</v>
          </cell>
          <cell r="G1930">
            <v>33968690</v>
          </cell>
        </row>
        <row r="1931">
          <cell r="B1931" t="str">
            <v>AD.41242</v>
          </cell>
          <cell r="C1931" t="str">
            <v>Ñaët ñöôøng saét chính tuyeán khoå 1,00m taø veït goã khoâng ñeäm saét, ray P26-25-24 (8m), ñoä cong R&gt;500m.</v>
          </cell>
          <cell r="D1931" t="str">
            <v>1000m</v>
          </cell>
          <cell r="F1931">
            <v>645000000</v>
          </cell>
          <cell r="G1931">
            <v>31806460</v>
          </cell>
        </row>
        <row r="1932">
          <cell r="B1932" t="str">
            <v>AD.41311</v>
          </cell>
          <cell r="C1932" t="str">
            <v>Ñaët ñöôøng saét chính tuyeán khoå 1,00m taø veït saét, ray P26-25-24 (10m), ñoä cong R&lt;=500m.</v>
          </cell>
          <cell r="D1932" t="str">
            <v>1000m</v>
          </cell>
          <cell r="F1932">
            <v>429000000</v>
          </cell>
          <cell r="G1932">
            <v>23770707</v>
          </cell>
        </row>
        <row r="1933">
          <cell r="B1933" t="str">
            <v>AD.41312</v>
          </cell>
          <cell r="C1933" t="str">
            <v>Ñaët ñöôøng saét chính tuyeán khoå 1,00m taø veït saét, ray P26-25-24 (10m), ñoä cong R&gt;500m.</v>
          </cell>
          <cell r="D1933" t="str">
            <v>1000m</v>
          </cell>
          <cell r="F1933">
            <v>421000000</v>
          </cell>
          <cell r="G1933">
            <v>20704857</v>
          </cell>
        </row>
        <row r="1934">
          <cell r="B1934" t="str">
            <v>AD.41321</v>
          </cell>
          <cell r="C1934" t="str">
            <v>Ñaët ñöôøng saét chính tuyeán khoå 1,00m taø veït saét, ray P26-25-24 (9,58m), ñoä cong R&lt;=500m.</v>
          </cell>
          <cell r="D1934" t="str">
            <v>1000m</v>
          </cell>
          <cell r="F1934">
            <v>421000000</v>
          </cell>
          <cell r="G1934">
            <v>23710773</v>
          </cell>
        </row>
        <row r="1935">
          <cell r="B1935" t="str">
            <v>AD.41322</v>
          </cell>
          <cell r="C1935" t="str">
            <v>Ñaët ñöôøng saét chính tuyeán khoå 1,00m taø veït saét, ray P26-25-24 (9,58m), ñoä cong R&gt;500m.</v>
          </cell>
          <cell r="D1935" t="str">
            <v>1000m</v>
          </cell>
          <cell r="F1935">
            <v>411000000</v>
          </cell>
          <cell r="G1935">
            <v>20451291</v>
          </cell>
        </row>
        <row r="1936">
          <cell r="B1936" t="str">
            <v>AD.41331</v>
          </cell>
          <cell r="C1936" t="str">
            <v>Ñaët ñöôøng saét chính tuyeán khoå 1,00m taø veït saét, ray P26-25-24 (8m), ñoä cong R&lt;=500m.</v>
          </cell>
          <cell r="D1936" t="str">
            <v>1000m</v>
          </cell>
          <cell r="F1936">
            <v>454000000</v>
          </cell>
          <cell r="G1936">
            <v>24923282</v>
          </cell>
        </row>
        <row r="1937">
          <cell r="B1937" t="str">
            <v>AD.41332</v>
          </cell>
          <cell r="C1937" t="str">
            <v>Ñaët ñöôøng saét chính tuyeán khoå 1,00m taø veït saét, ray P26-25-24 (8m), ñoä cong R&gt;500m.</v>
          </cell>
          <cell r="D1937" t="str">
            <v>1000m</v>
          </cell>
          <cell r="F1937">
            <v>441000000</v>
          </cell>
          <cell r="G1937">
            <v>21156667</v>
          </cell>
        </row>
        <row r="1938">
          <cell r="B1938" t="str">
            <v>AD.41411</v>
          </cell>
          <cell r="C1938" t="str">
            <v>Ñaët ñöôøng saét chính tuyeán khoå 1,00m taø veït saét, ray P43 (12m5m), ñoä cong R&lt;=500m.</v>
          </cell>
          <cell r="D1938" t="str">
            <v>1000m</v>
          </cell>
          <cell r="F1938">
            <v>611000000</v>
          </cell>
          <cell r="G1938">
            <v>60003055</v>
          </cell>
        </row>
        <row r="1939">
          <cell r="B1939" t="str">
            <v>AD.41412</v>
          </cell>
          <cell r="C1939" t="str">
            <v>Ñaët ñöôøng saét chính tuyeán khoå 1,00m taø veït saét, ray P43 (12m5m), ñoä cong R&gt;500m.</v>
          </cell>
          <cell r="D1939" t="str">
            <v>1000m</v>
          </cell>
          <cell r="F1939">
            <v>598000000</v>
          </cell>
          <cell r="G1939">
            <v>57840824</v>
          </cell>
        </row>
        <row r="1940">
          <cell r="B1940" t="str">
            <v>AD.41421</v>
          </cell>
          <cell r="C1940" t="str">
            <v>Ñaët ñöôøng saét chính tuyeán khoå 1,00m taø veït saét, ray P38 (12m5m), ñoä cong R&lt;=500m.</v>
          </cell>
          <cell r="D1940" t="str">
            <v>1000m</v>
          </cell>
          <cell r="F1940">
            <v>563000000</v>
          </cell>
          <cell r="G1940">
            <v>59297679</v>
          </cell>
        </row>
        <row r="1941">
          <cell r="B1941" t="str">
            <v>AD.41422</v>
          </cell>
          <cell r="C1941" t="str">
            <v>Ñaët ñöôøng saét chính tuyeán khoå 1,00m taø veït saét, ray P38 (12m5m), ñoä cong R&gt;500m.</v>
          </cell>
          <cell r="D1941" t="str">
            <v>1000m</v>
          </cell>
          <cell r="F1941">
            <v>550000000</v>
          </cell>
          <cell r="G1941">
            <v>56766624</v>
          </cell>
        </row>
        <row r="1942">
          <cell r="B1942" t="str">
            <v>AD.42111</v>
          </cell>
          <cell r="C1942" t="str">
            <v>Ñaët ñöôøng saét  trong ga khoå 1,00m taø veït goã  ñeäm saét, ray P43-33 (12,5m).</v>
          </cell>
          <cell r="D1942" t="str">
            <v>1000m</v>
          </cell>
          <cell r="F1942">
            <v>725000000</v>
          </cell>
          <cell r="G1942">
            <v>30303502</v>
          </cell>
        </row>
        <row r="1943">
          <cell r="B1943" t="str">
            <v>AD.42211</v>
          </cell>
          <cell r="C1943" t="str">
            <v>Ñaët ñöôøng saét  trong ga khoå 1,00m taø veït goã khoâng ñeäm saét, ray P33-30 (12m).</v>
          </cell>
          <cell r="D1943" t="str">
            <v>1000m</v>
          </cell>
          <cell r="F1943">
            <v>662000000</v>
          </cell>
          <cell r="G1943">
            <v>26532277</v>
          </cell>
        </row>
        <row r="1944">
          <cell r="B1944" t="str">
            <v>AD.42221</v>
          </cell>
          <cell r="C1944" t="str">
            <v>Ñaët ñöôøng saét  trong ga khoå 1,00m taø veït goã khoâng ñeäm saét, ray P26-25-24 (10m).</v>
          </cell>
          <cell r="D1944" t="str">
            <v>1000m</v>
          </cell>
          <cell r="F1944">
            <v>645000000</v>
          </cell>
          <cell r="G1944">
            <v>25024708</v>
          </cell>
        </row>
        <row r="1945">
          <cell r="B1945" t="str">
            <v>AD.42222</v>
          </cell>
          <cell r="C1945" t="str">
            <v>Ñaët ñöôøng saét  trong ga khoå 1,00m taø veït goã khoâng ñeäm saét, ray P26-25-24 (9,58m).</v>
          </cell>
          <cell r="D1945" t="str">
            <v>1000m</v>
          </cell>
          <cell r="F1945">
            <v>628000000</v>
          </cell>
          <cell r="G1945">
            <v>24775752</v>
          </cell>
        </row>
        <row r="1946">
          <cell r="B1946" t="str">
            <v>AD.42223</v>
          </cell>
          <cell r="C1946" t="str">
            <v>Ñaët ñöôøng saét  trong ga khoå 1,00m taø veït goã khoâng ñeäm saét, ray P26-25-24 (8m).</v>
          </cell>
          <cell r="D1946" t="str">
            <v>1000m</v>
          </cell>
          <cell r="F1946">
            <v>667000000</v>
          </cell>
          <cell r="G1946">
            <v>25527231</v>
          </cell>
        </row>
        <row r="1947">
          <cell r="B1947" t="str">
            <v>AD.42311</v>
          </cell>
          <cell r="C1947" t="str">
            <v>Ñaët ñöôøng saét trong ga khoå 1,00m taø veït saét, ray P26-25-24 (10m).</v>
          </cell>
          <cell r="D1947" t="str">
            <v>1000m</v>
          </cell>
          <cell r="F1947">
            <v>423000000</v>
          </cell>
          <cell r="G1947">
            <v>18791583</v>
          </cell>
        </row>
        <row r="1948">
          <cell r="B1948" t="str">
            <v>AD.42312</v>
          </cell>
          <cell r="C1948" t="str">
            <v>Ñaët ñöôøng saét trong ga khoå 1,00m taø veït saét, ray P26-25-24 (9,58m).</v>
          </cell>
          <cell r="D1948" t="str">
            <v>1000m</v>
          </cell>
          <cell r="F1948">
            <v>411000000</v>
          </cell>
          <cell r="G1948">
            <v>18593340</v>
          </cell>
        </row>
        <row r="1949">
          <cell r="B1949" t="str">
            <v>AD.42313</v>
          </cell>
          <cell r="C1949" t="str">
            <v>Ñaët ñöôøng saét trong ga khoå 1,00m taø veït saét, ray P26-25-24 (8m).</v>
          </cell>
          <cell r="D1949" t="str">
            <v>1000m</v>
          </cell>
          <cell r="F1949">
            <v>441000000</v>
          </cell>
          <cell r="G1949">
            <v>19155797</v>
          </cell>
        </row>
        <row r="1950">
          <cell r="B1950" t="str">
            <v>AD.42411</v>
          </cell>
          <cell r="C1950" t="str">
            <v>Ñaët ñöôøng saét trong ga khoå 1,00m taø veït saét, ray P43 (12,5m).</v>
          </cell>
          <cell r="D1950" t="str">
            <v>1000m</v>
          </cell>
          <cell r="F1950">
            <v>581000000</v>
          </cell>
          <cell r="G1950">
            <v>57485831</v>
          </cell>
        </row>
        <row r="1951">
          <cell r="B1951" t="str">
            <v>AD.42412</v>
          </cell>
          <cell r="C1951" t="str">
            <v>Ñaët ñöôøng saét trong ga khoå 1,00m taø veït saét, ray P38 (12,5m).</v>
          </cell>
          <cell r="D1951" t="str">
            <v>1000m</v>
          </cell>
          <cell r="F1951">
            <v>532000000</v>
          </cell>
          <cell r="G1951">
            <v>56932595</v>
          </cell>
        </row>
        <row r="1952">
          <cell r="B1952" t="str">
            <v>AD.43111</v>
          </cell>
          <cell r="C1952" t="str">
            <v>Ñaët ñöôøng saét ñoùn tieãn khoå 1,00m, taø veït goã, ñeäm saét, ray P43-38 (12,5 m)</v>
          </cell>
          <cell r="D1952" t="str">
            <v>1000m</v>
          </cell>
          <cell r="F1952">
            <v>725000000</v>
          </cell>
          <cell r="G1952">
            <v>30303502</v>
          </cell>
        </row>
        <row r="1953">
          <cell r="B1953" t="str">
            <v>AD.43211</v>
          </cell>
          <cell r="C1953" t="str">
            <v>Ñaët ñöôøng saét ñoùn tieãn khoå 1,00m, taø veït goã, khoâng ñeäm saét, ray P43-38 (12 m)</v>
          </cell>
          <cell r="D1953" t="str">
            <v>1000m</v>
          </cell>
          <cell r="F1953">
            <v>706000000</v>
          </cell>
          <cell r="G1953">
            <v>24121090</v>
          </cell>
        </row>
        <row r="1954">
          <cell r="B1954" t="str">
            <v>AD.43221</v>
          </cell>
          <cell r="C1954" t="str">
            <v>Ñaët ñöôøng saét ñoùn tieãn tuyeán khoå 1,00m, taø veït goã, khoâng ñeäm saét, ray P26-25-24 (10 m)</v>
          </cell>
          <cell r="D1954" t="str">
            <v>1000m</v>
          </cell>
          <cell r="F1954">
            <v>620000000</v>
          </cell>
          <cell r="G1954">
            <v>22848647</v>
          </cell>
        </row>
        <row r="1955">
          <cell r="B1955" t="str">
            <v>AD.43222</v>
          </cell>
          <cell r="C1955" t="str">
            <v>Ñaët ñöôøng saét ñoùn tieãn tuyeán khoå 1,00m, taø veït goã, khoâng ñeäm saét, ray P26-25-24 (9, 58 m)</v>
          </cell>
          <cell r="D1955" t="str">
            <v>1000m</v>
          </cell>
          <cell r="F1955">
            <v>603000000</v>
          </cell>
          <cell r="G1955">
            <v>23766097</v>
          </cell>
        </row>
        <row r="1956">
          <cell r="B1956" t="str">
            <v>AD.43223</v>
          </cell>
          <cell r="C1956" t="str">
            <v>Ñaët ñöôøng saét ñoùn tieãn tuyeán khoå 1,00m, taø veït goã, khoâng ñeäm saét, ray P26-25-24 (8 m)</v>
          </cell>
          <cell r="D1956" t="str">
            <v>1000m</v>
          </cell>
          <cell r="F1956">
            <v>631000000</v>
          </cell>
          <cell r="G1956">
            <v>23415714</v>
          </cell>
        </row>
        <row r="1957">
          <cell r="B1957" t="str">
            <v>AD.43311</v>
          </cell>
          <cell r="C1957" t="str">
            <v>Ñaët ñöôøng saét ñoùn tieãn khoå 1,00m, taø veït saét, ray P26-25-24 (10 m)</v>
          </cell>
          <cell r="D1957" t="str">
            <v>1000m</v>
          </cell>
          <cell r="F1957">
            <v>413000000</v>
          </cell>
          <cell r="G1957">
            <v>17639008</v>
          </cell>
        </row>
        <row r="1958">
          <cell r="B1958" t="str">
            <v>AD.43312</v>
          </cell>
          <cell r="C1958" t="str">
            <v>Ñaët ñöôøng saét ñoùn tieãn khoå 1,00m, taø veït saét, ray P26-25-24 (9, 58 m)</v>
          </cell>
          <cell r="D1958" t="str">
            <v>1000m</v>
          </cell>
          <cell r="F1958">
            <v>400000000</v>
          </cell>
          <cell r="G1958">
            <v>17334728</v>
          </cell>
        </row>
        <row r="1959">
          <cell r="B1959" t="str">
            <v>AD.43313</v>
          </cell>
          <cell r="C1959" t="str">
            <v>Ñaët ñöôøng saét ñoùn tieãn khoå 1,00m, taø veït saét, ray P26-25-24 (8 m)</v>
          </cell>
          <cell r="D1959" t="str">
            <v>1000m</v>
          </cell>
          <cell r="F1959">
            <v>428000000</v>
          </cell>
          <cell r="G1959">
            <v>17837251</v>
          </cell>
        </row>
        <row r="1960">
          <cell r="B1960" t="str">
            <v>AD.43411</v>
          </cell>
          <cell r="C1960" t="str">
            <v>Ñaët ñöôøng saét ñoùn tieãn khoå 1,00m, taø veït beâ toâng, ray P43 ( 12,5 m)</v>
          </cell>
          <cell r="D1960" t="str">
            <v>1000m</v>
          </cell>
          <cell r="F1960">
            <v>581000000</v>
          </cell>
          <cell r="G1960">
            <v>57485831</v>
          </cell>
        </row>
        <row r="1961">
          <cell r="B1961" t="str">
            <v>AD.43412</v>
          </cell>
          <cell r="C1961" t="str">
            <v>Ñaët ñöôøng saét ñoùn tieãn khoå 1,00m, taø veït beâ toâng, ray P43 ( 12,5 m)</v>
          </cell>
          <cell r="D1961" t="str">
            <v>1000m</v>
          </cell>
          <cell r="F1961">
            <v>532000000</v>
          </cell>
          <cell r="G1961">
            <v>56932595</v>
          </cell>
        </row>
        <row r="1962">
          <cell r="B1962" t="str">
            <v>AD.44111</v>
          </cell>
          <cell r="C1962" t="str">
            <v>Ñaët ñöôøng saét nhaùnh, traùnh taïm khoå 1,00m, taø veït goã ñeäm saét, ray P43-38 ( 12,5 m), ñoä cong R &lt;=500m</v>
          </cell>
          <cell r="D1962" t="str">
            <v>1000m</v>
          </cell>
          <cell r="F1962">
            <v>686000000</v>
          </cell>
          <cell r="G1962">
            <v>32110740</v>
          </cell>
        </row>
        <row r="1963">
          <cell r="B1963" t="str">
            <v>AD.44112</v>
          </cell>
          <cell r="C1963" t="str">
            <v>Ñaët ñöôøng saét nhaùnh, traùnh taïm khoå 1,00m, taø veït goã ñeäm saét, ray P43-38 ( 12,5 m), ñoä cong R &gt;500m</v>
          </cell>
          <cell r="D1963" t="str">
            <v>1000m</v>
          </cell>
          <cell r="F1963">
            <v>666000000</v>
          </cell>
          <cell r="G1963">
            <v>34120830</v>
          </cell>
        </row>
        <row r="1964">
          <cell r="B1964" t="str">
            <v>AD.44221</v>
          </cell>
          <cell r="C1964" t="str">
            <v>Ñaët ñöôøng saét nhaùnh, traùnh taïm khoå 1,00m, taø veït goã, khoâng ñeäm saét, ray P33-30 (12,5 m), ñoä cong R &lt;=500m</v>
          </cell>
          <cell r="D1964" t="str">
            <v>1000m</v>
          </cell>
          <cell r="F1964">
            <v>622000000</v>
          </cell>
          <cell r="G1964">
            <v>28892750</v>
          </cell>
        </row>
        <row r="1965">
          <cell r="B1965" t="str">
            <v>AD.44222</v>
          </cell>
          <cell r="C1965" t="str">
            <v>Ñaët ñöôøng saét nhaùnh, traùnh taïm khoå 1,00m, taø veït goã, khoâng ñeäm saét, ray P33-30 (12 m), ñoä cong R &gt;500m</v>
          </cell>
          <cell r="D1965" t="str">
            <v>1000m</v>
          </cell>
          <cell r="F1965">
            <v>598000000</v>
          </cell>
          <cell r="G1965">
            <v>26831946</v>
          </cell>
        </row>
        <row r="1966">
          <cell r="B1966" t="str">
            <v>AD.44231</v>
          </cell>
          <cell r="C1966" t="str">
            <v>Ñaët ñöôøng saét nhaùnh, traùnh taïm khoå 1,00m, taø veït goã, khoâng ñeäm saét, ray P26-25-24 (10 m), ñoä cong R &lt;=500m</v>
          </cell>
          <cell r="D1966" t="str">
            <v>1000m</v>
          </cell>
          <cell r="F1966">
            <v>604000000</v>
          </cell>
          <cell r="G1966">
            <v>29948509</v>
          </cell>
        </row>
        <row r="1967">
          <cell r="B1967" t="str">
            <v>AD.44232</v>
          </cell>
          <cell r="C1967" t="str">
            <v>Ñaët ñöôøng saét nhaùnh, traùnh taïm khoå 1,00m, taø veït goã, khoâng ñeäm saét, ray P26-25-24 (10 m), ñoä cong R &gt;500m</v>
          </cell>
          <cell r="D1967" t="str">
            <v>1000m</v>
          </cell>
          <cell r="F1967">
            <v>597000000</v>
          </cell>
          <cell r="G1967">
            <v>27435895</v>
          </cell>
        </row>
        <row r="1968">
          <cell r="B1968" t="str">
            <v>AD.44241</v>
          </cell>
          <cell r="C1968" t="str">
            <v>Ñaët ñöôøng saét nhaùnh, traùnh taïm khoå 1,00m, taø veït goã, khoâng ñeäm saét, ray P26-25-24 (9, 58 m), ñoä cong R &lt;=500m</v>
          </cell>
          <cell r="D1968" t="str">
            <v>1000m</v>
          </cell>
          <cell r="F1968">
            <v>584000000</v>
          </cell>
          <cell r="G1968">
            <v>29496699</v>
          </cell>
        </row>
        <row r="1969">
          <cell r="B1969" t="str">
            <v>AD.44242</v>
          </cell>
          <cell r="C1969" t="str">
            <v>Ñaët ñöôøng saét nhaùnh, traùnh taïm khoå 1,00m, taø veït goã, khoâng ñeäm saét, ray P26-25-24 (9, 58 m), ñoä cong R &gt;500m</v>
          </cell>
          <cell r="D1969" t="str">
            <v>1000m</v>
          </cell>
          <cell r="F1969">
            <v>578000000</v>
          </cell>
          <cell r="G1969">
            <v>26882659</v>
          </cell>
        </row>
        <row r="1970">
          <cell r="B1970" t="str">
            <v>AD.44251</v>
          </cell>
          <cell r="C1970" t="str">
            <v>Ñaët ñöôøng saét nhaùnh, traùnh taïm khoå 1,00m, taø veït goã, khoâng ñeäm saét, ray P26-25-24 (8 m), ñoä cong R &lt;=500m</v>
          </cell>
          <cell r="D1970" t="str">
            <v>1000m</v>
          </cell>
          <cell r="F1970">
            <v>615000000</v>
          </cell>
          <cell r="G1970">
            <v>30349605</v>
          </cell>
        </row>
        <row r="1971">
          <cell r="B1971" t="str">
            <v>AD.44252</v>
          </cell>
          <cell r="C1971" t="str">
            <v>Ñaët ñöôøng saét nhaùnh, traùnh taïm khoå 1,00m, taø veït goã, khoâng ñeäm saét, ray P26-25-24 (8 m), ñoä cong R &gt;500m</v>
          </cell>
          <cell r="D1971" t="str">
            <v>1000m</v>
          </cell>
          <cell r="F1971">
            <v>607000000</v>
          </cell>
          <cell r="G1971">
            <v>27186939</v>
          </cell>
        </row>
        <row r="1972">
          <cell r="B1972" t="str">
            <v>AD.44311</v>
          </cell>
          <cell r="C1972" t="str">
            <v>Ñaët ñöôøng saét nhaùnh, traùnh taïm khoå 1,00m, taø veït saét, ray P26-25-24 (10 m), ñoä cong R &lt;=500m</v>
          </cell>
          <cell r="D1972" t="str">
            <v>1000m</v>
          </cell>
          <cell r="F1972">
            <v>413000000</v>
          </cell>
          <cell r="G1972">
            <v>26735130</v>
          </cell>
        </row>
        <row r="1973">
          <cell r="B1973" t="str">
            <v>AD.44312</v>
          </cell>
          <cell r="C1973" t="str">
            <v>Ñaët ñöôøng saét nhaùnh, traùnh taïm khoå 1,00m, taø veït saét, ray P26-25-24 (10 m), ñoä cong R &gt;500m</v>
          </cell>
          <cell r="D1973" t="str">
            <v>1000m</v>
          </cell>
          <cell r="F1973">
            <v>403000000</v>
          </cell>
          <cell r="G1973">
            <v>23719994</v>
          </cell>
        </row>
        <row r="1974">
          <cell r="B1974" t="str">
            <v>AD.44321</v>
          </cell>
          <cell r="C1974" t="str">
            <v>Ñaët ñöôøng saét nhaùnh, traùnh taïm khoå 1,00m, taø veït saét, ray P26-25-24 (9, 58 m), ñoä cong R &lt;=500m</v>
          </cell>
          <cell r="D1974" t="str">
            <v>1000m</v>
          </cell>
          <cell r="F1974">
            <v>400000000</v>
          </cell>
          <cell r="G1974">
            <v>26131180</v>
          </cell>
        </row>
        <row r="1975">
          <cell r="B1975" t="str">
            <v>AD.44322</v>
          </cell>
          <cell r="C1975" t="str">
            <v>Ñaët ñöôøng saét nhaùnh, traùnh taïm khoå 1,00m, taø veït saét, ray P26-25-24 (9, 58 m), ñoä cong R &gt;500m</v>
          </cell>
          <cell r="D1975" t="str">
            <v>1000m</v>
          </cell>
          <cell r="F1975">
            <v>390000000</v>
          </cell>
          <cell r="G1975">
            <v>23014618</v>
          </cell>
        </row>
        <row r="1976">
          <cell r="B1976" t="str">
            <v>AD.44331</v>
          </cell>
          <cell r="C1976" t="str">
            <v>Ñaët ñöôøng saét nhaùnh, traùnh taïm khoå 1,00m, taø veït saét, ray P26-25-24 (8m), ñoä cong R &lt;=500m</v>
          </cell>
          <cell r="D1976" t="str">
            <v>1000m</v>
          </cell>
          <cell r="F1976">
            <v>453000000</v>
          </cell>
          <cell r="G1976">
            <v>27034799</v>
          </cell>
        </row>
        <row r="1977">
          <cell r="B1977" t="str">
            <v>AD.44332</v>
          </cell>
          <cell r="C1977" t="str">
            <v>Ñaët ñöôøng saét nhaùnh, traùnh taïm khoå 1,00m, taø veït saét, ray P26-25-24 (8 m), ñoä cong R &gt;500m</v>
          </cell>
          <cell r="D1977" t="str">
            <v>1000m</v>
          </cell>
          <cell r="F1977">
            <v>496000000</v>
          </cell>
          <cell r="G1977">
            <v>23268184</v>
          </cell>
        </row>
        <row r="1978">
          <cell r="B1978" t="str">
            <v>AD.45111</v>
          </cell>
          <cell r="C1978" t="str">
            <v>Ñaët ñöôøng saét chính tuyeán khoå 1,435m, loaïi naëng vaø loaïi vöøa, taø veït goã ñeäm saét, ray P43 ( 12,5 m), ñoä cong R &lt;=500m</v>
          </cell>
          <cell r="D1978" t="str">
            <v>1000m</v>
          </cell>
          <cell r="F1978">
            <v>842000000</v>
          </cell>
          <cell r="G1978">
            <v>49399365</v>
          </cell>
        </row>
        <row r="1979">
          <cell r="B1979" t="str">
            <v>AD.45112</v>
          </cell>
          <cell r="C1979" t="str">
            <v>Ñaët ñöôøng saét chính tuyeán khoå 1,435m loaïi naëng vaø loaïi vöøa, taø veït goã ñeäm saét, ray P43 ( 12,5 m), ñoä cong R &gt;500m</v>
          </cell>
          <cell r="D1979" t="str">
            <v>1000m</v>
          </cell>
          <cell r="F1979">
            <v>805000000</v>
          </cell>
          <cell r="G1979">
            <v>44420241</v>
          </cell>
        </row>
        <row r="1980">
          <cell r="B1980" t="str">
            <v>AD.45121</v>
          </cell>
          <cell r="C1980" t="str">
            <v>Ñaët ñöôøng saét chính tuyeán khoå 1,435m loaïi naëng vaø loaïi vöøa, taø veït goã ñeäm saét, ray P38 ( 12,5 m), ñoä cong R &lt;=500m</v>
          </cell>
          <cell r="D1980" t="str">
            <v>1000m</v>
          </cell>
          <cell r="F1980">
            <v>795000000</v>
          </cell>
          <cell r="G1980">
            <v>48389709</v>
          </cell>
        </row>
        <row r="1981">
          <cell r="B1981" t="str">
            <v>AD.45122</v>
          </cell>
          <cell r="C1981" t="str">
            <v>Ñaët ñöôøng saét chính tuyeán khoå 1,435m loaïi naëng vaø loaïi vöøa, taø veït goã ñeäm saét, ray P38 ( 12,5 m), ñoä cong R &gt;500m</v>
          </cell>
          <cell r="D1981" t="str">
            <v>1000m</v>
          </cell>
          <cell r="F1981">
            <v>756000000</v>
          </cell>
          <cell r="G1981">
            <v>43415195</v>
          </cell>
        </row>
        <row r="1982">
          <cell r="B1982" t="str">
            <v>AD.45211</v>
          </cell>
          <cell r="C1982" t="str">
            <v>Ñaët ñöôøng chính khoå 1,435m trong ga xí nghieäp, taø veït goã ñeäm saét, ray P43-44</v>
          </cell>
          <cell r="D1982" t="str">
            <v>1000m</v>
          </cell>
          <cell r="F1982">
            <v>804000000</v>
          </cell>
          <cell r="G1982">
            <v>40349346</v>
          </cell>
        </row>
        <row r="1983">
          <cell r="B1983" t="str">
            <v>AD.45212</v>
          </cell>
          <cell r="C1983" t="str">
            <v>Ñaët ñöôøng saét chính khoå 1,435m trong ga xí nghieäp, taø veït goã ñeäm saét, ray P38-41</v>
          </cell>
          <cell r="D1983" t="str">
            <v>1000m</v>
          </cell>
          <cell r="F1983">
            <v>756000000</v>
          </cell>
          <cell r="G1983">
            <v>40252529</v>
          </cell>
        </row>
        <row r="1984">
          <cell r="B1984" t="str">
            <v>AD.45221</v>
          </cell>
          <cell r="C1984" t="str">
            <v>Ñaët ñöôøng saét nhaùnh, traùnh taïm khoå 1,435m, taø veït goã ñeäm saét, ray P43-44, P38-41,ñoä cong R&lt;=500m</v>
          </cell>
          <cell r="D1984" t="str">
            <v>1000m</v>
          </cell>
          <cell r="F1984">
            <v>766000000</v>
          </cell>
          <cell r="G1984">
            <v>46985872</v>
          </cell>
        </row>
        <row r="1985">
          <cell r="B1985" t="str">
            <v>AD.45222</v>
          </cell>
          <cell r="C1985" t="str">
            <v>Ñaët ñöôøng saét nhaùnh, traùnh taïm khoå 1,435m, taø veït goã ñeäm saét, ray P43-44, P38-41,ñoä cong R &gt;500m</v>
          </cell>
          <cell r="D1985" t="str">
            <v>1000m</v>
          </cell>
          <cell r="F1985">
            <v>766000000</v>
          </cell>
          <cell r="G1985">
            <v>42009054</v>
          </cell>
        </row>
        <row r="1986">
          <cell r="B1986" t="str">
            <v>AD.45311</v>
          </cell>
          <cell r="C1986" t="str">
            <v>Ñaët ñöôøng saét nhaùnh, traùnh taïm khoå 1,435m, taø veït goã ñeäm saét, ray P43-44, P38-41,ñoä cong R&lt;=500m</v>
          </cell>
          <cell r="D1986" t="str">
            <v>1000m</v>
          </cell>
          <cell r="F1986">
            <v>766000000</v>
          </cell>
          <cell r="G1986">
            <v>46985872</v>
          </cell>
        </row>
        <row r="1987">
          <cell r="B1987" t="str">
            <v>AD.45312</v>
          </cell>
          <cell r="C1987" t="str">
            <v>Ñaët ñöôøng saét nhaùnh, traùnh taïm khoå 1,435m, taø veït goã ñeäm saét, ray P43-44, P38-41,ñoä cong R &gt;500m</v>
          </cell>
          <cell r="D1987" t="str">
            <v>1000m</v>
          </cell>
          <cell r="F1987">
            <v>766000000</v>
          </cell>
          <cell r="G1987">
            <v>42009054</v>
          </cell>
        </row>
        <row r="1988">
          <cell r="B1988" t="str">
            <v>AD.45411</v>
          </cell>
          <cell r="C1988" t="str">
            <v>Ñaët ñöôøng saét chính tuyeán khoå 1,435m, loaïi vöøa vaø nheï, taø veït goã ñeäm saét, ray P43-44, ñoä cong R &lt;=500m</v>
          </cell>
          <cell r="D1988" t="str">
            <v>1000m</v>
          </cell>
          <cell r="F1988">
            <v>804000000</v>
          </cell>
          <cell r="G1988">
            <v>45374573</v>
          </cell>
        </row>
        <row r="1989">
          <cell r="B1989" t="str">
            <v>AD.45412</v>
          </cell>
          <cell r="C1989" t="str">
            <v>Ñaët ñöôøng saét chính tuyeán khoå 1,435m loaïi vöøa vaø nheï, taø veït goã ñeäm saét, ray P43-44, ñoä cong R &gt;500m</v>
          </cell>
          <cell r="D1989" t="str">
            <v>1000m</v>
          </cell>
          <cell r="F1989">
            <v>765000000</v>
          </cell>
          <cell r="G1989">
            <v>40400059</v>
          </cell>
        </row>
        <row r="1990">
          <cell r="B1990" t="str">
            <v>AD.45421</v>
          </cell>
          <cell r="C1990" t="str">
            <v>Ñaët ñöôøng saét chính tuyeán khoå 1,435m loaïi vöøa vaø nheï, taø veït goã ñeäm saét, ray P38-41,ñoä cong R &lt;=500m</v>
          </cell>
          <cell r="D1990" t="str">
            <v>1000m</v>
          </cell>
          <cell r="F1990">
            <v>756000000</v>
          </cell>
          <cell r="G1990">
            <v>44272711</v>
          </cell>
        </row>
        <row r="1991">
          <cell r="B1991" t="str">
            <v>AD.45422</v>
          </cell>
          <cell r="C1991" t="str">
            <v>Ñaët ñöôøng saét chính tuyeán khoå 1,435m loaïi vöøa vaø nheï, taø veït goã ñeäm saét, ray P38-41,ñoä cong R &gt;500m</v>
          </cell>
          <cell r="D1991" t="str">
            <v>1000m</v>
          </cell>
          <cell r="F1991">
            <v>716000000</v>
          </cell>
          <cell r="G1991">
            <v>39293587</v>
          </cell>
        </row>
        <row r="1992">
          <cell r="B1992" t="str">
            <v>AD.46111</v>
          </cell>
          <cell r="C1992" t="str">
            <v>Ñaët ñöôøng saét ñöôøng ga xí nghieäp, taø veït goã ñeäm saét, ray P43- P44.</v>
          </cell>
          <cell r="D1992" t="str">
            <v>1000m</v>
          </cell>
          <cell r="F1992">
            <v>920000000</v>
          </cell>
          <cell r="G1992">
            <v>51404845</v>
          </cell>
        </row>
        <row r="1993">
          <cell r="B1993" t="str">
            <v>AD.46112</v>
          </cell>
          <cell r="C1993" t="str">
            <v>Ñaët ñöôøng saét ñöôøng ga xí nghieäp, taø veït goã ñeäm saét, ray P38</v>
          </cell>
          <cell r="D1993" t="str">
            <v>1000m</v>
          </cell>
          <cell r="F1993">
            <v>848000000</v>
          </cell>
          <cell r="G1993">
            <v>50399800</v>
          </cell>
        </row>
        <row r="1994">
          <cell r="B1994" t="str">
            <v>AD.46211</v>
          </cell>
          <cell r="C1994" t="str">
            <v>Ñaët ñöôøng saét ñöôøng nhaùnh, traùnh taïm khoå 1,435m, taø veït goã ñeäm saét, ray P43- P38, ñoä cong R&lt;=500m</v>
          </cell>
          <cell r="D1994" t="str">
            <v>1000m</v>
          </cell>
          <cell r="F1994">
            <v>880000000</v>
          </cell>
          <cell r="G1994">
            <v>53216693</v>
          </cell>
        </row>
        <row r="1995">
          <cell r="B1995" t="str">
            <v>AD.46212</v>
          </cell>
          <cell r="C1995" t="str">
            <v>Ñaët ñöôøng saét nhaùnh, traùnh taïm khoå 1,435m, taø veït goã ñeäm saét, ray P43-P38, ñoä cong R &gt;500m</v>
          </cell>
          <cell r="D1995" t="str">
            <v>1000m</v>
          </cell>
          <cell r="F1995">
            <v>860000000</v>
          </cell>
          <cell r="G1995">
            <v>49851174</v>
          </cell>
        </row>
        <row r="1996">
          <cell r="B1996" t="str">
            <v>AD.51110</v>
          </cell>
          <cell r="C1996" t="str">
            <v>Laép ñaët thanh giaèng cöï ly cho ñöôøng 1,00m vaø 1,435m, loaïi 5 thanh giaèng cho moät caàu ray</v>
          </cell>
          <cell r="D1996" t="str">
            <v>1Km coù thanh</v>
          </cell>
          <cell r="F1996">
            <v>5000000</v>
          </cell>
          <cell r="G1996">
            <v>1470686</v>
          </cell>
        </row>
        <row r="1997">
          <cell r="B1997" t="str">
            <v>AD.51120</v>
          </cell>
          <cell r="C1997" t="str">
            <v>Laép ñaët thanh giaèng cöï ly cho ñöôøng 1,00m vaø 1,435m, loaïi 3 thanh giaèng cho moät caàu ray</v>
          </cell>
          <cell r="D1997" t="str">
            <v>1Km coù thanh</v>
          </cell>
          <cell r="F1997">
            <v>3000000</v>
          </cell>
          <cell r="G1997">
            <v>880567</v>
          </cell>
        </row>
        <row r="1998">
          <cell r="B1998" t="str">
            <v>AD.51210</v>
          </cell>
          <cell r="C1998" t="str">
            <v>Laép thieát bò phoøng xoâ cho ñöôøng 1,00m vaø 1.435m. Doác &lt;=5% 2 chieàu</v>
          </cell>
          <cell r="D1998" t="str">
            <v>1Km coù phoøng xoâ</v>
          </cell>
          <cell r="F1998">
            <v>46400000</v>
          </cell>
          <cell r="G1998">
            <v>1378480</v>
          </cell>
        </row>
        <row r="1999">
          <cell r="B1999" t="str">
            <v>AD.51220</v>
          </cell>
          <cell r="C1999" t="str">
            <v>Laép thieát bò phoøng xoâ cho ñöôøng 1,00m vaø 1.435m. Doác &gt;5% 1 chieàu</v>
          </cell>
          <cell r="D1999" t="str">
            <v>1Km coù phoøng xoâ</v>
          </cell>
          <cell r="F1999">
            <v>80000000</v>
          </cell>
          <cell r="G1999">
            <v>2208334</v>
          </cell>
        </row>
        <row r="2000">
          <cell r="B2000" t="str">
            <v>AD.51230</v>
          </cell>
          <cell r="C2000" t="str">
            <v>Laép thieát bò phoøng xoâ cho ñöôøng 1,00m vaø 1.435m. Taøu haõm tröôùc ga 1 chieàu</v>
          </cell>
          <cell r="D2000" t="str">
            <v>1Km coù phoøng xoâ</v>
          </cell>
          <cell r="F2000">
            <v>40000000</v>
          </cell>
          <cell r="G2000">
            <v>1101862</v>
          </cell>
        </row>
        <row r="2001">
          <cell r="B2001" t="str">
            <v>AD.51240</v>
          </cell>
          <cell r="C2001" t="str">
            <v>Laép thieát bò phoøng xoâ cho ñöôøng 1,00m vaø 1.435m. Phoøng xoâ cho moät boä ghi</v>
          </cell>
          <cell r="D2001" t="str">
            <v>1Km coù phoøng xoâ</v>
          </cell>
          <cell r="F2001">
            <v>900000</v>
          </cell>
          <cell r="G2001">
            <v>55324</v>
          </cell>
        </row>
        <row r="2002">
          <cell r="B2002" t="str">
            <v>AD.51310</v>
          </cell>
          <cell r="C2002" t="str">
            <v>Laép giaù ray döï phoøng</v>
          </cell>
          <cell r="D2002" t="str">
            <v>1Km ñöôøng</v>
          </cell>
          <cell r="F2002">
            <v>4566500</v>
          </cell>
          <cell r="G2002">
            <v>55324</v>
          </cell>
        </row>
        <row r="2003">
          <cell r="B2003" t="str">
            <v>AD.52110</v>
          </cell>
          <cell r="C2003" t="str">
            <v>Ñaët ghi ñöôøng saét khoå 1,00m. Tg 1/10 daøi 21,414m</v>
          </cell>
          <cell r="D2003" t="str">
            <v>boä</v>
          </cell>
          <cell r="F2003">
            <v>13949400</v>
          </cell>
          <cell r="G2003">
            <v>3365519</v>
          </cell>
        </row>
        <row r="2004">
          <cell r="B2004" t="str">
            <v>AD.52120</v>
          </cell>
          <cell r="C2004" t="str">
            <v>Ñaët ghi ñöôøng saét khoå 1,00m. Tg 1/10 daøi 24, 00m</v>
          </cell>
          <cell r="D2004" t="str">
            <v>boä</v>
          </cell>
          <cell r="F2004">
            <v>12512250</v>
          </cell>
          <cell r="G2004">
            <v>3365519</v>
          </cell>
        </row>
        <row r="2005">
          <cell r="B2005" t="str">
            <v>AD.52130</v>
          </cell>
          <cell r="C2005" t="str">
            <v>Ñaët ghi ñöôøng saét khoå 1,00m. Tg 1/9 daøi 22,312m</v>
          </cell>
          <cell r="D2005" t="str">
            <v>boä</v>
          </cell>
          <cell r="F2005">
            <v>12029850</v>
          </cell>
          <cell r="G2005">
            <v>3365519</v>
          </cell>
        </row>
        <row r="2006">
          <cell r="B2006" t="str">
            <v>AD.52210</v>
          </cell>
          <cell r="C2006" t="str">
            <v>Ñaët ghi ñöôøng saét khoå 1,435m. Ray P43. Tg 1/10 daøi 34, 41m</v>
          </cell>
          <cell r="D2006" t="str">
            <v>boä</v>
          </cell>
          <cell r="F2006">
            <v>18154320</v>
          </cell>
          <cell r="G2006">
            <v>3619086</v>
          </cell>
        </row>
        <row r="2007">
          <cell r="B2007" t="str">
            <v>AD.52211</v>
          </cell>
          <cell r="C2007" t="str">
            <v>Ñaët ghi ñöôøng loàng ray P43-38. Tg 1/10 daøi 24, 552m</v>
          </cell>
          <cell r="D2007" t="str">
            <v>boä</v>
          </cell>
          <cell r="F2007">
            <v>14510190</v>
          </cell>
          <cell r="G2007">
            <v>4504263</v>
          </cell>
        </row>
        <row r="2008">
          <cell r="B2008" t="str">
            <v>AD.52212</v>
          </cell>
          <cell r="C2008" t="str">
            <v>Ñaët ghi ñöôøng loàng ray P43-38. Tg 1/9 daøi 24, 522m</v>
          </cell>
          <cell r="D2008" t="str">
            <v>boä</v>
          </cell>
          <cell r="F2008">
            <v>14733300</v>
          </cell>
          <cell r="G2008">
            <v>4504263</v>
          </cell>
        </row>
        <row r="2009">
          <cell r="B2009" t="str">
            <v>AD.52321</v>
          </cell>
          <cell r="C2009" t="str">
            <v>Ñaët ghi ñöôøng loàng ray P43-38. Tg 1/9 daøi 24, 522m</v>
          </cell>
          <cell r="D2009" t="str">
            <v>boä</v>
          </cell>
          <cell r="F2009">
            <v>14733300</v>
          </cell>
          <cell r="G2009">
            <v>4504263</v>
          </cell>
        </row>
        <row r="2010">
          <cell r="B2010" t="str">
            <v>AD.61111</v>
          </cell>
          <cell r="C2010" t="str">
            <v>Laøm neàn ñaù ba laùt  ñöôøng taø veït goã 1,00m.</v>
          </cell>
          <cell r="D2010" t="str">
            <v>m³</v>
          </cell>
          <cell r="F2010">
            <v>120750</v>
          </cell>
          <cell r="G2010">
            <v>45181</v>
          </cell>
        </row>
        <row r="2011">
          <cell r="B2011" t="str">
            <v>AD.61112</v>
          </cell>
          <cell r="C2011" t="str">
            <v>Laøm neàn ñaù ba laùt ñöôøng taø veït goã 1,435m.</v>
          </cell>
          <cell r="D2011" t="str">
            <v>m³</v>
          </cell>
          <cell r="F2011">
            <v>120750</v>
          </cell>
          <cell r="G2011">
            <v>46564</v>
          </cell>
        </row>
        <row r="2012">
          <cell r="B2012" t="str">
            <v>AD.61121</v>
          </cell>
          <cell r="C2012" t="str">
            <v>Laøm neàn ñaù ba laùt ñöôøng taø veït saét.</v>
          </cell>
          <cell r="D2012" t="str">
            <v>m³</v>
          </cell>
          <cell r="F2012">
            <v>120750</v>
          </cell>
          <cell r="G2012">
            <v>50713</v>
          </cell>
        </row>
        <row r="2013">
          <cell r="B2013" t="str">
            <v>AD.61122</v>
          </cell>
          <cell r="C2013" t="str">
            <v>Laøm neàn ñaù ba laùt ñöôøng taø veït beâ toâng.</v>
          </cell>
          <cell r="D2013" t="str">
            <v>m³</v>
          </cell>
          <cell r="F2013">
            <v>120750</v>
          </cell>
          <cell r="G2013">
            <v>47486</v>
          </cell>
        </row>
        <row r="2014">
          <cell r="B2014" t="str">
            <v>AD.61210</v>
          </cell>
          <cell r="C2014" t="str">
            <v>Laøm neàn ñaù ba laùt ghi ñöôøng 1,00m.</v>
          </cell>
          <cell r="D2014" t="str">
            <v>m³</v>
          </cell>
          <cell r="F2014">
            <v>120750</v>
          </cell>
          <cell r="G2014">
            <v>50713</v>
          </cell>
        </row>
        <row r="2015">
          <cell r="B2015" t="str">
            <v>AD.61220</v>
          </cell>
          <cell r="C2015" t="str">
            <v>Laøm neàn ñaù ba laùt ghi ñöôøng 1,435m.</v>
          </cell>
          <cell r="D2015" t="str">
            <v>m³</v>
          </cell>
          <cell r="F2015">
            <v>120750</v>
          </cell>
          <cell r="G2015">
            <v>55324</v>
          </cell>
        </row>
        <row r="2016">
          <cell r="B2016" t="str">
            <v>AD.62110</v>
          </cell>
          <cell r="C2016" t="str">
            <v>Saûn xuaát ñöôøng tröôït haàm ñöùng, haàm nghieâng baèng theùp hình.</v>
          </cell>
          <cell r="D2016" t="str">
            <v>taán</v>
          </cell>
          <cell r="F2016">
            <v>7904537</v>
          </cell>
          <cell r="G2016">
            <v>215961</v>
          </cell>
          <cell r="H2016">
            <v>250893</v>
          </cell>
        </row>
        <row r="2017">
          <cell r="B2017" t="str">
            <v>AD.62210</v>
          </cell>
          <cell r="C2017" t="str">
            <v>Laép döïng thaùo dôõ ñöôøng tröôït haàm ñöùng.</v>
          </cell>
          <cell r="D2017" t="str">
            <v>taán</v>
          </cell>
          <cell r="F2017">
            <v>246659</v>
          </cell>
          <cell r="G2017">
            <v>1857774</v>
          </cell>
          <cell r="H2017">
            <v>458516</v>
          </cell>
        </row>
        <row r="2018">
          <cell r="B2018" t="str">
            <v>AD.62220</v>
          </cell>
          <cell r="C2018" t="str">
            <v>Laép döïng thaùo dôõ ñöôøng tröôït haàm nghieâng.</v>
          </cell>
          <cell r="D2018" t="str">
            <v>taán</v>
          </cell>
          <cell r="F2018">
            <v>272411</v>
          </cell>
          <cell r="G2018">
            <v>2083088</v>
          </cell>
          <cell r="H2018">
            <v>509518</v>
          </cell>
        </row>
        <row r="2019">
          <cell r="B2019" t="str">
            <v>AD.63110</v>
          </cell>
          <cell r="C2019" t="str">
            <v>Laép ñaët, thaùo dôõ ñöôøng gooøng taïm khoå 0,9m, taø veït goã, ray P24 trong haàm.</v>
          </cell>
          <cell r="D2019" t="str">
            <v>m</v>
          </cell>
          <cell r="F2019">
            <v>792040</v>
          </cell>
          <cell r="G2019">
            <v>45181</v>
          </cell>
        </row>
        <row r="2020">
          <cell r="B2020" t="str">
            <v>AD.71110</v>
          </cell>
          <cell r="C2020" t="str">
            <v>Laép ñaët heä thoáng thoâng tin - tín hieäu, troàng coät Km</v>
          </cell>
          <cell r="D2020" t="str">
            <v>caùi</v>
          </cell>
          <cell r="F2020">
            <v>68933</v>
          </cell>
          <cell r="G2020">
            <v>13831</v>
          </cell>
        </row>
        <row r="2021">
          <cell r="B2021" t="str">
            <v>AD.71210</v>
          </cell>
          <cell r="C2021" t="str">
            <v>Laép ñaët heä thoáng thoâng tin - tín hieäu, troàng coät vaø bieån ñöôøng voøng.</v>
          </cell>
          <cell r="D2021" t="str">
            <v>ñöôøng voøng</v>
          </cell>
          <cell r="F2021">
            <v>159681</v>
          </cell>
          <cell r="G2021">
            <v>34577</v>
          </cell>
        </row>
        <row r="2022">
          <cell r="B2022" t="str">
            <v>AD.71310</v>
          </cell>
          <cell r="C2022" t="str">
            <v>Laép ñaët heä thoáng thoâng tin - tín hieäu, troàng bieån ñoåi doác (hoaëc troàng doác xung ñoät).</v>
          </cell>
          <cell r="D2022" t="str">
            <v>caùi</v>
          </cell>
          <cell r="F2022">
            <v>35704</v>
          </cell>
          <cell r="G2022">
            <v>6915</v>
          </cell>
        </row>
        <row r="2023">
          <cell r="B2023" t="str">
            <v>AD.71410</v>
          </cell>
          <cell r="C2023" t="str">
            <v>Laép ñaët heä thoáng thoâng tin - tín hieäu, troàng bieån keùo coøi (hoaëc bieån baùo ñöôøng ngang, bieån baùo chuù yù taàu hoaû).</v>
          </cell>
          <cell r="D2023" t="str">
            <v>caùi</v>
          </cell>
          <cell r="F2023">
            <v>37316</v>
          </cell>
          <cell r="G2023">
            <v>13831</v>
          </cell>
        </row>
        <row r="2024">
          <cell r="B2024" t="str">
            <v>AD.71511</v>
          </cell>
          <cell r="C2024" t="str">
            <v>Laép döïng coät thoâng tin hình chöõ H, daøi 6m.</v>
          </cell>
          <cell r="D2024" t="str">
            <v>coät</v>
          </cell>
          <cell r="F2024">
            <v>458389</v>
          </cell>
          <cell r="G2024">
            <v>300739</v>
          </cell>
        </row>
        <row r="2025">
          <cell r="B2025" t="str">
            <v>AD.71512</v>
          </cell>
          <cell r="C2025" t="str">
            <v>Laép döïng coät thoâng tin hình chöõ H, daøi 7m.</v>
          </cell>
          <cell r="D2025" t="str">
            <v>coät</v>
          </cell>
          <cell r="F2025">
            <v>571029</v>
          </cell>
          <cell r="G2025">
            <v>371384</v>
          </cell>
        </row>
        <row r="2026">
          <cell r="B2026" t="str">
            <v>AD.71513</v>
          </cell>
          <cell r="C2026" t="str">
            <v>Laép döïng coät thoâng tin hình chöõ H, daøi 8m.</v>
          </cell>
          <cell r="D2026" t="str">
            <v>coät</v>
          </cell>
          <cell r="F2026">
            <v>679781</v>
          </cell>
          <cell r="G2026">
            <v>442820</v>
          </cell>
        </row>
        <row r="2027">
          <cell r="B2027" t="str">
            <v>AD.71514</v>
          </cell>
          <cell r="C2027" t="str">
            <v>Laép döïng coät thoâng tin hình chöõ H, daøi 9m.</v>
          </cell>
          <cell r="D2027" t="str">
            <v>coät</v>
          </cell>
          <cell r="F2027">
            <v>737679</v>
          </cell>
          <cell r="G2027">
            <v>517807</v>
          </cell>
        </row>
        <row r="2028">
          <cell r="B2028" t="str">
            <v>AD.71521</v>
          </cell>
          <cell r="C2028" t="str">
            <v>Laép döïng coät ñaùnh daáu 1,2m.</v>
          </cell>
          <cell r="D2028" t="str">
            <v>coät</v>
          </cell>
          <cell r="F2028">
            <v>35350</v>
          </cell>
          <cell r="G2028">
            <v>37494</v>
          </cell>
        </row>
        <row r="2029">
          <cell r="B2029" t="str">
            <v>AD.71531</v>
          </cell>
          <cell r="C2029" t="str">
            <v>Laép döïng coät tín hieäu daøi 7,5m.</v>
          </cell>
          <cell r="D2029" t="str">
            <v>coät</v>
          </cell>
          <cell r="F2029">
            <v>630000</v>
          </cell>
          <cell r="G2029">
            <v>782221</v>
          </cell>
        </row>
        <row r="2030">
          <cell r="B2030" t="str">
            <v>AD.71532</v>
          </cell>
          <cell r="C2030" t="str">
            <v>Laép döïng coät tín hieäu daøi 8,5m.</v>
          </cell>
          <cell r="D2030" t="str">
            <v>coät</v>
          </cell>
          <cell r="F2030">
            <v>735000</v>
          </cell>
          <cell r="G2030">
            <v>855767</v>
          </cell>
        </row>
        <row r="2031">
          <cell r="B2031" t="str">
            <v>AD.71533</v>
          </cell>
          <cell r="C2031" t="str">
            <v>Laép döïng coät tín hieäu daøi 9,5m.</v>
          </cell>
          <cell r="D2031" t="str">
            <v>coät</v>
          </cell>
          <cell r="F2031">
            <v>1260000</v>
          </cell>
          <cell r="G2031">
            <v>977776</v>
          </cell>
        </row>
        <row r="2032">
          <cell r="B2032" t="str">
            <v>AD.72111</v>
          </cell>
          <cell r="C2032" t="str">
            <v>Laép ñaët caùc phuï kieän coät tín hieäu loaïi 6m</v>
          </cell>
          <cell r="D2032" t="str">
            <v>coät</v>
          </cell>
          <cell r="F2032">
            <v>3166130</v>
          </cell>
          <cell r="G2032">
            <v>1277053</v>
          </cell>
        </row>
        <row r="2033">
          <cell r="B2033" t="str">
            <v>AD.72112</v>
          </cell>
          <cell r="C2033" t="str">
            <v>Laép ñaët caùc phuï kieän coät tín hieäu loaïi 7m</v>
          </cell>
          <cell r="D2033" t="str">
            <v>coät</v>
          </cell>
          <cell r="F2033">
            <v>1282776</v>
          </cell>
          <cell r="G2033">
            <v>622390</v>
          </cell>
        </row>
        <row r="2034">
          <cell r="B2034" t="str">
            <v>AD.72121</v>
          </cell>
          <cell r="C2034" t="str">
            <v>Coät ñaùnh daáu loaïi 8m</v>
          </cell>
          <cell r="D2034" t="str">
            <v>coät</v>
          </cell>
          <cell r="F2034">
            <v>1086360</v>
          </cell>
          <cell r="G2034">
            <v>424148</v>
          </cell>
        </row>
        <row r="2035">
          <cell r="B2035" t="str">
            <v>AD.73111</v>
          </cell>
          <cell r="C2035" t="str">
            <v>Laép ñaët ghi tín hieäu cô khí.</v>
          </cell>
          <cell r="D2035" t="str">
            <v>1 boä ghi</v>
          </cell>
          <cell r="F2035">
            <v>237440</v>
          </cell>
          <cell r="G2035">
            <v>654663</v>
          </cell>
        </row>
        <row r="2036">
          <cell r="B2036" t="str">
            <v>AD.73121</v>
          </cell>
          <cell r="C2036" t="str">
            <v>Laép ñaët ghi tín hieäu ñieän ñôn.</v>
          </cell>
          <cell r="D2036" t="str">
            <v>1 boä ghi</v>
          </cell>
          <cell r="F2036">
            <v>769348</v>
          </cell>
          <cell r="G2036">
            <v>1784186</v>
          </cell>
        </row>
        <row r="2037">
          <cell r="B2037" t="str">
            <v>AD.73131</v>
          </cell>
          <cell r="C2037" t="str">
            <v>Laép ñaët ghi tín hieäu lieân ñoäng.</v>
          </cell>
          <cell r="D2037" t="str">
            <v>1 boä ghi</v>
          </cell>
          <cell r="F2037">
            <v>2460048</v>
          </cell>
          <cell r="G2037">
            <v>4195373</v>
          </cell>
        </row>
        <row r="2038">
          <cell r="B2038" t="str">
            <v>AD.73141</v>
          </cell>
          <cell r="C2038" t="str">
            <v>Laép ñaët ghi tín hieäu loàng 3 ñaàu daây.</v>
          </cell>
          <cell r="D2038" t="str">
            <v>1 boä ghi</v>
          </cell>
          <cell r="F2038">
            <v>714758</v>
          </cell>
          <cell r="G2038">
            <v>3806725</v>
          </cell>
        </row>
        <row r="2039">
          <cell r="B2039" t="str">
            <v>AD.74111</v>
          </cell>
          <cell r="C2039" t="str">
            <v>Keùo raûi daây saét fi 3mm.</v>
          </cell>
          <cell r="D2039" t="str">
            <v>1km/sôïi</v>
          </cell>
          <cell r="F2039">
            <v>455700</v>
          </cell>
          <cell r="G2039">
            <v>378045</v>
          </cell>
        </row>
        <row r="2040">
          <cell r="B2040" t="str">
            <v>AD.74112</v>
          </cell>
          <cell r="C2040" t="str">
            <v>Keùo raûi daây saét fi 4mm.</v>
          </cell>
          <cell r="D2040" t="str">
            <v>1km/sôïi</v>
          </cell>
          <cell r="F2040">
            <v>817950</v>
          </cell>
          <cell r="G2040">
            <v>421842</v>
          </cell>
        </row>
        <row r="2041">
          <cell r="B2041" t="str">
            <v>AD.74121</v>
          </cell>
          <cell r="C2041" t="str">
            <v>Keùo raûi daây löôõng kim fi 2,5mm.</v>
          </cell>
          <cell r="D2041" t="str">
            <v>1km/sôïi</v>
          </cell>
          <cell r="F2041">
            <v>978653</v>
          </cell>
          <cell r="G2041">
            <v>368824</v>
          </cell>
        </row>
        <row r="2042">
          <cell r="B2042" t="str">
            <v>AD.74122</v>
          </cell>
          <cell r="C2042" t="str">
            <v>Keùo raûi daây löôõng kim fi 3mm.</v>
          </cell>
          <cell r="D2042" t="str">
            <v>1km/sôïi</v>
          </cell>
          <cell r="F2042">
            <v>1394453</v>
          </cell>
          <cell r="G2042">
            <v>378045</v>
          </cell>
        </row>
        <row r="2043">
          <cell r="B2043" t="str">
            <v>AD.74211</v>
          </cell>
          <cell r="C2043" t="str">
            <v>Laép xaø thoâng tin 1,1m.</v>
          </cell>
          <cell r="D2043" t="str">
            <v>1 xaø</v>
          </cell>
          <cell r="F2043">
            <v>39270</v>
          </cell>
          <cell r="G2043">
            <v>46564</v>
          </cell>
        </row>
        <row r="2044">
          <cell r="B2044" t="str">
            <v>AD.74212</v>
          </cell>
          <cell r="C2044" t="str">
            <v>Laép xaø thoâng tin 2,5m.</v>
          </cell>
          <cell r="D2044" t="str">
            <v>1 xaø</v>
          </cell>
          <cell r="F2044">
            <v>61710</v>
          </cell>
          <cell r="G2044">
            <v>63622</v>
          </cell>
        </row>
        <row r="2045">
          <cell r="B2045" t="str">
            <v>AD.74310</v>
          </cell>
          <cell r="C2045" t="str">
            <v>Laép ñaët boä giaù ñôõ ñaët boä quay ghi.</v>
          </cell>
          <cell r="D2045" t="str">
            <v>1 boä giaù ñôõ</v>
          </cell>
          <cell r="F2045">
            <v>949427</v>
          </cell>
          <cell r="G2045">
            <v>276618</v>
          </cell>
        </row>
        <row r="2046">
          <cell r="B2046" t="str">
            <v>AD.74410</v>
          </cell>
          <cell r="C2046" t="str">
            <v>Laép ñaët maïch ñieän ñöôøng ray.</v>
          </cell>
          <cell r="D2046" t="str">
            <v>1 maïch</v>
          </cell>
          <cell r="F2046">
            <v>1674461</v>
          </cell>
          <cell r="G2046">
            <v>1632046</v>
          </cell>
        </row>
        <row r="2047">
          <cell r="B2047" t="str">
            <v>AD.74511</v>
          </cell>
          <cell r="C2047" t="str">
            <v>Laép ñaët hoäp caùp cuoái.</v>
          </cell>
          <cell r="D2047" t="str">
            <v>1 hoäp</v>
          </cell>
          <cell r="F2047">
            <v>561488</v>
          </cell>
          <cell r="G2047">
            <v>457194</v>
          </cell>
        </row>
        <row r="2048">
          <cell r="B2048" t="str">
            <v>AD.74521</v>
          </cell>
          <cell r="C2048" t="str">
            <v>Laép ñaët hoäp caùp phaân höôùng.</v>
          </cell>
          <cell r="D2048" t="str">
            <v>1 hoäp</v>
          </cell>
          <cell r="F2048">
            <v>798460</v>
          </cell>
          <cell r="G2048">
            <v>716602</v>
          </cell>
        </row>
        <row r="2049">
          <cell r="B2049" t="str">
            <v>AD.74531</v>
          </cell>
          <cell r="C2049" t="str">
            <v>Laép ñaët hoøm bieán theá.</v>
          </cell>
          <cell r="D2049" t="str">
            <v>1 hoäp</v>
          </cell>
          <cell r="F2049">
            <v>384116</v>
          </cell>
          <cell r="G2049">
            <v>817483</v>
          </cell>
        </row>
        <row r="2050">
          <cell r="B2050" t="str">
            <v>AD.74610</v>
          </cell>
          <cell r="C2050" t="str">
            <v>Laép ñaët caùc loaïi rô le tín hieäu chaïy taøu.</v>
          </cell>
          <cell r="D2050" t="str">
            <v>caùi</v>
          </cell>
          <cell r="F2050">
            <v>194700</v>
          </cell>
          <cell r="G2050">
            <v>285746</v>
          </cell>
        </row>
        <row r="2051">
          <cell r="B2051" t="str">
            <v>AD.74711</v>
          </cell>
          <cell r="C2051" t="str">
            <v>Laép ñaët toång ñaøi ñieän thoaïi nam chaâm.</v>
          </cell>
          <cell r="D2051" t="str">
            <v>caùi</v>
          </cell>
          <cell r="G2051">
            <v>2627871</v>
          </cell>
        </row>
        <row r="2052">
          <cell r="B2052" t="str">
            <v>AD.74712</v>
          </cell>
          <cell r="C2052" t="str">
            <v>Laép ñaët toång ñaøi coäng ñieän ñieàu ñoä.</v>
          </cell>
          <cell r="D2052" t="str">
            <v>caùi</v>
          </cell>
          <cell r="G2052">
            <v>3411622</v>
          </cell>
        </row>
        <row r="2053">
          <cell r="B2053" t="str">
            <v>AD.74721</v>
          </cell>
          <cell r="C2053" t="str">
            <v>Laép ñaët maùy ñoùng ñöôøng.</v>
          </cell>
          <cell r="D2053" t="str">
            <v>caùi</v>
          </cell>
          <cell r="F2053">
            <v>735840</v>
          </cell>
          <cell r="G2053">
            <v>2836718</v>
          </cell>
        </row>
        <row r="2054">
          <cell r="B2054" t="str">
            <v>AD.74810</v>
          </cell>
          <cell r="C2054" t="str">
            <v>Laép ñaët maïng caùp ngaàm.</v>
          </cell>
          <cell r="D2054" t="str">
            <v>100m</v>
          </cell>
          <cell r="F2054">
            <v>976920</v>
          </cell>
          <cell r="G2054">
            <v>213516</v>
          </cell>
        </row>
        <row r="2055">
          <cell r="B2055" t="str">
            <v>AD.81111</v>
          </cell>
          <cell r="C2055" t="str">
            <v>Saûn xuaát phao tieâu ñöôøng kính 0,8m</v>
          </cell>
          <cell r="D2055" t="str">
            <v>caùi</v>
          </cell>
          <cell r="F2055">
            <v>1188627</v>
          </cell>
          <cell r="G2055">
            <v>1028097</v>
          </cell>
          <cell r="H2055">
            <v>89578</v>
          </cell>
        </row>
        <row r="2056">
          <cell r="B2056" t="str">
            <v>AD.81121</v>
          </cell>
          <cell r="C2056" t="str">
            <v>Saûn xuaát phao tieâu ñöôøng kính 1m</v>
          </cell>
          <cell r="D2056" t="str">
            <v>caùi</v>
          </cell>
          <cell r="F2056">
            <v>1940817</v>
          </cell>
          <cell r="G2056">
            <v>1332377</v>
          </cell>
          <cell r="H2056">
            <v>149825</v>
          </cell>
        </row>
        <row r="2057">
          <cell r="B2057" t="str">
            <v>AD.81131</v>
          </cell>
          <cell r="C2057" t="str">
            <v>Saûn xuaát phao tieâu ñöôøng kính 1,2m</v>
          </cell>
          <cell r="D2057" t="str">
            <v>caùi</v>
          </cell>
          <cell r="F2057">
            <v>2661152</v>
          </cell>
          <cell r="G2057">
            <v>1696590</v>
          </cell>
          <cell r="H2057">
            <v>203328</v>
          </cell>
        </row>
        <row r="2058">
          <cell r="B2058" t="str">
            <v>AD.81141</v>
          </cell>
          <cell r="C2058" t="str">
            <v>Saûn xuaát phao tieâu ñöôøng kính 1,4m</v>
          </cell>
          <cell r="D2058" t="str">
            <v>caùi</v>
          </cell>
          <cell r="F2058">
            <v>4330002</v>
          </cell>
          <cell r="G2058">
            <v>2294546</v>
          </cell>
          <cell r="H2058">
            <v>332786</v>
          </cell>
        </row>
        <row r="2059">
          <cell r="B2059" t="str">
            <v>AD.81211</v>
          </cell>
          <cell r="C2059" t="str">
            <v>Saûn xuaát coät baùo hieäu ñöôøng soâng ñöôøng kính 160, daøi 5,5m</v>
          </cell>
          <cell r="D2059" t="str">
            <v>caùi</v>
          </cell>
          <cell r="F2059">
            <v>1311399</v>
          </cell>
          <cell r="G2059">
            <v>523269</v>
          </cell>
          <cell r="H2059">
            <v>28834</v>
          </cell>
        </row>
        <row r="2060">
          <cell r="B2060" t="str">
            <v>AD.81212</v>
          </cell>
          <cell r="C2060" t="str">
            <v>Saûn xuaát coät baùo hieäu ñöôøng soâng ñöôøng kính 160, daøi 6,5m</v>
          </cell>
          <cell r="D2060" t="str">
            <v>caùi</v>
          </cell>
          <cell r="F2060">
            <v>1487496</v>
          </cell>
          <cell r="G2060">
            <v>595651</v>
          </cell>
          <cell r="H2060">
            <v>32200</v>
          </cell>
        </row>
        <row r="2061">
          <cell r="B2061" t="str">
            <v>AD.81213</v>
          </cell>
          <cell r="C2061" t="str">
            <v>Saûn xuaát coät baùo hieäu ñöôøng soâng ñöôøng kính 160, daøi 7,5m</v>
          </cell>
          <cell r="D2061" t="str">
            <v>caùi</v>
          </cell>
          <cell r="F2061">
            <v>1664223</v>
          </cell>
          <cell r="G2061">
            <v>668032</v>
          </cell>
          <cell r="H2061">
            <v>36441</v>
          </cell>
        </row>
        <row r="2062">
          <cell r="B2062" t="str">
            <v>AD.81221</v>
          </cell>
          <cell r="C2062" t="str">
            <v>Saûn xuaát coät baùo hieäu ñöôøng soâng ñöôøng kính 200, daøi 5,5m</v>
          </cell>
          <cell r="D2062" t="str">
            <v>caùi</v>
          </cell>
          <cell r="F2062">
            <v>1571356</v>
          </cell>
          <cell r="G2062">
            <v>569372</v>
          </cell>
          <cell r="H2062">
            <v>34033</v>
          </cell>
        </row>
        <row r="2063">
          <cell r="B2063" t="str">
            <v>AD.81222</v>
          </cell>
          <cell r="C2063" t="str">
            <v>Saûn xuaát coät baùo hieäu ñöôøng soâng ñöôøng kính 200, daøi 6,5m</v>
          </cell>
          <cell r="D2063" t="str">
            <v>caùi</v>
          </cell>
          <cell r="F2063">
            <v>1793445</v>
          </cell>
          <cell r="G2063">
            <v>640832</v>
          </cell>
          <cell r="H2063">
            <v>39766</v>
          </cell>
        </row>
        <row r="2064">
          <cell r="B2064" t="str">
            <v>AD.81223</v>
          </cell>
          <cell r="C2064" t="str">
            <v>Saûn xuaát coät baùo hieäu ñöôøng soâng ñöôøng kính 200, daøi 7,5m</v>
          </cell>
          <cell r="D2064" t="str">
            <v>caùi</v>
          </cell>
          <cell r="F2064">
            <v>2010613</v>
          </cell>
          <cell r="G2064">
            <v>714596</v>
          </cell>
          <cell r="H2064">
            <v>44624</v>
          </cell>
        </row>
        <row r="2065">
          <cell r="B2065" t="str">
            <v>AD.81310</v>
          </cell>
          <cell r="C2065" t="str">
            <v>Saûn xuaát bieån  baùo hieäu ñöôøng soâng.</v>
          </cell>
          <cell r="D2065" t="str">
            <v>m²</v>
          </cell>
          <cell r="F2065">
            <v>320436</v>
          </cell>
          <cell r="G2065">
            <v>156750</v>
          </cell>
          <cell r="H2065">
            <v>24450</v>
          </cell>
        </row>
        <row r="2066">
          <cell r="B2066" t="str">
            <v>AD.81421</v>
          </cell>
          <cell r="C2066" t="str">
            <v>Saûn xuaát phao tieâu ñöôøng kính 1,4m</v>
          </cell>
          <cell r="D2066" t="str">
            <v>caùi</v>
          </cell>
          <cell r="F2066">
            <v>4271265</v>
          </cell>
          <cell r="G2066">
            <v>2294546</v>
          </cell>
          <cell r="H2066">
            <v>324083</v>
          </cell>
        </row>
        <row r="2067">
          <cell r="B2067" t="str">
            <v>AD.82111</v>
          </cell>
          <cell r="C2067" t="str">
            <v>Laép ñaët phao tieâu ñöôøng kính 0,8m.</v>
          </cell>
          <cell r="D2067" t="str">
            <v>caùi</v>
          </cell>
          <cell r="F2067">
            <v>41700</v>
          </cell>
          <cell r="G2067">
            <v>35780</v>
          </cell>
          <cell r="H2067">
            <v>33164</v>
          </cell>
        </row>
        <row r="2068">
          <cell r="B2068" t="str">
            <v>AD.82121</v>
          </cell>
          <cell r="C2068" t="str">
            <v>Laép ñaët phao tieâu ñöôøng kính 1,0m.</v>
          </cell>
          <cell r="D2068" t="str">
            <v>caùi</v>
          </cell>
          <cell r="F2068">
            <v>45870</v>
          </cell>
          <cell r="G2068">
            <v>49198</v>
          </cell>
          <cell r="H2068">
            <v>46397</v>
          </cell>
        </row>
        <row r="2069">
          <cell r="B2069" t="str">
            <v>AD.82131</v>
          </cell>
          <cell r="C2069" t="str">
            <v>Laép ñaët phao tieâu ñöôøng kính 1,2m.</v>
          </cell>
          <cell r="D2069" t="str">
            <v>caùi</v>
          </cell>
          <cell r="F2069">
            <v>50125</v>
          </cell>
          <cell r="G2069">
            <v>63610</v>
          </cell>
          <cell r="H2069">
            <v>59793</v>
          </cell>
        </row>
        <row r="2070">
          <cell r="B2070" t="str">
            <v>AD.82141</v>
          </cell>
          <cell r="C2070" t="str">
            <v>Laép ñaët phao tieâu ñöôøng kính 1,4m.</v>
          </cell>
          <cell r="D2070" t="str">
            <v>caùi</v>
          </cell>
          <cell r="F2070">
            <v>54295</v>
          </cell>
          <cell r="G2070">
            <v>77524</v>
          </cell>
          <cell r="H2070">
            <v>73026</v>
          </cell>
        </row>
        <row r="2071">
          <cell r="B2071" t="str">
            <v>AD.82211</v>
          </cell>
          <cell r="C2071" t="str">
            <v>Laép ñaët coät baùo hieäu ñöôøng soâng ñöôøng kính 160-200mm, daøi 5,5m.</v>
          </cell>
          <cell r="D2071" t="str">
            <v>caùi</v>
          </cell>
          <cell r="F2071">
            <v>307583</v>
          </cell>
          <cell r="G2071">
            <v>336552</v>
          </cell>
        </row>
        <row r="2072">
          <cell r="B2072" t="str">
            <v>AD.82221</v>
          </cell>
          <cell r="C2072" t="str">
            <v>Laép ñaët coät baùo hieäu ñöôøng soâng ñöôøng kính 160-200mm, daøi 6,5m.</v>
          </cell>
          <cell r="D2072" t="str">
            <v>caùi</v>
          </cell>
          <cell r="F2072">
            <v>307583</v>
          </cell>
          <cell r="G2072">
            <v>350383</v>
          </cell>
        </row>
        <row r="2073">
          <cell r="B2073" t="str">
            <v>AD.82231</v>
          </cell>
          <cell r="C2073" t="str">
            <v>Laép ñaët coät baùo hieäu ñöôøng soâng ñöôøng kính 160-200mm, daøi 7,5m.</v>
          </cell>
          <cell r="D2073" t="str">
            <v>caùi</v>
          </cell>
          <cell r="F2073">
            <v>307583</v>
          </cell>
          <cell r="G2073">
            <v>360525</v>
          </cell>
        </row>
        <row r="2074">
          <cell r="B2074" t="str">
            <v>AD.82310</v>
          </cell>
          <cell r="C2074" t="str">
            <v>Laép ñaët caùc loaïi bieån baùo hieäu ñöôøng soâng.</v>
          </cell>
          <cell r="D2074" t="str">
            <v>caùi</v>
          </cell>
          <cell r="F2074">
            <v>113250</v>
          </cell>
          <cell r="G2074">
            <v>69155</v>
          </cell>
        </row>
        <row r="2081">
          <cell r="B2081" t="str">
            <v>MAÕ HIEÄU</v>
          </cell>
          <cell r="C2081" t="str">
            <v>NOÄI DUNG</v>
          </cell>
          <cell r="D2081" t="str">
            <v>ÑÔN VÒ</v>
          </cell>
          <cell r="E2081" t="str">
            <v>KHOÁI LÖÔÏNG</v>
          </cell>
          <cell r="F2081" t="str">
            <v>ÑÔN GIAÙ</v>
          </cell>
        </row>
        <row r="2082">
          <cell r="F2082" t="str">
            <v>VAÄT LIEÄU</v>
          </cell>
          <cell r="G2082" t="str">
            <v>NH.COÂNG</v>
          </cell>
          <cell r="H2082" t="str">
            <v>MAÙY</v>
          </cell>
        </row>
        <row r="2083">
          <cell r="B2083" t="str">
            <v>AE.11113</v>
          </cell>
          <cell r="C2083" t="str">
            <v>Xaây moùng coù chieàu daøy &lt;=60 cm baèng ñaù hoäc Vöõa xi maêng caùt vaøng maùc 50, moâ ñun ñoä lôùn cuûa caùt Ml&gt;2</v>
          </cell>
          <cell r="D2083" t="str">
            <v>m³</v>
          </cell>
          <cell r="F2083">
            <v>215061</v>
          </cell>
          <cell r="G2083">
            <v>75382</v>
          </cell>
        </row>
        <row r="2084">
          <cell r="B2084" t="str">
            <v>AE.11114</v>
          </cell>
          <cell r="C2084" t="str">
            <v>Xaây moùng coù chieàu daøy &lt;=60 cm baèng ñaù hoäc Vöõa xi maêng caùt vaøng maùc 75, moâ ñun ñoä lôùn cuûa caùt Ml&gt;2</v>
          </cell>
          <cell r="D2084" t="str">
            <v>m³</v>
          </cell>
          <cell r="F2084">
            <v>242115</v>
          </cell>
          <cell r="G2084">
            <v>75382</v>
          </cell>
        </row>
        <row r="2085">
          <cell r="B2085" t="str">
            <v>AE.11115</v>
          </cell>
          <cell r="C2085" t="str">
            <v>Xaây moùng coù chieàu daøy &lt;=60 cm baèng ñaù hoäc Vöõa xi maêng caùt vaøng maùc 100, moâ ñun ñoä lôùn cuûa caùt Ml&gt;2</v>
          </cell>
          <cell r="D2085" t="str">
            <v>m³</v>
          </cell>
          <cell r="F2085">
            <v>271189</v>
          </cell>
          <cell r="G2085">
            <v>75382</v>
          </cell>
        </row>
        <row r="2086">
          <cell r="B2086" t="str">
            <v>AE.11123</v>
          </cell>
          <cell r="C2086" t="str">
            <v>Xaây moùng coù chieàu daøy &gt;60 cm baèng ñaù hoäc Vöõa xi maêng caùt vaøng maùc 50, moâ ñun ñoä lôùn cuûa caùt Ml&gt;2</v>
          </cell>
          <cell r="D2086" t="str">
            <v>m³</v>
          </cell>
          <cell r="F2086">
            <v>215061</v>
          </cell>
          <cell r="G2086">
            <v>72619</v>
          </cell>
        </row>
        <row r="2087">
          <cell r="B2087" t="str">
            <v>AE.11124</v>
          </cell>
          <cell r="C2087" t="str">
            <v>Xaây moùng coù chieàu daøy &gt;60 cm baèng ñaù hoäc Vöõa xi maêng caùt vaøng maùc 75, moâ ñun ñoä lôùn cuûa caùt Ml&gt;2</v>
          </cell>
          <cell r="D2087" t="str">
            <v>m³</v>
          </cell>
          <cell r="F2087">
            <v>242115</v>
          </cell>
          <cell r="G2087">
            <v>72619</v>
          </cell>
        </row>
        <row r="2088">
          <cell r="B2088" t="str">
            <v>AE.11125</v>
          </cell>
          <cell r="C2088" t="str">
            <v>Xaây moùng coù chieàu daøy &gt;60 cm baèng ñaù hoäc Vöõa xi maêng caùt vaøng maùc 100, moâ ñun ñoä lôùn cuûa caùt Ml&gt;2</v>
          </cell>
          <cell r="D2088" t="str">
            <v>m³</v>
          </cell>
          <cell r="F2088">
            <v>271189</v>
          </cell>
          <cell r="G2088">
            <v>72619</v>
          </cell>
        </row>
        <row r="2089">
          <cell r="B2089" t="str">
            <v>AE.11213</v>
          </cell>
          <cell r="C2089" t="str">
            <v>Xaây töôøng thaúng coù chieàu daøy &lt;=60 cm, chieàu cao &lt;=2m baèng ñaù hoäc Vöõa xi maêng caùt vaøng maùc 50, moâ ñun ñoä lôùn cuûa caùt Ml&gt;2</v>
          </cell>
          <cell r="D2089" t="str">
            <v>m³</v>
          </cell>
          <cell r="F2089">
            <v>215061</v>
          </cell>
          <cell r="G2089">
            <v>85249</v>
          </cell>
        </row>
        <row r="2090">
          <cell r="B2090" t="str">
            <v>AE.11214</v>
          </cell>
          <cell r="C2090" t="str">
            <v>Xaây töôøng thaúng coù chieàu daøy &lt;=60 cm, chieàu cao &lt;=2m baèng ñaù hoäc Vöõa xi maêng caùt vaøng maùc 75, moâ ñun ñoä lôùn cuûa caùt Ml&gt;2</v>
          </cell>
          <cell r="D2090" t="str">
            <v>m³</v>
          </cell>
          <cell r="F2090">
            <v>242115</v>
          </cell>
          <cell r="G2090">
            <v>85249</v>
          </cell>
        </row>
        <row r="2091">
          <cell r="B2091" t="str">
            <v>AE.11215</v>
          </cell>
          <cell r="C2091" t="str">
            <v>Xaây töôøng thaúng coù chieàu daøy &lt;=60 cm, chieàu cao &lt;=2m baèng ñaù hoäc Vöõa xi maêng caùt vaøng maùc 100, moâ ñun ñoä lôùn cuûa caùt Ml&gt;2</v>
          </cell>
          <cell r="D2091" t="str">
            <v>m³</v>
          </cell>
          <cell r="F2091">
            <v>271189</v>
          </cell>
          <cell r="G2091">
            <v>85249</v>
          </cell>
        </row>
        <row r="2092">
          <cell r="B2092" t="str">
            <v>AE.11223</v>
          </cell>
          <cell r="C2092" t="str">
            <v>Xaây töôøng thaúng coù chieàu daøy &lt;=60 cm, chieàu cao &gt;2m baèng ñaù hoäc Vöõa xi maêng caùt vaøng maùc 50, moâ ñun ñoä lôùn cuûa caùt Ml&gt;2</v>
          </cell>
          <cell r="D2092" t="str">
            <v>m³</v>
          </cell>
          <cell r="F2092">
            <v>233341</v>
          </cell>
          <cell r="G2092">
            <v>98668</v>
          </cell>
        </row>
        <row r="2093">
          <cell r="B2093" t="str">
            <v>AE.11224</v>
          </cell>
          <cell r="C2093" t="str">
            <v>Xaây töôøng thaúng coù chieàu daøy &lt;=60 cm, chieàu cao &gt;2m baèng ñaù hoäc Vöõa xi maêng caùt vaøng maùc 75, moâ ñun ñoä lôùn cuûa caùt Ml&gt;2</v>
          </cell>
          <cell r="D2093" t="str">
            <v>m³</v>
          </cell>
          <cell r="F2093">
            <v>262694</v>
          </cell>
          <cell r="G2093">
            <v>98668</v>
          </cell>
        </row>
        <row r="2094">
          <cell r="B2094" t="str">
            <v>AE.11225</v>
          </cell>
          <cell r="C2094" t="str">
            <v>Xaây töôøng thaúng coù chieàu daøy &lt;=60 cm, chieàu cao &gt;2m baèng ñaù hoäc Vöõa xi maêng caùt vaøng maùc 100, moâ ñun ñoä lôùn cuûa caùt Ml&gt;2</v>
          </cell>
          <cell r="D2094" t="str">
            <v>m³</v>
          </cell>
          <cell r="F2094">
            <v>294241</v>
          </cell>
          <cell r="G2094">
            <v>98668</v>
          </cell>
        </row>
        <row r="2095">
          <cell r="B2095" t="str">
            <v>AE.11233</v>
          </cell>
          <cell r="C2095" t="str">
            <v>Xaây töôøng thaúng coù chieàu daøy &gt;60 cm, chieàu cao &lt;=2m baèng ñaù hoäc Vöõa xi maêng caùt vaøng maùc 50, moâ ñun ñoä lôùn cuûa caùt Ml&gt;2</v>
          </cell>
          <cell r="D2095" t="str">
            <v>m³</v>
          </cell>
          <cell r="F2095">
            <v>215061</v>
          </cell>
          <cell r="G2095">
            <v>82091</v>
          </cell>
        </row>
        <row r="2096">
          <cell r="B2096" t="str">
            <v>AE.11234</v>
          </cell>
          <cell r="C2096" t="str">
            <v>Xaây töôøng thaúng coù chieàu daøy &gt;60 cm, chieàu cao &lt;=2m baèng ñaù hoäc Vöõa xi maêng caùt vaøng maùc 75, moâ ñun ñoä lôùn cuûa caùt Ml&gt;2</v>
          </cell>
          <cell r="D2096" t="str">
            <v>m³</v>
          </cell>
          <cell r="F2096">
            <v>242115</v>
          </cell>
          <cell r="G2096">
            <v>82091</v>
          </cell>
        </row>
        <row r="2097">
          <cell r="B2097" t="str">
            <v>AE.11235</v>
          </cell>
          <cell r="C2097" t="str">
            <v>Xaây töôøng thaúng coù chieàu daøy &gt;60 cm, chieàu cao &lt;=2m baèng ñaù hoäc Vöõa xi maêng caùt vaøng maùc 100, moâ ñun ñoä lôùn cuûa caùt Ml&gt;2</v>
          </cell>
          <cell r="D2097" t="str">
            <v>m³</v>
          </cell>
          <cell r="F2097">
            <v>271189</v>
          </cell>
          <cell r="G2097">
            <v>82091</v>
          </cell>
        </row>
        <row r="2098">
          <cell r="B2098" t="str">
            <v>AE.11243</v>
          </cell>
          <cell r="C2098" t="str">
            <v>Xaây töôøng thaúng coù chieàu daøy &gt;60 cm, chieàu cao &gt;2m baèng ñaù hoäc Vöõa xi maêng caùt vaøng maùc 50, moâ ñun ñoä lôùn cuûa caùt Ml&gt;2</v>
          </cell>
          <cell r="D2098" t="str">
            <v>m³</v>
          </cell>
          <cell r="F2098">
            <v>231190</v>
          </cell>
          <cell r="G2098">
            <v>93537</v>
          </cell>
        </row>
        <row r="2099">
          <cell r="B2099" t="str">
            <v>AE.11244</v>
          </cell>
          <cell r="C2099" t="str">
            <v>Xaây töôøng thaúng coù chieàu daøy &gt;60 cm, chieàu cao &gt;2m baèng ñaù hoäc Vöõa xi maêng caùt vaøng maùc 75, moâ ñun ñoä lôùn cuûa caùt Ml&gt;2</v>
          </cell>
          <cell r="D2099" t="str">
            <v>m³</v>
          </cell>
          <cell r="F2099">
            <v>260273</v>
          </cell>
          <cell r="G2099">
            <v>93537</v>
          </cell>
        </row>
        <row r="2100">
          <cell r="B2100" t="str">
            <v>AE.11245</v>
          </cell>
          <cell r="C2100" t="str">
            <v>Xaây töôøng thaúng coù chieàu daøy &gt;60 cm, chieàu cao &gt;2m baèng ñaù hoäc Vöõa xi maêng caùt vaøng maùc 100, moâ ñun ñoä lôùn cuûa caùt Ml&gt;2</v>
          </cell>
          <cell r="D2100" t="str">
            <v>m³</v>
          </cell>
          <cell r="F2100">
            <v>291529</v>
          </cell>
          <cell r="G2100">
            <v>93537</v>
          </cell>
        </row>
        <row r="2101">
          <cell r="B2101" t="str">
            <v>AE.11313</v>
          </cell>
          <cell r="C2101" t="str">
            <v>Xaây töôøng truï pin, töôøng cong nghieâng vaën voû ñoã chieàu daøy &lt;=60 cm, chieàu cao &lt;=2m baèng ñaù hoäc Vöõa xi maêng caùt vaøng maùc 50, moâ ñun ñoä lôùn cuûa caùt Ml&gt;2</v>
          </cell>
          <cell r="D2101" t="str">
            <v>m³</v>
          </cell>
          <cell r="F2101">
            <v>215061</v>
          </cell>
          <cell r="G2101">
            <v>92747</v>
          </cell>
        </row>
        <row r="2102">
          <cell r="B2102" t="str">
            <v>AE.11314</v>
          </cell>
          <cell r="C2102" t="str">
            <v>Xaây töôøng truï pin, töôøng cong nghieâng vaën voû ñoã chieàu daøy &lt;=60 cm, chieàu cao &lt;=2m baèng ñaù hoäc Vöõa xi maêng caùt vaøng maùc 75, moâ ñun ñoä lôùn cuûa caùt Ml&gt;2</v>
          </cell>
          <cell r="D2102" t="str">
            <v>m³</v>
          </cell>
          <cell r="F2102">
            <v>242115</v>
          </cell>
          <cell r="G2102">
            <v>92747</v>
          </cell>
        </row>
        <row r="2103">
          <cell r="B2103" t="str">
            <v>AE.11315</v>
          </cell>
          <cell r="C2103" t="str">
            <v>Xaây töôøng truï pin, töôøng cong nghieâng vaën voû ñoã chieàu daøy &lt;=60 cm, chieàu cao &lt;=2m baèng ñaù hoäc Vöõa xi maêng caùt vaøng maùc 100, moâ ñun ñoä lôùn cuûa caùt Ml&gt;2</v>
          </cell>
          <cell r="D2103" t="str">
            <v>m³</v>
          </cell>
          <cell r="F2103">
            <v>271189</v>
          </cell>
          <cell r="G2103">
            <v>92747</v>
          </cell>
        </row>
        <row r="2104">
          <cell r="B2104" t="str">
            <v>AE.11323</v>
          </cell>
          <cell r="C2104" t="str">
            <v>Xaây töôøng truï pin, töôøng cong nghieâng vaën voû ñoã chieàu daøy &lt;=60 cm, chieàu cao &gt;2m baèng ñaù hoäc Vöõa xi maêng caùt vaøng maùc 50, moâ ñun ñoä lôùn cuûa caùt Ml&gt;2</v>
          </cell>
          <cell r="D2104" t="str">
            <v>m³</v>
          </cell>
          <cell r="F2104">
            <v>233341</v>
          </cell>
          <cell r="G2104">
            <v>109324</v>
          </cell>
        </row>
        <row r="2105">
          <cell r="B2105" t="str">
            <v>AE.11324</v>
          </cell>
          <cell r="C2105" t="str">
            <v>Xaây töôøng truï pin, töôøng cong nghieâng vaën voû ñoã chieàu daøy &lt;=60 cm, chieàu cao &gt;2m baèng ñaù hoäc Vöõa xi maêng caùt vaøng maùc 75, moâ ñun ñoä lôùn cuûa caùt Ml&gt;2</v>
          </cell>
          <cell r="D2105" t="str">
            <v>m³</v>
          </cell>
          <cell r="F2105">
            <v>262694</v>
          </cell>
          <cell r="G2105">
            <v>109324</v>
          </cell>
        </row>
        <row r="2106">
          <cell r="B2106" t="str">
            <v>AE.11325</v>
          </cell>
          <cell r="C2106" t="str">
            <v>Xaây töôøng truï pin, töôøng cong nghieâng vaën voû ñoã chieàu daøy &lt;=60 cm, chieàu cao &gt;2m baèng ñaù hoäc Vöõa xi maêng caùt vaøng maùc 100, moâ ñun ñoä lôùn cuûa caùt Ml&gt;2</v>
          </cell>
          <cell r="D2106" t="str">
            <v>m³</v>
          </cell>
          <cell r="F2106">
            <v>294241</v>
          </cell>
          <cell r="G2106">
            <v>109324</v>
          </cell>
        </row>
        <row r="2107">
          <cell r="B2107" t="str">
            <v>AE.11333</v>
          </cell>
          <cell r="C2107" t="str">
            <v>Xaây töôøng truï pin, töôøng cong nghieâng vaën voû ñoã chieàu daøy &gt;60 cm, chieàu cao &lt;=2m baèng ñaù hoäc Vöõa xi maêng caùt vaøng maùc 50, moâ ñun ñoä lôùn cuûa caùt Ml&gt;2</v>
          </cell>
          <cell r="D2107" t="str">
            <v>m³</v>
          </cell>
          <cell r="F2107">
            <v>215061</v>
          </cell>
          <cell r="G2107">
            <v>88801</v>
          </cell>
        </row>
        <row r="2108">
          <cell r="B2108" t="str">
            <v>AE.11334</v>
          </cell>
          <cell r="C2108" t="str">
            <v>Xaây töôøng truï pin, töôøng cong nghieâng vaën voû ñoã chieàu daøy &gt;60 cm, chieàu cao &lt;=2m baèng ñaù hoäc Vöõa xi maêng caùt vaøng maùc 75, moâ ñun ñoä lôùn cuûa caùt Ml&gt;2</v>
          </cell>
          <cell r="D2108" t="str">
            <v>m³</v>
          </cell>
          <cell r="F2108">
            <v>242115</v>
          </cell>
          <cell r="G2108">
            <v>88801</v>
          </cell>
        </row>
        <row r="2109">
          <cell r="B2109" t="str">
            <v>AE.11335</v>
          </cell>
          <cell r="C2109" t="str">
            <v>Xaây töôøng truï pin, töôøng cong nghieâng vaën voû ñoã chieàu daøy &gt;60 cm, chieàu cao &lt;=2m baèng ñaù hoäc Vöõa xi maêng caùt vaøng maùc 100, moâ ñun ñoä lôùn cuûa caùt Ml&gt;2</v>
          </cell>
          <cell r="D2109" t="str">
            <v>m³</v>
          </cell>
          <cell r="F2109">
            <v>271189</v>
          </cell>
          <cell r="G2109">
            <v>88801</v>
          </cell>
        </row>
        <row r="2110">
          <cell r="B2110" t="str">
            <v>AE.11343</v>
          </cell>
          <cell r="C2110" t="str">
            <v>Xaây töôøng truï pin, töôøng cong nghieâng vaën voû ñoã chieàu daøy &lt;=60 cm, chieàu cao &lt;=2m baèng ñaù hoäc Vöõa xi maêng caùt vaøng maùc 50, moâ ñun ñoä lôùn cuûa caùt Ml&gt;2</v>
          </cell>
          <cell r="D2110" t="str">
            <v>m³</v>
          </cell>
          <cell r="F2110">
            <v>231190</v>
          </cell>
          <cell r="G2110">
            <v>100246</v>
          </cell>
        </row>
        <row r="2111">
          <cell r="B2111" t="str">
            <v>AE.11344</v>
          </cell>
          <cell r="C2111" t="str">
            <v>Xaây töôøng truï pin, töôøng cong nghieâng vaën voû ñoã chieàu daøy &lt;=60 cm, chieàu cao &lt;=2m baèng ñaù hoäc Vöõa xi maêng caùt vaøng maùc 75, moâ ñun ñoä lôùn cuûa caùt Ml&gt;2</v>
          </cell>
          <cell r="D2111" t="str">
            <v>m³</v>
          </cell>
          <cell r="F2111">
            <v>260273</v>
          </cell>
          <cell r="G2111">
            <v>100246</v>
          </cell>
        </row>
        <row r="2112">
          <cell r="B2112" t="str">
            <v>AE.11345</v>
          </cell>
          <cell r="C2112" t="str">
            <v>Xaây töôøng truï pin, töôøng cong nghieâng vaën voû ñoã chieàu daøy &lt;=60 cm, chieàu cao &lt;=2m baèng ñaù hoäc Vöõa xi maêng caùt vaøng maùc 100, moâ ñun ñoä lôùn cuûa caùt Ml&gt;2</v>
          </cell>
          <cell r="D2112" t="str">
            <v>m³</v>
          </cell>
          <cell r="F2112">
            <v>291529</v>
          </cell>
          <cell r="G2112">
            <v>100246</v>
          </cell>
        </row>
        <row r="2113">
          <cell r="B2113" t="str">
            <v>AE.11413</v>
          </cell>
          <cell r="C2113" t="str">
            <v>Xaây moá chieàu cao &lt;=2m baèng ñaù hoäc Vöõa xi maêng caùt vaøng maùc 50, moâ ñun ñoä lôùn cuûa caùt Ml&gt;2</v>
          </cell>
          <cell r="D2113" t="str">
            <v>m³</v>
          </cell>
          <cell r="F2113">
            <v>215061</v>
          </cell>
          <cell r="G2113">
            <v>97483</v>
          </cell>
        </row>
        <row r="2114">
          <cell r="B2114" t="str">
            <v>AE.11414</v>
          </cell>
          <cell r="C2114" t="str">
            <v>Xaây moá chieàu cao &lt;=2m baèng ñaù hoäc Vöõa xi maêng caùt vaøng maùc 75, moâ ñun ñoä lôùn cuûa caùt Ml&gt;2</v>
          </cell>
          <cell r="D2114" t="str">
            <v>m³</v>
          </cell>
          <cell r="F2114">
            <v>242115</v>
          </cell>
          <cell r="G2114">
            <v>97483</v>
          </cell>
        </row>
        <row r="2115">
          <cell r="B2115" t="str">
            <v>AE.11415</v>
          </cell>
          <cell r="C2115" t="str">
            <v>Xaây moá chieàu cao &lt;=2m baèng ñaù hoäc Vöõa xi maêng caùt vaøng maùc 100, moâ ñun ñoä lôùn cuûa caùt Ml&gt;2</v>
          </cell>
          <cell r="D2115" t="str">
            <v>m³</v>
          </cell>
          <cell r="F2115">
            <v>271189</v>
          </cell>
          <cell r="G2115">
            <v>97483</v>
          </cell>
        </row>
        <row r="2116">
          <cell r="B2116" t="str">
            <v>AE.11423</v>
          </cell>
          <cell r="C2116" t="str">
            <v>Xaây moá chieàu cao &gt;2m baèng ñaù hoäc Vöõa xi maêng caùt vaøng maùc 50, moâ ñun ñoä lôùn cuûa caùt Ml&gt;2</v>
          </cell>
          <cell r="D2116" t="str">
            <v>m³</v>
          </cell>
          <cell r="F2116">
            <v>233341</v>
          </cell>
          <cell r="G2116">
            <v>198519</v>
          </cell>
        </row>
        <row r="2117">
          <cell r="B2117" t="str">
            <v>AE.11424</v>
          </cell>
          <cell r="C2117" t="str">
            <v>Xaây moá chieàu cao &gt;2m baèng ñaù hoäc Vöõa xi maêng caùt vaøng maùc 75, moâ ñun ñoä lôùn cuûa caùt Ml&gt;2</v>
          </cell>
          <cell r="D2117" t="str">
            <v>m³</v>
          </cell>
          <cell r="F2117">
            <v>262694</v>
          </cell>
          <cell r="G2117">
            <v>198519</v>
          </cell>
        </row>
        <row r="2118">
          <cell r="B2118" t="str">
            <v>AE.11425</v>
          </cell>
          <cell r="C2118" t="str">
            <v>Xaây moá chieàu cao &gt;2m baèng ñaù hoäc Vöõa xi maêng caùt vaøng maùc 100, moâ ñun ñoä lôùn cuûa caùt Ml&gt;2</v>
          </cell>
          <cell r="D2118" t="str">
            <v>m³</v>
          </cell>
          <cell r="F2118">
            <v>294241</v>
          </cell>
          <cell r="G2118">
            <v>198519</v>
          </cell>
        </row>
        <row r="2119">
          <cell r="B2119" t="str">
            <v>AE.11513</v>
          </cell>
          <cell r="C2119" t="str">
            <v>Xaây truï, coät chieàu cao &lt;=2m baèng ñaù hoäc Vöõa xi maêng caùt vaøng maùc 50, moâ ñun ñoä lôùn cuûa caùt Ml&gt;2</v>
          </cell>
          <cell r="D2119" t="str">
            <v>m³</v>
          </cell>
          <cell r="F2119">
            <v>229040</v>
          </cell>
          <cell r="G2119">
            <v>157079</v>
          </cell>
        </row>
        <row r="2120">
          <cell r="B2120" t="str">
            <v>AE.11514</v>
          </cell>
          <cell r="C2120" t="str">
            <v>Xaây truï, coät chieàu cao &lt;=2m baèng ñaù hoäc Vöõa xi maêng caùt vaøng maùc 75, moâ ñun ñoä lôùn cuûa caùt Ml&gt;2</v>
          </cell>
          <cell r="D2120" t="str">
            <v>m³</v>
          </cell>
          <cell r="F2120">
            <v>257852</v>
          </cell>
          <cell r="G2120">
            <v>157079</v>
          </cell>
        </row>
        <row r="2121">
          <cell r="B2121" t="str">
            <v>AE.11515</v>
          </cell>
          <cell r="C2121" t="str">
            <v>Xaây truï, coät chieàu cao &lt;=2m baèng ñaù hoäc Vöõa xi maêng caùt vaøng maùc 100, moâ ñun ñoä lôùn cuûa caùt Ml&gt;2</v>
          </cell>
          <cell r="D2121" t="str">
            <v>m³</v>
          </cell>
          <cell r="F2121">
            <v>288817</v>
          </cell>
          <cell r="G2121">
            <v>157079</v>
          </cell>
        </row>
        <row r="2122">
          <cell r="B2122" t="str">
            <v>AE.11523</v>
          </cell>
          <cell r="C2122" t="str">
            <v>Xaây truï, coät chieàu cao &lt;=2m baèng ñaù hoäc Vöõa xi maêng caùt vaøng maùc 50, moâ ñun ñoä lôùn cuûa caùt Ml&gt;2</v>
          </cell>
          <cell r="D2122" t="str">
            <v>m³</v>
          </cell>
          <cell r="F2122">
            <v>231190</v>
          </cell>
          <cell r="G2122">
            <v>269560</v>
          </cell>
        </row>
        <row r="2123">
          <cell r="B2123" t="str">
            <v>AE.11524</v>
          </cell>
          <cell r="C2123" t="str">
            <v>Xaây truï, coät chieàu cao &lt;=2m baèng ñaù hoäc Vöõa xi maêng caùt vaøng maùc 75, moâ ñun ñoä lôùn cuûa caùt Ml&gt;2</v>
          </cell>
          <cell r="D2123" t="str">
            <v>m³</v>
          </cell>
          <cell r="F2123">
            <v>260273</v>
          </cell>
          <cell r="G2123">
            <v>269560</v>
          </cell>
        </row>
        <row r="2124">
          <cell r="B2124" t="str">
            <v>AE.11525</v>
          </cell>
          <cell r="C2124" t="str">
            <v>Xaây truï, coät chieàu cao &lt;=2m baèng ñaù hoäc Vöõa xi maêng caùt vaøng maùc 100, moâ ñun ñoä lôùn cuûa caùt Ml&gt;2</v>
          </cell>
          <cell r="D2124" t="str">
            <v>m³</v>
          </cell>
          <cell r="F2124">
            <v>291529</v>
          </cell>
          <cell r="G2124">
            <v>269560</v>
          </cell>
        </row>
        <row r="2125">
          <cell r="B2125" t="str">
            <v>AE.11613</v>
          </cell>
          <cell r="C2125" t="str">
            <v>Xaây töôøng ñaàu caàu chieàu cao &lt;=2m baèng ñaù hoäc Vöõa xi maêng caùt vaøng maùc 50, moâ ñun ñoä lôùn cuûa caùt Ml&gt;2</v>
          </cell>
          <cell r="D2125" t="str">
            <v>m³</v>
          </cell>
          <cell r="F2125">
            <v>224738</v>
          </cell>
          <cell r="G2125">
            <v>93931</v>
          </cell>
        </row>
        <row r="2126">
          <cell r="B2126" t="str">
            <v>AE.11614</v>
          </cell>
          <cell r="C2126" t="str">
            <v>Xaây töôøng ñaàu caàu chieàu cao &lt;=2m baèng ñaù hoäc Vöõa xi maêng caùt vaøng maùc 75, moâ ñun ñoä lôùn cuûa caùt Ml&gt;2</v>
          </cell>
          <cell r="D2126" t="str">
            <v>m³</v>
          </cell>
          <cell r="F2126">
            <v>253010</v>
          </cell>
          <cell r="G2126">
            <v>93931</v>
          </cell>
        </row>
        <row r="2127">
          <cell r="B2127" t="str">
            <v>AE.11615</v>
          </cell>
          <cell r="C2127" t="str">
            <v>Xaây töôøng ñaàu caàu chieàu cao &lt;=2m baèng ñaù hoäc Vöõa xi maêng caùt vaøng maùc 100, moâ ñun ñoä lôùn cuûa caùt Ml&gt;2</v>
          </cell>
          <cell r="D2127" t="str">
            <v>m³</v>
          </cell>
          <cell r="F2127">
            <v>283393</v>
          </cell>
          <cell r="G2127">
            <v>93931</v>
          </cell>
        </row>
        <row r="2128">
          <cell r="B2128" t="str">
            <v>AE.11623</v>
          </cell>
          <cell r="C2128" t="str">
            <v>Xaây töôøng ñaàu caàu chieàu cao &gt;2m baèng ñaù hoäc Vöõa xi maêng caùt vaøng maùc 50, moâ ñun ñoä lôùn cuûa caùt Ml&gt;2</v>
          </cell>
          <cell r="D2128" t="str">
            <v>m³</v>
          </cell>
          <cell r="F2128">
            <v>232266</v>
          </cell>
          <cell r="G2128">
            <v>160236</v>
          </cell>
        </row>
        <row r="2129">
          <cell r="B2129" t="str">
            <v>AE.11624</v>
          </cell>
          <cell r="C2129" t="str">
            <v>Xaây töôøng ñaàu caàu chieàu cao &gt;2m baèng ñaù hoäc Vöõa xi maêng caùt vaøng maùc 75, moâ ñun ñoä lôùn cuûa caùt Ml&gt;2</v>
          </cell>
          <cell r="D2129" t="str">
            <v>m³</v>
          </cell>
          <cell r="F2129">
            <v>261484</v>
          </cell>
          <cell r="G2129">
            <v>160236</v>
          </cell>
        </row>
        <row r="2130">
          <cell r="B2130" t="str">
            <v>AE.11625</v>
          </cell>
          <cell r="C2130" t="str">
            <v>Xaây töôøng ñaàu caàu chieàu cao &gt;2m baèng ñaù hoäc Vöõa xi maêng caùt vaøng maùc 100, moâ ñun ñoä lôùn cuûa caùt Ml&gt;2</v>
          </cell>
          <cell r="D2130" t="str">
            <v>m³</v>
          </cell>
          <cell r="F2130">
            <v>292885</v>
          </cell>
          <cell r="G2130">
            <v>160236</v>
          </cell>
        </row>
        <row r="2131">
          <cell r="B2131" t="str">
            <v>AE.11713</v>
          </cell>
          <cell r="C2131" t="str">
            <v>Xaây truï ñôõ töôøng chieàu cao &lt;=2m baèng ñaù hoäc Vöõa xi maêng caùt vaøng maùc 50, moâ ñun ñoä lôùn cuûa caùt Ml&gt;2</v>
          </cell>
          <cell r="D2131" t="str">
            <v>m³</v>
          </cell>
          <cell r="F2131">
            <v>228682</v>
          </cell>
          <cell r="G2131">
            <v>138529</v>
          </cell>
        </row>
        <row r="2132">
          <cell r="B2132" t="str">
            <v>AE.11714</v>
          </cell>
          <cell r="C2132" t="str">
            <v>Xaây truï ñôõ töôøng chieàu cao &lt;=2m baèng ñaù hoäc Vöõa xi maêng caùt vaøng maùc 75, moâ ñun ñoä lôùn cuûa caùt Ml&gt;2</v>
          </cell>
          <cell r="D2132" t="str">
            <v>m³</v>
          </cell>
          <cell r="F2132">
            <v>257224</v>
          </cell>
          <cell r="G2132">
            <v>138529</v>
          </cell>
        </row>
        <row r="2133">
          <cell r="B2133" t="str">
            <v>AE.11715</v>
          </cell>
          <cell r="C2133" t="str">
            <v>Xaây truï ñôõ töôøng chieàu cao &lt;=2m baèng ñaù hoäc Vöõa xi maêng caùt vaøng maùc 100, moâ ñun ñoä lôùn cuûa caùt Ml&gt;2</v>
          </cell>
          <cell r="D2133" t="str">
            <v>m³</v>
          </cell>
          <cell r="F2133">
            <v>287898</v>
          </cell>
          <cell r="G2133">
            <v>138529</v>
          </cell>
        </row>
        <row r="2134">
          <cell r="B2134" t="str">
            <v>AE.11723</v>
          </cell>
          <cell r="C2134" t="str">
            <v>Xaây truï ñôõ oáng chieàu cao &gt;2m baèng ñaù hoäc Vöõa xi maêng caùt vaøng maùc 50, moâ ñun ñoä lôùn cuûa caùt Ml&gt;2</v>
          </cell>
          <cell r="D2134" t="str">
            <v>m³</v>
          </cell>
          <cell r="F2134">
            <v>235185</v>
          </cell>
          <cell r="G2134">
            <v>163788</v>
          </cell>
        </row>
        <row r="2135">
          <cell r="B2135" t="str">
            <v>AE.11724</v>
          </cell>
          <cell r="C2135" t="str">
            <v>Xaây truï ñôõ oáng chieàu cao &gt;2m baèng ñaù hoäc Vöõa xi maêng caùt vaøng maùc 75, moâ ñun ñoä lôùn cuûa caùt Ml&gt;2</v>
          </cell>
          <cell r="D2135" t="str">
            <v>m³</v>
          </cell>
          <cell r="F2135">
            <v>264539</v>
          </cell>
          <cell r="G2135">
            <v>163788</v>
          </cell>
        </row>
        <row r="2136">
          <cell r="B2136" t="str">
            <v>AE.11725</v>
          </cell>
          <cell r="C2136" t="str">
            <v>Xaây truï ñôõ oáng chieàu cao &gt;2m baèng ñaù hoäc Vöõa xi maêng caùt vaøng maùc 100, moâ ñun ñoä lôùn cuûa caùt Ml&gt;2</v>
          </cell>
          <cell r="D2136" t="str">
            <v>m³</v>
          </cell>
          <cell r="F2136">
            <v>296085</v>
          </cell>
          <cell r="G2136">
            <v>163788</v>
          </cell>
        </row>
        <row r="2137">
          <cell r="B2137" t="str">
            <v>AE.11813</v>
          </cell>
          <cell r="C2137" t="str">
            <v>Xaây goái ñôõ ñöôøng oáng chieàu cao &lt;=2m baèng ñaù hoäc Vöõa xi maêng caùt vaøng maùc 50, moâ ñun ñoä lôùn cuûa caùt Ml&gt;2</v>
          </cell>
          <cell r="D2137" t="str">
            <v>m³</v>
          </cell>
          <cell r="F2137">
            <v>216761</v>
          </cell>
          <cell r="G2137">
            <v>138529</v>
          </cell>
          <cell r="H2137">
            <v>3171</v>
          </cell>
        </row>
        <row r="2138">
          <cell r="B2138" t="str">
            <v>AE.11814</v>
          </cell>
          <cell r="C2138" t="str">
            <v>Xaây goái ñôõ ñöôøng oáng chieàu cao &lt;=2m baèng ñaù hoäc Vöõa xi maêng caùt vaøng maùc 75, moâ ñun ñoä lôùn cuûa caùt Ml&gt;2</v>
          </cell>
          <cell r="D2138" t="str">
            <v>m³</v>
          </cell>
          <cell r="F2138">
            <v>243815</v>
          </cell>
          <cell r="G2138">
            <v>138529</v>
          </cell>
          <cell r="H2138">
            <v>3171</v>
          </cell>
        </row>
        <row r="2139">
          <cell r="B2139" t="str">
            <v>AE.11815</v>
          </cell>
          <cell r="C2139" t="str">
            <v>Xaây goái ñôõ ñöôøng oáng chieàu cao &lt;=2m baèng ñaù hoäc Vöõa xi maêng caùt vaøng maùc 100, moâ ñun ñoä lôùn cuûa caùt Ml&gt;2</v>
          </cell>
          <cell r="D2139" t="str">
            <v>m³</v>
          </cell>
          <cell r="F2139">
            <v>272889</v>
          </cell>
          <cell r="G2139">
            <v>138529</v>
          </cell>
          <cell r="H2139">
            <v>3171</v>
          </cell>
        </row>
        <row r="2140">
          <cell r="B2140" t="str">
            <v>AE.11823</v>
          </cell>
          <cell r="C2140" t="str">
            <v>Xaây goái ñôõ ñöôøng oáng chieàu cao &gt;2m baèng ñaù hoäc Vöõa xi maêng caùt vaøng maùc 50, moâ ñun ñoä lôùn cuûa caùt Ml&gt;2</v>
          </cell>
          <cell r="D2140" t="str">
            <v>m³</v>
          </cell>
          <cell r="F2140">
            <v>235185</v>
          </cell>
          <cell r="G2140">
            <v>162999</v>
          </cell>
          <cell r="H2140">
            <v>3171</v>
          </cell>
        </row>
        <row r="2141">
          <cell r="B2141" t="str">
            <v>AE.11824</v>
          </cell>
          <cell r="C2141" t="str">
            <v>Xaây goái ñôõ ñöôøng oáng chieàu cao &gt;2m baèng ñaù hoäc Vöõa xi maêng caùt vaøng maùc 75, moâ ñun ñoä lôùn cuûa caùt Ml&gt;2</v>
          </cell>
          <cell r="D2141" t="str">
            <v>m³</v>
          </cell>
          <cell r="F2141">
            <v>264539</v>
          </cell>
          <cell r="G2141">
            <v>162999</v>
          </cell>
          <cell r="H2141">
            <v>3171</v>
          </cell>
        </row>
        <row r="2142">
          <cell r="B2142" t="str">
            <v>AE.11825</v>
          </cell>
          <cell r="C2142" t="str">
            <v>Xaây goái ñôõ ñöôøng oáng chieàu cao &gt;2m baèng ñaù hoäc Vöõa xi maêng caùt vaøng maùc 100, moâ ñun ñoä lôùn cuûa caùt Ml&gt;2</v>
          </cell>
          <cell r="D2142" t="str">
            <v>m³</v>
          </cell>
          <cell r="F2142">
            <v>296085</v>
          </cell>
          <cell r="G2142">
            <v>162999</v>
          </cell>
          <cell r="H2142">
            <v>3171</v>
          </cell>
        </row>
        <row r="2143">
          <cell r="B2143" t="str">
            <v>AE.11913</v>
          </cell>
          <cell r="C2143" t="str">
            <v>Xaây maët baèng baèng ñaù hoäc. Vöõa xi maêng caùt vaøng maùc 50, moâ ñun ñoä lôùn cuûa caùt Ml&gt;2</v>
          </cell>
          <cell r="D2143" t="str">
            <v>m³</v>
          </cell>
          <cell r="F2143">
            <v>215061</v>
          </cell>
          <cell r="G2143">
            <v>82091</v>
          </cell>
        </row>
        <row r="2144">
          <cell r="B2144" t="str">
            <v>AE.11914</v>
          </cell>
          <cell r="C2144" t="str">
            <v>Xaây maët baèng baèng ñaù hoäc. Vöõa xi maêng caùt vaøng maùc 75, moâ ñun ñoä lôùn cuûa caùt Ml&gt;2</v>
          </cell>
          <cell r="D2144" t="str">
            <v>m³</v>
          </cell>
          <cell r="F2144">
            <v>242115</v>
          </cell>
          <cell r="G2144">
            <v>82091</v>
          </cell>
        </row>
        <row r="2145">
          <cell r="B2145" t="str">
            <v>AE.11915</v>
          </cell>
          <cell r="C2145" t="str">
            <v>Xaây maët baèng baèng ñaù hoäc. Vöõa xi maêng caùt vaøng maùc 100, moâ ñun ñoä lôùn cuûa caùt Ml&gt;2</v>
          </cell>
          <cell r="D2145" t="str">
            <v>m³</v>
          </cell>
          <cell r="F2145">
            <v>271189</v>
          </cell>
          <cell r="G2145">
            <v>82091</v>
          </cell>
        </row>
        <row r="2146">
          <cell r="B2146" t="str">
            <v>AE.11923</v>
          </cell>
          <cell r="C2146" t="str">
            <v>Xaây maùi doác thaúng baèng ñaù hoäc. Vöõa xi maêng caùt vaøng maùc 50, moâ ñun ñoä lôùn cuûa caùt Ml&gt;2</v>
          </cell>
          <cell r="D2146" t="str">
            <v>m³</v>
          </cell>
          <cell r="F2146">
            <v>215061</v>
          </cell>
          <cell r="G2146">
            <v>86433</v>
          </cell>
        </row>
        <row r="2147">
          <cell r="B2147" t="str">
            <v>AE.11924</v>
          </cell>
          <cell r="C2147" t="str">
            <v>Xaây maùi doác thaúng baèng ñaù hoäc. Vöõa xi maêng caùt vaøng maùc 75, moâ ñun ñoä lôùn cuûa caùt Ml&gt;2</v>
          </cell>
          <cell r="D2147" t="str">
            <v>m³</v>
          </cell>
          <cell r="F2147">
            <v>242115</v>
          </cell>
          <cell r="G2147">
            <v>86433</v>
          </cell>
        </row>
        <row r="2148">
          <cell r="B2148" t="str">
            <v>AE.11925</v>
          </cell>
          <cell r="C2148" t="str">
            <v>Xaây maùi doác thaúng baèng ñaù hoäc. Vöõa xi maêng caùt vaøng maùc 100, moâ ñun ñoä lôùn cuûa caùt Ml&gt;2</v>
          </cell>
          <cell r="D2148" t="str">
            <v>m³</v>
          </cell>
          <cell r="F2148">
            <v>271189</v>
          </cell>
          <cell r="G2148">
            <v>86433</v>
          </cell>
        </row>
        <row r="2149">
          <cell r="B2149" t="str">
            <v>AE.11933</v>
          </cell>
          <cell r="C2149" t="str">
            <v>Xaây maùi doác cong Vöõa xi maêng caùt vaøng maùc 50, moâ ñun ñoä lôùn cuûa caùt Ml&gt;2</v>
          </cell>
          <cell r="D2149" t="str">
            <v>m³</v>
          </cell>
          <cell r="F2149">
            <v>222180</v>
          </cell>
          <cell r="G2149">
            <v>95510</v>
          </cell>
        </row>
        <row r="2150">
          <cell r="B2150" t="str">
            <v>AE.11934</v>
          </cell>
          <cell r="C2150" t="str">
            <v>Xaây maùi doác cong Vöõa xi maêng caùt vaøng maùc 75, moâ ñun ñoä lôùn cuûa caùt Ml&gt;2</v>
          </cell>
          <cell r="D2150" t="str">
            <v>m³</v>
          </cell>
          <cell r="F2150">
            <v>249910</v>
          </cell>
          <cell r="G2150">
            <v>95510</v>
          </cell>
        </row>
        <row r="2151">
          <cell r="B2151" t="str">
            <v>AE.11935</v>
          </cell>
          <cell r="C2151" t="str">
            <v>Xaây maùi doác cong Vöõa xi maêng caùt vaøng maùc 100, moâ ñun ñoä lôùn cuûa caùt Ml&gt;2</v>
          </cell>
          <cell r="D2151" t="str">
            <v>m³</v>
          </cell>
          <cell r="F2151">
            <v>279712</v>
          </cell>
          <cell r="G2151">
            <v>95510</v>
          </cell>
        </row>
        <row r="2152">
          <cell r="B2152" t="str">
            <v>AE.12110</v>
          </cell>
          <cell r="C2152" t="str">
            <v>Xeáp ñaù khan khoâng khít maïch, maët baèng</v>
          </cell>
          <cell r="D2152" t="str">
            <v>m³</v>
          </cell>
          <cell r="F2152">
            <v>108405</v>
          </cell>
          <cell r="G2152">
            <v>47360</v>
          </cell>
        </row>
        <row r="2153">
          <cell r="B2153" t="str">
            <v>AE.12120</v>
          </cell>
          <cell r="C2153" t="str">
            <v>Xeáp ñaù khan khoâng khít maïch, maùi doác thaúng</v>
          </cell>
          <cell r="D2153" t="str">
            <v>m³</v>
          </cell>
          <cell r="F2153">
            <v>108405</v>
          </cell>
          <cell r="G2153">
            <v>55254</v>
          </cell>
        </row>
        <row r="2154">
          <cell r="B2154" t="str">
            <v>AE.12130</v>
          </cell>
          <cell r="C2154" t="str">
            <v>Xeáp ñaù khan khoâng khít maïch, maùi doác cong</v>
          </cell>
          <cell r="D2154" t="str">
            <v>m³</v>
          </cell>
          <cell r="F2154">
            <v>111546</v>
          </cell>
          <cell r="G2154">
            <v>78145</v>
          </cell>
        </row>
        <row r="2155">
          <cell r="B2155" t="str">
            <v>AE.12213</v>
          </cell>
          <cell r="C2155" t="str">
            <v>Xeáp ñaù khan coù khít maïch, maët baèng Vöõa xi maêng caùt vaøng maùc 50, moâ ñun ñoä lôùn cuûa caùt Ml&gt;2</v>
          </cell>
          <cell r="D2155" t="str">
            <v>m³</v>
          </cell>
          <cell r="F2155">
            <v>125482</v>
          </cell>
          <cell r="G2155">
            <v>61174</v>
          </cell>
        </row>
        <row r="2156">
          <cell r="B2156" t="str">
            <v>AE.12214</v>
          </cell>
          <cell r="C2156" t="str">
            <v>Xeáp ñaù khan coù khít maïch, maët baèng Vöõa xi maêng caùt vaøng maùc 75, moâ ñun ñoä lôùn cuûa caùt Ml&gt;2</v>
          </cell>
          <cell r="D2156" t="str">
            <v>m³</v>
          </cell>
          <cell r="F2156">
            <v>129799</v>
          </cell>
          <cell r="G2156">
            <v>61174</v>
          </cell>
        </row>
        <row r="2157">
          <cell r="B2157" t="str">
            <v>AE.12215</v>
          </cell>
          <cell r="C2157" t="str">
            <v>Xeáp ñaù khan coù khít maïch, maët baèng Vöõa xi maêng caùt vaøng maùc 100, moâ ñun ñoä lôùn cuûa caùt Ml&gt;2</v>
          </cell>
          <cell r="D2157" t="str">
            <v>m³</v>
          </cell>
          <cell r="F2157">
            <v>134438</v>
          </cell>
          <cell r="G2157">
            <v>61174</v>
          </cell>
        </row>
        <row r="2158">
          <cell r="B2158" t="str">
            <v>AE.12223</v>
          </cell>
          <cell r="C2158" t="str">
            <v>Xeáp ñaù khan coù khít maïch, maùi  doác thaúng Vöõa xi maêng caùt vaøng maùc 50, moâ ñun ñoä lôùn cuûa caùt Ml&gt;2</v>
          </cell>
          <cell r="D2158" t="str">
            <v>m³</v>
          </cell>
          <cell r="F2158">
            <v>125482</v>
          </cell>
          <cell r="G2158">
            <v>69067</v>
          </cell>
        </row>
        <row r="2159">
          <cell r="B2159" t="str">
            <v>AE.12224</v>
          </cell>
          <cell r="C2159" t="str">
            <v>Xeáp ñaù khan coù khít maïch, maùi  doác thaúng Vöõa xi maêng caùt vaøng maùc 75, moâ ñun ñoä lôùn cuûa caùt Ml&gt;2</v>
          </cell>
          <cell r="D2159" t="str">
            <v>m³</v>
          </cell>
          <cell r="F2159">
            <v>129799</v>
          </cell>
          <cell r="G2159">
            <v>69067</v>
          </cell>
        </row>
        <row r="2160">
          <cell r="B2160" t="str">
            <v>AE.12225</v>
          </cell>
          <cell r="C2160" t="str">
            <v>Xeáp ñaù khan coù khít maïch, maùi  doác thaúng Vöõa xi maêng caùt vaøng maùc 100, moâ ñun ñoä lôùn cuûa caùt Ml&gt;2</v>
          </cell>
          <cell r="D2160" t="str">
            <v>m³</v>
          </cell>
          <cell r="F2160">
            <v>134438</v>
          </cell>
          <cell r="G2160">
            <v>69067</v>
          </cell>
        </row>
        <row r="2161">
          <cell r="B2161" t="str">
            <v>AE.12233</v>
          </cell>
          <cell r="C2161" t="str">
            <v>Xeáp ñaù khan coù khít maïch, maùi  doác cong Vöõa xi maêng caùt vaøng maùc 50, moâ ñun ñoä lôùn cuûa caùt Ml&gt;2</v>
          </cell>
          <cell r="D2161" t="str">
            <v>m³</v>
          </cell>
          <cell r="F2161">
            <v>128619</v>
          </cell>
          <cell r="G2161">
            <v>79329</v>
          </cell>
        </row>
        <row r="2162">
          <cell r="B2162" t="str">
            <v>AE.12234</v>
          </cell>
          <cell r="C2162" t="str">
            <v>Xeáp ñaù khan coù khít maïch, maùi  doác cong Vöõa xi maêng caùt vaøng maùc 75, moâ ñun ñoä lôùn cuûa caùt Ml&gt;2</v>
          </cell>
          <cell r="D2162" t="str">
            <v>m³</v>
          </cell>
          <cell r="F2162">
            <v>133044</v>
          </cell>
          <cell r="G2162">
            <v>79329</v>
          </cell>
        </row>
        <row r="2163">
          <cell r="B2163" t="str">
            <v>AE.12235</v>
          </cell>
          <cell r="C2163" t="str">
            <v>Xeáp ñaù khan coù khít maïch, maùi  doác cong Vöõa xi maêng caùt vaøng maùc 100, moâ ñun ñoä lôùn cuûa caùt Ml&gt;2</v>
          </cell>
          <cell r="D2163" t="str">
            <v>m³</v>
          </cell>
          <cell r="F2163">
            <v>137799</v>
          </cell>
          <cell r="G2163">
            <v>79329</v>
          </cell>
        </row>
        <row r="2164">
          <cell r="B2164" t="str">
            <v>AE.12313</v>
          </cell>
          <cell r="C2164" t="str">
            <v>Xaây coáng Vöõa xi maêng caùt vaøng maùc 50, moâ ñun ñoä lôùn cuûa caùt Ml&gt;2</v>
          </cell>
          <cell r="D2164" t="str">
            <v>m³</v>
          </cell>
          <cell r="F2164">
            <v>229040</v>
          </cell>
          <cell r="G2164">
            <v>121558</v>
          </cell>
        </row>
        <row r="2165">
          <cell r="B2165" t="str">
            <v>AE.12314</v>
          </cell>
          <cell r="C2165" t="str">
            <v>Xaây coáng Vöõa xi maêng caùt vaøng maùc 75, moâ ñun ñoä lôùn cuûa caùt Ml&gt;2</v>
          </cell>
          <cell r="D2165" t="str">
            <v>m³</v>
          </cell>
          <cell r="F2165">
            <v>257852</v>
          </cell>
          <cell r="G2165">
            <v>121558</v>
          </cell>
        </row>
        <row r="2166">
          <cell r="B2166" t="str">
            <v>AE.12315</v>
          </cell>
          <cell r="C2166" t="str">
            <v>Xaây coáng Vöõa xi maêng caùt vaøng maùc 100, moâ ñun ñoä lôùn cuûa caùt Ml&gt;2</v>
          </cell>
          <cell r="D2166" t="str">
            <v>m³</v>
          </cell>
          <cell r="F2166">
            <v>288817</v>
          </cell>
          <cell r="G2166">
            <v>121558</v>
          </cell>
        </row>
        <row r="2167">
          <cell r="B2167" t="str">
            <v>AE.12410</v>
          </cell>
          <cell r="C2167" t="str">
            <v>Xaây nuùt haàm</v>
          </cell>
          <cell r="D2167" t="str">
            <v>m³</v>
          </cell>
          <cell r="F2167">
            <v>115004</v>
          </cell>
          <cell r="G2167">
            <v>140503</v>
          </cell>
        </row>
        <row r="2168">
          <cell r="B2168" t="str">
            <v>AE.12413</v>
          </cell>
          <cell r="C2168" t="str">
            <v>Xaây nuùt haàm Vöõa xi maêng caùt vaøng maùc 50, moâ ñun ñoä lôùn cuûa caùt Ml&gt;2</v>
          </cell>
          <cell r="D2168" t="str">
            <v>m³</v>
          </cell>
          <cell r="F2168">
            <v>229040</v>
          </cell>
          <cell r="G2168">
            <v>140503</v>
          </cell>
        </row>
        <row r="2169">
          <cell r="B2169" t="str">
            <v>AE.12414</v>
          </cell>
          <cell r="C2169" t="str">
            <v>Xaây nuùt haàm Vöõa xi maêng caùt vaøng maùc 75, moâ ñun ñoä lôùn cuûa caùt Ml&gt;2</v>
          </cell>
          <cell r="D2169" t="str">
            <v>m³</v>
          </cell>
          <cell r="F2169">
            <v>257852</v>
          </cell>
          <cell r="G2169">
            <v>140503</v>
          </cell>
        </row>
        <row r="2170">
          <cell r="B2170" t="str">
            <v>AE.12415</v>
          </cell>
          <cell r="C2170" t="str">
            <v>Xaây nuùt haàm Vöõa xi maêng caùt vaøng maùc 100, moâ ñun ñoä lôùn cuûa caùt Ml&gt;2</v>
          </cell>
          <cell r="D2170" t="str">
            <v>m³</v>
          </cell>
          <cell r="F2170">
            <v>288817</v>
          </cell>
          <cell r="G2170">
            <v>140503</v>
          </cell>
        </row>
        <row r="2171">
          <cell r="B2171" t="str">
            <v>AE.12513</v>
          </cell>
          <cell r="C2171" t="str">
            <v>Xaây keát caáu phöùc taïp Vöõa xi maêng caùt vaøng maùc 50, moâ ñun ñoä lôùn cuûa caùt Ml&gt;2</v>
          </cell>
          <cell r="D2171" t="str">
            <v>m³</v>
          </cell>
          <cell r="F2171">
            <v>228682</v>
          </cell>
          <cell r="G2171">
            <v>162999</v>
          </cell>
        </row>
        <row r="2172">
          <cell r="B2172" t="str">
            <v>AE.12514</v>
          </cell>
          <cell r="C2172" t="str">
            <v>Xaây keát caáu phöùc taïp Vöõa xi maêng caùt vaøng maùc 75, moâ ñun ñoä lôùn cuûa caùt Ml&gt;2</v>
          </cell>
          <cell r="D2172" t="str">
            <v>m³</v>
          </cell>
          <cell r="F2172">
            <v>257224</v>
          </cell>
          <cell r="G2172">
            <v>162999</v>
          </cell>
        </row>
        <row r="2173">
          <cell r="B2173" t="str">
            <v>AE.12515</v>
          </cell>
          <cell r="C2173" t="str">
            <v>Xaây keát caáu phöùc taïp Vöõa xi maêng caùt vaøng maùc 100, moâ ñun ñoä lôùn cuûa caùt Ml&gt;2</v>
          </cell>
          <cell r="D2173" t="str">
            <v>m³</v>
          </cell>
          <cell r="F2173">
            <v>287898</v>
          </cell>
          <cell r="G2173">
            <v>162999</v>
          </cell>
        </row>
        <row r="2174">
          <cell r="B2174" t="str">
            <v>AE.12613</v>
          </cell>
          <cell r="C2174" t="str">
            <v>Xaây raõnh ñænh, doác nöôùc. thaùc nöôùc, gaân chöõ V treân ñoä doác taluy &gt;=40%, chieàu cao &gt;=5m ñeán &lt;10m. Vöõa xi maêng caùt vaøng maùc 50, moâ ñun ñoä lôùn cuûa caùt Ml&gt;2</v>
          </cell>
          <cell r="D2174" t="str">
            <v>m³</v>
          </cell>
          <cell r="F2174">
            <v>236962</v>
          </cell>
          <cell r="G2174">
            <v>219831</v>
          </cell>
        </row>
        <row r="2175">
          <cell r="B2175" t="str">
            <v>AE.12614</v>
          </cell>
          <cell r="C2175" t="str">
            <v>Xaây raõnh ñænh, doác nöôùc. thaùc nöôùc, gaân chöõ V treân ñoä doác taluy &gt;=40%, chieàu cao &gt;=5m ñeán &lt;10m. Vöõa xi maêng caùt vaøng maùc 75, moâ ñun ñoä lôùn cuûa caùt Ml&gt;2</v>
          </cell>
          <cell r="D2175" t="str">
            <v>m³</v>
          </cell>
          <cell r="F2175">
            <v>268074</v>
          </cell>
          <cell r="G2175">
            <v>219831</v>
          </cell>
        </row>
        <row r="2176">
          <cell r="B2176" t="str">
            <v>AE.12615</v>
          </cell>
          <cell r="C2176" t="str">
            <v>Xaây raõnh ñænh, doác nöôùc. thaùc nöôùc, gaân chöõ V treân ñoä doác taluy &gt;=40%, chieàu cao &gt;=5m ñeán &lt;10m. Vöõa xi maêng caùt vaøng maùc 100, moâ ñun ñoä lôùn cuûa caùt Ml&gt;2</v>
          </cell>
          <cell r="D2176" t="str">
            <v>m³</v>
          </cell>
          <cell r="F2176">
            <v>301510</v>
          </cell>
          <cell r="G2176">
            <v>219831</v>
          </cell>
        </row>
        <row r="2177">
          <cell r="B2177" t="str">
            <v>AE.12623</v>
          </cell>
          <cell r="C2177" t="str">
            <v>Xaây raõnh ñænh, doác nöôùc. thaùc nöôùc, gaân chöõ V treân ñoä doác taluy &gt;=40%, Chieàu cao &gt;=10m ñeán &lt;20m Vöõa xi maêng caùt vaøng maùc 50, moâ ñun ñoä lôùn cuûa caùt Ml&gt;2</v>
          </cell>
          <cell r="D2177" t="str">
            <v>m³</v>
          </cell>
          <cell r="F2177">
            <v>238091</v>
          </cell>
          <cell r="G2177">
            <v>256536</v>
          </cell>
        </row>
        <row r="2178">
          <cell r="B2178" t="str">
            <v>AE.12624</v>
          </cell>
          <cell r="C2178" t="str">
            <v>Xaây raõnh ñænh, doác nöôùc. thaùc nöôùc, gaân chöõ V treân ñoä doác taluy &gt;=40%, Chieàu cao &gt;=10m ñeán &lt;20m Vöõa xi maêng caùt vaøng maùc 75, moâ ñun ñoä lôùn cuûa caùt Ml&gt;2</v>
          </cell>
          <cell r="D2178" t="str">
            <v>m³</v>
          </cell>
          <cell r="F2178">
            <v>269351</v>
          </cell>
          <cell r="G2178">
            <v>256536</v>
          </cell>
        </row>
        <row r="2179">
          <cell r="B2179" t="str">
            <v>AE.12625</v>
          </cell>
          <cell r="C2179" t="str">
            <v>Xaây raõnh ñænh, doác nöôùc. thaùc nöôùc, gaân chöõ V treân ñoä doác taluy &gt;=40%, Chieàu cao &gt;=10m ñeán &lt;20m Vöõa xi maêng caùt vaøng maùc 100, moâ ñun ñoä lôùn cuûa caùt Ml&gt;2</v>
          </cell>
          <cell r="D2179" t="str">
            <v>m³</v>
          </cell>
          <cell r="F2179">
            <v>302946</v>
          </cell>
          <cell r="G2179">
            <v>256536</v>
          </cell>
        </row>
        <row r="2180">
          <cell r="B2180" t="str">
            <v>AE.12633</v>
          </cell>
          <cell r="C2180" t="str">
            <v>Xaây raõnh ñænh, doác nöôùc. thaùc nöôùc, gaân chöõ V treân ñoä doác taluy &gt;=40%, chieàu cao &gt;20m Vöõa xi maêng caùt vaøng maùc 50, moâ ñun ñoä lôùn cuûa caùt Ml&gt;2</v>
          </cell>
          <cell r="D2180" t="str">
            <v>m³</v>
          </cell>
          <cell r="F2180">
            <v>240347</v>
          </cell>
          <cell r="G2180">
            <v>304291</v>
          </cell>
        </row>
        <row r="2181">
          <cell r="B2181" t="str">
            <v>AE.12634</v>
          </cell>
          <cell r="C2181" t="str">
            <v>Xaây raõnh ñænh, doác nöôùc. thaùc nöôùc, gaân chöõ V treân ñoä doác taluy &gt;=40%, chieàu cao &gt;20m Vöõa xi maêng caùt vaøng maùc 75, moâ ñun ñoä lôùn cuûa caùt Ml&gt;2</v>
          </cell>
          <cell r="D2181" t="str">
            <v>m³</v>
          </cell>
          <cell r="F2181">
            <v>271904</v>
          </cell>
          <cell r="G2181">
            <v>304291</v>
          </cell>
        </row>
        <row r="2182">
          <cell r="B2182" t="str">
            <v>AE.12635</v>
          </cell>
          <cell r="C2182" t="str">
            <v>Xaây raõnh ñænh, doác nöôùc. thaùc nöôùc, gaân chöõ V treân ñoä doác taluy &gt;=40%, chieàu cao &gt;20m Vöõa xi maêng caùt vaøng maùc 100, moâ ñun ñoä lôùn cuûa caùt Ml&gt;2</v>
          </cell>
          <cell r="D2182" t="str">
            <v>m³</v>
          </cell>
          <cell r="F2182">
            <v>305818</v>
          </cell>
          <cell r="G2182">
            <v>304291</v>
          </cell>
        </row>
        <row r="2183">
          <cell r="B2183" t="str">
            <v>AE.13113</v>
          </cell>
          <cell r="C2183" t="str">
            <v>Xy mng Vöõa xi maêng caùt vaøng maùc 50, moâ ñun ñoä lôùn cuûa caùt Ml&gt;2</v>
          </cell>
          <cell r="D2183" t="str">
            <v>m³</v>
          </cell>
          <cell r="F2183">
            <v>254391</v>
          </cell>
          <cell r="G2183">
            <v>92355</v>
          </cell>
          <cell r="H2183">
            <v>1585</v>
          </cell>
        </row>
        <row r="2184">
          <cell r="B2184" t="str">
            <v>AE.13114</v>
          </cell>
          <cell r="C2184" t="str">
            <v>Xy mng Vöõa xi maêng caùt vaøng maùc 75, moâ ñun ñoä lôùn cuûa caùt Ml&gt;2</v>
          </cell>
          <cell r="D2184" t="str">
            <v>m³</v>
          </cell>
          <cell r="F2184">
            <v>264697</v>
          </cell>
          <cell r="G2184">
            <v>92355</v>
          </cell>
          <cell r="H2184">
            <v>1585</v>
          </cell>
        </row>
        <row r="2185">
          <cell r="B2185" t="str">
            <v>AE.13115</v>
          </cell>
          <cell r="C2185" t="str">
            <v>Xy mng Vöõa xi maêng caùt vaøng maùc 100, moâ ñun ñoä lôùn cuûa caùt Ml&gt;2</v>
          </cell>
          <cell r="D2185" t="str">
            <v>m³</v>
          </cell>
          <cell r="F2185">
            <v>275773</v>
          </cell>
          <cell r="G2185">
            <v>92355</v>
          </cell>
          <cell r="H2185">
            <v>1585</v>
          </cell>
        </row>
        <row r="2186">
          <cell r="B2186" t="str">
            <v>AE.13213</v>
          </cell>
          <cell r="C2186" t="str">
            <v>Xaây töôøng coù chieàu daøy &lt;=30cm, chieàu cao &lt;=2m Vöõa xi maêng caùt vaøng maùc 50, moâ ñun ñoä lôùn cuûa caùt Ml&gt;2</v>
          </cell>
          <cell r="D2186" t="str">
            <v>m³</v>
          </cell>
          <cell r="F2186">
            <v>254391</v>
          </cell>
          <cell r="G2186">
            <v>104154</v>
          </cell>
          <cell r="H2186">
            <v>1585</v>
          </cell>
        </row>
        <row r="2187">
          <cell r="B2187" t="str">
            <v>AE.13214</v>
          </cell>
          <cell r="C2187" t="str">
            <v>Xaây töôøng coù chieàu daøy &lt;=30cm, chieàu cao &lt;=2m Vöõa xi maêng caùt vaøng maùc 75, moâ ñun ñoä lôùn cuûa caùt Ml&gt;2</v>
          </cell>
          <cell r="D2187" t="str">
            <v>m³</v>
          </cell>
          <cell r="F2187">
            <v>264697</v>
          </cell>
          <cell r="G2187">
            <v>104154</v>
          </cell>
          <cell r="H2187">
            <v>1585</v>
          </cell>
        </row>
        <row r="2188">
          <cell r="B2188" t="str">
            <v>AE.13215</v>
          </cell>
          <cell r="C2188" t="str">
            <v>Xaây töôøng coù chieàu daøy &lt;=30cm, chieàu cao &lt;=2m Vöõa xi maêng caùt vaøng maùc 100, moâ ñun ñoä lôùn cuûa caùt Ml&gt;2</v>
          </cell>
          <cell r="D2188" t="str">
            <v>m³</v>
          </cell>
          <cell r="F2188">
            <v>275773</v>
          </cell>
          <cell r="G2188">
            <v>104154</v>
          </cell>
          <cell r="H2188">
            <v>1585</v>
          </cell>
        </row>
        <row r="2189">
          <cell r="B2189" t="str">
            <v>AE.13223</v>
          </cell>
          <cell r="C2189" t="str">
            <v>Xaây töôøng coù chieàu daøy &lt;=30cm, chieàu cao &gt;2m Vöõa xi maêng caùt vaøng maùc 50, moâ ñun ñoä lôùn cuûa caùt Ml&gt;2</v>
          </cell>
          <cell r="D2189" t="str">
            <v>m³</v>
          </cell>
          <cell r="F2189">
            <v>268382</v>
          </cell>
          <cell r="G2189">
            <v>111477</v>
          </cell>
          <cell r="H2189">
            <v>1744</v>
          </cell>
        </row>
        <row r="2190">
          <cell r="B2190" t="str">
            <v>AE.13224</v>
          </cell>
          <cell r="C2190" t="str">
            <v>Xaây töôøng coù chieàu daøy &lt;=30cm, chieàu cao &gt;2m Vöõa xi maêng caùt vaøng maùc 75, moâ ñun ñoä lôùn cuûa caùt Ml&gt;2</v>
          </cell>
          <cell r="D2190" t="str">
            <v>m³</v>
          </cell>
          <cell r="F2190">
            <v>279255</v>
          </cell>
          <cell r="G2190">
            <v>111477</v>
          </cell>
          <cell r="H2190">
            <v>1744</v>
          </cell>
        </row>
        <row r="2191">
          <cell r="B2191" t="str">
            <v>AE.13225</v>
          </cell>
          <cell r="C2191" t="str">
            <v>Xaây töôøng coù chieàu daøy &lt;=30cm, chieàu cao &gt;2m Vöõa xi maêng caùt vaøng maùc 100, moâ ñun ñoä lôùn cuûa caùt Ml&gt;2</v>
          </cell>
          <cell r="D2191" t="str">
            <v>m³</v>
          </cell>
          <cell r="F2191">
            <v>290941</v>
          </cell>
          <cell r="G2191">
            <v>111477</v>
          </cell>
          <cell r="H2191">
            <v>1744</v>
          </cell>
        </row>
        <row r="2192">
          <cell r="B2192" t="str">
            <v>AE.13233</v>
          </cell>
          <cell r="C2192" t="str">
            <v>Xaây töôøng coù chieàu daøy &gt;30cm, chieàu cao &lt;=2m Vöõa xi maêng caùt vaøng maùc 50, moâ ñun ñoä lôùn cuûa caùt Ml&gt;2</v>
          </cell>
          <cell r="D2192" t="str">
            <v>m³</v>
          </cell>
          <cell r="F2192">
            <v>252439</v>
          </cell>
          <cell r="G2192">
            <v>91541</v>
          </cell>
          <cell r="H2192">
            <v>1585</v>
          </cell>
        </row>
        <row r="2193">
          <cell r="B2193" t="str">
            <v>AE.13234</v>
          </cell>
          <cell r="C2193" t="str">
            <v>Xaây töôøng coù chieàu daøy &gt;30cm, chieàu cao &lt;=2m Vöõa xi maêng caùt vaøng maùc 75, moâ ñun ñoä lôùn cuûa caùt Ml&gt;2</v>
          </cell>
          <cell r="D2193" t="str">
            <v>m³</v>
          </cell>
          <cell r="F2193">
            <v>264678</v>
          </cell>
          <cell r="G2193">
            <v>91541</v>
          </cell>
          <cell r="H2193">
            <v>1585</v>
          </cell>
        </row>
        <row r="2194">
          <cell r="B2194" t="str">
            <v>AE.13235</v>
          </cell>
          <cell r="C2194" t="str">
            <v>Xaây töôøng coù chieàu daøy &gt;30cm, chieàu cao &lt;=2m Vöõa xi maêng caùt vaøng maùc 100, moâ ñun ñoä lôùn cuûa caùt Ml&gt;2</v>
          </cell>
          <cell r="D2194" t="str">
            <v>m³</v>
          </cell>
          <cell r="F2194">
            <v>277831</v>
          </cell>
          <cell r="G2194">
            <v>91541</v>
          </cell>
          <cell r="H2194">
            <v>1585</v>
          </cell>
        </row>
        <row r="2195">
          <cell r="B2195" t="str">
            <v>AE.13243</v>
          </cell>
          <cell r="C2195" t="str">
            <v>Xaây töôøng coù chieàu daøy &gt;30cm, chieàu cao &gt;2m Vöõa xi maêng caùt vaøng maùc 50, moâ ñun ñoä lôùn cuûa caùt Ml&gt;2</v>
          </cell>
          <cell r="D2195" t="str">
            <v>m³</v>
          </cell>
          <cell r="F2195">
            <v>263799</v>
          </cell>
          <cell r="G2195">
            <v>108629</v>
          </cell>
          <cell r="H2195">
            <v>1744</v>
          </cell>
        </row>
        <row r="2196">
          <cell r="B2196" t="str">
            <v>AE.13244</v>
          </cell>
          <cell r="C2196" t="str">
            <v>Xaây töôøng coù chieàu daøy &gt;30cm, chieàu cao &gt;2m Vöõa xi maêng caùt vaøng maùc 75, moâ ñun ñoä lôùn cuûa caùt Ml&gt;2</v>
          </cell>
          <cell r="D2196" t="str">
            <v>m³</v>
          </cell>
          <cell r="F2196">
            <v>276588</v>
          </cell>
          <cell r="G2196">
            <v>108629</v>
          </cell>
          <cell r="H2196">
            <v>1744</v>
          </cell>
        </row>
        <row r="2197">
          <cell r="B2197" t="str">
            <v>AE.13245</v>
          </cell>
          <cell r="C2197" t="str">
            <v>Xaây töôøng coù chieàu daøy &gt;30cm, chieàu cao &gt;2m Vöõa xi maêng caùt vaøng maùc 100, moâ ñun ñoä lôùn cuûa caùt Ml&gt;2</v>
          </cell>
          <cell r="D2197" t="str">
            <v>m³</v>
          </cell>
          <cell r="F2197">
            <v>290333</v>
          </cell>
          <cell r="G2197">
            <v>108629</v>
          </cell>
          <cell r="H2197">
            <v>1744</v>
          </cell>
        </row>
        <row r="2198">
          <cell r="B2198" t="str">
            <v>AE.13313</v>
          </cell>
          <cell r="C2198" t="str">
            <v>Xaây truï ñoäc laäp Vöõa xi maêng caùt vaøng maùc 50, moâ ñun ñoä lôùn cuûa caùt Ml&gt;2</v>
          </cell>
          <cell r="D2198" t="str">
            <v>m³</v>
          </cell>
          <cell r="F2198">
            <v>283800</v>
          </cell>
          <cell r="G2198">
            <v>178200</v>
          </cell>
          <cell r="H2198">
            <v>2441</v>
          </cell>
        </row>
        <row r="2199">
          <cell r="B2199" t="str">
            <v>AE.13314</v>
          </cell>
          <cell r="C2199" t="str">
            <v>Xaây truï ñoäc laäp Vöõa xi maêng caùt vaøng maùc 75, moâ ñun ñoä lôùn cuûa caùt Ml&gt;2</v>
          </cell>
          <cell r="D2199" t="str">
            <v>m³</v>
          </cell>
          <cell r="F2199">
            <v>300869</v>
          </cell>
          <cell r="G2199">
            <v>178200</v>
          </cell>
          <cell r="H2199">
            <v>2441</v>
          </cell>
        </row>
        <row r="2200">
          <cell r="B2200" t="str">
            <v>AE.13315</v>
          </cell>
          <cell r="C2200" t="str">
            <v>Xaây truï ñoäc laäp Vöõa xi maêng caùt vaøng maùc 100, moâ ñun ñoä lôùn cuûa caùt Ml&gt;2</v>
          </cell>
          <cell r="D2200" t="str">
            <v>m³</v>
          </cell>
          <cell r="F2200">
            <v>319214</v>
          </cell>
          <cell r="G2200">
            <v>178200</v>
          </cell>
          <cell r="H2200">
            <v>2441</v>
          </cell>
        </row>
        <row r="2201">
          <cell r="B2201" t="str">
            <v>AE.14113</v>
          </cell>
          <cell r="C2201" t="str">
            <v>Xaây moùng baèng ñaù cheû 10x10x20 Vöõa xi maêng caùt vaøng maùc 50, moâ ñun ñoä lôùn cuûa caùt Ml&gt;2</v>
          </cell>
          <cell r="D2201" t="str">
            <v>m³</v>
          </cell>
          <cell r="F2201">
            <v>592483</v>
          </cell>
          <cell r="G2201">
            <v>110256</v>
          </cell>
          <cell r="H2201">
            <v>2219</v>
          </cell>
        </row>
        <row r="2202">
          <cell r="B2202" t="str">
            <v>AE.14114</v>
          </cell>
          <cell r="C2202" t="str">
            <v>Xaây moùng baèng ñaù cheû 10x10x20 Vöõa xi maêng caùt vaøng maùc 75, moâ ñun ñoä lôùn cuûa caùt Ml&gt;2</v>
          </cell>
          <cell r="D2202" t="str">
            <v>m³</v>
          </cell>
          <cell r="F2202">
            <v>611807</v>
          </cell>
          <cell r="G2202">
            <v>110256</v>
          </cell>
          <cell r="H2202">
            <v>2219</v>
          </cell>
        </row>
        <row r="2203">
          <cell r="B2203" t="str">
            <v>AE.14115</v>
          </cell>
          <cell r="C2203" t="str">
            <v>Xaây moùng baèng ñaù cheû 10x10x20 Vöõa xi maêng caùt vaøng maùc 100, moâ ñun ñoä lôùn cuûa caùt Ml&gt;2</v>
          </cell>
          <cell r="D2203" t="str">
            <v>m³</v>
          </cell>
          <cell r="F2203">
            <v>632575</v>
          </cell>
          <cell r="G2203">
            <v>110256</v>
          </cell>
          <cell r="H2203">
            <v>2219</v>
          </cell>
        </row>
        <row r="2204">
          <cell r="B2204" t="str">
            <v>AE.14213</v>
          </cell>
          <cell r="C2204" t="str">
            <v>Xaây töôøng coù chieàu daøy &lt;=30cm, chieàu cao &lt;=2m baèng ñaù cheû10x10x20 Vöõa xi maêng caùt vaøng maùc 50, moâ ñun ñoä lôùn cuûa caùt Ml&gt;2</v>
          </cell>
          <cell r="D2204" t="str">
            <v>m³</v>
          </cell>
          <cell r="F2204">
            <v>595032</v>
          </cell>
          <cell r="G2204">
            <v>123276</v>
          </cell>
          <cell r="H2204">
            <v>2283</v>
          </cell>
        </row>
        <row r="2205">
          <cell r="B2205" t="str">
            <v>AE.14214</v>
          </cell>
          <cell r="C2205" t="str">
            <v>Xaây töôøng coù chieàu daøy &lt;=30cm, chieàu cao &lt;=2m baèng ñaù cheû10x10x20 Vöõa xi maêng caùt vaøng maùc 75, moâ ñun ñoä lôùn cuûa caùt Ml&gt;2</v>
          </cell>
          <cell r="D2205" t="str">
            <v>m³</v>
          </cell>
          <cell r="F2205">
            <v>615000</v>
          </cell>
          <cell r="G2205">
            <v>123276</v>
          </cell>
          <cell r="H2205">
            <v>2283</v>
          </cell>
        </row>
        <row r="2206">
          <cell r="B2206" t="str">
            <v>AE.14215</v>
          </cell>
          <cell r="C2206" t="str">
            <v>Xaây töôøng coù chieàu daøy &lt;=30cm, chieàu cao &lt;=2m baèng ñaù cheû10x10x20 Vöõa xi maêng caùt vaøng maùc 100, moâ ñun ñoä lôùn cuûa caùt Ml&gt;2</v>
          </cell>
          <cell r="D2206" t="str">
            <v>m³</v>
          </cell>
          <cell r="F2206">
            <v>636460</v>
          </cell>
          <cell r="G2206">
            <v>123276</v>
          </cell>
          <cell r="H2206">
            <v>2283</v>
          </cell>
        </row>
        <row r="2207">
          <cell r="B2207" t="str">
            <v>AE.14223</v>
          </cell>
          <cell r="C2207" t="str">
            <v>Xaây töôøng coù chieàu daøy &lt;=30cm, chieàu cao &gt;2m baèng ñaù cheû10x10x20 Vöõa xi maêng caùt vaøng maùc 50, moâ ñun ñoä lôùn cuûa caùt Ml&gt;2</v>
          </cell>
          <cell r="D2207" t="str">
            <v>m³</v>
          </cell>
          <cell r="F2207">
            <v>625069</v>
          </cell>
          <cell r="G2207">
            <v>134667</v>
          </cell>
          <cell r="H2207">
            <v>2511</v>
          </cell>
        </row>
        <row r="2208">
          <cell r="B2208" t="str">
            <v>AE.14224</v>
          </cell>
          <cell r="C2208" t="str">
            <v>Xaây töôøng coù chieàu daøy &lt;=30cm, chieàu cao &gt;2m baèng ñaù cheû10x10x20 Vöõa xi maêng caùt vaøng maùc 75, moâ ñun ñoä lôùn cuûa caùt Ml&gt;2</v>
          </cell>
          <cell r="D2208" t="str">
            <v>m³</v>
          </cell>
          <cell r="F2208">
            <v>645456</v>
          </cell>
          <cell r="G2208">
            <v>134667</v>
          </cell>
          <cell r="H2208">
            <v>2511</v>
          </cell>
        </row>
        <row r="2209">
          <cell r="B2209" t="str">
            <v>AE.14225</v>
          </cell>
          <cell r="C2209" t="str">
            <v>Xaây töôøng coù chieàu daøy &lt;=30cm, chieàu cao &gt;2m baèng ñaù cheû10x10x20 Vöõa xi maêng caùt vaøng maùc 100, moâ ñun ñoä lôùn cuûa caùt Ml&gt;2</v>
          </cell>
          <cell r="D2209" t="str">
            <v>m³</v>
          </cell>
          <cell r="F2209">
            <v>667366</v>
          </cell>
          <cell r="G2209">
            <v>134667</v>
          </cell>
          <cell r="H2209">
            <v>2511</v>
          </cell>
        </row>
        <row r="2210">
          <cell r="B2210" t="str">
            <v>AE.14233</v>
          </cell>
          <cell r="C2210" t="str">
            <v>Xaây töôøng coù chieàu daøy &gt;30cm, chieàu cao &lt;=2m baèng ñaù cheû10x10x20 Vöõa xi maêng caùt vaøng maùc 50, moâ ñun ñoä lôùn cuûa caùt Ml&gt;2</v>
          </cell>
          <cell r="D2210" t="str">
            <v>m³</v>
          </cell>
          <cell r="F2210">
            <v>592483</v>
          </cell>
          <cell r="G2210">
            <v>110256</v>
          </cell>
          <cell r="H2210">
            <v>2219</v>
          </cell>
        </row>
        <row r="2211">
          <cell r="B2211" t="str">
            <v>AE.14234</v>
          </cell>
          <cell r="C2211" t="str">
            <v>Xaây töôøng coù chieàu daøy &gt;30cm, chieàu cao &lt;=2m baèng ñaù cheû10x10x20 Vöõa xi maêng caùt vaøng maùc 75, moâ ñun ñoä lôùn cuûa caùt Ml&gt;2</v>
          </cell>
          <cell r="D2211" t="str">
            <v>m³</v>
          </cell>
          <cell r="F2211">
            <v>611807</v>
          </cell>
          <cell r="G2211">
            <v>110256</v>
          </cell>
          <cell r="H2211">
            <v>2219</v>
          </cell>
        </row>
        <row r="2212">
          <cell r="B2212" t="str">
            <v>AE.14235</v>
          </cell>
          <cell r="C2212" t="str">
            <v>Xaây töôøng coù chieàu daøy &gt;30cm, chieàu cao &lt;=2m baèng ñaù cheû10x10x20 Vöõa xi maêng caùt vaøng maùc 100, moâ ñun ñoä lôùn cuûa caùt Ml&gt;2</v>
          </cell>
          <cell r="D2212" t="str">
            <v>m³</v>
          </cell>
          <cell r="F2212">
            <v>632575</v>
          </cell>
          <cell r="G2212">
            <v>110256</v>
          </cell>
          <cell r="H2212">
            <v>2219</v>
          </cell>
        </row>
        <row r="2213">
          <cell r="B2213" t="str">
            <v>AE.14243</v>
          </cell>
          <cell r="C2213" t="str">
            <v>Xaây töôøng coù chieàu daøy &gt;30cm, chieàu cao &gt;2m baèng ñaù cheû10x10x20 Vöõa xi maêng caùt vaøng maùc 50, moâ ñun ñoä lôùn cuûa caùt Ml&gt;2</v>
          </cell>
          <cell r="D2213" t="str">
            <v>m³</v>
          </cell>
          <cell r="F2213">
            <v>619144</v>
          </cell>
          <cell r="G2213">
            <v>122869</v>
          </cell>
          <cell r="H2213">
            <v>2441</v>
          </cell>
        </row>
        <row r="2214">
          <cell r="B2214" t="str">
            <v>AE.14244</v>
          </cell>
          <cell r="C2214" t="str">
            <v>Xaây töôøng coù chieàu daøy &gt;30cm, chieàu cao &gt;2m baèng ñaù cheû10x10x20 Vöõa xi maêng caùt vaøng maùc 75, moâ ñun ñoä lôùn cuûa caùt Ml&gt;2</v>
          </cell>
          <cell r="D2214" t="str">
            <v>m³</v>
          </cell>
          <cell r="F2214">
            <v>639338</v>
          </cell>
          <cell r="G2214">
            <v>122869</v>
          </cell>
          <cell r="H2214">
            <v>2441</v>
          </cell>
        </row>
        <row r="2215">
          <cell r="B2215" t="str">
            <v>AE.14245</v>
          </cell>
          <cell r="C2215" t="str">
            <v>Xaây töôøng coù chieàu daøy &gt;30cm, chieàu cao &gt;2m baèng ñaù cheû10x10x20 Vöõa xi maêng caùt vaøng maùc 100, moâ ñun ñoä lôùn cuûa caùt Ml&gt;2</v>
          </cell>
          <cell r="D2215" t="str">
            <v>m³</v>
          </cell>
          <cell r="F2215">
            <v>661040</v>
          </cell>
          <cell r="G2215">
            <v>122869</v>
          </cell>
          <cell r="H2215">
            <v>2441</v>
          </cell>
        </row>
        <row r="2216">
          <cell r="B2216" t="str">
            <v>AE.14313</v>
          </cell>
          <cell r="C2216" t="str">
            <v>Xaây goái ñôõ oáng chieàu cao &lt;=2m baèng ñaù cheû10x10x20 Vöõa xi maêng caùt vaøng maùc 50, moâ ñun ñoä lôùn cuûa caùt Ml&gt;2</v>
          </cell>
          <cell r="D2216" t="str">
            <v>m³</v>
          </cell>
          <cell r="F2216">
            <v>592483</v>
          </cell>
          <cell r="G2216">
            <v>110256</v>
          </cell>
        </row>
        <row r="2217">
          <cell r="B2217" t="str">
            <v>AE.14314</v>
          </cell>
          <cell r="C2217" t="str">
            <v>Xaây goái ñôõ oáng chieàu cao &lt;=2m baèng ñaù cheû10x10x20 Vöõa xi maêng caùt vaøng maùc 75, moâ ñun ñoä lôùn cuûa caùt Ml&gt;2</v>
          </cell>
          <cell r="D2217" t="str">
            <v>m³</v>
          </cell>
          <cell r="F2217">
            <v>611807</v>
          </cell>
          <cell r="G2217">
            <v>110256</v>
          </cell>
        </row>
        <row r="2218">
          <cell r="B2218" t="str">
            <v>AE.14315</v>
          </cell>
          <cell r="C2218" t="str">
            <v>Xaây goái ñôõ oáng chieàu cao &lt;=2m baèng ñaù cheû10x10x20 Vöõa xi maêng caùt vaøng maùc 100, moâ ñun ñoä lôùn cuûa caùt Ml&gt;2</v>
          </cell>
          <cell r="D2218" t="str">
            <v>m³</v>
          </cell>
          <cell r="F2218">
            <v>632575</v>
          </cell>
          <cell r="G2218">
            <v>110256</v>
          </cell>
        </row>
        <row r="2219">
          <cell r="B2219" t="str">
            <v>AE.14323</v>
          </cell>
          <cell r="C2219" t="str">
            <v>Xaây goái ñôõ oáng chieàu cao &gt;2m baèng ñaù cheû10x10x20 Vöõa xi maêng caùt vaøng maùc 50, moâ ñun ñoä lôùn cuûa caùt Ml&gt;2</v>
          </cell>
          <cell r="D2219" t="str">
            <v>m³</v>
          </cell>
          <cell r="F2219">
            <v>621808</v>
          </cell>
          <cell r="G2219">
            <v>122869</v>
          </cell>
          <cell r="H2219">
            <v>2219</v>
          </cell>
        </row>
        <row r="2220">
          <cell r="B2220" t="str">
            <v>AE.14324</v>
          </cell>
          <cell r="C2220" t="str">
            <v>Xaây goái ñôõ oáng chieàu cao &gt;2m baèng ñaù cheû10x10x20 Vöõa xi maêng caùt vaøng maùc 75, moâ ñun ñoä lôùn cuûa caùt Ml&gt;2</v>
          </cell>
          <cell r="D2220" t="str">
            <v>m³</v>
          </cell>
          <cell r="F2220">
            <v>642675</v>
          </cell>
          <cell r="G2220">
            <v>122869</v>
          </cell>
          <cell r="H2220">
            <v>2219</v>
          </cell>
        </row>
        <row r="2221">
          <cell r="B2221" t="str">
            <v>AE.14325</v>
          </cell>
          <cell r="C2221" t="str">
            <v>Xaây goái ñôõ oáng chieàu cao &gt;2m baèng ñaù cheû10x10x20 Vöõa xi maêng caùt vaøng maùc 100, moâ ñun ñoä lôùn cuûa caùt Ml&gt;2</v>
          </cell>
          <cell r="D2221" t="str">
            <v>m³</v>
          </cell>
          <cell r="F2221">
            <v>665101</v>
          </cell>
          <cell r="G2221">
            <v>122869</v>
          </cell>
          <cell r="H2221">
            <v>2219</v>
          </cell>
        </row>
        <row r="2222">
          <cell r="B2222" t="str">
            <v>AE.14413</v>
          </cell>
          <cell r="C2222" t="str">
            <v>Xaây Truï ñoäc laäp baèng ñaù cheû10x10x20 Vöõa xi maêng caùt vaøng maùc 50, moâ ñun ñoä lôùn cuûa caùt Ml&gt;2</v>
          </cell>
          <cell r="D2222" t="str">
            <v>m³</v>
          </cell>
          <cell r="F2222">
            <v>627759</v>
          </cell>
          <cell r="G2222">
            <v>178200</v>
          </cell>
          <cell r="H2222">
            <v>2511</v>
          </cell>
        </row>
        <row r="2223">
          <cell r="B2223" t="str">
            <v>AE.14414</v>
          </cell>
          <cell r="C2223" t="str">
            <v>Xaây Truï ñoäc laäp baèng ñaù cheû10x10x20 Vöõa xi maêng caùt vaøng maùc 75, moâ ñun ñoä lôùn cuûa caùt Ml&gt;2</v>
          </cell>
          <cell r="D2223" t="str">
            <v>m³</v>
          </cell>
          <cell r="F2223">
            <v>648825</v>
          </cell>
          <cell r="G2223">
            <v>178200</v>
          </cell>
          <cell r="H2223">
            <v>2511</v>
          </cell>
        </row>
        <row r="2224">
          <cell r="B2224" t="str">
            <v>AE.14415</v>
          </cell>
          <cell r="C2224" t="str">
            <v>Xaây Truï ñoäc laäp baèng ñaù cheû10x10x20 Vöõa xi maêng caùt vaøng maùc 100, moâ ñun ñoä lôùn cuûa caùt Ml&gt;2</v>
          </cell>
          <cell r="D2224" t="str">
            <v>m³</v>
          </cell>
          <cell r="F2224">
            <v>671466</v>
          </cell>
          <cell r="G2224">
            <v>178200</v>
          </cell>
          <cell r="H2224">
            <v>2511</v>
          </cell>
        </row>
        <row r="2225">
          <cell r="B2225" t="str">
            <v>AE.15113</v>
          </cell>
          <cell r="C2225" t="str">
            <v>Xaây moùng baèng ñaù cheû 20x20x25 Vöõa xi maêng caùt vaøng maùc 50, moâ ñun ñoä lôùn cuûa caùt Ml&gt;2</v>
          </cell>
          <cell r="D2225" t="str">
            <v>m³</v>
          </cell>
          <cell r="F2225">
            <v>205919</v>
          </cell>
          <cell r="G2225">
            <v>54925</v>
          </cell>
          <cell r="H2225">
            <v>2156</v>
          </cell>
        </row>
        <row r="2226">
          <cell r="B2226" t="str">
            <v>AE.15114</v>
          </cell>
          <cell r="C2226" t="str">
            <v>Xaây moùng baèng ñaù cheû 20x20x25 Vöõa xi maêng caùt vaøng maùc 75, moâ ñun ñoä lôùn cuûa caùt Ml&gt;2</v>
          </cell>
          <cell r="D2226" t="str">
            <v>m³</v>
          </cell>
          <cell r="F2226">
            <v>223955</v>
          </cell>
          <cell r="G2226">
            <v>54925</v>
          </cell>
          <cell r="H2226">
            <v>2156</v>
          </cell>
        </row>
        <row r="2227">
          <cell r="B2227" t="str">
            <v>AE.15115</v>
          </cell>
          <cell r="C2227" t="str">
            <v>Xaây moùng baèng ñaù cheû 20x20x25 Vöõa xi maêng caùt vaøng maùc 100, moâ ñun ñoä lôùn cuûa caùt Ml&gt;2</v>
          </cell>
          <cell r="D2227" t="str">
            <v>m³</v>
          </cell>
          <cell r="F2227">
            <v>243338</v>
          </cell>
          <cell r="G2227">
            <v>54925</v>
          </cell>
          <cell r="H2227">
            <v>2156</v>
          </cell>
        </row>
        <row r="2228">
          <cell r="B2228" t="str">
            <v>AE.15213</v>
          </cell>
          <cell r="C2228" t="str">
            <v>Xaây töôøng coù chieàu daøy &lt;=30cm, chieàu cao&lt;=2m  baèng ñaù cheû 20x20x25 Vöõa xi maêng caùt vaøng maùc 50, moâ ñun ñoä lôùn cuûa caùt Ml&gt;2</v>
          </cell>
          <cell r="D2228" t="str">
            <v>m³</v>
          </cell>
          <cell r="F2228">
            <v>210583</v>
          </cell>
          <cell r="G2228">
            <v>58993</v>
          </cell>
          <cell r="H2228">
            <v>2219</v>
          </cell>
        </row>
        <row r="2229">
          <cell r="B2229" t="str">
            <v>AE.15214</v>
          </cell>
          <cell r="C2229" t="str">
            <v>Xaây töôøng coù chieàu daøy &lt;=30cm, chieàu cao&lt;=2m  baèng ñaù cheû 20x20x25 Vöõa xi maêng caùt vaøng maùc 75, moâ ñun ñoä lôùn cuûa caùt Ml&gt;2</v>
          </cell>
          <cell r="D2229" t="str">
            <v>m³</v>
          </cell>
          <cell r="F2229">
            <v>229263</v>
          </cell>
          <cell r="G2229">
            <v>58993</v>
          </cell>
          <cell r="H2229">
            <v>2219</v>
          </cell>
        </row>
        <row r="2230">
          <cell r="B2230" t="str">
            <v>AE.15215</v>
          </cell>
          <cell r="C2230" t="str">
            <v>Xaây töôøng coù chieàu daøy &lt;=30cm, chieàu cao&lt;=2m  baèng ñaù cheû 20x20x25 Vöõa xi maêng caùt vaøng maùc 100, moâ ñun ñoä lôùn cuûa caùt Ml&gt;2</v>
          </cell>
          <cell r="D2230" t="str">
            <v>m³</v>
          </cell>
          <cell r="F2230">
            <v>249339</v>
          </cell>
          <cell r="G2230">
            <v>58993</v>
          </cell>
          <cell r="H2230">
            <v>2219</v>
          </cell>
        </row>
        <row r="2231">
          <cell r="B2231" t="str">
            <v>AE.15223</v>
          </cell>
          <cell r="C2231" t="str">
            <v>Xaây töôøng coù chieàu daøy &lt;=30cm, chieàu cao&gt;2m  baèng ñaù cheû 20x20x25 Vöõa xi maêng caùt vaøng maùc 50, moâ ñun ñoä lôùn cuûa caùt Ml&gt;2</v>
          </cell>
          <cell r="D2231" t="str">
            <v>m³</v>
          </cell>
          <cell r="F2231">
            <v>222165</v>
          </cell>
          <cell r="G2231">
            <v>63062</v>
          </cell>
          <cell r="H2231">
            <v>2441</v>
          </cell>
        </row>
        <row r="2232">
          <cell r="B2232" t="str">
            <v>AE.15224</v>
          </cell>
          <cell r="C2232" t="str">
            <v>Xaây töôøng coù chieàu daøy &lt;=30cm, chieàu cao&gt;2m  baèng ñaù cheû 20x20x25 Vöõa xi maêng caùt vaøng maùc 75, moâ ñun ñoä lôùn cuûa caùt Ml&gt;2</v>
          </cell>
          <cell r="D2232" t="str">
            <v>m³</v>
          </cell>
          <cell r="F2232">
            <v>241873</v>
          </cell>
          <cell r="G2232">
            <v>63062</v>
          </cell>
          <cell r="H2232">
            <v>2441</v>
          </cell>
        </row>
        <row r="2233">
          <cell r="B2233" t="str">
            <v>AE.15225</v>
          </cell>
          <cell r="C2233" t="str">
            <v>Xaây töôøng coù chieàu daøy &lt;=30cm, chieàu cao&gt;2m  baèng ñaù cheû 20x20x25 Vöõa xi maêng caùt vaøng maùc 100, moâ ñun ñoä lôùn cuûa caùt Ml&gt;2</v>
          </cell>
          <cell r="D2233" t="str">
            <v>m³</v>
          </cell>
          <cell r="F2233">
            <v>263052</v>
          </cell>
          <cell r="G2233">
            <v>63062</v>
          </cell>
          <cell r="H2233">
            <v>2441</v>
          </cell>
        </row>
        <row r="2234">
          <cell r="B2234" t="str">
            <v>AE.15233</v>
          </cell>
          <cell r="C2234" t="str">
            <v>Xaây töôøng coù chieàu daøy &gt;30cm, chieàu cao&lt;=2m  baèng ñaù cheû 20x20x25 Vöõa xi maêng caùt vaøng maùc 50, moâ ñun ñoä lôùn cuûa caùt Ml&gt;2</v>
          </cell>
          <cell r="D2234" t="str">
            <v>m³</v>
          </cell>
          <cell r="F2234">
            <v>205919</v>
          </cell>
          <cell r="G2234">
            <v>56552</v>
          </cell>
          <cell r="H2234">
            <v>2156</v>
          </cell>
        </row>
        <row r="2235">
          <cell r="B2235" t="str">
            <v>AE.15234</v>
          </cell>
          <cell r="C2235" t="str">
            <v>Xaây töôøng coù chieàu daøy &gt;30cm, chieàu cao&lt;=2m  baèng ñaù cheû 20x20x25 Vöõa xi maêng caùt vaøng maùc 75, moâ ñun ñoä lôùn cuûa caùt Ml&gt;2</v>
          </cell>
          <cell r="D2235" t="str">
            <v>m³</v>
          </cell>
          <cell r="F2235">
            <v>223955</v>
          </cell>
          <cell r="G2235">
            <v>56552</v>
          </cell>
          <cell r="H2235">
            <v>2156</v>
          </cell>
        </row>
        <row r="2236">
          <cell r="B2236" t="str">
            <v>AE.15235</v>
          </cell>
          <cell r="C2236" t="str">
            <v>Xaây töôøng coù chieàu daøy &gt;30cm, chieàu cao&lt;=2m  baèng ñaù cheû 20x20x25 Vöõa xi maêng caùt vaøng maùc 100, moâ ñun ñoä lôùn cuûa caùt Ml&gt;2</v>
          </cell>
          <cell r="D2236" t="str">
            <v>m³</v>
          </cell>
          <cell r="F2236">
            <v>243338</v>
          </cell>
          <cell r="G2236">
            <v>56552</v>
          </cell>
          <cell r="H2236">
            <v>2156</v>
          </cell>
        </row>
        <row r="2237">
          <cell r="B2237" t="str">
            <v>AE.15243</v>
          </cell>
          <cell r="C2237" t="str">
            <v>Xaây töôøng coù chieàu daøy &gt;30cm, chieàu cao&gt;2m  baèng ñaù cheû 20x20x25 Vöõa xi maêng caùt vaøng maùc 50, moâ ñun ñoä lôùn cuûa caùt Ml&gt;2</v>
          </cell>
          <cell r="D2237" t="str">
            <v>m³</v>
          </cell>
          <cell r="F2237">
            <v>215185</v>
          </cell>
          <cell r="G2237">
            <v>58993</v>
          </cell>
          <cell r="H2237">
            <v>2441</v>
          </cell>
        </row>
        <row r="2238">
          <cell r="B2238" t="str">
            <v>AE.15244</v>
          </cell>
          <cell r="C2238" t="str">
            <v>Xaây töôøng coù chieàu daøy &gt;30cm, chieàu cao&gt;2m  baèng ñaù cheû 20x20x25 Vöõa xi maêng caùt vaøng maùc 75, moâ ñun ñoä lôùn cuûa caùt Ml&gt;2</v>
          </cell>
          <cell r="D2238" t="str">
            <v>m³</v>
          </cell>
          <cell r="F2238">
            <v>234033</v>
          </cell>
          <cell r="G2238">
            <v>58993</v>
          </cell>
          <cell r="H2238">
            <v>2441</v>
          </cell>
        </row>
        <row r="2239">
          <cell r="B2239" t="str">
            <v>AE.15245</v>
          </cell>
          <cell r="C2239" t="str">
            <v>Xaây töôøng coù chieàu daøy &gt;30cm, chieàu cao&gt;2m  baèng ñaù cheû 20x20x25 Vöõa xi maêng caùt vaøng maùc 100, moâ ñun ñoä lôùn cuûa caùt Ml&gt;2</v>
          </cell>
          <cell r="D2239" t="str">
            <v>m³</v>
          </cell>
          <cell r="F2239">
            <v>254288</v>
          </cell>
          <cell r="G2239">
            <v>58993</v>
          </cell>
          <cell r="H2239">
            <v>2441</v>
          </cell>
        </row>
        <row r="2240">
          <cell r="B2240" t="str">
            <v>AE.16113</v>
          </cell>
          <cell r="C2240" t="str">
            <v>Xaây moùng baèng ñaù cheû 15x20x25 Vöõa xi maêng caùt vaøng maùc 50, moâ ñun ñoä lôùn cuûa caùt Ml&gt;2</v>
          </cell>
          <cell r="D2240" t="str">
            <v>m³</v>
          </cell>
          <cell r="F2240">
            <v>235933</v>
          </cell>
          <cell r="G2240">
            <v>54925</v>
          </cell>
          <cell r="H2240">
            <v>2219</v>
          </cell>
        </row>
        <row r="2241">
          <cell r="B2241" t="str">
            <v>AE.16114</v>
          </cell>
          <cell r="C2241" t="str">
            <v>Xaây moùng baèng ñaù cheû 15x20x25 Vöõa xi maêng caùt vaøng maùc 75, moâ ñun ñoä lôùn cuûa caùt Ml&gt;2</v>
          </cell>
          <cell r="D2241" t="str">
            <v>m³</v>
          </cell>
          <cell r="F2241">
            <v>254613</v>
          </cell>
          <cell r="G2241">
            <v>54925</v>
          </cell>
          <cell r="H2241">
            <v>2219</v>
          </cell>
        </row>
        <row r="2242">
          <cell r="B2242" t="str">
            <v>AE.16115</v>
          </cell>
          <cell r="C2242" t="str">
            <v>Xaây moùng baèng ñaù cheû 15x20x25 Vöõa xi maêng caùt vaøng maùc 100, moâ ñun ñoä lôùn cuûa caùt Ml&gt;2</v>
          </cell>
          <cell r="D2242" t="str">
            <v>m³</v>
          </cell>
          <cell r="F2242">
            <v>274689</v>
          </cell>
          <cell r="G2242">
            <v>54925</v>
          </cell>
          <cell r="H2242">
            <v>2219</v>
          </cell>
        </row>
        <row r="2243">
          <cell r="B2243" t="str">
            <v>AE.16213</v>
          </cell>
          <cell r="C2243" t="str">
            <v>Xaây töôøng coù chieàu daøy &lt;=30cm, chieàu cao&lt;=2m  baèng ñaù cheû 15x20x25 Vöõa xi maêng caùt vaøng maùc 50, moâ ñun ñoä lôùn cuûa caùt Ml&gt;2</v>
          </cell>
          <cell r="D2243" t="str">
            <v>m³</v>
          </cell>
          <cell r="F2243">
            <v>239983</v>
          </cell>
          <cell r="G2243">
            <v>56959</v>
          </cell>
          <cell r="H2243">
            <v>2219</v>
          </cell>
        </row>
        <row r="2244">
          <cell r="B2244" t="str">
            <v>AE.16214</v>
          </cell>
          <cell r="C2244" t="str">
            <v>Xaây töôøng coù chieàu daøy &lt;=30cm, chieàu cao&lt;=2m  baèng ñaù cheû 15x20x25 Vöõa xi maêng caùt vaøng maùc 75, moâ ñun ñoä lôùn cuûa caùt Ml&gt;2</v>
          </cell>
          <cell r="D2244" t="str">
            <v>m³</v>
          </cell>
          <cell r="F2244">
            <v>259307</v>
          </cell>
          <cell r="G2244">
            <v>56959</v>
          </cell>
          <cell r="H2244">
            <v>2219</v>
          </cell>
        </row>
        <row r="2245">
          <cell r="B2245" t="str">
            <v>AE.16215</v>
          </cell>
          <cell r="C2245" t="str">
            <v>Xaây töôøng coù chieàu daøy &lt;=30cm, chieàu cao&lt;=2m  baèng ñaù cheû 15x20x25 Vöõa xi maêng caùt vaøng maùc 100, moâ ñun ñoä lôùn cuûa caùt Ml&gt;2</v>
          </cell>
          <cell r="D2245" t="str">
            <v>m³</v>
          </cell>
          <cell r="F2245">
            <v>280075</v>
          </cell>
          <cell r="G2245">
            <v>56959</v>
          </cell>
          <cell r="H2245">
            <v>2219</v>
          </cell>
        </row>
        <row r="2246">
          <cell r="B2246" t="str">
            <v>AE.16223</v>
          </cell>
          <cell r="C2246" t="str">
            <v>Xaây töôøng coù chieàu daøy &lt;=30cm, chieàu cao&gt;2m  baèng ñaù cheû 15x20x25 Vöõa xi maêng caùt vaøng maùc 50, moâ ñun ñoä lôùn cuûa caùt Ml&gt;2</v>
          </cell>
          <cell r="D2246" t="str">
            <v>m³</v>
          </cell>
          <cell r="F2246">
            <v>253182</v>
          </cell>
          <cell r="G2246">
            <v>63062</v>
          </cell>
          <cell r="H2246">
            <v>2441</v>
          </cell>
        </row>
        <row r="2247">
          <cell r="B2247" t="str">
            <v>AE.16224</v>
          </cell>
          <cell r="C2247" t="str">
            <v>Xaây töôøng coù chieàu daøy &lt;=30cm, chieàu cao&gt;2m  baèng ñaù cheû 15x20x25 Vöõa xi maêng caùt vaøng maùc 75, moâ ñun ñoä lôùn cuûa caùt Ml&gt;2</v>
          </cell>
          <cell r="D2247" t="str">
            <v>m³</v>
          </cell>
          <cell r="F2247">
            <v>273569</v>
          </cell>
          <cell r="G2247">
            <v>63062</v>
          </cell>
          <cell r="H2247">
            <v>2441</v>
          </cell>
        </row>
        <row r="2248">
          <cell r="B2248" t="str">
            <v>AE.16225</v>
          </cell>
          <cell r="C2248" t="str">
            <v>Xaây töôøng coù chieàu daøy &lt;=30cm, chieàu cao&gt;2m  baèng ñaù cheû 15x20x25 Vöõa xi maêng caùt vaøng maùc 100, moâ ñun ñoä lôùn cuûa caùt Ml&gt;2</v>
          </cell>
          <cell r="D2248" t="str">
            <v>m³</v>
          </cell>
          <cell r="F2248">
            <v>295479</v>
          </cell>
          <cell r="G2248">
            <v>63062</v>
          </cell>
          <cell r="H2248">
            <v>2441</v>
          </cell>
        </row>
        <row r="2249">
          <cell r="B2249" t="str">
            <v>AE.16233</v>
          </cell>
          <cell r="C2249" t="str">
            <v>Xaây töôøng coù chieàu daøy &gt;30cm, chieàu cao&lt;=2m  baèng ñaù cheû 15x20x25 Vöõa xi maêng caùt vaøng maùc 50, moâ ñun ñoä lôùn cuûa caùt Ml&gt;2</v>
          </cell>
          <cell r="D2249" t="str">
            <v>m³</v>
          </cell>
          <cell r="F2249">
            <v>235933</v>
          </cell>
          <cell r="G2249">
            <v>55738</v>
          </cell>
          <cell r="H2249">
            <v>2219</v>
          </cell>
        </row>
        <row r="2250">
          <cell r="B2250" t="str">
            <v>AE.16234</v>
          </cell>
          <cell r="C2250" t="str">
            <v>Xaây töôøng coù chieàu daøy &gt;30cm, chieàu cao&lt;=2m  baèng ñaù cheû 15x20x25 Vöõa xi maêng caùt vaøng maùc 75, moâ ñun ñoä lôùn cuûa caùt Ml&gt;2</v>
          </cell>
          <cell r="D2250" t="str">
            <v>m³</v>
          </cell>
          <cell r="F2250">
            <v>254613</v>
          </cell>
          <cell r="G2250">
            <v>55738</v>
          </cell>
          <cell r="H2250">
            <v>2219</v>
          </cell>
        </row>
        <row r="2251">
          <cell r="B2251" t="str">
            <v>AE.16235</v>
          </cell>
          <cell r="C2251" t="str">
            <v>Xaây töôøng coù chieàu daøy &gt;30cm, chieàu cao&lt;=2m  baèng ñaù cheû 15x20x25 Vöõa xi maêng caùt vaøng maùc 100, moâ ñun ñoä lôùn cuûa caùt Ml&gt;2</v>
          </cell>
          <cell r="D2251" t="str">
            <v>m³</v>
          </cell>
          <cell r="F2251">
            <v>274689</v>
          </cell>
          <cell r="G2251">
            <v>55738</v>
          </cell>
          <cell r="H2251">
            <v>2219</v>
          </cell>
        </row>
        <row r="2252">
          <cell r="B2252" t="str">
            <v>AE.16243</v>
          </cell>
          <cell r="C2252" t="str">
            <v>Xaây töôøng coù chieàu daøy &gt;30cm, chieàu cao&gt;2m  baèng ñaù cheû 15x20x25 Vöõa xi maêng caùt vaøng maùc 50, moâ ñun ñoä lôùn cuûa caùt Ml&gt;2</v>
          </cell>
          <cell r="D2252" t="str">
            <v>m³</v>
          </cell>
          <cell r="F2252">
            <v>246550</v>
          </cell>
          <cell r="G2252">
            <v>58993</v>
          </cell>
          <cell r="H2252">
            <v>2441</v>
          </cell>
        </row>
        <row r="2253">
          <cell r="B2253" t="str">
            <v>AE.16244</v>
          </cell>
          <cell r="C2253" t="str">
            <v>Xaây töôøng coù chieàu daøy &gt;30cm, chieàu cao&gt;2m  baèng ñaù cheû 15x20x25 Vöõa xi maêng caùt vaøng maùc 75, moâ ñun ñoä lôùn cuûa caùt Ml&gt;2</v>
          </cell>
          <cell r="D2253" t="str">
            <v>m³</v>
          </cell>
          <cell r="F2253">
            <v>266071</v>
          </cell>
          <cell r="G2253">
            <v>58993</v>
          </cell>
          <cell r="H2253">
            <v>2441</v>
          </cell>
        </row>
        <row r="2254">
          <cell r="B2254" t="str">
            <v>AE.16245</v>
          </cell>
          <cell r="C2254" t="str">
            <v>Xaây töôøng coù chieàu daøy &gt;30cm, chieàu cao&gt;2m  baèng ñaù cheû 15x20x25 Vöõa xi maêng caùt vaøng maùc 100, moâ ñun ñoä lôùn cuûa caùt Ml&gt;2</v>
          </cell>
          <cell r="D2254" t="str">
            <v>m³</v>
          </cell>
          <cell r="F2254">
            <v>287050</v>
          </cell>
          <cell r="G2254">
            <v>58993</v>
          </cell>
          <cell r="H2254">
            <v>2441</v>
          </cell>
        </row>
        <row r="2255">
          <cell r="B2255" t="str">
            <v>AE.21112</v>
          </cell>
          <cell r="C2255" t="str">
            <v>Xaây moùng coù chieàu daøy &lt;=33cm VXM caùt mòn maùc 25- moâ ñun ñoä lôùn ML=1,5-2,0</v>
          </cell>
          <cell r="D2255" t="str">
            <v>m³</v>
          </cell>
          <cell r="F2255">
            <v>300940</v>
          </cell>
          <cell r="G2255">
            <v>65910</v>
          </cell>
        </row>
        <row r="2256">
          <cell r="B2256" t="str">
            <v>AE.21113</v>
          </cell>
          <cell r="C2256" t="str">
            <v>Xaây moùng coù chieàu daøy &lt;=33cm VXM caùt mòn maùc 50 - moâ ñun ñoä lôùn ML=1,5-2,0</v>
          </cell>
          <cell r="D2256" t="str">
            <v>m³</v>
          </cell>
          <cell r="F2256">
            <v>324761</v>
          </cell>
          <cell r="G2256">
            <v>65910</v>
          </cell>
        </row>
        <row r="2257">
          <cell r="B2257" t="str">
            <v>AE.21114</v>
          </cell>
          <cell r="C2257" t="str">
            <v>Xaây moùng coù chieàu daøy &lt;=33cm VXM caùt mòn maùc 75 - moâ ñun ñoä lôùn ML=1,5-2,0</v>
          </cell>
          <cell r="D2257" t="str">
            <v>m³</v>
          </cell>
          <cell r="F2257">
            <v>345069</v>
          </cell>
          <cell r="G2257">
            <v>65910</v>
          </cell>
        </row>
        <row r="2258">
          <cell r="B2258" t="str">
            <v>AE.21115</v>
          </cell>
          <cell r="C2258" t="str">
            <v>Xaây moùng coù chieàu daøy &lt;=33cm VXM maùc 100, moâ ñun ñoä lôùn ML=1,5-2,0</v>
          </cell>
          <cell r="D2258" t="str">
            <v>m³</v>
          </cell>
          <cell r="F2258">
            <v>365168</v>
          </cell>
          <cell r="G2258">
            <v>65910</v>
          </cell>
        </row>
        <row r="2259">
          <cell r="B2259" t="str">
            <v>AE.21212</v>
          </cell>
          <cell r="C2259" t="str">
            <v>Xaây moùng coù chieàu daøy &gt;33cm VXM caùt mòn maùc 25- moâ ñun ñoä lôùn ML=1,5-2,0</v>
          </cell>
          <cell r="D2259" t="str">
            <v>m³</v>
          </cell>
          <cell r="F2259">
            <v>297833</v>
          </cell>
          <cell r="G2259">
            <v>58806</v>
          </cell>
        </row>
        <row r="2260">
          <cell r="B2260" t="str">
            <v>AE.21213</v>
          </cell>
          <cell r="C2260" t="str">
            <v>Xaây moùng coù chieàu daøy &gt;33cm VXM caùt mòn maùc 50 - moâ ñun ñoä lôùn ML=1,5-2,0</v>
          </cell>
          <cell r="D2260" t="str">
            <v>m³</v>
          </cell>
          <cell r="F2260">
            <v>322475</v>
          </cell>
          <cell r="G2260">
            <v>58806</v>
          </cell>
        </row>
        <row r="2261">
          <cell r="B2261" t="str">
            <v>AE.21214</v>
          </cell>
          <cell r="C2261" t="str">
            <v>Xaây moùng coù chieàu daøy &gt;33cm VXM caùt mòn maùc 75 - moâ ñun ñoä lôùn ML=1,5-2,0 maêng PC30.</v>
          </cell>
          <cell r="D2261" t="str">
            <v>m³</v>
          </cell>
          <cell r="F2261">
            <v>343483</v>
          </cell>
          <cell r="G2261">
            <v>58806</v>
          </cell>
        </row>
        <row r="2262">
          <cell r="B2262" t="str">
            <v>AE.21215</v>
          </cell>
          <cell r="C2262" t="str">
            <v>Xaây moùng coù chieàu daøy &gt;33cm VXM maùc 100, moâ ñun ñoä lôùn ML=1,5-2,0</v>
          </cell>
          <cell r="D2262" t="str">
            <v>m³</v>
          </cell>
          <cell r="F2262">
            <v>364276</v>
          </cell>
          <cell r="G2262">
            <v>58806</v>
          </cell>
        </row>
        <row r="2263">
          <cell r="B2263" t="str">
            <v>AE.22112</v>
          </cell>
          <cell r="C2263" t="str">
            <v>Xaây töôøng thaúng coù chieàu daøy &lt;=11cm, chieàu cao &lt;=4m VXM caùt mòn maùc 25- moâ ñun ñoä lôùn ML=1,5-2,0</v>
          </cell>
          <cell r="D2263" t="str">
            <v>m³</v>
          </cell>
          <cell r="F2263">
            <v>353296</v>
          </cell>
          <cell r="G2263">
            <v>88011</v>
          </cell>
          <cell r="H2263">
            <v>2283</v>
          </cell>
        </row>
        <row r="2264">
          <cell r="B2264" t="str">
            <v>AE.22113</v>
          </cell>
          <cell r="C2264" t="str">
            <v>Xaây töôøng thaúng coù chieàu daøy &lt;=11cm, chieàu cao &lt;=4m VXM caùt mòn maùc 50 - moâ ñun ñoä lôùn ML=1,5-2,0</v>
          </cell>
          <cell r="D2264" t="str">
            <v>m³</v>
          </cell>
          <cell r="F2264">
            <v>373416</v>
          </cell>
          <cell r="G2264">
            <v>88011</v>
          </cell>
          <cell r="H2264">
            <v>2283</v>
          </cell>
        </row>
        <row r="2265">
          <cell r="B2265" t="str">
            <v>AE.22114</v>
          </cell>
          <cell r="C2265" t="str">
            <v>Xaây töôøng thaúng coù chieàu daøy &lt;=11cm, chieàu cao &lt;=4m VXM caùt mòn maùc 75 - moâ ñun ñoä lôùn ML=1,5-2,0 maêng PC30.</v>
          </cell>
          <cell r="D2265" t="str">
            <v>m³</v>
          </cell>
          <cell r="F2265">
            <v>390570</v>
          </cell>
          <cell r="G2265">
            <v>88011</v>
          </cell>
          <cell r="H2265">
            <v>2283</v>
          </cell>
        </row>
        <row r="2266">
          <cell r="B2266" t="str">
            <v>AE.22115</v>
          </cell>
          <cell r="C2266" t="str">
            <v>Xaây töôøng thaúng coù chieàu daøy &lt;=11cm, chieàu cao &lt;=4m VXM maùc 100, moâ ñun ñoä lôùn ML=1,5-2,0</v>
          </cell>
          <cell r="D2266" t="str">
            <v>m³</v>
          </cell>
          <cell r="F2266">
            <v>407547</v>
          </cell>
          <cell r="G2266">
            <v>88011</v>
          </cell>
          <cell r="H2266">
            <v>2283</v>
          </cell>
        </row>
        <row r="2267">
          <cell r="B2267" t="str">
            <v>AE.22122</v>
          </cell>
          <cell r="C2267" t="str">
            <v>Xaây töôøng thaúng coù chieàu daøy &lt;=11cm, chieàu cao &gt;4m ñeán &lt;=16m VXM caùt mòn maùc 25- moâ ñun ñoä lôùn ML=1,5-2,0</v>
          </cell>
          <cell r="D2267" t="str">
            <v>m³</v>
          </cell>
          <cell r="F2267">
            <v>353296</v>
          </cell>
          <cell r="G2267">
            <v>95905</v>
          </cell>
          <cell r="H2267">
            <v>6349</v>
          </cell>
        </row>
        <row r="2268">
          <cell r="B2268" t="str">
            <v>AE.22123</v>
          </cell>
          <cell r="C2268" t="str">
            <v>Xaây töôøng thaúng coù chieàu daøy &lt;=11cm, chieàu cao &gt;4m ñeán &lt;=16m VXM caùt mòn maùc 50 - moâ ñun ñoä lôùn ML=1,5-2,0</v>
          </cell>
          <cell r="D2268" t="str">
            <v>m³</v>
          </cell>
          <cell r="F2268">
            <v>373416</v>
          </cell>
          <cell r="G2268">
            <v>95905</v>
          </cell>
          <cell r="H2268">
            <v>6349</v>
          </cell>
        </row>
        <row r="2269">
          <cell r="B2269" t="str">
            <v>AE.22124</v>
          </cell>
          <cell r="C2269" t="str">
            <v>Xaây töôøng thaúng coù chieàu daøy &lt;=11cm, chieàu cao &gt;4m ñeán &lt;=16m VXM caùt mòn maùc 75 - moâ ñun ñoä lôùn ML=1,5-2,0 maêng PC30.</v>
          </cell>
          <cell r="D2269" t="str">
            <v>m³</v>
          </cell>
          <cell r="F2269">
            <v>390570</v>
          </cell>
          <cell r="G2269">
            <v>95905</v>
          </cell>
          <cell r="H2269">
            <v>6349</v>
          </cell>
        </row>
        <row r="2270">
          <cell r="B2270" t="str">
            <v>AE.22125</v>
          </cell>
          <cell r="C2270" t="str">
            <v>Xaây töôøng thaúng coù chieàu daøy &lt;=11cm, chieàu cao &gt;4m ñeán &lt;=16m VXM maùc 100, moâ ñun ñoä lôùn ML=1,5-2,0</v>
          </cell>
          <cell r="D2270" t="str">
            <v>m³</v>
          </cell>
          <cell r="F2270">
            <v>407547</v>
          </cell>
          <cell r="G2270">
            <v>95905</v>
          </cell>
          <cell r="H2270">
            <v>6349</v>
          </cell>
        </row>
        <row r="2271">
          <cell r="B2271" t="str">
            <v>AE.22132</v>
          </cell>
          <cell r="C2271" t="str">
            <v>Xaây töôøng thaúng coù chieàu daøy &lt;=11cm, chieàu cao &gt;16m ñeán &lt;=50m VXM caùt mòn maùc 25- moâ ñun ñoä lôùn ML=1,5-2,0</v>
          </cell>
          <cell r="D2271" t="str">
            <v>m³</v>
          </cell>
          <cell r="F2271">
            <v>353296</v>
          </cell>
          <cell r="G2271">
            <v>105377</v>
          </cell>
          <cell r="H2271">
            <v>49268</v>
          </cell>
        </row>
        <row r="2272">
          <cell r="B2272" t="str">
            <v>AE.22133</v>
          </cell>
          <cell r="C2272" t="str">
            <v>Xaây töôøng thaúng coù chieàu daøy &lt;=11cm, chieàu cao &gt;16m ñeán &lt;=50m VXM caùt mòn maùc 50 - moâ ñun ñoä lôùn ML=1,5-2,0</v>
          </cell>
          <cell r="D2272" t="str">
            <v>m³</v>
          </cell>
          <cell r="F2272">
            <v>373416</v>
          </cell>
          <cell r="G2272">
            <v>105377</v>
          </cell>
          <cell r="H2272">
            <v>49268</v>
          </cell>
        </row>
        <row r="2273">
          <cell r="B2273" t="str">
            <v>AE.22134</v>
          </cell>
          <cell r="C2273" t="str">
            <v>Xaây töôøng thaúng coù chieàu daøy &lt;=11cm, chieàu cao &gt;16m ñeán &lt;=50m VXM caùt mòn maùc 75 - moâ ñun ñoä lôùn ML=1,5-2,0 maêng PC30.</v>
          </cell>
          <cell r="D2273" t="str">
            <v>m³</v>
          </cell>
          <cell r="F2273">
            <v>390570</v>
          </cell>
          <cell r="G2273">
            <v>105377</v>
          </cell>
          <cell r="H2273">
            <v>49268</v>
          </cell>
        </row>
        <row r="2274">
          <cell r="B2274" t="str">
            <v>AE.22135</v>
          </cell>
          <cell r="C2274" t="str">
            <v>Xaây töôøng thaúng coù chieàu daøy &lt;=11cm, chieàu cao &gt;16m ñeán &lt;=100m VXM maùc 100, moâ ñun ñoä lôùn ML=1,5-2,0.</v>
          </cell>
          <cell r="D2274" t="str">
            <v>m³</v>
          </cell>
          <cell r="F2274">
            <v>407547</v>
          </cell>
          <cell r="G2274">
            <v>105377</v>
          </cell>
          <cell r="H2274">
            <v>49268</v>
          </cell>
        </row>
        <row r="2275">
          <cell r="B2275" t="str">
            <v>AE.22142</v>
          </cell>
          <cell r="C2275" t="str">
            <v>Xaây töôøng thaúng coù chieàu daøy &lt;=11cm, chieàu cao &gt;50m VXM caùt mòn maùc 25- moâ ñun ñoä lôùn ML=1,5-2,0</v>
          </cell>
          <cell r="D2275" t="str">
            <v>m³</v>
          </cell>
          <cell r="F2275">
            <v>353296</v>
          </cell>
          <cell r="G2275">
            <v>110113</v>
          </cell>
          <cell r="H2275">
            <v>66391</v>
          </cell>
        </row>
        <row r="2276">
          <cell r="B2276" t="str">
            <v>AE.22143</v>
          </cell>
          <cell r="C2276" t="str">
            <v>Xaây töôøng thaúng coù chieàu daøy &lt;=11cm, chieàu cao &gt;50m VXM caùt mòn maùc 50 - moâ ñun ñoä lôùn ML=1,5-2,0</v>
          </cell>
          <cell r="D2276" t="str">
            <v>m³</v>
          </cell>
          <cell r="F2276">
            <v>373416</v>
          </cell>
          <cell r="G2276">
            <v>110113</v>
          </cell>
          <cell r="H2276">
            <v>66391</v>
          </cell>
        </row>
        <row r="2277">
          <cell r="B2277" t="str">
            <v>AE.22144</v>
          </cell>
          <cell r="C2277" t="str">
            <v>Xaây töôøng thaúng coù chieàu daøy &lt;=11cm, chieàu cao &gt;50m VXM caùt mòn maùc 75 - moâ ñun ñoä lôùn ML=1,5-2,0 maêng PC30.</v>
          </cell>
          <cell r="D2277" t="str">
            <v>m³</v>
          </cell>
          <cell r="F2277">
            <v>390570</v>
          </cell>
          <cell r="G2277">
            <v>110113</v>
          </cell>
          <cell r="H2277">
            <v>66391</v>
          </cell>
        </row>
        <row r="2278">
          <cell r="B2278" t="str">
            <v>AE.22145</v>
          </cell>
          <cell r="C2278" t="str">
            <v>Xaây töôøng thaúng coù chieàu daøy &lt;=11cm, chieàu cao &gt;50m VXM maùc 100, moâ ñun ñoä lôùn ML=1,5-2,0</v>
          </cell>
          <cell r="D2278" t="str">
            <v>m³</v>
          </cell>
          <cell r="F2278">
            <v>407547</v>
          </cell>
          <cell r="G2278">
            <v>110113</v>
          </cell>
          <cell r="H2278">
            <v>66391</v>
          </cell>
        </row>
        <row r="2279">
          <cell r="B2279" t="str">
            <v>AE.22212</v>
          </cell>
          <cell r="C2279" t="str">
            <v>Xaây töôøng thaúng coù chieàu daøy &gt;11 ñeán &lt;=33cm, chieàu cao &lt;=4m VXM caùt mòn maùc 25- moâ ñun ñoä lôùn ML=1,5-2,0</v>
          </cell>
          <cell r="D2279" t="str">
            <v>m³</v>
          </cell>
          <cell r="F2279">
            <v>315987</v>
          </cell>
          <cell r="G2279">
            <v>75777</v>
          </cell>
          <cell r="H2279">
            <v>2283</v>
          </cell>
        </row>
        <row r="2280">
          <cell r="B2280" t="str">
            <v>AE.22213</v>
          </cell>
          <cell r="C2280" t="str">
            <v>Xaây töôøng thaúng coù chieàu daøy &gt;11 ñeán &lt;=33cm, chieàu cao &lt;=4m VXM caùt mòn maùc 50 - moâ ñun ñoä lôùn ML=1,5-2,0</v>
          </cell>
          <cell r="D2280" t="str">
            <v>m³</v>
          </cell>
          <cell r="F2280">
            <v>340999</v>
          </cell>
          <cell r="G2280">
            <v>75777</v>
          </cell>
          <cell r="H2280">
            <v>2283</v>
          </cell>
        </row>
        <row r="2281">
          <cell r="B2281" t="str">
            <v>AE.22214</v>
          </cell>
          <cell r="C2281" t="str">
            <v>Xaây töôøng thaúng coù chieàu daøy &gt;11 ñeán &lt;=33cm, chieàu cao &lt;=4m VXM caùt mòn maùc 75 - moâ ñun ñoä lôùn ML=1,5-2,0 maêng PC30.</v>
          </cell>
          <cell r="D2281" t="str">
            <v>m³</v>
          </cell>
          <cell r="F2281">
            <v>362322</v>
          </cell>
          <cell r="G2281">
            <v>75777</v>
          </cell>
          <cell r="H2281">
            <v>2283</v>
          </cell>
        </row>
        <row r="2282">
          <cell r="B2282" t="str">
            <v>AE.22215</v>
          </cell>
          <cell r="C2282" t="str">
            <v>Xaây töôøng thaúng coù chieàu daøy &gt;11 ñeán &lt;=33cm, chieàu cao &lt;=4m VXM maùc 100, moâ ñun ñoä lôùn ML=1,5-2,0</v>
          </cell>
          <cell r="D2282" t="str">
            <v>m³</v>
          </cell>
          <cell r="F2282">
            <v>383426</v>
          </cell>
          <cell r="G2282">
            <v>75777</v>
          </cell>
          <cell r="H2282">
            <v>2283</v>
          </cell>
        </row>
        <row r="2283">
          <cell r="B2283" t="str">
            <v>AE.22222</v>
          </cell>
          <cell r="C2283" t="str">
            <v>Xaây töôøng thaúng coù chieàu daøy &gt;11ñeán&lt;=33cm, chieàu cao &gt;4 ñeán &lt;=16m VXM caùt mòn maùc 25- moâ ñun ñoä lôùn ML=1,5-2,0</v>
          </cell>
          <cell r="D2283" t="str">
            <v>m³</v>
          </cell>
          <cell r="F2283">
            <v>318996</v>
          </cell>
          <cell r="G2283">
            <v>77750</v>
          </cell>
          <cell r="H2283">
            <v>6349</v>
          </cell>
        </row>
        <row r="2284">
          <cell r="B2284" t="str">
            <v>AE.22223</v>
          </cell>
          <cell r="C2284" t="str">
            <v>Xaây töôøng thaúng coù chieàu daøy &gt;11ñeán&lt;=33cm, chieàu cao &gt;4 ñeán &lt;=16m VXM caùt mòn maùc 50 - moâ ñun ñoä lôùn ML=1,5-2,0</v>
          </cell>
          <cell r="D2284" t="str">
            <v>m³</v>
          </cell>
          <cell r="F2284">
            <v>344246</v>
          </cell>
          <cell r="G2284">
            <v>77750</v>
          </cell>
          <cell r="H2284">
            <v>6349</v>
          </cell>
        </row>
        <row r="2285">
          <cell r="B2285" t="str">
            <v>AE.22224</v>
          </cell>
          <cell r="C2285" t="str">
            <v>Xaây töôøng thaúng coù chieàu daøy &gt;11ñeán&lt;=33cm, chieàu cao &gt;4 ñeán &lt;=16m VXM caùt mòn maùc 75 - moâ ñun ñoä lôùn ML=1,5-2,0 maêng PC30.</v>
          </cell>
          <cell r="D2285" t="str">
            <v>m³</v>
          </cell>
          <cell r="F2285">
            <v>365773</v>
          </cell>
          <cell r="G2285">
            <v>77750</v>
          </cell>
          <cell r="H2285">
            <v>6349</v>
          </cell>
        </row>
        <row r="2286">
          <cell r="B2286" t="str">
            <v>AE.22225</v>
          </cell>
          <cell r="C2286" t="str">
            <v>Xaây töôøng thaúng coù chieàu daøy &gt;11ñeán&lt;=33cm, chieàu cao &gt;4 ñeán &lt;=16m VXM maùc 100, moâ ñun ñoä lôùn ML=1,5-2,0</v>
          </cell>
          <cell r="D2286" t="str">
            <v>m³</v>
          </cell>
          <cell r="F2286">
            <v>387078</v>
          </cell>
          <cell r="G2286">
            <v>77750</v>
          </cell>
          <cell r="H2286">
            <v>6349</v>
          </cell>
        </row>
        <row r="2287">
          <cell r="B2287" t="str">
            <v>AE.22232</v>
          </cell>
          <cell r="C2287" t="str">
            <v>Xaây töôøng thaúng coù chieàu daøy &gt;11ñeán&lt;=33cm, chieàu cao &gt;16 ñeán &lt;=50m VXM caùt mòn maùc 25- moâ ñun ñoä lôùn ML=1,5-2,0</v>
          </cell>
          <cell r="D2287" t="str">
            <v>m³</v>
          </cell>
          <cell r="F2287">
            <v>318996</v>
          </cell>
          <cell r="G2287">
            <v>85249</v>
          </cell>
          <cell r="H2287">
            <v>49268</v>
          </cell>
        </row>
        <row r="2288">
          <cell r="B2288" t="str">
            <v>AE.22233</v>
          </cell>
          <cell r="C2288" t="str">
            <v>Xaây töôøng thaúng coù chieàu daøy &gt;11ñeán&lt;=33cm, chieàu cao &gt;16 ñeán &lt;=50m VXM caùt mòn maùc 50 - moâ ñun ñoä lôùn ML=1,5-2,0</v>
          </cell>
          <cell r="D2288" t="str">
            <v>m³</v>
          </cell>
          <cell r="F2288">
            <v>344246</v>
          </cell>
          <cell r="G2288">
            <v>85249</v>
          </cell>
          <cell r="H2288">
            <v>49268</v>
          </cell>
        </row>
        <row r="2289">
          <cell r="B2289" t="str">
            <v>AE.22234</v>
          </cell>
          <cell r="C2289" t="str">
            <v>Xaây töôøng thaúng coù chieàu daøy &gt;11ñeán&lt;=33cm, chieàu cao &gt;16 ñeán &lt;=50m VXM caùt mòn maùc 75 - moâ ñun ñoä lôùn ML=1,5-2,0 maêng PC30.</v>
          </cell>
          <cell r="D2289" t="str">
            <v>m³</v>
          </cell>
          <cell r="F2289">
            <v>365773</v>
          </cell>
          <cell r="G2289">
            <v>85249</v>
          </cell>
          <cell r="H2289">
            <v>49268</v>
          </cell>
        </row>
        <row r="2290">
          <cell r="B2290" t="str">
            <v>AE.22235</v>
          </cell>
          <cell r="C2290" t="str">
            <v>Xaây töôøng thaúng coù chieàu daøy &gt;11ñeán&lt;=33cm, chieàu cao &gt;16 ñeán &lt;=50m VXM maùc 100, moâ ñun ñoä lôùn ML=1,5-2,0</v>
          </cell>
          <cell r="D2290" t="str">
            <v>m³</v>
          </cell>
          <cell r="F2290">
            <v>387078</v>
          </cell>
          <cell r="G2290">
            <v>85249</v>
          </cell>
          <cell r="H2290">
            <v>49268</v>
          </cell>
        </row>
        <row r="2291">
          <cell r="B2291" t="str">
            <v>AE.22242</v>
          </cell>
          <cell r="C2291" t="str">
            <v>Xaây töôøng thaúng coù chieàu daøy &gt;11ñeán&lt;=33cm, chieàu cao &gt;50m VXM caùt mòn maùc 25- moâ ñun ñoä lôùn ML=1,5-2,0</v>
          </cell>
          <cell r="D2291" t="str">
            <v>m³</v>
          </cell>
          <cell r="F2291">
            <v>318996</v>
          </cell>
          <cell r="G2291">
            <v>89195</v>
          </cell>
          <cell r="H2291">
            <v>66391</v>
          </cell>
        </row>
        <row r="2292">
          <cell r="B2292" t="str">
            <v>AE.22243</v>
          </cell>
          <cell r="C2292" t="str">
            <v>Xaây töôøng thaúng coù chieàu daøy &gt;11ñeán&lt;=33cm, chieàu cao &gt;50m VXM caùt mòn maùc 50 - moâ ñun ñoä lôùn ML=1,5-2,0</v>
          </cell>
          <cell r="D2292" t="str">
            <v>m³</v>
          </cell>
          <cell r="F2292">
            <v>344246</v>
          </cell>
          <cell r="G2292">
            <v>89195</v>
          </cell>
          <cell r="H2292">
            <v>66391</v>
          </cell>
        </row>
        <row r="2293">
          <cell r="B2293" t="str">
            <v>AE.22244</v>
          </cell>
          <cell r="C2293" t="str">
            <v>Xaây töôøng thaúng coù chieàu daøy &gt;11ñeán&lt;=33cm, chieàu cao &gt;50m VXM caùt mòn maùc 75 - moâ ñun ñoä lôùn ML=1,5-2,0 maêng PC30.</v>
          </cell>
          <cell r="D2293" t="str">
            <v>m³</v>
          </cell>
          <cell r="F2293">
            <v>365773</v>
          </cell>
          <cell r="G2293">
            <v>89195</v>
          </cell>
          <cell r="H2293">
            <v>66391</v>
          </cell>
        </row>
        <row r="2294">
          <cell r="B2294" t="str">
            <v>AE.22245</v>
          </cell>
          <cell r="C2294" t="str">
            <v>Xaây töôøng thaúng coù chieàu daøy &gt;11ñeán&lt;=33cm, chieàu cao &gt;50m VXM maùc 100, moâ ñun ñoä lôùn ML=1,5-2,0</v>
          </cell>
          <cell r="D2294" t="str">
            <v>m³</v>
          </cell>
          <cell r="F2294">
            <v>387078</v>
          </cell>
          <cell r="G2294">
            <v>89195</v>
          </cell>
          <cell r="H2294">
            <v>66391</v>
          </cell>
        </row>
        <row r="2295">
          <cell r="B2295" t="str">
            <v>AE.22312</v>
          </cell>
          <cell r="C2295" t="str">
            <v>Xaây töôøng thaúng coù chieàu daøy&gt;33cm, chieàu cao &lt;=4m VXM caùt mòn maùc 25- moâ ñun ñoä lôùn ML=1,5-2,0</v>
          </cell>
          <cell r="D2295" t="str">
            <v>m³</v>
          </cell>
          <cell r="F2295">
            <v>311235</v>
          </cell>
          <cell r="G2295">
            <v>65515</v>
          </cell>
          <cell r="H2295">
            <v>2283</v>
          </cell>
        </row>
        <row r="2296">
          <cell r="B2296" t="str">
            <v>AE.22313</v>
          </cell>
          <cell r="C2296" t="str">
            <v>Xaây töôøng thaúng coù chieàu daøy&gt;33cm, chieàu cao &lt;=4m VXM caùt mòn maùc 50 - moâ ñun ñoä lôùn ML=1,5-2,0</v>
          </cell>
          <cell r="D2296" t="str">
            <v>m³</v>
          </cell>
          <cell r="F2296">
            <v>336986</v>
          </cell>
          <cell r="G2296">
            <v>65515</v>
          </cell>
          <cell r="H2296">
            <v>2283</v>
          </cell>
        </row>
        <row r="2297">
          <cell r="B2297" t="str">
            <v>AE.22314</v>
          </cell>
          <cell r="C2297" t="str">
            <v>Xaây töôøng thaúng coù chieàu daøy&gt;33cm, chieàu cao &lt;=4m VXM caùt mòn maùc 75 - moâ ñun ñoä lôùn ML=1,5-2,0 maêng PC30.</v>
          </cell>
          <cell r="D2297" t="str">
            <v>m³</v>
          </cell>
          <cell r="F2297">
            <v>358940</v>
          </cell>
          <cell r="G2297">
            <v>65515</v>
          </cell>
          <cell r="H2297">
            <v>2283</v>
          </cell>
        </row>
        <row r="2298">
          <cell r="B2298" t="str">
            <v>AE.22315</v>
          </cell>
          <cell r="C2298" t="str">
            <v>Xaây töôøng thaúng coù chieàu daøy&gt;33cm, chieàu cao &lt;=4m VXM maùc 100, moâ ñun ñoä lôùn ML=1,5-2,0</v>
          </cell>
          <cell r="D2298" t="str">
            <v>m³</v>
          </cell>
          <cell r="F2298">
            <v>380668</v>
          </cell>
          <cell r="G2298">
            <v>65515</v>
          </cell>
          <cell r="H2298">
            <v>2283</v>
          </cell>
        </row>
        <row r="2299">
          <cell r="B2299" t="str">
            <v>AE.22322</v>
          </cell>
          <cell r="C2299" t="str">
            <v>Xaây töôøng thaúng coù chieàu daøy &gt;33cm, chieàu cao &gt;4 ñeán &lt;=16m VXM caùt mòn maùc 25- moâ ñun ñoä lôùn ML=1,5-2,0</v>
          </cell>
          <cell r="D2299" t="str">
            <v>m³</v>
          </cell>
          <cell r="F2299">
            <v>314214</v>
          </cell>
          <cell r="G2299">
            <v>71041</v>
          </cell>
          <cell r="H2299">
            <v>6349</v>
          </cell>
        </row>
        <row r="2300">
          <cell r="B2300" t="str">
            <v>AE.22323</v>
          </cell>
          <cell r="C2300" t="str">
            <v>Xaây töôøng thaúng coù chieàu daøy &gt;33cm, chieàu cao &gt;4 ñeán &lt;=16m VXM caùt mòn maùc 50 - moâ ñun ñoä lôùn ML=1,5-2,0</v>
          </cell>
          <cell r="D2300" t="str">
            <v>m³</v>
          </cell>
          <cell r="F2300">
            <v>340211</v>
          </cell>
          <cell r="G2300">
            <v>71041</v>
          </cell>
          <cell r="H2300">
            <v>6349</v>
          </cell>
        </row>
        <row r="2301">
          <cell r="B2301" t="str">
            <v>AE.22324</v>
          </cell>
          <cell r="C2301" t="str">
            <v>Xaây töôøng thaúng coù chieàu daøy &gt;33cm, chieàu cao &gt;4 ñeán &lt;=16m VXM caùt mòn maùc 75 - moâ ñun ñoä lôùn ML=1,5-2,0 maêng PC30.</v>
          </cell>
          <cell r="D2301" t="str">
            <v>m³</v>
          </cell>
          <cell r="F2301">
            <v>362375</v>
          </cell>
          <cell r="G2301">
            <v>71041</v>
          </cell>
          <cell r="H2301">
            <v>6349</v>
          </cell>
        </row>
        <row r="2302">
          <cell r="B2302" t="str">
            <v>AE.22325</v>
          </cell>
          <cell r="C2302" t="str">
            <v>Xaây töôøng thaúng coù chieàu daøy &gt;33cm, chieàu cao &gt;4 ñeán &lt;=16m VXM maùc 100, moâ ñun ñoä lôùn ML=1,5-2,0</v>
          </cell>
          <cell r="D2302" t="str">
            <v>m³</v>
          </cell>
          <cell r="F2302">
            <v>384311</v>
          </cell>
          <cell r="G2302">
            <v>71041</v>
          </cell>
          <cell r="H2302">
            <v>6349</v>
          </cell>
        </row>
        <row r="2303">
          <cell r="B2303" t="str">
            <v>AE.22332</v>
          </cell>
          <cell r="C2303" t="str">
            <v>Xaây töôøng thaúng coù chieàu daøy &gt;33cm, chieàu cao &gt;16 ñeán &lt;=50m VXM caùt mòn maùc 25- moâ ñun ñoä lôùn ML=1,5-2,0</v>
          </cell>
          <cell r="D2303" t="str">
            <v>m³</v>
          </cell>
          <cell r="F2303">
            <v>314214</v>
          </cell>
          <cell r="G2303">
            <v>78145</v>
          </cell>
          <cell r="H2303">
            <v>49268</v>
          </cell>
        </row>
        <row r="2304">
          <cell r="B2304" t="str">
            <v>AE.22333</v>
          </cell>
          <cell r="C2304" t="str">
            <v>Xaây töôøng thaúng coù chieàu daøy &gt;33cm, chieàu cao &gt;16 ñeán &lt;=50m VXM caùt mòn maùc 50 - moâ ñun ñoä lôùn ML=1,5-2,0</v>
          </cell>
          <cell r="D2304" t="str">
            <v>m³</v>
          </cell>
          <cell r="F2304">
            <v>340211</v>
          </cell>
          <cell r="G2304">
            <v>78145</v>
          </cell>
          <cell r="H2304">
            <v>49268</v>
          </cell>
        </row>
        <row r="2305">
          <cell r="B2305" t="str">
            <v>AE.22334</v>
          </cell>
          <cell r="C2305" t="str">
            <v>Xaây töôøng thaúng coù chieàu daøy &gt;33cm, chieàu cao &gt;16 ñeán &lt;=50m VXM caùt mòn maùc 75 - moâ ñun ñoä lôùn ML=1,5-2,0</v>
          </cell>
          <cell r="D2305" t="str">
            <v>m³</v>
          </cell>
          <cell r="F2305">
            <v>362375</v>
          </cell>
          <cell r="G2305">
            <v>78145</v>
          </cell>
          <cell r="H2305">
            <v>49268</v>
          </cell>
        </row>
        <row r="2306">
          <cell r="B2306" t="str">
            <v>AE.22342</v>
          </cell>
          <cell r="C2306" t="str">
            <v>Xaây töôøng thaúng coù chieàu daøy &gt;33cm, chieàu cao &gt;50m VXM caùt mòn maùc 25- moâ ñun ñoä lôùn ML=1,5-2,0</v>
          </cell>
          <cell r="D2306" t="str">
            <v>m³</v>
          </cell>
          <cell r="F2306">
            <v>314214</v>
          </cell>
          <cell r="G2306">
            <v>81697</v>
          </cell>
          <cell r="H2306">
            <v>66391</v>
          </cell>
        </row>
        <row r="2307">
          <cell r="B2307" t="str">
            <v>AE.22343</v>
          </cell>
          <cell r="C2307" t="str">
            <v>Xaây töôøng thaúng coù chieàu daøy &gt;33cm, chieàu cao &gt;50m VXM caùt mòn maùc 50 - moâ ñun ñoä lôùn ML=1,5-2,0</v>
          </cell>
          <cell r="D2307" t="str">
            <v>m³</v>
          </cell>
          <cell r="F2307">
            <v>340211</v>
          </cell>
          <cell r="G2307">
            <v>81697</v>
          </cell>
          <cell r="H2307">
            <v>66391</v>
          </cell>
        </row>
        <row r="2308">
          <cell r="B2308" t="str">
            <v>AE.22344</v>
          </cell>
          <cell r="C2308" t="str">
            <v>Xaây töôøng thaúng coù chieàu daøy &gt;33cm, chieàu cao &gt;50m VXM caùt mòn maùc 75 - moâ ñun ñoä lôùn ML=1,5-2,0 maêng PC30.</v>
          </cell>
          <cell r="D2308" t="str">
            <v>m³</v>
          </cell>
          <cell r="F2308">
            <v>362375</v>
          </cell>
          <cell r="G2308">
            <v>81697</v>
          </cell>
          <cell r="H2308">
            <v>66391</v>
          </cell>
        </row>
        <row r="2309">
          <cell r="B2309" t="str">
            <v>AE.22345</v>
          </cell>
          <cell r="C2309" t="str">
            <v>Xaây töôøng thaúng coù chieàu daøy &gt;33cm, chieàu cao &gt;50m VXM maùc 100, moâ ñun ñoä lôùn ML=1,5-2,0</v>
          </cell>
          <cell r="D2309" t="str">
            <v>m³</v>
          </cell>
          <cell r="F2309">
            <v>384311</v>
          </cell>
          <cell r="G2309">
            <v>81697</v>
          </cell>
          <cell r="H2309">
            <v>66391</v>
          </cell>
        </row>
        <row r="2310">
          <cell r="B2310" t="str">
            <v>AE.23112</v>
          </cell>
          <cell r="C2310" t="str">
            <v>Xaây truï coät chieàu cao &lt;=4m VXM caùt mòn maùc 25- moâ ñun ñoä lôùn ML=1,5-2,0</v>
          </cell>
          <cell r="D2310" t="str">
            <v>m³</v>
          </cell>
          <cell r="F2310">
            <v>314214</v>
          </cell>
          <cell r="G2310">
            <v>118401</v>
          </cell>
          <cell r="H2310">
            <v>1902</v>
          </cell>
        </row>
        <row r="2311">
          <cell r="B2311" t="str">
            <v>AE.23113</v>
          </cell>
          <cell r="C2311" t="str">
            <v>Xaây truï coät chieàu cao &lt;=4m VXM caùt mòn maùc 50 - moâ ñun ñoä lôùn ML=1,5-2,0</v>
          </cell>
          <cell r="D2311" t="str">
            <v>m³</v>
          </cell>
          <cell r="F2311">
            <v>340211</v>
          </cell>
          <cell r="G2311">
            <v>118401</v>
          </cell>
          <cell r="H2311">
            <v>1902</v>
          </cell>
        </row>
        <row r="2312">
          <cell r="B2312" t="str">
            <v>AE.23114</v>
          </cell>
          <cell r="C2312" t="str">
            <v>Xaây truï coät chieàu cao &lt;=4m VXM caùt mòn maùc 75 - moâ ñun ñoä lôùn ML=1,5-2,0 maêng PC30.</v>
          </cell>
          <cell r="D2312" t="str">
            <v>m³</v>
          </cell>
          <cell r="F2312">
            <v>362375</v>
          </cell>
          <cell r="G2312">
            <v>118401</v>
          </cell>
          <cell r="H2312">
            <v>1902</v>
          </cell>
        </row>
        <row r="2313">
          <cell r="B2313" t="str">
            <v>AE.23115</v>
          </cell>
          <cell r="C2313" t="str">
            <v>Xaây truï coät chieàu cao &lt;=4m VXM caùt vaøng maùc100, moâ ñun ñoä lôùn cuûa caùt  ML&gt;2 maêng PC30.</v>
          </cell>
          <cell r="D2313" t="str">
            <v>m³</v>
          </cell>
          <cell r="F2313">
            <v>384311</v>
          </cell>
          <cell r="G2313">
            <v>118401</v>
          </cell>
          <cell r="H2313">
            <v>1902</v>
          </cell>
        </row>
        <row r="2314">
          <cell r="B2314" t="str">
            <v>AE.23122</v>
          </cell>
          <cell r="C2314" t="str">
            <v>Xaây truï coät chieàu cao &gt;4 ñeán &lt;=16m VXM caùt mòn maùc 25- moâ ñun ñoä lôùn ML=1,5-2,0</v>
          </cell>
          <cell r="D2314" t="str">
            <v>m³</v>
          </cell>
          <cell r="F2314">
            <v>315703</v>
          </cell>
          <cell r="G2314">
            <v>157868</v>
          </cell>
          <cell r="H2314">
            <v>5967</v>
          </cell>
        </row>
        <row r="2315">
          <cell r="B2315" t="str">
            <v>AE.23123</v>
          </cell>
          <cell r="C2315" t="str">
            <v>Xaây truï coät chieàu cao &gt;4 ñeán &lt;=16m VXM caùt mòn maùc 50 - moâ ñun ñoä lôùn ML=1,5-2,0</v>
          </cell>
          <cell r="D2315" t="str">
            <v>m³</v>
          </cell>
          <cell r="F2315">
            <v>341823</v>
          </cell>
          <cell r="G2315">
            <v>157868</v>
          </cell>
          <cell r="H2315">
            <v>5967</v>
          </cell>
        </row>
        <row r="2316">
          <cell r="B2316" t="str">
            <v>AE.23124</v>
          </cell>
          <cell r="C2316" t="str">
            <v>Xaây truï coät chieàu cao &gt;4 ñeán &lt;=16m VXM caùt mòn maùc 75 - moâ ñun ñoä lôùn ML=1,5-2,0 maêng PC30.</v>
          </cell>
          <cell r="D2316" t="str">
            <v>m³</v>
          </cell>
          <cell r="F2316">
            <v>364092</v>
          </cell>
          <cell r="G2316">
            <v>157868</v>
          </cell>
          <cell r="H2316">
            <v>5967</v>
          </cell>
        </row>
        <row r="2317">
          <cell r="B2317" t="str">
            <v>AE.23125</v>
          </cell>
          <cell r="C2317" t="str">
            <v>Xaây truï coät chieàu cao &gt;4 ñeán &lt;=16m VXM maùc 100, moâ ñun ñoä lôùn ML=1,5-2,0</v>
          </cell>
          <cell r="D2317" t="str">
            <v>m³</v>
          </cell>
          <cell r="F2317">
            <v>386132</v>
          </cell>
          <cell r="G2317">
            <v>157868</v>
          </cell>
          <cell r="H2317">
            <v>5967</v>
          </cell>
        </row>
        <row r="2318">
          <cell r="B2318" t="str">
            <v>AE.23132</v>
          </cell>
          <cell r="C2318" t="str">
            <v>Xaây truï coät  chieàu cao &gt;16 ñeán &lt;=50m VXM caùt mòn maùc 25- moâ ñun ñoä lôùn ML=1,5-2,0</v>
          </cell>
          <cell r="D2318" t="str">
            <v>m³</v>
          </cell>
          <cell r="F2318">
            <v>315703</v>
          </cell>
          <cell r="G2318">
            <v>173655</v>
          </cell>
          <cell r="H2318">
            <v>49268</v>
          </cell>
        </row>
        <row r="2319">
          <cell r="B2319" t="str">
            <v>AE.23133</v>
          </cell>
          <cell r="C2319" t="str">
            <v>Xaây truï coät  chieàu cao &gt;16 ñeán &lt;=50m VXM caùt mòn maùc 50 - moâ ñun ñoä lôùn ML=1,5-2,0</v>
          </cell>
          <cell r="D2319" t="str">
            <v>m³</v>
          </cell>
          <cell r="F2319">
            <v>341823</v>
          </cell>
          <cell r="G2319">
            <v>173655</v>
          </cell>
          <cell r="H2319">
            <v>49268</v>
          </cell>
        </row>
        <row r="2320">
          <cell r="B2320" t="str">
            <v>AE.23134</v>
          </cell>
          <cell r="C2320" t="str">
            <v>Xaây truï coät  chieàu cao &gt;16 ñeán &lt;=50m VXM caùt mòn maùc 75 - moâ ñun ñoä lôùn ML=1,5-2,0 maêng PC30.</v>
          </cell>
          <cell r="D2320" t="str">
            <v>m³</v>
          </cell>
          <cell r="F2320">
            <v>364092</v>
          </cell>
          <cell r="G2320">
            <v>173655</v>
          </cell>
          <cell r="H2320">
            <v>49268</v>
          </cell>
        </row>
        <row r="2321">
          <cell r="B2321" t="str">
            <v>AE.23135</v>
          </cell>
          <cell r="C2321" t="str">
            <v>Xaây truï coät  chieàu cao &gt;16 ñeán &lt;=50m VXM maùc 100, moâ ñun ñoä lôùn ML=1,5-2,0</v>
          </cell>
          <cell r="D2321" t="str">
            <v>m³</v>
          </cell>
          <cell r="F2321">
            <v>386132</v>
          </cell>
          <cell r="G2321">
            <v>173655</v>
          </cell>
          <cell r="H2321">
            <v>49268</v>
          </cell>
        </row>
        <row r="2322">
          <cell r="B2322" t="str">
            <v>AE.23142</v>
          </cell>
          <cell r="C2322" t="str">
            <v>Xaây ttruï coät chieàu cao &gt;50m VXM caùt mòn maùc 25- moâ ñun ñoä lôùn ML=1,5-2,0</v>
          </cell>
          <cell r="D2322" t="str">
            <v>m³</v>
          </cell>
          <cell r="F2322">
            <v>315703</v>
          </cell>
          <cell r="G2322">
            <v>181548</v>
          </cell>
          <cell r="H2322">
            <v>66391</v>
          </cell>
        </row>
        <row r="2323">
          <cell r="B2323" t="str">
            <v>AE.23143</v>
          </cell>
          <cell r="C2323" t="str">
            <v>Xaây ttruï coät chieàu cao &gt;50m VXM caùt mòn maùc 50 - moâ ñun ñoä lôùn ML=1,5-2,0</v>
          </cell>
          <cell r="D2323" t="str">
            <v>m³</v>
          </cell>
          <cell r="F2323">
            <v>341823</v>
          </cell>
          <cell r="G2323">
            <v>181548</v>
          </cell>
          <cell r="H2323">
            <v>66391</v>
          </cell>
        </row>
        <row r="2324">
          <cell r="B2324" t="str">
            <v>AE.23144</v>
          </cell>
          <cell r="C2324" t="str">
            <v>Xaây ttruï coät chieàu cao &gt;50m VXM caùt mòn maùc 75 - moâ ñun ñoä lôùn ML=1,5-2,0 maêng PC30.</v>
          </cell>
          <cell r="D2324" t="str">
            <v>m³</v>
          </cell>
          <cell r="F2324">
            <v>364092</v>
          </cell>
          <cell r="G2324">
            <v>181548</v>
          </cell>
          <cell r="H2324">
            <v>66391</v>
          </cell>
        </row>
        <row r="2325">
          <cell r="B2325" t="str">
            <v>AE.23145</v>
          </cell>
          <cell r="C2325" t="str">
            <v>Xaây ttruï coät chieàu cao &gt;50m VXM maùc 100, moâ ñun ñoä lôùn ML=1,5-2,0</v>
          </cell>
          <cell r="D2325" t="str">
            <v>m³</v>
          </cell>
          <cell r="F2325">
            <v>386132</v>
          </cell>
          <cell r="G2325">
            <v>181548</v>
          </cell>
          <cell r="H2325">
            <v>66391</v>
          </cell>
        </row>
        <row r="2326">
          <cell r="B2326" t="str">
            <v>AE.23334</v>
          </cell>
          <cell r="C2326" t="str">
            <v>Xaây töôøng thaúng coù chieàu daøy &gt;33cm, chieàu cao &gt;16 ñeán &lt;=50m VXM caùt mòn maùc 75 - moâ ñun ñoä lôùn ML=1,5-2,0 maêng PC30.</v>
          </cell>
          <cell r="D2326" t="str">
            <v>m³</v>
          </cell>
          <cell r="F2326">
            <v>362375</v>
          </cell>
          <cell r="G2326">
            <v>78145</v>
          </cell>
          <cell r="H2326">
            <v>49268</v>
          </cell>
        </row>
        <row r="2327">
          <cell r="B2327" t="str">
            <v>AE.23335</v>
          </cell>
          <cell r="C2327" t="str">
            <v>Xaây töôøng thaúng coù chieàu daøy &gt;33cm, chieàu cao &gt;16 ñeán &lt;=50m VXM maùc 100, moâ ñun ñoä lôùn ML=1,5-2,0</v>
          </cell>
          <cell r="D2327" t="str">
            <v>m³</v>
          </cell>
          <cell r="F2327">
            <v>384311</v>
          </cell>
          <cell r="G2327">
            <v>78145</v>
          </cell>
          <cell r="H2327">
            <v>49268</v>
          </cell>
        </row>
        <row r="2328">
          <cell r="B2328" t="str">
            <v>AE.24112</v>
          </cell>
          <cell r="C2328" t="str">
            <v>Xaây töôøng cong nghieâng vaën voû ñoã, chieàu daøy &lt;=33cm, chieàu cao &lt;=4m VXM caùt mòn maùc 25- moâ ñun ñoä lôùn ML=1,5-2,0</v>
          </cell>
          <cell r="D2328" t="str">
            <v>m³</v>
          </cell>
          <cell r="F2328">
            <v>315987</v>
          </cell>
          <cell r="G2328">
            <v>109718</v>
          </cell>
          <cell r="H2328">
            <v>2283</v>
          </cell>
        </row>
        <row r="2329">
          <cell r="B2329" t="str">
            <v>AE.24113</v>
          </cell>
          <cell r="C2329" t="str">
            <v>Xaây töôøng cong nghieâng vaën voû ñoã, chieàu daøy &lt;=33cm, chieàu cao &lt;=4m VXM caùt mòn maùc 50 - moâ ñun ñoä lôùn ML=1,5-2,0</v>
          </cell>
          <cell r="D2329" t="str">
            <v>m³</v>
          </cell>
          <cell r="F2329">
            <v>340999</v>
          </cell>
          <cell r="G2329">
            <v>109718</v>
          </cell>
          <cell r="H2329">
            <v>2283</v>
          </cell>
        </row>
        <row r="2330">
          <cell r="B2330" t="str">
            <v>AE.24114</v>
          </cell>
          <cell r="C2330" t="str">
            <v>Xaây töôøng cong nghieâng vaën voû ñoã, chieàu daøy &lt;=33cm, chieàu cao &lt;=4m VXM caùt mòn maùc 75 - moâ ñun ñoä lôùn ML=1,5-2,0 maêng PC30.</v>
          </cell>
          <cell r="D2330" t="str">
            <v>m³</v>
          </cell>
          <cell r="F2330">
            <v>362322</v>
          </cell>
          <cell r="G2330">
            <v>109718</v>
          </cell>
          <cell r="H2330">
            <v>2283</v>
          </cell>
        </row>
        <row r="2331">
          <cell r="B2331" t="str">
            <v>AE.24115</v>
          </cell>
          <cell r="C2331" t="str">
            <v>Xaây töôøng cong nghieâng vaën voû ñoã, chieàu daøy &lt;=33cm, chieàu cao &lt;=4m VXM maùc 100, moâ ñun ñoä lôùn ML=1,5-2,0</v>
          </cell>
          <cell r="D2331" t="str">
            <v>m³</v>
          </cell>
          <cell r="F2331">
            <v>383426</v>
          </cell>
          <cell r="G2331">
            <v>109718</v>
          </cell>
          <cell r="H2331">
            <v>2283</v>
          </cell>
        </row>
        <row r="2332">
          <cell r="B2332" t="str">
            <v>AE.24122</v>
          </cell>
          <cell r="C2332" t="str">
            <v>Xaây töôøng cong nghieâng vaën voû ñoã, chieàu daøy &lt;=33cm, chieàu cao &gt;4 ñeán &lt;=16m VXM caùt mòn maùc 25- moâ ñun ñoä lôùn ML=1,5-2,0</v>
          </cell>
          <cell r="D2332" t="str">
            <v>m³</v>
          </cell>
          <cell r="F2332">
            <v>318996</v>
          </cell>
          <cell r="G2332">
            <v>121953</v>
          </cell>
          <cell r="H2332">
            <v>6349</v>
          </cell>
        </row>
        <row r="2333">
          <cell r="B2333" t="str">
            <v>AE.24123</v>
          </cell>
          <cell r="C2333" t="str">
            <v>Xaây töôøng cong nghieâng vaën voû ñoã, chieàu daøy &lt;=33cm, chieàu cao &gt;4 ñeán &lt;=16m VXM caùt mòn maùc 50 - moâ ñun ñoä lôùn ML=1,5-2,0</v>
          </cell>
          <cell r="D2333" t="str">
            <v>m³</v>
          </cell>
          <cell r="F2333">
            <v>344246</v>
          </cell>
          <cell r="G2333">
            <v>121953</v>
          </cell>
          <cell r="H2333">
            <v>6349</v>
          </cell>
        </row>
        <row r="2334">
          <cell r="B2334" t="str">
            <v>AE.24124</v>
          </cell>
          <cell r="C2334" t="str">
            <v>Xaây töôøng cong nghieâng vaën voû ñoã, chieàu daøy &lt;=33cm, chieàu cao &gt;4 ñeán &lt;=16m VXM caùt mòn maùc 75 - moâ ñun ñoä lôùn ML=1,5-2,0 maêng PC30.</v>
          </cell>
          <cell r="D2334" t="str">
            <v>m³</v>
          </cell>
          <cell r="F2334">
            <v>365773</v>
          </cell>
          <cell r="G2334">
            <v>121953</v>
          </cell>
          <cell r="H2334">
            <v>6349</v>
          </cell>
        </row>
        <row r="2335">
          <cell r="B2335" t="str">
            <v>AE.24125</v>
          </cell>
          <cell r="C2335" t="str">
            <v>Xaây töôøng cong nghieâng vaën voû ñoã, chieàu daøy &lt;=33cm, chieàu cao &gt;4 ñeán &lt;=16m VXM maùc 100, moâ ñun ñoä lôùn ML=1,5-2,0</v>
          </cell>
          <cell r="D2335" t="str">
            <v>m³</v>
          </cell>
          <cell r="F2335">
            <v>387078</v>
          </cell>
          <cell r="G2335">
            <v>121953</v>
          </cell>
          <cell r="H2335">
            <v>6349</v>
          </cell>
        </row>
        <row r="2336">
          <cell r="B2336" t="str">
            <v>AE.24132</v>
          </cell>
          <cell r="C2336" t="str">
            <v>Xaây töôøng cong nghieâng vaën voû ñoã, chieàu daøy &lt;=33cm, chieàu cao &gt;16 ñeán &lt;=50m VXM caùt mòn maùc 25- moâ ñun ñoä lôùn ML=1,5-2,0</v>
          </cell>
          <cell r="D2336" t="str">
            <v>m³</v>
          </cell>
          <cell r="F2336">
            <v>318996</v>
          </cell>
          <cell r="G2336">
            <v>133793</v>
          </cell>
          <cell r="H2336">
            <v>49268</v>
          </cell>
        </row>
        <row r="2337">
          <cell r="B2337" t="str">
            <v>AE.24133</v>
          </cell>
          <cell r="C2337" t="str">
            <v>Xaây töôøng cong nghieâng vaën voû ñoã, chieàu daøy &lt;=33cm, chieàu cao &gt;16 ñeán &lt;=50m VXM caùt mòn maùc 50 - moâ ñun ñoä lôùn ML=1,5-2,0</v>
          </cell>
          <cell r="D2337" t="str">
            <v>m³</v>
          </cell>
          <cell r="F2337">
            <v>344246</v>
          </cell>
          <cell r="G2337">
            <v>133793</v>
          </cell>
          <cell r="H2337">
            <v>49268</v>
          </cell>
        </row>
        <row r="2338">
          <cell r="B2338" t="str">
            <v>AE.24134</v>
          </cell>
          <cell r="C2338" t="str">
            <v>Xaây töôøng cong nghieâng vaën voû ñoã, chieàu daøy &lt;=33cm, chieàu cao &gt;16 ñeán &lt;=50m VXM caùt mòn maùc 75 - moâ ñun ñoä lôùn ML=1,5-2,0 maêng PC30.</v>
          </cell>
          <cell r="D2338" t="str">
            <v>m³</v>
          </cell>
          <cell r="F2338">
            <v>365773</v>
          </cell>
          <cell r="G2338">
            <v>133793</v>
          </cell>
          <cell r="H2338">
            <v>49268</v>
          </cell>
        </row>
        <row r="2339">
          <cell r="B2339" t="str">
            <v>AE.24135</v>
          </cell>
          <cell r="C2339" t="str">
            <v>Xaây töôøng cong nghieâng vaën voû ñoã, chieàu daøy &lt;=33cm, chieàu cao &gt;16 ñeán &lt;=50m VXM maùc 100, moâ ñun ñoä lôùn ML=1,5-2,0</v>
          </cell>
          <cell r="D2339" t="str">
            <v>m³</v>
          </cell>
          <cell r="F2339">
            <v>387078</v>
          </cell>
          <cell r="G2339">
            <v>133793</v>
          </cell>
          <cell r="H2339">
            <v>49268</v>
          </cell>
        </row>
        <row r="2340">
          <cell r="B2340" t="str">
            <v>AE.24142</v>
          </cell>
          <cell r="C2340" t="str">
            <v>Xaây töôøng cong nghieâng vaën voû ñoã, chieàu daøy &lt;=33cm, chieàu cao &gt;50m VXM caùt mòn maùc 25- moâ ñun ñoä lôùn ML=1,5-2,0</v>
          </cell>
          <cell r="D2340" t="str">
            <v>m³</v>
          </cell>
          <cell r="F2340">
            <v>318996</v>
          </cell>
          <cell r="G2340">
            <v>140108</v>
          </cell>
          <cell r="H2340">
            <v>66391</v>
          </cell>
        </row>
        <row r="2341">
          <cell r="B2341" t="str">
            <v>AE.24143</v>
          </cell>
          <cell r="C2341" t="str">
            <v>Xaây töôøng cong nghieâng vaën voû ñoã, chieàu daøy &lt;=33cm, chieàu cao &gt;50m VXM caùt mòn maùc 50 - moâ ñun ñoä lôùn ML=1,5-2,0</v>
          </cell>
          <cell r="D2341" t="str">
            <v>m³</v>
          </cell>
          <cell r="F2341">
            <v>344246</v>
          </cell>
          <cell r="G2341">
            <v>140108</v>
          </cell>
          <cell r="H2341">
            <v>66391</v>
          </cell>
        </row>
        <row r="2342">
          <cell r="B2342" t="str">
            <v>AE.24144</v>
          </cell>
          <cell r="C2342" t="str">
            <v>Xaây töôøng cong nghieâng vaën voû ñoã, chieàu daøy &lt;=33cm, chieàu cao &gt;50m VXM caùt mòn maùc 75 - moâ ñun ñoä lôùn ML=1,5-2,0 maêng PC30.</v>
          </cell>
          <cell r="D2342" t="str">
            <v>m³</v>
          </cell>
          <cell r="F2342">
            <v>365773</v>
          </cell>
          <cell r="G2342">
            <v>140108</v>
          </cell>
          <cell r="H2342">
            <v>66391</v>
          </cell>
        </row>
        <row r="2343">
          <cell r="B2343" t="str">
            <v>AE.24145</v>
          </cell>
          <cell r="C2343" t="str">
            <v>Xaây töôøng cong nghieâng vaën voû ñoã, chieàu daøy &lt;=33cm, chieàu cao &gt;100m VXM maùc 100, moâ ñun ñoä lôùn ML=1,5-2,0</v>
          </cell>
          <cell r="D2343" t="str">
            <v>m³</v>
          </cell>
          <cell r="F2343">
            <v>387078</v>
          </cell>
          <cell r="G2343">
            <v>140108</v>
          </cell>
          <cell r="H2343">
            <v>66391</v>
          </cell>
        </row>
        <row r="2344">
          <cell r="B2344" t="str">
            <v>AE.24212</v>
          </cell>
          <cell r="C2344" t="str">
            <v>Xaây töôøng cong nghieâng vaën voû ñoã, chieàu daøy &gt;33cm, chieàu cao &lt;=4m VXM caùt mòn maùc 25- moâ ñun ñoä lôùn ML=1,5-2,0</v>
          </cell>
          <cell r="D2344" t="str">
            <v>m³</v>
          </cell>
          <cell r="F2344">
            <v>311235</v>
          </cell>
          <cell r="G2344">
            <v>102614</v>
          </cell>
          <cell r="H2344">
            <v>2283</v>
          </cell>
        </row>
        <row r="2345">
          <cell r="B2345" t="str">
            <v>AE.24213</v>
          </cell>
          <cell r="C2345" t="str">
            <v>Xaây töôøng cong nghieâng vaën voû ñoã, chieàu daøy &gt;33cm, chieàu cao &lt;=4m VXM caùt mòn maùc 50 - moâ ñun ñoä lôùn ML=1,5-2,0</v>
          </cell>
          <cell r="D2345" t="str">
            <v>m³</v>
          </cell>
          <cell r="F2345">
            <v>336986</v>
          </cell>
          <cell r="G2345">
            <v>102614</v>
          </cell>
          <cell r="H2345">
            <v>2283</v>
          </cell>
        </row>
        <row r="2346">
          <cell r="B2346" t="str">
            <v>AE.24214</v>
          </cell>
          <cell r="C2346" t="str">
            <v>Xaây töôøng cong nghieâng vaën voû ñoã, chieàu daøy &gt;33cm, chieàu cao &lt;=4m VXM caùt mòn maùc 75 - moâ ñun ñoä lôùn ML=1,5-2,0 maêng PC30.</v>
          </cell>
          <cell r="D2346" t="str">
            <v>m³</v>
          </cell>
          <cell r="F2346">
            <v>358940</v>
          </cell>
          <cell r="G2346">
            <v>102614</v>
          </cell>
          <cell r="H2346">
            <v>2283</v>
          </cell>
        </row>
        <row r="2347">
          <cell r="B2347" t="str">
            <v>AE.24215</v>
          </cell>
          <cell r="C2347" t="str">
            <v>Xaây töôøng cong nghieâng vaën voû ñoã, chieàu daøy &gt;33cm, chieàu cao &lt;=4m VXM maùc 100, moâ ñun ñoä lôùn ML=1,5-2,0</v>
          </cell>
          <cell r="D2347" t="str">
            <v>m³</v>
          </cell>
          <cell r="F2347">
            <v>380668</v>
          </cell>
          <cell r="G2347">
            <v>102614</v>
          </cell>
          <cell r="H2347">
            <v>2283</v>
          </cell>
        </row>
        <row r="2348">
          <cell r="B2348" t="str">
            <v>AE.24222</v>
          </cell>
          <cell r="C2348" t="str">
            <v>Xaây töôøng cong nghieâng vaën voû ñoã, chieàu daøy &gt;33cm, chieàu cao &gt;4 ñeán &lt;=16m VXM caùt mòn maùc 25- moâ ñun ñoä lôùn ML=1,5-2,0</v>
          </cell>
          <cell r="D2348" t="str">
            <v>m³</v>
          </cell>
          <cell r="F2348">
            <v>314214</v>
          </cell>
          <cell r="G2348">
            <v>114060</v>
          </cell>
          <cell r="H2348">
            <v>6349</v>
          </cell>
        </row>
        <row r="2349">
          <cell r="B2349" t="str">
            <v>AE.24223</v>
          </cell>
          <cell r="C2349" t="str">
            <v>Xaây töôøng cong nghieâng vaën voû ñoã, chieàu daøy &gt;33cm, chieàu cao &gt;4 ñeán &lt;=16m VXM caùt mòn maùc 50 - moâ ñun ñoä lôùn ML=1,5-2,0</v>
          </cell>
          <cell r="D2349" t="str">
            <v>m³</v>
          </cell>
          <cell r="F2349">
            <v>340211</v>
          </cell>
          <cell r="G2349">
            <v>114060</v>
          </cell>
          <cell r="H2349">
            <v>6349</v>
          </cell>
        </row>
        <row r="2350">
          <cell r="B2350" t="str">
            <v>AE.24224</v>
          </cell>
          <cell r="C2350" t="str">
            <v>Xaây töôøng cong nghieâng vaën voû ñoã, chieàu daøy &gt;33cm, chieàu cao &gt;4 ñeán &lt;=16m VXM caùt mòn maùc 75 - moâ ñun ñoä lôùn ML=1,5-2,0 maêng PC30.</v>
          </cell>
          <cell r="D2350" t="str">
            <v>m³</v>
          </cell>
          <cell r="F2350">
            <v>362375</v>
          </cell>
          <cell r="G2350">
            <v>114060</v>
          </cell>
          <cell r="H2350">
            <v>6349</v>
          </cell>
        </row>
        <row r="2351">
          <cell r="B2351" t="str">
            <v>AE.24225</v>
          </cell>
          <cell r="C2351" t="str">
            <v>Xaây töôøng cong nghieâng vaën voû ñoã, chieàu daøy &gt;33cm, chieàu cao &gt;4 ñeán &lt;=16m VXM maùc 100, moâ ñun ñoä lôùn ML=1,5-2,0</v>
          </cell>
          <cell r="D2351" t="str">
            <v>m³</v>
          </cell>
          <cell r="F2351">
            <v>384311</v>
          </cell>
          <cell r="G2351">
            <v>114060</v>
          </cell>
          <cell r="H2351">
            <v>6349</v>
          </cell>
        </row>
        <row r="2352">
          <cell r="B2352" t="str">
            <v>AE.24232</v>
          </cell>
          <cell r="C2352" t="str">
            <v>Xaây töôøng cong nghieâng vaën voû ñoã, chieàu daøy &gt;33cm, chieàu cao &gt;16 ñeán &lt;=50m VXM caùt mòn maùc 25- moâ ñun ñoä lôùn ML=1,5-2,0</v>
          </cell>
          <cell r="D2352" t="str">
            <v>m³</v>
          </cell>
          <cell r="F2352">
            <v>314214</v>
          </cell>
          <cell r="G2352">
            <v>125110</v>
          </cell>
          <cell r="H2352">
            <v>49268</v>
          </cell>
        </row>
        <row r="2353">
          <cell r="B2353" t="str">
            <v>AE.24233</v>
          </cell>
          <cell r="C2353" t="str">
            <v>Xaây töôøng cong nghieâng vaën voû ñoã, chieàu daøy &gt;33cm, chieàu cao &gt;16 ñeán &lt;=50m VXM caùt mòn maùc 50 - moâ ñun ñoä lôùn ML=1,5-2,0</v>
          </cell>
          <cell r="D2353" t="str">
            <v>m³</v>
          </cell>
          <cell r="F2353">
            <v>340211</v>
          </cell>
          <cell r="G2353">
            <v>125110</v>
          </cell>
          <cell r="H2353">
            <v>49268</v>
          </cell>
        </row>
        <row r="2354">
          <cell r="B2354" t="str">
            <v>AE.24234</v>
          </cell>
          <cell r="C2354" t="str">
            <v>Xaây töôøng cong nghieâng vaën voû ñoã, chieàu daøy &gt;33cm, chieàu cao &gt;16 ñeán &lt;=50m VXM caùt mòn maùc 75 - moâ ñun ñoä lôùn ML=1,5-2,0 maêng PC30.</v>
          </cell>
          <cell r="D2354" t="str">
            <v>m³</v>
          </cell>
          <cell r="F2354">
            <v>362375</v>
          </cell>
          <cell r="G2354">
            <v>125110</v>
          </cell>
          <cell r="H2354">
            <v>49268</v>
          </cell>
        </row>
        <row r="2355">
          <cell r="B2355" t="str">
            <v>AE.24235</v>
          </cell>
          <cell r="C2355" t="str">
            <v>Xaây töôøng cong nghieâng vaën voû ñoã, chieàu daøy &gt;33cm, chieàu cao &gt;16 ñeán &lt;=50m VXM maùc 100, moâ ñun ñoä lôùn ML=1,5-2,0</v>
          </cell>
          <cell r="D2355" t="str">
            <v>m³</v>
          </cell>
          <cell r="F2355">
            <v>384311</v>
          </cell>
          <cell r="G2355">
            <v>125110</v>
          </cell>
          <cell r="H2355">
            <v>49268</v>
          </cell>
        </row>
        <row r="2356">
          <cell r="B2356" t="str">
            <v>AE.24242</v>
          </cell>
          <cell r="C2356" t="str">
            <v>Xaây töôøng cong nghieâng vaën voû ñoã, chieàu daøy &gt;33cm, chieàu cao &gt;50m VXM caùt mòn maùc 25- moâ ñun ñoä lôùn ML=1,5-2,0</v>
          </cell>
          <cell r="D2356" t="str">
            <v>m³</v>
          </cell>
          <cell r="F2356">
            <v>314214</v>
          </cell>
          <cell r="G2356">
            <v>131030</v>
          </cell>
          <cell r="H2356">
            <v>66391</v>
          </cell>
        </row>
        <row r="2357">
          <cell r="B2357" t="str">
            <v>AE.24243</v>
          </cell>
          <cell r="C2357" t="str">
            <v>Xaây töôøng cong nghieâng vaën voû ñoã, chieàu daøy &gt;33cm, chieàu cao &gt;50m VXM caùt mòn maùc 50 - moâ ñun ñoä lôùn ML=1,5-2,0</v>
          </cell>
          <cell r="D2357" t="str">
            <v>m³</v>
          </cell>
          <cell r="F2357">
            <v>340211</v>
          </cell>
          <cell r="G2357">
            <v>131030</v>
          </cell>
          <cell r="H2357">
            <v>66391</v>
          </cell>
        </row>
        <row r="2358">
          <cell r="B2358" t="str">
            <v>AE.24244</v>
          </cell>
          <cell r="C2358" t="str">
            <v>Xaây töôøng cong nghieâng vaën voû ñoã, chieàu daøy &gt;33cm, chieàu cao &gt;50m VXM caùt mòn maùc 75 - moâ ñun ñoä lôùn ML=1,5-2,0 maêng PC30.</v>
          </cell>
          <cell r="D2358" t="str">
            <v>m³</v>
          </cell>
          <cell r="F2358">
            <v>362375</v>
          </cell>
          <cell r="G2358">
            <v>131030</v>
          </cell>
          <cell r="H2358">
            <v>66391</v>
          </cell>
        </row>
        <row r="2359">
          <cell r="B2359" t="str">
            <v>AE.24245</v>
          </cell>
          <cell r="C2359" t="str">
            <v>Xaây töôøng cong nghieâng vaën voû ñoã, chieàu daøy &gt;33cm, chieàu cao &gt;50m VXM maùc 100, moâ ñun ñoä lôùn ML=1,5-2,0</v>
          </cell>
          <cell r="D2359" t="str">
            <v>m³</v>
          </cell>
          <cell r="F2359">
            <v>384311</v>
          </cell>
          <cell r="G2359">
            <v>131030</v>
          </cell>
          <cell r="H2359">
            <v>66391</v>
          </cell>
        </row>
        <row r="2360">
          <cell r="B2360" t="str">
            <v>AE.25112</v>
          </cell>
          <cell r="C2360" t="str">
            <v>Xaây coáng cuoán cong VXM caùt mòn maùc 50 - moâ ñun ñoä lôùn ML=1,5-2,0</v>
          </cell>
          <cell r="D2360" t="str">
            <v>m³</v>
          </cell>
          <cell r="F2360">
            <v>334980</v>
          </cell>
          <cell r="G2360">
            <v>183916</v>
          </cell>
          <cell r="H2360">
            <v>2283</v>
          </cell>
        </row>
        <row r="2361">
          <cell r="B2361" t="str">
            <v>AE.25113</v>
          </cell>
          <cell r="C2361" t="str">
            <v>Xaây coáng cuoán cong VXM caùt mòn maùc 50 - moâ ñun ñoä lôùn ML=1,5-2,0</v>
          </cell>
          <cell r="D2361" t="str">
            <v>m³</v>
          </cell>
          <cell r="F2361">
            <v>334980</v>
          </cell>
          <cell r="G2361">
            <v>183916</v>
          </cell>
          <cell r="H2361">
            <v>2283</v>
          </cell>
        </row>
        <row r="2362">
          <cell r="B2362" t="str">
            <v>AE.25114</v>
          </cell>
          <cell r="C2362" t="str">
            <v>Xaây coáng cuoán cong VXM caùt mòn maùc 75 - moâ ñun ñoä lôùn ML=1,5-2,0 maêng PC30.</v>
          </cell>
          <cell r="D2362" t="str">
            <v>m³</v>
          </cell>
          <cell r="F2362">
            <v>355373</v>
          </cell>
          <cell r="G2362">
            <v>183916</v>
          </cell>
          <cell r="H2362">
            <v>2283</v>
          </cell>
        </row>
        <row r="2363">
          <cell r="B2363" t="str">
            <v>AE.25115</v>
          </cell>
          <cell r="C2363" t="str">
            <v>Xaây coáng cuoán cong VXM caùt mòn maùc 75 - moâ ñun ñoä lôùn ML=1,5-2,0 maêng PC30.</v>
          </cell>
          <cell r="D2363" t="str">
            <v>m³</v>
          </cell>
          <cell r="F2363">
            <v>355373</v>
          </cell>
          <cell r="G2363">
            <v>183916</v>
          </cell>
          <cell r="H2363">
            <v>2283</v>
          </cell>
        </row>
        <row r="2364">
          <cell r="B2364" t="str">
            <v>AE.25213</v>
          </cell>
          <cell r="C2364" t="str">
            <v>Xaây coáng thaønh voøm cong VXM caùt mòn maùc 50 - moâ ñun ñoä lôùn ML=1,5-2,0</v>
          </cell>
          <cell r="D2364" t="str">
            <v>m³</v>
          </cell>
          <cell r="F2364">
            <v>342431</v>
          </cell>
          <cell r="G2364">
            <v>168919</v>
          </cell>
          <cell r="H2364">
            <v>2283</v>
          </cell>
        </row>
        <row r="2365">
          <cell r="B2365" t="str">
            <v>AE.25214</v>
          </cell>
          <cell r="C2365" t="str">
            <v>Xaây coáng thaønh voøm cong VXM caùt mòn maùc 75 - moâ ñun ñoä lôùn ML=1,5-2,0 maêng PC30.</v>
          </cell>
          <cell r="D2365" t="str">
            <v>m³</v>
          </cell>
          <cell r="F2365">
            <v>363552</v>
          </cell>
          <cell r="G2365">
            <v>168919</v>
          </cell>
          <cell r="H2365">
            <v>2283</v>
          </cell>
        </row>
        <row r="2366">
          <cell r="B2366" t="str">
            <v>AE.25215</v>
          </cell>
          <cell r="C2366" t="str">
            <v>Xaây coáng thaønh voøm cong VXM caùt mòn maùc 75 - moâ ñun ñoä lôùn ML=1,5-2,0 maêng PC30.</v>
          </cell>
          <cell r="D2366" t="str">
            <v>m³</v>
          </cell>
          <cell r="F2366">
            <v>363552</v>
          </cell>
          <cell r="G2366">
            <v>168919</v>
          </cell>
          <cell r="H2366">
            <v>2283</v>
          </cell>
        </row>
        <row r="2367">
          <cell r="B2367" t="str">
            <v>AE.26112</v>
          </cell>
          <cell r="C2367" t="str">
            <v>Xaây beå chöùa VXM caùt mòn maùc 50 - moâ ñun ñoä lôùn ML=1,5-2,0</v>
          </cell>
          <cell r="D2367" t="str">
            <v>m³</v>
          </cell>
          <cell r="F2367">
            <v>348244</v>
          </cell>
          <cell r="G2367">
            <v>142081</v>
          </cell>
          <cell r="H2367">
            <v>2283</v>
          </cell>
        </row>
        <row r="2368">
          <cell r="B2368" t="str">
            <v>AE.26113</v>
          </cell>
          <cell r="C2368" t="str">
            <v>Xaây beå chöùa VXM caùt vaøng maùc 50, moâ ñun ñoä lôùn cuûa caùt  ML&gt;2 maêng PC30.</v>
          </cell>
          <cell r="D2368" t="str">
            <v>m³</v>
          </cell>
          <cell r="F2368">
            <v>348244</v>
          </cell>
          <cell r="G2368">
            <v>142081</v>
          </cell>
          <cell r="H2368">
            <v>2283</v>
          </cell>
        </row>
        <row r="2369">
          <cell r="B2369" t="str">
            <v>AE.26114</v>
          </cell>
          <cell r="C2369" t="str">
            <v>Xaây beå chöùa VXM caùt mòn maùc 75 - moâ ñun ñoä lôùn ML=1,5-2,0 maêng PC30.</v>
          </cell>
          <cell r="D2369" t="str">
            <v>m³</v>
          </cell>
          <cell r="F2369">
            <v>371147</v>
          </cell>
          <cell r="G2369">
            <v>142081</v>
          </cell>
          <cell r="H2369">
            <v>2283</v>
          </cell>
        </row>
        <row r="2370">
          <cell r="B2370" t="str">
            <v>AE.26115</v>
          </cell>
          <cell r="C2370" t="str">
            <v>Xaây beå chöùa VXM maùc 100, moâ ñun ñoä lôùn ML=1,5-2,0</v>
          </cell>
          <cell r="D2370" t="str">
            <v>m³</v>
          </cell>
          <cell r="F2370">
            <v>393814</v>
          </cell>
          <cell r="G2370">
            <v>142081</v>
          </cell>
          <cell r="H2370">
            <v>2283</v>
          </cell>
        </row>
        <row r="2371">
          <cell r="B2371" t="str">
            <v>AE.26212</v>
          </cell>
          <cell r="C2371" t="str">
            <v>Xaây hoá van, hoá ga VXM caùt mòn maùc 50 - moâ ñun ñoä lôùn ML=1,5-2,0</v>
          </cell>
          <cell r="D2371" t="str">
            <v>m³</v>
          </cell>
          <cell r="F2371">
            <v>353865</v>
          </cell>
          <cell r="G2371">
            <v>126294</v>
          </cell>
          <cell r="H2371">
            <v>2283</v>
          </cell>
        </row>
        <row r="2372">
          <cell r="B2372" t="str">
            <v>AE.26213</v>
          </cell>
          <cell r="C2372" t="str">
            <v>Xaây hoá van, hoá ga VXM caùt mòn maùc 50 - moâ ñun ñoä lôùn ML=1,5-2,0 maêng PC30.</v>
          </cell>
          <cell r="D2372" t="str">
            <v>m³</v>
          </cell>
          <cell r="F2372">
            <v>353865</v>
          </cell>
          <cell r="G2372">
            <v>126294</v>
          </cell>
          <cell r="H2372">
            <v>2283</v>
          </cell>
        </row>
        <row r="2373">
          <cell r="B2373" t="str">
            <v>AE.26214</v>
          </cell>
          <cell r="C2373" t="str">
            <v>Xaây hoá van, hoá ga VXM caùt mòn maùc 75 - moâ ñun ñoä lôùn ML=1,5-2,0 maêng PC30.</v>
          </cell>
          <cell r="D2373" t="str">
            <v>m³</v>
          </cell>
          <cell r="F2373">
            <v>378245</v>
          </cell>
          <cell r="G2373">
            <v>126294</v>
          </cell>
          <cell r="H2373">
            <v>2283</v>
          </cell>
        </row>
        <row r="2374">
          <cell r="B2374" t="str">
            <v>AE.26215</v>
          </cell>
          <cell r="C2374" t="str">
            <v>Xaây hoá van, hoá ga VXM maùc 100, moâ ñun ñoä lôùn ML=1,5-2,0</v>
          </cell>
          <cell r="D2374" t="str">
            <v>m³</v>
          </cell>
          <cell r="F2374">
            <v>402375</v>
          </cell>
          <cell r="G2374">
            <v>126294</v>
          </cell>
          <cell r="H2374">
            <v>2283</v>
          </cell>
        </row>
        <row r="2375">
          <cell r="B2375" t="str">
            <v>AE.26312</v>
          </cell>
          <cell r="C2375" t="str">
            <v>Xaây goái ñôõ oáng, raõnh thoaùt nöôùc VXM caùt mòn maùc 50 - moâ ñun ñoä lôùn ML=1,5-2,0</v>
          </cell>
          <cell r="D2375" t="str">
            <v>m³</v>
          </cell>
          <cell r="F2375">
            <v>354708</v>
          </cell>
          <cell r="G2375">
            <v>177602</v>
          </cell>
          <cell r="H2375">
            <v>2283</v>
          </cell>
        </row>
        <row r="2376">
          <cell r="B2376" t="str">
            <v>AE.26313</v>
          </cell>
          <cell r="C2376" t="str">
            <v>Xaây goái ñôõ oáng, raõnh thoaùt nöôùc VXM caùt mòn maùc 50 - moâ ñun ñoä lôùn ML=1,5-2,0 maêng PC30.</v>
          </cell>
          <cell r="D2376" t="str">
            <v>m³</v>
          </cell>
          <cell r="F2376">
            <v>354712</v>
          </cell>
          <cell r="G2376">
            <v>177602</v>
          </cell>
          <cell r="H2376">
            <v>2283</v>
          </cell>
        </row>
        <row r="2377">
          <cell r="B2377" t="str">
            <v>AE.26314</v>
          </cell>
          <cell r="C2377" t="str">
            <v>Xaây goái ñôõ oáng, raõnh thoaùt nöôùc VXM caùt mòn maùc 75 - moâ ñun ñoä lôùn ML=1,5-2,0 maêng PC30.</v>
          </cell>
          <cell r="D2377" t="str">
            <v>m³</v>
          </cell>
          <cell r="F2377">
            <v>379313</v>
          </cell>
          <cell r="G2377">
            <v>177602</v>
          </cell>
          <cell r="H2377">
            <v>2283</v>
          </cell>
        </row>
        <row r="2378">
          <cell r="B2378" t="str">
            <v>AE.26315</v>
          </cell>
          <cell r="C2378" t="str">
            <v>Xaây goái ñôõ oáng, raõnh thoaùt nöôùc VXM maùc 100, moâ ñun ñoä lôùn ML=1,5-2,0</v>
          </cell>
          <cell r="D2378" t="str">
            <v>m³</v>
          </cell>
          <cell r="F2378">
            <v>403659</v>
          </cell>
          <cell r="G2378">
            <v>177602</v>
          </cell>
          <cell r="H2378">
            <v>2283</v>
          </cell>
        </row>
        <row r="2379">
          <cell r="B2379" t="str">
            <v>AE.27110</v>
          </cell>
          <cell r="C2379" t="str">
            <v>Xaây beå choáng hoaù chaát,beå chöùa aên moøn baèng gaïch chæ 6,5x10,5x22</v>
          </cell>
          <cell r="D2379" t="str">
            <v>m³</v>
          </cell>
          <cell r="F2379">
            <v>1295050</v>
          </cell>
          <cell r="G2379">
            <v>175191</v>
          </cell>
          <cell r="H2379">
            <v>2283</v>
          </cell>
        </row>
        <row r="2380">
          <cell r="B2380" t="str">
            <v>AE.27113</v>
          </cell>
          <cell r="C2380" t="str">
            <v>Xaây beå choáng hoaù chaát,beå chöùa aên moøn</v>
          </cell>
          <cell r="D2380" t="str">
            <v>m³</v>
          </cell>
          <cell r="F2380">
            <v>1330928</v>
          </cell>
          <cell r="G2380">
            <v>149975</v>
          </cell>
          <cell r="H2380">
            <v>2283</v>
          </cell>
        </row>
        <row r="2381">
          <cell r="B2381" t="str">
            <v>AE.28112</v>
          </cell>
          <cell r="C2381" t="str">
            <v>Xaây caùc boä phaän keát caáu phöùc taïp coù chieàu cao &lt;=4m VXM caùt mòn maùc 50 - moâ ñun ñoä lôùn ML=1,5-2,0</v>
          </cell>
          <cell r="D2381" t="str">
            <v>m³</v>
          </cell>
          <cell r="F2381">
            <v>349069</v>
          </cell>
          <cell r="G2381">
            <v>142081</v>
          </cell>
          <cell r="H2381">
            <v>2283</v>
          </cell>
        </row>
        <row r="2382">
          <cell r="B2382" t="str">
            <v>AE.28113</v>
          </cell>
          <cell r="C2382" t="str">
            <v>Xaây caùc boä phaän keát caáu phöùc taïp coù chieàu cao &lt;=4m VXM caùt mòn maùc 50 - moâ ñun ñoä lôùn ML=1,5-2,0 xi maêng PC30.</v>
          </cell>
          <cell r="D2382" t="str">
            <v>m³</v>
          </cell>
          <cell r="F2382">
            <v>349069</v>
          </cell>
          <cell r="G2382">
            <v>142081</v>
          </cell>
          <cell r="H2382">
            <v>2283</v>
          </cell>
        </row>
        <row r="2383">
          <cell r="B2383" t="str">
            <v>AE.28114</v>
          </cell>
          <cell r="C2383" t="str">
            <v>Xaây caùc boä phaän keát caáu phöùc taïp coù chieàu cao &lt;=4m VXM caùt mòn maùc 75 - moâ ñun ñoä lôùn ML=1,5-2,0 maêng PC30.</v>
          </cell>
          <cell r="D2383" t="str">
            <v>m³</v>
          </cell>
          <cell r="F2383">
            <v>369657</v>
          </cell>
          <cell r="G2383">
            <v>142081</v>
          </cell>
          <cell r="H2383">
            <v>2283</v>
          </cell>
        </row>
        <row r="2384">
          <cell r="B2384" t="str">
            <v>AE.28115</v>
          </cell>
          <cell r="C2384" t="str">
            <v>Xaây caùc boä phaän keát caáu phöùc taïp coù chieàu cao &lt;=4m VXM maùc 100, moâ ñun ñoä lôùn ML=1,5-2,0</v>
          </cell>
          <cell r="D2384" t="str">
            <v>m³</v>
          </cell>
          <cell r="F2384">
            <v>390034</v>
          </cell>
          <cell r="G2384">
            <v>142081</v>
          </cell>
          <cell r="H2384">
            <v>2283</v>
          </cell>
        </row>
        <row r="2385">
          <cell r="B2385" t="str">
            <v>AE.28122</v>
          </cell>
          <cell r="C2385" t="str">
            <v>Xaây caùc boä phaän keát caáu phöùc taïp coù chieàu cao &gt;4 ñeán &lt;=16m VXM caùt mòn maùc 50 - moâ ñun ñoä lôùn ML=1,5-2,0</v>
          </cell>
          <cell r="D2385" t="str">
            <v>m³</v>
          </cell>
          <cell r="F2385">
            <v>350731</v>
          </cell>
          <cell r="G2385">
            <v>157868</v>
          </cell>
          <cell r="H2385">
            <v>10404</v>
          </cell>
        </row>
        <row r="2386">
          <cell r="B2386" t="str">
            <v>AE.28123</v>
          </cell>
          <cell r="C2386" t="str">
            <v>Xaây caùc boä phaän keát caáu phöùc taïp coù chieàu cao &gt;4 ñeán &lt;=16m VXM caùt mòn maùc 50 - moâ ñun ñoä lôùn ML=1,5-2,0 xi maêng PC30.</v>
          </cell>
          <cell r="D2386" t="str">
            <v>m³</v>
          </cell>
          <cell r="F2386">
            <v>350731</v>
          </cell>
          <cell r="G2386">
            <v>157868</v>
          </cell>
          <cell r="H2386">
            <v>10404</v>
          </cell>
        </row>
        <row r="2387">
          <cell r="B2387" t="str">
            <v>AE.28124</v>
          </cell>
          <cell r="C2387" t="str">
            <v>Xaây caùc boä phaän keát caáu phöùc taïp coù chieàu cao &gt;4 ñeán &lt;=16m VXM caùt mòn maùc 75 - moâ ñun ñoä lôùn ML=1,5-2,0 maêng PC30.</v>
          </cell>
          <cell r="D2387" t="str">
            <v>m³</v>
          </cell>
          <cell r="F2387">
            <v>371417</v>
          </cell>
          <cell r="G2387">
            <v>157868</v>
          </cell>
          <cell r="H2387">
            <v>10404</v>
          </cell>
        </row>
        <row r="2388">
          <cell r="B2388" t="str">
            <v>AE.28125</v>
          </cell>
          <cell r="C2388" t="str">
            <v>Xaây caùc boä phaän keát caáu phöùc taïp coù chieàu cao &gt;4 ñeán &lt;=16m VXM maùc 100, moâ ñun ñoä lôùn ML=1,5-2,0</v>
          </cell>
          <cell r="D2388" t="str">
            <v>m³</v>
          </cell>
          <cell r="F2388">
            <v>391891</v>
          </cell>
          <cell r="G2388">
            <v>157868</v>
          </cell>
          <cell r="H2388">
            <v>10404</v>
          </cell>
        </row>
        <row r="2389">
          <cell r="B2389" t="str">
            <v>AE.28132</v>
          </cell>
          <cell r="C2389" t="str">
            <v>Xaây caùc boä phaän coù keát caáu phöùc taïp chieàu cao &gt;16 ñeán &lt;=50m VXM caùt mòn maùc 50 - moâ ñun ñoä lôùn ML=1,5-2,0</v>
          </cell>
          <cell r="D2389" t="str">
            <v>m³</v>
          </cell>
          <cell r="F2389">
            <v>350731</v>
          </cell>
          <cell r="G2389">
            <v>173655</v>
          </cell>
          <cell r="H2389">
            <v>49268</v>
          </cell>
        </row>
        <row r="2390">
          <cell r="B2390" t="str">
            <v>AE.28133</v>
          </cell>
          <cell r="C2390" t="str">
            <v>Xaây caùc boä phaän coù keát caáu phöùc taïp chieàu cao &gt;16 ñeán &lt;=50m VXM caùt vaøng maùc 50, moâ ñun ñoä lôùn cuûa caùt  ML&gt;2 maêng PC30.</v>
          </cell>
          <cell r="D2390" t="str">
            <v>m³</v>
          </cell>
          <cell r="F2390">
            <v>350731</v>
          </cell>
          <cell r="G2390">
            <v>173655</v>
          </cell>
          <cell r="H2390">
            <v>49268</v>
          </cell>
        </row>
        <row r="2391">
          <cell r="B2391" t="str">
            <v>AE.28134</v>
          </cell>
          <cell r="C2391" t="str">
            <v>Xaây caùc boä phaän coù keát caáu phöùc taïp chieàu cao &gt;16 ñeán &lt;=50m VXM caùt mòn maùc 75 - moâ ñun ñoä lôùn ML=1,5-2,0 maêng PC30.</v>
          </cell>
          <cell r="D2391" t="str">
            <v>m³</v>
          </cell>
          <cell r="F2391">
            <v>371417</v>
          </cell>
          <cell r="G2391">
            <v>173655</v>
          </cell>
          <cell r="H2391">
            <v>49268</v>
          </cell>
        </row>
        <row r="2392">
          <cell r="B2392" t="str">
            <v>AE.28135</v>
          </cell>
          <cell r="C2392" t="str">
            <v>Xaây caùc boä phaän coù keát caáu phöùc taïp chieàu cao &gt;16 ñeán &lt;=50m VXM maùc 100, moâ ñun ñoä lôùn ML=1,5-2,0</v>
          </cell>
          <cell r="D2392" t="str">
            <v>m³</v>
          </cell>
          <cell r="F2392">
            <v>391891</v>
          </cell>
          <cell r="G2392">
            <v>173655</v>
          </cell>
          <cell r="H2392">
            <v>49268</v>
          </cell>
        </row>
        <row r="2393">
          <cell r="B2393" t="str">
            <v>AE.28142</v>
          </cell>
          <cell r="C2393" t="str">
            <v>Xaây caùc boä phaän coù keát caáu phöùc taïp coù  chieàu cao &gt;50m VXM caùt mòn maùc 50 - moâ ñun ñoä lôùn ML=1,5-2,0</v>
          </cell>
          <cell r="D2393" t="str">
            <v>m³</v>
          </cell>
          <cell r="F2393">
            <v>350731</v>
          </cell>
          <cell r="G2393">
            <v>181548</v>
          </cell>
          <cell r="H2393">
            <v>66391</v>
          </cell>
        </row>
        <row r="2394">
          <cell r="B2394" t="str">
            <v>AE.28143</v>
          </cell>
          <cell r="C2394" t="str">
            <v>Xaây caùc boä phaän coù keát caáu phöùc taïp coù  chieàu cao &gt;50m VXM caùt mòn maùc 50 - moâ ñun ñoä lôùn ML=1,5-2,0 xi maêng PC30.</v>
          </cell>
          <cell r="D2394" t="str">
            <v>m³</v>
          </cell>
          <cell r="F2394">
            <v>350731</v>
          </cell>
          <cell r="G2394">
            <v>181548</v>
          </cell>
          <cell r="H2394">
            <v>66391</v>
          </cell>
        </row>
        <row r="2395">
          <cell r="B2395" t="str">
            <v>AE.28144</v>
          </cell>
          <cell r="C2395" t="str">
            <v>Xaây caùc boä phaän coù keát caáu phöùc taïp coù  chieàu cao &gt;50m VXM caùt mòn maùc 75 - moâ ñun ñoä lôùn ML=1,5-2,0 maêng PC30.</v>
          </cell>
          <cell r="D2395" t="str">
            <v>m³</v>
          </cell>
          <cell r="F2395">
            <v>371417</v>
          </cell>
          <cell r="G2395">
            <v>181548</v>
          </cell>
          <cell r="H2395">
            <v>66391</v>
          </cell>
        </row>
        <row r="2396">
          <cell r="B2396" t="str">
            <v>AE.28145</v>
          </cell>
          <cell r="C2396" t="str">
            <v>Xaây caùc boä phaän coù keát caáu phöùc taïp coù  chieàu cao &gt;50m VXM maùc 100, moâ ñun ñoä lôùn ML=1,5-2,0</v>
          </cell>
          <cell r="D2396" t="str">
            <v>m³</v>
          </cell>
          <cell r="F2396">
            <v>391891</v>
          </cell>
          <cell r="G2396">
            <v>181548</v>
          </cell>
          <cell r="H2396">
            <v>66391</v>
          </cell>
        </row>
        <row r="2397">
          <cell r="B2397" t="str">
            <v>AE.31112</v>
          </cell>
          <cell r="C2397" t="str">
            <v>Xaây moùng coù chieàu daày &lt;=30cm VXM caùt mòn maùc 25  - moâ ñun ñoä lôùn MI=1,5-2</v>
          </cell>
          <cell r="D2397" t="str">
            <v>m³</v>
          </cell>
          <cell r="F2397">
            <v>419783</v>
          </cell>
          <cell r="G2397">
            <v>65910</v>
          </cell>
        </row>
        <row r="2398">
          <cell r="B2398" t="str">
            <v>AE.31113</v>
          </cell>
          <cell r="C2398" t="str">
            <v>Xaây moùng coù chieàu daày &lt;=30cm VXM caùt mòn maùc 50  - moâ ñun ñoä lôùn MI=1,5-2</v>
          </cell>
          <cell r="D2398" t="str">
            <v>m³</v>
          </cell>
          <cell r="F2398">
            <v>444425</v>
          </cell>
          <cell r="G2398">
            <v>65910</v>
          </cell>
        </row>
        <row r="2399">
          <cell r="B2399" t="str">
            <v>AE.31114</v>
          </cell>
          <cell r="C2399" t="str">
            <v>Xaây moùng coù chieàu daày &lt;=30cm VXM caùt mòn maùc 75 - moâ ñun ñoä lôùn MI=1,5-2</v>
          </cell>
          <cell r="D2399" t="str">
            <v>m³</v>
          </cell>
          <cell r="F2399">
            <v>465433</v>
          </cell>
          <cell r="G2399">
            <v>65910</v>
          </cell>
        </row>
        <row r="2400">
          <cell r="B2400" t="str">
            <v>AE.31115</v>
          </cell>
          <cell r="C2400" t="str">
            <v>Xaây moùng coù chieàu daày &lt;=30cm VXM maùc 100, moâ ñun ñoä lôùn ML=1,5-2,0</v>
          </cell>
          <cell r="D2400" t="str">
            <v>m³</v>
          </cell>
          <cell r="F2400">
            <v>481075</v>
          </cell>
          <cell r="G2400">
            <v>65910</v>
          </cell>
        </row>
        <row r="2401">
          <cell r="B2401" t="str">
            <v>AE.31212</v>
          </cell>
          <cell r="C2401" t="str">
            <v>Xaây moùng coù chieàu daày &gt;30cm VXM caùt mòn maùc 25  - moâ ñun ñoä lôùn MI=1,5-2</v>
          </cell>
          <cell r="D2401" t="str">
            <v>m³</v>
          </cell>
          <cell r="F2401">
            <v>408126</v>
          </cell>
          <cell r="G2401">
            <v>58806</v>
          </cell>
        </row>
        <row r="2402">
          <cell r="B2402" t="str">
            <v>AE.31213</v>
          </cell>
          <cell r="C2402" t="str">
            <v>Xaây moùng coù chieàu daày &gt;30cm VXM caùt mòn maùc 50  - moâ ñun ñoä lôùn MI=1,5-2</v>
          </cell>
          <cell r="D2402" t="str">
            <v>m³</v>
          </cell>
          <cell r="F2402">
            <v>433589</v>
          </cell>
          <cell r="G2402">
            <v>58806</v>
          </cell>
        </row>
        <row r="2403">
          <cell r="B2403" t="str">
            <v>AE.31214</v>
          </cell>
          <cell r="C2403" t="str">
            <v>Xaây moùng coù chieàu daày &gt;30cm VXM caùt mòn maùc 75 - moâ ñun ñoä lôùn MI=1,5-2</v>
          </cell>
          <cell r="D2403" t="str">
            <v>m³</v>
          </cell>
          <cell r="F2403">
            <v>455298</v>
          </cell>
          <cell r="G2403">
            <v>58806</v>
          </cell>
        </row>
        <row r="2404">
          <cell r="B2404" t="str">
            <v>AE.31215</v>
          </cell>
          <cell r="C2404" t="str">
            <v>Xaây moùng coù chieàu daày &gt;30cm VXM maùc 100, moâ ñun ñoä lôùn ML=1,5-2,0</v>
          </cell>
          <cell r="D2404" t="str">
            <v>m³</v>
          </cell>
          <cell r="F2404">
            <v>471460</v>
          </cell>
          <cell r="G2404">
            <v>58806</v>
          </cell>
        </row>
        <row r="2405">
          <cell r="B2405" t="str">
            <v>AE.32112</v>
          </cell>
          <cell r="C2405" t="str">
            <v>Xaây töôøng coù chieàu daøy&lt;=10cm, chieàu cao &lt;=4m VXM caùt mòn maùc 25  - moâ ñun ñoä lôùn MI=1,5-2</v>
          </cell>
          <cell r="D2405" t="str">
            <v>m³</v>
          </cell>
          <cell r="F2405">
            <v>442645</v>
          </cell>
          <cell r="G2405">
            <v>88011</v>
          </cell>
          <cell r="H2405">
            <v>2283</v>
          </cell>
        </row>
        <row r="2406">
          <cell r="B2406" t="str">
            <v>AE.32113</v>
          </cell>
          <cell r="C2406" t="str">
            <v>Xaây töôøng coù chieàu daøy&lt;=10cm, chieàu cao &lt;=4m VXM caùt mòn maùc 50  - moâ ñun ñoä lôùn MI=1,5-2</v>
          </cell>
          <cell r="D2406" t="str">
            <v>m³</v>
          </cell>
          <cell r="F2406">
            <v>464310</v>
          </cell>
          <cell r="G2406">
            <v>88011</v>
          </cell>
          <cell r="H2406">
            <v>2283</v>
          </cell>
        </row>
        <row r="2407">
          <cell r="B2407" t="str">
            <v>AE.32114</v>
          </cell>
          <cell r="C2407" t="str">
            <v>Xaây töôøng coù chieàu daøy&lt;=10cm, chieàu cao &lt;=4m VXM caùt mòn maùc 75 - moâ ñun ñoä lôùn MI=1,5-2</v>
          </cell>
          <cell r="D2407" t="str">
            <v>m³</v>
          </cell>
          <cell r="F2407">
            <v>482780</v>
          </cell>
          <cell r="G2407">
            <v>88011</v>
          </cell>
          <cell r="H2407">
            <v>2283</v>
          </cell>
        </row>
        <row r="2408">
          <cell r="B2408" t="str">
            <v>AE.32115</v>
          </cell>
          <cell r="C2408" t="str">
            <v>Xaây töôøng coù chieàu daøy&lt;=10cm, chieàu cao &lt;=4m VXM maùc 100, moâ ñun ñoä lôùn ML=1,5-2,0</v>
          </cell>
          <cell r="D2408" t="str">
            <v>m³</v>
          </cell>
          <cell r="F2408">
            <v>496531</v>
          </cell>
          <cell r="G2408">
            <v>88011</v>
          </cell>
          <cell r="H2408">
            <v>2283</v>
          </cell>
        </row>
        <row r="2409">
          <cell r="B2409" t="str">
            <v>AE.32122</v>
          </cell>
          <cell r="C2409" t="str">
            <v>Xaây töôøng coù chieàu daøy &lt;=10cm, chieàu cao &gt;4 ñeán &lt;=16m VXM caùt mòn maùc 25  - moâ ñun ñoä lôùn MI=1,5-2</v>
          </cell>
          <cell r="D2409" t="str">
            <v>m³</v>
          </cell>
          <cell r="F2409">
            <v>446841</v>
          </cell>
          <cell r="G2409">
            <v>95905</v>
          </cell>
          <cell r="H2409">
            <v>10404</v>
          </cell>
        </row>
        <row r="2410">
          <cell r="B2410" t="str">
            <v>AE.32123</v>
          </cell>
          <cell r="C2410" t="str">
            <v>Xaây töôøng coù chieàu daøy &lt;=10cm, chieàu cao &gt;4 ñeán &lt;=16m VXM caùt mòn maùc 50  - moâ ñun ñoä lôùn MI=1,5-2</v>
          </cell>
          <cell r="D2410" t="str">
            <v>m³</v>
          </cell>
          <cell r="F2410">
            <v>468711</v>
          </cell>
          <cell r="G2410">
            <v>95905</v>
          </cell>
          <cell r="H2410">
            <v>10404</v>
          </cell>
        </row>
        <row r="2411">
          <cell r="B2411" t="str">
            <v>AE.32124</v>
          </cell>
          <cell r="C2411" t="str">
            <v>Xaây töôøng coù chieàu daøy &lt;=10cm, chieàu cao &gt;4 ñeán &lt;=16m VXM caùt mòn maùc 75 - moâ ñun ñoä lôùn MI=1,5-2</v>
          </cell>
          <cell r="D2411" t="str">
            <v>m³</v>
          </cell>
          <cell r="F2411">
            <v>487356</v>
          </cell>
          <cell r="G2411">
            <v>95905</v>
          </cell>
          <cell r="H2411">
            <v>10404</v>
          </cell>
        </row>
        <row r="2412">
          <cell r="B2412" t="str">
            <v>AE.32125</v>
          </cell>
          <cell r="C2412" t="str">
            <v>Xaây töôøng coù chieàu daøy &lt;=10cm, chieàu cao &gt;4 ñeán &lt;=16m VXM maùc 100, moâ ñun ñoä lôùn ML=1,5-2,0</v>
          </cell>
          <cell r="D2412" t="str">
            <v>m³</v>
          </cell>
          <cell r="F2412">
            <v>501237</v>
          </cell>
          <cell r="G2412">
            <v>95905</v>
          </cell>
          <cell r="H2412">
            <v>10404</v>
          </cell>
        </row>
        <row r="2413">
          <cell r="B2413" t="str">
            <v>AE.32132</v>
          </cell>
          <cell r="C2413" t="str">
            <v>Xaây töôøng coù chieàu daøy &lt;=10cm, chieàu cao &gt;16 ñeán &lt;=50m VXM caùt mòn maùc 25  - moâ ñun ñoä lôùn MI=1,5-2</v>
          </cell>
          <cell r="D2413" t="str">
            <v>m³</v>
          </cell>
          <cell r="F2413">
            <v>456654</v>
          </cell>
          <cell r="G2413">
            <v>105377</v>
          </cell>
          <cell r="H2413">
            <v>49268</v>
          </cell>
        </row>
        <row r="2414">
          <cell r="B2414" t="str">
            <v>AE.32133</v>
          </cell>
          <cell r="C2414" t="str">
            <v>Xaây töôøng coù chieàu daøy &lt;=10cm, chieàu cao &gt;16 ñeán &lt;=50m VXM caùt mòn maùc 50  - moâ ñun ñoä lôùn MI=1,5-2</v>
          </cell>
          <cell r="D2414" t="str">
            <v>m³</v>
          </cell>
          <cell r="F2414">
            <v>482897</v>
          </cell>
          <cell r="G2414">
            <v>105377</v>
          </cell>
          <cell r="H2414">
            <v>49268</v>
          </cell>
        </row>
        <row r="2415">
          <cell r="B2415" t="str">
            <v>AE.32134</v>
          </cell>
          <cell r="C2415" t="str">
            <v>Xaây töôøng coù chieàu daøy &lt;=10cm, chieàu cao &gt;16 ñeán &lt;=50m VXM caùt mòn maùc 75 - moâ ñun ñoä lôùn MI=1,5-2</v>
          </cell>
          <cell r="D2415" t="str">
            <v>m³</v>
          </cell>
          <cell r="F2415">
            <v>505271</v>
          </cell>
          <cell r="G2415">
            <v>105377</v>
          </cell>
          <cell r="H2415">
            <v>49268</v>
          </cell>
        </row>
        <row r="2416">
          <cell r="B2416" t="str">
            <v>AE.32135</v>
          </cell>
          <cell r="C2416" t="str">
            <v>Xaây töôøng coù chieàu daøy &lt;=10cm, chieàu cao &gt;16 ñeán &lt;=50m VXM maùc 100, moâ ñun ñoä lôùn ML=1,5-2,0</v>
          </cell>
          <cell r="D2416" t="str">
            <v>m³</v>
          </cell>
          <cell r="F2416">
            <v>521929</v>
          </cell>
          <cell r="G2416">
            <v>105377</v>
          </cell>
          <cell r="H2416">
            <v>49268</v>
          </cell>
        </row>
        <row r="2417">
          <cell r="B2417" t="str">
            <v>AE.32142</v>
          </cell>
          <cell r="C2417" t="str">
            <v>Xaây töôøng coù chieàu daøy &lt;=10cm, chieàu cao &gt;50m VXM caùt mòn maùc 25  - moâ ñun ñoä lôùn MI=1,5-2</v>
          </cell>
          <cell r="D2417" t="str">
            <v>m³</v>
          </cell>
          <cell r="F2417">
            <v>456654</v>
          </cell>
          <cell r="G2417">
            <v>110113</v>
          </cell>
          <cell r="H2417">
            <v>66391</v>
          </cell>
        </row>
        <row r="2418">
          <cell r="B2418" t="str">
            <v>AE.32143</v>
          </cell>
          <cell r="C2418" t="str">
            <v>Xaây töôøng coù chieàu daøy &lt;=10cm, chieàu cao &gt;50m VXM caùt mòn maùc 50  - moâ ñun ñoä lôùn MI=1,5-2</v>
          </cell>
          <cell r="D2418" t="str">
            <v>m³</v>
          </cell>
          <cell r="F2418">
            <v>482897</v>
          </cell>
          <cell r="G2418">
            <v>110113</v>
          </cell>
          <cell r="H2418">
            <v>66391</v>
          </cell>
        </row>
        <row r="2419">
          <cell r="B2419" t="str">
            <v>AE.32144</v>
          </cell>
          <cell r="C2419" t="str">
            <v>Xaây töôøng coù chieàu daøy &lt;=10cm, chieàu cao &gt;50m VXM caùt mòn maùc 75 - moâ ñun ñoä lôùn MI=1,5-2</v>
          </cell>
          <cell r="D2419" t="str">
            <v>m³</v>
          </cell>
          <cell r="F2419">
            <v>505271</v>
          </cell>
          <cell r="G2419">
            <v>110113</v>
          </cell>
          <cell r="H2419">
            <v>66391</v>
          </cell>
        </row>
        <row r="2420">
          <cell r="B2420" t="str">
            <v>AE.32145</v>
          </cell>
          <cell r="C2420" t="str">
            <v>Xaây töôøng coù chieàu daøy &lt;=10cm, chieàu cao &gt;50m VXM maùc 100, moâ ñun ñoä lôùn ML=1,5-2,0</v>
          </cell>
          <cell r="D2420" t="str">
            <v>m³</v>
          </cell>
          <cell r="F2420">
            <v>521929</v>
          </cell>
          <cell r="G2420">
            <v>110113</v>
          </cell>
          <cell r="H2420">
            <v>66391</v>
          </cell>
        </row>
        <row r="2421">
          <cell r="B2421" t="str">
            <v>AE.32212</v>
          </cell>
          <cell r="C2421" t="str">
            <v>Xaây töôøng coù chieàu daøy&gt;10 ñeán &lt;=30cm, chieàu cao &lt;=4m VXM caùt mòn maùc 25  - moâ ñun ñoä lôùn MI=1,5-2</v>
          </cell>
          <cell r="D2421" t="str">
            <v>m³</v>
          </cell>
          <cell r="F2421">
            <v>440772</v>
          </cell>
          <cell r="G2421">
            <v>72225</v>
          </cell>
          <cell r="H2421">
            <v>2283</v>
          </cell>
        </row>
        <row r="2422">
          <cell r="B2422" t="str">
            <v>AE.32213</v>
          </cell>
          <cell r="C2422" t="str">
            <v>Xaây töôøng coù chieàu daøy&gt;10 ñeán &lt;=30cm, chieàu cao &lt;=4m VXM caùt mòn maùc 50  - moâ ñun ñoä lôùn MI=1,5-2</v>
          </cell>
          <cell r="D2422" t="str">
            <v>m³</v>
          </cell>
          <cell r="F2422">
            <v>466646</v>
          </cell>
          <cell r="G2422">
            <v>72225</v>
          </cell>
          <cell r="H2422">
            <v>2283</v>
          </cell>
        </row>
        <row r="2423">
          <cell r="B2423" t="str">
            <v>AE.32214</v>
          </cell>
          <cell r="C2423" t="str">
            <v>Xaây töôøng coù chieàu daøy&gt;10 ñeán &lt;=30cm, chieàu cao &lt;=4m VXM caùt mòn maùc 75 - moâ ñun ñoä lôùn MI=1,5-2</v>
          </cell>
          <cell r="D2423" t="str">
            <v>m³</v>
          </cell>
          <cell r="F2423">
            <v>488705</v>
          </cell>
          <cell r="G2423">
            <v>72225</v>
          </cell>
          <cell r="H2423">
            <v>2283</v>
          </cell>
        </row>
        <row r="2424">
          <cell r="B2424" t="str">
            <v>AE.32215</v>
          </cell>
          <cell r="C2424" t="str">
            <v>Xaây töôøng coù chieàu daøy&gt;10 ñeán &lt;=30cm, chieàu cao &lt;=4m VXM maùc 100, moâ ñun ñoä lôùn ML=1,5-2,0</v>
          </cell>
          <cell r="D2424" t="str">
            <v>m³</v>
          </cell>
          <cell r="F2424">
            <v>505128</v>
          </cell>
          <cell r="G2424">
            <v>72225</v>
          </cell>
          <cell r="H2424">
            <v>2283</v>
          </cell>
        </row>
        <row r="2425">
          <cell r="B2425" t="str">
            <v>AE.32222</v>
          </cell>
          <cell r="C2425" t="str">
            <v>&gt;10 ñeán cm, chieàu cao &gt;4 ñeán &lt;=16m VXM caùt mòn maùc 25  - moâ ñun ñoä lôùn MI=1,5-2</v>
          </cell>
          <cell r="D2425" t="str">
            <v>m³</v>
          </cell>
          <cell r="F2425">
            <v>444970</v>
          </cell>
          <cell r="G2425">
            <v>77750</v>
          </cell>
          <cell r="H2425">
            <v>10404</v>
          </cell>
        </row>
        <row r="2426">
          <cell r="B2426" t="str">
            <v>AE.32223</v>
          </cell>
          <cell r="C2426" t="str">
            <v>&gt;10 ñeán cm, chieàu cao &gt;4 ñeán &lt;=16m VXM caùt mòn maùc 50  - moâ ñun ñoä lôùn MI=1,5-2</v>
          </cell>
          <cell r="D2426" t="str">
            <v>m³</v>
          </cell>
          <cell r="F2426">
            <v>471090</v>
          </cell>
          <cell r="G2426">
            <v>77750</v>
          </cell>
          <cell r="H2426">
            <v>10404</v>
          </cell>
        </row>
        <row r="2427">
          <cell r="B2427" t="str">
            <v>AE.32224</v>
          </cell>
          <cell r="C2427" t="str">
            <v>&gt;10 ñeán cm, chieàu cao &gt;4 ñeán &lt;=16m VXM caùt mòn maùc 75 - moâ ñun ñoä lôùn MI=1,5-2</v>
          </cell>
          <cell r="D2427" t="str">
            <v>m³</v>
          </cell>
          <cell r="F2427">
            <v>493359</v>
          </cell>
          <cell r="G2427">
            <v>77750</v>
          </cell>
          <cell r="H2427">
            <v>10404</v>
          </cell>
        </row>
        <row r="2428">
          <cell r="B2428" t="str">
            <v>AE.32225</v>
          </cell>
          <cell r="C2428" t="str">
            <v>&gt;10 ñeán cm, chieàu cao &gt;4 ñeán &lt;=16m VXM maùc 100, moâ ñun ñoä lôùn ML=1,5-2,0</v>
          </cell>
          <cell r="D2428" t="str">
            <v>m³</v>
          </cell>
          <cell r="F2428">
            <v>509939</v>
          </cell>
          <cell r="G2428">
            <v>77750</v>
          </cell>
          <cell r="H2428">
            <v>10404</v>
          </cell>
        </row>
        <row r="2429">
          <cell r="B2429" t="str">
            <v>AE.32232</v>
          </cell>
          <cell r="C2429" t="str">
            <v>Xaây töôøng coù chieàu daøy &gt;10 ñeán &lt;=30cm, chieàu cao &gt;16 ñeán &lt;=50m VXM caùt mòn maùc 25  - moâ ñun ñoä lôùn MI=1,5-2</v>
          </cell>
          <cell r="D2429" t="str">
            <v>m³</v>
          </cell>
          <cell r="F2429">
            <v>454510</v>
          </cell>
          <cell r="G2429">
            <v>85249</v>
          </cell>
          <cell r="H2429">
            <v>49268</v>
          </cell>
        </row>
        <row r="2430">
          <cell r="B2430" t="str">
            <v>AE.32233</v>
          </cell>
          <cell r="C2430" t="str">
            <v>Xaây töôøng coù chieàu daøy &gt;10 ñeán &lt;=30cm, chieàu cao &gt;16 ñeán &lt;=50m VXM caùt mòn maùc 50  - moâ ñun ñoä lôùn MI=1,5-2</v>
          </cell>
          <cell r="D2430" t="str">
            <v>m³</v>
          </cell>
          <cell r="F2430">
            <v>480630</v>
          </cell>
          <cell r="G2430">
            <v>85249</v>
          </cell>
          <cell r="H2430">
            <v>49268</v>
          </cell>
        </row>
        <row r="2431">
          <cell r="B2431" t="str">
            <v>AE.32234</v>
          </cell>
          <cell r="C2431" t="str">
            <v>Xaây töôøng coù chieàu daøy &gt;10 ñeán &lt;=30cm, chieàu cao &gt;16 ñeán &lt;=50m VXM caùt mòn maùc 75 - moâ ñun ñoä lôùn MI=1,5-2</v>
          </cell>
          <cell r="D2431" t="str">
            <v>m³</v>
          </cell>
          <cell r="F2431">
            <v>502899</v>
          </cell>
          <cell r="G2431">
            <v>85249</v>
          </cell>
          <cell r="H2431">
            <v>49268</v>
          </cell>
        </row>
        <row r="2432">
          <cell r="B2432" t="str">
            <v>AE.32235</v>
          </cell>
          <cell r="C2432" t="str">
            <v>Xaây töôøng coù chieàu daøy &gt;10 ñeán &lt;=30cm, chieàu cao &gt;16 ñeán &lt;=50m VXM maùc 100, moâ ñun ñoä lôùn ML=1,5-2,0</v>
          </cell>
          <cell r="D2432" t="str">
            <v>m³</v>
          </cell>
          <cell r="F2432">
            <v>509939</v>
          </cell>
          <cell r="G2432">
            <v>85249</v>
          </cell>
          <cell r="H2432">
            <v>49268</v>
          </cell>
        </row>
        <row r="2433">
          <cell r="B2433" t="str">
            <v>AE.32242</v>
          </cell>
          <cell r="C2433" t="str">
            <v>Xaây töôøng coù chieàu daøy &gt;=10 ñeán &lt;=30cm, chieàu cao &gt;50m VXM caùt mòn maùc 25  - moâ ñun ñoä lôùn MI=1,5-2</v>
          </cell>
          <cell r="D2433" t="str">
            <v>m³</v>
          </cell>
          <cell r="F2433">
            <v>454510</v>
          </cell>
          <cell r="G2433">
            <v>89195</v>
          </cell>
          <cell r="H2433">
            <v>66391</v>
          </cell>
        </row>
        <row r="2434">
          <cell r="B2434" t="str">
            <v>AE.32243</v>
          </cell>
          <cell r="C2434" t="str">
            <v>Xaây töôøng coù chieàu daøy &gt;=10 ñeán &lt;=30cm, chieàu cao &gt;50m VXM caùt mòn maùc 50  - moâ ñun ñoä lôùn MI=1,5-2</v>
          </cell>
          <cell r="D2434" t="str">
            <v>m³</v>
          </cell>
          <cell r="F2434">
            <v>480630</v>
          </cell>
          <cell r="G2434">
            <v>89195</v>
          </cell>
          <cell r="H2434">
            <v>66391</v>
          </cell>
        </row>
        <row r="2435">
          <cell r="B2435" t="str">
            <v>AE.32244</v>
          </cell>
          <cell r="C2435" t="str">
            <v>Xaây töôøng coù chieàu daøy &gt;=10 ñeán &lt;=30cm, chieàu cao &gt;50m VXM caùt mòn maùc 75 - moâ ñun ñoä lôùn MI=1,5-2</v>
          </cell>
          <cell r="D2435" t="str">
            <v>m³</v>
          </cell>
          <cell r="F2435">
            <v>502899</v>
          </cell>
          <cell r="G2435">
            <v>89195</v>
          </cell>
          <cell r="H2435">
            <v>66391</v>
          </cell>
        </row>
        <row r="2436">
          <cell r="B2436" t="str">
            <v>AE.32245</v>
          </cell>
          <cell r="C2436" t="str">
            <v>Xaây töôøng coù chieàu daøy &gt;=10 ñeán &lt;=30cm, chieàu cao &gt;50m VXM maùc 100, moâ ñun ñoä lôùn ML=1,5-2,0</v>
          </cell>
          <cell r="D2436" t="str">
            <v>m³</v>
          </cell>
          <cell r="F2436">
            <v>509939</v>
          </cell>
          <cell r="G2436">
            <v>89195</v>
          </cell>
          <cell r="H2436">
            <v>66391</v>
          </cell>
        </row>
        <row r="2437">
          <cell r="B2437" t="str">
            <v>AE.32312</v>
          </cell>
          <cell r="C2437" t="str">
            <v>Xaây töôøng coù chieàu daøy&gt;30cm, chieàu cao &lt;=4m VXM caùt mòn maùc 25  - moâ ñun ñoä lôùn MI=1,5-2</v>
          </cell>
          <cell r="D2437" t="str">
            <v>m³</v>
          </cell>
          <cell r="F2437">
            <v>427432</v>
          </cell>
          <cell r="G2437">
            <v>64726</v>
          </cell>
          <cell r="H2437">
            <v>2283</v>
          </cell>
        </row>
        <row r="2438">
          <cell r="B2438" t="str">
            <v>AE.32313</v>
          </cell>
          <cell r="C2438" t="str">
            <v>Xaây töôøng coù chieàu daøy&gt;30cm, chieàu cao &lt;=4m VXM caùt mòn maùc 50  - moâ ñun ñoä lôùn MI=1,5-2</v>
          </cell>
          <cell r="D2438" t="str">
            <v>m³</v>
          </cell>
          <cell r="F2438">
            <v>454041</v>
          </cell>
          <cell r="G2438">
            <v>64726</v>
          </cell>
          <cell r="H2438">
            <v>2283</v>
          </cell>
        </row>
        <row r="2439">
          <cell r="B2439" t="str">
            <v>AE.32314</v>
          </cell>
          <cell r="C2439" t="str">
            <v>Xaây töôøng coù chieàu daøy&gt;30cm, chieàu cao &lt;=4m VXM caùt mòn maùc 75 - moâ ñun ñoä lôùn MI=1,5-2</v>
          </cell>
          <cell r="D2439" t="str">
            <v>m³</v>
          </cell>
          <cell r="F2439">
            <v>476727</v>
          </cell>
          <cell r="G2439">
            <v>64726</v>
          </cell>
          <cell r="H2439">
            <v>2283</v>
          </cell>
        </row>
        <row r="2440">
          <cell r="B2440" t="str">
            <v>AE.32315</v>
          </cell>
          <cell r="C2440" t="str">
            <v>Xaây töôøng coù chieàu daøy&gt;30cm, chieàu cao &lt;=4m VXM maùc 100, moâ ñun ñoä lôùn ML=1,5-2,0</v>
          </cell>
          <cell r="D2440" t="str">
            <v>m³</v>
          </cell>
          <cell r="F2440">
            <v>493617</v>
          </cell>
          <cell r="G2440">
            <v>64726</v>
          </cell>
          <cell r="H2440">
            <v>2283</v>
          </cell>
        </row>
        <row r="2441">
          <cell r="B2441" t="str">
            <v>AE.32322</v>
          </cell>
          <cell r="C2441" t="str">
            <v>Xaây töôøng coù chieàu daøy&gt;30cm, chieàu cao &gt;4 ñeán &lt;=16m VXM caùt mòn maùc 25  - moâ ñun ñoä lôùn MI=1,5-2</v>
          </cell>
          <cell r="D2441" t="str">
            <v>m³</v>
          </cell>
          <cell r="F2441">
            <v>431522</v>
          </cell>
          <cell r="G2441">
            <v>71041</v>
          </cell>
          <cell r="H2441">
            <v>10404</v>
          </cell>
        </row>
        <row r="2442">
          <cell r="B2442" t="str">
            <v>AE.32323</v>
          </cell>
          <cell r="C2442" t="str">
            <v>Xaây töôøng coù chieàu daøy&gt;30cm, chieàu cao &gt;4 ñeán &lt;=16m VXM caùt mòn maùc 50  - moâ ñun ñoä lôùn MI=1,5-2</v>
          </cell>
          <cell r="D2442" t="str">
            <v>m³</v>
          </cell>
          <cell r="F2442">
            <v>458386</v>
          </cell>
          <cell r="G2442">
            <v>71041</v>
          </cell>
          <cell r="H2442">
            <v>10404</v>
          </cell>
        </row>
        <row r="2443">
          <cell r="B2443" t="str">
            <v>AE.32324</v>
          </cell>
          <cell r="C2443" t="str">
            <v>Xaây töôøng coù chieàu daøy&gt;30cm, chieàu cao &gt;4 ñeán &lt;=16m VXM caùt mòn maùc 75 - moâ ñun ñoä lôùn MI=1,5-2</v>
          </cell>
          <cell r="D2443" t="str">
            <v>m³</v>
          </cell>
          <cell r="F2443">
            <v>481289</v>
          </cell>
          <cell r="G2443">
            <v>71041</v>
          </cell>
          <cell r="H2443">
            <v>10404</v>
          </cell>
        </row>
        <row r="2444">
          <cell r="B2444" t="str">
            <v>AE.32332</v>
          </cell>
          <cell r="C2444" t="str">
            <v>Xaây töôøng coù chieàu daøy&gt;30cm, chieàu cao &gt;16 ñeán &lt;=50m VXM caùt mòn maùc 25  - moâ ñun ñoä lôùn MI=1,5-2</v>
          </cell>
          <cell r="D2444" t="str">
            <v>m³</v>
          </cell>
          <cell r="F2444">
            <v>431522</v>
          </cell>
          <cell r="G2444">
            <v>78145</v>
          </cell>
          <cell r="H2444">
            <v>49268</v>
          </cell>
        </row>
        <row r="2445">
          <cell r="B2445" t="str">
            <v>AE.32333</v>
          </cell>
          <cell r="C2445" t="str">
            <v>Xaây töôøng coù chieàu daøy&gt;30cm, chieàu cao &gt;16 ñeán &lt;=50m VXM caùt mòn maùc 50  - moâ ñun ñoä lôùn MI=1,5-2</v>
          </cell>
          <cell r="D2445" t="str">
            <v>m³</v>
          </cell>
          <cell r="F2445">
            <v>458386</v>
          </cell>
          <cell r="G2445">
            <v>78145</v>
          </cell>
          <cell r="H2445">
            <v>49268</v>
          </cell>
        </row>
        <row r="2446">
          <cell r="B2446" t="str">
            <v>AE.32334</v>
          </cell>
          <cell r="C2446" t="str">
            <v>Xaây töôøng coù chieàu daøy&gt;30cm, chieàu cao &gt;16 ñeán &lt;=50m VXM caùt mòn maùc 75 - moâ ñun ñoä lôùn MI=1,5-2</v>
          </cell>
          <cell r="D2446" t="str">
            <v>m³</v>
          </cell>
          <cell r="F2446">
            <v>481289</v>
          </cell>
          <cell r="G2446">
            <v>78145</v>
          </cell>
          <cell r="H2446">
            <v>49268</v>
          </cell>
        </row>
        <row r="2447">
          <cell r="B2447" t="str">
            <v>AE.32335</v>
          </cell>
          <cell r="C2447" t="str">
            <v>Xaây töôøng coù chieàu daøy&gt;30cm, chieàu cao &gt;16 ñeán &lt;=50m VXM maùc 100, moâ ñun ñoä lôùn ML=1,5-2,0</v>
          </cell>
          <cell r="D2447" t="str">
            <v>m³</v>
          </cell>
          <cell r="F2447">
            <v>498340</v>
          </cell>
          <cell r="G2447">
            <v>78145</v>
          </cell>
          <cell r="H2447">
            <v>49268</v>
          </cell>
        </row>
        <row r="2448">
          <cell r="B2448" t="str">
            <v>AE.32342</v>
          </cell>
          <cell r="C2448" t="str">
            <v>Xaây töôøng coù chieàu daøy &gt;30cm, chieàu cao &gt;50m VXM caùt mòn maùc 25  - moâ ñun ñoä lôùn MI=1,5-2</v>
          </cell>
          <cell r="D2448" t="str">
            <v>m³</v>
          </cell>
          <cell r="F2448">
            <v>431522</v>
          </cell>
          <cell r="G2448">
            <v>81697</v>
          </cell>
          <cell r="H2448">
            <v>66391</v>
          </cell>
        </row>
        <row r="2449">
          <cell r="B2449" t="str">
            <v>AE.32343</v>
          </cell>
          <cell r="C2449" t="str">
            <v>Xaây töôøng coù chieàu daøy &gt;30cm, chieàu cao &gt;50m VXM caùt mòn maùc 50  - moâ ñun ñoä lôùn MI=1,5-2</v>
          </cell>
          <cell r="D2449" t="str">
            <v>m³</v>
          </cell>
          <cell r="F2449">
            <v>458386</v>
          </cell>
          <cell r="G2449">
            <v>81697</v>
          </cell>
          <cell r="H2449">
            <v>66391</v>
          </cell>
        </row>
        <row r="2450">
          <cell r="B2450" t="str">
            <v>AE.32344</v>
          </cell>
          <cell r="C2450" t="str">
            <v>Xaây töôøng coù chieàu daøy &gt;30cm, chieàu cao &gt;50m VXM caùt mòn maùc 75 - moâ ñun ñoä lôùn MI=1,5-2</v>
          </cell>
          <cell r="D2450" t="str">
            <v>m³</v>
          </cell>
          <cell r="F2450">
            <v>481289</v>
          </cell>
          <cell r="G2450">
            <v>81697</v>
          </cell>
          <cell r="H2450">
            <v>66391</v>
          </cell>
        </row>
        <row r="2451">
          <cell r="B2451" t="str">
            <v>AE.32345</v>
          </cell>
          <cell r="C2451" t="str">
            <v>Xaây töôøng coù chieàu daøy &gt;30cm, chieàu cao &gt;50m VXM maùc 100, moâ ñun ñoä lôùn ML=1,5-2,0</v>
          </cell>
          <cell r="D2451" t="str">
            <v>m³</v>
          </cell>
          <cell r="F2451">
            <v>498340</v>
          </cell>
          <cell r="G2451">
            <v>81697</v>
          </cell>
          <cell r="H2451">
            <v>66391</v>
          </cell>
        </row>
        <row r="2452">
          <cell r="B2452" t="str">
            <v>AE.33112</v>
          </cell>
          <cell r="C2452" t="str">
            <v>Xaây truï coät, chieàu cao &lt;=4m VXM caùt mòn maùc 25  - moâ ñun ñoä lôùn MI=1,5-2</v>
          </cell>
          <cell r="D2452" t="str">
            <v>m³</v>
          </cell>
          <cell r="F2452">
            <v>429477</v>
          </cell>
          <cell r="G2452">
            <v>142081</v>
          </cell>
          <cell r="H2452">
            <v>2283</v>
          </cell>
        </row>
        <row r="2453">
          <cell r="B2453" t="str">
            <v>AE.33113</v>
          </cell>
          <cell r="C2453" t="str">
            <v>Xaây truï coät, chieàu cao &lt;=4m VXM caùt mòn maùc 50  - moâ ñun ñoä lôùn MI=1,5-2</v>
          </cell>
          <cell r="D2453" t="str">
            <v>m³</v>
          </cell>
          <cell r="F2453">
            <v>456213</v>
          </cell>
          <cell r="G2453">
            <v>142081</v>
          </cell>
          <cell r="H2453">
            <v>2283</v>
          </cell>
        </row>
        <row r="2454">
          <cell r="B2454" t="str">
            <v>AE.33114</v>
          </cell>
          <cell r="C2454" t="str">
            <v>Xaây truï coät, chieàu cao &lt;=4m VXM caùt mòn maùc 75 - moâ ñun ñoä lôùn MI=1,5-2</v>
          </cell>
          <cell r="D2454" t="str">
            <v>m³</v>
          </cell>
          <cell r="F2454">
            <v>479008</v>
          </cell>
          <cell r="G2454">
            <v>142081</v>
          </cell>
          <cell r="H2454">
            <v>2283</v>
          </cell>
        </row>
        <row r="2455">
          <cell r="B2455" t="str">
            <v>AE.33115</v>
          </cell>
          <cell r="C2455" t="str">
            <v>Xaây truï coät, chieàu cao &lt;=4m VXM maùc 100, moâ ñun ñoä lôùn ML=1,5-2,0</v>
          </cell>
          <cell r="D2455" t="str">
            <v>m³</v>
          </cell>
          <cell r="F2455">
            <v>495978</v>
          </cell>
          <cell r="G2455">
            <v>142081</v>
          </cell>
          <cell r="H2455">
            <v>2283</v>
          </cell>
        </row>
        <row r="2456">
          <cell r="B2456" t="str">
            <v>AE.33122</v>
          </cell>
          <cell r="C2456" t="str">
            <v>Xaây truï coät, chieàu cao &gt;4m vaø &lt;=16m VXM caùt mòn maùc 25  - moâ ñun ñoä lôùn MI=1,5-2</v>
          </cell>
          <cell r="D2456" t="str">
            <v>m³</v>
          </cell>
          <cell r="F2456">
            <v>433567</v>
          </cell>
          <cell r="G2456">
            <v>157868</v>
          </cell>
          <cell r="H2456">
            <v>10404</v>
          </cell>
        </row>
        <row r="2457">
          <cell r="B2457" t="str">
            <v>AE.33123</v>
          </cell>
          <cell r="C2457" t="str">
            <v>Xaây truï coät, chieàu cao &gt;4m vaø &lt;=16m VXM caùt mòn maùc 50  - moâ ñun ñoä lôùn MI=1,5-2</v>
          </cell>
          <cell r="D2457" t="str">
            <v>m³</v>
          </cell>
          <cell r="F2457">
            <v>460558</v>
          </cell>
          <cell r="G2457">
            <v>157868</v>
          </cell>
          <cell r="H2457">
            <v>10404</v>
          </cell>
        </row>
        <row r="2458">
          <cell r="B2458" t="str">
            <v>AE.33124</v>
          </cell>
          <cell r="C2458" t="str">
            <v>Xaây truï coät, chieàu cao &gt;4m vaø &lt;=16m VXM caùt mòn maùc 75 - moâ ñun ñoä lôùn MI=1,5-2</v>
          </cell>
          <cell r="D2458" t="str">
            <v>m³</v>
          </cell>
          <cell r="F2458">
            <v>483570</v>
          </cell>
          <cell r="G2458">
            <v>157868</v>
          </cell>
          <cell r="H2458">
            <v>10404</v>
          </cell>
        </row>
        <row r="2459">
          <cell r="B2459" t="str">
            <v>AE.33125</v>
          </cell>
          <cell r="C2459" t="str">
            <v>Xaây truï coät, chieàu cao &gt;4m vaø &lt;=16m VXM maùc 100, moâ ñun ñoä lôùn ML=1,5-2,0</v>
          </cell>
          <cell r="D2459" t="str">
            <v>m³</v>
          </cell>
          <cell r="F2459">
            <v>500702</v>
          </cell>
          <cell r="G2459">
            <v>157868</v>
          </cell>
          <cell r="H2459">
            <v>10404</v>
          </cell>
        </row>
        <row r="2460">
          <cell r="B2460" t="str">
            <v>AE.33132</v>
          </cell>
          <cell r="C2460" t="str">
            <v>Xaây truï coät chieàu cao &gt;16 ñeán &lt;=50m VXM caùt mòn maùc 25  - moâ ñun ñoä lôùn MI=1,5-2</v>
          </cell>
          <cell r="D2460" t="str">
            <v>m³</v>
          </cell>
          <cell r="F2460">
            <v>433567</v>
          </cell>
          <cell r="G2460">
            <v>173655</v>
          </cell>
          <cell r="H2460">
            <v>49268</v>
          </cell>
        </row>
        <row r="2461">
          <cell r="B2461" t="str">
            <v>AE.33133</v>
          </cell>
          <cell r="C2461" t="str">
            <v>Xaây truï coät chieàu cao &gt;16 ñeán &lt;=50m VXM caùt mòn maùc 50  - moâ ñun ñoä lôùn MI=1,5-2</v>
          </cell>
          <cell r="D2461" t="str">
            <v>m³</v>
          </cell>
          <cell r="F2461">
            <v>460558</v>
          </cell>
          <cell r="G2461">
            <v>173655</v>
          </cell>
          <cell r="H2461">
            <v>49268</v>
          </cell>
        </row>
        <row r="2462">
          <cell r="B2462" t="str">
            <v>AE.33134</v>
          </cell>
          <cell r="C2462" t="str">
            <v>Xaây truï coät chieàu cao &gt;16 ñeán &lt;=50m VXM caùt mòn maùc 75 - moâ ñun ñoä lôùn MI=1,5-2</v>
          </cell>
          <cell r="D2462" t="str">
            <v>m³</v>
          </cell>
          <cell r="F2462">
            <v>483570</v>
          </cell>
          <cell r="G2462">
            <v>173655</v>
          </cell>
          <cell r="H2462">
            <v>49268</v>
          </cell>
        </row>
        <row r="2463">
          <cell r="B2463" t="str">
            <v>AE.33135</v>
          </cell>
          <cell r="C2463" t="str">
            <v>Xaây truï coät chieàu cao &gt;16 ñeán &lt;=50m VXM maùc 100, moâ ñun ñoä lôùn ML=1,5-2,0</v>
          </cell>
          <cell r="D2463" t="str">
            <v>m³</v>
          </cell>
          <cell r="F2463">
            <v>500702</v>
          </cell>
          <cell r="G2463">
            <v>173655</v>
          </cell>
          <cell r="H2463">
            <v>49268</v>
          </cell>
        </row>
        <row r="2464">
          <cell r="B2464" t="str">
            <v>AE.33142</v>
          </cell>
          <cell r="C2464" t="str">
            <v>Xaây truï coät, chieàu cao &gt;50m VXM caùt mòn maùc 25  - moâ ñun ñoä lôùn MI=1,5-2</v>
          </cell>
          <cell r="D2464" t="str">
            <v>m³</v>
          </cell>
          <cell r="F2464">
            <v>433567</v>
          </cell>
          <cell r="G2464">
            <v>181548</v>
          </cell>
          <cell r="H2464">
            <v>66391</v>
          </cell>
        </row>
        <row r="2465">
          <cell r="B2465" t="str">
            <v>AE.33143</v>
          </cell>
          <cell r="C2465" t="str">
            <v>Xaây truï coät, chieàu cao &gt;50m VXM caùt mòn maùc 50  - moâ ñun ñoä lôùn MI=1,5-2</v>
          </cell>
          <cell r="D2465" t="str">
            <v>m³</v>
          </cell>
          <cell r="F2465">
            <v>460558</v>
          </cell>
          <cell r="G2465">
            <v>181548</v>
          </cell>
          <cell r="H2465">
            <v>66391</v>
          </cell>
        </row>
        <row r="2466">
          <cell r="B2466" t="str">
            <v>AE.33144</v>
          </cell>
          <cell r="C2466" t="str">
            <v>Xaây truï coät, chieàu cao &gt;50m VXM caùt mòn maùc 75 - moâ ñun ñoä lôùn MI=1,5-2</v>
          </cell>
          <cell r="D2466" t="str">
            <v>m³</v>
          </cell>
          <cell r="F2466">
            <v>483570</v>
          </cell>
          <cell r="G2466">
            <v>181548</v>
          </cell>
          <cell r="H2466">
            <v>66391</v>
          </cell>
        </row>
        <row r="2467">
          <cell r="B2467" t="str">
            <v>AE.33145</v>
          </cell>
          <cell r="C2467" t="str">
            <v>Xaây truï coät, chieàu cao &gt;50m VXM maùc 100, moâ ñun ñoä lôùn ML=1,5-2,0</v>
          </cell>
          <cell r="D2467" t="str">
            <v>m³</v>
          </cell>
          <cell r="F2467">
            <v>500702</v>
          </cell>
          <cell r="G2467">
            <v>181548</v>
          </cell>
          <cell r="H2467">
            <v>66391</v>
          </cell>
        </row>
        <row r="2468">
          <cell r="B2468" t="str">
            <v>AE.33240</v>
          </cell>
          <cell r="C2468" t="str">
            <v>Xaây truï coät, chieàu cao &gt;50m</v>
          </cell>
          <cell r="D2468" t="str">
            <v>m³</v>
          </cell>
          <cell r="F2468">
            <v>373014</v>
          </cell>
          <cell r="G2468">
            <v>181548</v>
          </cell>
          <cell r="H2468">
            <v>66391</v>
          </cell>
        </row>
        <row r="2469">
          <cell r="B2469" t="str">
            <v>AE.34113</v>
          </cell>
          <cell r="C2469" t="str">
            <v>Xaây hoá van, hoá ga VXM caùt mòn maùc 50  - moâ ñun ñoä lôùn MI=1,5-2</v>
          </cell>
          <cell r="D2469" t="str">
            <v>m³</v>
          </cell>
          <cell r="F2469">
            <v>482922</v>
          </cell>
          <cell r="G2469">
            <v>169708</v>
          </cell>
        </row>
        <row r="2470">
          <cell r="B2470" t="str">
            <v>AE.34114</v>
          </cell>
          <cell r="C2470" t="str">
            <v>Xaây hoá van, hoá ga VXM caùt mòn maùc 75 - moâ ñun ñoä lôùn MI=1,5-2</v>
          </cell>
          <cell r="D2470" t="str">
            <v>m³</v>
          </cell>
          <cell r="F2470">
            <v>508779</v>
          </cell>
          <cell r="G2470">
            <v>169708</v>
          </cell>
        </row>
        <row r="2471">
          <cell r="B2471" t="str">
            <v>AE.34115</v>
          </cell>
          <cell r="C2471" t="str">
            <v>Xaây hoá van, hoá ga VXM maùc 100, moâ ñun ñoä lôùn ML=1,5-2,0</v>
          </cell>
          <cell r="D2471" t="str">
            <v>m³</v>
          </cell>
          <cell r="F2471">
            <v>528031</v>
          </cell>
          <cell r="G2471">
            <v>169708</v>
          </cell>
        </row>
        <row r="2472">
          <cell r="B2472" t="str">
            <v>AE.34213</v>
          </cell>
          <cell r="C2472" t="str">
            <v>Xaây goái ñôõ oãng, raõnh thoaùt nöôùc VXM caùt mòn maùc 50  - moâ ñun ñoä lôùn MI=1,5-2</v>
          </cell>
          <cell r="D2472" t="str">
            <v>m³</v>
          </cell>
          <cell r="F2472">
            <v>493174</v>
          </cell>
          <cell r="G2472">
            <v>138134</v>
          </cell>
        </row>
        <row r="2473">
          <cell r="B2473" t="str">
            <v>AE.34214</v>
          </cell>
          <cell r="C2473" t="str">
            <v>Xaây goái ñôõ oãng, raõnh thoaùt nöôùc VXM caùt mòn maùc 75 - moâ ñun ñoä lôùn MI=1,5-2</v>
          </cell>
          <cell r="D2473" t="str">
            <v>m³</v>
          </cell>
          <cell r="F2473">
            <v>520768</v>
          </cell>
          <cell r="G2473">
            <v>138134</v>
          </cell>
        </row>
        <row r="2474">
          <cell r="B2474" t="str">
            <v>AE.34215</v>
          </cell>
          <cell r="C2474" t="str">
            <v>Xaây goái ñôõ oãng, raõnh thoaùt nöôùc VXM maùc 100, moâ ñun ñoä lôùn ML=1,5-2,0</v>
          </cell>
          <cell r="D2474" t="str">
            <v>m³</v>
          </cell>
          <cell r="F2474">
            <v>541313</v>
          </cell>
          <cell r="G2474">
            <v>138134</v>
          </cell>
        </row>
        <row r="2475">
          <cell r="B2475" t="str">
            <v>AE.35112</v>
          </cell>
          <cell r="C2475" t="str">
            <v>Xaây caùc boä phaän keát caáu phöùc taïp coù chieàu cao &lt;=4m VXM caùt mòn maùc 25  - moâ ñun ñoä lôùn MI=1,5-2</v>
          </cell>
          <cell r="D2475" t="str">
            <v>m³</v>
          </cell>
          <cell r="F2475">
            <v>445497</v>
          </cell>
          <cell r="G2475">
            <v>142081</v>
          </cell>
          <cell r="H2475">
            <v>2283</v>
          </cell>
        </row>
        <row r="2476">
          <cell r="B2476" t="str">
            <v>AE.35113</v>
          </cell>
          <cell r="C2476" t="str">
            <v>Xaây caùc boä phaän keát caáu phöùc taïp coù chieàu cao &lt;=4m VXM caùt mòn maùc 50  - moâ ñun ñoä lôùn MI=1,5-2</v>
          </cell>
          <cell r="D2476" t="str">
            <v>m³</v>
          </cell>
          <cell r="F2476">
            <v>471371</v>
          </cell>
          <cell r="G2476">
            <v>142081</v>
          </cell>
          <cell r="H2476">
            <v>2283</v>
          </cell>
        </row>
        <row r="2477">
          <cell r="B2477" t="str">
            <v>AE.35114</v>
          </cell>
          <cell r="C2477" t="str">
            <v>Xaây caùc boä phaän keát caáu phöùc taïp coù chieàu cao &lt;=4m VXM caùt mòn maùc 75 - moâ ñun ñoä lôùn MI=1,5-2</v>
          </cell>
          <cell r="D2477" t="str">
            <v>m³</v>
          </cell>
          <cell r="F2477">
            <v>493430</v>
          </cell>
          <cell r="G2477">
            <v>142081</v>
          </cell>
          <cell r="H2477">
            <v>2283</v>
          </cell>
        </row>
        <row r="2478">
          <cell r="B2478" t="str">
            <v>AE.35115</v>
          </cell>
          <cell r="C2478" t="str">
            <v>Xaây caùc boä phaän keát caáu phöùc taïp coù chieàu cao &lt;=4m VXM maùc 100, moâ ñun ñoä lôùn ML=1,5-2,0</v>
          </cell>
          <cell r="D2478" t="str">
            <v>m³</v>
          </cell>
          <cell r="F2478">
            <v>509853</v>
          </cell>
          <cell r="G2478">
            <v>142081</v>
          </cell>
          <cell r="H2478">
            <v>2283</v>
          </cell>
        </row>
        <row r="2479">
          <cell r="B2479" t="str">
            <v>AE.35122</v>
          </cell>
          <cell r="C2479" t="str">
            <v>Xaây caùc boä phaän keát caáu phöùc taïp coù chieàu cao &gt;4 ñeán &lt;=16m VXM caùt mòn maùc 25  - moâ ñun ñoä lôùn MI=1,5-2</v>
          </cell>
          <cell r="D2479" t="str">
            <v>m³</v>
          </cell>
          <cell r="F2479">
            <v>447618</v>
          </cell>
          <cell r="G2479">
            <v>157868</v>
          </cell>
          <cell r="H2479">
            <v>10404</v>
          </cell>
        </row>
        <row r="2480">
          <cell r="B2480" t="str">
            <v>AE.35123</v>
          </cell>
          <cell r="C2480" t="str">
            <v>Xaây caùc boä phaän keát caáu phöùc taïp coù chieàu cao &gt;4 ñeán &lt;=16m VXM caùt mòn maùc 50  - moâ ñun ñoä lôùn MI=1,5-2</v>
          </cell>
          <cell r="D2480" t="str">
            <v>m³</v>
          </cell>
          <cell r="F2480">
            <v>473616</v>
          </cell>
          <cell r="G2480">
            <v>157868</v>
          </cell>
          <cell r="H2480">
            <v>10404</v>
          </cell>
        </row>
        <row r="2481">
          <cell r="B2481" t="str">
            <v>AE.35124</v>
          </cell>
          <cell r="C2481" t="str">
            <v>Xaây caùc boä phaän keát caáu phöùc taïp coù chieàu cao &gt;4 ñeán &lt;=16m VXM caùt mòn maùc 75 - moâ ñun ñoä lôùn MI=1,5-2</v>
          </cell>
          <cell r="D2481" t="str">
            <v>m³</v>
          </cell>
          <cell r="F2481">
            <v>495780</v>
          </cell>
          <cell r="G2481">
            <v>157868</v>
          </cell>
          <cell r="H2481">
            <v>10404</v>
          </cell>
        </row>
        <row r="2482">
          <cell r="B2482" t="str">
            <v>AE.35125</v>
          </cell>
          <cell r="C2482" t="str">
            <v>Xaây caùc boä phaän keát caáu phöùc taïp coù chieàu cao &gt;4 ñeán &lt;=16m VXM maùc 100, moâ ñun ñoä lôùn ML=1,5-2,0</v>
          </cell>
          <cell r="D2482" t="str">
            <v>m³</v>
          </cell>
          <cell r="F2482">
            <v>512281</v>
          </cell>
          <cell r="G2482">
            <v>157868</v>
          </cell>
          <cell r="H2482">
            <v>10404</v>
          </cell>
        </row>
        <row r="2483">
          <cell r="B2483" t="str">
            <v>AE.35132</v>
          </cell>
          <cell r="C2483" t="str">
            <v>Xaây caùc boä phaän coù keát caáu phöùc taïp chieàu cao &gt;16 ñeán &lt;=50m VXM caùt mòn maùc 25  - moâ ñun ñoä lôùn MI=1,5-2</v>
          </cell>
          <cell r="D2483" t="str">
            <v>m³</v>
          </cell>
          <cell r="F2483">
            <v>447618</v>
          </cell>
          <cell r="G2483">
            <v>173655</v>
          </cell>
          <cell r="H2483">
            <v>49268</v>
          </cell>
        </row>
        <row r="2484">
          <cell r="B2484" t="str">
            <v>AE.35133</v>
          </cell>
          <cell r="C2484" t="str">
            <v>Xaây caùc boä phaän coù keát caáu phöùc taïp chieàu cao &gt;16 ñeán &lt;=50m VXM caùt mòn maùc 50  - moâ ñun ñoä lôùn MI=1,5-2</v>
          </cell>
          <cell r="D2484" t="str">
            <v>m³</v>
          </cell>
          <cell r="F2484">
            <v>473616</v>
          </cell>
          <cell r="G2484">
            <v>173655</v>
          </cell>
          <cell r="H2484">
            <v>49268</v>
          </cell>
        </row>
        <row r="2485">
          <cell r="B2485" t="str">
            <v>AE.35134</v>
          </cell>
          <cell r="C2485" t="str">
            <v>Xaây caùc boä phaän coù keát caáu phöùc taïp chieàu cao &gt;16 ñeán &lt;=50m VXM caùt mòn maùc 75 - moâ ñun ñoä lôùn MI=1,5-2</v>
          </cell>
          <cell r="D2485" t="str">
            <v>m³</v>
          </cell>
          <cell r="F2485">
            <v>495780</v>
          </cell>
          <cell r="G2485">
            <v>173655</v>
          </cell>
          <cell r="H2485">
            <v>49268</v>
          </cell>
        </row>
        <row r="2486">
          <cell r="B2486" t="str">
            <v>AE.35135</v>
          </cell>
          <cell r="C2486" t="str">
            <v>Xaây caùc boä phaän coù keát caáu phöùc taïp chieàu cao &gt;16 ñeán &lt;=50m VXM maùc 100, moâ ñun ñoä lôùn ML=1,5-2,0</v>
          </cell>
          <cell r="D2486" t="str">
            <v>m³</v>
          </cell>
          <cell r="F2486">
            <v>512281</v>
          </cell>
          <cell r="G2486">
            <v>173655</v>
          </cell>
          <cell r="H2486">
            <v>49268</v>
          </cell>
        </row>
        <row r="2487">
          <cell r="B2487" t="str">
            <v>AE.35142</v>
          </cell>
          <cell r="C2487" t="str">
            <v>Xaây caùc boä phaän coù keát caáu phöùc taïp coù  chieàu cao &gt;50m VXM caùt mòn maùc 25  - moâ ñun ñoä lôùn MI=1,5-2</v>
          </cell>
          <cell r="D2487" t="str">
            <v>m³</v>
          </cell>
          <cell r="F2487">
            <v>447618</v>
          </cell>
          <cell r="G2487">
            <v>181548</v>
          </cell>
          <cell r="H2487">
            <v>66391</v>
          </cell>
        </row>
        <row r="2488">
          <cell r="B2488" t="str">
            <v>AE.35143</v>
          </cell>
          <cell r="C2488" t="str">
            <v>Xaây caùc boä phaän coù keát caáu phöùc taïp coù  chieàu cao &gt;50m VXM caùt mòn maùc 50  - moâ ñun ñoä lôùn MI=1,5-2</v>
          </cell>
          <cell r="D2488" t="str">
            <v>m³</v>
          </cell>
          <cell r="F2488">
            <v>473616</v>
          </cell>
          <cell r="G2488">
            <v>181548</v>
          </cell>
          <cell r="H2488">
            <v>66391</v>
          </cell>
        </row>
        <row r="2489">
          <cell r="B2489" t="str">
            <v>AE.35144</v>
          </cell>
          <cell r="C2489" t="str">
            <v>Xaây caùc boä phaän coù keát caáu phöùc taïp coù  chieàu cao &gt;50m VXM caùt mòn maùc 75 - moâ ñun ñoä lôùn MI=1,5-2</v>
          </cell>
          <cell r="D2489" t="str">
            <v>m³</v>
          </cell>
          <cell r="F2489">
            <v>495780</v>
          </cell>
          <cell r="G2489">
            <v>181548</v>
          </cell>
          <cell r="H2489">
            <v>66391</v>
          </cell>
        </row>
        <row r="2490">
          <cell r="B2490" t="str">
            <v>AE.35145</v>
          </cell>
          <cell r="C2490" t="str">
            <v>Xaây caùc boä phaän coù keát caáu phöùc taïp coù  chieàu cao &gt;50m VXM maùc 100, moâ ñun ñoä lôùn ML=1,5-2,0</v>
          </cell>
          <cell r="D2490" t="str">
            <v>m³</v>
          </cell>
          <cell r="F2490">
            <v>512281</v>
          </cell>
          <cell r="G2490">
            <v>181548</v>
          </cell>
          <cell r="H2490">
            <v>66391</v>
          </cell>
        </row>
        <row r="2491">
          <cell r="B2491" t="str">
            <v>AE.41112</v>
          </cell>
          <cell r="C2491" t="str">
            <v>Xaây moùng coù chieàu daøy &lt;=30cm VXM caùt mòn maùc 25  - moâ ñun ñoä lôùn MI=1,5-2</v>
          </cell>
          <cell r="D2491" t="str">
            <v>m³</v>
          </cell>
          <cell r="F2491">
            <v>432480</v>
          </cell>
          <cell r="G2491">
            <v>68673</v>
          </cell>
        </row>
        <row r="2492">
          <cell r="B2492" t="str">
            <v>AE.41113</v>
          </cell>
          <cell r="C2492" t="str">
            <v>Xaây moùng coù chieàu daøy &lt;=30cm VXM caùt mòn maùc 50  - moâ ñun ñoä lôùn MI=1,5-2</v>
          </cell>
          <cell r="D2492" t="str">
            <v>m³</v>
          </cell>
          <cell r="F2492">
            <v>458191</v>
          </cell>
          <cell r="G2492">
            <v>68673</v>
          </cell>
        </row>
        <row r="2493">
          <cell r="B2493" t="str">
            <v>AE.41114</v>
          </cell>
          <cell r="C2493" t="str">
            <v>Xaây moùng coù chieàu daøy &lt;=30cm VXM caùt mòn maùc 75 - moâ ñun ñoä lôùn MI=1,5-2</v>
          </cell>
          <cell r="D2493" t="str">
            <v>m³</v>
          </cell>
          <cell r="F2493">
            <v>480109</v>
          </cell>
          <cell r="G2493">
            <v>68673</v>
          </cell>
        </row>
        <row r="2494">
          <cell r="B2494" t="str">
            <v>AE.41115</v>
          </cell>
          <cell r="C2494" t="str">
            <v>Xaây moùng coù chieàu daøy &lt;=30cm VXM caùt vaøng maùc100 - ñoä lôùn &gt;2</v>
          </cell>
          <cell r="D2494" t="str">
            <v>m³</v>
          </cell>
          <cell r="F2494">
            <v>496426</v>
          </cell>
          <cell r="G2494">
            <v>68673</v>
          </cell>
        </row>
        <row r="2495">
          <cell r="B2495" t="str">
            <v>AE.41212</v>
          </cell>
          <cell r="C2495" t="str">
            <v>Xaây moùng coù chieàu daøy &gt;30cm VXM caùt mòn maùc 25  - moâ ñun ñoä lôùn MI=1,5-2</v>
          </cell>
          <cell r="D2495" t="str">
            <v>m³</v>
          </cell>
          <cell r="F2495">
            <v>428444</v>
          </cell>
          <cell r="G2495">
            <v>60779</v>
          </cell>
        </row>
        <row r="2496">
          <cell r="B2496" t="str">
            <v>AE.41213</v>
          </cell>
          <cell r="C2496" t="str">
            <v>Xaây moùng coù chieàu daøy &gt;30cm VXM caùt mòn maùc 50  - moâ ñun ñoä lôùn MI=1,5-2</v>
          </cell>
          <cell r="D2496" t="str">
            <v>m³</v>
          </cell>
          <cell r="F2496">
            <v>455387</v>
          </cell>
          <cell r="G2496">
            <v>60779</v>
          </cell>
        </row>
        <row r="2497">
          <cell r="B2497" t="str">
            <v>AE.41214</v>
          </cell>
          <cell r="C2497" t="str">
            <v>Xaây moùng coù chieàu daøy &gt;30cm VXM caùt mòn maùc 75 - moâ ñun ñoä lôùn MI=1,5-2</v>
          </cell>
          <cell r="D2497" t="str">
            <v>m³</v>
          </cell>
          <cell r="F2497">
            <v>478352</v>
          </cell>
          <cell r="G2497">
            <v>60779</v>
          </cell>
        </row>
        <row r="2498">
          <cell r="B2498" t="str">
            <v>AE.41215</v>
          </cell>
          <cell r="C2498" t="str">
            <v>Xaây moùng coù chieàu daøy &gt;30cm VXM maùc 100, moâ ñun ñoä lôùn ML=1,5-2,0</v>
          </cell>
          <cell r="D2498" t="str">
            <v>m³</v>
          </cell>
          <cell r="F2498">
            <v>495455</v>
          </cell>
          <cell r="G2498">
            <v>60779</v>
          </cell>
        </row>
        <row r="2499">
          <cell r="B2499" t="str">
            <v>AE.42112</v>
          </cell>
          <cell r="C2499" t="str">
            <v>Xaây töôøng  coù chieàu daøy &lt;=10cm, chieàu cao &lt;=4m VXM caùt mòn maùc 25  - moâ ñun ñoä lôùn MI=1,5-2</v>
          </cell>
          <cell r="D2499" t="str">
            <v>m³</v>
          </cell>
          <cell r="F2499">
            <v>467130</v>
          </cell>
          <cell r="G2499">
            <v>97089</v>
          </cell>
          <cell r="H2499">
            <v>2219</v>
          </cell>
        </row>
        <row r="2500">
          <cell r="B2500" t="str">
            <v>AE.42113</v>
          </cell>
          <cell r="C2500" t="str">
            <v>Xaây töôøng  coù chieàu daøy &lt;=10cm, chieàu cao &lt;=4m VXM caùt mòn maùc 50  - moâ ñun ñoä lôùn MI=1,5-2</v>
          </cell>
          <cell r="D2500" t="str">
            <v>m³</v>
          </cell>
          <cell r="F2500">
            <v>489310</v>
          </cell>
          <cell r="G2500">
            <v>97089</v>
          </cell>
          <cell r="H2500">
            <v>2219</v>
          </cell>
        </row>
        <row r="2501">
          <cell r="B2501" t="str">
            <v>AE.42114</v>
          </cell>
          <cell r="C2501" t="str">
            <v>Xaây töôøng  coù chieàu daøy &lt;=10cm, chieàu cao &lt;=4m VXM caùt mòn maùc 75 - moâ ñun ñoä lôùn MI=1,5-2</v>
          </cell>
          <cell r="D2501" t="str">
            <v>m³</v>
          </cell>
          <cell r="F2501">
            <v>508222</v>
          </cell>
          <cell r="G2501">
            <v>97089</v>
          </cell>
          <cell r="H2501">
            <v>2219</v>
          </cell>
        </row>
        <row r="2502">
          <cell r="B2502" t="str">
            <v>AE.42115</v>
          </cell>
          <cell r="C2502" t="str">
            <v>Xaây töôøng  coù chieàu daøy &lt;=10cm, chieàu cao &lt;=4m VXM caùt mòn maùc 100 - moâ ñun ñoä lôùn MI=1,5-2</v>
          </cell>
          <cell r="D2502" t="str">
            <v>m³</v>
          </cell>
          <cell r="F2502">
            <v>526944</v>
          </cell>
          <cell r="G2502">
            <v>97089</v>
          </cell>
          <cell r="H2502">
            <v>2219</v>
          </cell>
        </row>
        <row r="2503">
          <cell r="B2503" t="str">
            <v>AE.42122</v>
          </cell>
          <cell r="C2503" t="str">
            <v>Xaây töôøng coù chieàu daøy &lt;=10cm, chieàu cao &gt;4 ñeán &lt;=16m VXM caùt mòn maùc 50  - moâ ñun ñoä lôùn MI=1,5-2</v>
          </cell>
          <cell r="D2503" t="str">
            <v>m³</v>
          </cell>
          <cell r="F2503">
            <v>471558</v>
          </cell>
          <cell r="G2503">
            <v>107350</v>
          </cell>
          <cell r="H2503">
            <v>10340</v>
          </cell>
        </row>
        <row r="2504">
          <cell r="B2504" t="str">
            <v>AE.42123</v>
          </cell>
          <cell r="C2504" t="str">
            <v>Xaây töôøng coù chieàu daøy &lt;=10cm, chieàu cao &gt;4 ñeán &lt;=16m VXM caùt mòn maùc 50  - moâ ñun ñoä lôùn MI=1,5-2</v>
          </cell>
          <cell r="D2504" t="str">
            <v>m³</v>
          </cell>
          <cell r="F2504">
            <v>493948</v>
          </cell>
          <cell r="G2504">
            <v>107350</v>
          </cell>
          <cell r="H2504">
            <v>10340</v>
          </cell>
        </row>
        <row r="2505">
          <cell r="B2505" t="str">
            <v>AE.42124</v>
          </cell>
          <cell r="C2505" t="str">
            <v>Xaây töôøng coù chieàu daøy &lt;=10cm, chieàu cao &gt;4 ñeán &lt;=16m VXM caùt mòn maùc 75 - moâ ñun ñoä lôùn MI=1,5-2</v>
          </cell>
          <cell r="D2505" t="str">
            <v>m³</v>
          </cell>
          <cell r="F2505">
            <v>513039</v>
          </cell>
          <cell r="G2505">
            <v>107350</v>
          </cell>
          <cell r="H2505">
            <v>10340</v>
          </cell>
        </row>
        <row r="2506">
          <cell r="B2506" t="str">
            <v>AE.42125</v>
          </cell>
          <cell r="C2506" t="str">
            <v>Xaây töôøng coù chieàu daøy &lt;=10cm, chieàu cao &gt;4 ñeán &lt;=16m VXM caùt mòn maùc 100 - moâ ñun ñoä lôùn MI=1,5-2</v>
          </cell>
          <cell r="D2506" t="str">
            <v>m³</v>
          </cell>
          <cell r="F2506">
            <v>531938</v>
          </cell>
          <cell r="G2506">
            <v>107350</v>
          </cell>
          <cell r="H2506">
            <v>10340</v>
          </cell>
        </row>
        <row r="2507">
          <cell r="B2507" t="str">
            <v>AE.42132</v>
          </cell>
          <cell r="C2507" t="str">
            <v>Xaây töôøng coù chieàu daøy &lt;=10cm, chieàu cao &gt;16 ñeán &lt;=50m VXM caùt mòn maùc 25 - moâ ñun ñoä lôùn MI=1,5-2</v>
          </cell>
          <cell r="D2507" t="str">
            <v>m³</v>
          </cell>
          <cell r="F2507">
            <v>460591</v>
          </cell>
          <cell r="G2507">
            <v>118006</v>
          </cell>
          <cell r="H2507">
            <v>49268</v>
          </cell>
        </row>
        <row r="2508">
          <cell r="B2508" t="str">
            <v>AE.42133</v>
          </cell>
          <cell r="C2508" t="str">
            <v>Xaây töôøng coù chieàu daøy &lt;=10cm, chieàu cao &gt;16 ñeán &lt;=50m VXM caùt mòn maùc 50 - moâ ñun ñoä lôùn MI=1,5-2</v>
          </cell>
          <cell r="D2508" t="str">
            <v>m³</v>
          </cell>
          <cell r="F2508">
            <v>487974</v>
          </cell>
          <cell r="G2508">
            <v>118006</v>
          </cell>
          <cell r="H2508">
            <v>49268</v>
          </cell>
        </row>
        <row r="2509">
          <cell r="B2509" t="str">
            <v>AE.42134</v>
          </cell>
          <cell r="C2509" t="str">
            <v>Xaây töôøng coù chieàu daøy &lt;=10cm, chieàu cao &gt;16 ñeán &lt;=50m VXM caùt mòn maùc 75 - moâ ñun ñoä lôùn MI=1,5-2</v>
          </cell>
          <cell r="D2509" t="str">
            <v>m³</v>
          </cell>
          <cell r="F2509">
            <v>511316</v>
          </cell>
          <cell r="G2509">
            <v>118006</v>
          </cell>
          <cell r="H2509">
            <v>49268</v>
          </cell>
        </row>
        <row r="2510">
          <cell r="B2510" t="str">
            <v>AE.42135</v>
          </cell>
          <cell r="C2510" t="str">
            <v>Xaây töôøng coù chieàu daøy &lt;=10cm, chieàu cao &gt;16 ñeán &lt;=50m VXM caùt mòn maùc 75 - moâ ñun ñoä lôùn MI=1,5-2</v>
          </cell>
          <cell r="D2510" t="str">
            <v>m³</v>
          </cell>
          <cell r="F2510">
            <v>534417</v>
          </cell>
          <cell r="G2510">
            <v>118006</v>
          </cell>
          <cell r="H2510">
            <v>49268</v>
          </cell>
        </row>
        <row r="2511">
          <cell r="B2511" t="str">
            <v>AE.42142</v>
          </cell>
          <cell r="C2511" t="str">
            <v>Xaây töôøng coù chieàu daøy &lt;=10cm, chieàu cao &gt;50m VXM caùt mòn maùc 25 - moâ ñun ñoä lôùn MI=1,5-2</v>
          </cell>
          <cell r="D2511" t="str">
            <v>m³</v>
          </cell>
          <cell r="F2511">
            <v>460591</v>
          </cell>
          <cell r="G2511">
            <v>123137</v>
          </cell>
          <cell r="H2511">
            <v>66391</v>
          </cell>
        </row>
        <row r="2512">
          <cell r="B2512" t="str">
            <v>AE.42143</v>
          </cell>
          <cell r="C2512" t="str">
            <v>Xaây töôøng coù chieàu daøy &lt;=10cm, chieàu cao &gt;50m VXM caùt mòn maùc 50 - moâ ñun ñoä lôùn MI=1,5-2</v>
          </cell>
          <cell r="D2512" t="str">
            <v>m³</v>
          </cell>
          <cell r="F2512">
            <v>487974</v>
          </cell>
          <cell r="G2512">
            <v>123137</v>
          </cell>
          <cell r="H2512">
            <v>66391</v>
          </cell>
        </row>
        <row r="2513">
          <cell r="B2513" t="str">
            <v>AE.42144</v>
          </cell>
          <cell r="C2513" t="str">
            <v>Xaây töôøng coù chieàu daøy &lt;=10cm, chieàu cao &gt;50m VXM caùt mòn maùc 75 - moâ ñun ñoä lôùn MI=1,5-2</v>
          </cell>
          <cell r="D2513" t="str">
            <v>m³</v>
          </cell>
          <cell r="F2513">
            <v>511316</v>
          </cell>
          <cell r="G2513">
            <v>123137</v>
          </cell>
          <cell r="H2513">
            <v>66391</v>
          </cell>
        </row>
        <row r="2514">
          <cell r="B2514" t="str">
            <v>AE.42145</v>
          </cell>
          <cell r="C2514" t="str">
            <v>Xaây töôøng coù chieàu daøy &lt;=10cm, chieàu cao &gt;50m VXM caùt mòn maùc 100 - moâ ñun ñoä lôùn MI=1,5-2</v>
          </cell>
          <cell r="D2514" t="str">
            <v>m³</v>
          </cell>
          <cell r="F2514">
            <v>534417</v>
          </cell>
          <cell r="G2514">
            <v>123137</v>
          </cell>
          <cell r="H2514">
            <v>66391</v>
          </cell>
        </row>
        <row r="2515">
          <cell r="B2515" t="str">
            <v>AE.42212</v>
          </cell>
          <cell r="C2515" t="str">
            <v>Xaây töôøng  coù chieàu daøy &gt; 10 ñeán &lt;=30cm, chieàu cao &lt;=4m VXM caùt mòn maùc 25 - moâ ñun ñoä lôùn MI=1,5-2</v>
          </cell>
          <cell r="D2515" t="str">
            <v>m³</v>
          </cell>
          <cell r="F2515">
            <v>454104</v>
          </cell>
          <cell r="G2515">
            <v>75777</v>
          </cell>
          <cell r="H2515">
            <v>2283</v>
          </cell>
        </row>
        <row r="2516">
          <cell r="B2516" t="str">
            <v>AE.42213</v>
          </cell>
          <cell r="C2516" t="str">
            <v>Xaây töôøng  coù chieàu daøy &gt; 10 ñeán &lt;=30cm, chieàu cao &lt;=4m VXM caùt mòn maùc 50 - moâ ñun ñoä lôùn MI=1,5-2</v>
          </cell>
          <cell r="D2516" t="str">
            <v>m³</v>
          </cell>
          <cell r="F2516">
            <v>481101</v>
          </cell>
          <cell r="G2516">
            <v>75777</v>
          </cell>
          <cell r="H2516">
            <v>2283</v>
          </cell>
        </row>
        <row r="2517">
          <cell r="B2517" t="str">
            <v>AE.42214</v>
          </cell>
          <cell r="C2517" t="str">
            <v>Xaây töôøng  coù chieàu daøy &gt; 10 ñeán &lt;=30cm, chieàu cao &lt;=4m VXM caùt mòn maùc 75 - moâ ñun ñoä lôùn MI=1,5-2</v>
          </cell>
          <cell r="D2517" t="str">
            <v>m³</v>
          </cell>
          <cell r="F2517">
            <v>504115</v>
          </cell>
          <cell r="G2517">
            <v>75777</v>
          </cell>
          <cell r="H2517">
            <v>2283</v>
          </cell>
        </row>
        <row r="2518">
          <cell r="B2518" t="str">
            <v>AE.42215</v>
          </cell>
          <cell r="C2518" t="str">
            <v>Xaây töôøng  coù chieàu daøy &gt; 10 ñeán &lt;=30cm, chieàu cao &lt;=4m VXM caùt mòn maùc 100 - moâ ñun ñoä lôùn MI=1,5-2</v>
          </cell>
          <cell r="D2518" t="str">
            <v>m³</v>
          </cell>
          <cell r="F2518">
            <v>526890</v>
          </cell>
          <cell r="G2518">
            <v>75777</v>
          </cell>
          <cell r="H2518">
            <v>2283</v>
          </cell>
        </row>
        <row r="2519">
          <cell r="B2519" t="str">
            <v>AE.42222</v>
          </cell>
          <cell r="C2519" t="str">
            <v>Xaây töôøng coù chieàu daøy &gt;10 ñeán &lt;=30cm, chieàu cao &gt;4 ñeán &lt;=16m VXM caùt mòn maùc 25 - moâ ñun ñoä lôùn MI=1,5-2</v>
          </cell>
          <cell r="D2519" t="str">
            <v>m³</v>
          </cell>
          <cell r="F2519">
            <v>458429</v>
          </cell>
          <cell r="G2519">
            <v>83670</v>
          </cell>
          <cell r="H2519">
            <v>10340</v>
          </cell>
        </row>
        <row r="2520">
          <cell r="B2520" t="str">
            <v>AE.42223</v>
          </cell>
          <cell r="C2520" t="str">
            <v>Xaây töôøng coù chieàu daøy &gt;10 ñeán &lt;=30cm, chieàu cao &gt;4 ñeán &lt;=16m VXM caùt mòn maùc 50 - moâ ñun ñoä lôùn MI=1,5-2</v>
          </cell>
          <cell r="D2520" t="str">
            <v>m³</v>
          </cell>
          <cell r="F2520">
            <v>485683</v>
          </cell>
          <cell r="G2520">
            <v>83670</v>
          </cell>
          <cell r="H2520">
            <v>10340</v>
          </cell>
        </row>
        <row r="2521">
          <cell r="B2521" t="str">
            <v>AE.42224</v>
          </cell>
          <cell r="C2521" t="str">
            <v>Xaây töôøng coù chieàu daøy &gt;10 ñeán &lt;=30cm, chieàu cao &gt;4 ñeán &lt;=16m VXM caùt mòn maùc 75 - moâ ñun ñoä lôùn MI=1,5-2</v>
          </cell>
          <cell r="D2521" t="str">
            <v>m³</v>
          </cell>
          <cell r="F2521">
            <v>508916</v>
          </cell>
          <cell r="G2521">
            <v>83670</v>
          </cell>
          <cell r="H2521">
            <v>10340</v>
          </cell>
        </row>
        <row r="2522">
          <cell r="B2522" t="str">
            <v>AE.42225</v>
          </cell>
          <cell r="C2522" t="str">
            <v>Xaây töôøng coù chieàu daøy &gt;10 ñeán &lt;=30cm, chieàu cao &gt;4 ñeán &lt;=16m VXM caùt mòn maùc 100 - moâ ñun ñoä lôùn MI=1,5-2</v>
          </cell>
          <cell r="D2522" t="str">
            <v>m³</v>
          </cell>
          <cell r="F2522">
            <v>531908</v>
          </cell>
          <cell r="G2522">
            <v>83670</v>
          </cell>
          <cell r="H2522">
            <v>10340</v>
          </cell>
        </row>
        <row r="2523">
          <cell r="B2523" t="str">
            <v>AE.42232</v>
          </cell>
          <cell r="C2523" t="str">
            <v>Xaây töôøng coù chieàu daøy  &gt;10 ñeán &lt;=30cm, chieàu cao &gt;16 ñeán &lt;=50m VXM caùt mòn maùc 25 - moâ ñun ñoä lôùn MI=1,5-2</v>
          </cell>
          <cell r="D2523" t="str">
            <v>m³</v>
          </cell>
          <cell r="F2523">
            <v>458429</v>
          </cell>
          <cell r="G2523">
            <v>91958</v>
          </cell>
          <cell r="H2523">
            <v>49268</v>
          </cell>
        </row>
        <row r="2524">
          <cell r="B2524" t="str">
            <v>AE.42233</v>
          </cell>
          <cell r="C2524" t="str">
            <v>Xaây töôøng coù chieàu daøy  &gt;10 ñeán &lt;=30cm, chieàu cao &gt;16 ñeán &lt;=50m VXM caùt mòn maùc 50 - moâ ñun ñoä lôùn MI=1,5-2</v>
          </cell>
          <cell r="D2524" t="str">
            <v>m³</v>
          </cell>
          <cell r="F2524">
            <v>485683</v>
          </cell>
          <cell r="G2524">
            <v>91958</v>
          </cell>
          <cell r="H2524">
            <v>49268</v>
          </cell>
        </row>
        <row r="2525">
          <cell r="B2525" t="str">
            <v>AE.42234</v>
          </cell>
          <cell r="C2525" t="str">
            <v>Xaây töôøng coù chieàu daøy  &gt;10 ñeán &lt;=30cm, chieàu cao &gt;16 ñeán &lt;=50m VXM caùt mòn maùc 75 - moâ ñun ñoä lôùn MI=1,5-2</v>
          </cell>
          <cell r="D2525" t="str">
            <v>m³</v>
          </cell>
          <cell r="F2525">
            <v>508916</v>
          </cell>
          <cell r="G2525">
            <v>91958</v>
          </cell>
          <cell r="H2525">
            <v>49268</v>
          </cell>
        </row>
        <row r="2526">
          <cell r="B2526" t="str">
            <v>AE.42235</v>
          </cell>
          <cell r="C2526" t="str">
            <v>Xaây töôøng coù chieàu daøy  &gt;10 ñeán &lt;=30cm, chieàu cao &gt;16 ñeán &lt;=50m VXM caùt mòn maùc 100 - moâ ñun ñoä lôùn MI=1,5-2</v>
          </cell>
          <cell r="D2526" t="str">
            <v>m³</v>
          </cell>
          <cell r="F2526">
            <v>531908</v>
          </cell>
          <cell r="G2526">
            <v>91958</v>
          </cell>
          <cell r="H2526">
            <v>49268</v>
          </cell>
        </row>
        <row r="2527">
          <cell r="B2527" t="str">
            <v>AE.42242</v>
          </cell>
          <cell r="C2527" t="str">
            <v>Xaây töôøng coù chieàu daøy  &gt;10cm vaø &lt;=30cm, chieàu cao &gt;50m VXM caùt mòn maùc 25 - moâ ñun ñoä lôùn MI=1,5-2</v>
          </cell>
          <cell r="D2527" t="str">
            <v>m³</v>
          </cell>
          <cell r="F2527">
            <v>458429</v>
          </cell>
          <cell r="G2527">
            <v>95905</v>
          </cell>
          <cell r="H2527">
            <v>66391</v>
          </cell>
        </row>
        <row r="2528">
          <cell r="B2528" t="str">
            <v>AE.42243</v>
          </cell>
          <cell r="C2528" t="str">
            <v>Xaây töôøng coù chieàu daøy  &gt;10cm vaø &lt;=30cm, chieàu cao &gt;50m VXM caùt mòn maùc 50 - moâ ñun ñoä lôùn MI=1,5-2</v>
          </cell>
          <cell r="D2528" t="str">
            <v>m³</v>
          </cell>
          <cell r="F2528">
            <v>485683</v>
          </cell>
          <cell r="G2528">
            <v>95905</v>
          </cell>
          <cell r="H2528">
            <v>66391</v>
          </cell>
        </row>
        <row r="2529">
          <cell r="B2529" t="str">
            <v>AE.42244</v>
          </cell>
          <cell r="C2529" t="str">
            <v>Xaây töôøng coù chieàu daøy  &gt;10 ñeán &lt;=30cm, chieàu cao &gt;50m VXM caùt mòn maùc 75 - moâ ñun ñoä lôùn MI=1,5-2</v>
          </cell>
          <cell r="D2529" t="str">
            <v>m³</v>
          </cell>
          <cell r="F2529">
            <v>508916</v>
          </cell>
          <cell r="G2529">
            <v>95905</v>
          </cell>
          <cell r="H2529">
            <v>66391</v>
          </cell>
        </row>
        <row r="2530">
          <cell r="B2530" t="str">
            <v>AE.42245</v>
          </cell>
          <cell r="C2530" t="str">
            <v>Xaây töôøng coù chieàu daøy  &gt;10 ñeán &lt;=30cm, chieàu cao &gt;50m VXM maùc 100, moâ ñun ñoä lôùn ML=1,5-2,0</v>
          </cell>
          <cell r="D2530" t="str">
            <v>m³</v>
          </cell>
          <cell r="F2530">
            <v>531908</v>
          </cell>
          <cell r="G2530">
            <v>95905</v>
          </cell>
          <cell r="H2530">
            <v>66391</v>
          </cell>
        </row>
        <row r="2531">
          <cell r="B2531" t="str">
            <v>AE.42312</v>
          </cell>
          <cell r="C2531" t="str">
            <v>Xaây töôøng coù chieàu daøy  &gt;30cm chieàu cao &lt;=4m VXM caùt mòn maùc 25- moâ ñun ñoä lôùn MI=1,5-2</v>
          </cell>
          <cell r="D2531" t="str">
            <v>m³</v>
          </cell>
          <cell r="F2531">
            <v>448142</v>
          </cell>
          <cell r="G2531">
            <v>77750</v>
          </cell>
          <cell r="H2531">
            <v>2346</v>
          </cell>
        </row>
        <row r="2532">
          <cell r="B2532" t="str">
            <v>AE.42313</v>
          </cell>
          <cell r="C2532" t="str">
            <v>Xaây töôøng coù chieàu daøy  &gt;30cm chieàu cao &lt;=4m VXM caùt mòn maùc100 - moâ ñun ñoä lôùn MI=1,5-2</v>
          </cell>
          <cell r="D2532" t="str">
            <v>m³</v>
          </cell>
          <cell r="F2532">
            <v>476298</v>
          </cell>
          <cell r="G2532">
            <v>77750</v>
          </cell>
          <cell r="H2532">
            <v>2346</v>
          </cell>
        </row>
        <row r="2533">
          <cell r="B2533" t="str">
            <v>AE.42314</v>
          </cell>
          <cell r="C2533" t="str">
            <v>Xaây töôøng coù chieàu daøy  &gt;30cm chieàu cao &lt;=4m VXM caùt mòn maùc 75 - moâ ñun ñoä lôùn MI=1,5-2</v>
          </cell>
          <cell r="D2533" t="str">
            <v>m³</v>
          </cell>
          <cell r="F2533">
            <v>500296</v>
          </cell>
          <cell r="G2533">
            <v>77750</v>
          </cell>
          <cell r="H2533">
            <v>2346</v>
          </cell>
        </row>
        <row r="2534">
          <cell r="B2534" t="str">
            <v>AE.42315</v>
          </cell>
          <cell r="C2534" t="str">
            <v>Xaây töôøng coù chieàu daøy  &gt;30cm chieàu cao &lt;=4m VXM maùc 100, moâ ñun ñoä lôùn ML=1,5-2,0</v>
          </cell>
          <cell r="D2534" t="str">
            <v>m³</v>
          </cell>
          <cell r="F2534">
            <v>524054</v>
          </cell>
          <cell r="G2534">
            <v>77750</v>
          </cell>
          <cell r="H2534">
            <v>2346</v>
          </cell>
        </row>
        <row r="2535">
          <cell r="B2535" t="str">
            <v>AE.42322</v>
          </cell>
          <cell r="C2535" t="str">
            <v>Xaây töôøng coù chieàu daøy  &gt;30cm, chieàu cao &gt;4 ñeán &lt;=16m VXM caùt mòn maùc 25 - moâ ñun ñoä lôùn MI=1,5-2</v>
          </cell>
          <cell r="D2535" t="str">
            <v>m³</v>
          </cell>
          <cell r="F2535">
            <v>452430</v>
          </cell>
          <cell r="G2535">
            <v>84854</v>
          </cell>
          <cell r="H2535">
            <v>10467</v>
          </cell>
        </row>
        <row r="2536">
          <cell r="B2536" t="str">
            <v>AE.42323</v>
          </cell>
          <cell r="C2536" t="str">
            <v>Xaây töôøng coù chieàu daøy  &gt;30cm, chieàu cao &gt;4 ñeán &lt;=16m VXM caùt mòn maùc 50 - moâ ñun ñoä lôùn MI=1,5-2</v>
          </cell>
          <cell r="D2536" t="str">
            <v>m³</v>
          </cell>
          <cell r="F2536">
            <v>480856</v>
          </cell>
          <cell r="G2536">
            <v>84854</v>
          </cell>
          <cell r="H2536">
            <v>10467</v>
          </cell>
        </row>
        <row r="2537">
          <cell r="B2537" t="str">
            <v>AE.42324</v>
          </cell>
          <cell r="C2537" t="str">
            <v>Xaây töôøng coù chieàu daøy  &gt;30cm, chieàu cao &gt;4 ñeán &lt;=16m VXM caùt mòn maùc 75 - moâ ñun ñoä lôùn MI=1,5-2</v>
          </cell>
          <cell r="D2537" t="str">
            <v>m³</v>
          </cell>
          <cell r="F2537">
            <v>505084</v>
          </cell>
          <cell r="G2537">
            <v>84854</v>
          </cell>
          <cell r="H2537">
            <v>10467</v>
          </cell>
        </row>
        <row r="2538">
          <cell r="B2538" t="str">
            <v>AE.42325</v>
          </cell>
          <cell r="C2538" t="str">
            <v>Xaây töôøng coù chieàu daøy  &gt;30cm, chieàu cao &gt;4 ñeán &lt;=16m VXM caùt mòn maùc 100 - moâ ñun ñoä lôùn MI=1,5-2</v>
          </cell>
          <cell r="D2538" t="str">
            <v>m³</v>
          </cell>
          <cell r="F2538">
            <v>529068</v>
          </cell>
          <cell r="G2538">
            <v>84854</v>
          </cell>
          <cell r="H2538">
            <v>10467</v>
          </cell>
        </row>
        <row r="2539">
          <cell r="B2539" t="str">
            <v>AE.42332</v>
          </cell>
          <cell r="C2539" t="str">
            <v>Xaây töôøng coù chieàu daøy  &gt;30cm chieàu cao &gt;16 ñeán &lt;=50m VXM caùt mòn maùc 25 - moâ ñun ñoä lôùn MI=1,5-2</v>
          </cell>
          <cell r="D2539" t="str">
            <v>m³</v>
          </cell>
          <cell r="F2539">
            <v>452430</v>
          </cell>
          <cell r="G2539">
            <v>93142</v>
          </cell>
          <cell r="H2539">
            <v>49332</v>
          </cell>
        </row>
        <row r="2540">
          <cell r="B2540" t="str">
            <v>AE.42333</v>
          </cell>
          <cell r="C2540" t="str">
            <v>Xaây töôøng coù chieàu daøy  &gt;30cm chieàu cao &gt;16 ñeán &lt;=50m VXM caùt mòn maùc 50 - moâ ñun ñoä lôùn MI=1,5-2</v>
          </cell>
          <cell r="D2540" t="str">
            <v>m³</v>
          </cell>
          <cell r="F2540">
            <v>480856</v>
          </cell>
          <cell r="G2540">
            <v>93142</v>
          </cell>
          <cell r="H2540">
            <v>49332</v>
          </cell>
        </row>
        <row r="2541">
          <cell r="B2541" t="str">
            <v>AE.42334</v>
          </cell>
          <cell r="C2541" t="str">
            <v>Xaây töôøng coù chieàu daøy  &gt;30cm chieàu cao &gt;16m ñeán &lt;=50m VXM caùt mòn maùc 75 - moâ ñun ñoä lôùn MI=1,5-2</v>
          </cell>
          <cell r="D2541" t="str">
            <v>m³</v>
          </cell>
          <cell r="F2541">
            <v>505084</v>
          </cell>
          <cell r="G2541">
            <v>93142</v>
          </cell>
          <cell r="H2541">
            <v>49332</v>
          </cell>
        </row>
        <row r="2542">
          <cell r="B2542" t="str">
            <v>AE.42335</v>
          </cell>
          <cell r="C2542" t="str">
            <v>Xaây töôøng coù chieàu daøy  &gt;30cm chieàu cao &gt;16m ñeán &lt;=50m VXM caùt mòn maùc 100 - moâ ñun ñoä lôùn MI=1,5-2</v>
          </cell>
          <cell r="D2542" t="str">
            <v>m³</v>
          </cell>
          <cell r="F2542">
            <v>529068</v>
          </cell>
          <cell r="G2542">
            <v>93142</v>
          </cell>
          <cell r="H2542">
            <v>49332</v>
          </cell>
        </row>
        <row r="2543">
          <cell r="B2543" t="str">
            <v>AE.42342</v>
          </cell>
          <cell r="C2543" t="str">
            <v>Xaây töôøng coù chieàu daøy  &gt;30cm, chieàu cao &gt;50m VXM caùt mòn maùc 25 - moâ ñun ñoä lôùn MI=1,5-2</v>
          </cell>
          <cell r="D2543" t="str">
            <v>m³</v>
          </cell>
          <cell r="F2543">
            <v>452430</v>
          </cell>
          <cell r="G2543">
            <v>97483</v>
          </cell>
          <cell r="H2543">
            <v>66455</v>
          </cell>
        </row>
        <row r="2544">
          <cell r="B2544" t="str">
            <v>AE.42343</v>
          </cell>
          <cell r="C2544" t="str">
            <v>Xaây töôøng coù chieàu daøy  &gt;30cm, chieàu cao &gt;50m VXM caùt mòn maùc 50 - moâ ñun ñoä lôùn MI=1,5-2</v>
          </cell>
          <cell r="D2544" t="str">
            <v>m³</v>
          </cell>
          <cell r="F2544">
            <v>480856</v>
          </cell>
          <cell r="G2544">
            <v>97483</v>
          </cell>
          <cell r="H2544">
            <v>66455</v>
          </cell>
        </row>
        <row r="2545">
          <cell r="B2545" t="str">
            <v>AE.42344</v>
          </cell>
          <cell r="C2545" t="str">
            <v>Xaây töôøng coù chieàu daøy  &gt;30cm, chieàu cao &gt;50m VXM caùt mòn maùc 75 - moâ ñun ñoä lôùn MI=1,5-2</v>
          </cell>
          <cell r="D2545" t="str">
            <v>m³</v>
          </cell>
          <cell r="F2545">
            <v>505084</v>
          </cell>
          <cell r="G2545">
            <v>97483</v>
          </cell>
          <cell r="H2545">
            <v>66455</v>
          </cell>
        </row>
        <row r="2546">
          <cell r="B2546" t="str">
            <v>AE.42345</v>
          </cell>
          <cell r="C2546" t="str">
            <v>Xaây töôøng coù chieàu daøy  &gt;30cm, chieàu cao &gt;50m VXM caùt mòn maùc 100 - moâ ñun ñoä lôùn MI=1,5-2</v>
          </cell>
          <cell r="D2546" t="str">
            <v>m³</v>
          </cell>
          <cell r="F2546">
            <v>529068</v>
          </cell>
          <cell r="G2546">
            <v>97483</v>
          </cell>
          <cell r="H2546">
            <v>66455</v>
          </cell>
        </row>
        <row r="2547">
          <cell r="B2547" t="str">
            <v>AE.43112</v>
          </cell>
          <cell r="C2547" t="str">
            <v>Xaây truï coät, chieàu cao &lt;=4m VXM caùt mòn maùc 25 - moâ ñun ñoä lôùn MI=1,5-2</v>
          </cell>
          <cell r="D2547" t="str">
            <v>m³</v>
          </cell>
          <cell r="F2547">
            <v>452430</v>
          </cell>
          <cell r="G2547">
            <v>164972</v>
          </cell>
          <cell r="H2547">
            <v>2283</v>
          </cell>
        </row>
        <row r="2548">
          <cell r="B2548" t="str">
            <v>AE.43113</v>
          </cell>
          <cell r="C2548" t="str">
            <v>Xaây truï coät, chieàu cao &lt;=4m VXM caùt mòn maùc 50 - moâ ñun ñoä lôùn MI=1,5-2</v>
          </cell>
          <cell r="D2548" t="str">
            <v>m³</v>
          </cell>
          <cell r="F2548">
            <v>480856</v>
          </cell>
          <cell r="G2548">
            <v>164972</v>
          </cell>
          <cell r="H2548">
            <v>2283</v>
          </cell>
        </row>
        <row r="2549">
          <cell r="B2549" t="str">
            <v>AE.43114</v>
          </cell>
          <cell r="C2549" t="str">
            <v>Xaây truï coät, chieàu cao &lt;=4m VXM caùt mòn maùc 75 - moâ ñun ñoä lôùn MI=1,5-2</v>
          </cell>
          <cell r="D2549" t="str">
            <v>m³</v>
          </cell>
          <cell r="F2549">
            <v>505084</v>
          </cell>
          <cell r="G2549">
            <v>164972</v>
          </cell>
          <cell r="H2549">
            <v>2283</v>
          </cell>
        </row>
        <row r="2550">
          <cell r="B2550" t="str">
            <v>AE.43115</v>
          </cell>
          <cell r="C2550" t="str">
            <v>Xaây truï coät, chieàu cao &lt;=4m VXM caùt mòn maùc 100 - moâ ñun ñoä lôùn MI=1,5-2</v>
          </cell>
          <cell r="D2550" t="str">
            <v>m³</v>
          </cell>
          <cell r="F2550">
            <v>529068</v>
          </cell>
          <cell r="G2550">
            <v>164972</v>
          </cell>
          <cell r="H2550">
            <v>2283</v>
          </cell>
        </row>
        <row r="2551">
          <cell r="B2551" t="str">
            <v>AE.43122</v>
          </cell>
          <cell r="C2551" t="str">
            <v>Xaây truï coät, chieàu cao &gt;4 ñeán &lt;=16m VXM caùt mòn maùc 25 - moâ ñun ñoä lôùn MI=1,5-2</v>
          </cell>
          <cell r="D2551" t="str">
            <v>m³</v>
          </cell>
          <cell r="F2551">
            <v>454575</v>
          </cell>
          <cell r="G2551">
            <v>183127</v>
          </cell>
          <cell r="H2551">
            <v>10404</v>
          </cell>
        </row>
        <row r="2552">
          <cell r="B2552" t="str">
            <v>AE.43123</v>
          </cell>
          <cell r="C2552" t="str">
            <v>Xaây truï coät, chieàu cao &gt;4 ñeán &lt;=16m VXM caùt mòn maùc 50 - moâ ñun ñoä lôùn MI=1,5-2</v>
          </cell>
          <cell r="D2552" t="str">
            <v>m³</v>
          </cell>
          <cell r="F2552">
            <v>483135</v>
          </cell>
          <cell r="G2552">
            <v>183127</v>
          </cell>
          <cell r="H2552">
            <v>10404</v>
          </cell>
        </row>
        <row r="2553">
          <cell r="B2553" t="str">
            <v>AE.43124</v>
          </cell>
          <cell r="C2553" t="str">
            <v>Xaây truï coät, chieàu cao &gt;4 ñeán &lt;=16m VXM caùt mòn maùc 75 - moâ ñun ñoä lôùn MI=1,5-2</v>
          </cell>
          <cell r="D2553" t="str">
            <v>m³</v>
          </cell>
          <cell r="F2553">
            <v>507477</v>
          </cell>
          <cell r="G2553">
            <v>183127</v>
          </cell>
          <cell r="H2553">
            <v>10404</v>
          </cell>
        </row>
        <row r="2554">
          <cell r="B2554" t="str">
            <v>AE.43125</v>
          </cell>
          <cell r="C2554" t="str">
            <v>Xaây truï coät, chieàu cao &gt;4 ñeán &lt;=16m VXM caùt mòn maùc 100 - moâ ñun ñoä lôùn MI=1,5-2</v>
          </cell>
          <cell r="D2554" t="str">
            <v>m³</v>
          </cell>
          <cell r="F2554">
            <v>531576</v>
          </cell>
          <cell r="G2554">
            <v>183127</v>
          </cell>
          <cell r="H2554">
            <v>10404</v>
          </cell>
        </row>
        <row r="2555">
          <cell r="B2555" t="str">
            <v>AE.43132</v>
          </cell>
          <cell r="C2555" t="str">
            <v>Xaây truï coät, chieàu cao &gt;16 ñeán &lt;=50m VXM caùt mòn maùc 25 - moâ ñun ñoä lôùn MI=1,5-2</v>
          </cell>
          <cell r="D2555" t="str">
            <v>m³</v>
          </cell>
          <cell r="F2555">
            <v>454575</v>
          </cell>
          <cell r="G2555">
            <v>201282</v>
          </cell>
          <cell r="H2555">
            <v>49268</v>
          </cell>
        </row>
        <row r="2556">
          <cell r="B2556" t="str">
            <v>AE.43133</v>
          </cell>
          <cell r="C2556" t="str">
            <v>Xaây truï coät, chieàu cao &gt;16 ñeán &lt;=50m VXM caùt mòn maùc 50 - moâ ñun ñoä lôùn MI=1,5-2</v>
          </cell>
          <cell r="D2556" t="str">
            <v>m³</v>
          </cell>
          <cell r="F2556">
            <v>483135</v>
          </cell>
          <cell r="G2556">
            <v>201282</v>
          </cell>
          <cell r="H2556">
            <v>49268</v>
          </cell>
        </row>
        <row r="2557">
          <cell r="B2557" t="str">
            <v>AE.43134</v>
          </cell>
          <cell r="C2557" t="str">
            <v>Xaây truï coät, chieàu cao &gt;16 ñeán &lt;=50m VXM caùt mòn maùc 75 - moâ ñun ñoä lôùn MI=1,5-2</v>
          </cell>
          <cell r="D2557" t="str">
            <v>m³</v>
          </cell>
          <cell r="F2557">
            <v>507477</v>
          </cell>
          <cell r="G2557">
            <v>201282</v>
          </cell>
          <cell r="H2557">
            <v>49268</v>
          </cell>
        </row>
        <row r="2558">
          <cell r="B2558" t="str">
            <v>AE.43135</v>
          </cell>
          <cell r="C2558" t="str">
            <v>Xaây truï coät, chieàu cao &gt;16 ñeán &lt;=50m VXM caùt mòn maùc 100 - moâ ñun ñoä lôùn MI=1,5-2</v>
          </cell>
          <cell r="D2558" t="str">
            <v>m³</v>
          </cell>
          <cell r="F2558">
            <v>531576</v>
          </cell>
          <cell r="G2558">
            <v>201282</v>
          </cell>
          <cell r="H2558">
            <v>49268</v>
          </cell>
        </row>
        <row r="2559">
          <cell r="B2559" t="str">
            <v>AE.43142</v>
          </cell>
          <cell r="C2559" t="str">
            <v>Xaây truï coät, chieàu cao &gt;50m VXM caùt mòn maùc 25 - moâ ñun ñoä lôùn MI=1,5-2</v>
          </cell>
          <cell r="D2559" t="str">
            <v>m³</v>
          </cell>
          <cell r="F2559">
            <v>454575</v>
          </cell>
          <cell r="G2559">
            <v>210359</v>
          </cell>
          <cell r="H2559">
            <v>66391</v>
          </cell>
        </row>
        <row r="2560">
          <cell r="B2560" t="str">
            <v>AE.43143</v>
          </cell>
          <cell r="C2560" t="str">
            <v>Xaây truï coät, chieàu cao &gt;50m VXM caùt mòn maùc 50 - moâ ñun ñoä lôùn MI=1,5-2</v>
          </cell>
          <cell r="D2560" t="str">
            <v>m³</v>
          </cell>
          <cell r="F2560">
            <v>483135</v>
          </cell>
          <cell r="G2560">
            <v>210359</v>
          </cell>
          <cell r="H2560">
            <v>66391</v>
          </cell>
        </row>
        <row r="2561">
          <cell r="B2561" t="str">
            <v>AE.43244</v>
          </cell>
          <cell r="C2561" t="str">
            <v>Xaây truï coät, chieàu cao &gt;50m VXM caùt mòn maùc 75 - moâ ñun ñoä lôùn MI=1,5-2</v>
          </cell>
          <cell r="D2561" t="str">
            <v>m³</v>
          </cell>
          <cell r="F2561">
            <v>507477</v>
          </cell>
          <cell r="G2561">
            <v>210359</v>
          </cell>
          <cell r="H2561">
            <v>66391</v>
          </cell>
        </row>
        <row r="2562">
          <cell r="B2562" t="str">
            <v>AE.43245</v>
          </cell>
          <cell r="C2562" t="str">
            <v>Xaây truï coät, chieàu cao &gt;50m VXM caùt mòn maùc 100 - moâ ñun ñoä lôùn MI=1,5-2</v>
          </cell>
          <cell r="D2562" t="str">
            <v>m³</v>
          </cell>
          <cell r="F2562">
            <v>531576</v>
          </cell>
          <cell r="G2562">
            <v>210359</v>
          </cell>
          <cell r="H2562">
            <v>66391</v>
          </cell>
        </row>
        <row r="2563">
          <cell r="B2563" t="str">
            <v>AE.44112</v>
          </cell>
          <cell r="C2563" t="str">
            <v>Xaây caùc boä phaän keát caáu phöùc taïp coù chieàu cao &lt;=4m baèng gaïch VXM caùt mòn maùc 25 - moâ ñun ñoä lôùn MI=1,5-2</v>
          </cell>
          <cell r="D2563" t="str">
            <v>m³</v>
          </cell>
          <cell r="F2563">
            <v>457006</v>
          </cell>
          <cell r="G2563">
            <v>173260</v>
          </cell>
          <cell r="H2563">
            <v>2283</v>
          </cell>
        </row>
        <row r="2564">
          <cell r="B2564" t="str">
            <v>AE.44113</v>
          </cell>
          <cell r="C2564" t="str">
            <v>Xaây caùc boä phaän keát caáu phöùc taïp coù chieàu cao &lt;=4m baèng gaïch VXM caùt mòn maùc 50 - moâ ñun ñoä lôùn MI=1,5-2</v>
          </cell>
          <cell r="D2564" t="str">
            <v>m³</v>
          </cell>
          <cell r="F2564">
            <v>485297</v>
          </cell>
          <cell r="G2564">
            <v>173260</v>
          </cell>
          <cell r="H2564">
            <v>2283</v>
          </cell>
        </row>
        <row r="2565">
          <cell r="B2565" t="str">
            <v>AE.44114</v>
          </cell>
          <cell r="C2565" t="str">
            <v>Xaây caùc boä phaän keát caáu phöùc taïp coù chieàu cao &lt;=4m VXM caùt mòn maùc 75 - moâ ñun ñoä lôùn MI=1,5-2</v>
          </cell>
          <cell r="D2565" t="str">
            <v>m³</v>
          </cell>
          <cell r="F2565">
            <v>509410</v>
          </cell>
          <cell r="G2565">
            <v>173260</v>
          </cell>
          <cell r="H2565">
            <v>2283</v>
          </cell>
        </row>
        <row r="2566">
          <cell r="B2566" t="str">
            <v>AE.44115</v>
          </cell>
          <cell r="C2566" t="str">
            <v>Xaây caùc boä phaän keát caáu phöùc taïp coù chieàu cao &lt;=4m VXM caùt mòn maùc 100 - moâ ñun ñoä lôùn MI=1,5-2</v>
          </cell>
          <cell r="D2566" t="str">
            <v>m³</v>
          </cell>
          <cell r="F2566">
            <v>533281</v>
          </cell>
          <cell r="G2566">
            <v>173260</v>
          </cell>
          <cell r="H2566">
            <v>2283</v>
          </cell>
        </row>
        <row r="2567">
          <cell r="B2567" t="str">
            <v>AE.44122</v>
          </cell>
          <cell r="C2567" t="str">
            <v>Xaây caùc boä phaän keát caáu phöùc taïp coù chieàu cao &gt;4 ñeán &lt;=16m VXM caùt mòn maùc 25 - moâ ñun ñoä lôùn MI=1,5-2</v>
          </cell>
          <cell r="D2567" t="str">
            <v>m³</v>
          </cell>
          <cell r="F2567">
            <v>461359</v>
          </cell>
          <cell r="G2567">
            <v>192204</v>
          </cell>
          <cell r="H2567">
            <v>10404</v>
          </cell>
        </row>
        <row r="2568">
          <cell r="B2568" t="str">
            <v>AE.44123</v>
          </cell>
          <cell r="C2568" t="str">
            <v>Xaây caùc boä phaän keát caáu phöùc taïp coù chieàu cao &gt;4 ñeán &lt;=16m VXM caùt mòn maùc 50 - moâ ñun ñoä lôùn MI=1,5-2</v>
          </cell>
          <cell r="D2568" t="str">
            <v>m³</v>
          </cell>
          <cell r="F2568">
            <v>489919</v>
          </cell>
          <cell r="G2568">
            <v>192204</v>
          </cell>
          <cell r="H2568">
            <v>10404</v>
          </cell>
        </row>
        <row r="2569">
          <cell r="B2569" t="str">
            <v>AE.44124</v>
          </cell>
          <cell r="C2569" t="str">
            <v>Xaây caùc boä phaän keát caáu phöùc taïp coù chieàu cao &gt;4 ñeán &lt;=16m VXM caùt mòn maùc 75 - moâ ñun ñoä lôùn MI=1,5-2</v>
          </cell>
          <cell r="D2569" t="str">
            <v>m³</v>
          </cell>
          <cell r="F2569">
            <v>514261</v>
          </cell>
          <cell r="G2569">
            <v>192204</v>
          </cell>
          <cell r="H2569">
            <v>10404</v>
          </cell>
        </row>
        <row r="2570">
          <cell r="B2570" t="str">
            <v>AE.44125</v>
          </cell>
          <cell r="C2570" t="str">
            <v>Xaây caùc boä phaän keát caáu phöùc taïp coù chieàu cao &gt;4 ñeán &lt;=16m VXM caùt mòn maùc 100 - moâ ñun ñoä lôùn MI=1,5-2</v>
          </cell>
          <cell r="D2570" t="str">
            <v>m³</v>
          </cell>
          <cell r="F2570">
            <v>535820</v>
          </cell>
          <cell r="G2570">
            <v>192204</v>
          </cell>
          <cell r="H2570">
            <v>10404</v>
          </cell>
        </row>
        <row r="2571">
          <cell r="B2571" t="str">
            <v>AE.44132</v>
          </cell>
          <cell r="C2571" t="str">
            <v>Xaây caùc boä phaän coù keát caáu phöùc taïp chieàu cao &gt;16 ñeán &lt;=50m VXM caùt mòn maùc 25 - moâ ñun ñoä lôùn MI=1,5-2</v>
          </cell>
          <cell r="D2571" t="str">
            <v>m³</v>
          </cell>
          <cell r="F2571">
            <v>461359</v>
          </cell>
          <cell r="G2571">
            <v>211148</v>
          </cell>
          <cell r="H2571">
            <v>49268</v>
          </cell>
        </row>
        <row r="2572">
          <cell r="B2572" t="str">
            <v>AE.44133</v>
          </cell>
          <cell r="C2572" t="str">
            <v>Xaây caùc boä phaän coù keát caáu phöùc taïp chieàu cao &gt;16 ñeán &lt;=50m VXM caùt mòn maùc 50 - moâ ñun ñoä lôùn MI=1,5-2</v>
          </cell>
          <cell r="D2572" t="str">
            <v>m³</v>
          </cell>
          <cell r="F2572">
            <v>489919</v>
          </cell>
          <cell r="G2572">
            <v>211148</v>
          </cell>
          <cell r="H2572">
            <v>49268</v>
          </cell>
        </row>
        <row r="2573">
          <cell r="B2573" t="str">
            <v>AE.44134</v>
          </cell>
          <cell r="C2573" t="str">
            <v>Xaây caùc boä phaän coù keát caáu phöùc taïp chieàu cao &gt;16 ñeán &lt;=50m VXM caùt mòn maùc 75 - moâ ñun ñoä lôùn MI=1,5-2</v>
          </cell>
          <cell r="D2573" t="str">
            <v>m³</v>
          </cell>
          <cell r="F2573">
            <v>514261</v>
          </cell>
          <cell r="G2573">
            <v>211148</v>
          </cell>
          <cell r="H2573">
            <v>49268</v>
          </cell>
        </row>
        <row r="2574">
          <cell r="B2574" t="str">
            <v>AE.44135</v>
          </cell>
          <cell r="C2574" t="str">
            <v>Xaây caùc boä phaän coù keát caáu phöùc taïp chieàu cao &gt;16 ñeán &lt;=50m VXM caùt mòn maùc 100 - moâ ñun ñoä lôùn MI=1,5-2</v>
          </cell>
          <cell r="D2574" t="str">
            <v>m³</v>
          </cell>
          <cell r="F2574">
            <v>535820</v>
          </cell>
          <cell r="G2574">
            <v>211148</v>
          </cell>
          <cell r="H2574">
            <v>49268</v>
          </cell>
        </row>
        <row r="2575">
          <cell r="B2575" t="str">
            <v>AE.44142</v>
          </cell>
          <cell r="C2575" t="str">
            <v>Xaây caùc boä phaän coù keát caáu phöùc taïp coù  chieàu cao &gt;50m VXM caùt mòn maùc 25 - moâ ñun ñoä lôùn MI=1,5-2</v>
          </cell>
          <cell r="D2575" t="str">
            <v>m³</v>
          </cell>
          <cell r="F2575">
            <v>461359</v>
          </cell>
          <cell r="G2575">
            <v>221015</v>
          </cell>
          <cell r="H2575">
            <v>66391</v>
          </cell>
        </row>
        <row r="2576">
          <cell r="B2576" t="str">
            <v>AE.44143</v>
          </cell>
          <cell r="C2576" t="str">
            <v>Xaây caùc boä phaän coù keát caáu phöùc taïp coù  chieàu cao &gt;50m VXM caùt mòn maùc 50 - moâ ñun ñoä lôùn MI=1,5-2</v>
          </cell>
          <cell r="D2576" t="str">
            <v>m³</v>
          </cell>
          <cell r="F2576">
            <v>489919</v>
          </cell>
          <cell r="G2576">
            <v>221015</v>
          </cell>
          <cell r="H2576">
            <v>66391</v>
          </cell>
        </row>
        <row r="2577">
          <cell r="B2577" t="str">
            <v>AE.44144</v>
          </cell>
          <cell r="C2577" t="str">
            <v>Xaây caùc boä phaän coù keát caáu phöùc taïp coù  chieàu cao &gt;50m VXM caùt mòn maùc 75 - moâ ñun ñoä lôùn MI=1,5-2</v>
          </cell>
          <cell r="D2577" t="str">
            <v>m³</v>
          </cell>
          <cell r="F2577">
            <v>514261</v>
          </cell>
          <cell r="G2577">
            <v>221015</v>
          </cell>
          <cell r="H2577">
            <v>66391</v>
          </cell>
        </row>
        <row r="2578">
          <cell r="B2578" t="str">
            <v>AE.44145</v>
          </cell>
          <cell r="C2578" t="str">
            <v>Xaây caùc boä phaän coù keát caáu phöùc taïp coù  chieàu cao &gt;50m VXM caùt mòn maùc 100 - moâ ñun ñoä lôùn MI=1,5-2</v>
          </cell>
          <cell r="D2578" t="str">
            <v>m³</v>
          </cell>
          <cell r="F2578">
            <v>535820</v>
          </cell>
          <cell r="G2578">
            <v>221015</v>
          </cell>
          <cell r="H2578">
            <v>66391</v>
          </cell>
        </row>
        <row r="2579">
          <cell r="B2579" t="str">
            <v>AE.51112</v>
          </cell>
          <cell r="C2579" t="str">
            <v>Xaây moùng gaïch theû 4x8x19, d moùng &lt;=30cm VXM caùt mòn maùc 25  - moâ ñun ñoä lôùn MI=1,5-2</v>
          </cell>
          <cell r="D2579" t="str">
            <v>m³</v>
          </cell>
          <cell r="F2579">
            <v>388941</v>
          </cell>
          <cell r="G2579">
            <v>92747</v>
          </cell>
        </row>
        <row r="2580">
          <cell r="B2580" t="str">
            <v>AE.51113</v>
          </cell>
          <cell r="C2580" t="str">
            <v>Xaây moùng gaïch theû 4x8x19, d moùng &lt;=30cm VXM caùt mòn maùc 50  - moâ ñun ñoä lôùn MI=1,5-2</v>
          </cell>
          <cell r="D2580" t="str">
            <v>m³</v>
          </cell>
          <cell r="F2580">
            <v>417031</v>
          </cell>
          <cell r="G2580">
            <v>92747</v>
          </cell>
        </row>
        <row r="2581">
          <cell r="B2581" t="str">
            <v>AE.51114</v>
          </cell>
          <cell r="C2581" t="str">
            <v>Xaây moùng gaïch theû 4x8x19, d moùng &lt;=30cm VXM caùt mòn maùc 75  - moâ ñun ñoä lôùn MI=1,5-2</v>
          </cell>
          <cell r="D2581" t="str">
            <v>m³</v>
          </cell>
          <cell r="F2581">
            <v>440985</v>
          </cell>
          <cell r="G2581">
            <v>92747</v>
          </cell>
        </row>
        <row r="2582">
          <cell r="B2582" t="str">
            <v>AE.51115</v>
          </cell>
          <cell r="C2582" t="str">
            <v>Xaây moùng gaïch theû 4x8x19, d moùng &lt;=30cm VXM caùt mòn maùc 100  - moâ ñun ñoä lôùn MI=1,5-2</v>
          </cell>
          <cell r="D2582" t="str">
            <v>m³</v>
          </cell>
          <cell r="F2582">
            <v>458815</v>
          </cell>
          <cell r="G2582">
            <v>92747</v>
          </cell>
        </row>
        <row r="2583">
          <cell r="B2583" t="str">
            <v>AE.51212</v>
          </cell>
          <cell r="C2583" t="str">
            <v>Xaây moùng gaïch theû 4x8x19, d moùng &gt;30cm VXM caùt mòn maùc 25  - moâ ñun ñoä lôùn MI=1,5-2</v>
          </cell>
          <cell r="D2583" t="str">
            <v>m³</v>
          </cell>
          <cell r="F2583">
            <v>383125</v>
          </cell>
          <cell r="G2583">
            <v>82091</v>
          </cell>
        </row>
        <row r="2584">
          <cell r="B2584" t="str">
            <v>AE.51213</v>
          </cell>
          <cell r="C2584" t="str">
            <v>Xaây moùng gaïch theû 4x8x19, d moùng &gt;30cm VXM caùt mòn maùc 50  - moâ ñun ñoä lôùn MI=1,5-2</v>
          </cell>
          <cell r="D2584" t="str">
            <v>m³</v>
          </cell>
          <cell r="F2584">
            <v>412363</v>
          </cell>
          <cell r="G2584">
            <v>82091</v>
          </cell>
        </row>
        <row r="2585">
          <cell r="B2585" t="str">
            <v>AE.51214</v>
          </cell>
          <cell r="C2585" t="str">
            <v>Xaây moùng gaïch theû 4x8x19, d moùng &gt;30cm VXM caùt mòn maùc 75  - moâ ñun ñoä lôùn MI=1,5-2</v>
          </cell>
          <cell r="D2585" t="str">
            <v>m³</v>
          </cell>
          <cell r="F2585">
            <v>437291</v>
          </cell>
          <cell r="G2585">
            <v>82091</v>
          </cell>
        </row>
        <row r="2586">
          <cell r="B2586" t="str">
            <v>AE.51215</v>
          </cell>
          <cell r="C2586" t="str">
            <v>Xaây moùng gaïch theû 4x8x19, d moùng &gt;30cm VXM caùt mòn maùc 100  - moâ ñun ñoä lôùn MI=1,5-2</v>
          </cell>
          <cell r="D2586" t="str">
            <v>m³</v>
          </cell>
          <cell r="F2586">
            <v>455855</v>
          </cell>
          <cell r="G2586">
            <v>82091</v>
          </cell>
        </row>
        <row r="2587">
          <cell r="B2587" t="str">
            <v>AE.52112</v>
          </cell>
          <cell r="C2587" t="str">
            <v>Xaây töôøng gaïch theû 4x8x19, d töôøng &lt;=10cm, h töôøng &lt;=4m, VXM caùt mòn maùc 25  - moâ ñun ñoä lôùn MI=1,5-2</v>
          </cell>
          <cell r="D2587" t="str">
            <v>m³</v>
          </cell>
          <cell r="F2587">
            <v>429359</v>
          </cell>
          <cell r="G2587">
            <v>106561</v>
          </cell>
          <cell r="H2587">
            <v>1268</v>
          </cell>
        </row>
        <row r="2588">
          <cell r="B2588" t="str">
            <v>AE.52113</v>
          </cell>
          <cell r="C2588" t="str">
            <v>Xaây töôøng gaïch theû 4x8x19, d töôøng &lt;=10cm, h töôøng &lt;=4m, VXM caùt mòn maùc 50  - moâ ñun ñoä lôùn MI=1,5-2</v>
          </cell>
          <cell r="D2588" t="str">
            <v>m³</v>
          </cell>
          <cell r="F2588">
            <v>446772</v>
          </cell>
          <cell r="G2588">
            <v>106561</v>
          </cell>
          <cell r="H2588">
            <v>1268</v>
          </cell>
        </row>
        <row r="2589">
          <cell r="B2589" t="str">
            <v>AE.52114</v>
          </cell>
          <cell r="C2589" t="str">
            <v>Xaây töôøng gaïch theû 4x8x19, d töôøng &lt;=10cm, h töôøng &lt;=4m, VXM caùt mòn maùc 75  - moâ ñun ñoä lôùn MI=1,5-2</v>
          </cell>
          <cell r="D2589" t="str">
            <v>m³</v>
          </cell>
          <cell r="F2589">
            <v>461618</v>
          </cell>
          <cell r="G2589">
            <v>106561</v>
          </cell>
          <cell r="H2589">
            <v>1268</v>
          </cell>
        </row>
        <row r="2590">
          <cell r="B2590" t="str">
            <v>AE.52115</v>
          </cell>
          <cell r="C2590" t="str">
            <v>Xaây töôøng gaïch theû 4x8x19, d töôøng &lt;=10cm, h töôøng &lt;=4m, VXM caùt mòn maùc 100  - moâ ñun ñoä lôùn MI=1,5-2</v>
          </cell>
          <cell r="D2590" t="str">
            <v>m³</v>
          </cell>
          <cell r="F2590">
            <v>472671</v>
          </cell>
          <cell r="G2590">
            <v>106561</v>
          </cell>
          <cell r="H2590">
            <v>1268</v>
          </cell>
        </row>
        <row r="2591">
          <cell r="B2591" t="str">
            <v>AE.52122</v>
          </cell>
          <cell r="C2591" t="str">
            <v>Xaây töôøng gaïch theû 4x8x19, d töôøng &lt;=10cm, h töôøng &lt;=16m, VXM caùt mòn maùc 25  - moâ ñun ñoä lôùn MI=1,5-2</v>
          </cell>
          <cell r="D2591" t="str">
            <v>m³</v>
          </cell>
          <cell r="F2591">
            <v>431384</v>
          </cell>
          <cell r="G2591">
            <v>118401</v>
          </cell>
          <cell r="H2591">
            <v>10398</v>
          </cell>
        </row>
        <row r="2592">
          <cell r="B2592" t="str">
            <v>AE.52123</v>
          </cell>
          <cell r="C2592" t="str">
            <v>Xaây töôøng gaïch theû 4x8x19, d töôøng &lt;=10cm, h töôøng &lt;=16m, VXM caùt mòn maùc 50  - moâ ñun ñoä lôùn MI=1,5-2</v>
          </cell>
          <cell r="D2592" t="str">
            <v>m³</v>
          </cell>
          <cell r="F2592">
            <v>448880</v>
          </cell>
          <cell r="G2592">
            <v>118401</v>
          </cell>
          <cell r="H2592">
            <v>10398</v>
          </cell>
        </row>
        <row r="2593">
          <cell r="B2593" t="str">
            <v>AE.52124</v>
          </cell>
          <cell r="C2593" t="str">
            <v>Xaây töôøng gaïch theû 4x8x19, d töôøng &lt;=10cm, h töôøng &lt;=16m, VXM caùt mòn maùc 75  - moâ ñun ñoä lôùn MI=1,5-2</v>
          </cell>
          <cell r="D2593" t="str">
            <v>m³</v>
          </cell>
          <cell r="F2593">
            <v>463796</v>
          </cell>
          <cell r="G2593">
            <v>118401</v>
          </cell>
          <cell r="H2593">
            <v>10398</v>
          </cell>
        </row>
        <row r="2594">
          <cell r="B2594" t="str">
            <v>AE.52125</v>
          </cell>
          <cell r="C2594" t="str">
            <v>Xaây töôøng gaïch theû 4x8x19, d töôøng &lt;=10cm, h töôøng &lt;=16m, VXM caùt mòn maùc 100  - moâ ñun ñoä lôùn MI=1,5-2</v>
          </cell>
          <cell r="D2594" t="str">
            <v>m³</v>
          </cell>
          <cell r="F2594">
            <v>474901</v>
          </cell>
          <cell r="G2594">
            <v>118401</v>
          </cell>
          <cell r="H2594">
            <v>10398</v>
          </cell>
        </row>
        <row r="2595">
          <cell r="B2595" t="str">
            <v>AE.52132</v>
          </cell>
          <cell r="C2595" t="str">
            <v>Xaây töôøng gaïch theû 4x8x19, d töôøng &lt;=10cm, h töôøng &lt;=50m, VXM caùt mòn maùc 25  - moâ ñun ñoä lôùn MI=1,5-2</v>
          </cell>
          <cell r="D2595" t="str">
            <v>m³</v>
          </cell>
          <cell r="F2595">
            <v>431384</v>
          </cell>
          <cell r="G2595">
            <v>130241</v>
          </cell>
          <cell r="H2595">
            <v>48249</v>
          </cell>
        </row>
        <row r="2596">
          <cell r="B2596" t="str">
            <v>AE.52133</v>
          </cell>
          <cell r="C2596" t="str">
            <v>Xaây töôøng gaïch theû 4x8x19, d töôøng &lt;=10cm, h töôøng &lt;=50m, VXM caùt mòn maùc 50  - moâ ñun ñoä lôùn MI=1,5-2</v>
          </cell>
          <cell r="D2596" t="str">
            <v>m³</v>
          </cell>
          <cell r="F2596">
            <v>448880</v>
          </cell>
          <cell r="G2596">
            <v>130241</v>
          </cell>
          <cell r="H2596">
            <v>48249</v>
          </cell>
        </row>
        <row r="2597">
          <cell r="B2597" t="str">
            <v>AE.52134</v>
          </cell>
          <cell r="C2597" t="str">
            <v>Xaây töôøng gaïch theû 4x8x19, d töôøng &lt;=10cm, h töôøng &lt;=50m, VXM caùt mòn maùc 75  - moâ ñun ñoä lôùn MI=1,5-2</v>
          </cell>
          <cell r="D2597" t="str">
            <v>m³</v>
          </cell>
          <cell r="F2597">
            <v>463796</v>
          </cell>
          <cell r="G2597">
            <v>130241</v>
          </cell>
          <cell r="H2597">
            <v>48249</v>
          </cell>
        </row>
        <row r="2598">
          <cell r="B2598" t="str">
            <v>AE.52135</v>
          </cell>
          <cell r="C2598" t="str">
            <v>Xaây töôøng gaïch theû 4x8x19, d töôøng &lt;=10cm, h töôøng &lt;=50m, VXM caùt mòn maùc 100  - moâ ñun ñoä lôùn MI=1,5-2</v>
          </cell>
          <cell r="D2598" t="str">
            <v>m³</v>
          </cell>
          <cell r="F2598">
            <v>474901</v>
          </cell>
          <cell r="G2598">
            <v>130241</v>
          </cell>
          <cell r="H2598">
            <v>48249</v>
          </cell>
        </row>
        <row r="2599">
          <cell r="B2599" t="str">
            <v>AE.52142</v>
          </cell>
          <cell r="C2599" t="str">
            <v>Xaây töôøng gaïch theû 4x8x19, d töôøng &lt;=10cm, h töôøng &gt;50m, VXM caùt mòn maùc 25  - moâ ñun ñoä lôùn MI=1,5-2</v>
          </cell>
          <cell r="D2599" t="str">
            <v>m³</v>
          </cell>
          <cell r="F2599">
            <v>431384</v>
          </cell>
          <cell r="G2599">
            <v>136161</v>
          </cell>
          <cell r="H2599">
            <v>65371</v>
          </cell>
        </row>
        <row r="2600">
          <cell r="B2600" t="str">
            <v>AE.52143</v>
          </cell>
          <cell r="C2600" t="str">
            <v>Xaây töôøng gaïch theû 4x8x19, d töôøng &lt;=10cm, h töôøng &gt;50m, VXM caùt mòn maùc 50  - moâ ñun ñoä lôùn MI=1,5-2</v>
          </cell>
          <cell r="D2600" t="str">
            <v>m³</v>
          </cell>
          <cell r="F2600">
            <v>448880</v>
          </cell>
          <cell r="G2600">
            <v>136161</v>
          </cell>
          <cell r="H2600">
            <v>65371</v>
          </cell>
        </row>
        <row r="2601">
          <cell r="B2601" t="str">
            <v>AE.52144</v>
          </cell>
          <cell r="C2601" t="str">
            <v>Xaây töôøng gaïch theû 4x8x19, d töôøng &lt;=10cm, h töôøng &gt;50m, VXM caùt mòn maùc 75  - moâ ñun ñoä lôùn MI=1,5-2</v>
          </cell>
          <cell r="D2601" t="str">
            <v>m³</v>
          </cell>
          <cell r="F2601">
            <v>463796</v>
          </cell>
          <cell r="G2601">
            <v>136161</v>
          </cell>
          <cell r="H2601">
            <v>65371</v>
          </cell>
        </row>
        <row r="2602">
          <cell r="B2602" t="str">
            <v>AE.52145</v>
          </cell>
          <cell r="C2602" t="str">
            <v>Xaây töôøng gaïch theû 4x8x19, d töôøng &lt;=10cm, h töôøng &gt;50m, VXM caùt mòn maùc 100  - moâ ñun ñoä lôùn MI=1,5-2</v>
          </cell>
          <cell r="D2602" t="str">
            <v>m³</v>
          </cell>
          <cell r="F2602">
            <v>474901</v>
          </cell>
          <cell r="G2602">
            <v>136161</v>
          </cell>
          <cell r="H2602">
            <v>65371</v>
          </cell>
        </row>
        <row r="2603">
          <cell r="B2603" t="str">
            <v>AE.52212</v>
          </cell>
          <cell r="C2603" t="str">
            <v>Xaây töôøng gaïch theû 4x8x19, d töôøng &lt;=30cm, h töôøng &lt;=4m, VXM caùt mòn maùc 25  - moâ ñun ñoä lôùn MI=1,5-2</v>
          </cell>
          <cell r="D2603" t="str">
            <v>m³</v>
          </cell>
          <cell r="F2603">
            <v>389224</v>
          </cell>
          <cell r="G2603">
            <v>94721</v>
          </cell>
          <cell r="H2603">
            <v>2093</v>
          </cell>
        </row>
        <row r="2604">
          <cell r="B2604" t="str">
            <v>AE.52213</v>
          </cell>
          <cell r="C2604" t="str">
            <v>Xaây töôøng gaïch theû 4x8x19, d töôøng &lt;=30cm, h töôøng &lt;=4m, VXM caùt mòn maùc 50  - moâ ñun ñoä lôùn MI=1,5-2</v>
          </cell>
          <cell r="D2604" t="str">
            <v>m³</v>
          </cell>
          <cell r="F2604">
            <v>417254</v>
          </cell>
          <cell r="G2604">
            <v>94721</v>
          </cell>
          <cell r="H2604">
            <v>2093</v>
          </cell>
        </row>
        <row r="2605">
          <cell r="B2605" t="str">
            <v>AE.52214</v>
          </cell>
          <cell r="C2605" t="str">
            <v>Xaây töôøng gaïch theû 4x8x19, d töôøng &lt;=30cm, h töôøng &lt;=4m, VXM caùt mòn maùc 75  - moâ ñun ñoä lôùn MI=1,5-2</v>
          </cell>
          <cell r="D2605" t="str">
            <v>m³</v>
          </cell>
          <cell r="F2605">
            <v>441155</v>
          </cell>
          <cell r="G2605">
            <v>94721</v>
          </cell>
          <cell r="H2605">
            <v>2093</v>
          </cell>
        </row>
        <row r="2606">
          <cell r="B2606" t="str">
            <v>AE.52215</v>
          </cell>
          <cell r="C2606" t="str">
            <v>Xaây töôøng gaïch theû 4x8x19, d töôøng &lt;=30cm, h töôøng &lt;=4m, VXM caùt mòn maùc 100  - moâ ñun ñoä lôùn MI=1,5-2</v>
          </cell>
          <cell r="D2606" t="str">
            <v>m³</v>
          </cell>
          <cell r="F2606">
            <v>458944</v>
          </cell>
          <cell r="G2606">
            <v>94721</v>
          </cell>
          <cell r="H2606">
            <v>2093</v>
          </cell>
        </row>
        <row r="2607">
          <cell r="B2607" t="str">
            <v>AE.52222</v>
          </cell>
          <cell r="C2607" t="str">
            <v>Xaây töôøng gaïch theû 4x8x19, d töôøng &lt;=30cm, h töôøng &lt;=16m, VXM caùt mòn maùc 25  - moâ ñun ñoä lôùn MI=1,5-2</v>
          </cell>
          <cell r="D2607" t="str">
            <v>m³</v>
          </cell>
          <cell r="F2607">
            <v>392931</v>
          </cell>
          <cell r="G2607">
            <v>102614</v>
          </cell>
          <cell r="H2607">
            <v>10213</v>
          </cell>
        </row>
        <row r="2608">
          <cell r="B2608" t="str">
            <v>AE.52223</v>
          </cell>
          <cell r="C2608" t="str">
            <v>Xaây töôøng gaïch theû 4x8x19, d töôøng &lt;=30cm, h töôøng &lt;=16m, VXM caùt mòn maùc 50  - moâ ñun ñoä lôùn MI=1,5-2</v>
          </cell>
          <cell r="D2608" t="str">
            <v>m³</v>
          </cell>
          <cell r="F2608">
            <v>421228</v>
          </cell>
          <cell r="G2608">
            <v>102614</v>
          </cell>
          <cell r="H2608">
            <v>10213</v>
          </cell>
        </row>
        <row r="2609">
          <cell r="B2609" t="str">
            <v>AE.52224</v>
          </cell>
          <cell r="C2609" t="str">
            <v>Xaây töôøng gaïch theû 4x8x19, d töôøng &lt;=30cm, h töôøng &lt;=16m, VXM caùt mòn maùc 75  - moâ ñun ñoä lôùn MI=1,5-2</v>
          </cell>
          <cell r="D2609" t="str">
            <v>m³</v>
          </cell>
          <cell r="F2609">
            <v>445357</v>
          </cell>
          <cell r="G2609">
            <v>102614</v>
          </cell>
          <cell r="H2609">
            <v>10213</v>
          </cell>
        </row>
        <row r="2610">
          <cell r="B2610" t="str">
            <v>AE.52225</v>
          </cell>
          <cell r="C2610" t="str">
            <v>Xaây töôøng gaïch theû 4x8x19, d töôøng &lt;=30cm, h töôøng &lt;=16m, VXM caùt mòn maùc 100  - moâ ñun ñoä lôùn MI=1,5-2</v>
          </cell>
          <cell r="D2610" t="str">
            <v>m³</v>
          </cell>
          <cell r="F2610">
            <v>463314</v>
          </cell>
          <cell r="G2610">
            <v>102614</v>
          </cell>
          <cell r="H2610">
            <v>10213</v>
          </cell>
        </row>
        <row r="2611">
          <cell r="B2611" t="str">
            <v>AE.52232</v>
          </cell>
          <cell r="C2611" t="str">
            <v>Xaây töôøng gaïch theû 4x8x19, d töôøng &lt;=30cm, h töôøng &lt;=50m, VXM caùt mòn maùc 25  - moâ ñun ñoä lôùn MI=1,5-2</v>
          </cell>
          <cell r="D2611" t="str">
            <v>m³</v>
          </cell>
          <cell r="F2611">
            <v>392931</v>
          </cell>
          <cell r="G2611">
            <v>112876</v>
          </cell>
          <cell r="H2611">
            <v>49077</v>
          </cell>
        </row>
        <row r="2612">
          <cell r="B2612" t="str">
            <v>AE.52233</v>
          </cell>
          <cell r="C2612" t="str">
            <v>Xaây töôøng gaïch theû 4x8x19, d töôøng &lt;=30cm, h töôøng &lt;=50m, VXM caùt mòn maùc 50  - moâ ñun ñoä lôùn MI=1,5-2</v>
          </cell>
          <cell r="D2612" t="str">
            <v>m³</v>
          </cell>
          <cell r="F2612">
            <v>421228</v>
          </cell>
          <cell r="G2612">
            <v>112876</v>
          </cell>
          <cell r="H2612">
            <v>49077</v>
          </cell>
        </row>
        <row r="2613">
          <cell r="B2613" t="str">
            <v>AE.52234</v>
          </cell>
          <cell r="C2613" t="str">
            <v>Xaây töôøng gaïch theû 4x8x19, d töôøng &lt;=30cm, h töôøng &lt;=50m, VXM caùt mòn maùc 75  - moâ ñun ñoä lôùn MI=1,5-2</v>
          </cell>
          <cell r="D2613" t="str">
            <v>m³</v>
          </cell>
          <cell r="F2613">
            <v>445357</v>
          </cell>
          <cell r="G2613">
            <v>112876</v>
          </cell>
          <cell r="H2613">
            <v>49077</v>
          </cell>
        </row>
        <row r="2614">
          <cell r="B2614" t="str">
            <v>AE.52235</v>
          </cell>
          <cell r="C2614" t="str">
            <v>Xaây töôøng gaïch theû 4x8x19, d töôøng &lt;=30cm, h töôøng &lt;=50m, VXM caùt mòn maùc 100  - moâ ñun ñoä lôùn MI=1,5-2</v>
          </cell>
          <cell r="D2614" t="str">
            <v>m³</v>
          </cell>
          <cell r="F2614">
            <v>463314</v>
          </cell>
          <cell r="G2614">
            <v>112876</v>
          </cell>
          <cell r="H2614">
            <v>49077</v>
          </cell>
        </row>
        <row r="2615">
          <cell r="B2615" t="str">
            <v>AE.52242</v>
          </cell>
          <cell r="C2615" t="str">
            <v>Xaây töôøng gaïch theû 4x8x19, d töôøng &lt;=30cm, h töôøng &gt;50m, VXM caùt mòn maùc 25  - moâ ñun ñoä lôùn MI=1,5-2</v>
          </cell>
          <cell r="D2615" t="str">
            <v>m³</v>
          </cell>
          <cell r="F2615">
            <v>392931</v>
          </cell>
          <cell r="G2615">
            <v>118006</v>
          </cell>
          <cell r="H2615">
            <v>66200</v>
          </cell>
        </row>
        <row r="2616">
          <cell r="B2616" t="str">
            <v>AE.52243</v>
          </cell>
          <cell r="C2616" t="str">
            <v>Xaây töôøng gaïch theû 4x8x19, d töôøng &lt;=30cm, h töôøng &gt;50m, VXM caùt mòn maùc 50  - moâ ñun ñoä lôùn MI=1,5-2</v>
          </cell>
          <cell r="D2616" t="str">
            <v>m³</v>
          </cell>
          <cell r="F2616">
            <v>421228</v>
          </cell>
          <cell r="G2616">
            <v>118006</v>
          </cell>
          <cell r="H2616">
            <v>66200</v>
          </cell>
        </row>
        <row r="2617">
          <cell r="B2617" t="str">
            <v>AE.52244</v>
          </cell>
          <cell r="C2617" t="str">
            <v>Xaây töôøng gaïch theû 4x8x19, d töôøng &lt;=30cm, h töôøng &gt;50m, VXM caùt mòn maùc 75  - moâ ñun ñoä lôùn MI=1,5-2</v>
          </cell>
          <cell r="D2617" t="str">
            <v>m³</v>
          </cell>
          <cell r="F2617">
            <v>445357</v>
          </cell>
          <cell r="G2617">
            <v>118006</v>
          </cell>
          <cell r="H2617">
            <v>66200</v>
          </cell>
        </row>
        <row r="2618">
          <cell r="B2618" t="str">
            <v>AE.52245</v>
          </cell>
          <cell r="C2618" t="str">
            <v>Xaây töôøng gaïch theû 4x8x19, d töôøng &lt;=30cm, h töôøng &gt;50m, VXM caùt mòn maùc 100  - moâ ñun ñoä lôùn MI=1,5-2</v>
          </cell>
          <cell r="D2618" t="str">
            <v>m³</v>
          </cell>
          <cell r="F2618">
            <v>463314</v>
          </cell>
          <cell r="G2618">
            <v>118006</v>
          </cell>
          <cell r="H2618">
            <v>66200</v>
          </cell>
        </row>
        <row r="2619">
          <cell r="B2619" t="str">
            <v>AE.52312</v>
          </cell>
          <cell r="C2619" t="str">
            <v>Xaây töôøng gaïch theû 4x8x19, d töôøng &gt;30cm, h töôøng &lt;=4m, VXM caùt mòn maùc 25  - moâ ñun ñoä lôùn MI=1,5-2</v>
          </cell>
          <cell r="D2619" t="str">
            <v>m³</v>
          </cell>
          <cell r="F2619">
            <v>384998</v>
          </cell>
          <cell r="G2619">
            <v>90774</v>
          </cell>
          <cell r="H2619">
            <v>2219</v>
          </cell>
        </row>
        <row r="2620">
          <cell r="B2620" t="str">
            <v>AE.52313</v>
          </cell>
          <cell r="C2620" t="str">
            <v>Xaây töôøng gaïch theû 4x8x19, d töôøng &gt;30cm, h töôøng &lt;=4m, VXM caùt mòn maùc 50  - moâ ñun ñoä lôùn MI=1,5-2</v>
          </cell>
          <cell r="D2620" t="str">
            <v>m³</v>
          </cell>
          <cell r="F2620">
            <v>413782</v>
          </cell>
          <cell r="G2620">
            <v>90774</v>
          </cell>
          <cell r="H2620">
            <v>2219</v>
          </cell>
        </row>
        <row r="2621">
          <cell r="B2621" t="str">
            <v>AE.52314</v>
          </cell>
          <cell r="C2621" t="str">
            <v>Xaây töôøng gaïch theû 4x8x19, d töôøng &gt;30cm, h töôøng &lt;=4m, VXM caùt mòn maùc 75  - moâ ñun ñoä lôùn MI=1,5-2</v>
          </cell>
          <cell r="D2621" t="str">
            <v>m³</v>
          </cell>
          <cell r="F2621">
            <v>439176</v>
          </cell>
          <cell r="G2621">
            <v>90774</v>
          </cell>
          <cell r="H2621">
            <v>2219</v>
          </cell>
        </row>
        <row r="2622">
          <cell r="B2622" t="str">
            <v>AE.52315</v>
          </cell>
          <cell r="C2622" t="str">
            <v>Xaây töôøng gaïch theû 4x8x19, d töôøng &gt;30cm, h töôøng &lt;=4m, VXM caùt mòn maùc 100  - moâ ñun ñoä lôùn MI=1,5-2</v>
          </cell>
          <cell r="D2622" t="str">
            <v>m³</v>
          </cell>
          <cell r="F2622">
            <v>464310</v>
          </cell>
          <cell r="G2622">
            <v>90774</v>
          </cell>
          <cell r="H2622">
            <v>2219</v>
          </cell>
        </row>
        <row r="2623">
          <cell r="B2623" t="str">
            <v>AE.52322</v>
          </cell>
          <cell r="C2623" t="str">
            <v>Xaây töôøng gaïch theû 4x8x19, d töôøng &gt;30cm, h töôøng &lt;=16m, VXM caùt mòn maùc 25  - moâ ñun ñoä lôùn MI=1,5-2</v>
          </cell>
          <cell r="D2623" t="str">
            <v>m³</v>
          </cell>
          <cell r="F2623">
            <v>387673</v>
          </cell>
          <cell r="G2623">
            <v>98668</v>
          </cell>
          <cell r="H2623">
            <v>10340</v>
          </cell>
        </row>
        <row r="2624">
          <cell r="B2624" t="str">
            <v>AE.52323</v>
          </cell>
          <cell r="C2624" t="str">
            <v>Xaây töôøng gaïch theû 4x8x19, d töôøng &gt;30cm, h töôøng &lt;=16m, VXM caùt mòn maùc 50  - moâ ñun ñoä lôùn MI=1,5-2</v>
          </cell>
          <cell r="D2624" t="str">
            <v>m³</v>
          </cell>
          <cell r="F2624">
            <v>417741</v>
          </cell>
          <cell r="G2624">
            <v>98668</v>
          </cell>
          <cell r="H2624">
            <v>10340</v>
          </cell>
        </row>
        <row r="2625">
          <cell r="B2625" t="str">
            <v>AE.52324</v>
          </cell>
          <cell r="C2625" t="str">
            <v>Xaây töôøng gaïch theû 4x8x19, d töôøng &gt;30cm, h töôøng &lt;=16m, VXM caùt mòn maùc 75  - moâ ñun ñoä lôùn MI=1,5-2</v>
          </cell>
          <cell r="D2625" t="str">
            <v>m³</v>
          </cell>
          <cell r="F2625">
            <v>443378</v>
          </cell>
          <cell r="G2625">
            <v>98668</v>
          </cell>
          <cell r="H2625">
            <v>10340</v>
          </cell>
        </row>
        <row r="2626">
          <cell r="B2626" t="str">
            <v>AE.52325</v>
          </cell>
          <cell r="C2626" t="str">
            <v>Xaây töôøng gaïch theû 4x8x19, d töôøng &gt;30cm, h töôøng &lt;=16m, VXM caùt mòn maùc 100  - moâ ñun ñoä lôùn MI=1,5-2</v>
          </cell>
          <cell r="D2626" t="str">
            <v>m³</v>
          </cell>
          <cell r="F2626">
            <v>462468</v>
          </cell>
          <cell r="G2626">
            <v>98668</v>
          </cell>
          <cell r="H2626">
            <v>10340</v>
          </cell>
        </row>
        <row r="2627">
          <cell r="B2627" t="str">
            <v>AE.52332</v>
          </cell>
          <cell r="C2627" t="str">
            <v>Xaây töôøng gaïch theû 4x8x19, d töôøng &gt;30cm, h töôøng &lt;=50m, VXM caùt mòn maùc 25  - moâ ñun ñoä lôùn MI=1,5-2</v>
          </cell>
          <cell r="D2627" t="str">
            <v>m³</v>
          </cell>
          <cell r="F2627">
            <v>387673</v>
          </cell>
          <cell r="G2627">
            <v>108534</v>
          </cell>
          <cell r="H2627">
            <v>49205</v>
          </cell>
        </row>
        <row r="2628">
          <cell r="B2628" t="str">
            <v>AE.52333</v>
          </cell>
          <cell r="C2628" t="str">
            <v>Xaây töôøng gaïch theû 4x8x19, d töôøng &gt;30cm, h töôøng &lt;=50m, VXM caùt mòn maùc 50  - moâ ñun ñoä lôùn MI=1,5-2</v>
          </cell>
          <cell r="D2628" t="str">
            <v>m³</v>
          </cell>
          <cell r="F2628">
            <v>417741</v>
          </cell>
          <cell r="G2628">
            <v>108534</v>
          </cell>
          <cell r="H2628">
            <v>49205</v>
          </cell>
        </row>
        <row r="2629">
          <cell r="B2629" t="str">
            <v>AE.52334</v>
          </cell>
          <cell r="C2629" t="str">
            <v>Xaây töôøng gaïch theû 4x8x19, d töôøng &gt;30cm, h töôøng &lt;=50m, VXM caùt mòn maùc 75  - moâ ñun ñoä lôùn MI=1,5-2</v>
          </cell>
          <cell r="D2629" t="str">
            <v>m³</v>
          </cell>
          <cell r="F2629">
            <v>443378</v>
          </cell>
          <cell r="G2629">
            <v>108534</v>
          </cell>
          <cell r="H2629">
            <v>49205</v>
          </cell>
        </row>
        <row r="2630">
          <cell r="B2630" t="str">
            <v>AE.52335</v>
          </cell>
          <cell r="C2630" t="str">
            <v>Xaây töôøng gaïch theû 4x8x19, d töôøng &gt;30cm, h töôøng &lt;=50m, VXM caùt mòn maùc 100  - moâ ñun ñoä lôùn MI=1,5-2</v>
          </cell>
          <cell r="D2630" t="str">
            <v>m³</v>
          </cell>
          <cell r="F2630">
            <v>462468</v>
          </cell>
          <cell r="G2630">
            <v>108534</v>
          </cell>
          <cell r="H2630">
            <v>49205</v>
          </cell>
        </row>
        <row r="2631">
          <cell r="B2631" t="str">
            <v>AE.52342</v>
          </cell>
          <cell r="C2631" t="str">
            <v>Xaây töôøng gaïch theû 4x8x19, d töôøng &gt;30cm, h töôøng &gt;50m, VXM caùt mòn maùc 25  - moâ ñun ñoä lôùn MI=1,5-2</v>
          </cell>
          <cell r="D2631" t="str">
            <v>m³</v>
          </cell>
          <cell r="F2631">
            <v>387673</v>
          </cell>
          <cell r="G2631">
            <v>113270</v>
          </cell>
          <cell r="H2631">
            <v>66327</v>
          </cell>
        </row>
        <row r="2632">
          <cell r="B2632" t="str">
            <v>AE.52343</v>
          </cell>
          <cell r="C2632" t="str">
            <v>Xaây töôøng gaïch theû 4x8x19, d töôøng &gt;30cm, h töôøng &gt;50m, VXM caùt mòn maùc 50  - moâ ñun ñoä lôùn MI=1,5-2</v>
          </cell>
          <cell r="D2632" t="str">
            <v>m³</v>
          </cell>
          <cell r="F2632">
            <v>417741</v>
          </cell>
          <cell r="G2632">
            <v>113270</v>
          </cell>
          <cell r="H2632">
            <v>66327</v>
          </cell>
        </row>
        <row r="2633">
          <cell r="B2633" t="str">
            <v>AE.52344</v>
          </cell>
          <cell r="C2633" t="str">
            <v>Xaây töôøng gaïch theû 4x8x19, d töôøng &gt;30cm, h töôøng &gt;50m, VXM caùt mòn maùc 75  - moâ ñun ñoä lôùn MI=1,5-2</v>
          </cell>
          <cell r="D2633" t="str">
            <v>m³</v>
          </cell>
          <cell r="F2633">
            <v>443378</v>
          </cell>
          <cell r="G2633">
            <v>113270</v>
          </cell>
          <cell r="H2633">
            <v>66327</v>
          </cell>
        </row>
        <row r="2634">
          <cell r="B2634" t="str">
            <v>AE.52345</v>
          </cell>
          <cell r="C2634" t="str">
            <v>Xaây töôøng gaïch theû 4x8x19, d töôøng &gt;30cm, h töôøng &gt;50m, VXM caùt mòn maùc 100  - moâ ñun ñoä lôùn MI=1,5-2</v>
          </cell>
          <cell r="D2634" t="str">
            <v>m³</v>
          </cell>
          <cell r="F2634">
            <v>462468</v>
          </cell>
          <cell r="G2634">
            <v>113270</v>
          </cell>
          <cell r="H2634">
            <v>66327</v>
          </cell>
        </row>
        <row r="2635">
          <cell r="B2635" t="str">
            <v>AE.53112</v>
          </cell>
          <cell r="C2635" t="str">
            <v>Xaây truï coät, gaïch theû 4x8x19, h coät &lt;=4m VXM caùt mòn maùc 25  - moâ ñun ñoä lôùn MI=1,5-2</v>
          </cell>
          <cell r="D2635" t="str">
            <v>m³</v>
          </cell>
          <cell r="F2635">
            <v>373348</v>
          </cell>
          <cell r="G2635">
            <v>184706</v>
          </cell>
          <cell r="H2635">
            <v>1902</v>
          </cell>
        </row>
        <row r="2636">
          <cell r="B2636" t="str">
            <v>AE.53113</v>
          </cell>
          <cell r="C2636" t="str">
            <v>Xaây truï coät, gaïch theû 4x8x19, h coät &lt;=4m VXM caùt mòn maùc 50  - moâ ñun ñoä lôùn MI=1,5-2</v>
          </cell>
          <cell r="D2636" t="str">
            <v>m³</v>
          </cell>
          <cell r="F2636">
            <v>401773</v>
          </cell>
          <cell r="G2636">
            <v>184706</v>
          </cell>
          <cell r="H2636">
            <v>1902</v>
          </cell>
        </row>
        <row r="2637">
          <cell r="B2637" t="str">
            <v>AE.53114</v>
          </cell>
          <cell r="C2637" t="str">
            <v>Xaây truï coät, gaïch theû 4x8x19, h coät &lt;=4m VXM caùt mòn maùc 75  - moâ ñun ñoä lôùn MI=1,5-2</v>
          </cell>
          <cell r="D2637" t="str">
            <v>m³</v>
          </cell>
          <cell r="F2637">
            <v>426001</v>
          </cell>
          <cell r="G2637">
            <v>184706</v>
          </cell>
          <cell r="H2637">
            <v>1902</v>
          </cell>
        </row>
        <row r="2638">
          <cell r="B2638" t="str">
            <v>AE.53115</v>
          </cell>
          <cell r="C2638" t="str">
            <v>Xaây truï coät, gaïch theû 4x8x19, h coät &lt;=4m VXM maùc 100, moâ ñun ñoä lôùn ML=1,5-2,0</v>
          </cell>
          <cell r="D2638" t="str">
            <v>m³</v>
          </cell>
          <cell r="F2638">
            <v>444044</v>
          </cell>
          <cell r="G2638">
            <v>184706</v>
          </cell>
          <cell r="H2638">
            <v>1902</v>
          </cell>
        </row>
        <row r="2639">
          <cell r="B2639" t="str">
            <v>AE.53122</v>
          </cell>
          <cell r="C2639" t="str">
            <v>Xaây truï coät, gaïch theû 4x8x19, h coät &gt;4 ñeán &lt;=16m VXM caùt mòn maùc 25  - moâ ñun ñoä lôùn MI=1,5-2</v>
          </cell>
          <cell r="D2639" t="str">
            <v>m³</v>
          </cell>
          <cell r="F2639">
            <v>375117</v>
          </cell>
          <cell r="G2639">
            <v>205228</v>
          </cell>
          <cell r="H2639">
            <v>10021</v>
          </cell>
        </row>
        <row r="2640">
          <cell r="B2640" t="str">
            <v>AE.53123</v>
          </cell>
          <cell r="C2640" t="str">
            <v>Xaây truï coät, gaïch theû 4x8x19, h coät &gt;4 ñeán &lt;=16m VXM caùt mòn maùc 50  - moâ ñun ñoä lôùn MI=1,5-2</v>
          </cell>
          <cell r="D2640" t="str">
            <v>m³</v>
          </cell>
          <cell r="F2640">
            <v>403677</v>
          </cell>
          <cell r="G2640">
            <v>205228</v>
          </cell>
          <cell r="H2640">
            <v>10021</v>
          </cell>
        </row>
        <row r="2641">
          <cell r="B2641" t="str">
            <v>AE.53124</v>
          </cell>
          <cell r="C2641" t="str">
            <v>Xaây truï coät, gaïch theû 4x8x19, h coät &gt;4 ñeán &lt;=16m VXM caùt mòn maùc 75  - moâ ñun ñoä lôùn MI=1,5-2</v>
          </cell>
          <cell r="D2641" t="str">
            <v>m³</v>
          </cell>
          <cell r="F2641">
            <v>428020</v>
          </cell>
          <cell r="G2641">
            <v>205228</v>
          </cell>
          <cell r="H2641">
            <v>10021</v>
          </cell>
        </row>
        <row r="2642">
          <cell r="B2642" t="str">
            <v>AE.53125</v>
          </cell>
          <cell r="C2642" t="str">
            <v>Xaây truï coät, gaïch theû 4x8x19, h coät &gt;4 ñeán &lt;=16m VXM maùc 100, moâ ñun ñoä lôùn ML=1,5-2,0</v>
          </cell>
          <cell r="D2642" t="str">
            <v>m³</v>
          </cell>
          <cell r="F2642">
            <v>446149</v>
          </cell>
          <cell r="G2642">
            <v>205228</v>
          </cell>
          <cell r="H2642">
            <v>10021</v>
          </cell>
        </row>
        <row r="2643">
          <cell r="B2643" t="str">
            <v>AE.53132</v>
          </cell>
          <cell r="C2643" t="str">
            <v>Xaây truï coät, gaïch theû 4x8x19, h coät &gt;16 ñeán &lt;=50m VXM caùt mòn maùc 25  - moâ ñun ñoä lôùn MI=1,5-2</v>
          </cell>
          <cell r="D2643" t="str">
            <v>m³</v>
          </cell>
          <cell r="F2643">
            <v>375117</v>
          </cell>
          <cell r="G2643">
            <v>225751</v>
          </cell>
          <cell r="H2643">
            <v>48886</v>
          </cell>
        </row>
        <row r="2644">
          <cell r="B2644" t="str">
            <v>AE.53133</v>
          </cell>
          <cell r="C2644" t="str">
            <v>Xaây truï coät, gaïch theû 4x8x19, h coät &gt;16 ñeán &lt;=50m VXM caùt mòn maùc 50  - moâ ñun ñoä lôùn MI=1,5-2</v>
          </cell>
          <cell r="D2644" t="str">
            <v>m³</v>
          </cell>
          <cell r="F2644">
            <v>403677</v>
          </cell>
          <cell r="G2644">
            <v>225751</v>
          </cell>
          <cell r="H2644">
            <v>48886</v>
          </cell>
        </row>
        <row r="2645">
          <cell r="B2645" t="str">
            <v>AE.53134</v>
          </cell>
          <cell r="C2645" t="str">
            <v>Xaây truï coät, gaïch theû 4x8x19, h coät &gt;16 ñeán &lt;=50m VXM caùt mòn maùc 75  - moâ ñun ñoä lôùn MI=1,5-2</v>
          </cell>
          <cell r="D2645" t="str">
            <v>m³</v>
          </cell>
          <cell r="F2645">
            <v>428020</v>
          </cell>
          <cell r="G2645">
            <v>225751</v>
          </cell>
          <cell r="H2645">
            <v>48886</v>
          </cell>
        </row>
        <row r="2646">
          <cell r="B2646" t="str">
            <v>AE.53135</v>
          </cell>
          <cell r="C2646" t="str">
            <v>Xaây truï coät, gaïch theû 4x8x19, h coät &gt;16 ñeán &lt;=50m VXM maùc 100, moâ ñun ñoä lôùn ML=1,5-2,0</v>
          </cell>
          <cell r="D2646" t="str">
            <v>m³</v>
          </cell>
          <cell r="F2646">
            <v>446149</v>
          </cell>
          <cell r="G2646">
            <v>225751</v>
          </cell>
          <cell r="H2646">
            <v>48886</v>
          </cell>
        </row>
        <row r="2647">
          <cell r="B2647" t="str">
            <v>AE.53142</v>
          </cell>
          <cell r="C2647" t="str">
            <v>Xaây truï coät, gaïch theû 4x8x19, h coät &gt;50m VXM caùt mòn maùc 25  - moâ ñun ñoä lôùn MI=1,5-2</v>
          </cell>
          <cell r="D2647" t="str">
            <v>m³</v>
          </cell>
          <cell r="F2647">
            <v>375117</v>
          </cell>
          <cell r="G2647">
            <v>236013</v>
          </cell>
          <cell r="H2647">
            <v>66009</v>
          </cell>
        </row>
        <row r="2648">
          <cell r="B2648" t="str">
            <v>AE.53143</v>
          </cell>
          <cell r="C2648" t="str">
            <v>Xaây truï coät, gaïch theû 4x8x19, h coät &gt;50m VXM caùt mòn maùc 50  - moâ ñun ñoä lôùn MI=1,5-2</v>
          </cell>
          <cell r="D2648" t="str">
            <v>m³</v>
          </cell>
          <cell r="F2648">
            <v>403677</v>
          </cell>
          <cell r="G2648">
            <v>236013</v>
          </cell>
          <cell r="H2648">
            <v>66009</v>
          </cell>
        </row>
        <row r="2649">
          <cell r="B2649" t="str">
            <v>AE.53144</v>
          </cell>
          <cell r="C2649" t="str">
            <v>Xaây truï coät, gaïch theû 4x8x19, h coät &gt;50m VXM caùt mòn maùc 75  - moâ ñun ñoä lôùn MI=1,5-2</v>
          </cell>
          <cell r="D2649" t="str">
            <v>m³</v>
          </cell>
          <cell r="F2649">
            <v>428020</v>
          </cell>
          <cell r="G2649">
            <v>236013</v>
          </cell>
          <cell r="H2649">
            <v>66009</v>
          </cell>
        </row>
        <row r="2650">
          <cell r="B2650" t="str">
            <v>AE.53145</v>
          </cell>
          <cell r="C2650" t="str">
            <v>Xaây truï coät, gaïch theû 4x8x19, h coät &gt;50m VXM maùc 100, moâ ñun ñoä lôùn ML=1,5-2,0</v>
          </cell>
          <cell r="D2650" t="str">
            <v>m³</v>
          </cell>
          <cell r="F2650">
            <v>446149</v>
          </cell>
          <cell r="G2650">
            <v>236013</v>
          </cell>
          <cell r="H2650">
            <v>66009</v>
          </cell>
        </row>
        <row r="2651">
          <cell r="B2651" t="str">
            <v>AE.54112</v>
          </cell>
          <cell r="C2651" t="str">
            <v>Xaây caùc boä phaän keát caáu phöùc taïp coù chieàu cao &lt;=4m baèng gaïch theû 4x8x19, VXM caùt mòn maùc 25  - moâ ñun ñoä lôùn MI=1,5-2</v>
          </cell>
          <cell r="D2651" t="str">
            <v>m³</v>
          </cell>
          <cell r="F2651">
            <v>383044</v>
          </cell>
          <cell r="G2651">
            <v>184706</v>
          </cell>
          <cell r="H2651">
            <v>1902</v>
          </cell>
        </row>
        <row r="2652">
          <cell r="B2652" t="str">
            <v>AE.54113</v>
          </cell>
          <cell r="C2652" t="str">
            <v>Xaây caùc boä phaän keát caáu phöùc taïp coù chieàu cao &lt;=4m baèng gaïch theû 4x8x19, VXM caùt mòn maùc 50  - moâ ñun ñoä lôùn MI=1,5-2</v>
          </cell>
          <cell r="D2652" t="str">
            <v>m³</v>
          </cell>
          <cell r="F2652">
            <v>411335</v>
          </cell>
          <cell r="G2652">
            <v>184706</v>
          </cell>
          <cell r="H2652">
            <v>1902</v>
          </cell>
        </row>
        <row r="2653">
          <cell r="B2653" t="str">
            <v>AE.54114</v>
          </cell>
          <cell r="C2653" t="str">
            <v>Xaây caùc boä phaän keát caáu phöùc taïp coù chieàu cao &lt;=4m baèng gaïch theû 4x8x19, VXM caùt mòn maùc 75  - moâ ñun ñoä lôùn MI=1,5-2</v>
          </cell>
          <cell r="D2653" t="str">
            <v>m³</v>
          </cell>
          <cell r="F2653">
            <v>435448</v>
          </cell>
          <cell r="G2653">
            <v>184706</v>
          </cell>
          <cell r="H2653">
            <v>1902</v>
          </cell>
        </row>
        <row r="2654">
          <cell r="B2654" t="str">
            <v>AE.54115</v>
          </cell>
          <cell r="C2654" t="str">
            <v>Xaây caùc boä phaän keát caáu phöùc taïp coù chieàu cao &lt;=4m baèng gaïch theû 4x8x19, VXM maùc 100, moâ ñun ñoä lôùn ML=1,5-2,0</v>
          </cell>
          <cell r="D2654" t="str">
            <v>m³</v>
          </cell>
          <cell r="F2654">
            <v>453406</v>
          </cell>
          <cell r="G2654">
            <v>184706</v>
          </cell>
          <cell r="H2654">
            <v>1902</v>
          </cell>
        </row>
        <row r="2655">
          <cell r="B2655" t="str">
            <v>AE.54122</v>
          </cell>
          <cell r="C2655" t="str">
            <v>Xaây caùc boä phaän keát caáu phöùc taïp coù chieàu cao &gt;4 ñeán &lt;=16m gaïch theû 4x8x19, VXM caùt mòn maùc 25  - moâ ñun ñoä lôùn MI=1,5-2</v>
          </cell>
          <cell r="D2655" t="str">
            <v>m³</v>
          </cell>
          <cell r="F2655">
            <v>384868</v>
          </cell>
          <cell r="G2655">
            <v>205228</v>
          </cell>
          <cell r="H2655">
            <v>10021</v>
          </cell>
        </row>
        <row r="2656">
          <cell r="B2656" t="str">
            <v>AE.54123</v>
          </cell>
          <cell r="C2656" t="str">
            <v>Xaây caùc boä phaän keát caáu phöùc taïp coù chieàu cao &gt;4 ñeán &lt;=16m gaïch theû 4x8x19, VXM caùt mòn maùc 50  - moâ ñun ñoä lôùn MI=1,5-2</v>
          </cell>
          <cell r="D2656" t="str">
            <v>m³</v>
          </cell>
          <cell r="F2656">
            <v>413293</v>
          </cell>
          <cell r="G2656">
            <v>205228</v>
          </cell>
          <cell r="H2656">
            <v>10021</v>
          </cell>
        </row>
        <row r="2657">
          <cell r="B2657" t="str">
            <v>AE.54124</v>
          </cell>
          <cell r="C2657" t="str">
            <v>Xaây caùc boä phaän keát caáu phöùc taïp coù chieàu cao &gt;4 ñeán &lt;=16m gaïch theû 4x8x19, VXM caùt mòn maùc 75  - moâ ñun ñoä lôùn MI=1,5-2</v>
          </cell>
          <cell r="D2657" t="str">
            <v>m³</v>
          </cell>
          <cell r="F2657">
            <v>437521</v>
          </cell>
          <cell r="G2657">
            <v>205228</v>
          </cell>
          <cell r="H2657">
            <v>10021</v>
          </cell>
        </row>
        <row r="2658">
          <cell r="B2658" t="str">
            <v>AE.54125</v>
          </cell>
          <cell r="C2658" t="str">
            <v>Xaây caùc boä phaän keát caáu phöùc taïp coù chieàu cao &gt;4 ñeán &lt;=16m VXM maùc 100, moâ ñun ñoä lôùn ML=1,5-2,0</v>
          </cell>
          <cell r="D2658" t="str">
            <v>m³</v>
          </cell>
          <cell r="F2658">
            <v>455565</v>
          </cell>
          <cell r="G2658">
            <v>205228</v>
          </cell>
          <cell r="H2658">
            <v>10021</v>
          </cell>
        </row>
        <row r="2659">
          <cell r="B2659" t="str">
            <v>AE.54132</v>
          </cell>
          <cell r="C2659" t="str">
            <v>Xaây caùc boä phaän coù keát caáu phöùc taïp chieàu cao &gt;16 ñeán &lt;=50m gaïch theû 4x8x19, VXM caùt mòn maùc 25  - moâ ñun ñoä lôùn MI=1,5-2</v>
          </cell>
          <cell r="D2659" t="str">
            <v>m³</v>
          </cell>
          <cell r="F2659">
            <v>384868</v>
          </cell>
          <cell r="G2659">
            <v>225751</v>
          </cell>
          <cell r="H2659">
            <v>48886</v>
          </cell>
        </row>
        <row r="2660">
          <cell r="B2660" t="str">
            <v>AE.54133</v>
          </cell>
          <cell r="C2660" t="str">
            <v>Xaây caùc boä phaän coù keát caáu phöùc taïp chieàu cao &gt;16 ñeán &lt;=50m gaïch theû 4x8x19, VXM caùt mòn maùc 50  - moâ ñun ñoä lôùn MI=1,5-2</v>
          </cell>
          <cell r="D2660" t="str">
            <v>m³</v>
          </cell>
          <cell r="F2660">
            <v>413293</v>
          </cell>
          <cell r="G2660">
            <v>225751</v>
          </cell>
          <cell r="H2660">
            <v>48886</v>
          </cell>
        </row>
        <row r="2661">
          <cell r="B2661" t="str">
            <v>AE.54134</v>
          </cell>
          <cell r="C2661" t="str">
            <v>Xaây caùc boä phaän coù keát caáu phöùc taïp chieàu cao &gt;16 ñeán &lt;=50m gaïch theû 4x8x19, VXM caùt mòn maùc 75  - moâ ñun ñoä lôùn MI=1,5-2</v>
          </cell>
          <cell r="D2661" t="str">
            <v>m³</v>
          </cell>
          <cell r="F2661">
            <v>437521</v>
          </cell>
          <cell r="G2661">
            <v>225751</v>
          </cell>
          <cell r="H2661">
            <v>48886</v>
          </cell>
        </row>
        <row r="2662">
          <cell r="B2662" t="str">
            <v>AE.54135</v>
          </cell>
          <cell r="C2662" t="str">
            <v>Xaây caùc boä phaän coù keát caáu phöùc taïp chieàu cao &gt;16 ñeán &lt;=50m VXM maùc 100, moâ ñun ñoä lôùn ML=1,5-2,0</v>
          </cell>
          <cell r="D2662" t="str">
            <v>m³</v>
          </cell>
          <cell r="F2662">
            <v>455565</v>
          </cell>
          <cell r="G2662">
            <v>225751</v>
          </cell>
          <cell r="H2662">
            <v>48886</v>
          </cell>
        </row>
        <row r="2663">
          <cell r="B2663" t="str">
            <v>AE.54142</v>
          </cell>
          <cell r="C2663" t="str">
            <v>Xaây caùc boä phaän coù keát caáu phöùc taïp coù  chieàu cao &gt;50m gaïch theû 4x8x19, VXM caùt mòn maùc 25  - moâ ñun ñoä lôùn MI=1,5-2</v>
          </cell>
          <cell r="D2663" t="str">
            <v>m³</v>
          </cell>
          <cell r="F2663">
            <v>384868</v>
          </cell>
          <cell r="G2663">
            <v>236013</v>
          </cell>
          <cell r="H2663">
            <v>66009</v>
          </cell>
        </row>
        <row r="2664">
          <cell r="B2664" t="str">
            <v>AE.54143</v>
          </cell>
          <cell r="C2664" t="str">
            <v>Xaây caùc boä phaän coù keát caáu phöùc taïp coù  chieàu cao &gt;50m gaïch theû 4x8x19, VXM caùt mòn maùc 50  - moâ ñun ñoä lôùn MI=1,5-2</v>
          </cell>
          <cell r="D2664" t="str">
            <v>m³</v>
          </cell>
          <cell r="F2664">
            <v>413293</v>
          </cell>
          <cell r="G2664">
            <v>236013</v>
          </cell>
          <cell r="H2664">
            <v>66009</v>
          </cell>
        </row>
        <row r="2665">
          <cell r="B2665" t="str">
            <v>AE.54144</v>
          </cell>
          <cell r="C2665" t="str">
            <v>Xaây caùc boä phaän coù keát caáu phöùc taïp coù  chieàu cao &gt;50m gaïch theû 4x8x19, VXM caùt mòn maùc 75  - moâ ñun ñoä lôùn MI=1,5-2</v>
          </cell>
          <cell r="D2665" t="str">
            <v>m³</v>
          </cell>
          <cell r="F2665">
            <v>437521</v>
          </cell>
          <cell r="G2665">
            <v>236013</v>
          </cell>
          <cell r="H2665">
            <v>66009</v>
          </cell>
        </row>
        <row r="2666">
          <cell r="B2666" t="str">
            <v>AE.54145</v>
          </cell>
          <cell r="C2666" t="str">
            <v>Xaây caùc boä phaän coù keát caáu phöùc taïp coù  chieàu cao &gt;50m VXM maùc 100, moâ ñun ñoä lôùn ML=1,5-2,0</v>
          </cell>
          <cell r="D2666" t="str">
            <v>m³</v>
          </cell>
          <cell r="F2666">
            <v>455565</v>
          </cell>
          <cell r="G2666">
            <v>236013</v>
          </cell>
          <cell r="H2666">
            <v>66009</v>
          </cell>
        </row>
        <row r="2667">
          <cell r="B2667" t="str">
            <v>AE.61112</v>
          </cell>
          <cell r="C2667" t="str">
            <v>Xaây töôøng  coù chieàu daøy &lt;=10cm, chieàu cao &lt;=4m VXM caùt mòn maùc 25 - moâ ñun ñoä lôùn MI=1,5-2</v>
          </cell>
          <cell r="D2667" t="str">
            <v>m³</v>
          </cell>
          <cell r="F2667">
            <v>248720</v>
          </cell>
          <cell r="G2667">
            <v>60385</v>
          </cell>
          <cell r="H2667">
            <v>1522</v>
          </cell>
        </row>
        <row r="2668">
          <cell r="B2668" t="str">
            <v>AE.61113</v>
          </cell>
          <cell r="C2668" t="str">
            <v>Xaây töôøng  coù chieàu daøy &lt;=10cm, chieàu cao &lt;=4m VXM caùt mòn maùc 50 - moâ ñun ñoä lôùn MI=1,5-2</v>
          </cell>
          <cell r="D2668" t="str">
            <v>m³</v>
          </cell>
          <cell r="F2668">
            <v>261780</v>
          </cell>
          <cell r="G2668">
            <v>60385</v>
          </cell>
          <cell r="H2668">
            <v>1522</v>
          </cell>
        </row>
        <row r="2669">
          <cell r="B2669" t="str">
            <v>AE.61114</v>
          </cell>
          <cell r="C2669" t="str">
            <v>Xaây töôøng  coù chieàu daøy &lt;=10cm, chieàu cao &lt;=4m VXM caùt mòn maùc 75 - moâ ñun ñoä lôùn MI=1,5-2</v>
          </cell>
          <cell r="D2669" t="str">
            <v>m³</v>
          </cell>
          <cell r="F2669">
            <v>272915</v>
          </cell>
          <cell r="G2669">
            <v>60385</v>
          </cell>
          <cell r="H2669">
            <v>1522</v>
          </cell>
        </row>
        <row r="2670">
          <cell r="B2670" t="str">
            <v>AE.61115</v>
          </cell>
          <cell r="C2670" t="str">
            <v>Xaây töôøng  coù chieàu daøy &lt;=10cm, chieàu cao &lt;=4m VXM maùc 100, moâ ñun ñoä lôùn ML=1,5-2,0</v>
          </cell>
          <cell r="D2670" t="str">
            <v>m³</v>
          </cell>
          <cell r="F2670">
            <v>281205</v>
          </cell>
          <cell r="G2670">
            <v>60385</v>
          </cell>
          <cell r="H2670">
            <v>1522</v>
          </cell>
        </row>
        <row r="2671">
          <cell r="B2671" t="str">
            <v>AE.61122</v>
          </cell>
          <cell r="C2671" t="str">
            <v>Xaây töôøng coù chieàu daøy &lt;=10cm, chieàu cao &gt;4 ñeán &lt;=16m VXM caùt mòn maùc 25 - moâ ñun ñoä lôùn MI=1,5-2</v>
          </cell>
          <cell r="D2671" t="str">
            <v>m³</v>
          </cell>
          <cell r="F2671">
            <v>249893</v>
          </cell>
          <cell r="G2671">
            <v>66699</v>
          </cell>
          <cell r="H2671">
            <v>5584</v>
          </cell>
        </row>
        <row r="2672">
          <cell r="B2672" t="str">
            <v>AE.61123</v>
          </cell>
          <cell r="C2672" t="str">
            <v>Xaây töôøng coù chieàu daøy &lt;=10cm, chieàu cao &gt;4 ñeán &lt;=16m VXM caùt mòn maùc 50 - moâ ñun ñoä lôùn MI=1,5-2</v>
          </cell>
          <cell r="D2672" t="str">
            <v>m³</v>
          </cell>
          <cell r="F2672">
            <v>263015</v>
          </cell>
          <cell r="G2672">
            <v>66699</v>
          </cell>
          <cell r="H2672">
            <v>5584</v>
          </cell>
        </row>
        <row r="2673">
          <cell r="B2673" t="str">
            <v>AE.61124</v>
          </cell>
          <cell r="C2673" t="str">
            <v>Xaây töôøng coù chieàu daøy &lt;=10cm, chieàu cao &gt;4 ñeán &lt;=16m VXM caùt mòn maùc 75 - moâ ñun ñoä lôùn MI=1,5-2</v>
          </cell>
          <cell r="D2673" t="str">
            <v>m³</v>
          </cell>
          <cell r="F2673">
            <v>274202</v>
          </cell>
          <cell r="G2673">
            <v>66699</v>
          </cell>
          <cell r="H2673">
            <v>5584</v>
          </cell>
        </row>
        <row r="2674">
          <cell r="B2674" t="str">
            <v>AE.61125</v>
          </cell>
          <cell r="C2674" t="str">
            <v>Xaây töôøng coù chieàu daøy &lt;=10cm, chieàu cao &gt;4 ñeán &lt;=16m VXM maùc 100, moâ ñun ñoä lôùn ML=1,5-2,0</v>
          </cell>
          <cell r="D2674" t="str">
            <v>m³</v>
          </cell>
          <cell r="F2674">
            <v>282531</v>
          </cell>
          <cell r="G2674">
            <v>66699</v>
          </cell>
          <cell r="H2674">
            <v>5584</v>
          </cell>
        </row>
        <row r="2675">
          <cell r="B2675" t="str">
            <v>AE.61132</v>
          </cell>
          <cell r="C2675" t="str">
            <v>Xaây töôøng coù chieàu daøy &lt;=10cm, chieàu cao &gt;16 ñeán &lt;=50m VXM caùt mòn maùc 25 - moâ ñun ñoä lôùn MI=1,5-2</v>
          </cell>
          <cell r="D2675" t="str">
            <v>m³</v>
          </cell>
          <cell r="F2675">
            <v>249893</v>
          </cell>
          <cell r="G2675">
            <v>73014</v>
          </cell>
          <cell r="H2675">
            <v>48504</v>
          </cell>
        </row>
        <row r="2676">
          <cell r="B2676" t="str">
            <v>AE.61133</v>
          </cell>
          <cell r="C2676" t="str">
            <v>Xaây töôøng coù chieàu daøy &lt;=10cm, chieàu cao &gt;16 ñeán &lt;=50m VXM caùt mòn maùc 50 - moâ ñun ñoä lôùn MI=1,5-2</v>
          </cell>
          <cell r="D2676" t="str">
            <v>m³</v>
          </cell>
          <cell r="F2676">
            <v>263015</v>
          </cell>
          <cell r="G2676">
            <v>73014</v>
          </cell>
          <cell r="H2676">
            <v>48504</v>
          </cell>
        </row>
        <row r="2677">
          <cell r="B2677" t="str">
            <v>AE.61134</v>
          </cell>
          <cell r="C2677" t="str">
            <v>Xaây töôøng coù chieàu daøy &lt;=10cm, chieàu cao &gt;16 ñeán &lt;=50m VXM caùt mòn maùc 75 - moâ ñun ñoä lôùn MI=1,5-2</v>
          </cell>
          <cell r="D2677" t="str">
            <v>m³</v>
          </cell>
          <cell r="F2677">
            <v>274202</v>
          </cell>
          <cell r="G2677">
            <v>73014</v>
          </cell>
          <cell r="H2677">
            <v>48504</v>
          </cell>
        </row>
        <row r="2678">
          <cell r="B2678" t="str">
            <v>AE.61135</v>
          </cell>
          <cell r="C2678" t="str">
            <v>Xaây töôøng coù chieàu daøy &lt;=10cm, chieàu cao &gt;16 ñeán &lt;=50m VXM maùc 100, moâ ñun ñoä lôùn ML=1,5-2,0</v>
          </cell>
          <cell r="D2678" t="str">
            <v>m³</v>
          </cell>
          <cell r="F2678">
            <v>282531</v>
          </cell>
          <cell r="G2678">
            <v>73014</v>
          </cell>
          <cell r="H2678">
            <v>48504</v>
          </cell>
        </row>
        <row r="2679">
          <cell r="B2679" t="str">
            <v>AE.61142</v>
          </cell>
          <cell r="C2679" t="str">
            <v>Xaây töôøng coù chieàu daøy &lt;=10cm, chieàu cao &gt;16 ñeán &lt;=50m VXM caùt mòn maùc 25 - moâ ñun ñoä lôùn MI=1,5-2</v>
          </cell>
          <cell r="D2679" t="str">
            <v>m³</v>
          </cell>
          <cell r="F2679">
            <v>249893</v>
          </cell>
          <cell r="G2679">
            <v>76566</v>
          </cell>
          <cell r="H2679">
            <v>65626</v>
          </cell>
        </row>
        <row r="2680">
          <cell r="B2680" t="str">
            <v>AE.61143</v>
          </cell>
          <cell r="C2680" t="str">
            <v>Xaây töôøng coù chieàu daøy &lt;=10cm, chieàu cao &gt;16 ñeán &lt;=50m VXM caùt mòn maùc 50 - moâ ñun ñoä lôùn MI=1,5-2</v>
          </cell>
          <cell r="D2680" t="str">
            <v>m³</v>
          </cell>
          <cell r="F2680">
            <v>263015</v>
          </cell>
          <cell r="G2680">
            <v>76566</v>
          </cell>
          <cell r="H2680">
            <v>65626</v>
          </cell>
        </row>
        <row r="2681">
          <cell r="B2681" t="str">
            <v>AE.61144</v>
          </cell>
          <cell r="C2681" t="str">
            <v>Xaây töôøng coù chieàu daøy &lt;=10cm, chieàu cao &gt;16 ñeán &lt;=50m VXM caùt mòn maùc 75 - moâ ñun ñoä lôùn MI=1,5-2</v>
          </cell>
          <cell r="D2681" t="str">
            <v>m³</v>
          </cell>
          <cell r="F2681">
            <v>274202</v>
          </cell>
          <cell r="G2681">
            <v>76566</v>
          </cell>
          <cell r="H2681">
            <v>65626</v>
          </cell>
        </row>
        <row r="2682">
          <cell r="B2682" t="str">
            <v>AE.61145</v>
          </cell>
          <cell r="C2682" t="str">
            <v>Xaây töôøng coù chieàu daøy &lt;=10cm, chieàu cao &gt;16 ñeán &lt;=50m VXM maùc 100, moâ ñun ñoä lôùn ML=1,5-2,0</v>
          </cell>
          <cell r="D2682" t="str">
            <v>m³</v>
          </cell>
          <cell r="F2682">
            <v>282531</v>
          </cell>
          <cell r="G2682">
            <v>76566</v>
          </cell>
          <cell r="H2682">
            <v>65626</v>
          </cell>
        </row>
        <row r="2683">
          <cell r="B2683" t="str">
            <v>AE.61212</v>
          </cell>
          <cell r="C2683" t="str">
            <v>Xaây töôøng  coù chieàu daøy &gt; 10 ñeán &lt;=30cm, chieàu cao &lt;=4m VXM caùt mòn maùc 25 - moâ ñun ñoä lôùn MI=1,5-2</v>
          </cell>
          <cell r="D2683" t="str">
            <v>m³</v>
          </cell>
          <cell r="F2683">
            <v>244551</v>
          </cell>
          <cell r="G2683">
            <v>54464</v>
          </cell>
          <cell r="H2683">
            <v>1522</v>
          </cell>
        </row>
        <row r="2684">
          <cell r="B2684" t="str">
            <v>AE.61213</v>
          </cell>
          <cell r="C2684" t="str">
            <v>Xaây töôøng  coù chieàu daøy &gt; 10 ñeán &lt;=30cm, chieàu cao &lt;=4m VXM caùt mòn maùc 50 - moâ ñun ñoä lôùn MI=1,5-2</v>
          </cell>
          <cell r="D2684" t="str">
            <v>m³</v>
          </cell>
          <cell r="F2684">
            <v>258782</v>
          </cell>
          <cell r="G2684">
            <v>54464</v>
          </cell>
          <cell r="H2684">
            <v>1522</v>
          </cell>
        </row>
        <row r="2685">
          <cell r="B2685" t="str">
            <v>AE.61214</v>
          </cell>
          <cell r="C2685" t="str">
            <v>Xaây töôøng  coù chieàu daøy &gt; 10 ñeán &lt;=30cm, chieàu cao &lt;=4m VXM caùt mòn maùc 75 - moâ ñun ñoä lôùn MI=1,5-2</v>
          </cell>
          <cell r="D2685" t="str">
            <v>m³</v>
          </cell>
          <cell r="F2685">
            <v>270918</v>
          </cell>
          <cell r="G2685">
            <v>54464</v>
          </cell>
          <cell r="H2685">
            <v>1522</v>
          </cell>
        </row>
        <row r="2686">
          <cell r="B2686" t="str">
            <v>AE.61215</v>
          </cell>
          <cell r="C2686" t="str">
            <v>Xaây töôøng  coù chieàu daøy &gt; 10 ñeán &lt;=30cm, chieàu cao &lt;=4m VXM maùc 100, moâ ñun ñoä lôùn ML=1,5-2,0</v>
          </cell>
          <cell r="D2686" t="str">
            <v>m³</v>
          </cell>
          <cell r="F2686">
            <v>279947</v>
          </cell>
          <cell r="G2686">
            <v>54464</v>
          </cell>
          <cell r="H2686">
            <v>1522</v>
          </cell>
        </row>
        <row r="2687">
          <cell r="B2687" t="str">
            <v>AE.61222</v>
          </cell>
          <cell r="C2687" t="str">
            <v>Xaây töôøng coù chieàu daøy &gt;10 ñeán &lt;=30cm, chieàu cao &gt;4 ñeán &lt;=16m VXM caùt mòn maùc 25 - moâ ñun ñoä lôùn MI=1,5-2</v>
          </cell>
          <cell r="D2687" t="str">
            <v>m³</v>
          </cell>
          <cell r="F2687">
            <v>246880</v>
          </cell>
          <cell r="G2687">
            <v>56043</v>
          </cell>
          <cell r="H2687">
            <v>5584</v>
          </cell>
        </row>
        <row r="2688">
          <cell r="B2688" t="str">
            <v>AE.61223</v>
          </cell>
          <cell r="C2688" t="str">
            <v>Xaây töôøng coù chieàu daøy &gt;10 ñeán &lt;=30cm, chieàu cao &gt;4 ñeán &lt;=16m VXM caùt mòn maùc 50 - moâ ñun ñoä lôùn MI=1,5-2</v>
          </cell>
          <cell r="D2688" t="str">
            <v>m³</v>
          </cell>
          <cell r="F2688">
            <v>261246</v>
          </cell>
          <cell r="G2688">
            <v>56043</v>
          </cell>
          <cell r="H2688">
            <v>5584</v>
          </cell>
        </row>
        <row r="2689">
          <cell r="B2689" t="str">
            <v>AE.61224</v>
          </cell>
          <cell r="C2689" t="str">
            <v>Xaây töôøng coù chieàu daøy &gt;10 ñeán &lt;=30cm, chieàu cao &gt;4 ñeán &lt;=16m VXM caùt mòn maùc 75 - moâ ñun ñoä lôùn MI=1,5-2</v>
          </cell>
          <cell r="D2689" t="str">
            <v>m³</v>
          </cell>
          <cell r="F2689">
            <v>273498</v>
          </cell>
          <cell r="G2689">
            <v>56043</v>
          </cell>
          <cell r="H2689">
            <v>5584</v>
          </cell>
        </row>
        <row r="2690">
          <cell r="B2690" t="str">
            <v>AE.61225</v>
          </cell>
          <cell r="C2690" t="str">
            <v>Xaây töôøng coù chieàu daøy &gt;10 ñeán &lt;=30cm, chieàu cao &gt;4 ñeán &lt;=16m VXM maùc 100, moâ ñun ñoä lôùn ML=1,5-2,0</v>
          </cell>
          <cell r="D2690" t="str">
            <v>m³</v>
          </cell>
          <cell r="F2690">
            <v>282613</v>
          </cell>
          <cell r="G2690">
            <v>56043</v>
          </cell>
          <cell r="H2690">
            <v>5584</v>
          </cell>
        </row>
        <row r="2691">
          <cell r="B2691" t="str">
            <v>AE.61232</v>
          </cell>
          <cell r="C2691" t="str">
            <v>Xaây töôøng coù chieàu daøy  &gt;10 ñeán &lt;=30cm, chieàu cao &gt;50m VXM caùt mòn maùc 25 - moâ ñun ñoä lôùn MI=1,5-2</v>
          </cell>
          <cell r="D2691" t="str">
            <v>m³</v>
          </cell>
          <cell r="F2691">
            <v>246880</v>
          </cell>
          <cell r="G2691">
            <v>61569</v>
          </cell>
          <cell r="H2691">
            <v>48504</v>
          </cell>
        </row>
        <row r="2692">
          <cell r="B2692" t="str">
            <v>AE.61233</v>
          </cell>
          <cell r="C2692" t="str">
            <v>Xaây töôøng coù chieàu daøy  &gt;10 ñeán &lt;=30cm, chieàu cao &gt;50m VXM caùt mòn maùc 50 - moâ ñun ñoä lôùn MI=1,5-2</v>
          </cell>
          <cell r="D2692" t="str">
            <v>m³</v>
          </cell>
          <cell r="F2692">
            <v>261246</v>
          </cell>
          <cell r="G2692">
            <v>61569</v>
          </cell>
          <cell r="H2692">
            <v>48504</v>
          </cell>
        </row>
        <row r="2693">
          <cell r="B2693" t="str">
            <v>AE.61234</v>
          </cell>
          <cell r="C2693" t="str">
            <v>Xaây töôøng coù chieàu daøy  &gt;10 ñeán &lt;=30cm, chieàu cao &gt;50m VXM caùt mòn maùc 75 - moâ ñun ñoä lôùn MI=1,5-2</v>
          </cell>
          <cell r="D2693" t="str">
            <v>m³</v>
          </cell>
          <cell r="F2693">
            <v>273498</v>
          </cell>
          <cell r="G2693">
            <v>61569</v>
          </cell>
          <cell r="H2693">
            <v>48504</v>
          </cell>
        </row>
        <row r="2694">
          <cell r="B2694" t="str">
            <v>AE.61235</v>
          </cell>
          <cell r="C2694" t="str">
            <v>Xaây töôøng coù chieàu daøy  &gt;10 ñeán &lt;=30cm, chieàu cao &gt;50m VXM maùc 100, moâ ñun ñoä lôùn ML=1,5-2,0</v>
          </cell>
          <cell r="D2694" t="str">
            <v>m³</v>
          </cell>
          <cell r="F2694">
            <v>282613</v>
          </cell>
          <cell r="G2694">
            <v>61569</v>
          </cell>
          <cell r="H2694">
            <v>48504</v>
          </cell>
        </row>
        <row r="2695">
          <cell r="B2695" t="str">
            <v>AE.61242</v>
          </cell>
          <cell r="C2695" t="str">
            <v>Xaây töôøng coù chieàu daøy  &gt;10 ñeán &lt;=30cm, chieàu cao &gt;50m VXM caùt mòn maùc 25 - moâ ñun ñoä lôùn MI=1,5-2</v>
          </cell>
          <cell r="D2695" t="str">
            <v>m³</v>
          </cell>
          <cell r="F2695">
            <v>246880</v>
          </cell>
          <cell r="G2695">
            <v>64331</v>
          </cell>
          <cell r="H2695">
            <v>65626</v>
          </cell>
        </row>
        <row r="2696">
          <cell r="B2696" t="str">
            <v>AE.61243</v>
          </cell>
          <cell r="C2696" t="str">
            <v>Xaây töôøng coù chieàu daøy  &gt;10 ñeán &lt;=30cm, chieàu cao &gt;50m VXM caùt mòn maùc 50 - moâ ñun ñoä lôùn MI=1,5-2</v>
          </cell>
          <cell r="D2696" t="str">
            <v>m³</v>
          </cell>
          <cell r="F2696">
            <v>261246</v>
          </cell>
          <cell r="G2696">
            <v>64331</v>
          </cell>
          <cell r="H2696">
            <v>65626</v>
          </cell>
        </row>
        <row r="2697">
          <cell r="B2697" t="str">
            <v>AE.61244</v>
          </cell>
          <cell r="C2697" t="str">
            <v>Xaây töôøng coù chieàu daøy  &gt;10 ñeán &lt;=30cm, chieàu cao &gt;50m VXM caùt mòn maùc 75 - moâ ñun ñoä lôùn MI=1,5-2</v>
          </cell>
          <cell r="D2697" t="str">
            <v>m³</v>
          </cell>
          <cell r="F2697">
            <v>273498</v>
          </cell>
          <cell r="G2697">
            <v>64331</v>
          </cell>
          <cell r="H2697">
            <v>65626</v>
          </cell>
        </row>
        <row r="2698">
          <cell r="B2698" t="str">
            <v>AE.61245</v>
          </cell>
          <cell r="C2698" t="str">
            <v>Xaây töôøng coù chieàu daøy  &gt;10 ñeán &lt;=30cm, chieàu cao &gt;50m VXM maùc 100, moâ ñun ñoä lôùn ML=1,5-2,0</v>
          </cell>
          <cell r="D2698" t="str">
            <v>m³</v>
          </cell>
          <cell r="F2698">
            <v>282613</v>
          </cell>
          <cell r="G2698">
            <v>64331</v>
          </cell>
          <cell r="H2698">
            <v>65626</v>
          </cell>
        </row>
        <row r="2699">
          <cell r="B2699" t="str">
            <v>AE.61312</v>
          </cell>
          <cell r="C2699" t="str">
            <v>Xaây töôøng  coù chieàu daøy &gt;30cm, chieàu cao &lt;=4m VXM caùt mòn maùc 25 - moâ ñun ñoä lôùn MI=1,5-2</v>
          </cell>
          <cell r="D2699" t="str">
            <v>m³</v>
          </cell>
          <cell r="F2699">
            <v>240414</v>
          </cell>
          <cell r="G2699">
            <v>44598</v>
          </cell>
          <cell r="H2699">
            <v>1522</v>
          </cell>
        </row>
        <row r="2700">
          <cell r="B2700" t="str">
            <v>AE.61313</v>
          </cell>
          <cell r="C2700" t="str">
            <v>Xaây töôøng  coù chieàu daøy &gt;30cm, chieàu cao &lt;=4m VXM caùt mòn maùc 50 - moâ ñun ñoä lôùn MI=1,5-2</v>
          </cell>
          <cell r="D2700" t="str">
            <v>m³</v>
          </cell>
          <cell r="F2700">
            <v>255354</v>
          </cell>
          <cell r="G2700">
            <v>44598</v>
          </cell>
          <cell r="H2700">
            <v>1522</v>
          </cell>
        </row>
        <row r="2701">
          <cell r="B2701" t="str">
            <v>AE.61314</v>
          </cell>
          <cell r="C2701" t="str">
            <v>Xaây töôøng  coù chieàu daøy &gt;30cm, chieàu cao &lt;=4m VXM caùt mòn maùc 75 - moâ ñun ñoä lôùn MI=1,5-2</v>
          </cell>
          <cell r="D2701" t="str">
            <v>m³</v>
          </cell>
          <cell r="F2701">
            <v>268089</v>
          </cell>
          <cell r="G2701">
            <v>44598</v>
          </cell>
          <cell r="H2701">
            <v>1522</v>
          </cell>
        </row>
        <row r="2702">
          <cell r="B2702" t="str">
            <v>AE.61315</v>
          </cell>
          <cell r="C2702" t="str">
            <v>Xaây töôøng  coù chieàu daøy &gt;30cm, chieàu cao &lt;=4m VXM maùc 100, moâ ñun ñoä lôùn ML=1,5-2,0</v>
          </cell>
          <cell r="D2702" t="str">
            <v>m³</v>
          </cell>
          <cell r="F2702">
            <v>277566</v>
          </cell>
          <cell r="G2702">
            <v>44598</v>
          </cell>
          <cell r="H2702">
            <v>1522</v>
          </cell>
        </row>
        <row r="2703">
          <cell r="B2703" t="str">
            <v>AE.61322</v>
          </cell>
          <cell r="C2703" t="str">
            <v>Xaây töôøng coù chieàu daøy &gt;30cm, chieàu cao &gt;4m vaø &lt;=16m VXM caùt mòn maùc 25 - moâ ñun ñoä lôùn MI=1,5-2</v>
          </cell>
          <cell r="D2703" t="str">
            <v>m³</v>
          </cell>
          <cell r="F2703">
            <v>242714</v>
          </cell>
          <cell r="G2703">
            <v>49334</v>
          </cell>
          <cell r="H2703">
            <v>5584</v>
          </cell>
        </row>
        <row r="2704">
          <cell r="B2704" t="str">
            <v>AE.61323</v>
          </cell>
          <cell r="C2704" t="str">
            <v>Xaây töôøng coù chieàu daøy &gt;30cm, chieàu cao &gt;4m vaø &lt;=16m VXM caùt mòn maùc 50 - moâ ñun ñoä lôùn MI=1,5-2</v>
          </cell>
          <cell r="D2704" t="str">
            <v>m³</v>
          </cell>
          <cell r="F2704">
            <v>257798</v>
          </cell>
          <cell r="G2704">
            <v>49334</v>
          </cell>
          <cell r="H2704">
            <v>5584</v>
          </cell>
        </row>
        <row r="2705">
          <cell r="B2705" t="str">
            <v>AE.61324</v>
          </cell>
          <cell r="C2705" t="str">
            <v>Xaây töôøng coù chieàu daøy &gt;30cm, chieàu cao &gt;4m vaø &lt;=16m VXM caùt mòn maùc 75 - moâ ñun ñoä lôùn MI=1,5-2</v>
          </cell>
          <cell r="D2705" t="str">
            <v>m³</v>
          </cell>
          <cell r="F2705">
            <v>270654</v>
          </cell>
          <cell r="G2705">
            <v>49334</v>
          </cell>
          <cell r="H2705">
            <v>5584</v>
          </cell>
        </row>
        <row r="2706">
          <cell r="B2706" t="str">
            <v>AE.61325</v>
          </cell>
          <cell r="C2706" t="str">
            <v>Xaây töôøng coù chieàu daøy &gt;30cm, chieàu cao &gt;4m vaø &lt;=16m VXM maùc 100, moâ ñun ñoä lôùn ML=1,5-2,0</v>
          </cell>
          <cell r="D2706" t="str">
            <v>m³</v>
          </cell>
          <cell r="F2706">
            <v>280222</v>
          </cell>
          <cell r="G2706">
            <v>49334</v>
          </cell>
          <cell r="H2706">
            <v>5584</v>
          </cell>
        </row>
        <row r="2707">
          <cell r="B2707" t="str">
            <v>AE.61332</v>
          </cell>
          <cell r="C2707" t="str">
            <v>Xaây töôøng coù chieàu daøy  &gt;30cm, chieàu cao &gt;16m, vaø &lt;=50m VXM caùt mòn maùc 25 - moâ ñun ñoä lôùn MI=1,5-2</v>
          </cell>
          <cell r="D2707" t="str">
            <v>m³</v>
          </cell>
          <cell r="F2707">
            <v>242714</v>
          </cell>
          <cell r="G2707">
            <v>54070</v>
          </cell>
          <cell r="H2707">
            <v>48504</v>
          </cell>
        </row>
        <row r="2708">
          <cell r="B2708" t="str">
            <v>AE.61333</v>
          </cell>
          <cell r="C2708" t="str">
            <v>Xaây töôøng coù chieàu daøy  &gt;30cm, chieàu cao &gt;16m, vaø &lt;=50m VXM caùt mòn maùc 50 - moâ ñun ñoä lôùn MI=1,5-2</v>
          </cell>
          <cell r="D2708" t="str">
            <v>m³</v>
          </cell>
          <cell r="F2708">
            <v>257798</v>
          </cell>
          <cell r="G2708">
            <v>54070</v>
          </cell>
          <cell r="H2708">
            <v>48504</v>
          </cell>
        </row>
        <row r="2709">
          <cell r="B2709" t="str">
            <v>AE.61334</v>
          </cell>
          <cell r="C2709" t="str">
            <v>Xaây töôøng coù chieàu daøy  &gt;30cm, chieàu cao &gt;16m, vaø &lt;=50m VXM caùt mòn maùc 75 - moâ ñun ñoä lôùn MI=1,5-2</v>
          </cell>
          <cell r="D2709" t="str">
            <v>m³</v>
          </cell>
          <cell r="F2709">
            <v>270654</v>
          </cell>
          <cell r="G2709">
            <v>54070</v>
          </cell>
          <cell r="H2709">
            <v>48504</v>
          </cell>
        </row>
        <row r="2710">
          <cell r="B2710" t="str">
            <v>AE.61335</v>
          </cell>
          <cell r="C2710" t="str">
            <v>Xaây töôøng coù chieàu daøy  &gt;30cm, chieàu cao &gt;16m, vaø &lt;=50m VXM maùc 100, moâ ñun ñoä lôùn ML=1,5-2,0</v>
          </cell>
          <cell r="D2710" t="str">
            <v>m³</v>
          </cell>
          <cell r="F2710">
            <v>280222</v>
          </cell>
          <cell r="G2710">
            <v>54070</v>
          </cell>
          <cell r="H2710">
            <v>48504</v>
          </cell>
        </row>
        <row r="2711">
          <cell r="B2711" t="str">
            <v>AE.61342</v>
          </cell>
          <cell r="C2711" t="str">
            <v>Xaây töôøng coù chieàu daøy  &gt;30cm, chieàu cao &gt;50m VXM caùt mòn maùc 25 - moâ ñun ñoä lôùn MI=1,5-2</v>
          </cell>
          <cell r="D2711" t="str">
            <v>m³</v>
          </cell>
          <cell r="F2711">
            <v>242714</v>
          </cell>
          <cell r="G2711">
            <v>56438</v>
          </cell>
          <cell r="H2711">
            <v>65626</v>
          </cell>
        </row>
        <row r="2712">
          <cell r="B2712" t="str">
            <v>AE.61343</v>
          </cell>
          <cell r="C2712" t="str">
            <v>Xaây töôøng coù chieàu daøy  &gt;30cm, chieàu cao &gt;50m VXM caùt mòn maùc 50 - moâ ñun ñoä lôùn MI=1,5-2</v>
          </cell>
          <cell r="D2712" t="str">
            <v>m³</v>
          </cell>
          <cell r="F2712">
            <v>257798</v>
          </cell>
          <cell r="G2712">
            <v>56438</v>
          </cell>
          <cell r="H2712">
            <v>65626</v>
          </cell>
        </row>
        <row r="2713">
          <cell r="B2713" t="str">
            <v>AE.61344</v>
          </cell>
          <cell r="C2713" t="str">
            <v>Xaây töôøng coù chieàu daøy  &gt;30cm, chieàu cao &gt;50m VXM caùt mòn maùc 75 - moâ ñun ñoä lôùn MI=1,5-2</v>
          </cell>
          <cell r="D2713" t="str">
            <v>m³</v>
          </cell>
          <cell r="F2713">
            <v>270654</v>
          </cell>
          <cell r="G2713">
            <v>56438</v>
          </cell>
          <cell r="H2713">
            <v>65626</v>
          </cell>
        </row>
        <row r="2714">
          <cell r="B2714" t="str">
            <v>AE.61345</v>
          </cell>
          <cell r="C2714" t="str">
            <v>Xaây töôøng coù chieàu daøy  &gt;30cm, chieàu cao &gt;50m VXM maùc 100, moâ ñun ñoä lôùn ML=1,5-2,0</v>
          </cell>
          <cell r="D2714" t="str">
            <v>m³</v>
          </cell>
          <cell r="F2714">
            <v>280222</v>
          </cell>
          <cell r="G2714">
            <v>56438</v>
          </cell>
          <cell r="H2714">
            <v>65626</v>
          </cell>
        </row>
        <row r="2715">
          <cell r="B2715" t="str">
            <v>AE.62112</v>
          </cell>
          <cell r="C2715" t="str">
            <v>Xaây töôøng coù chieàu cao &lt;=4m baèng gaïch oáng 10x10x20 caâu gaïch theû 5x10x20 VXM caùt mòn maùc 25 - moâ ñun ñoä lôùn MI=1,5-2</v>
          </cell>
          <cell r="D2715" t="str">
            <v>m³</v>
          </cell>
          <cell r="F2715">
            <v>295902</v>
          </cell>
          <cell r="G2715">
            <v>59200</v>
          </cell>
          <cell r="H2715">
            <v>1522</v>
          </cell>
        </row>
        <row r="2716">
          <cell r="B2716" t="str">
            <v>AE.62113</v>
          </cell>
          <cell r="C2716" t="str">
            <v>Xaây töôøng coù chieàu cao &lt;=4m baèng gaïch oáng 10x10x20 caâu gaïch theû 5x10x20 VXM caùt mòn maùc 50 - moâ ñun ñoä lôùn MI=1,5-2</v>
          </cell>
          <cell r="D2716" t="str">
            <v>m³</v>
          </cell>
          <cell r="F2716">
            <v>316700</v>
          </cell>
          <cell r="G2716">
            <v>59200</v>
          </cell>
          <cell r="H2716">
            <v>1522</v>
          </cell>
        </row>
        <row r="2717">
          <cell r="B2717" t="str">
            <v>AE.62114</v>
          </cell>
          <cell r="C2717" t="str">
            <v>Xaây töôøng coù chieàu cao &lt;=4m baèng gaïch oáng 10x10x20 caâu gaïch theû 5x10x20 VXM caùt mòn maùc 75 - moâ ñun ñoä lôùn MI=1,5-2</v>
          </cell>
          <cell r="D2717" t="str">
            <v>m³</v>
          </cell>
          <cell r="F2717">
            <v>334431</v>
          </cell>
          <cell r="G2717">
            <v>59200</v>
          </cell>
          <cell r="H2717">
            <v>1522</v>
          </cell>
        </row>
        <row r="2718">
          <cell r="B2718" t="str">
            <v>AE.62115</v>
          </cell>
          <cell r="C2718" t="str">
            <v>Xaây töôøng coù chieàu cao &lt;=4m baèng gaïch oáng 10x10x20 caâu gaïch theû 5x10x20 VXM maùc 100, moâ ñun ñoä lôùn ML=1,5-2,0</v>
          </cell>
          <cell r="D2718" t="str">
            <v>m³</v>
          </cell>
          <cell r="F2718">
            <v>347633</v>
          </cell>
          <cell r="G2718">
            <v>59200</v>
          </cell>
          <cell r="H2718">
            <v>1522</v>
          </cell>
        </row>
        <row r="2719">
          <cell r="B2719" t="str">
            <v>AE.62122</v>
          </cell>
          <cell r="C2719" t="str">
            <v>Xaây töôøng coù chieàu cao &gt;4 ñeán &lt;=16m  baèng gaïch oáng 10x10x20 caâu gaïch theû 5x10x20 VXM caùt mòn maùc 25 - moâ ñun ñoä lôùn MI=1,5-2</v>
          </cell>
          <cell r="D2719" t="str">
            <v>m³</v>
          </cell>
          <cell r="F2719">
            <v>297305</v>
          </cell>
          <cell r="G2719">
            <v>67489</v>
          </cell>
          <cell r="H2719">
            <v>5584</v>
          </cell>
        </row>
        <row r="2720">
          <cell r="B2720" t="str">
            <v>AE.62123</v>
          </cell>
          <cell r="C2720" t="str">
            <v>Xaây töôøng coù chieàu cao &gt;4 ñeán &lt;=16m  baèng gaïch oáng 10x10x20 caâu gaïch theû 5x10x20 VXM caùt mòn maùc 50 - moâ ñun ñoä lôùn MI=1,5-2</v>
          </cell>
          <cell r="D2720" t="str">
            <v>m³</v>
          </cell>
          <cell r="F2720">
            <v>318201</v>
          </cell>
          <cell r="G2720">
            <v>67489</v>
          </cell>
          <cell r="H2720">
            <v>5584</v>
          </cell>
        </row>
        <row r="2721">
          <cell r="B2721" t="str">
            <v>AE.62124</v>
          </cell>
          <cell r="C2721" t="str">
            <v>Xaây töôøng coù chieàu cao &gt;4 ñeán &lt;=16m  baèng gaïch oáng 10x10x20 caâu gaïch theû 5x10x20 VXM caùt mòn maùc 75 - moâ ñun ñoä lôùn MI=1,5-2</v>
          </cell>
          <cell r="D2721" t="str">
            <v>m³</v>
          </cell>
          <cell r="F2721">
            <v>336016</v>
          </cell>
          <cell r="G2721">
            <v>67489</v>
          </cell>
          <cell r="H2721">
            <v>5584</v>
          </cell>
        </row>
        <row r="2722">
          <cell r="B2722" t="str">
            <v>AE.62125</v>
          </cell>
          <cell r="C2722" t="str">
            <v>Xaây töôøng coù chieàu cao &gt;4 ñeán &lt;=16m  baèng gaïch oáng 10x10x20 caâu gaïch theû 5x10x20 VXM maùc 100, moâ ñun ñoä lôùn ML=1,5-2,0</v>
          </cell>
          <cell r="D2722" t="str">
            <v>m³</v>
          </cell>
          <cell r="F2722">
            <v>349280</v>
          </cell>
          <cell r="G2722">
            <v>67489</v>
          </cell>
          <cell r="H2722">
            <v>5584</v>
          </cell>
        </row>
        <row r="2723">
          <cell r="B2723" t="str">
            <v>AE.62132</v>
          </cell>
          <cell r="C2723" t="str">
            <v>Xaây töôøng coù chieàu cao &gt;16 ñeán &lt;=50m baèng gaïch oáng 10x10x20 caâu gaïch theû 5x10x20 VXM caùt mòn maùc 25 - moâ ñun ñoä lôùn MI=1,5-2</v>
          </cell>
          <cell r="D2723" t="str">
            <v>m³</v>
          </cell>
          <cell r="F2723">
            <v>297305</v>
          </cell>
          <cell r="G2723">
            <v>74198</v>
          </cell>
          <cell r="H2723">
            <v>48504</v>
          </cell>
        </row>
        <row r="2724">
          <cell r="B2724" t="str">
            <v>AE.62133</v>
          </cell>
          <cell r="C2724" t="str">
            <v>Xaây töôøng coù chieàu cao &gt;16 ñeán &lt;=50m baèng gaïch oáng 10x10x20 caâu gaïch theû 5x10x20 VXM caùt mòn maùc 50 - moâ ñun ñoä lôùn MI=1,5-2</v>
          </cell>
          <cell r="D2724" t="str">
            <v>m³</v>
          </cell>
          <cell r="F2724">
            <v>318201</v>
          </cell>
          <cell r="G2724">
            <v>74198</v>
          </cell>
          <cell r="H2724">
            <v>48504</v>
          </cell>
        </row>
        <row r="2725">
          <cell r="B2725" t="str">
            <v>AE.62134</v>
          </cell>
          <cell r="C2725" t="str">
            <v>Xaây töôøng coù chieàu cao &gt;16 ñeán &lt;=50m baèng gaïch oáng 10x10x20 caâu gaïch theû 5x10x20 VXM caùt mòn maùc 75 - moâ ñun ñoä lôùn MI=1,5-2</v>
          </cell>
          <cell r="D2725" t="str">
            <v>m³</v>
          </cell>
          <cell r="F2725">
            <v>336016</v>
          </cell>
          <cell r="G2725">
            <v>74198</v>
          </cell>
          <cell r="H2725">
            <v>48504</v>
          </cell>
        </row>
        <row r="2726">
          <cell r="B2726" t="str">
            <v>AE.62135</v>
          </cell>
          <cell r="C2726" t="str">
            <v>Xaây töôøng coù chieàu cao &gt;16 ñeán &lt;=50m baèng gaïch oáng 10x10x20 caâu gaïch theû 5x10x20 VXM maùc 100, moâ ñun ñoä lôùn ML=1,5-2,0</v>
          </cell>
          <cell r="D2726" t="str">
            <v>m³</v>
          </cell>
          <cell r="F2726">
            <v>349280</v>
          </cell>
          <cell r="G2726">
            <v>74198</v>
          </cell>
          <cell r="H2726">
            <v>48504</v>
          </cell>
        </row>
        <row r="2727">
          <cell r="B2727" t="str">
            <v>AE.62142</v>
          </cell>
          <cell r="C2727" t="str">
            <v>Xaây töôøng coù chieàu cao &gt;50m baèng gaïch oáng 10x10x20 caâu gaïch theû 5x10x20 VXM caùt mòn maùc 25 - moâ ñun ñoä lôùn MI=1,5-2</v>
          </cell>
          <cell r="D2727" t="str">
            <v>m³</v>
          </cell>
          <cell r="F2727">
            <v>297305</v>
          </cell>
          <cell r="G2727">
            <v>77355</v>
          </cell>
          <cell r="H2727">
            <v>65626</v>
          </cell>
        </row>
        <row r="2728">
          <cell r="B2728" t="str">
            <v>AE.62143</v>
          </cell>
          <cell r="C2728" t="str">
            <v>Xaây töôøng coù chieàu cao &gt;50m baèng gaïch oáng 10x10x20 caâu gaïch theû 5x10x20 VXM caùt mòn maùc 50 - moâ ñun ñoä lôùn MI=1,5-2</v>
          </cell>
          <cell r="D2728" t="str">
            <v>m³</v>
          </cell>
          <cell r="F2728">
            <v>318201</v>
          </cell>
          <cell r="G2728">
            <v>77355</v>
          </cell>
          <cell r="H2728">
            <v>65626</v>
          </cell>
        </row>
        <row r="2729">
          <cell r="B2729" t="str">
            <v>AE.62144</v>
          </cell>
          <cell r="C2729" t="str">
            <v>Xaây töôøng coù chieàu cao &gt;50m baèng gaïch oáng 10x10x20 caâu gaïch theû 5x10x20 VXM caùt mòn maùc 75 - moâ ñun ñoä lôùn MI=1,5-2</v>
          </cell>
          <cell r="D2729" t="str">
            <v>m³</v>
          </cell>
          <cell r="F2729">
            <v>336016</v>
          </cell>
          <cell r="G2729">
            <v>77355</v>
          </cell>
          <cell r="H2729">
            <v>65626</v>
          </cell>
        </row>
        <row r="2730">
          <cell r="B2730" t="str">
            <v>AE.62145</v>
          </cell>
          <cell r="C2730" t="str">
            <v>Xaây töôøng coù chieàu cao &gt;50m baèng gaïch oáng 10x10x20 caâu gaïch theû 5x10x20 VXM maùc 100, moâ ñun ñoä lôùn ML=1,5-2,0</v>
          </cell>
          <cell r="D2730" t="str">
            <v>m³</v>
          </cell>
          <cell r="F2730">
            <v>349280</v>
          </cell>
          <cell r="G2730">
            <v>77355</v>
          </cell>
          <cell r="H2730">
            <v>65626</v>
          </cell>
        </row>
        <row r="2731">
          <cell r="B2731" t="str">
            <v>AE.63112</v>
          </cell>
          <cell r="C2731" t="str">
            <v>Xaây töôøng gaïch oáng 8x8x19, d töôøng&lt;=10cm vaø h töôøng &lt;=4m VXM caùt mòn maùc 25 - moâ ñun ñoä lôùn MI=1,5-2</v>
          </cell>
          <cell r="D2731" t="str">
            <v>m³</v>
          </cell>
          <cell r="F2731">
            <v>300687</v>
          </cell>
          <cell r="G2731">
            <v>76961</v>
          </cell>
          <cell r="H2731">
            <v>1268</v>
          </cell>
        </row>
        <row r="2732">
          <cell r="B2732" t="str">
            <v>AE.63113</v>
          </cell>
          <cell r="C2732" t="str">
            <v>Xaây töôøng gaïch oáng 8x8x19, d töôøng&lt;=10cm vaø h töôøng &lt;=4m VXM caùt mòn maùc 50 - moâ ñun ñoä lôùn MI=1,5-2</v>
          </cell>
          <cell r="D2732" t="str">
            <v>m³</v>
          </cell>
          <cell r="F2732">
            <v>315489</v>
          </cell>
          <cell r="G2732">
            <v>76961</v>
          </cell>
          <cell r="H2732">
            <v>1268</v>
          </cell>
        </row>
        <row r="2733">
          <cell r="B2733" t="str">
            <v>AE.63114</v>
          </cell>
          <cell r="C2733" t="str">
            <v>Xaây töôøng gaïch oáng 8x8x19, d töôøng&lt;=10cm vaø h töôøng &lt;=4m VXM caùt mòn maùc 75 - moâ ñun ñoä lôùn MI=1,5-2</v>
          </cell>
          <cell r="D2733" t="str">
            <v>m³</v>
          </cell>
          <cell r="F2733">
            <v>328108</v>
          </cell>
          <cell r="G2733">
            <v>76961</v>
          </cell>
          <cell r="H2733">
            <v>1268</v>
          </cell>
        </row>
        <row r="2734">
          <cell r="B2734" t="str">
            <v>AE.63115</v>
          </cell>
          <cell r="C2734" t="str">
            <v>Xaây töôøng gaïch oáng 8x8x19, d töôøng&lt;=10cm vaø h töôøng &lt;=4m VXM caùt mòn maùc 100 - moâ ñun ñoä lôùn MI=1,5-2</v>
          </cell>
          <cell r="D2734" t="str">
            <v>m³</v>
          </cell>
          <cell r="F2734">
            <v>337503</v>
          </cell>
          <cell r="G2734">
            <v>76961</v>
          </cell>
          <cell r="H2734">
            <v>1268</v>
          </cell>
        </row>
        <row r="2735">
          <cell r="B2735" t="str">
            <v>AE.63122</v>
          </cell>
          <cell r="C2735" t="str">
            <v>Xaây töôøng gaïch oáng 8x8x19, d töôøng&lt;=10cm vaø h töôøng &lt;=16m VXM caùt mòn maùc 25 - moâ ñun ñoä lôùn MI=1,5-2</v>
          </cell>
          <cell r="D2735" t="str">
            <v>m³</v>
          </cell>
          <cell r="F2735">
            <v>302105</v>
          </cell>
          <cell r="G2735">
            <v>84854</v>
          </cell>
          <cell r="H2735">
            <v>7357</v>
          </cell>
        </row>
        <row r="2736">
          <cell r="B2736" t="str">
            <v>AE.63123</v>
          </cell>
          <cell r="C2736" t="str">
            <v>Xaây töôøng gaïch oáng 8x8x19, d töôøng&lt;=10cm vaø h töôøng &lt;=16m VXM caùt mòn maùc 50 - moâ ñun ñoä lôùn MI=1,5-2</v>
          </cell>
          <cell r="D2736" t="str">
            <v>m³</v>
          </cell>
          <cell r="F2736">
            <v>316977</v>
          </cell>
          <cell r="G2736">
            <v>84854</v>
          </cell>
          <cell r="H2736">
            <v>7357</v>
          </cell>
        </row>
        <row r="2737">
          <cell r="B2737" t="str">
            <v>AE.63124</v>
          </cell>
          <cell r="C2737" t="str">
            <v>Xaây töôøng gaïch oáng 8x8x19, d töôøng&lt;=10cm vaø h töôøng &lt;=16m VXM caùt mòn maùc 75 - moâ ñun ñoä lôùn MI=1,5-2</v>
          </cell>
          <cell r="D2737" t="str">
            <v>m³</v>
          </cell>
          <cell r="F2737">
            <v>329655</v>
          </cell>
          <cell r="G2737">
            <v>84854</v>
          </cell>
          <cell r="H2737">
            <v>7357</v>
          </cell>
        </row>
        <row r="2738">
          <cell r="B2738" t="str">
            <v>AE.63125</v>
          </cell>
          <cell r="C2738" t="str">
            <v>Xaây töôøng gaïch oáng 8x8x19, d töôøng&lt;=10cm vaø h töôøng &lt;=16m VXM caùt mòn maùc 100 - moâ ñun ñoä lôùn MI=1,5-2</v>
          </cell>
          <cell r="D2738" t="str">
            <v>m³</v>
          </cell>
          <cell r="F2738">
            <v>339095</v>
          </cell>
          <cell r="G2738">
            <v>84854</v>
          </cell>
          <cell r="H2738">
            <v>7357</v>
          </cell>
        </row>
        <row r="2739">
          <cell r="B2739" t="str">
            <v>AE.63132</v>
          </cell>
          <cell r="C2739" t="str">
            <v>Xaây töôøng gaïch oáng 8x8x19, d töôøng&lt;=10cm vaø h töôøng &lt;=50m VXM caùt mòn maùc 25 - moâ ñun ñoä lôùn MI=1,5-2</v>
          </cell>
          <cell r="D2739" t="str">
            <v>m³</v>
          </cell>
          <cell r="F2739">
            <v>302105</v>
          </cell>
          <cell r="G2739">
            <v>93142</v>
          </cell>
          <cell r="H2739">
            <v>48249</v>
          </cell>
        </row>
        <row r="2740">
          <cell r="B2740" t="str">
            <v>AE.63133</v>
          </cell>
          <cell r="C2740" t="str">
            <v>Xaây töôøng gaïch oáng 8x8x19, d töôøng&lt;=10cm vaø h töôøng &lt;=50m VXM caùt mòn maùc 50 - moâ ñun ñoä lôùn MI=1,5-2</v>
          </cell>
          <cell r="D2740" t="str">
            <v>m³</v>
          </cell>
          <cell r="F2740">
            <v>316977</v>
          </cell>
          <cell r="G2740">
            <v>93142</v>
          </cell>
          <cell r="H2740">
            <v>48249</v>
          </cell>
        </row>
        <row r="2741">
          <cell r="B2741" t="str">
            <v>AE.63134</v>
          </cell>
          <cell r="C2741" t="str">
            <v>Xaây töôøng gaïch oáng 8x8x19, d töôøng&lt;=10cm vaø h töôøng &lt;=50m VXM caùt mòn maùc 75 - moâ ñun ñoä lôùn MI=1,5-2</v>
          </cell>
          <cell r="D2741" t="str">
            <v>m³</v>
          </cell>
          <cell r="F2741">
            <v>329655</v>
          </cell>
          <cell r="G2741">
            <v>93142</v>
          </cell>
          <cell r="H2741">
            <v>48249</v>
          </cell>
        </row>
        <row r="2742">
          <cell r="B2742" t="str">
            <v>AE.63135</v>
          </cell>
          <cell r="C2742" t="str">
            <v>Xaây töôøng gaïch oáng 8x8x19, d töôøng&lt;=10cm vaø h töôøng &lt;=50m VXM caùt mòn maùc 100 - moâ ñun ñoä lôùn MI=1,5-2</v>
          </cell>
          <cell r="D2742" t="str">
            <v>m³</v>
          </cell>
          <cell r="F2742">
            <v>339095</v>
          </cell>
          <cell r="G2742">
            <v>93142</v>
          </cell>
          <cell r="H2742">
            <v>48249</v>
          </cell>
        </row>
        <row r="2743">
          <cell r="B2743" t="str">
            <v>AE.63142</v>
          </cell>
          <cell r="C2743" t="str">
            <v>Xaây töôøng gaïch oáng 8x8x19, d töôøng&lt;=10cm vaø h töôøng &gt;50m VXM caùt mòn maùc 25 - moâ ñun ñoä lôùn MI=1,5-2</v>
          </cell>
          <cell r="D2743" t="str">
            <v>m³</v>
          </cell>
          <cell r="F2743">
            <v>302105</v>
          </cell>
          <cell r="G2743">
            <v>97483</v>
          </cell>
          <cell r="H2743">
            <v>65371</v>
          </cell>
        </row>
        <row r="2744">
          <cell r="B2744" t="str">
            <v>AE.63143</v>
          </cell>
          <cell r="C2744" t="str">
            <v>Xaây töôøng gaïch oáng 8x8x19, d töôøng&lt;=10cm vaø h töôøng &gt;50m VXM caùt mòn maùc 50 - moâ ñun ñoä lôùn MI=1,5-2</v>
          </cell>
          <cell r="D2744" t="str">
            <v>m³</v>
          </cell>
          <cell r="F2744">
            <v>316977</v>
          </cell>
          <cell r="G2744">
            <v>97483</v>
          </cell>
          <cell r="H2744">
            <v>65371</v>
          </cell>
        </row>
        <row r="2745">
          <cell r="B2745" t="str">
            <v>AE.63144</v>
          </cell>
          <cell r="C2745" t="str">
            <v>Xaây töôøng gaïch oáng 8x8x19, d töôøng&lt;=10cm vaø h töôøng &gt;50m VXM caùt mòn maùc 75 - moâ ñun ñoä lôùn MI=1,5-2</v>
          </cell>
          <cell r="D2745" t="str">
            <v>m³</v>
          </cell>
          <cell r="F2745">
            <v>329655</v>
          </cell>
          <cell r="G2745">
            <v>97483</v>
          </cell>
          <cell r="H2745">
            <v>65371</v>
          </cell>
        </row>
        <row r="2746">
          <cell r="B2746" t="str">
            <v>AE.63145</v>
          </cell>
          <cell r="C2746" t="str">
            <v>Xaây töôøng gaïch oáng 8x8x19, d töôøng&lt;=10cm vaø h töôøng &gt;50m VXM caùt mòn maùc 100 - moâ ñun ñoä lôùn MI=1,5-2</v>
          </cell>
          <cell r="D2746" t="str">
            <v>m³</v>
          </cell>
          <cell r="F2746">
            <v>339095</v>
          </cell>
          <cell r="G2746">
            <v>97483</v>
          </cell>
          <cell r="H2746">
            <v>65371</v>
          </cell>
        </row>
        <row r="2747">
          <cell r="B2747" t="str">
            <v>AE.63212</v>
          </cell>
          <cell r="C2747" t="str">
            <v>Xaây töôøng gaïch oáng 8x8x19, d töôøng&lt;=30cm vaø h töôøng &lt;=4m VXM caùt mòn maùc 25 - moâ ñun ñoä lôùn MI=1,5-2</v>
          </cell>
          <cell r="D2747" t="str">
            <v>m³</v>
          </cell>
          <cell r="F2747">
            <v>292769</v>
          </cell>
          <cell r="G2747">
            <v>67094</v>
          </cell>
          <cell r="H2747">
            <v>1902</v>
          </cell>
        </row>
        <row r="2748">
          <cell r="B2748" t="str">
            <v>AE.63213</v>
          </cell>
          <cell r="C2748" t="str">
            <v>Xaây töôøng gaïch oáng 8x8x19, d töôøng&lt;=30cm vaø h töôøng &lt;=4m VXM caùt mòn maùc 50 - moâ ñun ñoä lôùn MI=1,5-2</v>
          </cell>
          <cell r="D2748" t="str">
            <v>m³</v>
          </cell>
          <cell r="F2748">
            <v>310881</v>
          </cell>
          <cell r="G2748">
            <v>67094</v>
          </cell>
          <cell r="H2748">
            <v>1902</v>
          </cell>
        </row>
        <row r="2749">
          <cell r="B2749" t="str">
            <v>AE.63214</v>
          </cell>
          <cell r="C2749" t="str">
            <v>Xaây töôøng gaïch oáng 8x8x19, d töôøng&lt;=30cm vaø h töôøng &lt;=4m VXM caùt mòn maùc 75 - moâ ñun ñoä lôùn MI=1,5-2</v>
          </cell>
          <cell r="D2749" t="str">
            <v>m³</v>
          </cell>
          <cell r="F2749">
            <v>326322</v>
          </cell>
          <cell r="G2749">
            <v>67094</v>
          </cell>
          <cell r="H2749">
            <v>1902</v>
          </cell>
        </row>
        <row r="2750">
          <cell r="B2750" t="str">
            <v>AE.63215</v>
          </cell>
          <cell r="C2750" t="str">
            <v>Xaây töôøng gaïch oáng 8x8x19, d töôøng&lt;=30cm vaø h töôøng &lt;=4m VXM caùt mòn maùc 100 - moâ ñun ñoä lôùn MI=1,5-2</v>
          </cell>
          <cell r="D2750" t="str">
            <v>m³</v>
          </cell>
          <cell r="F2750">
            <v>337819</v>
          </cell>
          <cell r="G2750">
            <v>67094</v>
          </cell>
          <cell r="H2750">
            <v>1902</v>
          </cell>
        </row>
        <row r="2751">
          <cell r="B2751" t="str">
            <v>AE.63222</v>
          </cell>
          <cell r="C2751" t="str">
            <v>Xaây töôøng gaïch oáng 8x8x19, d töôøng&lt;=30cm vaø h töôøng &lt;=16m VXM caùt mòn maùc 25 - moâ ñun ñoä lôùn MI=1,5-2</v>
          </cell>
          <cell r="D2751" t="str">
            <v>m³</v>
          </cell>
          <cell r="F2751">
            <v>295558</v>
          </cell>
          <cell r="G2751">
            <v>73014</v>
          </cell>
          <cell r="H2751">
            <v>6980</v>
          </cell>
        </row>
        <row r="2752">
          <cell r="B2752" t="str">
            <v>AE.63223</v>
          </cell>
          <cell r="C2752" t="str">
            <v>Xaây töôøng gaïch oáng 8x8x19, d töôøng&lt;=30cm vaø h töôøng &lt;=16m VXM caùt mòn maùc 50 - moâ ñun ñoä lôùn MI=1,5-2</v>
          </cell>
          <cell r="D2752" t="str">
            <v>m³</v>
          </cell>
          <cell r="F2752">
            <v>313842</v>
          </cell>
          <cell r="G2752">
            <v>73014</v>
          </cell>
          <cell r="H2752">
            <v>6980</v>
          </cell>
        </row>
        <row r="2753">
          <cell r="B2753" t="str">
            <v>AE.63224</v>
          </cell>
          <cell r="C2753" t="str">
            <v>Xaây töôøng gaïch oáng 8x8x19, d töôøng&lt;=30cm vaø h töôøng &lt;=16m VXM caùt mòn maùc 75 - moâ ñun ñoä lôùn MI=1,5-2</v>
          </cell>
          <cell r="D2753" t="str">
            <v>m³</v>
          </cell>
          <cell r="F2753">
            <v>329430</v>
          </cell>
          <cell r="G2753">
            <v>73014</v>
          </cell>
          <cell r="H2753">
            <v>6980</v>
          </cell>
        </row>
        <row r="2754">
          <cell r="B2754" t="str">
            <v>AE.63225</v>
          </cell>
          <cell r="C2754" t="str">
            <v>Xaây töôøng gaïch oáng 8x8x19, d töôøng&lt;=30cm vaø h töôøng &lt;=16m VXM caùt mòn maùc 100 - moâ ñun ñoä lôùn MI=1,5-2</v>
          </cell>
          <cell r="D2754" t="str">
            <v>m³</v>
          </cell>
          <cell r="F2754">
            <v>341036</v>
          </cell>
          <cell r="G2754">
            <v>73014</v>
          </cell>
          <cell r="H2754">
            <v>6980</v>
          </cell>
        </row>
        <row r="2755">
          <cell r="B2755" t="str">
            <v>AE.63232</v>
          </cell>
          <cell r="C2755" t="str">
            <v>Xaây töôøng gaïch oáng 8x8x19, d töôøng&lt;=30cm vaø h töôøng &lt;=50m VXM caùt mòn maùc 25 - moâ ñun ñoä lôùn MI=1,5-2</v>
          </cell>
          <cell r="D2755" t="str">
            <v>m³</v>
          </cell>
          <cell r="F2755">
            <v>295558</v>
          </cell>
          <cell r="G2755">
            <v>80118</v>
          </cell>
          <cell r="H2755">
            <v>48886</v>
          </cell>
        </row>
        <row r="2756">
          <cell r="B2756" t="str">
            <v>AE.63233</v>
          </cell>
          <cell r="C2756" t="str">
            <v>Xaây töôøng gaïch oáng 8x8x19, d töôøng&lt;=30cm vaø h töôøng &lt;=50m VXM caùt mòn maùc 50 - moâ ñun ñoä lôùn MI=1,5-2</v>
          </cell>
          <cell r="D2756" t="str">
            <v>m³</v>
          </cell>
          <cell r="F2756">
            <v>313842</v>
          </cell>
          <cell r="G2756">
            <v>80118</v>
          </cell>
          <cell r="H2756">
            <v>48886</v>
          </cell>
        </row>
        <row r="2757">
          <cell r="B2757" t="str">
            <v>AE.63234</v>
          </cell>
          <cell r="C2757" t="str">
            <v>Xaây töôøng gaïch oáng 8x8x19, d töôøng&lt;=30cm vaø h töôøng &lt;=50m VXM caùt mòn maùc 75 - moâ ñun ñoä lôùn MI=1,5-2</v>
          </cell>
          <cell r="D2757" t="str">
            <v>m³</v>
          </cell>
          <cell r="F2757">
            <v>329430</v>
          </cell>
          <cell r="G2757">
            <v>80118</v>
          </cell>
          <cell r="H2757">
            <v>48886</v>
          </cell>
        </row>
        <row r="2758">
          <cell r="B2758" t="str">
            <v>AE.63235</v>
          </cell>
          <cell r="C2758" t="str">
            <v>Xaây töôøng gaïch oáng 8x8x19, d töôøng&lt;=30cm vaø h töôøng &lt;=50m VXM caùt mòn maùc 100 - moâ ñun ñoä lôùn MI=1,5-2</v>
          </cell>
          <cell r="D2758" t="str">
            <v>m³</v>
          </cell>
          <cell r="F2758">
            <v>341036</v>
          </cell>
          <cell r="G2758">
            <v>80118</v>
          </cell>
          <cell r="H2758">
            <v>48886</v>
          </cell>
        </row>
        <row r="2759">
          <cell r="B2759" t="str">
            <v>AE.63242</v>
          </cell>
          <cell r="C2759" t="str">
            <v>Xaây töôøng gaïch oáng 8x8x19, d töôøng&lt;=30cm vaø h töôøng &gt;50m VXM caùt mòn maùc 25 - moâ ñun ñoä lôùn MI=1,5-2</v>
          </cell>
          <cell r="D2759" t="str">
            <v>m³</v>
          </cell>
          <cell r="F2759">
            <v>295558</v>
          </cell>
          <cell r="G2759">
            <v>83670</v>
          </cell>
          <cell r="H2759">
            <v>66009</v>
          </cell>
        </row>
        <row r="2760">
          <cell r="B2760" t="str">
            <v>AE.63243</v>
          </cell>
          <cell r="C2760" t="str">
            <v>Xaây töôøng gaïch oáng 8x8x19, d töôøng&lt;=30cm vaø h töôøng &gt;50m VXM caùt mòn maùc 50 - moâ ñun ñoä lôùn MI=1,5-2</v>
          </cell>
          <cell r="D2760" t="str">
            <v>m³</v>
          </cell>
          <cell r="F2760">
            <v>313842</v>
          </cell>
          <cell r="G2760">
            <v>83670</v>
          </cell>
          <cell r="H2760">
            <v>66009</v>
          </cell>
        </row>
        <row r="2761">
          <cell r="B2761" t="str">
            <v>AE.63244</v>
          </cell>
          <cell r="C2761" t="str">
            <v>Xaây töôøng gaïch oáng 8x8x19, d töôøng&lt;=30cm vaø h töôøng &gt;50m VXM caùt mòn maùc 75 - moâ ñun ñoä lôùn MI=1,5-2</v>
          </cell>
          <cell r="D2761" t="str">
            <v>m³</v>
          </cell>
          <cell r="F2761">
            <v>329430</v>
          </cell>
          <cell r="G2761">
            <v>83670</v>
          </cell>
          <cell r="H2761">
            <v>66009</v>
          </cell>
        </row>
        <row r="2762">
          <cell r="B2762" t="str">
            <v>AE.63245</v>
          </cell>
          <cell r="C2762" t="str">
            <v>Xaây töôøng gaïch oáng 8x8x19, d töôøng&lt;=30cm vaø h töôøng &gt;50m VXM caùt mòn maùc 100 - moâ ñun ñoä lôùn MI=1,5-2</v>
          </cell>
          <cell r="D2762" t="str">
            <v>m³</v>
          </cell>
          <cell r="F2762">
            <v>341036</v>
          </cell>
          <cell r="G2762">
            <v>83670</v>
          </cell>
          <cell r="H2762">
            <v>66009</v>
          </cell>
        </row>
        <row r="2763">
          <cell r="B2763" t="str">
            <v>AE.63312</v>
          </cell>
          <cell r="C2763" t="str">
            <v>Xaây töôøng gaïch oáng 8x8x19, d töôøng &gt;30cm vaø h töôøng &lt;=4m VXM caùt mòn maùc 25 - moâ ñun ñoä lôùn MI=1,5-2</v>
          </cell>
          <cell r="D2763" t="str">
            <v>m³</v>
          </cell>
          <cell r="F2763">
            <v>286515</v>
          </cell>
          <cell r="G2763">
            <v>58016</v>
          </cell>
          <cell r="H2763">
            <v>1902</v>
          </cell>
        </row>
        <row r="2764">
          <cell r="B2764" t="str">
            <v>AE.63313</v>
          </cell>
          <cell r="C2764" t="str">
            <v>Xaây töôøng gaïch oáng 8x8x19, d töôøng &gt;30cm vaø h töôøng &lt;=4m VXM caùt mòn maùc 50 - moâ ñun ñoä lôùn MI=1,5-2</v>
          </cell>
          <cell r="D2764" t="str">
            <v>m³</v>
          </cell>
          <cell r="F2764">
            <v>308940</v>
          </cell>
          <cell r="G2764">
            <v>58016</v>
          </cell>
          <cell r="H2764">
            <v>1902</v>
          </cell>
        </row>
        <row r="2765">
          <cell r="B2765" t="str">
            <v>AE.63314</v>
          </cell>
          <cell r="C2765" t="str">
            <v>Xaây töôøng gaïch oáng 8x8x19, d töôøng &gt;30cm vaø h töôøng &lt;=4m VXM caùt mòn maùc 75 - moâ ñun ñoä lôùn MI=1,5-2</v>
          </cell>
          <cell r="D2765" t="str">
            <v>m³</v>
          </cell>
          <cell r="F2765">
            <v>328057</v>
          </cell>
          <cell r="G2765">
            <v>58016</v>
          </cell>
          <cell r="H2765">
            <v>1902</v>
          </cell>
        </row>
        <row r="2766">
          <cell r="B2766" t="str">
            <v>AE.63315</v>
          </cell>
          <cell r="C2766" t="str">
            <v>Xaây töôøng gaïch oáng 8x8x19, d töôøng &gt;30cm vaø h töôøng &lt;=4m VXM caùt mòn maùc 100 - moâ ñun ñoä lôùn MI=1,5-2</v>
          </cell>
          <cell r="D2766" t="str">
            <v>m³</v>
          </cell>
          <cell r="F2766">
            <v>342291</v>
          </cell>
          <cell r="G2766">
            <v>58016</v>
          </cell>
          <cell r="H2766">
            <v>1902</v>
          </cell>
        </row>
        <row r="2767">
          <cell r="B2767" t="str">
            <v>AE.63322</v>
          </cell>
          <cell r="C2767" t="str">
            <v>Xaây töôøng gaïch oáng 8x8x19, d töôøng &gt;30cm vaø h töôøng &lt;=16m VXM caùt mòn maùc 25 - moâ ñun ñoä lôùn MI=1,5-2</v>
          </cell>
          <cell r="D2767" t="str">
            <v>m³</v>
          </cell>
          <cell r="F2767">
            <v>289244</v>
          </cell>
          <cell r="G2767">
            <v>63937</v>
          </cell>
          <cell r="H2767">
            <v>6980</v>
          </cell>
        </row>
        <row r="2768">
          <cell r="B2768" t="str">
            <v>AE.63323</v>
          </cell>
          <cell r="C2768" t="str">
            <v>Xaây töôøng gaïch oáng 8x8x19, d töôøng &gt;30cm vaø h töôøng &lt;=16m VXM caùt mòn maùc 50 - moâ ñun ñoä lôùn MI=1,5-2</v>
          </cell>
          <cell r="D2768" t="str">
            <v>m³</v>
          </cell>
          <cell r="F2768">
            <v>311882</v>
          </cell>
          <cell r="G2768">
            <v>63937</v>
          </cell>
          <cell r="H2768">
            <v>6980</v>
          </cell>
        </row>
        <row r="2769">
          <cell r="B2769" t="str">
            <v>AE.63324</v>
          </cell>
          <cell r="C2769" t="str">
            <v>Xaây töôøng gaïch oáng 8x8x19, d töôøng &gt;30cm vaø h töôøng &lt;=16m VXM caùt mòn maùc 75 - moâ ñun ñoä lôùn MI=1,5-2</v>
          </cell>
          <cell r="D2769" t="str">
            <v>m³</v>
          </cell>
          <cell r="F2769">
            <v>331182</v>
          </cell>
          <cell r="G2769">
            <v>63937</v>
          </cell>
          <cell r="H2769">
            <v>6980</v>
          </cell>
        </row>
        <row r="2770">
          <cell r="B2770" t="str">
            <v>AE.63325</v>
          </cell>
          <cell r="C2770" t="str">
            <v>Xaây töôøng gaïch oáng 8x8x19, d töôøng &gt;30cm vaø h töôøng &lt;=16m VXM caùt mòn maùc 100 - moâ ñun ñoä lôùn MI=1,5-2</v>
          </cell>
          <cell r="D2770" t="str">
            <v>m³</v>
          </cell>
          <cell r="F2770">
            <v>345551</v>
          </cell>
          <cell r="G2770">
            <v>63937</v>
          </cell>
          <cell r="H2770">
            <v>6980</v>
          </cell>
        </row>
        <row r="2771">
          <cell r="B2771" t="str">
            <v>AE.63332</v>
          </cell>
          <cell r="C2771" t="str">
            <v>Xaây töôøng gaïch oáng 8x8x19, d töôøng &gt;30cm vaø h töôøng &lt;=50m VXM caùt mòn maùc 25 - moâ ñun ñoä lôùn MI=1,5-2</v>
          </cell>
          <cell r="D2771" t="str">
            <v>m³</v>
          </cell>
          <cell r="F2771">
            <v>289244</v>
          </cell>
          <cell r="G2771">
            <v>70251</v>
          </cell>
          <cell r="H2771">
            <v>48886</v>
          </cell>
        </row>
        <row r="2772">
          <cell r="B2772" t="str">
            <v>AE.63333</v>
          </cell>
          <cell r="C2772" t="str">
            <v>Xaây töôøng gaïch oáng 8x8x19, d töôøng &gt;30cm vaø h töôøng &lt;=50m VXM caùt mòn maùc 50 - moâ ñun ñoä lôùn MI=1,5-2</v>
          </cell>
          <cell r="D2772" t="str">
            <v>m³</v>
          </cell>
          <cell r="F2772">
            <v>311882</v>
          </cell>
          <cell r="G2772">
            <v>70251</v>
          </cell>
          <cell r="H2772">
            <v>48886</v>
          </cell>
        </row>
        <row r="2773">
          <cell r="B2773" t="str">
            <v>AE.63334</v>
          </cell>
          <cell r="C2773" t="str">
            <v>Xaây töôøng gaïch oáng 8x8x19, d töôøng &gt;30cm vaø h töôøng &lt;=50m VXM caùt mòn maùc 75 - moâ ñun ñoä lôùn MI=1,5-2</v>
          </cell>
          <cell r="D2773" t="str">
            <v>m³</v>
          </cell>
          <cell r="F2773">
            <v>331182</v>
          </cell>
          <cell r="G2773">
            <v>70251</v>
          </cell>
          <cell r="H2773">
            <v>48886</v>
          </cell>
        </row>
        <row r="2774">
          <cell r="B2774" t="str">
            <v>AE.63335</v>
          </cell>
          <cell r="C2774" t="str">
            <v>Xaây töôøng gaïch oáng 8x8x19, d töôøng &gt;30cm vaø h töôøng &lt;=50m VXM caùt mòn maùc 100 - moâ ñun ñoä lôùn MI=1,5-2</v>
          </cell>
          <cell r="D2774" t="str">
            <v>m³</v>
          </cell>
          <cell r="F2774">
            <v>345551</v>
          </cell>
          <cell r="G2774">
            <v>70251</v>
          </cell>
          <cell r="H2774">
            <v>48886</v>
          </cell>
        </row>
        <row r="2775">
          <cell r="B2775" t="str">
            <v>AE.63342</v>
          </cell>
          <cell r="C2775" t="str">
            <v>Xaây töôøng gaïch oáng 8x8x19, d töôøng &gt;30cm vaø h töôøng &gt;50m VXM caùt mòn maùc 25 - moâ ñun ñoä lôùn MI=1,5-2</v>
          </cell>
          <cell r="D2775" t="str">
            <v>m³</v>
          </cell>
          <cell r="F2775">
            <v>289244</v>
          </cell>
          <cell r="G2775">
            <v>73409</v>
          </cell>
          <cell r="H2775">
            <v>66009</v>
          </cell>
        </row>
        <row r="2776">
          <cell r="B2776" t="str">
            <v>AE.63343</v>
          </cell>
          <cell r="C2776" t="str">
            <v>Xaây töôøng gaïch oáng 8x8x19, d töôøng &gt;30cm vaø h töôøng &gt;50m VXM caùt mòn maùc 50 - moâ ñun ñoä lôùn MI=1,5-2</v>
          </cell>
          <cell r="D2776" t="str">
            <v>m³</v>
          </cell>
          <cell r="F2776">
            <v>311882</v>
          </cell>
          <cell r="G2776">
            <v>73409</v>
          </cell>
          <cell r="H2776">
            <v>66009</v>
          </cell>
        </row>
        <row r="2777">
          <cell r="B2777" t="str">
            <v>AE.63344</v>
          </cell>
          <cell r="C2777" t="str">
            <v>Xaây töôøng gaïch oáng 8x8x19, d töôøng &gt;30cm vaø h töôøng &gt;50m VXM caùt mòn maùc 75 - moâ ñun ñoä lôùn MI=1,5-2</v>
          </cell>
          <cell r="D2777" t="str">
            <v>m³</v>
          </cell>
          <cell r="F2777">
            <v>331182</v>
          </cell>
          <cell r="G2777">
            <v>73409</v>
          </cell>
          <cell r="H2777">
            <v>66009</v>
          </cell>
        </row>
        <row r="2778">
          <cell r="B2778" t="str">
            <v>AE.63345</v>
          </cell>
          <cell r="C2778" t="str">
            <v>Xaây töôøng gaïch oáng 8x8x19, d töôøng &gt;30cm vaø h töôøng &gt;50m VXM caùt mòn maùc 100 - moâ ñun ñoä lôùn MI=1,5-2</v>
          </cell>
          <cell r="D2778" t="str">
            <v>m³</v>
          </cell>
          <cell r="F2778">
            <v>345551</v>
          </cell>
          <cell r="G2778">
            <v>73409</v>
          </cell>
          <cell r="H2778">
            <v>66009</v>
          </cell>
        </row>
        <row r="2779">
          <cell r="B2779" t="str">
            <v>AE.64112</v>
          </cell>
          <cell r="C2779" t="str">
            <v>Xaây töôøng gaïch oáng 8x8x19 caâu gaïch theû 4x8x19, chieàu cao &lt;=4m VXM caùt mòn maùc 25 - moâ ñun ñoä lôùn MI=1,5-2</v>
          </cell>
          <cell r="D2779" t="str">
            <v>m³</v>
          </cell>
          <cell r="F2779">
            <v>323572</v>
          </cell>
          <cell r="G2779">
            <v>73014</v>
          </cell>
          <cell r="H2779">
            <v>1268</v>
          </cell>
        </row>
        <row r="2780">
          <cell r="B2780" t="str">
            <v>AE.64113</v>
          </cell>
          <cell r="C2780" t="str">
            <v>Xaây töôøng gaïch oáng 8x8x19 caâu gaïch theû 4x8x19, chieàu cao &lt;=4m VXM caùt mòn maùc 50 - moâ ñun ñoä lôùn MI=1,5-2</v>
          </cell>
          <cell r="D2780" t="str">
            <v>m³</v>
          </cell>
          <cell r="F2780">
            <v>343408</v>
          </cell>
          <cell r="G2780">
            <v>73014</v>
          </cell>
          <cell r="H2780">
            <v>1268</v>
          </cell>
        </row>
        <row r="2781">
          <cell r="B2781" t="str">
            <v>AE.64114</v>
          </cell>
          <cell r="C2781" t="str">
            <v>Xaây töôøng gaïch oáng 8x8x19 caâu gaïch theû 4x8x19, chieàu cao &lt;=4m VXM caùt mòn maùc 75 - moâ ñun ñoä lôùn MI=1,5-2</v>
          </cell>
          <cell r="D2781" t="str">
            <v>m³</v>
          </cell>
          <cell r="F2781">
            <v>360320</v>
          </cell>
          <cell r="G2781">
            <v>73014</v>
          </cell>
          <cell r="H2781">
            <v>1268</v>
          </cell>
        </row>
        <row r="2782">
          <cell r="B2782" t="str">
            <v>AE.64115</v>
          </cell>
          <cell r="C2782" t="str">
            <v>Xaây töôøng gaïch oáng 8x8x19 caâu gaïch theû 4x8x19, chieàu cao &lt;=4m VXM maùc 100, moâ ñun ñoä lôùn ML=1,5-2,0</v>
          </cell>
          <cell r="D2782" t="str">
            <v>m³</v>
          </cell>
          <cell r="F2782">
            <v>372912</v>
          </cell>
          <cell r="G2782">
            <v>73014</v>
          </cell>
          <cell r="H2782">
            <v>1268</v>
          </cell>
        </row>
        <row r="2783">
          <cell r="B2783" t="str">
            <v>AE.64122</v>
          </cell>
          <cell r="C2783" t="str">
            <v>Xaây töôøng gaïch oáng 8x8x19 caâu gaïch theû 4x8x19, chieàu cao &lt;=16m VXM caùt mòn maùc 25 - moâ ñun ñoä lôùn MI=1,5-2</v>
          </cell>
          <cell r="D2783" t="str">
            <v>m³</v>
          </cell>
          <cell r="F2783">
            <v>326653</v>
          </cell>
          <cell r="G2783">
            <v>84854</v>
          </cell>
          <cell r="H2783">
            <v>7357</v>
          </cell>
        </row>
        <row r="2784">
          <cell r="B2784" t="str">
            <v>AE.64123</v>
          </cell>
          <cell r="C2784" t="str">
            <v>Xaây töôøng gaïch oáng 8x8x19 caâu gaïch theû 4x8x19, chieàu cao &lt;=16m VXM caùt mòn maùc 50 - moâ ñun ñoä lôùn MI=1,5-2</v>
          </cell>
          <cell r="D2784" t="str">
            <v>m³</v>
          </cell>
          <cell r="F2784">
            <v>346679</v>
          </cell>
          <cell r="G2784">
            <v>84854</v>
          </cell>
          <cell r="H2784">
            <v>7357</v>
          </cell>
        </row>
        <row r="2785">
          <cell r="B2785" t="str">
            <v>AE.64124</v>
          </cell>
          <cell r="C2785" t="str">
            <v>Xaây töôøng gaïch oáng 8x8x19 caâu gaïch theû 4x8x19, chieàu cao &lt;=16m VXM caùt mòn maùc 75 - moâ ñun ñoä lôùn MI=1,5-2</v>
          </cell>
          <cell r="D2785" t="str">
            <v>m³</v>
          </cell>
          <cell r="F2785">
            <v>363752</v>
          </cell>
          <cell r="G2785">
            <v>84854</v>
          </cell>
          <cell r="H2785">
            <v>7357</v>
          </cell>
        </row>
        <row r="2786">
          <cell r="B2786" t="str">
            <v>AE.64125</v>
          </cell>
          <cell r="C2786" t="str">
            <v>Xaây töôøng gaïch oáng 8x8x19 caâu gaïch theû 4x8x19, chieàu cao &lt;=16m VXM maùc 100, moâ ñun ñoä lôùn ML=1,5-2,0</v>
          </cell>
          <cell r="D2786" t="str">
            <v>m³</v>
          </cell>
          <cell r="F2786">
            <v>376463</v>
          </cell>
          <cell r="G2786">
            <v>84854</v>
          </cell>
          <cell r="H2786">
            <v>7357</v>
          </cell>
        </row>
        <row r="2787">
          <cell r="B2787" t="str">
            <v>AE.64132</v>
          </cell>
          <cell r="C2787" t="str">
            <v>Xaây töôøng gaïch oáng 8x8x19 caâu gaïch theû 4x8x19, chieàu cao &lt;=50m VXM caùt mòn maùc 25 - moâ ñun ñoä lôùn MI=1,5-2</v>
          </cell>
          <cell r="D2787" t="str">
            <v>m³</v>
          </cell>
          <cell r="F2787">
            <v>326653</v>
          </cell>
          <cell r="G2787">
            <v>93142</v>
          </cell>
          <cell r="H2787">
            <v>48249</v>
          </cell>
        </row>
        <row r="2788">
          <cell r="B2788" t="str">
            <v>AE.64133</v>
          </cell>
          <cell r="C2788" t="str">
            <v>Xaây töôøng gaïch oáng 8x8x19 caâu gaïch theû 4x8x19, chieàu cao &lt;=50m VXM caùt mòn maùc 50 - moâ ñun ñoä lôùn MI=1,5-2</v>
          </cell>
          <cell r="D2788" t="str">
            <v>m³</v>
          </cell>
          <cell r="F2788">
            <v>346679</v>
          </cell>
          <cell r="G2788">
            <v>93142</v>
          </cell>
          <cell r="H2788">
            <v>48249</v>
          </cell>
        </row>
        <row r="2789">
          <cell r="B2789" t="str">
            <v>AE.64134</v>
          </cell>
          <cell r="C2789" t="str">
            <v>Xaây töôøng gaïch oáng 8x8x19 caâu gaïch theû 4x8x19, chieàu cao &lt;=50m VXM caùt mòn maùc 75 - moâ ñun ñoä lôùn MI=1,5-2</v>
          </cell>
          <cell r="D2789" t="str">
            <v>m³</v>
          </cell>
          <cell r="F2789">
            <v>363752</v>
          </cell>
          <cell r="G2789">
            <v>93142</v>
          </cell>
          <cell r="H2789">
            <v>48249</v>
          </cell>
        </row>
        <row r="2790">
          <cell r="B2790" t="str">
            <v>AE.64135</v>
          </cell>
          <cell r="C2790" t="str">
            <v>Xaây töôøng gaïch oáng 8x8x19 caâu gaïch theû 4x8x19, chieàu cao &lt;=50m VXM maùc 100, moâ ñun ñoä lôùn ML=1,5-2,0</v>
          </cell>
          <cell r="D2790" t="str">
            <v>m³</v>
          </cell>
          <cell r="F2790">
            <v>376463</v>
          </cell>
          <cell r="G2790">
            <v>93142</v>
          </cell>
          <cell r="H2790">
            <v>48249</v>
          </cell>
        </row>
        <row r="2791">
          <cell r="B2791" t="str">
            <v>AE.64142</v>
          </cell>
          <cell r="C2791" t="str">
            <v>Xaây töôøng gaïch oáng 8x8x19 caâu gaïch theû 4x8x19, chieàu cao &gt;50m VXM caùt mòn maùc 25 - moâ ñun ñoä lôùn MI=1,5-2</v>
          </cell>
          <cell r="D2791" t="str">
            <v>m³</v>
          </cell>
          <cell r="F2791">
            <v>326653</v>
          </cell>
          <cell r="G2791">
            <v>97483</v>
          </cell>
          <cell r="H2791">
            <v>65371</v>
          </cell>
        </row>
        <row r="2792">
          <cell r="B2792" t="str">
            <v>AE.64143</v>
          </cell>
          <cell r="C2792" t="str">
            <v>Xaây töôøng gaïch oáng 8x8x19 caâu gaïch theû 4x8x19, chieàu cao &gt;50m VXM caùt mòn maùc 50 - moâ ñun ñoä lôùn MI=1,5-2</v>
          </cell>
          <cell r="D2792" t="str">
            <v>m³</v>
          </cell>
          <cell r="F2792">
            <v>346679</v>
          </cell>
          <cell r="G2792">
            <v>97483</v>
          </cell>
          <cell r="H2792">
            <v>65371</v>
          </cell>
        </row>
        <row r="2793">
          <cell r="B2793" t="str">
            <v>AE.64144</v>
          </cell>
          <cell r="C2793" t="str">
            <v>Xaây töôøng gaïch oáng 8x8x19 caâu gaïch theû 4x8x19, chieàu cao &gt;50m VXM caùt mòn maùc 75 - moâ ñun ñoä lôùn MI=1,5-2</v>
          </cell>
          <cell r="D2793" t="str">
            <v>m³</v>
          </cell>
          <cell r="F2793">
            <v>363752</v>
          </cell>
          <cell r="G2793">
            <v>97483</v>
          </cell>
          <cell r="H2793">
            <v>65371</v>
          </cell>
        </row>
        <row r="2794">
          <cell r="B2794" t="str">
            <v>AE.64145</v>
          </cell>
          <cell r="C2794" t="str">
            <v>Xaây töôøng gaïch oáng 8x8x19 caâu gaïch theû 4x8x19, chieàu cao &gt;50m VXM maùc 100, moâ ñun ñoä lôùn ML=1,5-2,0</v>
          </cell>
          <cell r="D2794" t="str">
            <v>m³</v>
          </cell>
          <cell r="F2794">
            <v>376463</v>
          </cell>
          <cell r="G2794">
            <v>97483</v>
          </cell>
          <cell r="H2794">
            <v>65371</v>
          </cell>
        </row>
        <row r="2795">
          <cell r="B2795" t="str">
            <v>AE.65112</v>
          </cell>
          <cell r="C2795" t="str">
            <v>Xaây töôøng coù chieàu daøy &lt;=10cm, chieàu cao &lt;=4m VXM caùt mòn maùc 25 - moâ ñun ñoä lôùn MI=1,5-2</v>
          </cell>
          <cell r="D2795" t="str">
            <v>m³</v>
          </cell>
          <cell r="F2795">
            <v>260711</v>
          </cell>
          <cell r="G2795">
            <v>69067</v>
          </cell>
          <cell r="H2795">
            <v>1902</v>
          </cell>
        </row>
        <row r="2796">
          <cell r="B2796" t="str">
            <v>AE.65113</v>
          </cell>
          <cell r="C2796" t="str">
            <v>Xaây töôøng coù chieàu daøy &lt;=10cm, chieàu cao &lt;=4m VXM caùt mòn maùc 50 - moâ ñun ñoä lôùn MI=1,5-2</v>
          </cell>
          <cell r="D2796" t="str">
            <v>m³</v>
          </cell>
          <cell r="F2796">
            <v>274445</v>
          </cell>
          <cell r="G2796">
            <v>69067</v>
          </cell>
          <cell r="H2796">
            <v>1902</v>
          </cell>
        </row>
        <row r="2797">
          <cell r="B2797" t="str">
            <v>AE.65114</v>
          </cell>
          <cell r="C2797" t="str">
            <v>Xaây töôøng coù chieàu daøy &lt;=10cm, chieàu cao &lt;=4m VXM caùt mòn maùc 75 - moâ ñun ñoä lôùn MI=1,5-2</v>
          </cell>
          <cell r="D2797" t="str">
            <v>m³</v>
          </cell>
          <cell r="F2797">
            <v>286153</v>
          </cell>
          <cell r="G2797">
            <v>69067</v>
          </cell>
          <cell r="H2797">
            <v>1902</v>
          </cell>
        </row>
        <row r="2798">
          <cell r="B2798" t="str">
            <v>AE.65115</v>
          </cell>
          <cell r="C2798" t="str">
            <v>Xaây töôøng coù chieàu daøy &lt;=10cm, chieàu cao &lt;=4m VXM maùc 100, moâ ñun ñoä lôùn ML=1,5-2,0</v>
          </cell>
          <cell r="D2798" t="str">
            <v>m³</v>
          </cell>
          <cell r="F2798">
            <v>294871</v>
          </cell>
          <cell r="G2798">
            <v>69067</v>
          </cell>
          <cell r="H2798">
            <v>1902</v>
          </cell>
        </row>
        <row r="2799">
          <cell r="B2799" t="str">
            <v>AE.65122</v>
          </cell>
          <cell r="C2799" t="str">
            <v>Xaây töôøng coù chieàu daøy &gt;10 ñeán &lt;=30, chieàu cao &gt;4 ñeán &lt;=16m VXM caùt mòn maùc 25 - moâ ñun ñoä lôùn MI=1,5-2</v>
          </cell>
          <cell r="D2799" t="str">
            <v>m³</v>
          </cell>
          <cell r="F2799">
            <v>261958</v>
          </cell>
          <cell r="G2799">
            <v>76171</v>
          </cell>
          <cell r="H2799">
            <v>7994</v>
          </cell>
        </row>
        <row r="2800">
          <cell r="B2800" t="str">
            <v>AE.65123</v>
          </cell>
          <cell r="C2800" t="str">
            <v>Xaây töôøng coù chieàu daøy &gt;10 ñeán &lt;=30, chieàu cao &gt;4 ñeán &lt;=16m VXM caùt mòn maùc 50 - moâ ñun ñoä lôùn MI=1,5-2</v>
          </cell>
          <cell r="D2800" t="str">
            <v>m³</v>
          </cell>
          <cell r="F2800">
            <v>275758</v>
          </cell>
          <cell r="G2800">
            <v>76171</v>
          </cell>
          <cell r="H2800">
            <v>7994</v>
          </cell>
        </row>
        <row r="2801">
          <cell r="B2801" t="str">
            <v>AE.65124</v>
          </cell>
          <cell r="C2801" t="str">
            <v>Xaây töôøng coù chieàu daøy &gt;10 ñeán &lt;=30, chieàu cao &gt;4 ñeán &lt;=16m VXM caùt mòn maùc 75 - moâ ñun ñoä lôùn MI=1,5-2</v>
          </cell>
          <cell r="D2801" t="str">
            <v>m³</v>
          </cell>
          <cell r="F2801">
            <v>287523</v>
          </cell>
          <cell r="G2801">
            <v>76171</v>
          </cell>
          <cell r="H2801">
            <v>7994</v>
          </cell>
        </row>
        <row r="2802">
          <cell r="B2802" t="str">
            <v>AE.65125</v>
          </cell>
          <cell r="C2802" t="str">
            <v>Xaây töôøng coù chieàu daøy &gt;10 ñeán &lt;=30, chieàu cao &gt;4 ñeán &lt;=16m VXM maùc 100, moâ ñun ñoä lôùn ML=1,5-2,0</v>
          </cell>
          <cell r="D2802" t="str">
            <v>m³</v>
          </cell>
          <cell r="F2802">
            <v>296282</v>
          </cell>
          <cell r="G2802">
            <v>76171</v>
          </cell>
          <cell r="H2802">
            <v>7994</v>
          </cell>
        </row>
        <row r="2803">
          <cell r="B2803" t="str">
            <v>AE.65132</v>
          </cell>
          <cell r="C2803" t="str">
            <v>Xaây töôøng coù chueàu daøy &lt;=10cm vaø chieàu cao &gt;16 ñeán &lt;=50m VXM caùt mòn maùc 25 - moâ ñun ñoä lôùn MI=1,5-2</v>
          </cell>
          <cell r="D2803" t="str">
            <v>m³</v>
          </cell>
          <cell r="F2803">
            <v>261958</v>
          </cell>
          <cell r="G2803">
            <v>83670</v>
          </cell>
          <cell r="H2803">
            <v>48886</v>
          </cell>
        </row>
        <row r="2804">
          <cell r="B2804" t="str">
            <v>AE.65133</v>
          </cell>
          <cell r="C2804" t="str">
            <v>Xaây töôøng coù chueàu daøy &lt;=10cm vaø chieàu cao &gt;16 ñeán &lt;=50m VXM caùt mòn maùc 50 - moâ ñun ñoä lôùn MI=1,5-2</v>
          </cell>
          <cell r="D2804" t="str">
            <v>m³</v>
          </cell>
          <cell r="F2804">
            <v>275758</v>
          </cell>
          <cell r="G2804">
            <v>83670</v>
          </cell>
          <cell r="H2804">
            <v>48886</v>
          </cell>
        </row>
        <row r="2805">
          <cell r="B2805" t="str">
            <v>AE.65134</v>
          </cell>
          <cell r="C2805" t="str">
            <v>Xaây töôøng coù chueàu daøy &lt;=10cm vaø chieàu cao &gt;16 ñeán &lt;=50m VXM caùt mòn maùc 75 - moâ ñun ñoä lôùn MI=1,5-2</v>
          </cell>
          <cell r="D2805" t="str">
            <v>m³</v>
          </cell>
          <cell r="F2805">
            <v>287523</v>
          </cell>
          <cell r="G2805">
            <v>83670</v>
          </cell>
          <cell r="H2805">
            <v>48886</v>
          </cell>
        </row>
        <row r="2806">
          <cell r="B2806" t="str">
            <v>AE.65135</v>
          </cell>
          <cell r="C2806" t="str">
            <v>Xaây töôøng coù chueàu daøy &lt;=10cm vaø chieàu cao &gt;16 ñeán &lt;=50m VXM maùc 100, moâ ñun ñoä lôùn ML=1,5-2,0</v>
          </cell>
          <cell r="D2806" t="str">
            <v>m³</v>
          </cell>
          <cell r="F2806">
            <v>296282</v>
          </cell>
          <cell r="G2806">
            <v>83670</v>
          </cell>
          <cell r="H2806">
            <v>48886</v>
          </cell>
        </row>
        <row r="2807">
          <cell r="B2807" t="str">
            <v>AE.65142</v>
          </cell>
          <cell r="C2807" t="str">
            <v>Xaây töôøng coù chieàu daøy &lt;=10cm vaø chieàu cao &gt;50m VXM caùt mòn maùc 25 - moâ ñun ñoä lôùn MI=1,5-2</v>
          </cell>
          <cell r="D2807" t="str">
            <v>m³</v>
          </cell>
          <cell r="F2807">
            <v>261958</v>
          </cell>
          <cell r="G2807">
            <v>87222</v>
          </cell>
          <cell r="H2807">
            <v>66009</v>
          </cell>
        </row>
        <row r="2808">
          <cell r="B2808" t="str">
            <v>AE.65143</v>
          </cell>
          <cell r="C2808" t="str">
            <v>Xaây töôøng coù chieàu daøy &lt;=10cm vaø chieàu cao &gt;50m VXM caùt mòn maùc 50 - moâ ñun ñoä lôùn MI=1,5-2</v>
          </cell>
          <cell r="D2808" t="str">
            <v>m³</v>
          </cell>
          <cell r="F2808">
            <v>275758</v>
          </cell>
          <cell r="G2808">
            <v>87222</v>
          </cell>
          <cell r="H2808">
            <v>66009</v>
          </cell>
        </row>
        <row r="2809">
          <cell r="B2809" t="str">
            <v>AE.65144</v>
          </cell>
          <cell r="C2809" t="str">
            <v>Xaây töôøng coù chieàu daøy &lt;=10cm vaø chieàu cao &gt;50m VXM caùt mòn maùc 75 - moâ ñun ñoä lôùn MI=1,5-2</v>
          </cell>
          <cell r="D2809" t="str">
            <v>m³</v>
          </cell>
          <cell r="F2809">
            <v>287523</v>
          </cell>
          <cell r="G2809">
            <v>87222</v>
          </cell>
          <cell r="H2809">
            <v>66009</v>
          </cell>
        </row>
        <row r="2810">
          <cell r="B2810" t="str">
            <v>AE.65145</v>
          </cell>
          <cell r="C2810" t="str">
            <v>Xaây töôøng coù chieàu daøy &lt;=10cm vaø chieàu cao &gt;50m VXM maùc 100, moâ ñun ñoä lôùn ML=1,5-2,0</v>
          </cell>
          <cell r="D2810" t="str">
            <v>m³</v>
          </cell>
          <cell r="F2810">
            <v>296282</v>
          </cell>
          <cell r="G2810">
            <v>87222</v>
          </cell>
          <cell r="H2810">
            <v>66009</v>
          </cell>
        </row>
        <row r="2811">
          <cell r="B2811" t="str">
            <v>AE.65212</v>
          </cell>
          <cell r="C2811" t="str">
            <v>Xaây töôøng coù chieàu daøy &gt;10 ñeán &lt;=30cm, chieàu cao &gt;4 ñeán &lt;=16m VXM caùt mòn maùc 25 - moâ ñun ñoä lôùn MI=1,5-2</v>
          </cell>
          <cell r="D2811" t="str">
            <v>m³</v>
          </cell>
          <cell r="F2811">
            <v>256378</v>
          </cell>
          <cell r="G2811">
            <v>61174</v>
          </cell>
          <cell r="H2811">
            <v>2039</v>
          </cell>
        </row>
        <row r="2812">
          <cell r="B2812" t="str">
            <v>AE.65213</v>
          </cell>
          <cell r="C2812" t="str">
            <v>Xaây töôøng coù chieàu daøy &gt;10 ñeán &lt;=30cm, chieàu cao &gt;4 ñeán &lt;=16m VXM caùt mòn maùc 50 - moâ ñun ñoä lôùn MI=1,5-2</v>
          </cell>
          <cell r="D2812" t="str">
            <v>m³</v>
          </cell>
          <cell r="F2812">
            <v>272843</v>
          </cell>
          <cell r="G2812">
            <v>61174</v>
          </cell>
          <cell r="H2812">
            <v>2039</v>
          </cell>
        </row>
        <row r="2813">
          <cell r="B2813" t="str">
            <v>AE.65214</v>
          </cell>
          <cell r="C2813" t="str">
            <v>Xaây töôøng coù chieàu daøy &gt;10 ñeán &lt;=30cm, chieàu cao &gt;4 ñeán &lt;=16m VXM caùt mòn maùc 75 - moâ ñun ñoä lôùn MI=1,5-2</v>
          </cell>
          <cell r="D2813" t="str">
            <v>m³</v>
          </cell>
          <cell r="F2813">
            <v>286880</v>
          </cell>
          <cell r="G2813">
            <v>61174</v>
          </cell>
          <cell r="H2813">
            <v>2039</v>
          </cell>
        </row>
        <row r="2814">
          <cell r="B2814" t="str">
            <v>AE.65215</v>
          </cell>
          <cell r="C2814" t="str">
            <v>Xaây töôøng coù chieàu daøy &gt;10 ñeán &lt;=30cm, chieàu cao &gt;4 ñeán &lt;=16m VXM maùc 100, moâ ñun ñoä lôùn ML=1,5-2,0</v>
          </cell>
          <cell r="D2814" t="str">
            <v>m³</v>
          </cell>
          <cell r="F2814">
            <v>297331</v>
          </cell>
          <cell r="G2814">
            <v>61174</v>
          </cell>
          <cell r="H2814">
            <v>2039</v>
          </cell>
        </row>
        <row r="2815">
          <cell r="B2815" t="str">
            <v>AE.65222</v>
          </cell>
          <cell r="C2815" t="str">
            <v>Xaây töôøng coù chieàu daøy &gt;10 ñeán &lt;=30cm, chieàu cao &gt;4 ñeán &lt;=16m VXM caùt mòn maùc 25 - moâ ñun ñoä lôùn MI=1,5-2</v>
          </cell>
          <cell r="D2815" t="str">
            <v>m³</v>
          </cell>
          <cell r="F2815">
            <v>257593</v>
          </cell>
          <cell r="G2815">
            <v>65121</v>
          </cell>
          <cell r="H2815">
            <v>8121</v>
          </cell>
        </row>
        <row r="2816">
          <cell r="B2816" t="str">
            <v>AE.65223</v>
          </cell>
          <cell r="C2816" t="str">
            <v>Xaây töôøng coù chieàu daøy &gt;10 ñeán &lt;=30cm, chieàu cao &gt;4 ñeán &lt;=16m VXM caùt mòn maùc 50 - moâ ñun ñoä lôùn MI=1,5-2</v>
          </cell>
          <cell r="D2816" t="str">
            <v>m³</v>
          </cell>
          <cell r="F2816">
            <v>274136</v>
          </cell>
          <cell r="G2816">
            <v>65121</v>
          </cell>
          <cell r="H2816">
            <v>8121</v>
          </cell>
        </row>
        <row r="2817">
          <cell r="B2817" t="str">
            <v>AE.65224</v>
          </cell>
          <cell r="C2817" t="str">
            <v>Xaây töôøng coù chieàu daøy &gt;10 ñeán &lt;=30cm, chieàu cao &gt;4 ñeán &lt;=16m VXM caùt mòn maùc 75 - moâ ñun ñoä lôùn MI=1,5-2</v>
          </cell>
          <cell r="D2817" t="str">
            <v>m³</v>
          </cell>
          <cell r="F2817">
            <v>288240</v>
          </cell>
          <cell r="G2817">
            <v>65121</v>
          </cell>
          <cell r="H2817">
            <v>8121</v>
          </cell>
        </row>
        <row r="2818">
          <cell r="B2818" t="str">
            <v>AE.65225</v>
          </cell>
          <cell r="C2818" t="str">
            <v>Xaây töôøng coù chieàu daøy &gt;10 ñeán &lt;=30cm, chieàu cao &gt;4 ñeán &lt;=16m VXM maùc 100, moâ ñun ñoä lôùn ML=1,5-2,0</v>
          </cell>
          <cell r="D2818" t="str">
            <v>m³</v>
          </cell>
          <cell r="F2818">
            <v>298740</v>
          </cell>
          <cell r="G2818">
            <v>65121</v>
          </cell>
          <cell r="H2818">
            <v>8121</v>
          </cell>
        </row>
        <row r="2819">
          <cell r="B2819" t="str">
            <v>AE.65232</v>
          </cell>
          <cell r="C2819" t="str">
            <v>Xaây töôøng coù chieàu daøy &gt;10 ñeán &lt;=30cm, chieàu cao &gt;16 ñeán &lt;=50m VXM caùt mòn maùc 25 - moâ ñun ñoä lôùn MI=1,5-2</v>
          </cell>
          <cell r="D2819" t="str">
            <v>m³</v>
          </cell>
          <cell r="F2819">
            <v>257593</v>
          </cell>
          <cell r="G2819">
            <v>71435</v>
          </cell>
          <cell r="H2819">
            <v>49014</v>
          </cell>
        </row>
        <row r="2820">
          <cell r="B2820" t="str">
            <v>AE.65233</v>
          </cell>
          <cell r="C2820" t="str">
            <v>Xaây töôøng coù chieàu daøy &gt;10 ñeán &lt;=30cm, chieàu cao &gt;16 ñeán &lt;=50m VXM caùt mòn maùc 50 - moâ ñun ñoä lôùn MI=1,5-2</v>
          </cell>
          <cell r="D2820" t="str">
            <v>m³</v>
          </cell>
          <cell r="F2820">
            <v>274136</v>
          </cell>
          <cell r="G2820">
            <v>71435</v>
          </cell>
          <cell r="H2820">
            <v>49014</v>
          </cell>
        </row>
        <row r="2821">
          <cell r="B2821" t="str">
            <v>AE.65234</v>
          </cell>
          <cell r="C2821" t="str">
            <v>Xaây töôøng coù chieàu daøy &gt;10 ñeán &lt;=30cm, chieàu cao &gt;16 ñeán &lt;=50m VXM caùt mòn maùc 75 - moâ ñun ñoä lôùn MI=1,5-2</v>
          </cell>
          <cell r="D2821" t="str">
            <v>m³</v>
          </cell>
          <cell r="F2821">
            <v>288240</v>
          </cell>
          <cell r="G2821">
            <v>71435</v>
          </cell>
          <cell r="H2821">
            <v>49014</v>
          </cell>
        </row>
        <row r="2822">
          <cell r="B2822" t="str">
            <v>AE.65235</v>
          </cell>
          <cell r="C2822" t="str">
            <v>Xaây töôøng coù chieàu daøy &gt;10 ñeán &lt;=30cm, chieàu cao &gt;16 ñeán &lt;=50m VXM maùc 100, moâ ñun ñoä lôùn ML=1,5-2,0</v>
          </cell>
          <cell r="D2822" t="str">
            <v>m³</v>
          </cell>
          <cell r="F2822">
            <v>298740</v>
          </cell>
          <cell r="G2822">
            <v>71435</v>
          </cell>
          <cell r="H2822">
            <v>49014</v>
          </cell>
        </row>
        <row r="2823">
          <cell r="B2823" t="str">
            <v>AE.65242</v>
          </cell>
          <cell r="C2823" t="str">
            <v>Xaây töôøng coù chieàu daøy &gt;10cm vaø &lt;=30cm, chieàu cao &gt;50m VXM caùt mòn maùc 25 - moâ ñun ñoä lôùn MI=1,5-2</v>
          </cell>
          <cell r="D2823" t="str">
            <v>m³</v>
          </cell>
          <cell r="F2823">
            <v>257593</v>
          </cell>
          <cell r="G2823">
            <v>74593</v>
          </cell>
          <cell r="H2823">
            <v>66136</v>
          </cell>
        </row>
        <row r="2824">
          <cell r="B2824" t="str">
            <v>AE.65243</v>
          </cell>
          <cell r="C2824" t="str">
            <v>Xaây töôøng coù chieàu daøy &gt;10cm vaø &lt;=30cm, chieàu cao &gt;50m VXM caùt mòn maùc 50 - moâ ñun ñoä lôùn MI=1,5-2</v>
          </cell>
          <cell r="D2824" t="str">
            <v>m³</v>
          </cell>
          <cell r="F2824">
            <v>274136</v>
          </cell>
          <cell r="G2824">
            <v>74593</v>
          </cell>
          <cell r="H2824">
            <v>66136</v>
          </cell>
        </row>
        <row r="2825">
          <cell r="B2825" t="str">
            <v>AE.65244</v>
          </cell>
          <cell r="C2825" t="str">
            <v>Xaây töôøng coù chieàu daøy &gt;10cm vaø &lt;=30cm, chieàu cao &gt;50m VXM caùt mòn maùc 75 - moâ ñun ñoä lôùn MI=1,5-2</v>
          </cell>
          <cell r="D2825" t="str">
            <v>m³</v>
          </cell>
          <cell r="F2825">
            <v>288240</v>
          </cell>
          <cell r="G2825">
            <v>74593</v>
          </cell>
          <cell r="H2825">
            <v>66136</v>
          </cell>
        </row>
        <row r="2826">
          <cell r="B2826" t="str">
            <v>AE.65245</v>
          </cell>
          <cell r="C2826" t="str">
            <v>Xaây töôøng coù chieàu daøy &gt;10cm vaø &lt;=30cm, chieàu cao &gt;50m VXM maùc 100, moâ ñun ñoä lôùn ML=1,5-2,0</v>
          </cell>
          <cell r="D2826" t="str">
            <v>m³</v>
          </cell>
          <cell r="F2826">
            <v>298740</v>
          </cell>
          <cell r="G2826">
            <v>74593</v>
          </cell>
          <cell r="H2826">
            <v>66136</v>
          </cell>
        </row>
        <row r="2827">
          <cell r="B2827" t="str">
            <v>AE.65312</v>
          </cell>
          <cell r="C2827" t="str">
            <v>Xaây töôøng coù chieàu daøy &gt;30cm, chieàu cao&lt;=4m VXM caùt mòn maùc 25 - moâ ñun ñoä lôùn MI=1,5-2</v>
          </cell>
          <cell r="D2827" t="str">
            <v>m³</v>
          </cell>
          <cell r="F2827">
            <v>257990</v>
          </cell>
          <cell r="G2827">
            <v>51702</v>
          </cell>
          <cell r="H2827">
            <v>2219</v>
          </cell>
        </row>
        <row r="2828">
          <cell r="B2828" t="str">
            <v>AE.65313</v>
          </cell>
          <cell r="C2828" t="str">
            <v>Xaây töôøng coù chieàu daøy &gt;30cm, chieàu cao&lt;=4m VXM caùt mòn maùc 50 - moâ ñun ñoä lôùn MI=1,5-2</v>
          </cell>
          <cell r="D2828" t="str">
            <v>m³</v>
          </cell>
          <cell r="F2828">
            <v>277055</v>
          </cell>
          <cell r="G2828">
            <v>51702</v>
          </cell>
          <cell r="H2828">
            <v>2219</v>
          </cell>
        </row>
        <row r="2829">
          <cell r="B2829" t="str">
            <v>AE.65314</v>
          </cell>
          <cell r="C2829" t="str">
            <v>Xaây töôøng coù chieàu daøy &gt;30cm, chieàu cao&lt;=4m VXM caùt mòn maùc 75 - moâ ñun ñoä lôùn MI=1,5-2</v>
          </cell>
          <cell r="D2829" t="str">
            <v>m³</v>
          </cell>
          <cell r="F2829">
            <v>293309</v>
          </cell>
          <cell r="G2829">
            <v>51702</v>
          </cell>
          <cell r="H2829">
            <v>2219</v>
          </cell>
        </row>
        <row r="2830">
          <cell r="B2830" t="str">
            <v>AE.65315</v>
          </cell>
          <cell r="C2830" t="str">
            <v>Xaây töôøng coù chieàu daøy &gt;30cm, chieàu cao&lt;=4m VXM maùc 100, moâ ñun ñoä lôùn ML=1,5-2,0</v>
          </cell>
          <cell r="D2830" t="str">
            <v>m³</v>
          </cell>
          <cell r="F2830">
            <v>305410</v>
          </cell>
          <cell r="G2830">
            <v>51702</v>
          </cell>
          <cell r="H2830">
            <v>2219</v>
          </cell>
        </row>
        <row r="2831">
          <cell r="B2831" t="str">
            <v>AE.65322</v>
          </cell>
          <cell r="C2831" t="str">
            <v>Xaây töôøng coù chieàu daøy &gt;30cm, chieàu cao &gt;4 ñeán &lt;=16m VXM caùt mòn maùc 25 - moâ ñun ñoä lôùn MI=1,5-2</v>
          </cell>
          <cell r="D2831" t="str">
            <v>m³</v>
          </cell>
          <cell r="F2831">
            <v>260436</v>
          </cell>
          <cell r="G2831">
            <v>56832</v>
          </cell>
          <cell r="H2831">
            <v>8313</v>
          </cell>
        </row>
        <row r="2832">
          <cell r="B2832" t="str">
            <v>AE.65323</v>
          </cell>
          <cell r="C2832" t="str">
            <v>Xaây töôøng coù chieàu daøy &gt;30cm, chieàu cao &gt;4 ñeán &lt;=16m VXM caùt mòn maùc 50 - moâ ñun ñoä lôùn MI=1,5-2</v>
          </cell>
          <cell r="D2832" t="str">
            <v>m³</v>
          </cell>
          <cell r="F2832">
            <v>279681</v>
          </cell>
          <cell r="G2832">
            <v>56832</v>
          </cell>
          <cell r="H2832">
            <v>8313</v>
          </cell>
        </row>
        <row r="2833">
          <cell r="B2833" t="str">
            <v>AE.65324</v>
          </cell>
          <cell r="C2833" t="str">
            <v>Xaây töôøng coù chieàu daøy &gt;30cm, chieàu cao &gt;4 ñeán &lt;=16m VXM caùt mòn maùc 75 - moâ ñun ñoä lôùn MI=1,5-2</v>
          </cell>
          <cell r="D2833" t="str">
            <v>m³</v>
          </cell>
          <cell r="F2833">
            <v>296089</v>
          </cell>
          <cell r="G2833">
            <v>56832</v>
          </cell>
          <cell r="H2833">
            <v>8313</v>
          </cell>
        </row>
        <row r="2834">
          <cell r="B2834" t="str">
            <v>AE.65325</v>
          </cell>
          <cell r="C2834" t="str">
            <v>Xaây töôøng coù chieàu daøy &gt;30cm, chieàu cao &gt;4 ñeán &lt;=16m VXM maùc 100, moâ ñun ñoä lôùn ML=1,5-2,0</v>
          </cell>
          <cell r="D2834" t="str">
            <v>m³</v>
          </cell>
          <cell r="F2834">
            <v>308305</v>
          </cell>
          <cell r="G2834">
            <v>56832</v>
          </cell>
          <cell r="H2834">
            <v>8313</v>
          </cell>
        </row>
        <row r="2835">
          <cell r="B2835" t="str">
            <v>AE.65332</v>
          </cell>
          <cell r="C2835" t="str">
            <v>Xaây töôøng coù chieàu daøy &gt;30cm, chieàu cao &gt;16 ñeán &lt;=50m VXM caùt mòn maùc 25 - moâ ñun ñoä lôùn MI=1,5-2</v>
          </cell>
          <cell r="D2835" t="str">
            <v>m³</v>
          </cell>
          <cell r="F2835">
            <v>260436</v>
          </cell>
          <cell r="G2835">
            <v>62358</v>
          </cell>
          <cell r="H2835">
            <v>49205</v>
          </cell>
        </row>
        <row r="2836">
          <cell r="B2836" t="str">
            <v>AE.65333</v>
          </cell>
          <cell r="C2836" t="str">
            <v>Xaây töôøng coù chieàu daøy &gt;30cm, chieàu cao &gt;16 ñeán &lt;=50m VXM caùt mòn maùc 50 - moâ ñun ñoä lôùn MI=1,5-2</v>
          </cell>
          <cell r="D2836" t="str">
            <v>m³</v>
          </cell>
          <cell r="F2836">
            <v>279681</v>
          </cell>
          <cell r="G2836">
            <v>62358</v>
          </cell>
          <cell r="H2836">
            <v>49205</v>
          </cell>
        </row>
        <row r="2837">
          <cell r="B2837" t="str">
            <v>AE.65334</v>
          </cell>
          <cell r="C2837" t="str">
            <v>Xaây töôøng coù chieàu daøy &gt;30cm, chieàu cao &gt;16 ñeán &lt;=50m VXM caùt mòn maùc 75 - moâ ñun ñoä lôùn MI=1,5-2</v>
          </cell>
          <cell r="D2837" t="str">
            <v>m³</v>
          </cell>
          <cell r="F2837">
            <v>296089</v>
          </cell>
          <cell r="G2837">
            <v>62358</v>
          </cell>
          <cell r="H2837">
            <v>49205</v>
          </cell>
        </row>
        <row r="2838">
          <cell r="B2838" t="str">
            <v>AE.65335</v>
          </cell>
          <cell r="C2838" t="str">
            <v>Xaây töôøng coù chieàu daøy &gt;30cm, chieàu cao &gt;16 ñeán &lt;=50m VXM maùc 100, moâ ñun ñoä lôùn ML=1,5-2,0</v>
          </cell>
          <cell r="D2838" t="str">
            <v>m³</v>
          </cell>
          <cell r="F2838">
            <v>308305</v>
          </cell>
          <cell r="G2838">
            <v>62358</v>
          </cell>
          <cell r="H2838">
            <v>49205</v>
          </cell>
        </row>
        <row r="2839">
          <cell r="B2839" t="str">
            <v>AE.65342</v>
          </cell>
          <cell r="C2839" t="str">
            <v>Xaây töôøng coù chieàu daøy &gt;30cm, chieàu cao &gt;50m VXM caùt mòn maùc 25 - moâ ñun ñoä lôùn MI=1,5-2</v>
          </cell>
          <cell r="D2839" t="str">
            <v>m³</v>
          </cell>
          <cell r="F2839">
            <v>260436</v>
          </cell>
          <cell r="G2839">
            <v>65121</v>
          </cell>
          <cell r="H2839">
            <v>66327</v>
          </cell>
        </row>
        <row r="2840">
          <cell r="B2840" t="str">
            <v>AE.65343</v>
          </cell>
          <cell r="C2840" t="str">
            <v>Xaây töôøng coù chieàu daøy &gt;30cm, chieàu cao &gt;50m VXM caùt mòn maùc 50 - moâ ñun ñoä lôùn MI=1,5-2</v>
          </cell>
          <cell r="D2840" t="str">
            <v>m³</v>
          </cell>
          <cell r="F2840">
            <v>279681</v>
          </cell>
          <cell r="G2840">
            <v>65121</v>
          </cell>
          <cell r="H2840">
            <v>66327</v>
          </cell>
        </row>
        <row r="2841">
          <cell r="B2841" t="str">
            <v>AE.65344</v>
          </cell>
          <cell r="C2841" t="str">
            <v>Xaây töôøng coù chieàu daøy &gt;30cm, chieàu cao &gt;50m VXM caùt mòn maùc 75 - moâ ñun ñoä lôùn MI=1,5-2</v>
          </cell>
          <cell r="D2841" t="str">
            <v>m³</v>
          </cell>
          <cell r="F2841">
            <v>296089</v>
          </cell>
          <cell r="G2841">
            <v>65121</v>
          </cell>
          <cell r="H2841">
            <v>66327</v>
          </cell>
        </row>
        <row r="2842">
          <cell r="B2842" t="str">
            <v>AE.65345</v>
          </cell>
          <cell r="C2842" t="str">
            <v>Xaây töôøng coù chieàu daøy &gt;30cm, chieàu cao &gt;50m VXM maùc 100, moâ ñun ñoä lôùn ML=1,5-2,0</v>
          </cell>
          <cell r="D2842" t="str">
            <v>m³</v>
          </cell>
          <cell r="F2842">
            <v>308305</v>
          </cell>
          <cell r="G2842">
            <v>65121</v>
          </cell>
          <cell r="H2842">
            <v>66327</v>
          </cell>
        </row>
        <row r="2843">
          <cell r="B2843" t="str">
            <v>AE.71112</v>
          </cell>
          <cell r="C2843" t="str">
            <v>Xaây töôøng coù chieàu daøy &lt;=10cm, chieàu cao &lt;=4 baèng gaïch roãng 6 loã 10x13.5x22, VXM caùt mòn maùc 25 - moâ ñun ñoä lôùn MI=1,5-2</v>
          </cell>
          <cell r="D2843" t="str">
            <v>m³</v>
          </cell>
          <cell r="F2843">
            <v>220581</v>
          </cell>
          <cell r="G2843">
            <v>63147</v>
          </cell>
          <cell r="H2843">
            <v>1585</v>
          </cell>
        </row>
        <row r="2844">
          <cell r="B2844" t="str">
            <v>AE.71113</v>
          </cell>
          <cell r="C2844" t="str">
            <v>Xaây töôøng coù chieàu daøy &lt;=10cm, chieàu cao &lt;=4 baèng gaïch roãng 6 loã 10x13.5x22, VXM caùt mòn maùc 50 - moâ ñun ñoä lôùn MI=1,5-2</v>
          </cell>
          <cell r="D2844" t="str">
            <v>m³</v>
          </cell>
          <cell r="F2844">
            <v>235243</v>
          </cell>
          <cell r="G2844">
            <v>63147</v>
          </cell>
          <cell r="H2844">
            <v>1585</v>
          </cell>
        </row>
        <row r="2845">
          <cell r="B2845" t="str">
            <v>AE.71114</v>
          </cell>
          <cell r="C2845" t="str">
            <v>Xaây töôøng coù chieàu daøy &lt;=10cm, chieàu cao &lt;=4 baèng gaïch roãng 6 loã 10x15x22 VXM caùt mòn maùc 75 - moâ ñun ñoä lôùn MI=1,5-2</v>
          </cell>
          <cell r="D2845" t="str">
            <v>m³</v>
          </cell>
          <cell r="F2845">
            <v>247743</v>
          </cell>
          <cell r="G2845">
            <v>63147</v>
          </cell>
          <cell r="H2845">
            <v>1585</v>
          </cell>
        </row>
        <row r="2846">
          <cell r="B2846" t="str">
            <v>AE.71115</v>
          </cell>
          <cell r="C2846" t="str">
            <v>Xaây töôøng coù chieàu daøy &lt;=10cm, chieàu cao &lt;=4 baèng gaïch roãng 6 loã 10x15x22 VXM maùc 100, moâ ñun ñoä lôùn ML=1,5-2,0</v>
          </cell>
          <cell r="D2846" t="str">
            <v>m³</v>
          </cell>
          <cell r="F2846">
            <v>257049</v>
          </cell>
          <cell r="G2846">
            <v>63147</v>
          </cell>
          <cell r="H2846">
            <v>1585</v>
          </cell>
        </row>
        <row r="2847">
          <cell r="B2847" t="str">
            <v>AE.71122</v>
          </cell>
          <cell r="C2847" t="str">
            <v>Xaây töôøng coù chieàu daøy &lt;=10cm, chieàu cao &lt;=4 baèng gaïch roãng 6 loã 10x15x22 VXM caùt mòn maùc 25 - moâ ñun ñoä lôùn MI=1,5-2</v>
          </cell>
          <cell r="D2847" t="str">
            <v>m³</v>
          </cell>
          <cell r="F2847">
            <v>222682</v>
          </cell>
          <cell r="G2847">
            <v>66699</v>
          </cell>
          <cell r="H2847">
            <v>5648</v>
          </cell>
        </row>
        <row r="2848">
          <cell r="B2848" t="str">
            <v>AE.71123</v>
          </cell>
          <cell r="C2848" t="str">
            <v>Xaây töôøng coù chieàu daøy &lt;=10cm, chieàu cao &lt;=4 baèng gaïch roãng 6 loã 10x15x22 VXM caùt mòn maùc 50 - moâ ñun ñoä lôùn MI=1,5-2</v>
          </cell>
          <cell r="D2848" t="str">
            <v>m³</v>
          </cell>
          <cell r="F2848">
            <v>237483</v>
          </cell>
          <cell r="G2848">
            <v>66699</v>
          </cell>
          <cell r="H2848">
            <v>5648</v>
          </cell>
        </row>
        <row r="2849">
          <cell r="B2849" t="str">
            <v>AE.71124</v>
          </cell>
          <cell r="C2849" t="str">
            <v>Xaây töôøng coù chieàu daøy &lt;=10cm, chieàu cao &gt;4m vaø &lt;=16m baèng gaïch roãng 6l oã 10x15x22 VXM caùt mòn maùc 75 - moâ ñun ñoä lôùn MI=1,5-2</v>
          </cell>
          <cell r="D2849" t="str">
            <v>m³</v>
          </cell>
          <cell r="F2849">
            <v>250102</v>
          </cell>
          <cell r="G2849">
            <v>66699</v>
          </cell>
          <cell r="H2849">
            <v>5648</v>
          </cell>
        </row>
        <row r="2850">
          <cell r="B2850" t="str">
            <v>AE.71125</v>
          </cell>
          <cell r="C2850" t="str">
            <v>Xaây töôøng coù chieàu daøy &lt;=10cm, chieàu cao &gt;4m vaø &lt;=16m baèng gaïch roãng 6l oã 10x15x22 VXM maùc 100, moâ ñun ñoä lôùn ML=1,5-2,0</v>
          </cell>
          <cell r="D2850" t="str">
            <v>m³</v>
          </cell>
          <cell r="F2850">
            <v>259497</v>
          </cell>
          <cell r="G2850">
            <v>66699</v>
          </cell>
          <cell r="H2850">
            <v>5648</v>
          </cell>
        </row>
        <row r="2851">
          <cell r="B2851" t="str">
            <v>AE.71132</v>
          </cell>
          <cell r="C2851" t="str">
            <v>Xaây töôøng coù chieàu daøy &lt;=10cm, chieàu cao &lt;=4 baèng gaïch roãng 6 loã 8.5x13x20 VXM caùt mòn maùc 25 - moâ ñun ñoä lôùn MI=1,5-2</v>
          </cell>
          <cell r="D2851" t="str">
            <v>m³</v>
          </cell>
          <cell r="F2851">
            <v>222682</v>
          </cell>
          <cell r="G2851">
            <v>73014</v>
          </cell>
          <cell r="H2851">
            <v>48567</v>
          </cell>
        </row>
        <row r="2852">
          <cell r="B2852" t="str">
            <v>AE.71133</v>
          </cell>
          <cell r="C2852" t="str">
            <v>Xaây töôøng coù chieàu daøy &lt;=10cm, chieàu cao &lt;=4 baèng gaïch roãng 6 loã 8.5x13x20 VXM caùt mòn maùc 50 - moâ ñun ñoä lôùn MI=1,5-2</v>
          </cell>
          <cell r="D2852" t="str">
            <v>m³</v>
          </cell>
          <cell r="F2852">
            <v>237483</v>
          </cell>
          <cell r="G2852">
            <v>73014</v>
          </cell>
          <cell r="H2852">
            <v>48567</v>
          </cell>
        </row>
        <row r="2853">
          <cell r="B2853" t="str">
            <v>AE.71134</v>
          </cell>
          <cell r="C2853" t="str">
            <v>Xaây töôøng coù chieàu daøy &lt;=10cm, chieàu cao &gt;16m vaø &lt;=50m baèng gaïch roãng 6 loã 10x15x22 VXM caùt mòn maùc 75 - moâ ñun ñoä lôùn MI=1,5-2</v>
          </cell>
          <cell r="D2853" t="str">
            <v>m³</v>
          </cell>
          <cell r="F2853">
            <v>250102</v>
          </cell>
          <cell r="G2853">
            <v>73014</v>
          </cell>
          <cell r="H2853">
            <v>48567</v>
          </cell>
        </row>
        <row r="2854">
          <cell r="B2854" t="str">
            <v>AE.71135</v>
          </cell>
          <cell r="C2854" t="str">
            <v>Xaây töôøng coù chieàu daøy &lt;=10cm, chieàu cao &gt;16m vaø &lt;=50m baèng gaïch roãng 6 loã 10x15x22 VXM maùc 100, moâ ñun ñoä lôùn ML=1,5-2,0</v>
          </cell>
          <cell r="D2854" t="str">
            <v>m³</v>
          </cell>
          <cell r="F2854">
            <v>259497</v>
          </cell>
          <cell r="G2854">
            <v>73014</v>
          </cell>
          <cell r="H2854">
            <v>48567</v>
          </cell>
        </row>
        <row r="2855">
          <cell r="B2855" t="str">
            <v>AE.71142</v>
          </cell>
          <cell r="C2855" t="str">
            <v>Xaây töôøng coù chieàu daøy &lt;=10cm, chieàu cao &gt;16m vaø &lt;=50m baèng gaïch roãng 6 loã 10x13.5x22, VXM caùt mòn maùc 25 - moâ ñun ñoä lôùn MI=1,5-2</v>
          </cell>
          <cell r="D2855" t="str">
            <v>m³</v>
          </cell>
          <cell r="F2855">
            <v>222682</v>
          </cell>
          <cell r="G2855">
            <v>76566</v>
          </cell>
          <cell r="H2855">
            <v>65690</v>
          </cell>
        </row>
        <row r="2856">
          <cell r="B2856" t="str">
            <v>AE.71143</v>
          </cell>
          <cell r="C2856" t="str">
            <v>Xaây töôøng coù chieàu daøy &lt;=10cm, chieàu cao &gt;16m vaø &lt;=50m baèng gaïch roãng 6 loã 10x13.5x22, VXM caùt mòn maùc 50 - moâ ñun ñoä lôùn MI=1,5-2</v>
          </cell>
          <cell r="D2856" t="str">
            <v>m³</v>
          </cell>
          <cell r="F2856">
            <v>237483</v>
          </cell>
          <cell r="G2856">
            <v>76566</v>
          </cell>
          <cell r="H2856">
            <v>65690</v>
          </cell>
        </row>
        <row r="2857">
          <cell r="B2857" t="str">
            <v>AE.71144</v>
          </cell>
          <cell r="C2857" t="str">
            <v>Xaây töôøng coù chieàu daøy &lt;=10cm, chieàu cao &gt;50m baèng gaïch roãng 6 loã 10x15x22 VXM caùt mòn maùc 75 - moâ ñun ñoä lôùn MI=1,5-2</v>
          </cell>
          <cell r="D2857" t="str">
            <v>m³</v>
          </cell>
          <cell r="F2857">
            <v>250102</v>
          </cell>
          <cell r="G2857">
            <v>76566</v>
          </cell>
          <cell r="H2857">
            <v>65690</v>
          </cell>
        </row>
        <row r="2858">
          <cell r="B2858" t="str">
            <v>AE.71145</v>
          </cell>
          <cell r="C2858" t="str">
            <v>Xaây töôøng coù chieàu daøy &lt;=10cm, chieàu cao &gt;50m baèng gaïch roãng 6 loã 10x15x22 VXM maùc 100, moâ ñun ñoä lôùn ML=1,5-2,0</v>
          </cell>
          <cell r="D2858" t="str">
            <v>m³</v>
          </cell>
          <cell r="F2858">
            <v>259497</v>
          </cell>
          <cell r="G2858">
            <v>76566</v>
          </cell>
          <cell r="H2858">
            <v>65690</v>
          </cell>
        </row>
        <row r="2859">
          <cell r="B2859" t="str">
            <v>AE.71212</v>
          </cell>
          <cell r="C2859" t="str">
            <v>Xaây töôøng coù chieàu daøy &lt;=10cm, chieàu cao &gt;16m vaø &lt;=50m baèng gaïch roãng 6 loã 10x15x22 VXM caùt mòn maùc 25 - moâ ñun ñoä lôùn MI=1,5-2</v>
          </cell>
          <cell r="D2859" t="str">
            <v>m³</v>
          </cell>
          <cell r="F2859">
            <v>215202</v>
          </cell>
          <cell r="G2859">
            <v>54464</v>
          </cell>
          <cell r="H2859">
            <v>1585</v>
          </cell>
        </row>
        <row r="2860">
          <cell r="B2860" t="str">
            <v>AE.71213</v>
          </cell>
          <cell r="C2860" t="str">
            <v>Xaây töôøng coù chieàu daøy &lt;=10cm, chieàu cao &gt;16m vaø &lt;=50m baèng gaïch roãng 6 loã 10x15x22 VXM caùt mòn maùc 50 - moâ ñun ñoä lôùn MI=1,5-2</v>
          </cell>
          <cell r="D2860" t="str">
            <v>m³</v>
          </cell>
          <cell r="F2860">
            <v>230811</v>
          </cell>
          <cell r="G2860">
            <v>54464</v>
          </cell>
          <cell r="H2860">
            <v>1585</v>
          </cell>
        </row>
        <row r="2861">
          <cell r="B2861" t="str">
            <v>AE.71214</v>
          </cell>
          <cell r="C2861" t="str">
            <v>Xaây töôøng coù chieàu daøy &gt;10cm, chieàu cao &lt;=4 baèng gaïch roãng 6 loã 10x15x22 VXM caùt mòn maùc 75 - moâ ñun ñoä lôùn MI=1,5-2</v>
          </cell>
          <cell r="D2861" t="str">
            <v>m³</v>
          </cell>
          <cell r="F2861">
            <v>244122</v>
          </cell>
          <cell r="G2861">
            <v>54464</v>
          </cell>
          <cell r="H2861">
            <v>1585</v>
          </cell>
        </row>
        <row r="2862">
          <cell r="B2862" t="str">
            <v>AE.71215</v>
          </cell>
          <cell r="C2862" t="str">
            <v>Xaây töôøng coù chieàu daøy &gt;10cm, chieàu cao &lt;=4 baèng gaïch roãng 6 loã 10x15x22 VXM maùc 100, moâ ñun ñoä lôùn ML=1,5-2,0</v>
          </cell>
          <cell r="D2862" t="str">
            <v>m³</v>
          </cell>
          <cell r="F2862">
            <v>254030</v>
          </cell>
          <cell r="G2862">
            <v>54464</v>
          </cell>
          <cell r="H2862">
            <v>1585</v>
          </cell>
        </row>
        <row r="2863">
          <cell r="B2863" t="str">
            <v>AE.71222</v>
          </cell>
          <cell r="C2863" t="str">
            <v>Xaây töôøng coù chieàu daøy &lt;=10cm, chieàu cao &gt;16m vaø &lt;=50m baèng gaïch roãng 6 loã 8.5x13x20 VXM caùt mòn maùc 25 - moâ ñun ñoä lôùn MI=1,5-2</v>
          </cell>
          <cell r="D2863" t="str">
            <v>m³</v>
          </cell>
          <cell r="F2863">
            <v>217254</v>
          </cell>
          <cell r="G2863">
            <v>56043</v>
          </cell>
          <cell r="H2863">
            <v>5648</v>
          </cell>
        </row>
        <row r="2864">
          <cell r="B2864" t="str">
            <v>AE.71223</v>
          </cell>
          <cell r="C2864" t="str">
            <v>Xaây töôøng coù chieàu daøy &lt;=10cm, chieàu cao &gt;16m vaø &lt;=50m baèng gaïch roãng 6 loã 8.5x13x20 VXM caùt mòn maùc 50 - moâ ñun ñoä lôùn MI=1,5-2</v>
          </cell>
          <cell r="D2864" t="str">
            <v>m³</v>
          </cell>
          <cell r="F2864">
            <v>233009</v>
          </cell>
          <cell r="G2864">
            <v>56043</v>
          </cell>
          <cell r="H2864">
            <v>5648</v>
          </cell>
        </row>
        <row r="2865">
          <cell r="B2865" t="str">
            <v>AE.71224</v>
          </cell>
          <cell r="C2865" t="str">
            <v>Xaây töôøng coù chieàu daøy &gt;10cm, chieàu cao &gt;4m vaø &lt;=16m baèng gaïch roãng 6 loã 10x15x22 VXM caùt mòn maùc 75 - moâ ñun ñoä lôùn MI=1,5-2</v>
          </cell>
          <cell r="D2865" t="str">
            <v>m³</v>
          </cell>
          <cell r="F2865">
            <v>246447</v>
          </cell>
          <cell r="G2865">
            <v>56043</v>
          </cell>
          <cell r="H2865">
            <v>5648</v>
          </cell>
        </row>
        <row r="2866">
          <cell r="B2866" t="str">
            <v>AE.71225</v>
          </cell>
          <cell r="C2866" t="str">
            <v>Xaây töôøng coù chieàu daøy &gt;10cm, chieàu cao &gt;4m vaø &lt;=16m baèng gaïch roãng 6 loã 10x15x22 VXM maùc 100, moâ ñun ñoä lôùn ML=1,5-2,0</v>
          </cell>
          <cell r="D2866" t="str">
            <v>m³</v>
          </cell>
          <cell r="F2866">
            <v>256449</v>
          </cell>
          <cell r="G2866">
            <v>56043</v>
          </cell>
          <cell r="H2866">
            <v>5648</v>
          </cell>
        </row>
        <row r="2867">
          <cell r="B2867" t="str">
            <v>AE.71232</v>
          </cell>
          <cell r="C2867" t="str">
            <v>Xaây töôøng coù chieàu daøy &lt;=10cm, chieàu cao &gt;4m vaø &lt;=16m baèng gaïch roãng 6 loã 10x13.5x22, VXM caùt mòn maùc 25 - moâ ñun ñoä lôùn MI=1,5-2</v>
          </cell>
          <cell r="D2867" t="str">
            <v>m³</v>
          </cell>
          <cell r="F2867">
            <v>217254</v>
          </cell>
          <cell r="G2867">
            <v>61569</v>
          </cell>
          <cell r="H2867">
            <v>48567</v>
          </cell>
        </row>
        <row r="2868">
          <cell r="B2868" t="str">
            <v>AE.71233</v>
          </cell>
          <cell r="C2868" t="str">
            <v>Xaây töôøng coù chieàu daøy &lt;=10cm, chieàu cao &gt;4m vaø &lt;=16m baèng gaïch roãng 6 loã 10x13.5x22, VXM caùt mòn maùc 50 - moâ ñun ñoä lôùn MI=1,5-2</v>
          </cell>
          <cell r="D2868" t="str">
            <v>m³</v>
          </cell>
          <cell r="F2868">
            <v>233009</v>
          </cell>
          <cell r="G2868">
            <v>61569</v>
          </cell>
          <cell r="H2868">
            <v>48567</v>
          </cell>
        </row>
        <row r="2869">
          <cell r="B2869" t="str">
            <v>AE.71234</v>
          </cell>
          <cell r="C2869" t="str">
            <v>Xaây töôøng coù chieàu daøy &gt;10cm, chieàu cao &gt;16m vaø &lt;=50m baèng gaïch roãng 6 loã 10x15x22 VXM caùt mòn maùc 75 - moâ ñun ñoä lôùn MI=1,5-2</v>
          </cell>
          <cell r="D2869" t="str">
            <v>m³</v>
          </cell>
          <cell r="F2869">
            <v>246447</v>
          </cell>
          <cell r="G2869">
            <v>61569</v>
          </cell>
          <cell r="H2869">
            <v>48567</v>
          </cell>
        </row>
        <row r="2870">
          <cell r="B2870" t="str">
            <v>AE.71235</v>
          </cell>
          <cell r="C2870" t="str">
            <v>Xaây töôøng coù chieàu daøy &gt;10cm, chieàu cao &gt;16m vaø &lt;=50m baèng gaïch roãng 6 loã 10x15x22 VXM maùc 100, moâ ñun ñoä lôùn ML=1,5-2,0</v>
          </cell>
          <cell r="D2870" t="str">
            <v>m³</v>
          </cell>
          <cell r="F2870">
            <v>256449</v>
          </cell>
          <cell r="G2870">
            <v>61569</v>
          </cell>
          <cell r="H2870">
            <v>48567</v>
          </cell>
        </row>
        <row r="2871">
          <cell r="B2871" t="str">
            <v>AE.71242</v>
          </cell>
          <cell r="C2871" t="str">
            <v>Xaây töôøng coù chieàu daøy &lt;=10cm, chieàu cao &gt;4m vaø &lt;=16m baèng gaïch roãng 6 loã 8.5x13x20 VXM caùt mòn maùc 25 - moâ ñun ñoä lôùn MI=1,5-2</v>
          </cell>
          <cell r="D2871" t="str">
            <v>m³</v>
          </cell>
          <cell r="F2871">
            <v>217254</v>
          </cell>
          <cell r="G2871">
            <v>64331</v>
          </cell>
          <cell r="H2871">
            <v>65690</v>
          </cell>
        </row>
        <row r="2872">
          <cell r="B2872" t="str">
            <v>AE.71243</v>
          </cell>
          <cell r="C2872" t="str">
            <v>Xaây töôøng coù chieàu daøy &lt;=10cm, chieàu cao &gt;4m vaø &lt;=16m baèng gaïch roãng 6 loã 8.5x13x20 VXM caùt mòn maùc 50 - moâ ñun ñoä lôùn MI=1,5-2</v>
          </cell>
          <cell r="D2872" t="str">
            <v>m³</v>
          </cell>
          <cell r="F2872">
            <v>233009</v>
          </cell>
          <cell r="G2872">
            <v>64331</v>
          </cell>
          <cell r="H2872">
            <v>65690</v>
          </cell>
        </row>
        <row r="2873">
          <cell r="B2873" t="str">
            <v>AE.71244</v>
          </cell>
          <cell r="C2873" t="str">
            <v>Xaây töôøng coù chieàu daøy &gt;10cm, chieàu cao &gt;50m baèng gaïch roãng 6 loã 10x15x22 VXM caùt mòn maùc 75 - moâ ñun ñoä lôùn MI=1,5-2</v>
          </cell>
          <cell r="D2873" t="str">
            <v>m³</v>
          </cell>
          <cell r="F2873">
            <v>246447</v>
          </cell>
          <cell r="G2873">
            <v>64331</v>
          </cell>
          <cell r="H2873">
            <v>65690</v>
          </cell>
        </row>
        <row r="2874">
          <cell r="B2874" t="str">
            <v>AE.71245</v>
          </cell>
          <cell r="C2874" t="str">
            <v>Xaây töôøng coù chieàu daøy &gt;10cm, chieàu cao &gt;50m baèng gaïch roãng 6 loã 10x15x22 VXM maùc 100, moâ ñun ñoä lôùn ML=1,5-2,0</v>
          </cell>
          <cell r="D2874" t="str">
            <v>m³</v>
          </cell>
          <cell r="F2874">
            <v>256449</v>
          </cell>
          <cell r="G2874">
            <v>64331</v>
          </cell>
          <cell r="H2874">
            <v>65690</v>
          </cell>
        </row>
        <row r="2875">
          <cell r="B2875" t="str">
            <v>AE.72110</v>
          </cell>
          <cell r="C2875" t="str">
            <v>Xaây töôøng coù chieàu daøy &lt;=10cm, chieàu cao &lt;=4 baèng gaïch roãng 6 loã 10x13.5x22</v>
          </cell>
          <cell r="D2875" t="str">
            <v>m³</v>
          </cell>
          <cell r="F2875">
            <v>187740</v>
          </cell>
          <cell r="G2875">
            <v>63147</v>
          </cell>
          <cell r="H2875">
            <v>1585</v>
          </cell>
        </row>
        <row r="2876">
          <cell r="B2876" t="str">
            <v>AE.72112</v>
          </cell>
          <cell r="C2876" t="str">
            <v>Xaây töôøng coù chieàu daøy &lt;=10cm, chieàu cao &gt;4m vaø &lt;=16m baèng gaïch roãng 6l oã 10x15x22 VXM caùt mòn maùc 25 - moâ ñun ñoä lôùn MI=1,5-2</v>
          </cell>
          <cell r="D2876" t="str">
            <v>m³</v>
          </cell>
          <cell r="F2876">
            <v>218698</v>
          </cell>
          <cell r="G2876">
            <v>63147</v>
          </cell>
          <cell r="H2876">
            <v>1585</v>
          </cell>
        </row>
        <row r="2877">
          <cell r="B2877" t="str">
            <v>AE.72113</v>
          </cell>
          <cell r="C2877" t="str">
            <v>Xaây töôøng coù chieàu daøy &lt;=10cm, chieàu cao &gt;4m vaø &lt;=16m baèng gaïch roãng 6l oã 10x15x22 VXM caùt mòn maùc 50 - moâ ñun ñoä lôùn MI=1,5-2</v>
          </cell>
          <cell r="D2877" t="str">
            <v>m³</v>
          </cell>
          <cell r="F2877">
            <v>232498</v>
          </cell>
          <cell r="G2877">
            <v>63147</v>
          </cell>
          <cell r="H2877">
            <v>1585</v>
          </cell>
        </row>
        <row r="2878">
          <cell r="B2878" t="str">
            <v>AE.72114</v>
          </cell>
          <cell r="C2878" t="str">
            <v>Xaây töôøng coù chieàu daøy &lt;=10cm, chieàu cao &lt;=4 baèng gaïch roãng 6 loã 10x13.5x22, VXM caùt mòn maùc 75 - moâ ñun ñoä lôùn MI=1,5-2</v>
          </cell>
          <cell r="D2878" t="str">
            <v>m³</v>
          </cell>
          <cell r="F2878">
            <v>244263</v>
          </cell>
          <cell r="G2878">
            <v>63147</v>
          </cell>
          <cell r="H2878">
            <v>1585</v>
          </cell>
        </row>
        <row r="2879">
          <cell r="B2879" t="str">
            <v>AE.72115</v>
          </cell>
          <cell r="C2879" t="str">
            <v>Xaây töôøng coù chieàu daøy &lt;=10cm, chieàu cao &lt;=4 baèng gaïch roãng 6 loã 10x13.5x22, VXM maùc 100, moâ ñun ñoä lôùn ML=1,5-2,0</v>
          </cell>
          <cell r="D2879" t="str">
            <v>m³</v>
          </cell>
          <cell r="F2879">
            <v>253022</v>
          </cell>
          <cell r="G2879">
            <v>63147</v>
          </cell>
          <cell r="H2879">
            <v>1585</v>
          </cell>
        </row>
        <row r="2880">
          <cell r="B2880" t="str">
            <v>AE.72120</v>
          </cell>
          <cell r="C2880" t="str">
            <v>Xaây töôøng coù chieàu daøy &lt;=10cm, chieàu cao &gt;4m vaø &lt;=16m baèng gaïch roãng 6 loã 10x13.5x22</v>
          </cell>
          <cell r="D2880" t="str">
            <v>m³</v>
          </cell>
          <cell r="F2880">
            <v>189528</v>
          </cell>
          <cell r="G2880">
            <v>66699</v>
          </cell>
          <cell r="H2880">
            <v>5648</v>
          </cell>
        </row>
        <row r="2881">
          <cell r="B2881" t="str">
            <v>AE.72122</v>
          </cell>
          <cell r="C2881" t="str">
            <v>Xaây töôøng coù chieàu daøy &lt;=10cm, chieàu cao &gt;50m baèng gaïch roãng 6 loã 10x13.5x22, VXM caùt mòn maùc 25 - moâ ñun ñoä lôùn MI=1,5-2</v>
          </cell>
          <cell r="D2881" t="str">
            <v>m³</v>
          </cell>
          <cell r="F2881">
            <v>220781</v>
          </cell>
          <cell r="G2881">
            <v>66699</v>
          </cell>
          <cell r="H2881">
            <v>5648</v>
          </cell>
        </row>
        <row r="2882">
          <cell r="B2882" t="str">
            <v>AE.72123</v>
          </cell>
          <cell r="C2882" t="str">
            <v>Xaây töôøng coù chieàu daøy &lt;=10cm, chieàu cao &gt;50m baèng gaïch roãng 6 loã 10x13.5x22, VXM caùt mòn maùc 50 - moâ ñun ñoä lôùn MI=1,5-2</v>
          </cell>
          <cell r="D2882" t="str">
            <v>m³</v>
          </cell>
          <cell r="F2882">
            <v>234712</v>
          </cell>
          <cell r="G2882">
            <v>66699</v>
          </cell>
          <cell r="H2882">
            <v>5648</v>
          </cell>
        </row>
        <row r="2883">
          <cell r="B2883" t="str">
            <v>AE.72124</v>
          </cell>
          <cell r="C2883" t="str">
            <v>Xaây töôøng coù chieàu daøy &lt;=10cm, chieàu cao &gt;4m vaø &lt;=16m baèng gaïch roãng 6 loã 10x13.5x22, VXM caùt mòn maùc 75 - moâ ñun ñoä lôùn MI=1,5-2</v>
          </cell>
          <cell r="D2883" t="str">
            <v>m³</v>
          </cell>
          <cell r="F2883">
            <v>246589</v>
          </cell>
          <cell r="G2883">
            <v>66699</v>
          </cell>
          <cell r="H2883">
            <v>5648</v>
          </cell>
        </row>
        <row r="2884">
          <cell r="B2884" t="str">
            <v>AE.72125</v>
          </cell>
          <cell r="C2884" t="str">
            <v>Xaây töôøng coù chieàu daøy &lt;=10cm, chieàu cao &gt;4m vaø &lt;=16m baèng gaïch roãng 6 loã 10x13.5x22, VXM maùc 100, moâ ñun ñoä lôùn ML=1,5-2,0</v>
          </cell>
          <cell r="D2884" t="str">
            <v>m³</v>
          </cell>
          <cell r="F2884">
            <v>255432</v>
          </cell>
          <cell r="G2884">
            <v>66699</v>
          </cell>
          <cell r="H2884">
            <v>5648</v>
          </cell>
        </row>
        <row r="2885">
          <cell r="B2885" t="str">
            <v>AE.72130</v>
          </cell>
          <cell r="C2885" t="str">
            <v>Xaây töôøng coù chieàu daøy &lt;=10cm, chieàu cao &gt;16m vaø &lt;=50m baèng gaïch roãng 6 loã 10x13.5x22</v>
          </cell>
          <cell r="D2885" t="str">
            <v>m³</v>
          </cell>
          <cell r="F2885">
            <v>189528</v>
          </cell>
          <cell r="G2885">
            <v>73014</v>
          </cell>
          <cell r="H2885">
            <v>48567</v>
          </cell>
        </row>
        <row r="2886">
          <cell r="B2886" t="str">
            <v>AE.72132</v>
          </cell>
          <cell r="C2886" t="str">
            <v>Xaây töôøng coù chieàu daøy &lt;=10cm, chieàu cao &gt;50m baèng gaïch roãng 6 loã 10x15x22 VXM caùt mòn maùc 25 - moâ ñun ñoä lôùn MI=1,5-2</v>
          </cell>
          <cell r="D2886" t="str">
            <v>m³</v>
          </cell>
          <cell r="F2886">
            <v>220781</v>
          </cell>
          <cell r="G2886">
            <v>73014</v>
          </cell>
          <cell r="H2886">
            <v>48567</v>
          </cell>
        </row>
        <row r="2887">
          <cell r="B2887" t="str">
            <v>AE.72133</v>
          </cell>
          <cell r="C2887" t="str">
            <v>Xaây töôøng coù chieàu daøy &lt;=10cm, chieàu cao &gt;50m baèng gaïch roãng 6 loã 10x15x22 VXM caùt mòn maùc 50 - moâ ñun ñoä lôùn MI=1,5-2</v>
          </cell>
          <cell r="D2887" t="str">
            <v>m³</v>
          </cell>
          <cell r="F2887">
            <v>234712</v>
          </cell>
          <cell r="G2887">
            <v>73014</v>
          </cell>
          <cell r="H2887">
            <v>48567</v>
          </cell>
        </row>
        <row r="2888">
          <cell r="B2888" t="str">
            <v>AE.72134</v>
          </cell>
          <cell r="C2888" t="str">
            <v>Xaây töôøng coù chieàu daøy &lt;=10cm, chieàu cao &gt;16m vaø &lt;=50m baèng gaïch roãng 6 loã 10x13.5x22, VXM caùt mòn maùc 75 - moâ ñun ñoä lôùn MI=1,5-2</v>
          </cell>
          <cell r="D2888" t="str">
            <v>m³</v>
          </cell>
          <cell r="F2888">
            <v>246589</v>
          </cell>
          <cell r="G2888">
            <v>73014</v>
          </cell>
          <cell r="H2888">
            <v>48567</v>
          </cell>
        </row>
        <row r="2889">
          <cell r="B2889" t="str">
            <v>AE.72135</v>
          </cell>
          <cell r="C2889" t="str">
            <v>Xaây töôøng coù chieàu daøy &lt;=10cm, chieàu cao &gt;16m vaø &lt;=50m baèng gaïch roãng 6 loã 10x13.5x22, VXM maùc 100, moâ ñun ñoä lôùn ML=1,5-2,0</v>
          </cell>
          <cell r="D2889" t="str">
            <v>m³</v>
          </cell>
          <cell r="F2889">
            <v>255432</v>
          </cell>
          <cell r="G2889">
            <v>73014</v>
          </cell>
          <cell r="H2889">
            <v>48567</v>
          </cell>
        </row>
        <row r="2890">
          <cell r="B2890" t="str">
            <v>AE.72140</v>
          </cell>
          <cell r="C2890" t="str">
            <v>Xaây töôøng coù chieàu daøy &lt;=10cm, chieàu cao &gt;50m baèng gaïch roãng 6 loã 10x13.5x22</v>
          </cell>
          <cell r="D2890" t="str">
            <v>m³</v>
          </cell>
          <cell r="F2890">
            <v>189528</v>
          </cell>
          <cell r="G2890">
            <v>76566</v>
          </cell>
          <cell r="H2890">
            <v>65690</v>
          </cell>
        </row>
        <row r="2891">
          <cell r="B2891" t="str">
            <v>AE.72142</v>
          </cell>
          <cell r="C2891" t="str">
            <v>Xaây töôøng coù chieàu daøy &lt;=10cm, chieàu cao &gt;50m baèng gaïch roãng 6 loã 8.5x13x20 VXM caùt mòn maùc 25 - moâ ñun ñoä lôùn MI=1,5-2</v>
          </cell>
          <cell r="D2891" t="str">
            <v>m³</v>
          </cell>
          <cell r="F2891">
            <v>220781</v>
          </cell>
          <cell r="G2891">
            <v>76566</v>
          </cell>
          <cell r="H2891">
            <v>65690</v>
          </cell>
        </row>
        <row r="2892">
          <cell r="B2892" t="str">
            <v>AE.72143</v>
          </cell>
          <cell r="C2892" t="str">
            <v>Xaây töôøng coù chieàu daøy &lt;=10cm, chieàu cao &gt;50m baèng gaïch roãng 6 loã 8.5x13x20 VXM caùt mòn maùc 50 - moâ ñun ñoä lôùn MI=1,5-2</v>
          </cell>
          <cell r="D2892" t="str">
            <v>m³</v>
          </cell>
          <cell r="F2892">
            <v>234712</v>
          </cell>
          <cell r="G2892">
            <v>76566</v>
          </cell>
          <cell r="H2892">
            <v>65690</v>
          </cell>
        </row>
        <row r="2893">
          <cell r="B2893" t="str">
            <v>AE.72144</v>
          </cell>
          <cell r="C2893" t="str">
            <v>Xaây töôøng coù chieàu daøy &lt;=10cm, chieàu cao &gt;50m baèng gaïch roãng 6 loã 10x13.5x22, VXM caùt mòn maùc 75 - moâ ñun ñoä lôùn MI=1,5-2</v>
          </cell>
          <cell r="D2893" t="str">
            <v>m³</v>
          </cell>
          <cell r="F2893">
            <v>246589</v>
          </cell>
          <cell r="G2893">
            <v>76566</v>
          </cell>
          <cell r="H2893">
            <v>65690</v>
          </cell>
        </row>
        <row r="2894">
          <cell r="B2894" t="str">
            <v>AE.72145</v>
          </cell>
          <cell r="C2894" t="str">
            <v>Xaây töôøng coù chieàu daøy &lt;=10cm, chieàu cao &gt;50m baèng gaïch roãng 6 loã 10x13.5x22, VXM maùc 100, moâ ñun ñoä lôùn ML=1,5-2,0</v>
          </cell>
          <cell r="D2894" t="str">
            <v>m³</v>
          </cell>
          <cell r="F2894">
            <v>255432</v>
          </cell>
          <cell r="G2894">
            <v>76566</v>
          </cell>
          <cell r="H2894">
            <v>65690</v>
          </cell>
        </row>
        <row r="2895">
          <cell r="B2895" t="str">
            <v>AE.72210</v>
          </cell>
          <cell r="C2895" t="str">
            <v>Xaây töôøng coù chieàu daøy &gt;10cm, chieàu cao &lt;=4 baèng gaïch roãng 6 loã 10x13.5x22</v>
          </cell>
          <cell r="D2895" t="str">
            <v>m³</v>
          </cell>
          <cell r="F2895">
            <v>182700</v>
          </cell>
          <cell r="G2895">
            <v>54464</v>
          </cell>
          <cell r="H2895">
            <v>1585</v>
          </cell>
        </row>
        <row r="2896">
          <cell r="B2896" t="str">
            <v>AE.72212</v>
          </cell>
          <cell r="C2896" t="str">
            <v>Xaây töôøng coù chieàu daøy &gt;10cm, chieàu cao &lt;=4 baèng gaïch roãng 6 loã 10x13.5x22, VXM caùt mòn maùc 25 - moâ ñun ñoä lôùn MI=1,5-2</v>
          </cell>
          <cell r="D2896" t="str">
            <v>m³</v>
          </cell>
          <cell r="F2896">
            <v>215593</v>
          </cell>
          <cell r="G2896">
            <v>54464</v>
          </cell>
          <cell r="H2896">
            <v>1585</v>
          </cell>
        </row>
        <row r="2897">
          <cell r="B2897" t="str">
            <v>AE.72213</v>
          </cell>
          <cell r="C2897" t="str">
            <v>Xaây töôøng coù chieàu daøy &gt;10cm, chieàu cao &lt;=4 baèng gaïch roãng 6 loã 10x13.5x22, VXM caùt mòn maùc 50 - moâ ñun ñoä lôùn MI=1,5-2</v>
          </cell>
          <cell r="D2897" t="str">
            <v>m³</v>
          </cell>
          <cell r="F2897">
            <v>230255</v>
          </cell>
          <cell r="G2897">
            <v>54464</v>
          </cell>
          <cell r="H2897">
            <v>1585</v>
          </cell>
        </row>
        <row r="2898">
          <cell r="B2898" t="str">
            <v>AE.72214</v>
          </cell>
          <cell r="C2898" t="str">
            <v>Xaây töôøng coù chieàu daøy &gt;10cm, chieàu cao &lt;=4 baèng gaïch roãng 6 loã 10x13.5x22, VXM caùt mòn maùc 75 - moâ ñun ñoä lôùn MI=1,5-2</v>
          </cell>
          <cell r="D2898" t="str">
            <v>m³</v>
          </cell>
          <cell r="F2898">
            <v>242755</v>
          </cell>
          <cell r="G2898">
            <v>54464</v>
          </cell>
          <cell r="H2898">
            <v>1585</v>
          </cell>
        </row>
        <row r="2899">
          <cell r="B2899" t="str">
            <v>AE.72215</v>
          </cell>
          <cell r="C2899" t="str">
            <v>Xaây töôøng coù chieàu daøy &gt;10cm, chieàu cao &lt;=4 baèng gaïch roãng 6 loã 10x13.5x22, VXM maùc 100, moâ ñun ñoä lôùn ML=1,5-2,0</v>
          </cell>
          <cell r="D2899" t="str">
            <v>m³</v>
          </cell>
          <cell r="F2899">
            <v>252062</v>
          </cell>
          <cell r="G2899">
            <v>54464</v>
          </cell>
          <cell r="H2899">
            <v>1585</v>
          </cell>
        </row>
        <row r="2900">
          <cell r="B2900" t="str">
            <v>AE.72220</v>
          </cell>
          <cell r="C2900" t="str">
            <v>Xaây töôøng coù chieàu daøy &gt;10cm, chieàu cao &gt;4m vaø &lt;=16m baèng gaïch roãng 6 loã 10x13.5x22</v>
          </cell>
          <cell r="D2900" t="str">
            <v>m³</v>
          </cell>
          <cell r="F2900">
            <v>184440</v>
          </cell>
          <cell r="G2900">
            <v>56043</v>
          </cell>
          <cell r="H2900">
            <v>5648</v>
          </cell>
        </row>
        <row r="2901">
          <cell r="B2901" t="str">
            <v>AE.72222</v>
          </cell>
          <cell r="C2901" t="str">
            <v>Xaây töôøng coù chieàu daøy &gt;10cm, chieàu cao &lt;=4 baèng gaïch roãng 6 loã 10x15x22 VXM caùt mòn maùc 25 - moâ ñun ñoä lôùn MI=1,5-2</v>
          </cell>
          <cell r="D2901" t="str">
            <v>m³</v>
          </cell>
          <cell r="F2901">
            <v>217647</v>
          </cell>
          <cell r="G2901">
            <v>56043</v>
          </cell>
          <cell r="H2901">
            <v>5648</v>
          </cell>
        </row>
        <row r="2902">
          <cell r="B2902" t="str">
            <v>AE.72223</v>
          </cell>
          <cell r="C2902" t="str">
            <v>Xaây töôøng coù chieàu daøy &gt;10cm, chieàu cao &lt;=4 baèng gaïch roãng 6 loã 10x15x22 VXM caùt mòn maùc 50 - moâ ñun ñoä lôùn MI=1,5-2</v>
          </cell>
          <cell r="D2902" t="str">
            <v>m³</v>
          </cell>
          <cell r="F2902">
            <v>232448</v>
          </cell>
          <cell r="G2902">
            <v>56043</v>
          </cell>
          <cell r="H2902">
            <v>5648</v>
          </cell>
        </row>
        <row r="2903">
          <cell r="B2903" t="str">
            <v>AE.72224</v>
          </cell>
          <cell r="C2903" t="str">
            <v>Xaây töôøng coù chieàu daøy &gt;10cm, chieàu cao &gt;4m vaø &lt;=16m baèng gaïch roãng 6 loã 10x13.5x22, VXM caùt mòn maùc 75 - moâ ñun ñoä lôùn MI=1,5-2</v>
          </cell>
          <cell r="D2903" t="str">
            <v>m³</v>
          </cell>
          <cell r="F2903">
            <v>245067</v>
          </cell>
          <cell r="G2903">
            <v>56043</v>
          </cell>
          <cell r="H2903">
            <v>5648</v>
          </cell>
        </row>
        <row r="2904">
          <cell r="B2904" t="str">
            <v>AE.72225</v>
          </cell>
          <cell r="C2904" t="str">
            <v>Xaây töôøng coù chieàu daøy &gt;10cm, chieàu cao &gt;4m vaø &lt;=16m baèng gaïch roãng 6 loã 10x13.5x22, VXM maùc 100, moâ ñun ñoä lôùn ML=1,5-2,0</v>
          </cell>
          <cell r="D2904" t="str">
            <v>m³</v>
          </cell>
          <cell r="F2904">
            <v>254462</v>
          </cell>
          <cell r="G2904">
            <v>56043</v>
          </cell>
          <cell r="H2904">
            <v>5648</v>
          </cell>
        </row>
        <row r="2905">
          <cell r="B2905" t="str">
            <v>AE.72230</v>
          </cell>
          <cell r="C2905" t="str">
            <v>Xaây töôøng coù chieàu daøy &gt;10cm, chieàu cao &gt;16m vaø &lt;=50m baèng gaïch roãng 6 loã 10x13.5x22</v>
          </cell>
          <cell r="D2905" t="str">
            <v>m³</v>
          </cell>
          <cell r="F2905">
            <v>184440</v>
          </cell>
          <cell r="G2905">
            <v>61569</v>
          </cell>
          <cell r="H2905">
            <v>48567</v>
          </cell>
        </row>
        <row r="2906">
          <cell r="B2906" t="str">
            <v>AE.72232</v>
          </cell>
          <cell r="C2906" t="str">
            <v>Xaây töôøng coù chieàu daøy &gt;10cm, chieàu cao &lt;=4 baèng gaïch roãng 6 loã 8.5x13x20 VXM caùt mòn maùc 25 - moâ ñun ñoä lôùn MI=1,5-2</v>
          </cell>
          <cell r="D2906" t="str">
            <v>m³</v>
          </cell>
          <cell r="F2906">
            <v>217647</v>
          </cell>
          <cell r="G2906">
            <v>61569</v>
          </cell>
          <cell r="H2906">
            <v>48567</v>
          </cell>
        </row>
        <row r="2907">
          <cell r="B2907" t="str">
            <v>AE.72233</v>
          </cell>
          <cell r="C2907" t="str">
            <v>Xaây töôøng coù chieàu daøy &gt;10cm, chieàu cao &lt;=4 baèng gaïch roãng 6 loã 8.5x13x20 VXM caùt mòn maùc 50 - moâ ñun ñoä lôùn MI=1,5-2</v>
          </cell>
          <cell r="D2907" t="str">
            <v>m³</v>
          </cell>
          <cell r="F2907">
            <v>232448</v>
          </cell>
          <cell r="G2907">
            <v>61569</v>
          </cell>
          <cell r="H2907">
            <v>48567</v>
          </cell>
        </row>
        <row r="2908">
          <cell r="B2908" t="str">
            <v>AE.72234</v>
          </cell>
          <cell r="C2908" t="str">
            <v>Xaây töôøng coù chieàu daøy &gt;10cm, chieàu cao &gt;16m vaø &lt;=50m baèng gaïch roãng 6 loã 10x13.5x22, VXM caùt mòn maùc 75 - moâ ñun ñoä lôùn MI=1,5-2</v>
          </cell>
          <cell r="D2908" t="str">
            <v>m³</v>
          </cell>
          <cell r="F2908">
            <v>245067</v>
          </cell>
          <cell r="G2908">
            <v>61569</v>
          </cell>
          <cell r="H2908">
            <v>48567</v>
          </cell>
        </row>
        <row r="2909">
          <cell r="B2909" t="str">
            <v>AE.72235</v>
          </cell>
          <cell r="C2909" t="str">
            <v>Xaây töôøng coù chieàu daøy &gt;10cm, chieàu cao &gt;16m vaø &lt;=50m baèng gaïch roãng 6 loã 10x13.5x22, VXM maùc 100, moâ ñun ñoä lôùn ML=1,5-2,0</v>
          </cell>
          <cell r="D2909" t="str">
            <v>m³</v>
          </cell>
          <cell r="F2909">
            <v>254462</v>
          </cell>
          <cell r="G2909">
            <v>61569</v>
          </cell>
          <cell r="H2909">
            <v>48567</v>
          </cell>
        </row>
        <row r="2910">
          <cell r="B2910" t="str">
            <v>AE.72240</v>
          </cell>
          <cell r="C2910" t="str">
            <v>Xaây töôøng coù chieàu daøy &gt;10cm, chieàu cao &gt;50m baèng gaïch roãng 6 loã 10x13.5x22</v>
          </cell>
          <cell r="D2910" t="str">
            <v>m³</v>
          </cell>
          <cell r="F2910">
            <v>184440</v>
          </cell>
          <cell r="G2910">
            <v>64331</v>
          </cell>
          <cell r="H2910">
            <v>65690</v>
          </cell>
        </row>
        <row r="2911">
          <cell r="B2911" t="str">
            <v>AE.72242</v>
          </cell>
          <cell r="C2911" t="str">
            <v>Xaây töôøng coù chieàu daøy &gt;10cm, chieàu cao &lt;=4 baèng gaïch roãng 6 loã 8.5x13x20, VXM caùt mòn maùc 25 - moâ ñun ñoä lôùn MI=1,5-2</v>
          </cell>
          <cell r="D2911" t="str">
            <v>m³</v>
          </cell>
          <cell r="F2911">
            <v>217647</v>
          </cell>
          <cell r="G2911">
            <v>64331</v>
          </cell>
          <cell r="H2911">
            <v>65690</v>
          </cell>
        </row>
        <row r="2912">
          <cell r="B2912" t="str">
            <v>AE.72243</v>
          </cell>
          <cell r="C2912" t="str">
            <v>Xaây töôøng coù chieàu daøy &gt;10cm, chieàu cao &lt;=4 baèng gaïch roãng 6 loã 8.5x13x20, VXM caùt mòn maùc 50 - moâ ñun ñoä lôùn MI=1,5-2</v>
          </cell>
          <cell r="D2912" t="str">
            <v>m³</v>
          </cell>
          <cell r="F2912">
            <v>232448</v>
          </cell>
          <cell r="G2912">
            <v>64331</v>
          </cell>
          <cell r="H2912">
            <v>65690</v>
          </cell>
        </row>
        <row r="2913">
          <cell r="B2913" t="str">
            <v>AE.72244</v>
          </cell>
          <cell r="C2913" t="str">
            <v>Xaây töôøng coù chieàu daøy &gt;10cm, chieàu cao &gt;50m baèng gaïch roãng 6 loã 10x13.5x22, VXM caùt mòn maùc 75 - moâ ñun ñoä lôùn MI=1,5-2</v>
          </cell>
          <cell r="D2913" t="str">
            <v>m³</v>
          </cell>
          <cell r="F2913">
            <v>245067</v>
          </cell>
          <cell r="G2913">
            <v>64331</v>
          </cell>
          <cell r="H2913">
            <v>65690</v>
          </cell>
        </row>
        <row r="2914">
          <cell r="B2914" t="str">
            <v>AE.72245</v>
          </cell>
          <cell r="C2914" t="str">
            <v>Xaây töôøng coù chieàu daøy &gt;10cm, chieàu cao &gt;50m baèng gaïch roãng 6 loã 10x13.5x22, VXM maùc 100, moâ ñun ñoä lôùn ML=1,5-2,0</v>
          </cell>
          <cell r="D2914" t="str">
            <v>m³</v>
          </cell>
          <cell r="F2914">
            <v>254462</v>
          </cell>
          <cell r="G2914">
            <v>64331</v>
          </cell>
          <cell r="H2914">
            <v>65690</v>
          </cell>
        </row>
        <row r="2915">
          <cell r="B2915" t="str">
            <v>AE.73112</v>
          </cell>
          <cell r="C2915" t="str">
            <v>Xaây töôøng coù chieàu daøy &gt;10cm, chieàu cao &gt;16m vaø &lt;=50m baèng gaïch roãng 6 loã 10x13.5x22, VXM caùt mòn maùc 25 - moâ ñun ñoä lôùn MI=1,5-2</v>
          </cell>
          <cell r="D2915" t="str">
            <v>m³</v>
          </cell>
          <cell r="F2915">
            <v>177688</v>
          </cell>
          <cell r="G2915">
            <v>56438</v>
          </cell>
          <cell r="H2915">
            <v>1522</v>
          </cell>
        </row>
        <row r="2916">
          <cell r="B2916" t="str">
            <v>AE.73113</v>
          </cell>
          <cell r="C2916" t="str">
            <v>Xaây töôøng coù chieàu daøy &gt;10cm, chieàu cao &gt;16m vaø &lt;=50m baèng gaïch roãng 6 loã 10x13.5x22, VXM caùt mòn maùc 50 - moâ ñun ñoä lôùn MI=1,5-2</v>
          </cell>
          <cell r="D2916" t="str">
            <v>m³</v>
          </cell>
          <cell r="F2916">
            <v>192350</v>
          </cell>
          <cell r="G2916">
            <v>56438</v>
          </cell>
          <cell r="H2916">
            <v>1522</v>
          </cell>
        </row>
        <row r="2917">
          <cell r="B2917" t="str">
            <v>AE.73114</v>
          </cell>
          <cell r="C2917" t="str">
            <v>Xaây töôøng coù chieàu daøy &lt;=10cm, chieàu cao &lt;=4 baèng gaïch roãng 6 loã 8.5x13x20 VXM caùt mòn maùc 75 - moâ ñun ñoä lôùn MI=1,5-2</v>
          </cell>
          <cell r="D2917" t="str">
            <v>m³</v>
          </cell>
          <cell r="F2917">
            <v>204850</v>
          </cell>
          <cell r="G2917">
            <v>56438</v>
          </cell>
          <cell r="H2917">
            <v>1522</v>
          </cell>
        </row>
        <row r="2918">
          <cell r="B2918" t="str">
            <v>AE.73115</v>
          </cell>
          <cell r="C2918" t="str">
            <v>Xaây töôøng coù chieàu daøy &lt;=10cm, chieàu cao &lt;=4 baèng gaïch roãng 6 loã 8.5x13x20 Vöõa xi maêng caùt mòn maùc 100, moâ ñun ñoä lôùn cuûa caùt  Ml=1.5-2</v>
          </cell>
          <cell r="D2918" t="str">
            <v>m³</v>
          </cell>
          <cell r="F2918">
            <v>214157</v>
          </cell>
          <cell r="G2918">
            <v>56438</v>
          </cell>
          <cell r="H2918">
            <v>1522</v>
          </cell>
        </row>
        <row r="2919">
          <cell r="B2919" t="str">
            <v>AE.73122</v>
          </cell>
          <cell r="C2919" t="str">
            <v>Xaây töôøng coù chieàu daøy &gt;10cm, chieàu cao &gt;16m vaø &lt;=50m baèng gaïch roãng 6 loã 10x15x22 VXM caùt mòn maùc 25 - moâ ñun ñoä lôùn MI=1,5-2</v>
          </cell>
          <cell r="D2919" t="str">
            <v>m³</v>
          </cell>
          <cell r="F2919">
            <v>179381</v>
          </cell>
          <cell r="G2919">
            <v>58016</v>
          </cell>
          <cell r="H2919">
            <v>5584</v>
          </cell>
        </row>
        <row r="2920">
          <cell r="B2920" t="str">
            <v>AE.73123</v>
          </cell>
          <cell r="C2920" t="str">
            <v>Xaây töôøng coù chieàu daøy &gt;10cm, chieàu cao &gt;16m vaø &lt;=50m baèng gaïch roãng 6 loã 10x15x22 VXM caùt mòn maùc 50 - moâ ñun ñoä lôùn MI=1,5-2</v>
          </cell>
          <cell r="D2920" t="str">
            <v>m³</v>
          </cell>
          <cell r="F2920">
            <v>194182</v>
          </cell>
          <cell r="G2920">
            <v>58016</v>
          </cell>
          <cell r="H2920">
            <v>5584</v>
          </cell>
        </row>
        <row r="2921">
          <cell r="B2921" t="str">
            <v>AE.73124</v>
          </cell>
          <cell r="C2921" t="str">
            <v>Xaây töôøng coù chieàu daøy &lt;=10cm, chieàu cao &gt;4m vaø &lt;=16m baèng gaïch roãng 6 loã 8.5x13x20 VXM caùt mòn maùc 75 - moâ ñun ñoä lôùn MI=1,5-2</v>
          </cell>
          <cell r="D2921" t="str">
            <v>m³</v>
          </cell>
          <cell r="F2921">
            <v>206801</v>
          </cell>
          <cell r="G2921">
            <v>58016</v>
          </cell>
          <cell r="H2921">
            <v>5584</v>
          </cell>
        </row>
        <row r="2922">
          <cell r="B2922" t="str">
            <v>AE.73125</v>
          </cell>
          <cell r="C2922" t="str">
            <v>Xaây töôøng coù chieàu daøy &lt;=10cm, chieàu cao &gt;4m vaø &lt;=16m baèng gaïch roãng 6 loã 8.5x13x20 VXM maùc 100, moâ ñun ñoä lôùn ML=1,5-2,0</v>
          </cell>
          <cell r="D2922" t="str">
            <v>m³</v>
          </cell>
          <cell r="F2922">
            <v>216196</v>
          </cell>
          <cell r="G2922">
            <v>58016</v>
          </cell>
          <cell r="H2922">
            <v>5584</v>
          </cell>
        </row>
        <row r="2923">
          <cell r="B2923" t="str">
            <v>AE.73132</v>
          </cell>
          <cell r="C2923" t="str">
            <v>Xaây töôøng coù chieàu daøy &gt;10cm, chieàu cao &gt;16m vaø &lt;=50m baèng gaïch roãng 6 loã 8.5x13x20 VXM caùt mòn maùc 25 - moâ ñun ñoä lôùn MI=1,5-2</v>
          </cell>
          <cell r="D2923" t="str">
            <v>m³</v>
          </cell>
          <cell r="F2923">
            <v>283791</v>
          </cell>
          <cell r="G2923">
            <v>63937</v>
          </cell>
          <cell r="H2923">
            <v>48504</v>
          </cell>
        </row>
        <row r="2924">
          <cell r="B2924" t="str">
            <v>AE.73133</v>
          </cell>
          <cell r="C2924" t="str">
            <v>Xaây töôøng coù chieàu daøy &gt;10cm, chieàu cao &gt;16m vaø &lt;=50m baèng gaïch roãng 6 loã 8.5x13x20 VXM caùt mòn maùc 50 - moâ ñun ñoä lôùn MI=1,5-2</v>
          </cell>
          <cell r="D2924" t="str">
            <v>m³</v>
          </cell>
          <cell r="F2924">
            <v>298592</v>
          </cell>
          <cell r="G2924">
            <v>63937</v>
          </cell>
          <cell r="H2924">
            <v>48504</v>
          </cell>
        </row>
        <row r="2925">
          <cell r="B2925" t="str">
            <v>AE.73134</v>
          </cell>
          <cell r="C2925" t="str">
            <v>Xaây töôøng coù chieàu daøy &lt;=10cm, chieàu cao &gt;16m vaø &lt;=50m baèng gaïch roãng 6 loã 8.5x13x20 VXM caùt mòn maùc 75 - moâ ñun ñoä lôùn MI=1,5-2</v>
          </cell>
          <cell r="D2925" t="str">
            <v>m³</v>
          </cell>
          <cell r="F2925">
            <v>311211</v>
          </cell>
          <cell r="G2925">
            <v>63937</v>
          </cell>
          <cell r="H2925">
            <v>48504</v>
          </cell>
        </row>
        <row r="2926">
          <cell r="B2926" t="str">
            <v>AE.73135</v>
          </cell>
          <cell r="C2926" t="str">
            <v>Xaây töôøng coù chieàu daøy &lt;=10cm, chieàu cao &gt;16m vaø &lt;=50m baèng gaïch roãng 6 loã 8.5x13x20 VXM maùc 100, moâ ñun ñoä lôùn ML=1,5-2,0</v>
          </cell>
          <cell r="D2926" t="str">
            <v>m³</v>
          </cell>
          <cell r="F2926">
            <v>320606</v>
          </cell>
          <cell r="G2926">
            <v>63937</v>
          </cell>
          <cell r="H2926">
            <v>48504</v>
          </cell>
        </row>
        <row r="2927">
          <cell r="B2927" t="str">
            <v>AE.73142</v>
          </cell>
          <cell r="C2927" t="str">
            <v>Xaây töôøng coù chieàu daøy &gt;10cm, chieàu cao &gt;16m vaø &lt;=50m baèng gaïch roãng 6 loã 8.5x13x20, VXM caùt mòn maùc 25 - moâ ñun ñoä lôùn MI=1,5-2</v>
          </cell>
          <cell r="D2927" t="str">
            <v>m³</v>
          </cell>
          <cell r="F2927">
            <v>179381</v>
          </cell>
          <cell r="G2927">
            <v>66699</v>
          </cell>
          <cell r="H2927">
            <v>65626</v>
          </cell>
        </row>
        <row r="2928">
          <cell r="B2928" t="str">
            <v>AE.73143</v>
          </cell>
          <cell r="C2928" t="str">
            <v>Xaây töôøng coù chieàu daøy &gt;10cm, chieàu cao &gt;16m vaø &lt;=50m baèng gaïch roãng 6 loã 8.5x13x20, VXM caùt mòn maùc 50 - moâ ñun ñoä lôùn MI=1,5-2</v>
          </cell>
          <cell r="D2928" t="str">
            <v>m³</v>
          </cell>
          <cell r="F2928">
            <v>194182</v>
          </cell>
          <cell r="G2928">
            <v>66699</v>
          </cell>
          <cell r="H2928">
            <v>65626</v>
          </cell>
        </row>
        <row r="2929">
          <cell r="B2929" t="str">
            <v>AE.73144</v>
          </cell>
          <cell r="C2929" t="str">
            <v>Xaây töôøng coù chieàu daøy &lt;=10cm, chieàu cao &gt;50m baèng gaïch roãng 6 loã 8.5x13x20 VXM caùt mòn maùc 75 - moâ ñun ñoä lôùn MI=1,5-2</v>
          </cell>
          <cell r="D2929" t="str">
            <v>m³</v>
          </cell>
          <cell r="F2929">
            <v>206801</v>
          </cell>
          <cell r="G2929">
            <v>66699</v>
          </cell>
          <cell r="H2929">
            <v>65626</v>
          </cell>
        </row>
        <row r="2930">
          <cell r="B2930" t="str">
            <v>AE.73145</v>
          </cell>
          <cell r="C2930" t="str">
            <v>Xaây töôøng coù chieàu daøy &lt;=10cm, chieàu cao &gt;50m baèng gaïch roãng 6 loã 8.5x13x20 VXM maùc 100, moâ ñun ñoä lôùn ML=1,5-2,0</v>
          </cell>
          <cell r="D2930" t="str">
            <v>m³</v>
          </cell>
          <cell r="F2930">
            <v>216196</v>
          </cell>
          <cell r="G2930">
            <v>66699</v>
          </cell>
          <cell r="H2930">
            <v>65626</v>
          </cell>
        </row>
        <row r="2931">
          <cell r="B2931" t="str">
            <v>AE.73210</v>
          </cell>
          <cell r="C2931" t="str">
            <v>Xaây töôøng coù chieàu daøy &gt;10cm, chieàu cao &lt;=4 baèng gaïch roãng 6 loã 8.5x13x20</v>
          </cell>
          <cell r="D2931" t="str">
            <v>m³</v>
          </cell>
        </row>
        <row r="2932">
          <cell r="B2932" t="str">
            <v>AE.73212</v>
          </cell>
          <cell r="C2932" t="str">
            <v>Xaây töôøng coù chieàu daøy &gt;10cm, chieàu cao &gt;4m vaø &lt;=16m baèng gaïch roãng 6 loã 10x13.5x22, VXM caùt mòn maùc 25 - moâ ñun ñoä lôùn MI=1,5-2</v>
          </cell>
          <cell r="D2932" t="str">
            <v>m³</v>
          </cell>
          <cell r="F2932">
            <v>175309</v>
          </cell>
          <cell r="G2932">
            <v>54464</v>
          </cell>
          <cell r="H2932">
            <v>1522</v>
          </cell>
        </row>
        <row r="2933">
          <cell r="B2933" t="str">
            <v>AE.73213</v>
          </cell>
          <cell r="C2933" t="str">
            <v>Xaây töôøng coù chieàu daøy &gt;10cm, chieàu cao &gt;4m vaø &lt;=16m baèng gaïch roãng 6 loã 10x13.5x22, VXM caùt mòn maùc 50 - moâ ñun ñoä lôùn MI=1,5-2</v>
          </cell>
          <cell r="D2933" t="str">
            <v>m³</v>
          </cell>
          <cell r="F2933">
            <v>190907</v>
          </cell>
          <cell r="G2933">
            <v>54464</v>
          </cell>
          <cell r="H2933">
            <v>1522</v>
          </cell>
        </row>
        <row r="2934">
          <cell r="B2934" t="str">
            <v>AE.73214</v>
          </cell>
          <cell r="C2934" t="str">
            <v>Xaây töôøng coù chieàu daøy &gt;10cm, chieàu cao &lt;=4 baèng gaïch roãng 6 loã 8.5x13x20, VXM caùt mòn maùc 75 - moâ ñun ñoä lôùn MI=1,5-2</v>
          </cell>
          <cell r="D2934" t="str">
            <v>m³</v>
          </cell>
          <cell r="F2934">
            <v>204206</v>
          </cell>
          <cell r="G2934">
            <v>54464</v>
          </cell>
          <cell r="H2934">
            <v>1522</v>
          </cell>
        </row>
        <row r="2935">
          <cell r="B2935" t="str">
            <v>AE.73215</v>
          </cell>
          <cell r="C2935" t="str">
            <v>Xaây töôøng coù chieàu daøy &gt;10cm, chieàu cao &lt;=4 baèng gaïch roãng 6 loã 8.5x13x20, VXM maùc 100, moâ ñun ñoä lôùn ML=1,5-2,0</v>
          </cell>
          <cell r="D2935" t="str">
            <v>m³</v>
          </cell>
          <cell r="F2935">
            <v>214107</v>
          </cell>
          <cell r="G2935">
            <v>54464</v>
          </cell>
          <cell r="H2935">
            <v>1522</v>
          </cell>
        </row>
        <row r="2936">
          <cell r="B2936" t="str">
            <v>AE.73220</v>
          </cell>
          <cell r="C2936" t="str">
            <v>Xaây töôøng coù chieàu daøy &gt;10cm, chieàu cao &gt;4m vaø &lt;=16m baèng gaïch roãng 6 loã 8.5x13x20</v>
          </cell>
          <cell r="D2936" t="str">
            <v>m³</v>
          </cell>
        </row>
        <row r="2937">
          <cell r="B2937" t="str">
            <v>AE.73222</v>
          </cell>
          <cell r="C2937" t="str">
            <v>Xaây töôøng coù chieàu daøy &gt;10cm, chieàu cao &gt;4m vaø &lt;=16m baèng gaïch roãng 6 loã 10x15x22 VXM caùt mòn maùc 25 - moâ ñun ñoä lôùn MI=1,5-2</v>
          </cell>
          <cell r="D2937" t="str">
            <v>m³</v>
          </cell>
          <cell r="F2937">
            <v>176971</v>
          </cell>
          <cell r="G2937">
            <v>56043</v>
          </cell>
          <cell r="H2937">
            <v>5584</v>
          </cell>
        </row>
        <row r="2938">
          <cell r="B2938" t="str">
            <v>AE.73223</v>
          </cell>
          <cell r="C2938" t="str">
            <v>Xaây töôøng coù chieàu daøy &gt;10cm, chieàu cao &gt;4m vaø &lt;=16m baèng gaïch roãng 6 loã 10x15x22 VXM caùt mòn maùc 50 - moâ ñun ñoä lôùn MI=1,5-2</v>
          </cell>
          <cell r="D2938" t="str">
            <v>m³</v>
          </cell>
          <cell r="F2938">
            <v>192717</v>
          </cell>
          <cell r="G2938">
            <v>56043</v>
          </cell>
          <cell r="H2938">
            <v>5584</v>
          </cell>
        </row>
        <row r="2939">
          <cell r="B2939" t="str">
            <v>AE.73224</v>
          </cell>
          <cell r="C2939" t="str">
            <v>Xaây töôøng coù chieàu daøy &gt;10cm, chieàu cao &gt;4m vaø &lt;=16m baèng gaïch roãng 6 loã 8.5x13x20, VXM caùt mòn maùc 75 - moâ ñun ñoä lôùn MI=1,5-2</v>
          </cell>
          <cell r="D2939" t="str">
            <v>m³</v>
          </cell>
          <cell r="F2939">
            <v>206141</v>
          </cell>
          <cell r="G2939">
            <v>56043</v>
          </cell>
          <cell r="H2939">
            <v>5584</v>
          </cell>
        </row>
        <row r="2940">
          <cell r="B2940" t="str">
            <v>AE.73225</v>
          </cell>
          <cell r="C2940" t="str">
            <v>Xaây töôøng coù chieàu daøy &gt;10cm, chieàu cao &gt;4m vaø &lt;=16m baèng gaïch roãng 6 loã 8.5x13x20, VXM maùc 100, moâ ñun ñoä lôùn ML=1,5-2,0</v>
          </cell>
          <cell r="D2940" t="str">
            <v>m³</v>
          </cell>
          <cell r="F2940">
            <v>216136</v>
          </cell>
          <cell r="G2940">
            <v>56043</v>
          </cell>
          <cell r="H2940">
            <v>5584</v>
          </cell>
        </row>
        <row r="2941">
          <cell r="B2941" t="str">
            <v>AE.73230</v>
          </cell>
          <cell r="C2941" t="str">
            <v>Xaây töôøng coù chieàu daøy &gt;10cm, chieàu cao &gt;16m vaø &lt;=50m baèng gaïch roãng 6 loã 8.5x13x20</v>
          </cell>
          <cell r="D2941" t="str">
            <v>m³</v>
          </cell>
        </row>
        <row r="2942">
          <cell r="B2942" t="str">
            <v>AE.73232</v>
          </cell>
          <cell r="C2942" t="str">
            <v>Xaây töôøng coù chieàu daøy &gt;10cm, chieàu cao &gt;4m vaø &lt;=16m baèng gaïch roãng 6 loã 8.5x13x20 VXM caùt mòn maùc 25 - moâ ñun ñoä lôùn MI=1,5-2</v>
          </cell>
          <cell r="D2942" t="str">
            <v>m³</v>
          </cell>
          <cell r="F2942">
            <v>176971</v>
          </cell>
          <cell r="G2942">
            <v>61569</v>
          </cell>
          <cell r="H2942">
            <v>48504</v>
          </cell>
        </row>
        <row r="2943">
          <cell r="B2943" t="str">
            <v>AE.73233</v>
          </cell>
          <cell r="C2943" t="str">
            <v>Xaây töôøng coù chieàu daøy &gt;10cm, chieàu cao &gt;4m vaø &lt;=16m baèng gaïch roãng 6 loã 8.5x13x20 VXM caùt mòn maùc 50 - moâ ñun ñoä lôùn MI=1,5-2</v>
          </cell>
          <cell r="D2943" t="str">
            <v>m³</v>
          </cell>
          <cell r="F2943">
            <v>192717</v>
          </cell>
          <cell r="G2943">
            <v>61569</v>
          </cell>
          <cell r="H2943">
            <v>48504</v>
          </cell>
        </row>
        <row r="2944">
          <cell r="B2944" t="str">
            <v>AE.73234</v>
          </cell>
          <cell r="C2944" t="str">
            <v>Xaây töôøng coù chieàu daøy &gt;10cm, chieàu cao &gt;16m vaø &lt;=50m baèng gaïch roãng 6 loã 8.5x13x20, VXM caùt mòn maùc 75 - moâ ñun ñoä lôùn MI=1,5-2</v>
          </cell>
          <cell r="D2944" t="str">
            <v>m³</v>
          </cell>
          <cell r="F2944">
            <v>206141</v>
          </cell>
          <cell r="G2944">
            <v>61569</v>
          </cell>
          <cell r="H2944">
            <v>48504</v>
          </cell>
        </row>
        <row r="2945">
          <cell r="B2945" t="str">
            <v>AE.73235</v>
          </cell>
          <cell r="C2945" t="str">
            <v>Xaây töôøng coù chieàu daøy &gt;10cm, chieàu cao &gt;16m vaø &lt;=50m baèng gaïch roãng 6 loã 8.5x13x20, VXM maùc 100, moâ ñun ñoä lôùn ML=1,5-2,0</v>
          </cell>
          <cell r="D2945" t="str">
            <v>m³</v>
          </cell>
          <cell r="F2945">
            <v>216136</v>
          </cell>
          <cell r="G2945">
            <v>61569</v>
          </cell>
          <cell r="H2945">
            <v>48504</v>
          </cell>
        </row>
        <row r="2946">
          <cell r="B2946" t="str">
            <v>AE.73240</v>
          </cell>
          <cell r="C2946" t="str">
            <v>Xaây töôøng coù chieàu daøy &gt;10cm, chieàu cao &gt;50m baèng gaïch roãng 6 loã 8.5x13x20</v>
          </cell>
          <cell r="D2946" t="str">
            <v>m³</v>
          </cell>
        </row>
        <row r="2947">
          <cell r="B2947" t="str">
            <v>AE.73242</v>
          </cell>
          <cell r="C2947" t="str">
            <v>Xaây töôøng coù chieàu daøy &gt;10cm, chieàu cao &gt;4m vaø &lt;=16m baèng gaïch roãng 6 loã 8.5x13x20, VXM caùt mòn maùc 25 - moâ ñun ñoä lôùn MI=1,5-2</v>
          </cell>
          <cell r="D2947" t="str">
            <v>m³</v>
          </cell>
          <cell r="F2947">
            <v>176971</v>
          </cell>
          <cell r="G2947">
            <v>64726</v>
          </cell>
          <cell r="H2947">
            <v>65626</v>
          </cell>
        </row>
        <row r="2948">
          <cell r="B2948" t="str">
            <v>AE.73243</v>
          </cell>
          <cell r="C2948" t="str">
            <v>Xaây töôøng coù chieàu daøy &gt;10cm, chieàu cao &gt;4m vaø &lt;=16m baèng gaïch roãng 6 loã 8.5x13x20, VXM caùt mòn maùc 50 - moâ ñun ñoä lôùn MI=1,5-2</v>
          </cell>
          <cell r="D2948" t="str">
            <v>m³</v>
          </cell>
          <cell r="F2948">
            <v>192717</v>
          </cell>
          <cell r="G2948">
            <v>64726</v>
          </cell>
          <cell r="H2948">
            <v>65626</v>
          </cell>
        </row>
        <row r="2949">
          <cell r="B2949" t="str">
            <v>AE.73244</v>
          </cell>
          <cell r="C2949" t="str">
            <v>Xaây töôøng coù chieàu daøy &gt;10cm, chieàu cao &gt;50m baèng gaïch roãng 6 loã 8.5x13x20, VXM caùt vaøng maùc75 - ñoä lôùn ML&gt;2</v>
          </cell>
          <cell r="D2949" t="str">
            <v>m³</v>
          </cell>
          <cell r="F2949">
            <v>206141</v>
          </cell>
          <cell r="G2949">
            <v>64726</v>
          </cell>
          <cell r="H2949">
            <v>65626</v>
          </cell>
        </row>
        <row r="2950">
          <cell r="B2950" t="str">
            <v>AE.73245</v>
          </cell>
          <cell r="C2950" t="str">
            <v>Xaây töôøng coù chieàu daøy &gt;10cm, chieàu cao &gt;50m baèng gaïch roãng 6 loã 8.5x13x20, VXM maùc 100, moâ ñun ñoä lôùn ML=1,5-2,0</v>
          </cell>
          <cell r="D2950" t="str">
            <v>m³</v>
          </cell>
          <cell r="F2950">
            <v>216136</v>
          </cell>
          <cell r="G2950">
            <v>64726</v>
          </cell>
          <cell r="H2950">
            <v>65626</v>
          </cell>
        </row>
        <row r="2951">
          <cell r="B2951" t="str">
            <v>AE.74112</v>
          </cell>
          <cell r="C2951" t="str">
            <v>Xaây töôøng coù chieàu daøy &gt;10cm, chieàu cao &gt;50m baèng gaïch roãng 6 loã 10x13.5x22, VXM caùt mòn maùc 25 - moâ ñun ñoä lôùn MI=1,5-2</v>
          </cell>
          <cell r="D2951" t="str">
            <v>m³</v>
          </cell>
          <cell r="F2951">
            <v>175309</v>
          </cell>
          <cell r="G2951">
            <v>54464</v>
          </cell>
          <cell r="H2951">
            <v>1522</v>
          </cell>
        </row>
        <row r="2952">
          <cell r="B2952" t="str">
            <v>AE.74113</v>
          </cell>
          <cell r="C2952" t="str">
            <v>Xaây töôøng coù chieàu daøy &gt;10cm, chieàu cao &gt;50m baèng gaïch roãng 6 loã 10x13.5x22, VXM caùt mòn maùc 50 - moâ ñun ñoä lôùn MI=1,5-2</v>
          </cell>
          <cell r="D2952" t="str">
            <v>m³</v>
          </cell>
          <cell r="F2952">
            <v>190907</v>
          </cell>
          <cell r="G2952">
            <v>54464</v>
          </cell>
          <cell r="H2952">
            <v>1522</v>
          </cell>
        </row>
        <row r="2953">
          <cell r="B2953" t="str">
            <v>AE.74114</v>
          </cell>
          <cell r="C2953" t="str">
            <v>Xaây töôøng coù chieàu daøy &gt;10cm, chieàu cao &lt;=4 baèng gaïch roãng 6 loã 8.5x13x20 VXM caùt mòn maùc 75 - moâ ñun ñoä lôùn MI=1,5-2</v>
          </cell>
          <cell r="D2953" t="str">
            <v>m³</v>
          </cell>
          <cell r="F2953">
            <v>204206</v>
          </cell>
          <cell r="G2953">
            <v>54464</v>
          </cell>
          <cell r="H2953">
            <v>1522</v>
          </cell>
        </row>
        <row r="2954">
          <cell r="B2954" t="str">
            <v>AE.74115</v>
          </cell>
          <cell r="C2954" t="str">
            <v>Xaây töôøng coù chieàu daøy &gt;10cm, chieàu cao &lt;=4 baèng gaïch roãng 6 loã 8.5x13x20 VXM maùc 100, moâ ñun ñoä lôùn ML=1,5-2,0</v>
          </cell>
          <cell r="D2954" t="str">
            <v>m³</v>
          </cell>
          <cell r="F2954">
            <v>214107</v>
          </cell>
          <cell r="G2954">
            <v>54464</v>
          </cell>
          <cell r="H2954">
            <v>1522</v>
          </cell>
        </row>
        <row r="2955">
          <cell r="B2955" t="str">
            <v>AE.74122</v>
          </cell>
          <cell r="C2955" t="str">
            <v>Xaây töôøng coù chieàu daøy &gt;10cm, chieàu cao &gt;50m baèng gaïch roãng 6 loã 10x15x22 VXM caùt mòn maùc 25 - moâ ñun ñoä lôùn MI=1,5-2</v>
          </cell>
          <cell r="D2955" t="str">
            <v>m³</v>
          </cell>
          <cell r="F2955">
            <v>278146</v>
          </cell>
          <cell r="G2955">
            <v>56043</v>
          </cell>
          <cell r="H2955">
            <v>5584</v>
          </cell>
        </row>
        <row r="2956">
          <cell r="B2956" t="str">
            <v>AE.74123</v>
          </cell>
          <cell r="C2956" t="str">
            <v>Xaây töôøng coù chieàu daøy &gt;10cm, chieàu cao &gt;50m baèng gaïch roãng 6 loã 10x15x22 VXM caùt mòn maùc 50 - moâ ñun ñoä lôùn MI=1,5-2</v>
          </cell>
          <cell r="D2956" t="str">
            <v>m³</v>
          </cell>
          <cell r="F2956">
            <v>293892</v>
          </cell>
          <cell r="G2956">
            <v>56043</v>
          </cell>
          <cell r="H2956">
            <v>5584</v>
          </cell>
        </row>
        <row r="2957">
          <cell r="B2957" t="str">
            <v>AE.74124</v>
          </cell>
          <cell r="C2957" t="str">
            <v>Xaây töôøng coù chieàu daøy &gt;10cm, chieàu cao &gt;4m vaø &lt;=16m baèng gaïch roãng 6 loã 8.5x13x20 VXM caùt mòn maùc 75 - moâ ñun ñoä lôùn MI=1,5-2</v>
          </cell>
          <cell r="D2957" t="str">
            <v>m³</v>
          </cell>
          <cell r="F2957">
            <v>307316</v>
          </cell>
          <cell r="G2957">
            <v>56043</v>
          </cell>
          <cell r="H2957">
            <v>5584</v>
          </cell>
        </row>
        <row r="2958">
          <cell r="B2958" t="str">
            <v>AE.74125</v>
          </cell>
          <cell r="C2958" t="str">
            <v>Xaây töôøng coù chieàu daøy &gt;10cm, chieàu cao &gt;4m vaø &lt;=16m baèng gaïch roãng 6 loã 8.5x13x20 VXM maùc 100, moâ ñun ñoä lôùn ML=1,5-2,0</v>
          </cell>
          <cell r="D2958" t="str">
            <v>m³</v>
          </cell>
          <cell r="F2958">
            <v>317311</v>
          </cell>
          <cell r="G2958">
            <v>56043</v>
          </cell>
          <cell r="H2958">
            <v>5584</v>
          </cell>
        </row>
        <row r="2959">
          <cell r="B2959" t="str">
            <v>AE.74132</v>
          </cell>
          <cell r="C2959" t="str">
            <v>Xaây töôøng coù chieàu daøy &gt;10cm, chieàu cao &gt;50m baèng gaïch roãng 6 loã 8.5x13x20 VXM caùt mòn maùc 25 - moâ ñun ñoä lôùn MI=1,5-2</v>
          </cell>
          <cell r="D2959" t="str">
            <v>m³</v>
          </cell>
          <cell r="F2959">
            <v>176971</v>
          </cell>
          <cell r="G2959">
            <v>61569</v>
          </cell>
          <cell r="H2959">
            <v>48504</v>
          </cell>
        </row>
        <row r="2960">
          <cell r="B2960" t="str">
            <v>AE.74133</v>
          </cell>
          <cell r="C2960" t="str">
            <v>Xaây töôøng coù chieàu daøy &gt;10cm, chieàu cao &gt;50m baèng gaïch roãng 6 loã 8.5x13x20 VXM caùt mòn maùc 50 - moâ ñun ñoä lôùn MI=1,5-2</v>
          </cell>
          <cell r="D2960" t="str">
            <v>m³</v>
          </cell>
          <cell r="F2960">
            <v>192717</v>
          </cell>
          <cell r="G2960">
            <v>61569</v>
          </cell>
          <cell r="H2960">
            <v>48504</v>
          </cell>
        </row>
        <row r="2961">
          <cell r="B2961" t="str">
            <v>AE.74134</v>
          </cell>
          <cell r="C2961" t="str">
            <v>Xaây töôøng coù chieàu daøy &gt;10cm, chieàu cao &gt;16m vaø &lt;=50m baèng gaïch roãng 6 loã 8.5x13x20 VXM caùt mòn maùc 75 - moâ ñun ñoä lôùn MI=1,5-2</v>
          </cell>
          <cell r="D2961" t="str">
            <v>m³</v>
          </cell>
          <cell r="F2961">
            <v>206141</v>
          </cell>
          <cell r="G2961">
            <v>61569</v>
          </cell>
          <cell r="H2961">
            <v>48504</v>
          </cell>
        </row>
        <row r="2962">
          <cell r="B2962" t="str">
            <v>AE.74135</v>
          </cell>
          <cell r="C2962" t="str">
            <v>Xaây töôøng coù chieàu daøy &gt;10cm, chieàu cao &gt;16m vaø &lt;=50m baèng gaïch roãng 6 loã 8.5x13x20 VXM maùc 100, moâ ñun ñoä lôùn ML=1,5-2,0</v>
          </cell>
          <cell r="D2962" t="str">
            <v>m³</v>
          </cell>
          <cell r="F2962">
            <v>216136</v>
          </cell>
          <cell r="G2962">
            <v>61569</v>
          </cell>
          <cell r="H2962">
            <v>48504</v>
          </cell>
        </row>
        <row r="2963">
          <cell r="B2963" t="str">
            <v>AE.74142</v>
          </cell>
          <cell r="C2963" t="str">
            <v>Xaây töôøng coù chieàu daøy &gt;10cm, chieàu cao &gt;50m baèng gaïch roãng 6 loã 8.5x13x20, VXM caùt mòn maùc 25 - moâ ñun ñoä lôùn MI=1,5-2</v>
          </cell>
          <cell r="D2963" t="str">
            <v>m³</v>
          </cell>
          <cell r="F2963">
            <v>176971</v>
          </cell>
          <cell r="G2963">
            <v>64726</v>
          </cell>
          <cell r="H2963">
            <v>65626</v>
          </cell>
        </row>
        <row r="2964">
          <cell r="B2964" t="str">
            <v>AE.74143</v>
          </cell>
          <cell r="C2964" t="str">
            <v>Xaây töôøng coù chieàu daøy &gt;10cm, chieàu cao &gt;50m baèng gaïch roãng 6 loã 8.5x13x20, VXM caùt mòn maùc 50 - moâ ñun ñoä lôùn MI=1,5-2</v>
          </cell>
          <cell r="D2964" t="str">
            <v>m³</v>
          </cell>
          <cell r="F2964">
            <v>192717</v>
          </cell>
          <cell r="G2964">
            <v>64726</v>
          </cell>
          <cell r="H2964">
            <v>65626</v>
          </cell>
        </row>
        <row r="2965">
          <cell r="B2965" t="str">
            <v>AE.74144</v>
          </cell>
          <cell r="C2965" t="str">
            <v>Xaây töôøng coù chieàu daøy &gt;10cm, chieàu cao &gt;50m baèng gaïch roãng 6 loã 8.5x13x20 VXM caùt mòn maùc 75 - moâ ñun ñoä lôùn MI=1,5-2</v>
          </cell>
          <cell r="D2965" t="str">
            <v>m³</v>
          </cell>
          <cell r="F2965">
            <v>206141</v>
          </cell>
          <cell r="G2965">
            <v>64726</v>
          </cell>
          <cell r="H2965">
            <v>65626</v>
          </cell>
        </row>
        <row r="2966">
          <cell r="B2966" t="str">
            <v>AE.74145</v>
          </cell>
          <cell r="C2966" t="str">
            <v>Xaây töôøng coù chieàu daøy &gt;10cm, chieàu cao &gt;50m baèng gaïch roãng 6 loã 8.5x13x20 VXM maùc 100, moâ ñun ñoä lôùn ML=1,5-2,0</v>
          </cell>
          <cell r="D2966" t="str">
            <v>m³</v>
          </cell>
          <cell r="F2966">
            <v>216136</v>
          </cell>
          <cell r="G2966">
            <v>64726</v>
          </cell>
          <cell r="H2966">
            <v>65626</v>
          </cell>
        </row>
        <row r="2967">
          <cell r="B2967" t="str">
            <v>AE.81112</v>
          </cell>
          <cell r="C2967" t="str">
            <v>Xaây töôøng gaïch beâ toâng 20x20x40 chieàu daøy &lt;=30cm VXM caùt mòn maùc 25 - moâ ñun ñoä lôùn MI=1,5-2</v>
          </cell>
          <cell r="D2967" t="str">
            <v>m³</v>
          </cell>
          <cell r="F2967">
            <v>338853</v>
          </cell>
          <cell r="G2967">
            <v>52484</v>
          </cell>
        </row>
        <row r="2968">
          <cell r="B2968" t="str">
            <v>AE.81113</v>
          </cell>
          <cell r="C2968" t="str">
            <v>Xaây töôøng gaïch beâ toâng 20x20x40 chieàu daøy &lt;=30cm VXM caùt mòn maùc 50 - moâ ñun ñoä lôùn MI=1,5-2</v>
          </cell>
          <cell r="D2968" t="str">
            <v>m³</v>
          </cell>
          <cell r="F2968">
            <v>345261</v>
          </cell>
          <cell r="G2968">
            <v>52484</v>
          </cell>
        </row>
        <row r="2969">
          <cell r="B2969" t="str">
            <v>AE.81114</v>
          </cell>
          <cell r="C2969" t="str">
            <v>Xaây töôøng gaïch beâ toâng 20x20x40 chieàu daøy &lt;=30cm VXM caùt mòn maùc 75 - moâ ñun ñoä lôùn MI=1,5-2</v>
          </cell>
          <cell r="D2969" t="str">
            <v>m³</v>
          </cell>
          <cell r="F2969">
            <v>350726</v>
          </cell>
          <cell r="G2969">
            <v>52484</v>
          </cell>
        </row>
        <row r="2970">
          <cell r="B2970" t="str">
            <v>AE.81115</v>
          </cell>
          <cell r="C2970" t="str">
            <v>Xaây töôøng gaïch beâ toâng 20x20x40 chieàu daøy &lt;=30cm VXM maùc 100, moâ ñun ñoä lôùn ML=1,5-2,0</v>
          </cell>
          <cell r="D2970" t="str">
            <v>m³</v>
          </cell>
          <cell r="F2970">
            <v>354789</v>
          </cell>
          <cell r="G2970">
            <v>52484</v>
          </cell>
        </row>
        <row r="2971">
          <cell r="B2971" t="str">
            <v>AE.81122</v>
          </cell>
          <cell r="C2971" t="str">
            <v>Xaây töôøng gaïch beâ toâng 20x20x40 chieàu daøy &gt;30cm VXM caùt mòn maùc 25 - moâ ñun ñoä lôùn MI=1,5-2</v>
          </cell>
          <cell r="D2971" t="str">
            <v>m³</v>
          </cell>
          <cell r="F2971">
            <v>320819</v>
          </cell>
          <cell r="G2971">
            <v>46788</v>
          </cell>
        </row>
        <row r="2972">
          <cell r="B2972" t="str">
            <v>AE.81123</v>
          </cell>
          <cell r="C2972" t="str">
            <v>Xaây töôøng gaïch beâ toâng 20x20x40 chieàu daøy &gt;30cm VXM caùt mòn maùc 50 - moâ ñun ñoä lôùn MI=1,5-2</v>
          </cell>
          <cell r="D2972" t="str">
            <v>m³</v>
          </cell>
          <cell r="F2972">
            <v>331241</v>
          </cell>
          <cell r="G2972">
            <v>46788</v>
          </cell>
        </row>
        <row r="2973">
          <cell r="B2973" t="str">
            <v>AE.81124</v>
          </cell>
          <cell r="C2973" t="str">
            <v>Xaây töôøng gaïch beâ toâng 20x20x40 chieàu daøy &gt;30cm VXM caùt mòn maùc 75 - moâ ñun ñoä lôùn MI=1,5-2</v>
          </cell>
          <cell r="D2973" t="str">
            <v>m³</v>
          </cell>
          <cell r="F2973">
            <v>340137</v>
          </cell>
          <cell r="G2973">
            <v>46788</v>
          </cell>
        </row>
        <row r="2974">
          <cell r="B2974" t="str">
            <v>AE.81125</v>
          </cell>
          <cell r="C2974" t="str">
            <v>Xaây töôøng gaïch beâ toâng 20x20x40 chieàu daøy &gt;30cm VXM maùc 100, moâ ñun ñoä lôùn ML=1,5-2,0</v>
          </cell>
          <cell r="D2974" t="str">
            <v>m³</v>
          </cell>
          <cell r="F2974">
            <v>346743</v>
          </cell>
          <cell r="G2974">
            <v>46788</v>
          </cell>
        </row>
        <row r="2975">
          <cell r="B2975" t="str">
            <v>AE.81212</v>
          </cell>
          <cell r="C2975" t="str">
            <v>Xaây töôøng gaïch beâ toâng 15x20x40 chieàu daøy &lt;=30cm VXM caùt mòn maùc 25 - moâ ñun ñoä lôùn MI=1,5-2</v>
          </cell>
          <cell r="D2975" t="str">
            <v>m³</v>
          </cell>
          <cell r="F2975">
            <v>330533</v>
          </cell>
          <cell r="G2975">
            <v>62248</v>
          </cell>
        </row>
        <row r="2976">
          <cell r="B2976" t="str">
            <v>AE.81213</v>
          </cell>
          <cell r="C2976" t="str">
            <v>Xaây töôøng gaïch beâ toâng 15x20x40 chieàu daøy &lt;=30cm VXM caùt mòn maùc 50 - moâ ñun ñoä lôùn MI=1,5-2</v>
          </cell>
          <cell r="D2976" t="str">
            <v>m³</v>
          </cell>
          <cell r="F2976">
            <v>336941</v>
          </cell>
          <cell r="G2976">
            <v>62248</v>
          </cell>
        </row>
        <row r="2977">
          <cell r="B2977" t="str">
            <v>AE.81214</v>
          </cell>
          <cell r="C2977" t="str">
            <v>Xaây töôøng gaïch beâ toâng 15x20x40 chieàu daøy &lt;=30cm VXM caùt mòn maùc 75 - moâ ñun ñoä lôùn MI=1,5-2</v>
          </cell>
          <cell r="D2977" t="str">
            <v>m³</v>
          </cell>
          <cell r="F2977">
            <v>342406</v>
          </cell>
          <cell r="G2977">
            <v>62248</v>
          </cell>
        </row>
        <row r="2978">
          <cell r="B2978" t="str">
            <v>AE.81215</v>
          </cell>
          <cell r="C2978" t="str">
            <v>Xaây töôøng gaïch beâ toâng 15x20x40 chieàu daøy &lt;=30cm VXM maùc 100, moâ ñun ñoä lôùn ML=1,5-2,0.</v>
          </cell>
          <cell r="D2978" t="str">
            <v>m³</v>
          </cell>
          <cell r="F2978">
            <v>346469</v>
          </cell>
          <cell r="G2978">
            <v>62248</v>
          </cell>
        </row>
        <row r="2979">
          <cell r="B2979" t="str">
            <v>AE.81222</v>
          </cell>
          <cell r="C2979" t="str">
            <v>Xaây töôøng gaïch beâ toâng 15x20x40 chieàu daøy &gt;30cm VXM caùt mòn maùc 25 - moâ ñun ñoä lôùn MI=1,5-2</v>
          </cell>
          <cell r="D2979" t="str">
            <v>m³</v>
          </cell>
          <cell r="F2979">
            <v>321314</v>
          </cell>
          <cell r="G2979">
            <v>57773</v>
          </cell>
        </row>
        <row r="2980">
          <cell r="B2980" t="str">
            <v>AE.81223</v>
          </cell>
          <cell r="C2980" t="str">
            <v>Xaây töôøng gaïch beâ toâng 15x20x40 chieàu daøy &gt;30cm VXM caùt mòn maùc 50 - moâ ñun ñoä lôùn MI=1,5-2</v>
          </cell>
          <cell r="D2980" t="str">
            <v>m³</v>
          </cell>
          <cell r="F2980">
            <v>332420</v>
          </cell>
          <cell r="G2980">
            <v>57773</v>
          </cell>
        </row>
        <row r="2981">
          <cell r="B2981" t="str">
            <v>AE.81224</v>
          </cell>
          <cell r="C2981" t="str">
            <v>Xaây töôøng gaïch beâ toâng 15x20x40 chieàu daøy &gt;30cm VXM caùt mòn maùc 75 - moâ ñun ñoä lôùn MI=1,5-2</v>
          </cell>
          <cell r="D2981" t="str">
            <v>m³</v>
          </cell>
          <cell r="F2981">
            <v>341894</v>
          </cell>
          <cell r="G2981">
            <v>57773</v>
          </cell>
        </row>
        <row r="2982">
          <cell r="B2982" t="str">
            <v>AE.81225</v>
          </cell>
          <cell r="C2982" t="str">
            <v>Xaây töôøng gaïch beâ toâng 15x20x40 chieàu daøy &gt;30cm VXM maùc 100, moâ ñun ñoä lôùn ML=1,5-2,0</v>
          </cell>
          <cell r="D2982" t="str">
            <v>m³</v>
          </cell>
          <cell r="F2982">
            <v>348936</v>
          </cell>
          <cell r="G2982">
            <v>57773</v>
          </cell>
        </row>
        <row r="2983">
          <cell r="B2983" t="str">
            <v>AE.81312</v>
          </cell>
          <cell r="C2983" t="str">
            <v>Xaây töôøng gaïch beâ toâng 10x20x40 chieàu daøy &lt;=30cm VXM caùt mòn maùc 25 - moâ ñun ñoä lôùn MI=1,5-2</v>
          </cell>
          <cell r="D2983" t="str">
            <v>m³</v>
          </cell>
          <cell r="F2983">
            <v>327332</v>
          </cell>
          <cell r="G2983">
            <v>62248</v>
          </cell>
        </row>
        <row r="2984">
          <cell r="B2984" t="str">
            <v>AE.81313</v>
          </cell>
          <cell r="C2984" t="str">
            <v>Xaây töôøng gaïch beâ toâng 10x20x40 chieàu daøy &lt;=30cm VXM caùt mòn maùc 50 - moâ ñun ñoä lôùn MI=1,5-2</v>
          </cell>
          <cell r="D2984" t="str">
            <v>m³</v>
          </cell>
          <cell r="F2984">
            <v>334166</v>
          </cell>
          <cell r="G2984">
            <v>62248</v>
          </cell>
        </row>
        <row r="2985">
          <cell r="B2985" t="str">
            <v>AE.81314</v>
          </cell>
          <cell r="C2985" t="str">
            <v>Xaây töôøng gaïch beâ toâng 10x20x40 chieàu daøy &lt;=30cm VXM caùt mòn maùc 75 - moâ ñun ñoä lôùn MI=1,5-2</v>
          </cell>
          <cell r="D2985" t="str">
            <v>m³</v>
          </cell>
          <cell r="F2985">
            <v>339999</v>
          </cell>
          <cell r="G2985">
            <v>62248</v>
          </cell>
        </row>
        <row r="2986">
          <cell r="B2986" t="str">
            <v>AE.81315</v>
          </cell>
          <cell r="C2986" t="str">
            <v>Xaây töôøng gaïch beâ toâng 10x20x40 chieàu daøy &lt;=30cm VXM maùc 100, moâ ñun ñoä lôùn ML=1,5-2,0</v>
          </cell>
          <cell r="D2986" t="str">
            <v>m³</v>
          </cell>
          <cell r="F2986">
            <v>344330</v>
          </cell>
          <cell r="G2986">
            <v>62248</v>
          </cell>
        </row>
        <row r="2987">
          <cell r="B2987" t="str">
            <v>AE.81322</v>
          </cell>
          <cell r="C2987" t="str">
            <v>Xaây töôøng gaïch beâ toâng 10x20x40 chieàu daøy &gt;30cm VXM caùt mòn maùc 25 - moâ ñun ñoä lôùn MI=1,5-2</v>
          </cell>
          <cell r="D2987" t="str">
            <v>m³</v>
          </cell>
          <cell r="F2987">
            <v>329248</v>
          </cell>
          <cell r="G2987">
            <v>56145</v>
          </cell>
        </row>
        <row r="2988">
          <cell r="B2988" t="str">
            <v>AE.81323</v>
          </cell>
          <cell r="C2988" t="str">
            <v>Xaây töôøng gaïch beâ toâng 10x20x40 chieàu daøy &gt;30cm VXM caùt mòn maùc 50 - moâ ñun ñoä lôùn MI=1,5-2</v>
          </cell>
          <cell r="D2988" t="str">
            <v>m³</v>
          </cell>
          <cell r="F2988">
            <v>336937</v>
          </cell>
          <cell r="G2988">
            <v>56145</v>
          </cell>
        </row>
        <row r="2989">
          <cell r="B2989" t="str">
            <v>AE.81324</v>
          </cell>
          <cell r="C2989" t="str">
            <v>Xaây töôøng gaïch beâ toâng 10x20x40 chieàu daøy &gt;30cm VXM caùt mòn maùc 75 - moâ ñun ñoä lôùn MI=1,5-2</v>
          </cell>
          <cell r="D2989" t="str">
            <v>m³</v>
          </cell>
          <cell r="F2989">
            <v>343498</v>
          </cell>
          <cell r="G2989">
            <v>56145</v>
          </cell>
        </row>
        <row r="2990">
          <cell r="B2990" t="str">
            <v>AE.81325</v>
          </cell>
          <cell r="C2990" t="str">
            <v>Xaây töôøng gaïch beâ toâng 10x20x40 chieàu daøy &gt;30cm VXM maùc 100, moâ ñun ñoä lôùn ML=1,5-2,0</v>
          </cell>
          <cell r="D2990" t="str">
            <v>m³</v>
          </cell>
          <cell r="F2990">
            <v>348371</v>
          </cell>
          <cell r="G2990">
            <v>56145</v>
          </cell>
        </row>
        <row r="2991">
          <cell r="B2991" t="str">
            <v>AE.81412</v>
          </cell>
          <cell r="C2991" t="str">
            <v>Xaây töôøng gaïch beâ toâng 15x20x30 chieàu daøy &lt;=30cm VXM caùt mòn maùc 25 - moâ ñun ñoä lôùn MI=1,5-2</v>
          </cell>
          <cell r="D2991" t="str">
            <v>m³</v>
          </cell>
          <cell r="F2991">
            <v>405332</v>
          </cell>
          <cell r="G2991">
            <v>52484</v>
          </cell>
        </row>
        <row r="2992">
          <cell r="B2992" t="str">
            <v>AE.81413</v>
          </cell>
          <cell r="C2992" t="str">
            <v>Xaây töôøng gaïch beâ toâng 15x20x30 chieàu daøy &lt;=30cm VXM caùt mòn maùc 50 - moâ ñun ñoä lôùn MI=1,5-2</v>
          </cell>
          <cell r="D2992" t="str">
            <v>m³</v>
          </cell>
          <cell r="F2992">
            <v>412166</v>
          </cell>
          <cell r="G2992">
            <v>52484</v>
          </cell>
        </row>
        <row r="2993">
          <cell r="B2993" t="str">
            <v>AE.81414</v>
          </cell>
          <cell r="C2993" t="str">
            <v>Xaây töôøng gaïch beâ toâng 15x20x30 chieàu daøy &lt;=30cm VXM caùt mòn maùc 75 - moâ ñun ñoä lôùn MI=1,5-2</v>
          </cell>
          <cell r="D2993" t="str">
            <v>m³</v>
          </cell>
          <cell r="F2993">
            <v>417999</v>
          </cell>
          <cell r="G2993">
            <v>52484</v>
          </cell>
        </row>
        <row r="2994">
          <cell r="B2994" t="str">
            <v>AE.81415</v>
          </cell>
          <cell r="C2994" t="str">
            <v>Xaây töôøng gaïch beâ toâng 15x20x30 chieàu daøy &lt;=30cm VXM maùc 100, moâ ñun ñoä lôùn ML=1,5-2,0</v>
          </cell>
          <cell r="D2994" t="str">
            <v>m³</v>
          </cell>
          <cell r="F2994">
            <v>422330</v>
          </cell>
          <cell r="G2994">
            <v>52484</v>
          </cell>
        </row>
        <row r="2995">
          <cell r="B2995" t="str">
            <v>AE.81422</v>
          </cell>
          <cell r="C2995" t="str">
            <v>Xaây töôøng gaïch beâ toâng 15x20x30 chieàu daøy &gt;30cm VXM caùt mòn maùc 25 - moâ ñun ñoä lôùn MI=1,5-2</v>
          </cell>
          <cell r="D2995" t="str">
            <v>m³</v>
          </cell>
          <cell r="F2995">
            <v>409165</v>
          </cell>
          <cell r="G2995">
            <v>50856</v>
          </cell>
        </row>
        <row r="2996">
          <cell r="B2996" t="str">
            <v>AE.81423</v>
          </cell>
          <cell r="C2996" t="str">
            <v>Xaây töôøng gaïch beâ toâng 15x20x30 chieàu daøy &gt;30cm VXM caùt mòn maùc 50 - moâ ñun ñoä lôùn MI=1,5-2</v>
          </cell>
          <cell r="D2996" t="str">
            <v>m³</v>
          </cell>
          <cell r="F2996">
            <v>417708</v>
          </cell>
          <cell r="G2996">
            <v>50856</v>
          </cell>
        </row>
        <row r="2997">
          <cell r="B2997" t="str">
            <v>AE.81424</v>
          </cell>
          <cell r="C2997" t="str">
            <v>Xaây töôøng gaïch beâ toâng 15x20x30 chieàu daøy &gt;30cm VXM caùt mòn maùc 75 - moâ ñun ñoä lôùn MI=1,5-2</v>
          </cell>
          <cell r="D2997" t="str">
            <v>m³</v>
          </cell>
          <cell r="F2997">
            <v>424997</v>
          </cell>
          <cell r="G2997">
            <v>50856</v>
          </cell>
        </row>
        <row r="2998">
          <cell r="B2998" t="str">
            <v>AE.81425</v>
          </cell>
          <cell r="C2998" t="str">
            <v>Xaây töôøng gaïch beâ toâng 15x20x30 chieàu daøy &gt;30cm VXM maùc 100, moâ ñun ñoä lôùn ML=1,5-2,0</v>
          </cell>
          <cell r="D2998" t="str">
            <v>m³</v>
          </cell>
          <cell r="F2998">
            <v>430413</v>
          </cell>
          <cell r="G2998">
            <v>50856</v>
          </cell>
        </row>
        <row r="2999">
          <cell r="B2999" t="str">
            <v>AE.82112</v>
          </cell>
          <cell r="C2999" t="str">
            <v>Xaây töôøng gaïch silicat 6.5x12x25 chieàu daøy &lt;=33cm vaø chieàu cao&lt;=4m VXM caùt mòn maùc 25 - moâ ñun ñoä lôùn MI=1,5-2</v>
          </cell>
          <cell r="D2999" t="str">
            <v>m³</v>
          </cell>
          <cell r="F2999">
            <v>496860</v>
          </cell>
          <cell r="G2999">
            <v>118401</v>
          </cell>
        </row>
        <row r="3000">
          <cell r="B3000" t="str">
            <v>AE.82113</v>
          </cell>
          <cell r="C3000" t="str">
            <v>Xaây töôøng gaïch silicat 6.5x12x25 chieàu daøy &lt;=33cm vaø chieàu cao&lt;=4m VXM caùt mòn maùc 50 - moâ ñun ñoä lôùn MI=1,5-2</v>
          </cell>
          <cell r="D3000" t="str">
            <v>m³</v>
          </cell>
          <cell r="F3000">
            <v>519888</v>
          </cell>
          <cell r="G3000">
            <v>118401</v>
          </cell>
        </row>
        <row r="3001">
          <cell r="B3001" t="str">
            <v>AE.82114</v>
          </cell>
          <cell r="C3001" t="str">
            <v>Xaây töôøng gaïch silicat 6.5x12x25 chieàu daøy &lt;=33cm vaø chieàu cao&lt;=4m VXM caùt mòn maùc 75 - moâ ñun ñoä lôùn MI=1,5-2</v>
          </cell>
          <cell r="D3001" t="str">
            <v>m³</v>
          </cell>
          <cell r="F3001">
            <v>539534</v>
          </cell>
          <cell r="G3001">
            <v>118401</v>
          </cell>
        </row>
        <row r="3002">
          <cell r="B3002" t="str">
            <v>AE.82115</v>
          </cell>
          <cell r="C3002" t="str">
            <v>Xaây töôøng gaïch silicat 6.5x12x25 chieàu daøy &lt;=33cm vaø chieàu cao&lt;=4m VXM maùc 100, moâ ñun ñoä lôùn ML=1,5-2,0</v>
          </cell>
          <cell r="D3002" t="str">
            <v>m³</v>
          </cell>
          <cell r="F3002">
            <v>554139</v>
          </cell>
          <cell r="G3002">
            <v>118401</v>
          </cell>
        </row>
        <row r="3003">
          <cell r="B3003" t="str">
            <v>AE.82122</v>
          </cell>
          <cell r="C3003" t="str">
            <v>Xaây töôøng gaïch silicat 6.5x12x25 chieàu daøy &lt;=33cm vaø chieàu cao&gt;4m &lt;=16m VXM caùt mòn maùc 25 - moâ ñun ñoä lôùn MI=1,5-2</v>
          </cell>
          <cell r="D3003" t="str">
            <v>m³</v>
          </cell>
          <cell r="F3003">
            <v>496860</v>
          </cell>
          <cell r="G3003">
            <v>163788</v>
          </cell>
        </row>
        <row r="3004">
          <cell r="B3004" t="str">
            <v>AE.82123</v>
          </cell>
          <cell r="C3004" t="str">
            <v>Xaây töôøng gaïch silicat 6.5x12x25 chieàu daøy &lt;=33cm vaø chieàu cao&gt;4m &lt;=16m VXM caùt mòn maùc 50 - moâ ñun ñoä lôùn MI=1,5-2</v>
          </cell>
          <cell r="D3004" t="str">
            <v>m³</v>
          </cell>
          <cell r="F3004">
            <v>519888</v>
          </cell>
          <cell r="G3004">
            <v>163788</v>
          </cell>
        </row>
        <row r="3005">
          <cell r="B3005" t="str">
            <v>AE.82124</v>
          </cell>
          <cell r="C3005" t="str">
            <v>Xaây töôøng gaïch silicat 6.5x12x25 chieàu daøy &lt;=33cm vaø chieàu cao&gt;4m &lt;=16m VXM caùt mòn maùc 75 - moâ ñun ñoä lôùn MI=1,5-2</v>
          </cell>
          <cell r="D3005" t="str">
            <v>m³</v>
          </cell>
          <cell r="F3005">
            <v>539534</v>
          </cell>
          <cell r="G3005">
            <v>163788</v>
          </cell>
        </row>
        <row r="3006">
          <cell r="B3006" t="str">
            <v>AE.82125</v>
          </cell>
          <cell r="C3006" t="str">
            <v>Xaây töôøng gaïch silicat 6.5x12x25 chieàu daøy &lt;=33cm vaø chieàu cao&gt;4m &lt;=16m VXM maùc 100, moâ ñun ñoä lôùn ML=1,5-2,0</v>
          </cell>
          <cell r="D3006" t="str">
            <v>m³</v>
          </cell>
          <cell r="F3006">
            <v>554139</v>
          </cell>
          <cell r="G3006">
            <v>163788</v>
          </cell>
        </row>
        <row r="3007">
          <cell r="B3007" t="str">
            <v>AE.82212</v>
          </cell>
          <cell r="C3007" t="str">
            <v>Xaây töôøng gaïch silicat 6.5x12x25 chieàu daøy &gt;33cm vaø chieàu cao&lt;=4m VXM caùt mòn maùc 25 - moâ ñun ñoä lôùn MI=1,5-2</v>
          </cell>
          <cell r="D3007" t="str">
            <v>m³</v>
          </cell>
          <cell r="F3007">
            <v>489239</v>
          </cell>
          <cell r="G3007">
            <v>78934</v>
          </cell>
        </row>
        <row r="3008">
          <cell r="B3008" t="str">
            <v>AE.82213</v>
          </cell>
          <cell r="C3008" t="str">
            <v>Xaây töôøng gaïch silicat 6.5x12x25 chieàu daøy &gt;33cm vaø chieàu cao&lt;=4m VXM caùt mòn maùc 50 - moâ ñun ñoä lôùn MI=1,5-2</v>
          </cell>
          <cell r="D3008" t="str">
            <v>m³</v>
          </cell>
          <cell r="F3008">
            <v>512609</v>
          </cell>
          <cell r="G3008">
            <v>78934</v>
          </cell>
        </row>
        <row r="3009">
          <cell r="B3009" t="str">
            <v>AE.82214</v>
          </cell>
          <cell r="C3009" t="str">
            <v>Xaây töôøng gaïch silicat 6.5x12x25 chieàu daøy &gt;33cm vaø chieàu cao&lt;=4m VXM caùt mòn maùc 75 - moâ ñun ñoä lôùn MI=1,5-2</v>
          </cell>
          <cell r="D3009" t="str">
            <v>m³</v>
          </cell>
          <cell r="F3009">
            <v>532550</v>
          </cell>
          <cell r="G3009">
            <v>78934</v>
          </cell>
        </row>
        <row r="3010">
          <cell r="B3010" t="str">
            <v>AE.82215</v>
          </cell>
          <cell r="C3010" t="str">
            <v>Xaây töôøng gaïch silicat 6.5x12x25 chieàu daøy &gt;33cm vaø chieàu cao&lt;=4m VXM maùc 100, moâ ñun ñoä lôùn ML=1,5-2,0</v>
          </cell>
          <cell r="D3010" t="str">
            <v>m³</v>
          </cell>
          <cell r="F3010">
            <v>547371</v>
          </cell>
          <cell r="G3010">
            <v>78934</v>
          </cell>
        </row>
        <row r="3011">
          <cell r="B3011" t="str">
            <v>AE.82222</v>
          </cell>
          <cell r="C3011" t="str">
            <v>Xaây töôøng gaïch silicat 6.5x12x25 chieàu daøy &gt;33cm vaø chieàu cao&gt;4m, &lt;=16m VXM caùt mòn maùc 25 - moâ ñun ñoä lôùn MI=1,5-2</v>
          </cell>
          <cell r="D3011" t="str">
            <v>m³</v>
          </cell>
          <cell r="F3011">
            <v>489239</v>
          </cell>
          <cell r="G3011">
            <v>104982</v>
          </cell>
        </row>
        <row r="3012">
          <cell r="B3012" t="str">
            <v>AE.82223</v>
          </cell>
          <cell r="C3012" t="str">
            <v>Xaây töôøng gaïch silicat 6.5x12x25 chieàu daøy &gt;33cm vaø chieàu cao&gt;4m, &lt;=16m VXM caùt mòn maùc 50 - moâ ñun ñoä lôùn MI=1,5-2</v>
          </cell>
          <cell r="D3012" t="str">
            <v>m³</v>
          </cell>
          <cell r="F3012">
            <v>512609</v>
          </cell>
          <cell r="G3012">
            <v>104982</v>
          </cell>
        </row>
        <row r="3013">
          <cell r="B3013" t="str">
            <v>AE.82224</v>
          </cell>
          <cell r="C3013" t="str">
            <v>Xaây töôøng gaïch silicat 6.5x12x25 chieàu daøy &gt;33cm vaø chieàu cao&gt;4m, &lt;=16m VXM caùt mòn maùc 75 - moâ ñun ñoä lôùn MI=1,5-2</v>
          </cell>
          <cell r="D3013" t="str">
            <v>m³</v>
          </cell>
          <cell r="F3013">
            <v>532550</v>
          </cell>
          <cell r="G3013">
            <v>104982</v>
          </cell>
        </row>
        <row r="3014">
          <cell r="B3014" t="str">
            <v>AE.82225</v>
          </cell>
          <cell r="C3014" t="str">
            <v>Xaây töôøng gaïch silicat 6.5x12x25 chieàu daøy &gt;33cm vaø chieàu cao&gt;4m, &lt;=16m VXM maùc 100, moâ ñun ñoä lôùn ML=1,5-2,0</v>
          </cell>
          <cell r="D3014" t="str">
            <v>m³</v>
          </cell>
          <cell r="F3014">
            <v>547371</v>
          </cell>
          <cell r="G3014">
            <v>104982</v>
          </cell>
        </row>
        <row r="3015">
          <cell r="B3015" t="str">
            <v>AE.83112</v>
          </cell>
          <cell r="C3015" t="str">
            <v>Xaây töôøng thoâng gioù baèng gaïch thoâng gioù 20x20cm VXM caùt mòn maùc 25 - moâ ñun ñoä lôùn MI=1,5-2</v>
          </cell>
          <cell r="D3015" t="str">
            <v>m²</v>
          </cell>
          <cell r="F3015">
            <v>68101</v>
          </cell>
          <cell r="G3015">
            <v>23286</v>
          </cell>
        </row>
        <row r="3016">
          <cell r="B3016" t="str">
            <v>AE.83113</v>
          </cell>
          <cell r="C3016" t="str">
            <v>Xaây töôøng thoâng gioù baèng gaïch thoâng gioù 20x20cm VXM caùt mòn maùc 50 - moâ ñun ñoä lôùn MI=1,5-2</v>
          </cell>
          <cell r="D3016" t="str">
            <v>m²</v>
          </cell>
          <cell r="F3016">
            <v>68614</v>
          </cell>
          <cell r="G3016">
            <v>23286</v>
          </cell>
        </row>
        <row r="3017">
          <cell r="B3017" t="str">
            <v>AE.83114</v>
          </cell>
          <cell r="C3017" t="str">
            <v>Xaây töôøng thoâng gioù baèng gaïch thoâng gioù 20x20cm VXM caùt mòn maùc 75 - moâ ñun ñoä lôùn MI=1,5-2</v>
          </cell>
          <cell r="D3017" t="str">
            <v>m²</v>
          </cell>
          <cell r="F3017">
            <v>69054</v>
          </cell>
          <cell r="G3017">
            <v>23286</v>
          </cell>
        </row>
        <row r="3018">
          <cell r="B3018" t="str">
            <v>AE.83115</v>
          </cell>
          <cell r="C3018" t="str">
            <v>Xaây töôøng thoâng gioù baèng gaïch thoâng gioù 20x20cm VXM maùc 100, moâ ñun ñoä lôùn ML=1,5-2,0</v>
          </cell>
          <cell r="D3018" t="str">
            <v>m²</v>
          </cell>
          <cell r="F3018">
            <v>69386</v>
          </cell>
          <cell r="G3018">
            <v>23286</v>
          </cell>
        </row>
        <row r="3019">
          <cell r="B3019" t="str">
            <v>AE.83212</v>
          </cell>
          <cell r="C3019" t="str">
            <v>Xaây töôøng thoâng gioù baèng gaïch thoâng gioù 30x30cm VXM caùt mòn maùc 25 - moâ ñun ñoä lôùn MI=1,5-2</v>
          </cell>
          <cell r="D3019" t="str">
            <v>m²</v>
          </cell>
          <cell r="F3019">
            <v>43365</v>
          </cell>
          <cell r="G3019">
            <v>25654</v>
          </cell>
        </row>
        <row r="3020">
          <cell r="B3020" t="str">
            <v>AE.83213</v>
          </cell>
          <cell r="C3020" t="str">
            <v>Xaây töôøng thoâng gioù baèng gaïch thoâng gioù 30x30cm VXM caùt mòn maùc 50 - moâ ñun ñoä lôùn MI=1,5-2</v>
          </cell>
          <cell r="D3020" t="str">
            <v>m²</v>
          </cell>
          <cell r="F3020">
            <v>43858</v>
          </cell>
          <cell r="G3020">
            <v>25654</v>
          </cell>
        </row>
        <row r="3021">
          <cell r="B3021" t="str">
            <v>AE.83214</v>
          </cell>
          <cell r="C3021" t="str">
            <v>Xaây töôøng thoâng gioù baèng gaïch thoâng gioù 30x30cm VXM caùt mòn maùc 75 - moâ ñun ñoä lôùn MI=1,5-2</v>
          </cell>
          <cell r="D3021" t="str">
            <v>m²</v>
          </cell>
          <cell r="F3021">
            <v>44275</v>
          </cell>
          <cell r="G3021">
            <v>25654</v>
          </cell>
        </row>
        <row r="3022">
          <cell r="B3022" t="str">
            <v>AE.83215</v>
          </cell>
          <cell r="C3022" t="str">
            <v>Xaây töôøng thoâng gioù baèng gaïch thoâng gioù 30x30cm VXM maùc 100, moâ ñun ñoä lôùn ML=1,5-2,0</v>
          </cell>
          <cell r="D3022" t="str">
            <v>m²</v>
          </cell>
          <cell r="F3022">
            <v>44588</v>
          </cell>
          <cell r="G3022">
            <v>25654</v>
          </cell>
        </row>
        <row r="3023">
          <cell r="B3023" t="str">
            <v>AE.91110</v>
          </cell>
          <cell r="C3023" t="str">
            <v>Xaây oáng khoùi baèng gaïch chòu löûa.</v>
          </cell>
          <cell r="D3023" t="str">
            <v>m³</v>
          </cell>
          <cell r="F3023">
            <v>697725</v>
          </cell>
          <cell r="G3023">
            <v>437979</v>
          </cell>
          <cell r="H3023">
            <v>156048</v>
          </cell>
        </row>
        <row r="3024">
          <cell r="B3024" t="str">
            <v>AE.91210</v>
          </cell>
          <cell r="C3024" t="str">
            <v>Xaây loø nung Clinke baèng gaïch chòu löûa.</v>
          </cell>
          <cell r="D3024" t="str">
            <v>m³</v>
          </cell>
          <cell r="F3024">
            <v>665590</v>
          </cell>
          <cell r="G3024">
            <v>334247</v>
          </cell>
          <cell r="H3024">
            <v>50704</v>
          </cell>
        </row>
        <row r="3025">
          <cell r="B3025" t="str">
            <v>AE.91310</v>
          </cell>
          <cell r="C3025" t="str">
            <v>Xaây cöûa loø, ñaùy loø nung, cöûa oáng khoùi baèng gaïch chòu löûa.</v>
          </cell>
          <cell r="D3025" t="str">
            <v>m³</v>
          </cell>
          <cell r="F3025">
            <v>670140</v>
          </cell>
          <cell r="G3025">
            <v>207464</v>
          </cell>
          <cell r="H3025">
            <v>20520</v>
          </cell>
        </row>
        <row r="3026">
          <cell r="B3026" t="str">
            <v>AE.92110</v>
          </cell>
          <cell r="C3026" t="str">
            <v>Xaây thaân Xiclon baèng gaïch chòu löûa trong keát caáu theùp</v>
          </cell>
          <cell r="D3026" t="str">
            <v>m³</v>
          </cell>
          <cell r="F3026">
            <v>689325</v>
          </cell>
          <cell r="G3026">
            <v>414927</v>
          </cell>
          <cell r="H3026">
            <v>239998</v>
          </cell>
        </row>
        <row r="3027">
          <cell r="B3027" t="str">
            <v>AE.92210</v>
          </cell>
          <cell r="C3027" t="str">
            <v>Xaây trong pheãu, trong oáng theùp  baèng gaïch chòu löûa trong keát caáu theùp</v>
          </cell>
          <cell r="D3027" t="str">
            <v>m³</v>
          </cell>
          <cell r="F3027">
            <v>682380</v>
          </cell>
          <cell r="G3027">
            <v>576288</v>
          </cell>
          <cell r="H3027">
            <v>231711</v>
          </cell>
        </row>
        <row r="3028">
          <cell r="B3028" t="str">
            <v>AE.92310</v>
          </cell>
          <cell r="C3028" t="str">
            <v>Xaây trong coân, cuùt theùp baèng gaïch chòu löûa trong keát caáu theùp</v>
          </cell>
          <cell r="D3028" t="str">
            <v>m³</v>
          </cell>
          <cell r="F3028">
            <v>701250</v>
          </cell>
          <cell r="G3028">
            <v>668494</v>
          </cell>
          <cell r="H3028">
            <v>206389</v>
          </cell>
        </row>
        <row r="3029">
          <cell r="B3029" t="str">
            <v>AE.93110</v>
          </cell>
          <cell r="C3029" t="str">
            <v>Xaây töôøng loø baèng gaïch chòu löûa loø nung</v>
          </cell>
          <cell r="D3029" t="str">
            <v>m³</v>
          </cell>
          <cell r="F3029">
            <v>658275</v>
          </cell>
          <cell r="G3029">
            <v>345773</v>
          </cell>
          <cell r="H3029">
            <v>33181</v>
          </cell>
        </row>
        <row r="3030">
          <cell r="B3030" t="str">
            <v>AE.93120</v>
          </cell>
          <cell r="C3030" t="str">
            <v>Xaây voøm loø baèng gaïch chòu löûa loø nung</v>
          </cell>
          <cell r="D3030" t="str">
            <v>m³</v>
          </cell>
          <cell r="F3030">
            <v>635160</v>
          </cell>
          <cell r="G3030">
            <v>391876</v>
          </cell>
          <cell r="H3030">
            <v>38245</v>
          </cell>
        </row>
        <row r="3031">
          <cell r="B3031" t="str">
            <v>AE.93130</v>
          </cell>
          <cell r="C3031" t="str">
            <v>Xaây ñaùy loø baèng gaïch chòu löûa loø nung</v>
          </cell>
          <cell r="D3031" t="str">
            <v>m³</v>
          </cell>
          <cell r="F3031">
            <v>658275</v>
          </cell>
          <cell r="G3031">
            <v>322721</v>
          </cell>
          <cell r="H3031">
            <v>10391</v>
          </cell>
        </row>
        <row r="3032">
          <cell r="B3032" t="str">
            <v>AE.93140</v>
          </cell>
          <cell r="C3032" t="str">
            <v>Xaây ñöôøng khoùi baèng gaïch chòu löûa loø nung</v>
          </cell>
          <cell r="D3032" t="str">
            <v>m³</v>
          </cell>
          <cell r="F3032">
            <v>634155</v>
          </cell>
          <cell r="G3032">
            <v>437979</v>
          </cell>
          <cell r="H3032">
            <v>35713</v>
          </cell>
        </row>
        <row r="3033">
          <cell r="C3033" t="str">
            <v>Coäng</v>
          </cell>
        </row>
        <row r="3039">
          <cell r="B3039" t="str">
            <v>MAÕ HIEÄU</v>
          </cell>
          <cell r="C3039" t="str">
            <v>NOÄI DUNG</v>
          </cell>
          <cell r="D3039" t="str">
            <v>ÑÔN VÒ</v>
          </cell>
          <cell r="E3039" t="str">
            <v>KHOÁI LÖÔÏNG</v>
          </cell>
          <cell r="F3039" t="str">
            <v>ÑÔN GIAÙ</v>
          </cell>
        </row>
        <row r="3040">
          <cell r="F3040" t="str">
            <v>VAÄT LIEÄU</v>
          </cell>
          <cell r="G3040" t="str">
            <v>NH.COÂNG</v>
          </cell>
          <cell r="H3040" t="str">
            <v>MAÙY</v>
          </cell>
        </row>
        <row r="3041">
          <cell r="B3041" t="str">
            <v>AF.11111</v>
          </cell>
          <cell r="C3041" t="str">
            <v>Beâ toâng loùt moùng ñaù 4x6cm maùc 100, SN=2÷4cm, R moùng&lt;=250cm</v>
          </cell>
          <cell r="D3041" t="str">
            <v>m³</v>
          </cell>
          <cell r="F3041">
            <v>305952</v>
          </cell>
          <cell r="G3041">
            <v>51719</v>
          </cell>
          <cell r="H3041">
            <v>17260</v>
          </cell>
        </row>
        <row r="3042">
          <cell r="B3042" t="str">
            <v>AF.11112</v>
          </cell>
          <cell r="C3042" t="str">
            <v>Beâ toâng loùt moùng ñaù 4x6cm maùc 150, SN=2÷4cm, R moùng&lt;=250cm</v>
          </cell>
          <cell r="D3042" t="str">
            <v>m³</v>
          </cell>
          <cell r="F3042">
            <v>348368</v>
          </cell>
          <cell r="G3042">
            <v>51719</v>
          </cell>
          <cell r="H3042">
            <v>17260</v>
          </cell>
        </row>
        <row r="3043">
          <cell r="B3043" t="str">
            <v>AF.11121</v>
          </cell>
          <cell r="C3043" t="str">
            <v>Beâ toâng loùt moùng ñaù 4x6cm maùc 100, SN=2÷4cm, R moùng&gt;250cm</v>
          </cell>
          <cell r="D3043" t="str">
            <v>m³</v>
          </cell>
          <cell r="F3043">
            <v>305952</v>
          </cell>
          <cell r="G3043">
            <v>42978</v>
          </cell>
          <cell r="H3043">
            <v>17260</v>
          </cell>
        </row>
        <row r="3044">
          <cell r="B3044" t="str">
            <v>AF.11122</v>
          </cell>
          <cell r="C3044" t="str">
            <v>Beâ toâng loùt moùng ñaù 4x6cm maùc 150, SN=2÷4cm, R moùng&gt;250cm</v>
          </cell>
          <cell r="D3044" t="str">
            <v>m³</v>
          </cell>
          <cell r="F3044">
            <v>348368</v>
          </cell>
          <cell r="G3044">
            <v>42978</v>
          </cell>
          <cell r="H3044">
            <v>17260</v>
          </cell>
        </row>
        <row r="3045">
          <cell r="B3045" t="str">
            <v>AF.11212</v>
          </cell>
          <cell r="C3045" t="str">
            <v>Beâ toâng moùng ñaù 1x2cm maùc 150, SN=2÷4cm, R moùng&lt;=250cm</v>
          </cell>
          <cell r="D3045" t="str">
            <v>m³</v>
          </cell>
          <cell r="F3045">
            <v>388846</v>
          </cell>
          <cell r="G3045">
            <v>59732</v>
          </cell>
          <cell r="H3045">
            <v>17783</v>
          </cell>
        </row>
        <row r="3046">
          <cell r="B3046" t="str">
            <v>AF.11213</v>
          </cell>
          <cell r="C3046" t="str">
            <v>Beâ toâng moùng ñaù 1x2cm maùc 200, SN=2÷4cm, R moùng&lt;=250cm</v>
          </cell>
          <cell r="D3046" t="str">
            <v>m³</v>
          </cell>
          <cell r="F3046">
            <v>435744</v>
          </cell>
          <cell r="G3046">
            <v>59732</v>
          </cell>
          <cell r="H3046">
            <v>17783</v>
          </cell>
        </row>
        <row r="3047">
          <cell r="B3047" t="str">
            <v>AF.11214</v>
          </cell>
          <cell r="C3047" t="str">
            <v>Beâ toâng moùng ñaù 1x2cm maùc 250, SN=2÷4cm, R moùng&lt;=250cm</v>
          </cell>
          <cell r="D3047" t="str">
            <v>m³</v>
          </cell>
          <cell r="F3047">
            <v>484203</v>
          </cell>
          <cell r="G3047">
            <v>59732</v>
          </cell>
          <cell r="H3047">
            <v>17783</v>
          </cell>
        </row>
        <row r="3048">
          <cell r="B3048" t="str">
            <v>AF.11215</v>
          </cell>
          <cell r="C3048" t="str">
            <v>Beâ toâng moùng ñaù 1x2cm maùc 300, SN=2÷4cm, R moùng&lt;=250cm</v>
          </cell>
          <cell r="D3048" t="str">
            <v>m³</v>
          </cell>
          <cell r="F3048">
            <v>526010</v>
          </cell>
          <cell r="G3048">
            <v>59732</v>
          </cell>
          <cell r="H3048">
            <v>17783</v>
          </cell>
        </row>
        <row r="3049">
          <cell r="B3049" t="str">
            <v>AF.11216</v>
          </cell>
          <cell r="C3049" t="str">
            <v>Beâ toâng moùng ñaù 2x4cm maùc 200, SN=2÷4cm, R moùng&lt;=250cm</v>
          </cell>
          <cell r="D3049" t="str">
            <v>m³</v>
          </cell>
          <cell r="F3049">
            <v>411457</v>
          </cell>
          <cell r="G3049">
            <v>59732</v>
          </cell>
          <cell r="H3049">
            <v>17783</v>
          </cell>
        </row>
        <row r="3050">
          <cell r="B3050" t="str">
            <v>AF.11217</v>
          </cell>
          <cell r="C3050" t="str">
            <v>Beâ toâng moùng ñaù 2x4cm maùc 250, SN=2÷4cm, R moùng&lt;=250cm</v>
          </cell>
          <cell r="D3050" t="str">
            <v>m³</v>
          </cell>
          <cell r="F3050">
            <v>458362</v>
          </cell>
          <cell r="G3050">
            <v>59732</v>
          </cell>
          <cell r="H3050">
            <v>17783</v>
          </cell>
        </row>
        <row r="3051">
          <cell r="B3051" t="str">
            <v>AF.11218</v>
          </cell>
          <cell r="C3051" t="str">
            <v>Beâ toâng moùng ñaù 2x4cm maùc 300, SN=2÷4cm, R moùng&lt;=250cm</v>
          </cell>
          <cell r="D3051" t="str">
            <v>m³</v>
          </cell>
          <cell r="F3051">
            <v>512474</v>
          </cell>
          <cell r="G3051">
            <v>59732</v>
          </cell>
          <cell r="H3051">
            <v>17783</v>
          </cell>
        </row>
        <row r="3052">
          <cell r="B3052" t="str">
            <v>AF.11222</v>
          </cell>
          <cell r="C3052" t="str">
            <v>Beâ toâng moùng ñaù 1x2cm maùc 150, SN=2÷4cm, R moùng&gt;250cm</v>
          </cell>
          <cell r="D3052" t="str">
            <v>m³</v>
          </cell>
          <cell r="F3052">
            <v>426741</v>
          </cell>
          <cell r="G3052">
            <v>71751</v>
          </cell>
          <cell r="H3052">
            <v>17783</v>
          </cell>
        </row>
        <row r="3053">
          <cell r="B3053" t="str">
            <v>AF.11223</v>
          </cell>
          <cell r="C3053" t="str">
            <v>Beâ toâng moùng ñaù 1x2cm maùc 200, SN=2÷4cm, R moùng&gt;250cm</v>
          </cell>
          <cell r="D3053" t="str">
            <v>m³</v>
          </cell>
          <cell r="F3053">
            <v>473638</v>
          </cell>
          <cell r="G3053">
            <v>71751</v>
          </cell>
          <cell r="H3053">
            <v>17783</v>
          </cell>
        </row>
        <row r="3054">
          <cell r="B3054" t="str">
            <v>AF.11224</v>
          </cell>
          <cell r="C3054" t="str">
            <v>Beâ toâng moùng ñaù 1x2cm maùc 250, SN=2÷4cm, R moùng&gt;250cm</v>
          </cell>
          <cell r="D3054" t="str">
            <v>m³</v>
          </cell>
          <cell r="F3054">
            <v>522098</v>
          </cell>
          <cell r="G3054">
            <v>71751</v>
          </cell>
          <cell r="H3054">
            <v>17783</v>
          </cell>
        </row>
        <row r="3055">
          <cell r="B3055" t="str">
            <v>AF.11225</v>
          </cell>
          <cell r="C3055" t="str">
            <v>Beâ toâng moùng ñaù 1x2cm maùc 300, SN=2÷4cm, R moùng&gt;250cm</v>
          </cell>
          <cell r="D3055" t="str">
            <v>m³</v>
          </cell>
          <cell r="F3055">
            <v>563904</v>
          </cell>
          <cell r="G3055">
            <v>71751</v>
          </cell>
          <cell r="H3055">
            <v>17783</v>
          </cell>
        </row>
        <row r="3056">
          <cell r="B3056" t="str">
            <v>AF.11226</v>
          </cell>
          <cell r="C3056" t="str">
            <v>Beâ toâng moùng ñaù 2x4cm maùc 200, SN=2÷4cm, R moùng&gt;250cm</v>
          </cell>
          <cell r="D3056" t="str">
            <v>m³</v>
          </cell>
          <cell r="F3056">
            <v>449352</v>
          </cell>
          <cell r="G3056">
            <v>71751</v>
          </cell>
          <cell r="H3056">
            <v>17783</v>
          </cell>
        </row>
        <row r="3057">
          <cell r="B3057" t="str">
            <v>AF.11227</v>
          </cell>
          <cell r="C3057" t="str">
            <v>Beâ toâng moùng ñaù 2x4cm maùc 250, SN=2÷4cm, R moùng&gt;250cm</v>
          </cell>
          <cell r="D3057" t="str">
            <v>m³</v>
          </cell>
          <cell r="F3057">
            <v>496257</v>
          </cell>
          <cell r="G3057">
            <v>71751</v>
          </cell>
          <cell r="H3057">
            <v>17783</v>
          </cell>
        </row>
        <row r="3058">
          <cell r="B3058" t="str">
            <v>AF.11228</v>
          </cell>
          <cell r="C3058" t="str">
            <v>Beâ toâng moùng ñaù 2x4cm maùc 300, SN=2÷4cm, R moùng&gt;250cm</v>
          </cell>
          <cell r="D3058" t="str">
            <v>m³</v>
          </cell>
          <cell r="F3058">
            <v>550368</v>
          </cell>
          <cell r="G3058">
            <v>71751</v>
          </cell>
          <cell r="H3058">
            <v>17783</v>
          </cell>
        </row>
        <row r="3059">
          <cell r="B3059" t="str">
            <v>AF.11232</v>
          </cell>
          <cell r="C3059" t="str">
            <v>Beâ toâng moùng ñaù 2x4cm maùc 150, SN=2÷4cm, R moùng&lt;=250cm</v>
          </cell>
          <cell r="D3059" t="str">
            <v>m³</v>
          </cell>
          <cell r="F3059">
            <v>367385</v>
          </cell>
          <cell r="G3059">
            <v>59732</v>
          </cell>
          <cell r="H3059">
            <v>17783</v>
          </cell>
        </row>
        <row r="3060">
          <cell r="B3060" t="str">
            <v>AF.11233</v>
          </cell>
          <cell r="C3060" t="str">
            <v>Beâ toâng moùng ñaù 2x4cm maùc 200, SN=2÷4cm, R moùng&lt;=250cm</v>
          </cell>
          <cell r="D3060" t="str">
            <v>m³</v>
          </cell>
          <cell r="F3060">
            <v>411465</v>
          </cell>
          <cell r="G3060">
            <v>59732</v>
          </cell>
          <cell r="H3060">
            <v>17783</v>
          </cell>
        </row>
        <row r="3061">
          <cell r="B3061" t="str">
            <v>AF.11234</v>
          </cell>
          <cell r="C3061" t="str">
            <v>Beâ toâng moùng ñaù 2x4cm maùc 250, SN=2÷4cm, R moùng&lt;=250cm</v>
          </cell>
          <cell r="D3061" t="str">
            <v>m³</v>
          </cell>
          <cell r="F3061">
            <v>458362</v>
          </cell>
          <cell r="G3061">
            <v>59732</v>
          </cell>
          <cell r="H3061">
            <v>17783</v>
          </cell>
        </row>
        <row r="3062">
          <cell r="B3062" t="str">
            <v>AF.11235</v>
          </cell>
          <cell r="C3062" t="str">
            <v>Beâ toâng moùng ñaù 2x4cm maùc 300, SN=2÷4cm, R moùng&lt;=250cm</v>
          </cell>
          <cell r="D3062" t="str">
            <v>m³</v>
          </cell>
          <cell r="F3062">
            <v>512481</v>
          </cell>
          <cell r="G3062">
            <v>59732</v>
          </cell>
          <cell r="H3062">
            <v>17783</v>
          </cell>
        </row>
        <row r="3063">
          <cell r="B3063" t="str">
            <v>AF.11242</v>
          </cell>
          <cell r="C3063" t="str">
            <v>Beâ toâng moùng ñaù 2x4cm maùc 150, SN=2÷4cm, R moùng&gt;250cm</v>
          </cell>
          <cell r="D3063" t="str">
            <v>m³</v>
          </cell>
          <cell r="F3063">
            <v>405280</v>
          </cell>
          <cell r="G3063">
            <v>71751</v>
          </cell>
          <cell r="H3063">
            <v>17783</v>
          </cell>
        </row>
        <row r="3064">
          <cell r="B3064" t="str">
            <v>AF.11243</v>
          </cell>
          <cell r="C3064" t="str">
            <v>Beâ toâng moùng ñaù 2x4cm maùc 200, SN=2÷4cm, R moùng&gt;250cm</v>
          </cell>
          <cell r="D3064" t="str">
            <v>m³</v>
          </cell>
          <cell r="F3064">
            <v>449359</v>
          </cell>
          <cell r="G3064">
            <v>71751</v>
          </cell>
          <cell r="H3064">
            <v>17783</v>
          </cell>
        </row>
        <row r="3065">
          <cell r="B3065" t="str">
            <v>AF.11244</v>
          </cell>
          <cell r="C3065" t="str">
            <v>Beâ toâng moùng ñaù 2x4cm maùc 250, SN=2÷4cm, R moùng&gt;250cm</v>
          </cell>
          <cell r="D3065" t="str">
            <v>m³</v>
          </cell>
          <cell r="F3065">
            <v>496257</v>
          </cell>
          <cell r="G3065">
            <v>71751</v>
          </cell>
          <cell r="H3065">
            <v>17783</v>
          </cell>
        </row>
        <row r="3066">
          <cell r="B3066" t="str">
            <v>AF.11245</v>
          </cell>
          <cell r="C3066" t="str">
            <v>Beâ toâng moùng ñaù 2x4cm maùc 300, SN=2÷4cm, R moùng&gt;250cm</v>
          </cell>
          <cell r="D3066" t="str">
            <v>m³</v>
          </cell>
          <cell r="F3066">
            <v>550375</v>
          </cell>
          <cell r="G3066">
            <v>71751</v>
          </cell>
          <cell r="H3066">
            <v>17783</v>
          </cell>
        </row>
        <row r="3067">
          <cell r="B3067" t="str">
            <v>AF.11252</v>
          </cell>
          <cell r="C3067" t="str">
            <v>Beâ toâng moùng ñaù 4x6cm maùc 150, SN=2÷4cm, R moùng&lt;=250cm</v>
          </cell>
          <cell r="D3067" t="str">
            <v>m³</v>
          </cell>
          <cell r="F3067">
            <v>350141</v>
          </cell>
          <cell r="G3067">
            <v>59732</v>
          </cell>
          <cell r="H3067">
            <v>17783</v>
          </cell>
        </row>
        <row r="3068">
          <cell r="B3068" t="str">
            <v>AF.11253</v>
          </cell>
          <cell r="C3068" t="str">
            <v>Beâ toâng moùng ñaù 4x6cm maùc 200, SN=2÷4cm, R moùng&lt;=250cm</v>
          </cell>
          <cell r="D3068" t="str">
            <v>m³</v>
          </cell>
          <cell r="F3068">
            <v>392644</v>
          </cell>
          <cell r="G3068">
            <v>59732</v>
          </cell>
          <cell r="H3068">
            <v>17783</v>
          </cell>
        </row>
        <row r="3069">
          <cell r="B3069" t="str">
            <v>AF.11254</v>
          </cell>
          <cell r="C3069" t="str">
            <v>Beâ toâng moùng ñaù 4x6cm maùc 250, SN=2÷4cm, R moùng&lt;=250cm</v>
          </cell>
          <cell r="D3069" t="str">
            <v>m³</v>
          </cell>
          <cell r="F3069">
            <v>436673</v>
          </cell>
          <cell r="G3069">
            <v>59732</v>
          </cell>
          <cell r="H3069">
            <v>17783</v>
          </cell>
        </row>
        <row r="3070">
          <cell r="B3070" t="str">
            <v>AF.11255</v>
          </cell>
          <cell r="C3070" t="str">
            <v>Beâ toâng moùng ñaù 4x6cm maùc 300, SN=2÷4cm, R moùng&lt;=250cm</v>
          </cell>
          <cell r="D3070" t="str">
            <v>m³</v>
          </cell>
          <cell r="F3070">
            <v>482874</v>
          </cell>
          <cell r="G3070">
            <v>59732</v>
          </cell>
          <cell r="H3070">
            <v>17783</v>
          </cell>
        </row>
        <row r="3071">
          <cell r="B3071" t="str">
            <v>AF.11262</v>
          </cell>
          <cell r="C3071" t="str">
            <v>Beâ toâng moùng ñaù 4x6cm maùc 150, SN=2÷4cm, R moùng&gt;250cm</v>
          </cell>
          <cell r="D3071" t="str">
            <v>m³</v>
          </cell>
          <cell r="F3071">
            <v>388035</v>
          </cell>
          <cell r="G3071">
            <v>71751</v>
          </cell>
          <cell r="H3071">
            <v>17783</v>
          </cell>
        </row>
        <row r="3072">
          <cell r="B3072" t="str">
            <v>AF.11263</v>
          </cell>
          <cell r="C3072" t="str">
            <v>Beâ toâng moùng ñaù 4x6cm maùc 200, SN=2÷4cm, R moùng&gt;250cm</v>
          </cell>
          <cell r="D3072" t="str">
            <v>m³</v>
          </cell>
          <cell r="F3072">
            <v>430539</v>
          </cell>
          <cell r="G3072">
            <v>71751</v>
          </cell>
          <cell r="H3072">
            <v>17783</v>
          </cell>
        </row>
        <row r="3073">
          <cell r="B3073" t="str">
            <v>AF.11264</v>
          </cell>
          <cell r="C3073" t="str">
            <v>Beâ toâng moùng ñaù 4x6cm maùc 250, SN=2÷4cm, R moùng&gt;250cm</v>
          </cell>
          <cell r="D3073" t="str">
            <v>m³</v>
          </cell>
          <cell r="F3073">
            <v>474567</v>
          </cell>
          <cell r="G3073">
            <v>71751</v>
          </cell>
          <cell r="H3073">
            <v>17783</v>
          </cell>
        </row>
        <row r="3074">
          <cell r="B3074" t="str">
            <v>AF.11265</v>
          </cell>
          <cell r="C3074" t="str">
            <v>Beâ toâng moùng ñaù 4x6cm maùc 300, SN=2÷4cm, R moùng&gt;250cm</v>
          </cell>
          <cell r="D3074" t="str">
            <v>m³</v>
          </cell>
          <cell r="F3074">
            <v>520769</v>
          </cell>
          <cell r="G3074">
            <v>71751</v>
          </cell>
          <cell r="H3074">
            <v>17783</v>
          </cell>
        </row>
        <row r="3075">
          <cell r="B3075" t="str">
            <v>AF.11312</v>
          </cell>
          <cell r="C3075" t="str">
            <v>Beâ toâng neàn ñaù 1x2cm maùc 150, SN=2÷4cm</v>
          </cell>
          <cell r="D3075" t="str">
            <v>m³</v>
          </cell>
          <cell r="F3075">
            <v>390751</v>
          </cell>
          <cell r="G3075">
            <v>57547</v>
          </cell>
          <cell r="H3075">
            <v>17260</v>
          </cell>
        </row>
        <row r="3076">
          <cell r="B3076" t="str">
            <v>AF.11313</v>
          </cell>
          <cell r="C3076" t="str">
            <v>Beâ toâng neàn ñaù 1x2cm maùc 200, SN=2÷4cm</v>
          </cell>
          <cell r="D3076" t="str">
            <v>m³</v>
          </cell>
          <cell r="F3076">
            <v>437867</v>
          </cell>
          <cell r="G3076">
            <v>57547</v>
          </cell>
          <cell r="H3076">
            <v>17260</v>
          </cell>
        </row>
        <row r="3077">
          <cell r="B3077" t="str">
            <v>AF.11314</v>
          </cell>
          <cell r="C3077" t="str">
            <v>Beâ toâng neàn ñaù 1x2cm maùc 250, SN=2÷4cm</v>
          </cell>
          <cell r="D3077" t="str">
            <v>m³</v>
          </cell>
          <cell r="F3077">
            <v>486560</v>
          </cell>
          <cell r="G3077">
            <v>57547</v>
          </cell>
          <cell r="H3077">
            <v>17260</v>
          </cell>
        </row>
        <row r="3078">
          <cell r="B3078" t="str">
            <v>AF.11315</v>
          </cell>
          <cell r="C3078" t="str">
            <v>Beâ toâng neàn ñaù 1x2cm maùc 300, SN=2÷4cm</v>
          </cell>
          <cell r="D3078" t="str">
            <v>m³</v>
          </cell>
          <cell r="F3078">
            <v>514871</v>
          </cell>
          <cell r="G3078">
            <v>57547</v>
          </cell>
          <cell r="H3078">
            <v>17260</v>
          </cell>
        </row>
        <row r="3079">
          <cell r="B3079" t="str">
            <v>AF.11316</v>
          </cell>
          <cell r="C3079" t="str">
            <v>Beâ toâng neàn ñaù 2x4cm maùc 200, SN=2÷4cm</v>
          </cell>
          <cell r="D3079" t="str">
            <v>m³</v>
          </cell>
          <cell r="F3079">
            <v>413464</v>
          </cell>
          <cell r="G3079">
            <v>57547</v>
          </cell>
          <cell r="H3079">
            <v>17260</v>
          </cell>
        </row>
        <row r="3080">
          <cell r="B3080" t="str">
            <v>AF.11317</v>
          </cell>
          <cell r="C3080" t="str">
            <v>Beâ toâng neàn ñaù 2x4cm maùc 250, SN=2÷4cm</v>
          </cell>
          <cell r="D3080" t="str">
            <v>m³</v>
          </cell>
          <cell r="F3080">
            <v>460598</v>
          </cell>
          <cell r="G3080">
            <v>57547</v>
          </cell>
          <cell r="H3080">
            <v>17260</v>
          </cell>
        </row>
        <row r="3081">
          <cell r="B3081" t="str">
            <v>AF.11318</v>
          </cell>
          <cell r="C3081" t="str">
            <v>Beâ toâng neàn ñaù 2x4cm maùc 300, SN=2÷4cm</v>
          </cell>
          <cell r="D3081" t="str">
            <v>m³</v>
          </cell>
          <cell r="F3081">
            <v>514973</v>
          </cell>
          <cell r="G3081">
            <v>57547</v>
          </cell>
          <cell r="H3081">
            <v>17260</v>
          </cell>
        </row>
        <row r="3082">
          <cell r="B3082" t="str">
            <v>AF.11322</v>
          </cell>
          <cell r="C3082" t="str">
            <v>Beâ toâng neàn ñaù 2x4cm maùc 150, SN=2÷4cm</v>
          </cell>
          <cell r="D3082" t="str">
            <v>m³</v>
          </cell>
          <cell r="F3082">
            <v>369184</v>
          </cell>
          <cell r="G3082">
            <v>57547</v>
          </cell>
          <cell r="H3082">
            <v>17260</v>
          </cell>
        </row>
        <row r="3083">
          <cell r="B3083" t="str">
            <v>AF.11323</v>
          </cell>
          <cell r="C3083" t="str">
            <v>Beâ toâng neàn ñaù 2x4cm maùc 200, SN=2÷4cm</v>
          </cell>
          <cell r="D3083" t="str">
            <v>m³</v>
          </cell>
          <cell r="F3083">
            <v>413475</v>
          </cell>
          <cell r="G3083">
            <v>57547</v>
          </cell>
          <cell r="H3083">
            <v>17260</v>
          </cell>
        </row>
        <row r="3084">
          <cell r="B3084" t="str">
            <v>AF.11324</v>
          </cell>
          <cell r="C3084" t="str">
            <v>Beâ toâng neàn ñaù 2x4cm maùc 250, SN=2÷4cm</v>
          </cell>
          <cell r="D3084" t="str">
            <v>m³</v>
          </cell>
          <cell r="F3084">
            <v>460599</v>
          </cell>
          <cell r="G3084">
            <v>57547</v>
          </cell>
          <cell r="H3084">
            <v>17260</v>
          </cell>
        </row>
        <row r="3085">
          <cell r="B3085" t="str">
            <v>AF.11325</v>
          </cell>
          <cell r="C3085" t="str">
            <v>Beâ toâng neàn ñaù 2x4cm maùc 300, SN=2÷4cm</v>
          </cell>
          <cell r="D3085" t="str">
            <v>m³</v>
          </cell>
          <cell r="F3085">
            <v>514988</v>
          </cell>
          <cell r="G3085">
            <v>57547</v>
          </cell>
          <cell r="H3085">
            <v>17260</v>
          </cell>
        </row>
        <row r="3086">
          <cell r="B3086" t="str">
            <v>AF.11332</v>
          </cell>
          <cell r="C3086" t="str">
            <v>Beâ toâng neàn ñaù 4x6cm maùc 150, SN=2÷4cm</v>
          </cell>
          <cell r="D3086" t="str">
            <v>m³</v>
          </cell>
          <cell r="F3086">
            <v>351852</v>
          </cell>
          <cell r="G3086">
            <v>57547</v>
          </cell>
          <cell r="H3086">
            <v>17260</v>
          </cell>
        </row>
        <row r="3087">
          <cell r="B3087" t="str">
            <v>AF.11333</v>
          </cell>
          <cell r="C3087" t="str">
            <v>Beâ toâng neàn ñaù 4x6cm maùc 200, SN=2÷4cm</v>
          </cell>
          <cell r="D3087" t="str">
            <v>m³</v>
          </cell>
          <cell r="F3087">
            <v>394559</v>
          </cell>
          <cell r="G3087">
            <v>57547</v>
          </cell>
          <cell r="H3087">
            <v>17260</v>
          </cell>
        </row>
        <row r="3088">
          <cell r="B3088" t="str">
            <v>AF.11334</v>
          </cell>
          <cell r="C3088" t="str">
            <v>Beâ toâng neàn ñaù 4x6cm maùc 250, SN=2÷4cm</v>
          </cell>
          <cell r="D3088" t="str">
            <v>m³</v>
          </cell>
          <cell r="F3088">
            <v>438809</v>
          </cell>
          <cell r="G3088">
            <v>57547</v>
          </cell>
          <cell r="H3088">
            <v>17260</v>
          </cell>
        </row>
        <row r="3089">
          <cell r="B3089" t="str">
            <v>AF.11335</v>
          </cell>
          <cell r="C3089" t="str">
            <v>Beâ toâng neàn ñaù 4x6cm maùc 300, SN=2÷4cm</v>
          </cell>
          <cell r="D3089" t="str">
            <v>m³</v>
          </cell>
          <cell r="F3089">
            <v>485234</v>
          </cell>
          <cell r="G3089">
            <v>57547</v>
          </cell>
          <cell r="H3089">
            <v>17260</v>
          </cell>
        </row>
        <row r="3090">
          <cell r="B3090" t="str">
            <v>AF.11412</v>
          </cell>
          <cell r="C3090" t="str">
            <v>Beâ toâng beä maùy ñaù 1x2cm maùc 150, SN=2÷4cm</v>
          </cell>
          <cell r="D3090" t="str">
            <v>m³</v>
          </cell>
          <cell r="F3090">
            <v>388846</v>
          </cell>
          <cell r="G3090">
            <v>87777</v>
          </cell>
          <cell r="H3090">
            <v>17783</v>
          </cell>
        </row>
        <row r="3091">
          <cell r="B3091" t="str">
            <v>AF.11413</v>
          </cell>
          <cell r="C3091" t="str">
            <v>Beâ toâng beä maùy ñaù 1x2cm maùc 200, SN=2÷4cm</v>
          </cell>
          <cell r="D3091" t="str">
            <v>m³</v>
          </cell>
          <cell r="F3091">
            <v>435744</v>
          </cell>
          <cell r="G3091">
            <v>87777</v>
          </cell>
          <cell r="H3091">
            <v>17783</v>
          </cell>
        </row>
        <row r="3092">
          <cell r="B3092" t="str">
            <v>AF.11414</v>
          </cell>
          <cell r="C3092" t="str">
            <v>Beâ toâng beä maùy ñaù 1x2cm maùc 250, SN=2÷4cm</v>
          </cell>
          <cell r="D3092" t="str">
            <v>m³</v>
          </cell>
          <cell r="F3092">
            <v>484203</v>
          </cell>
          <cell r="G3092">
            <v>87777</v>
          </cell>
          <cell r="H3092">
            <v>17783</v>
          </cell>
        </row>
        <row r="3093">
          <cell r="B3093" t="str">
            <v>AF.11415</v>
          </cell>
          <cell r="C3093" t="str">
            <v>Beâ toâng beä maùy ñaù 1x2cm maùc 300, SN=2÷4cm</v>
          </cell>
          <cell r="D3093" t="str">
            <v>m³</v>
          </cell>
          <cell r="F3093">
            <v>526010</v>
          </cell>
          <cell r="G3093">
            <v>87777</v>
          </cell>
          <cell r="H3093">
            <v>17783</v>
          </cell>
        </row>
        <row r="3094">
          <cell r="B3094" t="str">
            <v>AF.11422</v>
          </cell>
          <cell r="C3094" t="str">
            <v>Beâ toâng beä maùy ñaù 2x4cm maùc 150, SN=2÷4cm</v>
          </cell>
          <cell r="D3094" t="str">
            <v>m³</v>
          </cell>
          <cell r="F3094">
            <v>367385</v>
          </cell>
          <cell r="G3094">
            <v>87777</v>
          </cell>
          <cell r="H3094">
            <v>17783</v>
          </cell>
        </row>
        <row r="3095">
          <cell r="B3095" t="str">
            <v>AF.11423</v>
          </cell>
          <cell r="C3095" t="str">
            <v>Beâ toâng beä maùy ñaù 2x4cm maùc 200, SN=2÷4cm</v>
          </cell>
          <cell r="D3095" t="str">
            <v>m³</v>
          </cell>
          <cell r="F3095">
            <v>411465</v>
          </cell>
          <cell r="G3095">
            <v>87777</v>
          </cell>
          <cell r="H3095">
            <v>17783</v>
          </cell>
        </row>
        <row r="3096">
          <cell r="B3096" t="str">
            <v>AF.11424</v>
          </cell>
          <cell r="C3096" t="str">
            <v>Beâ toâng beä maùy ñaù 2x4cm maùc 250, SN=2÷4cm</v>
          </cell>
          <cell r="D3096" t="str">
            <v>m³</v>
          </cell>
          <cell r="F3096">
            <v>458362</v>
          </cell>
          <cell r="G3096">
            <v>87777</v>
          </cell>
          <cell r="H3096">
            <v>17783</v>
          </cell>
        </row>
        <row r="3097">
          <cell r="B3097" t="str">
            <v>AF.11425</v>
          </cell>
          <cell r="C3097" t="str">
            <v>Beâ toâng beä maùy ñaù 2x4cm maùc 300, SN=2÷4cm</v>
          </cell>
          <cell r="D3097" t="str">
            <v>m³</v>
          </cell>
          <cell r="F3097">
            <v>512481</v>
          </cell>
          <cell r="G3097">
            <v>87777</v>
          </cell>
          <cell r="H3097">
            <v>17783</v>
          </cell>
        </row>
        <row r="3098">
          <cell r="B3098" t="str">
            <v>AF.11432</v>
          </cell>
          <cell r="C3098" t="str">
            <v>Beâ toâng beä maùy ñaù 4x6cm maùc 150, SN=2÷4cm</v>
          </cell>
          <cell r="D3098" t="str">
            <v>m³</v>
          </cell>
          <cell r="F3098">
            <v>350141</v>
          </cell>
          <cell r="G3098">
            <v>87777</v>
          </cell>
          <cell r="H3098">
            <v>17783</v>
          </cell>
        </row>
        <row r="3099">
          <cell r="B3099" t="str">
            <v>AF.11433</v>
          </cell>
          <cell r="C3099" t="str">
            <v>Beâ toâng beä maùy ñaù 4x6cm maùc 200, SN=2÷4cm</v>
          </cell>
          <cell r="D3099" t="str">
            <v>m³</v>
          </cell>
          <cell r="F3099">
            <v>392644</v>
          </cell>
          <cell r="G3099">
            <v>87777</v>
          </cell>
          <cell r="H3099">
            <v>17783</v>
          </cell>
        </row>
        <row r="3100">
          <cell r="B3100" t="str">
            <v>AF.11434</v>
          </cell>
          <cell r="C3100" t="str">
            <v>Beâ toâng beä maùy ñaù 4x6cm maùc 250, SN=2÷4cm</v>
          </cell>
          <cell r="D3100" t="str">
            <v>m³</v>
          </cell>
          <cell r="F3100">
            <v>436673</v>
          </cell>
          <cell r="G3100">
            <v>87777</v>
          </cell>
          <cell r="H3100">
            <v>17783</v>
          </cell>
        </row>
        <row r="3101">
          <cell r="B3101" t="str">
            <v>AF.11435</v>
          </cell>
          <cell r="C3101" t="str">
            <v>Beâ toâng beä maùy ñaù 4x6cm maùc 300, SN=2÷4cm</v>
          </cell>
          <cell r="D3101" t="str">
            <v>m³</v>
          </cell>
          <cell r="F3101">
            <v>482874</v>
          </cell>
          <cell r="G3101">
            <v>87777</v>
          </cell>
          <cell r="H3101">
            <v>17783</v>
          </cell>
        </row>
        <row r="3102">
          <cell r="B3102" t="str">
            <v>AF.12112</v>
          </cell>
          <cell r="C3102" t="str">
            <v>Beâ toâng töôøng ñaù 1x2cm maùc 150, SN=2÷4cm, d töôøng &lt;=45cm, h töôøng &lt;= 4m</v>
          </cell>
          <cell r="D3102" t="str">
            <v>m³</v>
          </cell>
          <cell r="F3102">
            <v>515084</v>
          </cell>
          <cell r="G3102">
            <v>140503</v>
          </cell>
          <cell r="H3102">
            <v>22874</v>
          </cell>
        </row>
        <row r="3103">
          <cell r="B3103" t="str">
            <v>AF.12113</v>
          </cell>
          <cell r="C3103" t="str">
            <v>Beâ toâng töôøng ñaù 1x2cm maùc 200, SN=2÷4cm, d töôøng &lt;=45cm, h töôøng &lt;= 4m</v>
          </cell>
          <cell r="D3103" t="str">
            <v>m³</v>
          </cell>
          <cell r="F3103">
            <v>562446</v>
          </cell>
          <cell r="G3103">
            <v>140503</v>
          </cell>
          <cell r="H3103">
            <v>22874</v>
          </cell>
        </row>
        <row r="3104">
          <cell r="B3104" t="str">
            <v>AF.12114</v>
          </cell>
          <cell r="C3104" t="str">
            <v>Beâ toâng töôøng ñaù 1x2cm maùc 250, SN=2÷4cm, d töôøng &lt;=45cm, h töôøng &lt;= 4m</v>
          </cell>
          <cell r="D3104" t="str">
            <v>m³</v>
          </cell>
          <cell r="F3104">
            <v>611385</v>
          </cell>
          <cell r="G3104">
            <v>140503</v>
          </cell>
          <cell r="H3104">
            <v>22874</v>
          </cell>
        </row>
        <row r="3105">
          <cell r="B3105" t="str">
            <v>AF.12115</v>
          </cell>
          <cell r="C3105" t="str">
            <v>Beâ toâng töôøng ñaù 1x2cm maùc 300, SN=2÷4cm, d töôøng &lt;=45cm, h töôøng &lt;= 4m</v>
          </cell>
          <cell r="D3105" t="str">
            <v>m³</v>
          </cell>
          <cell r="F3105">
            <v>653606</v>
          </cell>
          <cell r="G3105">
            <v>140503</v>
          </cell>
          <cell r="H3105">
            <v>22874</v>
          </cell>
        </row>
        <row r="3106">
          <cell r="B3106" t="str">
            <v>AF.12116</v>
          </cell>
          <cell r="C3106" t="str">
            <v>Beâ toâng töôøng ñaù 2x4cm maùc 200, SN=2÷4cm, d töôøng &lt;=45cm, h töôøng &lt;= 4m</v>
          </cell>
          <cell r="D3106" t="str">
            <v>m³</v>
          </cell>
          <cell r="F3106">
            <v>537919</v>
          </cell>
          <cell r="G3106">
            <v>140503</v>
          </cell>
          <cell r="H3106">
            <v>22874</v>
          </cell>
        </row>
        <row r="3107">
          <cell r="B3107" t="str">
            <v>AF.12117</v>
          </cell>
          <cell r="C3107" t="str">
            <v>Beâ toâng töôøng ñaù 2x4cm maùc 250, SN=2÷4cm, d töôøng &lt;=45cm, h töôøng &lt;= 4m</v>
          </cell>
          <cell r="D3107" t="str">
            <v>m³</v>
          </cell>
          <cell r="F3107">
            <v>585288</v>
          </cell>
          <cell r="G3107">
            <v>140503</v>
          </cell>
          <cell r="H3107">
            <v>22874</v>
          </cell>
        </row>
        <row r="3108">
          <cell r="B3108" t="str">
            <v>AF.12118</v>
          </cell>
          <cell r="C3108" t="str">
            <v>Beâ toâng töôøng ñaù 2x4cm maùc 300, SN=2÷4cm, d töôøng &lt;=45cm, h töôøng &lt;= 4m</v>
          </cell>
          <cell r="D3108" t="str">
            <v>m³</v>
          </cell>
          <cell r="F3108">
            <v>639936</v>
          </cell>
          <cell r="G3108">
            <v>140503</v>
          </cell>
          <cell r="H3108">
            <v>22874</v>
          </cell>
        </row>
        <row r="3109">
          <cell r="B3109" t="str">
            <v>AF.12122</v>
          </cell>
          <cell r="C3109" t="str">
            <v>Beâ toâng töôøng ñaù 1x2cm maùc 150, SN=2÷4cm, d töôøng &lt;=45cm, h töôøng &lt;= 16m</v>
          </cell>
          <cell r="D3109" t="str">
            <v>m³</v>
          </cell>
          <cell r="F3109">
            <v>515084</v>
          </cell>
          <cell r="G3109">
            <v>166551</v>
          </cell>
          <cell r="H3109">
            <v>33969</v>
          </cell>
        </row>
        <row r="3110">
          <cell r="B3110" t="str">
            <v>AF.12123</v>
          </cell>
          <cell r="C3110" t="str">
            <v>Beâ toâng töôøng ñaù 1x2cm maùc 200, SN=2÷4cm, d töôøng &lt;=45cm, h töôøng &lt;= 16m</v>
          </cell>
          <cell r="D3110" t="str">
            <v>m³</v>
          </cell>
          <cell r="F3110">
            <v>562446</v>
          </cell>
          <cell r="G3110">
            <v>166551</v>
          </cell>
          <cell r="H3110">
            <v>33969</v>
          </cell>
        </row>
        <row r="3111">
          <cell r="B3111" t="str">
            <v>AF.12124</v>
          </cell>
          <cell r="C3111" t="str">
            <v>Beâ toâng töôøng ñaù 1x2cm maùc 250, SN=2÷4cm, d töôøng &lt;=45cm, h töôøng &lt;= 16m</v>
          </cell>
          <cell r="D3111" t="str">
            <v>m³</v>
          </cell>
          <cell r="F3111">
            <v>611385</v>
          </cell>
          <cell r="G3111">
            <v>166551</v>
          </cell>
          <cell r="H3111">
            <v>33969</v>
          </cell>
        </row>
        <row r="3112">
          <cell r="B3112" t="str">
            <v>AF.12125</v>
          </cell>
          <cell r="C3112" t="str">
            <v>Beâ toâng töôøng ñaù 1x2cm maùc 300, SN=2÷4cm, d töôøng &lt;=45cm, h töôøng &lt;= 16m</v>
          </cell>
          <cell r="D3112" t="str">
            <v>m³</v>
          </cell>
          <cell r="F3112">
            <v>653606</v>
          </cell>
          <cell r="G3112">
            <v>166551</v>
          </cell>
          <cell r="H3112">
            <v>33969</v>
          </cell>
        </row>
        <row r="3113">
          <cell r="B3113" t="str">
            <v>AF.12126</v>
          </cell>
          <cell r="C3113" t="str">
            <v>Beâ toâng töôøng ñaù 2x4cm maùc 200, SN=2÷4cm, d töôøng &lt;=45cm, h töôøng &lt;= 16m</v>
          </cell>
          <cell r="D3113" t="str">
            <v>m³</v>
          </cell>
          <cell r="F3113">
            <v>537919</v>
          </cell>
          <cell r="G3113">
            <v>166551</v>
          </cell>
          <cell r="H3113">
            <v>33969</v>
          </cell>
        </row>
        <row r="3114">
          <cell r="B3114" t="str">
            <v>AF.12127</v>
          </cell>
          <cell r="C3114" t="str">
            <v>Beâ toâng töôøng ñaù 2x4cm maùc 250, SN=2÷4cm, d töôøng &lt;=45cm, h töôøng &lt;= 16m</v>
          </cell>
          <cell r="D3114" t="str">
            <v>m³</v>
          </cell>
          <cell r="F3114">
            <v>585288</v>
          </cell>
          <cell r="G3114">
            <v>166551</v>
          </cell>
          <cell r="H3114">
            <v>33969</v>
          </cell>
        </row>
        <row r="3115">
          <cell r="B3115" t="str">
            <v>AF.12128</v>
          </cell>
          <cell r="C3115" t="str">
            <v>Beâ toâng töôøng ñaù 2x4cm maùc 300, SN=2÷4cm, d töôøng &lt;=45cm, h töôøng &lt;= 16m</v>
          </cell>
          <cell r="D3115" t="str">
            <v>m³</v>
          </cell>
          <cell r="F3115">
            <v>639936</v>
          </cell>
          <cell r="G3115">
            <v>166551</v>
          </cell>
          <cell r="H3115">
            <v>33969</v>
          </cell>
        </row>
        <row r="3116">
          <cell r="B3116" t="str">
            <v>AF.12132</v>
          </cell>
          <cell r="C3116" t="str">
            <v>Beâ toâng töôøng ñaù 1x2cm maùc 150, SN=2÷4cm, d töôøng &gt;45cm, h töôøng &lt;= 4m</v>
          </cell>
          <cell r="D3116" t="str">
            <v>m³</v>
          </cell>
          <cell r="F3116">
            <v>442359</v>
          </cell>
          <cell r="G3116">
            <v>129846</v>
          </cell>
          <cell r="H3116">
            <v>22874</v>
          </cell>
        </row>
        <row r="3117">
          <cell r="B3117" t="str">
            <v>AF.12133</v>
          </cell>
          <cell r="C3117" t="str">
            <v>Beâ toâng töôøng ñaù 1x2cm maùc 200, SN=2÷4cm, d töôøng &gt;45cm, h töôøng &lt;= 4m</v>
          </cell>
          <cell r="D3117" t="str">
            <v>m³</v>
          </cell>
          <cell r="F3117">
            <v>489721</v>
          </cell>
          <cell r="G3117">
            <v>129846</v>
          </cell>
          <cell r="H3117">
            <v>22874</v>
          </cell>
        </row>
        <row r="3118">
          <cell r="B3118" t="str">
            <v>AF.12134</v>
          </cell>
          <cell r="C3118" t="str">
            <v>Beâ toâng töôøng ñaù 1x2cm maùc 250, SN=2÷4cm, d töôøng &gt;45cm, h töôøng &lt;= 4m</v>
          </cell>
          <cell r="D3118" t="str">
            <v>m³</v>
          </cell>
          <cell r="F3118">
            <v>538661</v>
          </cell>
          <cell r="G3118">
            <v>129846</v>
          </cell>
          <cell r="H3118">
            <v>22874</v>
          </cell>
        </row>
        <row r="3119">
          <cell r="B3119" t="str">
            <v>AF.12135</v>
          </cell>
          <cell r="C3119" t="str">
            <v>Beâ toâng töôøng ñaù 1x2cm maùc 300, SN=2÷4cm, d töôøng &gt;45cm, h töôøng &lt;= 4m</v>
          </cell>
          <cell r="D3119" t="str">
            <v>m³</v>
          </cell>
          <cell r="F3119">
            <v>580881</v>
          </cell>
          <cell r="G3119">
            <v>129846</v>
          </cell>
          <cell r="H3119">
            <v>22874</v>
          </cell>
        </row>
        <row r="3120">
          <cell r="B3120" t="str">
            <v>AF.12136</v>
          </cell>
          <cell r="C3120" t="str">
            <v>Beâ toâng töôøng ñaù 2x4cm maùc 200, SN=2÷4cm, d töôøng &gt;45cm, h töôøng &lt;= 4m</v>
          </cell>
          <cell r="D3120" t="str">
            <v>m³</v>
          </cell>
          <cell r="F3120">
            <v>537919</v>
          </cell>
          <cell r="G3120">
            <v>129846</v>
          </cell>
          <cell r="H3120">
            <v>22874</v>
          </cell>
        </row>
        <row r="3121">
          <cell r="B3121" t="str">
            <v>AF.12137</v>
          </cell>
          <cell r="C3121" t="str">
            <v>Beâ toâng töôøng ñaù 2x4cm maùc 250, SN=2÷4cm, d töôøng &gt;45cm, h töôøng &lt;= 4m</v>
          </cell>
          <cell r="D3121" t="str">
            <v>m³</v>
          </cell>
          <cell r="F3121">
            <v>585288</v>
          </cell>
          <cell r="G3121">
            <v>129846</v>
          </cell>
          <cell r="H3121">
            <v>22874</v>
          </cell>
        </row>
        <row r="3122">
          <cell r="B3122" t="str">
            <v>AF.12142</v>
          </cell>
          <cell r="C3122" t="str">
            <v>Beâ toâng töôøng ñaù 1x2cm maùc 150, SN=2÷4cm, d töôøng &gt;45cm, h töôøng &lt;= 16m</v>
          </cell>
          <cell r="D3122" t="str">
            <v>m³</v>
          </cell>
          <cell r="F3122">
            <v>442359</v>
          </cell>
          <cell r="G3122">
            <v>155895</v>
          </cell>
          <cell r="H3122">
            <v>33969</v>
          </cell>
        </row>
        <row r="3123">
          <cell r="B3123" t="str">
            <v>AF.12143</v>
          </cell>
          <cell r="C3123" t="str">
            <v>Beâ toâng töôøng ñaù 1x2cm maùc 200, SN=2÷4cm, d töôøng &gt;45cm, h töôøng &lt;= 16m</v>
          </cell>
          <cell r="D3123" t="str">
            <v>m³</v>
          </cell>
          <cell r="F3123">
            <v>489721</v>
          </cell>
          <cell r="G3123">
            <v>155895</v>
          </cell>
          <cell r="H3123">
            <v>33969</v>
          </cell>
        </row>
        <row r="3124">
          <cell r="B3124" t="str">
            <v>AF.12144</v>
          </cell>
          <cell r="C3124" t="str">
            <v>Beâ toâng töôøng ñaù 1x2cm maùc 250, SN=2÷4cm, d töôøng &gt;45cm, h töôøng &lt;= 16m</v>
          </cell>
          <cell r="D3124" t="str">
            <v>m³</v>
          </cell>
          <cell r="F3124">
            <v>538661</v>
          </cell>
          <cell r="G3124">
            <v>155895</v>
          </cell>
          <cell r="H3124">
            <v>33969</v>
          </cell>
        </row>
        <row r="3125">
          <cell r="B3125" t="str">
            <v>AF.12145</v>
          </cell>
          <cell r="C3125" t="str">
            <v>Beâ toâng töôøng ñaù 1x2cm maùc 300, SN=2÷4cm, d töôøng &gt;45cm, h töôøng &lt;= 16m</v>
          </cell>
          <cell r="D3125" t="str">
            <v>m³</v>
          </cell>
          <cell r="F3125">
            <v>580881</v>
          </cell>
          <cell r="G3125">
            <v>155895</v>
          </cell>
          <cell r="H3125">
            <v>33969</v>
          </cell>
        </row>
        <row r="3126">
          <cell r="B3126" t="str">
            <v>AF.12146</v>
          </cell>
          <cell r="C3126" t="str">
            <v>Beâ toâng töôøng ñaù 2x4cm maùc 200, SN=2÷4cm, d töôøng &gt;45cm, h töôøng &lt;= 16m</v>
          </cell>
          <cell r="D3126" t="str">
            <v>m³</v>
          </cell>
          <cell r="F3126">
            <v>537919</v>
          </cell>
          <cell r="G3126">
            <v>155895</v>
          </cell>
          <cell r="H3126">
            <v>33969</v>
          </cell>
        </row>
        <row r="3127">
          <cell r="B3127" t="str">
            <v>AF.12147</v>
          </cell>
          <cell r="C3127" t="str">
            <v>Beâ toâng töôøng ñaù 2x4cm maùc 250, SN=2÷4cm, d töôøng &gt;45cm, h töôøng &lt;= 16m</v>
          </cell>
          <cell r="D3127" t="str">
            <v>m³</v>
          </cell>
          <cell r="F3127">
            <v>585288</v>
          </cell>
          <cell r="G3127">
            <v>155895</v>
          </cell>
          <cell r="H3127">
            <v>33969</v>
          </cell>
        </row>
        <row r="3128">
          <cell r="B3128" t="str">
            <v>AF.12148</v>
          </cell>
          <cell r="C3128" t="str">
            <v>Beâ toâng töôøng ñaù 2x4cm maùc 300, SN=2÷4cm, d töôøng &gt;45cm, h töôøng &lt;= 16m</v>
          </cell>
          <cell r="D3128" t="str">
            <v>m³</v>
          </cell>
          <cell r="F3128">
            <v>639936</v>
          </cell>
          <cell r="G3128">
            <v>155895</v>
          </cell>
          <cell r="H3128">
            <v>33969</v>
          </cell>
        </row>
        <row r="3129">
          <cell r="B3129" t="str">
            <v>AF.12152</v>
          </cell>
          <cell r="C3129" t="str">
            <v>Beâ toâng töôøng ñaù 2x4cm maùc 150, SN=2÷4cm, d töôøng &lt;=45cm, h töôøng &lt;= 4m</v>
          </cell>
          <cell r="D3129" t="str">
            <v>m³</v>
          </cell>
          <cell r="F3129">
            <v>493411</v>
          </cell>
          <cell r="G3129">
            <v>140503</v>
          </cell>
          <cell r="H3129">
            <v>22874</v>
          </cell>
        </row>
        <row r="3130">
          <cell r="B3130" t="str">
            <v>AF.12153</v>
          </cell>
          <cell r="C3130" t="str">
            <v>Beâ toâng töôøng ñaù 2x4cm maùc 200, SN=2÷4cm, d töôøng &lt;=45cm, h töôøng &lt;= 4m</v>
          </cell>
          <cell r="D3130" t="str">
            <v>m³</v>
          </cell>
          <cell r="F3130">
            <v>537927</v>
          </cell>
          <cell r="G3130">
            <v>140503</v>
          </cell>
          <cell r="H3130">
            <v>22874</v>
          </cell>
        </row>
        <row r="3131">
          <cell r="B3131" t="str">
            <v>AF.12154</v>
          </cell>
          <cell r="C3131" t="str">
            <v>Beâ toâng töôøng ñaù 2x4cm maùc 250, SN=2÷4cm, d töôøng &lt;=45cm, h töôøng &lt;= 4m</v>
          </cell>
          <cell r="D3131" t="str">
            <v>m³</v>
          </cell>
          <cell r="F3131">
            <v>585288</v>
          </cell>
          <cell r="G3131">
            <v>140503</v>
          </cell>
          <cell r="H3131">
            <v>22874</v>
          </cell>
        </row>
        <row r="3132">
          <cell r="B3132" t="str">
            <v>AF.12155</v>
          </cell>
          <cell r="C3132" t="str">
            <v>Beâ toâng töôøng ñaù 2x4cm maùc 300, SN=2÷4cm, d töôøng &lt;=45cm, h töôøng &lt;= 4m</v>
          </cell>
          <cell r="D3132" t="str">
            <v>m³</v>
          </cell>
          <cell r="F3132">
            <v>639943</v>
          </cell>
          <cell r="G3132">
            <v>140503</v>
          </cell>
          <cell r="H3132">
            <v>22874</v>
          </cell>
        </row>
        <row r="3133">
          <cell r="B3133" t="str">
            <v>AF.12162</v>
          </cell>
          <cell r="C3133" t="str">
            <v>Beâ toâng töôøng ñaù 2x4cm maùc 150, SN=2÷4cm, d töôøng &lt;=45cm, h töôøng &lt;= 16m</v>
          </cell>
          <cell r="D3133" t="str">
            <v>m³</v>
          </cell>
          <cell r="F3133">
            <v>493411</v>
          </cell>
          <cell r="G3133">
            <v>166551</v>
          </cell>
          <cell r="H3133">
            <v>33969</v>
          </cell>
        </row>
        <row r="3134">
          <cell r="B3134" t="str">
            <v>AF.12163</v>
          </cell>
          <cell r="C3134" t="str">
            <v>Beâ toâng töôøng ñaù 2x4cm maùc 200, SN=2÷4cm, d töôøng &lt;=45cm, h töôøng &lt;= 16m</v>
          </cell>
          <cell r="D3134" t="str">
            <v>m³</v>
          </cell>
          <cell r="F3134">
            <v>537927</v>
          </cell>
          <cell r="G3134">
            <v>166551</v>
          </cell>
          <cell r="H3134">
            <v>33969</v>
          </cell>
        </row>
        <row r="3135">
          <cell r="B3135" t="str">
            <v>AF.12164</v>
          </cell>
          <cell r="C3135" t="str">
            <v>Beâ toâng töôøng ñaù 2x4cm maùc 250, SN=2÷4cm, d töôøng &lt;=45cm, h töôøng &lt;= 16m</v>
          </cell>
          <cell r="D3135" t="str">
            <v>m³</v>
          </cell>
          <cell r="F3135">
            <v>585288</v>
          </cell>
          <cell r="G3135">
            <v>166551</v>
          </cell>
          <cell r="H3135">
            <v>33969</v>
          </cell>
        </row>
        <row r="3136">
          <cell r="B3136" t="str">
            <v>AF.12165</v>
          </cell>
          <cell r="C3136" t="str">
            <v>Beâ toâng töôøng ñaù 2x4cm maùc 300, SN=2÷4cm, d töôøng &lt;=45cm, h töôøng &lt;= 16m</v>
          </cell>
          <cell r="D3136" t="str">
            <v>m³</v>
          </cell>
          <cell r="F3136">
            <v>639943</v>
          </cell>
          <cell r="G3136">
            <v>166551</v>
          </cell>
          <cell r="H3136">
            <v>33969</v>
          </cell>
        </row>
        <row r="3137">
          <cell r="B3137" t="str">
            <v>AF.12172</v>
          </cell>
          <cell r="C3137" t="str">
            <v>Beâ toâng töôøng ñaù 2x4cm maùc 150, SN=2÷4cm, d töôøng &gt;45cm, h töôøng &lt;= 4m</v>
          </cell>
          <cell r="D3137" t="str">
            <v>m³</v>
          </cell>
          <cell r="F3137">
            <v>420686</v>
          </cell>
          <cell r="G3137">
            <v>129846</v>
          </cell>
          <cell r="H3137">
            <v>22874</v>
          </cell>
        </row>
        <row r="3138">
          <cell r="B3138" t="str">
            <v>AF.12173</v>
          </cell>
          <cell r="C3138" t="str">
            <v>Beâ toâng töôøng ñaù 2x4cm maùc 200, SN=2÷4cm, d töôøng &gt;45cm, h töôøng &lt;= 4m</v>
          </cell>
          <cell r="D3138" t="str">
            <v>m³</v>
          </cell>
          <cell r="F3138">
            <v>465202</v>
          </cell>
          <cell r="G3138">
            <v>129846</v>
          </cell>
          <cell r="H3138">
            <v>22874</v>
          </cell>
        </row>
        <row r="3139">
          <cell r="B3139" t="str">
            <v>AF.12174</v>
          </cell>
          <cell r="C3139" t="str">
            <v>Beâ toâng töôøng ñaù 2x4cm maùc 250, SN=2÷4cm, d töôøng &gt;45cm, h töôøng &lt;= 4m</v>
          </cell>
          <cell r="D3139" t="str">
            <v>m³</v>
          </cell>
          <cell r="F3139">
            <v>512564</v>
          </cell>
          <cell r="G3139">
            <v>129846</v>
          </cell>
          <cell r="H3139">
            <v>22874</v>
          </cell>
        </row>
        <row r="3140">
          <cell r="B3140" t="str">
            <v>AF.12175</v>
          </cell>
          <cell r="C3140" t="str">
            <v>Beâ toâng töôøng ñaù 2x4cm maùc 300, SN=2÷4cm, d töôøng &gt;45cm, h töôøng &lt;= 4m</v>
          </cell>
          <cell r="D3140" t="str">
            <v>m³</v>
          </cell>
          <cell r="F3140">
            <v>567218</v>
          </cell>
          <cell r="G3140">
            <v>129846</v>
          </cell>
          <cell r="H3140">
            <v>22874</v>
          </cell>
        </row>
        <row r="3141">
          <cell r="B3141" t="str">
            <v>AF.12182</v>
          </cell>
          <cell r="C3141" t="str">
            <v>Beâ toâng töôøng ñaù 2x4cm maùc 150, SN=2÷4cm, d töôøng &gt;45cm, h töôøng &lt;= 16m</v>
          </cell>
          <cell r="D3141" t="str">
            <v>m³</v>
          </cell>
          <cell r="F3141">
            <v>420686</v>
          </cell>
          <cell r="G3141">
            <v>155895</v>
          </cell>
          <cell r="H3141">
            <v>33969</v>
          </cell>
        </row>
        <row r="3142">
          <cell r="B3142" t="str">
            <v>AF.12183</v>
          </cell>
          <cell r="C3142" t="str">
            <v>Beâ toâng töôøng ñaù 2x4cm maùc 200, SN=2÷4cm, d töôøng &gt;45cm, h töôøng &lt;= 16m</v>
          </cell>
          <cell r="D3142" t="str">
            <v>m³</v>
          </cell>
          <cell r="F3142">
            <v>465202</v>
          </cell>
          <cell r="G3142">
            <v>155895</v>
          </cell>
          <cell r="H3142">
            <v>33969</v>
          </cell>
        </row>
        <row r="3143">
          <cell r="B3143" t="str">
            <v>AF.12184</v>
          </cell>
          <cell r="C3143" t="str">
            <v>Beâ toâng töôøng ñaù 2x4cm maùc 250, SN=2÷4cm, d töôøng &gt;45cm, h töôøng &lt;= 16m</v>
          </cell>
          <cell r="D3143" t="str">
            <v>m³</v>
          </cell>
          <cell r="F3143">
            <v>512564</v>
          </cell>
          <cell r="G3143">
            <v>155895</v>
          </cell>
          <cell r="H3143">
            <v>33969</v>
          </cell>
        </row>
        <row r="3144">
          <cell r="B3144" t="str">
            <v>AF.12185</v>
          </cell>
          <cell r="C3144" t="str">
            <v>Beâ toâng töôøng ñaù 2x4cm maùc 300, SN=2÷4cm, d töôøng &gt;45cm, h töôøng &lt;= 16m</v>
          </cell>
          <cell r="D3144" t="str">
            <v>m³</v>
          </cell>
          <cell r="F3144">
            <v>567218</v>
          </cell>
          <cell r="G3144">
            <v>155895</v>
          </cell>
          <cell r="H3144">
            <v>33969</v>
          </cell>
        </row>
        <row r="3145">
          <cell r="B3145" t="str">
            <v>AF.12212</v>
          </cell>
          <cell r="C3145" t="str">
            <v>Beâ toâng coät ñaù 1x2cm maùc 150, SN=2÷4cm, S coät &lt;=0,1m², h coät &lt;= 4m</v>
          </cell>
          <cell r="D3145" t="str">
            <v>m³</v>
          </cell>
          <cell r="F3145">
            <v>438022</v>
          </cell>
          <cell r="G3145">
            <v>177602</v>
          </cell>
          <cell r="H3145">
            <v>22874</v>
          </cell>
        </row>
        <row r="3146">
          <cell r="B3146" t="str">
            <v>AF.12213</v>
          </cell>
          <cell r="C3146" t="str">
            <v>Beâ toâng coät ñaù 1x2cm maùc 200, SN=2÷4cm, S coät &lt;=0,1m², h coät &lt;= 4m</v>
          </cell>
          <cell r="D3146" t="str">
            <v>m³</v>
          </cell>
          <cell r="F3146">
            <v>484920</v>
          </cell>
          <cell r="G3146">
            <v>177602</v>
          </cell>
          <cell r="H3146">
            <v>22874</v>
          </cell>
        </row>
        <row r="3147">
          <cell r="B3147" t="str">
            <v>AF.12214</v>
          </cell>
          <cell r="C3147" t="str">
            <v>Beâ toâng coät ñaù 1x2cm maùc 250, SN=2÷4cm, S coät &lt;=0,1m², h coät &lt;= 4m</v>
          </cell>
          <cell r="D3147" t="str">
            <v>m³</v>
          </cell>
          <cell r="F3147">
            <v>533380</v>
          </cell>
          <cell r="G3147">
            <v>177602</v>
          </cell>
          <cell r="H3147">
            <v>22874</v>
          </cell>
        </row>
        <row r="3148">
          <cell r="B3148" t="str">
            <v>AF.12215</v>
          </cell>
          <cell r="C3148" t="str">
            <v>Beâ toâng coät ñaù 1x2cm maùc 300, SN=2÷4cm, S coät &lt;=0,1m², h coät &lt;= 4m</v>
          </cell>
          <cell r="D3148" t="str">
            <v>m³</v>
          </cell>
          <cell r="F3148">
            <v>575186</v>
          </cell>
          <cell r="G3148">
            <v>177602</v>
          </cell>
          <cell r="H3148">
            <v>22874</v>
          </cell>
        </row>
        <row r="3149">
          <cell r="B3149" t="str">
            <v>AF.12216</v>
          </cell>
          <cell r="C3149" t="str">
            <v>Beâ toâng coät ñaù 2x4cm maùc 200, SN=2÷4cm, S coät &lt;=0,1m², h coät &lt;= 4m</v>
          </cell>
          <cell r="D3149" t="str">
            <v>m³</v>
          </cell>
          <cell r="F3149">
            <v>438022</v>
          </cell>
          <cell r="G3149">
            <v>177602</v>
          </cell>
          <cell r="H3149">
            <v>22874</v>
          </cell>
        </row>
        <row r="3150">
          <cell r="B3150" t="str">
            <v>AF.12217</v>
          </cell>
          <cell r="C3150" t="str">
            <v>Beâ toâng coät ñaù 2x4cm maùc 250, SN=2÷4cm, S coät &lt;=0,1m², h coät &lt;= 4m</v>
          </cell>
          <cell r="D3150" t="str">
            <v>m³</v>
          </cell>
          <cell r="F3150">
            <v>484920</v>
          </cell>
          <cell r="G3150">
            <v>177602</v>
          </cell>
          <cell r="H3150">
            <v>22874</v>
          </cell>
        </row>
        <row r="3151">
          <cell r="B3151" t="str">
            <v>AF.12218</v>
          </cell>
          <cell r="C3151" t="str">
            <v>Beâ toâng coät ñaù 2x4cm maùc 300, SN=2÷4cm, S coät &lt;=0,1m², h coät &lt;= 4m</v>
          </cell>
          <cell r="D3151" t="str">
            <v>m³</v>
          </cell>
          <cell r="F3151">
            <v>533380</v>
          </cell>
          <cell r="G3151">
            <v>177602</v>
          </cell>
          <cell r="H3151">
            <v>22874</v>
          </cell>
        </row>
        <row r="3152">
          <cell r="B3152" t="str">
            <v>AF.12222</v>
          </cell>
          <cell r="C3152" t="str">
            <v>Beâ toâng coät ñaù 1x2cm maùc 150, SN=2÷4cm, S coät &lt;=0,1m², h coät &lt;= 16m</v>
          </cell>
          <cell r="D3152" t="str">
            <v>m³</v>
          </cell>
          <cell r="F3152">
            <v>438022</v>
          </cell>
          <cell r="G3152">
            <v>190231</v>
          </cell>
          <cell r="H3152">
            <v>33969</v>
          </cell>
        </row>
        <row r="3153">
          <cell r="B3153" t="str">
            <v>AF.12223</v>
          </cell>
          <cell r="C3153" t="str">
            <v>Beâ toâng coät ñaù 1x2cm maùc 200, SN=2÷4cm, S coät &lt;=0,1m², h coät &lt;= 16m</v>
          </cell>
          <cell r="D3153" t="str">
            <v>m³</v>
          </cell>
          <cell r="F3153">
            <v>484920</v>
          </cell>
          <cell r="G3153">
            <v>190231</v>
          </cell>
          <cell r="H3153">
            <v>33969</v>
          </cell>
        </row>
        <row r="3154">
          <cell r="B3154" t="str">
            <v>AF.12224</v>
          </cell>
          <cell r="C3154" t="str">
            <v>Beâ toâng coät ñaù 1x2cm maùc 250, SN=2÷4cm, S coät &lt;=0,1m², h coät &lt;= 16m</v>
          </cell>
          <cell r="D3154" t="str">
            <v>m³</v>
          </cell>
          <cell r="F3154">
            <v>533380</v>
          </cell>
          <cell r="G3154">
            <v>190231</v>
          </cell>
          <cell r="H3154">
            <v>33969</v>
          </cell>
        </row>
        <row r="3155">
          <cell r="B3155" t="str">
            <v>AF.12225</v>
          </cell>
          <cell r="C3155" t="str">
            <v>Beâ toâng coät ñaù 1x2cm maùc 300, SN=2÷4cm, S coät &lt;=0,1m², h coät &lt;= 16m</v>
          </cell>
          <cell r="D3155" t="str">
            <v>m³</v>
          </cell>
          <cell r="F3155">
            <v>575186</v>
          </cell>
          <cell r="G3155">
            <v>190231</v>
          </cell>
          <cell r="H3155">
            <v>33969</v>
          </cell>
        </row>
        <row r="3156">
          <cell r="B3156" t="str">
            <v>AF.12226</v>
          </cell>
          <cell r="C3156" t="str">
            <v>Beâ toâng coät ñaù 2x4cm maùc 200, SN=2÷4cm, S coät &lt;=0,1m², h coät &lt;= 16m</v>
          </cell>
          <cell r="D3156" t="str">
            <v>m³</v>
          </cell>
          <cell r="F3156">
            <v>460633</v>
          </cell>
          <cell r="G3156">
            <v>190231</v>
          </cell>
          <cell r="H3156">
            <v>33969</v>
          </cell>
        </row>
        <row r="3157">
          <cell r="B3157" t="str">
            <v>AF.12227</v>
          </cell>
          <cell r="C3157" t="str">
            <v>Beâ toâng coät ñaù 2x4cm maùc 250, SN=2÷4cm, S coät &lt;=0,1m², h coät &lt;= 16m</v>
          </cell>
          <cell r="D3157" t="str">
            <v>m³</v>
          </cell>
          <cell r="F3157">
            <v>507539</v>
          </cell>
          <cell r="G3157">
            <v>190231</v>
          </cell>
          <cell r="H3157">
            <v>33969</v>
          </cell>
        </row>
        <row r="3158">
          <cell r="B3158" t="str">
            <v>AF.12228</v>
          </cell>
          <cell r="C3158" t="str">
            <v>Beâ toâng coät ñaù 2x4cm maùc 300, SN=2÷4cm, S coät &lt;=0,1m², h coät &lt;= 16m</v>
          </cell>
          <cell r="D3158" t="str">
            <v>m³</v>
          </cell>
          <cell r="F3158">
            <v>561650</v>
          </cell>
          <cell r="G3158">
            <v>190231</v>
          </cell>
          <cell r="H3158">
            <v>33969</v>
          </cell>
        </row>
        <row r="3159">
          <cell r="B3159" t="str">
            <v>AF.12232</v>
          </cell>
          <cell r="C3159" t="str">
            <v>Beâ toâng coät ñaù 1x2cm maùc 150, SN=2÷4cm, S coät &gt;0,1m², h coät &lt;= 4m</v>
          </cell>
          <cell r="D3159" t="str">
            <v>m³</v>
          </cell>
          <cell r="F3159">
            <v>438022</v>
          </cell>
          <cell r="G3159">
            <v>159841</v>
          </cell>
          <cell r="H3159">
            <v>23993</v>
          </cell>
        </row>
        <row r="3160">
          <cell r="B3160" t="str">
            <v>AF.12233</v>
          </cell>
          <cell r="C3160" t="str">
            <v>Beâ toâng coät ñaù 1x2cm maùc 200, SN=2÷4cm, S coät &gt;0,1m², h coät &lt;= 4m</v>
          </cell>
          <cell r="D3160" t="str">
            <v>m³</v>
          </cell>
          <cell r="F3160">
            <v>484920</v>
          </cell>
          <cell r="G3160">
            <v>159841</v>
          </cell>
          <cell r="H3160">
            <v>23993</v>
          </cell>
        </row>
        <row r="3161">
          <cell r="B3161" t="str">
            <v>AF.12234</v>
          </cell>
          <cell r="C3161" t="str">
            <v>Beâ toâng coät ñaù 1x2cm maùc 250, SN=2÷4cm, S coät &gt;0,1m², h coät &lt;= 4m</v>
          </cell>
          <cell r="D3161" t="str">
            <v>m³</v>
          </cell>
          <cell r="F3161">
            <v>533380</v>
          </cell>
          <cell r="G3161">
            <v>159841</v>
          </cell>
          <cell r="H3161">
            <v>23993</v>
          </cell>
        </row>
        <row r="3162">
          <cell r="B3162" t="str">
            <v>AF.12235</v>
          </cell>
          <cell r="C3162" t="str">
            <v>Beâ toâng coät ñaù 1x2cm maùc 300, SN=2÷4cm, S coät &gt;0,1m², h coät &lt;= 4m</v>
          </cell>
          <cell r="D3162" t="str">
            <v>m³</v>
          </cell>
          <cell r="F3162">
            <v>575186</v>
          </cell>
          <cell r="G3162">
            <v>159841</v>
          </cell>
          <cell r="H3162">
            <v>23993</v>
          </cell>
        </row>
        <row r="3163">
          <cell r="B3163" t="str">
            <v>AF.12236</v>
          </cell>
          <cell r="C3163" t="str">
            <v>Beâ toâng coät ñaù 2x4cm maùc 200, SN=2÷4cm, S coät &gt;0,1m², h coät &lt;= 4m</v>
          </cell>
          <cell r="D3163" t="str">
            <v>m³</v>
          </cell>
          <cell r="F3163">
            <v>460633</v>
          </cell>
          <cell r="G3163">
            <v>159841</v>
          </cell>
          <cell r="H3163">
            <v>23993</v>
          </cell>
        </row>
        <row r="3164">
          <cell r="B3164" t="str">
            <v>AF.12237</v>
          </cell>
          <cell r="C3164" t="str">
            <v>Beâ toâng coät ñaù 2x4cm maùc 250, SN=2÷4cm, S coät &gt;0,1m², h coät &lt;= 4m</v>
          </cell>
          <cell r="D3164" t="str">
            <v>m³</v>
          </cell>
          <cell r="F3164">
            <v>507539</v>
          </cell>
          <cell r="G3164">
            <v>159841</v>
          </cell>
          <cell r="H3164">
            <v>23993</v>
          </cell>
        </row>
        <row r="3165">
          <cell r="B3165" t="str">
            <v>AF.12238</v>
          </cell>
          <cell r="C3165" t="str">
            <v>Beâ toâng coät ñaù 2x4cm maùc 300, SN=2÷4cm, S coät &gt;0,1m², h coät &lt;= 4m</v>
          </cell>
          <cell r="D3165" t="str">
            <v>m³</v>
          </cell>
          <cell r="F3165">
            <v>561650</v>
          </cell>
          <cell r="G3165">
            <v>159841</v>
          </cell>
          <cell r="H3165">
            <v>23993</v>
          </cell>
        </row>
        <row r="3166">
          <cell r="B3166" t="str">
            <v>AF.12242</v>
          </cell>
          <cell r="C3166" t="str">
            <v>Beâ toâng coät ñaù 1x2cm maùc 150, SN=2÷4cm, S coät &gt;0,1m², h coät &lt;= 16m</v>
          </cell>
          <cell r="D3166" t="str">
            <v>m³</v>
          </cell>
          <cell r="F3166">
            <v>438022</v>
          </cell>
          <cell r="G3166">
            <v>170892</v>
          </cell>
          <cell r="H3166">
            <v>35088</v>
          </cell>
        </row>
        <row r="3167">
          <cell r="B3167" t="str">
            <v>AF.12243</v>
          </cell>
          <cell r="C3167" t="str">
            <v>Beâ toâng coät ñaù 1x2cm maùc 200, SN=2÷4cm, S coät &gt;0,1m², h coät &lt;= 16m</v>
          </cell>
          <cell r="D3167" t="str">
            <v>m³</v>
          </cell>
          <cell r="F3167">
            <v>484920</v>
          </cell>
          <cell r="G3167">
            <v>170892</v>
          </cell>
          <cell r="H3167">
            <v>35088</v>
          </cell>
        </row>
        <row r="3168">
          <cell r="B3168" t="str">
            <v>AF.12244</v>
          </cell>
          <cell r="C3168" t="str">
            <v>Beâ toâng coät ñaù 1x2cm maùc 250, SN=2÷4cm, S coät &gt;0,1m², h coät &lt;= 16m</v>
          </cell>
          <cell r="D3168" t="str">
            <v>m³</v>
          </cell>
          <cell r="F3168">
            <v>533380</v>
          </cell>
          <cell r="G3168">
            <v>170892</v>
          </cell>
          <cell r="H3168">
            <v>35088</v>
          </cell>
        </row>
        <row r="3169">
          <cell r="B3169" t="str">
            <v>AF.12245</v>
          </cell>
          <cell r="C3169" t="str">
            <v>Beâ toâng coät ñaù 1x2cm maùc 300, SN=2÷4cm, S coät &gt;0,1m², h coät &lt;= 16m</v>
          </cell>
          <cell r="D3169" t="str">
            <v>m³</v>
          </cell>
          <cell r="F3169">
            <v>575186</v>
          </cell>
          <cell r="G3169">
            <v>170892</v>
          </cell>
          <cell r="H3169">
            <v>35088</v>
          </cell>
        </row>
        <row r="3170">
          <cell r="B3170" t="str">
            <v>AF.12246</v>
          </cell>
          <cell r="C3170" t="str">
            <v>Beâ toâng coät ñaù 2x4cm maùc 200, SN=2÷4cm, S coät &gt;0,1m², h coät &lt;= 16m</v>
          </cell>
          <cell r="D3170" t="str">
            <v>m³</v>
          </cell>
          <cell r="F3170">
            <v>460633</v>
          </cell>
          <cell r="G3170">
            <v>170892</v>
          </cell>
          <cell r="H3170">
            <v>35088</v>
          </cell>
        </row>
        <row r="3171">
          <cell r="B3171" t="str">
            <v>AF.12247</v>
          </cell>
          <cell r="C3171" t="str">
            <v>Beâ toâng coät ñaù 2x4cm maùc 250, SN=2÷4cm, S coät &gt;0,1m², h coät &lt;= 16m</v>
          </cell>
          <cell r="D3171" t="str">
            <v>m³</v>
          </cell>
          <cell r="F3171">
            <v>507539</v>
          </cell>
          <cell r="G3171">
            <v>170892</v>
          </cell>
          <cell r="H3171">
            <v>35088</v>
          </cell>
        </row>
        <row r="3172">
          <cell r="B3172" t="str">
            <v>AF.12248</v>
          </cell>
          <cell r="C3172" t="str">
            <v>Beâ toâng coät ñaù 2x4cm maùc 300, SN=2÷4cm, S coät &gt;0,1m², h coät &lt;= 16m</v>
          </cell>
          <cell r="D3172" t="str">
            <v>m³</v>
          </cell>
          <cell r="F3172">
            <v>561650</v>
          </cell>
          <cell r="G3172">
            <v>170892</v>
          </cell>
          <cell r="H3172">
            <v>35088</v>
          </cell>
        </row>
        <row r="3173">
          <cell r="B3173" t="str">
            <v>AF.12252</v>
          </cell>
          <cell r="C3173" t="str">
            <v>Beâ toâng coät ñaù 2x4cm maùc 150, SN=2÷4cm, S coät &lt;=0,1m², h coät &lt;= 4m</v>
          </cell>
          <cell r="D3173" t="str">
            <v>m³</v>
          </cell>
          <cell r="F3173">
            <v>416562</v>
          </cell>
          <cell r="G3173">
            <v>177602</v>
          </cell>
          <cell r="H3173">
            <v>22874</v>
          </cell>
        </row>
        <row r="3174">
          <cell r="B3174" t="str">
            <v>AF.12253</v>
          </cell>
          <cell r="C3174" t="str">
            <v>Beâ toâng coät ñaù 2x4cm maùc 200, SN=2÷4cm, S coät &lt;=0,1m², h coät &lt;= 4m</v>
          </cell>
          <cell r="D3174" t="str">
            <v>m³</v>
          </cell>
          <cell r="F3174">
            <v>460641</v>
          </cell>
          <cell r="G3174">
            <v>177602</v>
          </cell>
          <cell r="H3174">
            <v>22874</v>
          </cell>
        </row>
        <row r="3175">
          <cell r="B3175" t="str">
            <v>AF.12254</v>
          </cell>
          <cell r="C3175" t="str">
            <v>Beâ toâng coät ñaù 2x4cm maùc 250, SN=2÷4cm, S coät &lt;=0,1m², h coät &lt;= 4m</v>
          </cell>
          <cell r="D3175" t="str">
            <v>m³</v>
          </cell>
          <cell r="F3175">
            <v>507539</v>
          </cell>
          <cell r="G3175">
            <v>177602</v>
          </cell>
          <cell r="H3175">
            <v>22874</v>
          </cell>
        </row>
        <row r="3176">
          <cell r="B3176" t="str">
            <v>AF.12255</v>
          </cell>
          <cell r="C3176" t="str">
            <v>Beâ toâng coät ñaù 2x4cm maùc 300, SN=2÷4cm, S coät &lt;=0,1m², h coät &lt;= 4m</v>
          </cell>
          <cell r="D3176" t="str">
            <v>m³</v>
          </cell>
          <cell r="F3176">
            <v>561657</v>
          </cell>
          <cell r="G3176">
            <v>177602</v>
          </cell>
          <cell r="H3176">
            <v>22874</v>
          </cell>
        </row>
        <row r="3177">
          <cell r="B3177" t="str">
            <v>AF.12262</v>
          </cell>
          <cell r="C3177" t="str">
            <v>Beâ toâng coät ñaù 2x4cm maùc 150, SN=2÷4cm, S coät &lt;=0,1m², h coät &lt;= 16m</v>
          </cell>
          <cell r="D3177" t="str">
            <v>m³</v>
          </cell>
          <cell r="F3177">
            <v>416562</v>
          </cell>
          <cell r="G3177">
            <v>190231</v>
          </cell>
          <cell r="H3177">
            <v>33969</v>
          </cell>
        </row>
        <row r="3178">
          <cell r="B3178" t="str">
            <v>AF.12263</v>
          </cell>
          <cell r="C3178" t="str">
            <v>Beâ toâng coät ñaù 2x4cm maùc 200, SN=2÷4cm, S coät &lt;=0,1m², h coät &lt;= 16m</v>
          </cell>
          <cell r="D3178" t="str">
            <v>m³</v>
          </cell>
          <cell r="F3178">
            <v>460641</v>
          </cell>
          <cell r="G3178">
            <v>190231</v>
          </cell>
          <cell r="H3178">
            <v>33969</v>
          </cell>
        </row>
        <row r="3179">
          <cell r="B3179" t="str">
            <v>AF.12264</v>
          </cell>
          <cell r="C3179" t="str">
            <v>Beâ toâng coät ñaù 2x4cm maùc 250, SN=2÷4cm, S coät &lt;=0,1m², h coät &lt;= 16m</v>
          </cell>
          <cell r="D3179" t="str">
            <v>m³</v>
          </cell>
          <cell r="F3179">
            <v>507539</v>
          </cell>
          <cell r="G3179">
            <v>190231</v>
          </cell>
          <cell r="H3179">
            <v>33969</v>
          </cell>
        </row>
        <row r="3180">
          <cell r="B3180" t="str">
            <v>AF.12265</v>
          </cell>
          <cell r="C3180" t="str">
            <v>Beâ toâng coät ñaù 2x4cm maùc 300, SN=2÷4cm, S coät &lt;=0,1m², h coät &lt;= 16m</v>
          </cell>
          <cell r="D3180" t="str">
            <v>m³</v>
          </cell>
          <cell r="F3180">
            <v>561657</v>
          </cell>
          <cell r="G3180">
            <v>190231</v>
          </cell>
          <cell r="H3180">
            <v>33969</v>
          </cell>
        </row>
        <row r="3181">
          <cell r="B3181" t="str">
            <v>AF.12272</v>
          </cell>
          <cell r="C3181" t="str">
            <v>Beâ toâng coät ñaù 2x4cm maùc 150, SN=2÷4cm, &gt;&lt;=0,1m², h coät &lt;= 4m</v>
          </cell>
          <cell r="D3181" t="str">
            <v>m³</v>
          </cell>
          <cell r="F3181">
            <v>416562</v>
          </cell>
          <cell r="G3181">
            <v>159841</v>
          </cell>
          <cell r="H3181">
            <v>23993</v>
          </cell>
        </row>
        <row r="3182">
          <cell r="B3182" t="str">
            <v>AF.12273</v>
          </cell>
          <cell r="C3182" t="str">
            <v>Beâ toâng coät ñaù 2x4cm maùc 200, SN=2÷4cm, &gt;&lt;=0,1m², h coät &lt;= 4m</v>
          </cell>
          <cell r="D3182" t="str">
            <v>m³</v>
          </cell>
          <cell r="F3182">
            <v>460641</v>
          </cell>
          <cell r="G3182">
            <v>159841</v>
          </cell>
          <cell r="H3182">
            <v>23993</v>
          </cell>
        </row>
        <row r="3183">
          <cell r="B3183" t="str">
            <v>AF.12274</v>
          </cell>
          <cell r="C3183" t="str">
            <v>Beâ toâng coät ñaù 2x4cm maùc 250, SN=2÷4cm, &gt;&lt;=0,1m², h coät &lt;= 4m</v>
          </cell>
          <cell r="D3183" t="str">
            <v>m³</v>
          </cell>
          <cell r="F3183">
            <v>507539</v>
          </cell>
          <cell r="G3183">
            <v>159841</v>
          </cell>
          <cell r="H3183">
            <v>23993</v>
          </cell>
        </row>
        <row r="3184">
          <cell r="B3184" t="str">
            <v>AF.12275</v>
          </cell>
          <cell r="C3184" t="str">
            <v>Beâ toâng coät ñaù 2x4cm maùc 300, SN=2÷4cm, &gt;&lt;=0,1m², h coät &lt;= 4m</v>
          </cell>
          <cell r="D3184" t="str">
            <v>m³</v>
          </cell>
          <cell r="F3184">
            <v>561657</v>
          </cell>
          <cell r="G3184">
            <v>159841</v>
          </cell>
          <cell r="H3184">
            <v>23993</v>
          </cell>
        </row>
        <row r="3185">
          <cell r="B3185" t="str">
            <v>AF.12282</v>
          </cell>
          <cell r="C3185" t="str">
            <v>Beâ toâng coät ñaù 2x4cm maùc 150, SN=2÷4cm, &gt;&lt;=0,1m², h coät &lt;= 16m</v>
          </cell>
          <cell r="D3185" t="str">
            <v>m³</v>
          </cell>
          <cell r="F3185">
            <v>416562</v>
          </cell>
          <cell r="G3185">
            <v>170892</v>
          </cell>
          <cell r="H3185">
            <v>35088</v>
          </cell>
        </row>
        <row r="3186">
          <cell r="B3186" t="str">
            <v>AF.12283</v>
          </cell>
          <cell r="C3186" t="str">
            <v>Beâ toâng coät ñaù 2x4cm maùc 200, SN=2÷4cm, &gt;&lt;=0,1m², h coät &lt;= 16m</v>
          </cell>
          <cell r="D3186" t="str">
            <v>m³</v>
          </cell>
          <cell r="F3186">
            <v>460641</v>
          </cell>
          <cell r="G3186">
            <v>170892</v>
          </cell>
          <cell r="H3186">
            <v>35088</v>
          </cell>
        </row>
        <row r="3187">
          <cell r="B3187" t="str">
            <v>AF.12284</v>
          </cell>
          <cell r="C3187" t="str">
            <v>Beâ toâng coät ñaù 2x4cm maùc 250, SN=2÷4cm, &gt;&lt;=0,1m², h coät &lt;= 16m</v>
          </cell>
          <cell r="D3187" t="str">
            <v>m³</v>
          </cell>
          <cell r="F3187">
            <v>507539</v>
          </cell>
          <cell r="G3187">
            <v>170892</v>
          </cell>
          <cell r="H3187">
            <v>35088</v>
          </cell>
        </row>
        <row r="3188">
          <cell r="B3188" t="str">
            <v>AF.12285</v>
          </cell>
          <cell r="C3188" t="str">
            <v>Beâ toâng coät ñaù 2x4cm maùc 300, SN=2÷4cm, &gt;&lt;=0,1m², h coät &lt;= 16m</v>
          </cell>
          <cell r="D3188" t="str">
            <v>m³</v>
          </cell>
          <cell r="F3188">
            <v>561657</v>
          </cell>
          <cell r="G3188">
            <v>170892</v>
          </cell>
          <cell r="H3188">
            <v>35088</v>
          </cell>
        </row>
        <row r="3189">
          <cell r="B3189" t="str">
            <v>AF.12312</v>
          </cell>
          <cell r="C3189" t="str">
            <v>Beâ toâng xaø, daàm, giaèng nhaø ñaù 1x2cm maùc 150, SN=2÷4cm</v>
          </cell>
          <cell r="D3189" t="str">
            <v>m³</v>
          </cell>
          <cell r="F3189">
            <v>388846</v>
          </cell>
          <cell r="G3189">
            <v>140503</v>
          </cell>
          <cell r="H3189">
            <v>33969</v>
          </cell>
        </row>
        <row r="3190">
          <cell r="B3190" t="str">
            <v>AF.12313</v>
          </cell>
          <cell r="C3190" t="str">
            <v>Beâ toâng xaø, daàm, giaèng nhaø ñaù 1x2cm maùc 200, SN=2÷4cm</v>
          </cell>
          <cell r="D3190" t="str">
            <v>m³</v>
          </cell>
          <cell r="F3190">
            <v>435744</v>
          </cell>
          <cell r="G3190">
            <v>140503</v>
          </cell>
          <cell r="H3190">
            <v>33969</v>
          </cell>
        </row>
        <row r="3191">
          <cell r="B3191" t="str">
            <v>AF.12314</v>
          </cell>
          <cell r="C3191" t="str">
            <v>Beâ toâng xaø, daàm, giaèng nhaø ñaù 1x2cm maùc 250, SN=2÷4cm</v>
          </cell>
          <cell r="D3191" t="str">
            <v>m³</v>
          </cell>
          <cell r="F3191">
            <v>484203</v>
          </cell>
          <cell r="G3191">
            <v>140503</v>
          </cell>
          <cell r="H3191">
            <v>33969</v>
          </cell>
        </row>
        <row r="3192">
          <cell r="B3192" t="str">
            <v>AF.12315</v>
          </cell>
          <cell r="C3192" t="str">
            <v>Beâ toâng xaø, daàm, giaèng nhaø ñaù 1x2cm maùc 300, SN=2÷4cm</v>
          </cell>
          <cell r="D3192" t="str">
            <v>m³</v>
          </cell>
          <cell r="F3192">
            <v>526010</v>
          </cell>
          <cell r="G3192">
            <v>140503</v>
          </cell>
          <cell r="H3192">
            <v>33969</v>
          </cell>
        </row>
        <row r="3193">
          <cell r="B3193" t="str">
            <v>AF.12512</v>
          </cell>
          <cell r="C3193" t="str">
            <v>Beâ toâng saøn, maùi ñaù 1x2cm maùc 150, SN=2÷4cm</v>
          </cell>
          <cell r="D3193" t="str">
            <v>m³</v>
          </cell>
          <cell r="F3193">
            <v>388846</v>
          </cell>
          <cell r="G3193">
            <v>97878</v>
          </cell>
          <cell r="H3193">
            <v>28878</v>
          </cell>
        </row>
        <row r="3194">
          <cell r="B3194" t="str">
            <v>AF.12513</v>
          </cell>
          <cell r="C3194" t="str">
            <v>Beâ toâng saøn, maùi ñaù 1x2cm maùc 200, SN=2÷4cm</v>
          </cell>
          <cell r="D3194" t="str">
            <v>m³</v>
          </cell>
          <cell r="F3194">
            <v>435744</v>
          </cell>
          <cell r="G3194">
            <v>97878</v>
          </cell>
          <cell r="H3194">
            <v>28878</v>
          </cell>
        </row>
        <row r="3195">
          <cell r="B3195" t="str">
            <v>AF.12514</v>
          </cell>
          <cell r="C3195" t="str">
            <v>Beâ toâng saøn, maùi ñaù 1x2cm maùc 250, SN=2÷4cm</v>
          </cell>
          <cell r="D3195" t="str">
            <v>m³</v>
          </cell>
          <cell r="F3195">
            <v>484203</v>
          </cell>
          <cell r="G3195">
            <v>97878</v>
          </cell>
          <cell r="H3195">
            <v>28878</v>
          </cell>
        </row>
        <row r="3196">
          <cell r="B3196" t="str">
            <v>AF.12515</v>
          </cell>
          <cell r="C3196" t="str">
            <v>Beâ toâng saøn, maùi ñaù 1x2cm maùc 300, SN=2÷4cm</v>
          </cell>
          <cell r="D3196" t="str">
            <v>m³</v>
          </cell>
          <cell r="F3196">
            <v>526010</v>
          </cell>
          <cell r="G3196">
            <v>97878</v>
          </cell>
          <cell r="H3196">
            <v>28878</v>
          </cell>
        </row>
        <row r="3197">
          <cell r="B3197" t="str">
            <v>AF.12612</v>
          </cell>
          <cell r="C3197" t="str">
            <v>Beâ toâng lanh toâ, lanh toâ lieàn maùi haét, maùng nöôùc, taám ñan ñaù 1x2cm maùc 150, SN=2÷4cm</v>
          </cell>
          <cell r="D3197" t="str">
            <v>m³</v>
          </cell>
          <cell r="F3197">
            <v>388846</v>
          </cell>
          <cell r="G3197">
            <v>149975</v>
          </cell>
          <cell r="H3197">
            <v>28878</v>
          </cell>
        </row>
        <row r="3198">
          <cell r="B3198" t="str">
            <v>AF.12613</v>
          </cell>
          <cell r="C3198" t="str">
            <v>Beâ toâng lanh toâ, lanh toâ lieàn maùi haét, maùng nöôùc, taám ñan ñaù 1x2cm maùc 200, SN=2÷4cm</v>
          </cell>
          <cell r="D3198" t="str">
            <v>m³</v>
          </cell>
          <cell r="F3198">
            <v>435744</v>
          </cell>
          <cell r="G3198">
            <v>149975</v>
          </cell>
          <cell r="H3198">
            <v>28878</v>
          </cell>
        </row>
        <row r="3199">
          <cell r="B3199" t="str">
            <v>AF.12614</v>
          </cell>
          <cell r="C3199" t="str">
            <v>Beâ toâng lanh toâ, lanh toâ lieàn maùi haét, maùng nöôùc, taám ñan ñaù 1x2cm maùc 250, SN=2÷4cm</v>
          </cell>
          <cell r="D3199" t="str">
            <v>m³</v>
          </cell>
          <cell r="F3199">
            <v>484203</v>
          </cell>
          <cell r="G3199">
            <v>149975</v>
          </cell>
          <cell r="H3199">
            <v>28878</v>
          </cell>
        </row>
        <row r="3200">
          <cell r="B3200" t="str">
            <v>AF.12615</v>
          </cell>
          <cell r="C3200" t="str">
            <v>Beâ toâng lanh toâ, lanh toâ lieàn maùi haét, maùng nöôùc, taám ñan ñaù 1x2cm maùc 300, SN=2÷4cm</v>
          </cell>
          <cell r="D3200" t="str">
            <v>m³</v>
          </cell>
          <cell r="F3200">
            <v>526010</v>
          </cell>
          <cell r="G3200">
            <v>149975</v>
          </cell>
          <cell r="H3200">
            <v>28878</v>
          </cell>
        </row>
        <row r="3201">
          <cell r="B3201" t="str">
            <v>AF.12712</v>
          </cell>
          <cell r="C3201" t="str">
            <v>Beâ toâng caàu thang thöôøng ñaù 1x2cm maùc 150, SN=2÷4cm</v>
          </cell>
          <cell r="D3201" t="str">
            <v>m³</v>
          </cell>
          <cell r="F3201">
            <v>388846</v>
          </cell>
          <cell r="G3201">
            <v>114454</v>
          </cell>
          <cell r="H3201">
            <v>28878</v>
          </cell>
        </row>
        <row r="3202">
          <cell r="B3202" t="str">
            <v>AF.12713</v>
          </cell>
          <cell r="C3202" t="str">
            <v>Beâ toâng caàu thang thöôøng ñaù 1x2cm maùc 200, SN=2÷4cm</v>
          </cell>
          <cell r="D3202" t="str">
            <v>m³</v>
          </cell>
          <cell r="F3202">
            <v>435744</v>
          </cell>
          <cell r="G3202">
            <v>114454</v>
          </cell>
          <cell r="H3202">
            <v>28878</v>
          </cell>
        </row>
        <row r="3203">
          <cell r="B3203" t="str">
            <v>AF.12714</v>
          </cell>
          <cell r="C3203" t="str">
            <v>Beâ toâng caàu thang thöôøng ñaù 1x2cm maùc 250, SN=2÷4cm</v>
          </cell>
          <cell r="D3203" t="str">
            <v>m³</v>
          </cell>
          <cell r="F3203">
            <v>484203</v>
          </cell>
          <cell r="G3203">
            <v>114454</v>
          </cell>
          <cell r="H3203">
            <v>28878</v>
          </cell>
        </row>
        <row r="3204">
          <cell r="B3204" t="str">
            <v>AF.12715</v>
          </cell>
          <cell r="C3204" t="str">
            <v>Beâ toâng caàu thang thöôøng ñaù 1x2cm maùc 300, SN=2÷4cm</v>
          </cell>
          <cell r="D3204" t="str">
            <v>m³</v>
          </cell>
          <cell r="F3204">
            <v>526010</v>
          </cell>
          <cell r="G3204">
            <v>114454</v>
          </cell>
          <cell r="H3204">
            <v>28878</v>
          </cell>
        </row>
        <row r="3205">
          <cell r="B3205" t="str">
            <v>AF.12722</v>
          </cell>
          <cell r="C3205" t="str">
            <v>Beâ toâng caàu thang xoaén troân oác ñaù 1x2cm maùc 150, SN=2÷4cm</v>
          </cell>
          <cell r="D3205" t="str">
            <v>m³</v>
          </cell>
          <cell r="F3205">
            <v>388846</v>
          </cell>
          <cell r="G3205">
            <v>121164</v>
          </cell>
          <cell r="H3205">
            <v>28878</v>
          </cell>
        </row>
        <row r="3206">
          <cell r="B3206" t="str">
            <v>AF.12723</v>
          </cell>
          <cell r="C3206" t="str">
            <v>Beâ toâng caàu thang xoaén troân oác ñaù 1x2cm maùc 200, SN=2÷4cm</v>
          </cell>
          <cell r="D3206" t="str">
            <v>m³</v>
          </cell>
          <cell r="F3206">
            <v>435744</v>
          </cell>
          <cell r="G3206">
            <v>121164</v>
          </cell>
          <cell r="H3206">
            <v>28878</v>
          </cell>
        </row>
        <row r="3207">
          <cell r="B3207" t="str">
            <v>AF.12724</v>
          </cell>
          <cell r="C3207" t="str">
            <v>Beâ toâng caàu thang xoaén troân oác ñaù 1x2cm maùc 250, SN=2÷4cm</v>
          </cell>
          <cell r="D3207" t="str">
            <v>m³</v>
          </cell>
          <cell r="F3207">
            <v>484203</v>
          </cell>
          <cell r="G3207">
            <v>121164</v>
          </cell>
          <cell r="H3207">
            <v>28878</v>
          </cell>
        </row>
        <row r="3208">
          <cell r="B3208" t="str">
            <v>AF.12725</v>
          </cell>
          <cell r="C3208" t="str">
            <v>Beâ toâng caàu thang xoaén troân oác ñaù 1x2cm maùc 300, SN=2÷4cm</v>
          </cell>
          <cell r="D3208" t="str">
            <v>m³</v>
          </cell>
          <cell r="F3208">
            <v>526010</v>
          </cell>
          <cell r="G3208">
            <v>121164</v>
          </cell>
          <cell r="H3208">
            <v>28878</v>
          </cell>
        </row>
        <row r="3209">
          <cell r="B3209" t="str">
            <v>AF.13112</v>
          </cell>
          <cell r="C3209" t="str">
            <v>Beâ toâng gieáng nöôùc, gieáng caùp ñaù 1x2cm maùc 150, SN=2÷4cm</v>
          </cell>
          <cell r="D3209" t="str">
            <v>m³</v>
          </cell>
          <cell r="F3209">
            <v>388846</v>
          </cell>
          <cell r="G3209">
            <v>73409</v>
          </cell>
          <cell r="H3209">
            <v>12804</v>
          </cell>
        </row>
        <row r="3210">
          <cell r="B3210" t="str">
            <v>AF.13113</v>
          </cell>
          <cell r="C3210" t="str">
            <v>Beâ toâng gieáng nöôùc, gieáng caùp ñaù 1x2cm maùc 200, SN=2÷4cm</v>
          </cell>
          <cell r="D3210" t="str">
            <v>m³</v>
          </cell>
          <cell r="F3210">
            <v>435744</v>
          </cell>
          <cell r="G3210">
            <v>73409</v>
          </cell>
          <cell r="H3210">
            <v>12804</v>
          </cell>
        </row>
        <row r="3211">
          <cell r="B3211" t="str">
            <v>AF.13114</v>
          </cell>
          <cell r="C3211" t="str">
            <v>Beâ toâng gieáng nöôùc, gieáng caùp ñaù 1x2cm maùc 250, SN=2÷4cm</v>
          </cell>
          <cell r="D3211" t="str">
            <v>m³</v>
          </cell>
          <cell r="F3211">
            <v>484203</v>
          </cell>
          <cell r="G3211">
            <v>73409</v>
          </cell>
          <cell r="H3211">
            <v>12804</v>
          </cell>
        </row>
        <row r="3212">
          <cell r="B3212" t="str">
            <v>AF.13115</v>
          </cell>
          <cell r="C3212" t="str">
            <v>Beâ toâng gieáng nöôùc, gieáng caùp ñaù 1x2cm maùc 300, SN=2÷4cm</v>
          </cell>
          <cell r="D3212" t="str">
            <v>m³</v>
          </cell>
          <cell r="F3212">
            <v>526010</v>
          </cell>
          <cell r="G3212">
            <v>73409</v>
          </cell>
          <cell r="H3212">
            <v>12804</v>
          </cell>
        </row>
        <row r="3213">
          <cell r="B3213" t="str">
            <v>AF.13212</v>
          </cell>
          <cell r="C3213" t="str">
            <v>Beâ toâng möông caùp, raûnh nöôùc ñaù 1x2cm maùc 150, SN=2÷4cm</v>
          </cell>
          <cell r="D3213" t="str">
            <v>m³</v>
          </cell>
          <cell r="F3213">
            <v>388846</v>
          </cell>
          <cell r="G3213">
            <v>87222</v>
          </cell>
          <cell r="H3213">
            <v>12804</v>
          </cell>
        </row>
        <row r="3214">
          <cell r="B3214" t="str">
            <v>AF.13213</v>
          </cell>
          <cell r="C3214" t="str">
            <v>Beâ toâng möông caùp, raûnh nöôùc ñaù 1x2cm maùc 200, SN=2÷4cm</v>
          </cell>
          <cell r="D3214" t="str">
            <v>m³</v>
          </cell>
          <cell r="F3214">
            <v>435744</v>
          </cell>
          <cell r="G3214">
            <v>87222</v>
          </cell>
          <cell r="H3214">
            <v>12804</v>
          </cell>
        </row>
        <row r="3215">
          <cell r="B3215" t="str">
            <v>AF.13214</v>
          </cell>
          <cell r="C3215" t="str">
            <v>Beâ toâng möông caùp, raûnh nöôùc ñaù 1x2cm maùc 250, SN=2÷4cm</v>
          </cell>
          <cell r="D3215" t="str">
            <v>m³</v>
          </cell>
          <cell r="F3215">
            <v>484203</v>
          </cell>
          <cell r="G3215">
            <v>87222</v>
          </cell>
          <cell r="H3215">
            <v>12804</v>
          </cell>
        </row>
        <row r="3216">
          <cell r="B3216" t="str">
            <v>AF.13215</v>
          </cell>
          <cell r="C3216" t="str">
            <v>Beâ toâng möông caùp, raûnh nöôùc ñaù 1x2cm maùc 300, SN=2÷4cm</v>
          </cell>
          <cell r="D3216" t="str">
            <v>m³</v>
          </cell>
          <cell r="F3216">
            <v>526010</v>
          </cell>
          <cell r="G3216">
            <v>87222</v>
          </cell>
          <cell r="H3216">
            <v>12804</v>
          </cell>
        </row>
        <row r="3217">
          <cell r="B3217" t="str">
            <v>AF.13312</v>
          </cell>
          <cell r="C3217" t="str">
            <v>Beâ toâng oáng xi phoâng, oáng phun, oáng buy coù ñöôøng kính oáng &lt;=100cm Vöõa beâ toâng maùc 150, ñaù 1x2cm, ñoä suït 2-4 cm</v>
          </cell>
          <cell r="D3217" t="str">
            <v>m³</v>
          </cell>
          <cell r="F3217">
            <v>649496</v>
          </cell>
          <cell r="G3217">
            <v>167735</v>
          </cell>
          <cell r="H3217">
            <v>22874</v>
          </cell>
        </row>
        <row r="3218">
          <cell r="B3218" t="str">
            <v>AF.13313</v>
          </cell>
          <cell r="C3218" t="str">
            <v>Beâ toâng oáng xi phoâng, oáng phun, oáng buy coù ñöôøng kính oáng &lt;=100cm Vöõa beâ toâng maùc 200, ñaù 1x2cm, ñoä suït 2-4 cm</v>
          </cell>
          <cell r="D3218" t="str">
            <v>m³</v>
          </cell>
          <cell r="F3218">
            <v>697529</v>
          </cell>
          <cell r="G3218">
            <v>167735</v>
          </cell>
          <cell r="H3218">
            <v>22874</v>
          </cell>
        </row>
        <row r="3219">
          <cell r="B3219" t="str">
            <v>AF.13314</v>
          </cell>
          <cell r="C3219" t="str">
            <v>Beâ toâng oáng xi phoâng, oáng phun, oáng buy coù ñöôøng kính oáng &lt;=100cm Vöõa beâ toâng maùc 250, ñaù 1x2cm, ñoä suït 2-4 cm</v>
          </cell>
          <cell r="D3219" t="str">
            <v>m³</v>
          </cell>
          <cell r="F3219">
            <v>747179</v>
          </cell>
          <cell r="G3219">
            <v>167735</v>
          </cell>
          <cell r="H3219">
            <v>22874</v>
          </cell>
        </row>
        <row r="3220">
          <cell r="B3220" t="str">
            <v>AF.13315</v>
          </cell>
          <cell r="C3220" t="str">
            <v>Beâ toâng oáng xi phoâng, oáng phun, oáng buy coù ñöôøng kính oáng &lt;=100cm Vöõa beâ toâng maùc 300, ñaù 1x2cm, ñoä suït 2-4 cm</v>
          </cell>
          <cell r="D3220" t="str">
            <v>m³</v>
          </cell>
          <cell r="F3220">
            <v>790005</v>
          </cell>
          <cell r="G3220">
            <v>167735</v>
          </cell>
          <cell r="H3220">
            <v>22874</v>
          </cell>
        </row>
        <row r="3221">
          <cell r="B3221" t="str">
            <v>AF.13322</v>
          </cell>
          <cell r="C3221" t="str">
            <v>Beâ toâng oáng xi phoâng, oáng phun, oáng buy coù ñöôøng kính oáng &gt;100cm vaø &lt;=200cm Vöõa beâ toâng maùc 150, ñaù 1x2cm, ñoä suït 2-4 cm</v>
          </cell>
          <cell r="D3221" t="str">
            <v>m³</v>
          </cell>
          <cell r="F3221">
            <v>614648</v>
          </cell>
          <cell r="G3221">
            <v>141687</v>
          </cell>
          <cell r="H3221">
            <v>22874</v>
          </cell>
        </row>
        <row r="3222">
          <cell r="B3222" t="str">
            <v>AF.13323</v>
          </cell>
          <cell r="C3222" t="str">
            <v>Beâ toâng oáng xi phoâng, oáng phun, oáng buy coù ñöôøng kính oáng &gt;100cm vaø &lt;=200cm Vöõa beâ toâng maùc 200, ñaù 1x2cm, ñoä suït 2-4 cm</v>
          </cell>
          <cell r="D3222" t="str">
            <v>m³</v>
          </cell>
          <cell r="F3222">
            <v>662680</v>
          </cell>
          <cell r="G3222">
            <v>141687</v>
          </cell>
          <cell r="H3222">
            <v>22874</v>
          </cell>
        </row>
        <row r="3223">
          <cell r="B3223" t="str">
            <v>AF.13324</v>
          </cell>
          <cell r="C3223" t="str">
            <v>Beâ toâng oáng xi phoâng, oáng phun, oáng buy coù ñöôøng kính oáng &gt;100cm vaø &lt;=200cm Vöõa beâ toâng maùc 250, ñaù 1x2cm, ñoä suït 2-4 cm</v>
          </cell>
          <cell r="D3223" t="str">
            <v>m³</v>
          </cell>
          <cell r="F3223">
            <v>712330</v>
          </cell>
          <cell r="G3223">
            <v>141687</v>
          </cell>
          <cell r="H3223">
            <v>22874</v>
          </cell>
        </row>
        <row r="3224">
          <cell r="B3224" t="str">
            <v>AF.13325</v>
          </cell>
          <cell r="C3224" t="str">
            <v>Beâ toâng oáng xi phoâng, oáng phun, oáng buy coù ñöôøng kính oáng &gt;100cm vaø &lt;=200cm Vöõa beâ toâng maùc 300, ñaù 1x2cm, ñoä suït 2-4 cm</v>
          </cell>
          <cell r="D3224" t="str">
            <v>m³</v>
          </cell>
          <cell r="F3224">
            <v>755156</v>
          </cell>
          <cell r="G3224">
            <v>141687</v>
          </cell>
          <cell r="H3224">
            <v>22874</v>
          </cell>
        </row>
        <row r="3225">
          <cell r="B3225" t="str">
            <v>AF.13332</v>
          </cell>
          <cell r="C3225" t="str">
            <v>Beâ toâng oáng xi phoâng, oáng phun, oáng buy coù ñöôøng kính oáng &gt; 200cm Vöõa beâ toâng maùc 150, ñaù 1x2cm, ñoä suït 2-4 cm</v>
          </cell>
          <cell r="D3225" t="str">
            <v>m³</v>
          </cell>
          <cell r="F3225">
            <v>540909</v>
          </cell>
          <cell r="G3225">
            <v>134977</v>
          </cell>
          <cell r="H3225">
            <v>22874</v>
          </cell>
        </row>
        <row r="3226">
          <cell r="B3226" t="str">
            <v>AF.13333</v>
          </cell>
          <cell r="C3226" t="str">
            <v>Beâ toâng oáng xi phoâng, oáng phun, oáng buy coù ñöôøng kính oáng &gt; 200cm Vöõa beâ toâng maùc 200, ñaù 1x2cm, ñoä suït 2-4 cm</v>
          </cell>
          <cell r="D3226" t="str">
            <v>m³</v>
          </cell>
          <cell r="F3226">
            <v>588942</v>
          </cell>
          <cell r="G3226">
            <v>134977</v>
          </cell>
          <cell r="H3226">
            <v>22874</v>
          </cell>
        </row>
        <row r="3227">
          <cell r="B3227" t="str">
            <v>AF.13334</v>
          </cell>
          <cell r="C3227" t="str">
            <v>Beâ toâng oáng xi phoâng, oáng phun, oáng buy coù ñöôøng kính oáng &gt; 200cm Vöõa beâ toâng maùc 250, ñaù 1x2cm, ñoä suït 2-4 cm</v>
          </cell>
          <cell r="D3227" t="str">
            <v>m³</v>
          </cell>
          <cell r="F3227">
            <v>638592</v>
          </cell>
          <cell r="G3227">
            <v>134977</v>
          </cell>
          <cell r="H3227">
            <v>22874</v>
          </cell>
        </row>
        <row r="3228">
          <cell r="B3228" t="str">
            <v>AF.13335</v>
          </cell>
          <cell r="C3228" t="str">
            <v>Beâ toâng oáng xi phoâng, oáng phun, oáng buy coù ñöôøng kính oáng &gt; 200cm Vöõa beâ toâng maùc 300, ñaù 1x2cm, ñoä suït 2-4 cm</v>
          </cell>
          <cell r="D3228" t="str">
            <v>m³</v>
          </cell>
          <cell r="F3228">
            <v>681418</v>
          </cell>
          <cell r="G3228">
            <v>134977</v>
          </cell>
          <cell r="H3228">
            <v>22874</v>
          </cell>
        </row>
        <row r="3229">
          <cell r="B3229" t="str">
            <v>AF.13412</v>
          </cell>
          <cell r="C3229" t="str">
            <v>Beâ toâng oáng coáng hình hoäp Vöõa beâ toâng maùc 150, ñaù 1x2cm, ñoä suït 2-4 cm</v>
          </cell>
          <cell r="D3229" t="str">
            <v>m³</v>
          </cell>
          <cell r="F3229">
            <v>540909</v>
          </cell>
          <cell r="G3229">
            <v>124321</v>
          </cell>
          <cell r="H3229">
            <v>17783</v>
          </cell>
        </row>
        <row r="3230">
          <cell r="B3230" t="str">
            <v>AF.13413</v>
          </cell>
          <cell r="C3230" t="str">
            <v>Beâ toâng oáng coáng hình hoäp Vöõa beâ toâng maùc 200, ñaù 1x2cm, ñoä suït 2-4 cm</v>
          </cell>
          <cell r="D3230" t="str">
            <v>m³</v>
          </cell>
          <cell r="F3230">
            <v>588942</v>
          </cell>
          <cell r="G3230">
            <v>124321</v>
          </cell>
          <cell r="H3230">
            <v>17783</v>
          </cell>
        </row>
        <row r="3231">
          <cell r="B3231" t="str">
            <v>AF.13414</v>
          </cell>
          <cell r="C3231" t="str">
            <v>Beâ toâng oáng coáng hình hoäp Vöõa beâ toâng maùc 250, ñaù 1x2cm, ñoä suït 2-4 cm</v>
          </cell>
          <cell r="D3231" t="str">
            <v>m³</v>
          </cell>
          <cell r="F3231">
            <v>638592</v>
          </cell>
          <cell r="G3231">
            <v>124321</v>
          </cell>
          <cell r="H3231">
            <v>17783</v>
          </cell>
        </row>
        <row r="3232">
          <cell r="B3232" t="str">
            <v>AF.13415</v>
          </cell>
          <cell r="C3232" t="str">
            <v>Beâ toâng oáng coáng hình hoäp Vöõa beâ toâng maùc 300, ñaù 1x2cm, ñoä suït 2-4 cm</v>
          </cell>
          <cell r="D3232" t="str">
            <v>m³</v>
          </cell>
          <cell r="F3232">
            <v>681418</v>
          </cell>
          <cell r="G3232">
            <v>124321</v>
          </cell>
          <cell r="H3232">
            <v>17783</v>
          </cell>
        </row>
        <row r="3233">
          <cell r="B3233" t="str">
            <v>AF.14112</v>
          </cell>
          <cell r="C3233" t="str">
            <v>Beâ toâng moùng, moá, truï caàu ôû treân caïn Vöõa beâ toâng maùc 150, ñaù 1x2cm, ñoä suït 2-4 cm</v>
          </cell>
          <cell r="D3233" t="str">
            <v>m³</v>
          </cell>
          <cell r="F3233">
            <v>392696</v>
          </cell>
          <cell r="G3233">
            <v>123710</v>
          </cell>
          <cell r="H3233">
            <v>71052</v>
          </cell>
        </row>
        <row r="3234">
          <cell r="B3234" t="str">
            <v>AF.14113</v>
          </cell>
          <cell r="C3234" t="str">
            <v>Beâ toâng moùng, moá, truï caàu ôû treân caïn Vöõa beâ toâng maùc 200, ñaù 1x2cm, ñoä suït 2-4 cm</v>
          </cell>
          <cell r="D3234" t="str">
            <v>m³</v>
          </cell>
          <cell r="F3234">
            <v>440058</v>
          </cell>
          <cell r="G3234">
            <v>123710</v>
          </cell>
          <cell r="H3234">
            <v>71052</v>
          </cell>
        </row>
        <row r="3235">
          <cell r="B3235" t="str">
            <v>AF.14114</v>
          </cell>
          <cell r="C3235" t="str">
            <v>Beâ toâng moùng, moá, truï caàu ôû treân caïn Vöõa beâ toâng maùc 250, ñaù 1x2cm, ñoä suït 2-4 cm</v>
          </cell>
          <cell r="D3235" t="str">
            <v>m³</v>
          </cell>
          <cell r="F3235">
            <v>489007</v>
          </cell>
          <cell r="G3235">
            <v>123710</v>
          </cell>
          <cell r="H3235">
            <v>71052</v>
          </cell>
        </row>
        <row r="3236">
          <cell r="B3236" t="str">
            <v>AF.14115</v>
          </cell>
          <cell r="C3236" t="str">
            <v>Beâ toâng moùng, moá, truï caàu ôû treân caïn Vöõa beâ toâng maùc 300, ñaù 1x2cm, ñoä suït 2-4 cm</v>
          </cell>
          <cell r="D3236" t="str">
            <v>m³</v>
          </cell>
          <cell r="F3236">
            <v>531218</v>
          </cell>
          <cell r="G3236">
            <v>123710</v>
          </cell>
          <cell r="H3236">
            <v>71052</v>
          </cell>
        </row>
        <row r="3237">
          <cell r="B3237" t="str">
            <v>AF.14116</v>
          </cell>
          <cell r="C3237" t="str">
            <v>Beâ toâng moùng, moá, truï caàu ôû treân caïn Vöõa beâ toâng maùc 150, ñaù  2x4cm, ñoä suït 2-4 cm</v>
          </cell>
          <cell r="D3237" t="str">
            <v>m³</v>
          </cell>
          <cell r="F3237">
            <v>371020</v>
          </cell>
          <cell r="G3237">
            <v>123710</v>
          </cell>
          <cell r="H3237">
            <v>71052</v>
          </cell>
        </row>
        <row r="3238">
          <cell r="B3238" t="str">
            <v>AF.14117</v>
          </cell>
          <cell r="C3238" t="str">
            <v>Beâ toâng moùng, moá, truï caàu ôû treân caïn Vöõa beâ toâng maùc 200, ñaù  2x4cm, ñoä suït 2-4 cm</v>
          </cell>
          <cell r="D3238" t="str">
            <v>m³</v>
          </cell>
          <cell r="F3238">
            <v>415531</v>
          </cell>
          <cell r="G3238">
            <v>123710</v>
          </cell>
          <cell r="H3238">
            <v>71052</v>
          </cell>
        </row>
        <row r="3239">
          <cell r="B3239" t="str">
            <v>AF.14118</v>
          </cell>
          <cell r="C3239" t="str">
            <v>Beâ toâng moùng, moá, truï caàu ôû treân caïn Vöõa beâ toâng maùc 250, ñaù  2x4cm, ñoä suït 2-4 cm</v>
          </cell>
          <cell r="D3239" t="str">
            <v>m³</v>
          </cell>
          <cell r="F3239">
            <v>462900</v>
          </cell>
          <cell r="G3239">
            <v>123710</v>
          </cell>
          <cell r="H3239">
            <v>71052</v>
          </cell>
        </row>
        <row r="3240">
          <cell r="B3240" t="str">
            <v>AF.14122</v>
          </cell>
          <cell r="C3240" t="str">
            <v>Beâ toâng moùng, moá, truï caàu ôû döôùi nöôùc Vöõa beâ toâng maùc 150, ñaù 1x2cm, ñoä suït 2-4 cm</v>
          </cell>
          <cell r="D3240" t="str">
            <v>m³</v>
          </cell>
          <cell r="F3240">
            <v>392696</v>
          </cell>
          <cell r="G3240">
            <v>148367</v>
          </cell>
          <cell r="H3240">
            <v>301649</v>
          </cell>
        </row>
        <row r="3241">
          <cell r="B3241" t="str">
            <v>AF.14123</v>
          </cell>
          <cell r="C3241" t="str">
            <v>Beâ toâng moùng, moá, truï caàu ôû döôùi nöôùc Vöõa beâ toâng maùc 200, ñaù 1x2cm, ñoä suït 2-4 cm</v>
          </cell>
          <cell r="D3241" t="str">
            <v>m³</v>
          </cell>
          <cell r="F3241">
            <v>440058</v>
          </cell>
          <cell r="G3241">
            <v>148367</v>
          </cell>
          <cell r="H3241">
            <v>301649</v>
          </cell>
        </row>
        <row r="3242">
          <cell r="B3242" t="str">
            <v>AF.14124</v>
          </cell>
          <cell r="C3242" t="str">
            <v>Beâ toâng moùng, moá, truï caàu ôû döôùi nöôùc Vöõa beâ toâng maùc 250, ñaù 1x2cm, ñoä suït 2-4 cm</v>
          </cell>
          <cell r="D3242" t="str">
            <v>m³</v>
          </cell>
          <cell r="F3242">
            <v>489007</v>
          </cell>
          <cell r="G3242">
            <v>148367</v>
          </cell>
          <cell r="H3242">
            <v>301649</v>
          </cell>
        </row>
        <row r="3243">
          <cell r="B3243" t="str">
            <v>AF.14125</v>
          </cell>
          <cell r="C3243" t="str">
            <v>Beâ toâng moùng, moá, truï caàu ôû döôùi nöôùc Vöõa beâ toâng maùc 300, ñaù 1x2cm, ñoä suït 2-4 cm</v>
          </cell>
          <cell r="D3243" t="str">
            <v>m³</v>
          </cell>
          <cell r="F3243">
            <v>531218</v>
          </cell>
          <cell r="G3243">
            <v>148367</v>
          </cell>
          <cell r="H3243">
            <v>301649</v>
          </cell>
        </row>
        <row r="3244">
          <cell r="B3244" t="str">
            <v>AF.14126</v>
          </cell>
          <cell r="C3244" t="str">
            <v>Beâ toâng moùng, moá, truï caàu ôû döôùi nöôùc Vöõa beâ toâng maùc 200, ñaù  2x4cm, ñoä suït 2-4 cm</v>
          </cell>
          <cell r="D3244" t="str">
            <v>m³</v>
          </cell>
          <cell r="F3244">
            <v>415531</v>
          </cell>
          <cell r="G3244">
            <v>148367</v>
          </cell>
          <cell r="H3244">
            <v>301649</v>
          </cell>
        </row>
        <row r="3245">
          <cell r="B3245" t="str">
            <v>AF.14127</v>
          </cell>
          <cell r="C3245" t="str">
            <v>Beâ toâng moùng, moá, truï caàu ôû döôùi nöôùc Vöõa beâ toâng maùc 250, ñaù  2x4cm, ñoä suït 2-4 cm</v>
          </cell>
          <cell r="D3245" t="str">
            <v>m³</v>
          </cell>
          <cell r="F3245">
            <v>462900</v>
          </cell>
          <cell r="G3245">
            <v>148367</v>
          </cell>
          <cell r="H3245">
            <v>301649</v>
          </cell>
        </row>
        <row r="3246">
          <cell r="B3246" t="str">
            <v>AF.14128</v>
          </cell>
          <cell r="C3246" t="str">
            <v>Beâ toâng moùng, moá, truï caàu ôû döôùi nöôùc Vöõa beâ toâng maùc 300, ñaù  2x4cm, ñoä suït 2-4 cm</v>
          </cell>
          <cell r="D3246" t="str">
            <v>m³</v>
          </cell>
          <cell r="F3246">
            <v>517548</v>
          </cell>
          <cell r="G3246">
            <v>148367</v>
          </cell>
          <cell r="H3246">
            <v>301649</v>
          </cell>
        </row>
        <row r="3247">
          <cell r="B3247" t="str">
            <v>AF.14132</v>
          </cell>
          <cell r="C3247" t="str">
            <v>Beâ toâng moùng, moá, truï caàu ôû treân caïn Vöõa beâ toâng maùc 150, ñaù  2x4cm, ñoä suït 2-4 cm</v>
          </cell>
          <cell r="D3247" t="str">
            <v>m³</v>
          </cell>
          <cell r="F3247">
            <v>371023</v>
          </cell>
          <cell r="G3247">
            <v>123710</v>
          </cell>
          <cell r="H3247">
            <v>71052</v>
          </cell>
        </row>
        <row r="3248">
          <cell r="B3248" t="str">
            <v>AF.14133</v>
          </cell>
          <cell r="C3248" t="str">
            <v>Beâ toâng moùng, moá, truï caàu ôû treân caïn Vöõa beâ toâng maùc 200, ñaù  2x4cm, ñoä suït 2-4 cm</v>
          </cell>
          <cell r="D3248" t="str">
            <v>m³</v>
          </cell>
          <cell r="F3248">
            <v>415539</v>
          </cell>
          <cell r="G3248">
            <v>123710</v>
          </cell>
          <cell r="H3248">
            <v>71052</v>
          </cell>
        </row>
        <row r="3249">
          <cell r="B3249" t="str">
            <v>AF.14134</v>
          </cell>
          <cell r="C3249" t="str">
            <v>Beâ toâng moùng, moá, truï caàu ôû treân caïn Vöõa beâ toâng maùc 250, ñaù  2x4cm, ñoä suït 2-4 cm</v>
          </cell>
          <cell r="D3249" t="str">
            <v>m³</v>
          </cell>
          <cell r="F3249">
            <v>462900</v>
          </cell>
          <cell r="G3249">
            <v>123710</v>
          </cell>
          <cell r="H3249">
            <v>71052</v>
          </cell>
        </row>
        <row r="3250">
          <cell r="B3250" t="str">
            <v>AF.14135</v>
          </cell>
          <cell r="C3250" t="str">
            <v>Beâ toâng moùng, moá, truï caàu ôû treân caïn Vöõa beâ toâng maùc 300, ñaù  2x4cm, ñoä suït 2-4 cm</v>
          </cell>
          <cell r="D3250" t="str">
            <v>m³</v>
          </cell>
          <cell r="F3250">
            <v>517555</v>
          </cell>
          <cell r="G3250">
            <v>123710</v>
          </cell>
          <cell r="H3250">
            <v>71052</v>
          </cell>
        </row>
        <row r="3251">
          <cell r="B3251" t="str">
            <v>AF.14136</v>
          </cell>
          <cell r="C3251" t="str">
            <v>Beâ toâng moùng, moá, truï caàu ôû döôùi nöôùc Vöõa beâ toâng maùc 200, ñaù  4x6cm, ñoä suït 2-4 cm</v>
          </cell>
          <cell r="D3251" t="str">
            <v>m³</v>
          </cell>
          <cell r="F3251">
            <v>396534</v>
          </cell>
          <cell r="G3251">
            <v>148367</v>
          </cell>
          <cell r="H3251">
            <v>301649</v>
          </cell>
        </row>
        <row r="3252">
          <cell r="B3252" t="str">
            <v>AF.14137</v>
          </cell>
          <cell r="C3252" t="str">
            <v>Beâ toâng moùng, moá, truï caàu ôû döôùi nöôùc Vöõa beâ toâng maùc 250, ñaù  4x6cm, ñoä suït 2-4 cm</v>
          </cell>
          <cell r="D3252" t="str">
            <v>m³</v>
          </cell>
          <cell r="F3252">
            <v>440993</v>
          </cell>
          <cell r="G3252">
            <v>148367</v>
          </cell>
          <cell r="H3252">
            <v>301649</v>
          </cell>
        </row>
        <row r="3253">
          <cell r="B3253" t="str">
            <v>AF.14138</v>
          </cell>
          <cell r="C3253" t="str">
            <v>Beâ toâng moùng, moá, truï caàu ôû döôùi nöôùc Vöõa beâ toâng maùc 300, ñaù  4x6cm, ñoä suït 2-4 cm</v>
          </cell>
          <cell r="D3253" t="str">
            <v>m³</v>
          </cell>
          <cell r="F3253">
            <v>487647</v>
          </cell>
          <cell r="G3253">
            <v>148367</v>
          </cell>
          <cell r="H3253">
            <v>301649</v>
          </cell>
        </row>
        <row r="3254">
          <cell r="B3254" t="str">
            <v>AF.14142</v>
          </cell>
          <cell r="C3254" t="str">
            <v>Beâ toâng moùng, moá, truï caàu ôû döôùi nöôùc Vöõa beâ toâng maùc 150, ñaù  2x4cm, ñoä suït 2-4 cm</v>
          </cell>
          <cell r="D3254" t="str">
            <v>m³</v>
          </cell>
          <cell r="F3254">
            <v>371023</v>
          </cell>
          <cell r="G3254">
            <v>148367</v>
          </cell>
          <cell r="H3254">
            <v>301649</v>
          </cell>
        </row>
        <row r="3255">
          <cell r="B3255" t="str">
            <v>AF.14143</v>
          </cell>
          <cell r="C3255" t="str">
            <v>Beâ toâng moùng, moá, truï caàu ôû döôùi nöôùc Vöõa beâ toâng maùc 200, ñaù  2x4cm, ñoä suït 2-4 cm</v>
          </cell>
          <cell r="D3255" t="str">
            <v>m³</v>
          </cell>
          <cell r="F3255">
            <v>415539</v>
          </cell>
          <cell r="G3255">
            <v>148367</v>
          </cell>
          <cell r="H3255">
            <v>301649</v>
          </cell>
        </row>
        <row r="3256">
          <cell r="B3256" t="str">
            <v>AF.14144</v>
          </cell>
          <cell r="C3256" t="str">
            <v>Beâ toâng moùng, moá, truï caàu ôû döôùi nöôùc Vöõa beâ toâng maùc 250, ñaù  2x4cm, ñoä suït 2-4 cm</v>
          </cell>
          <cell r="D3256" t="str">
            <v>m³</v>
          </cell>
          <cell r="F3256">
            <v>462900</v>
          </cell>
          <cell r="G3256">
            <v>148367</v>
          </cell>
          <cell r="H3256">
            <v>301649</v>
          </cell>
        </row>
        <row r="3257">
          <cell r="B3257" t="str">
            <v>AF.14145</v>
          </cell>
          <cell r="C3257" t="str">
            <v>Beâ toâng moùng, moá, truï caàu ôû döôùi nöôùc Vöõa beâ toâng maùc 300, ñaù  2x4cm, ñoä suït 2-4 cm</v>
          </cell>
          <cell r="D3257" t="str">
            <v>m³</v>
          </cell>
          <cell r="F3257">
            <v>517555</v>
          </cell>
          <cell r="G3257">
            <v>148367</v>
          </cell>
          <cell r="H3257">
            <v>301649</v>
          </cell>
        </row>
        <row r="3258">
          <cell r="B3258" t="str">
            <v>AF.14212</v>
          </cell>
          <cell r="C3258" t="str">
            <v>Beâ toâng muõ moá ,muõ truï ôû treân caïn Vöõa beâ toâng maùc 150, ñaù 1x2cm, ñoä suït 2-4 cm</v>
          </cell>
          <cell r="D3258" t="str">
            <v>m³</v>
          </cell>
          <cell r="F3258">
            <v>392696</v>
          </cell>
          <cell r="G3258">
            <v>156869</v>
          </cell>
          <cell r="H3258">
            <v>71052</v>
          </cell>
        </row>
        <row r="3259">
          <cell r="B3259" t="str">
            <v>AF.14213</v>
          </cell>
          <cell r="C3259" t="str">
            <v>Beâ toâng muõ moá ,muõ truï ôû treân caïn Vöõa beâ toâng maùc 200, ñaù 1x2cm, ñoä suït 2-4 cm</v>
          </cell>
          <cell r="D3259" t="str">
            <v>m³</v>
          </cell>
          <cell r="F3259">
            <v>440058</v>
          </cell>
          <cell r="G3259">
            <v>156869</v>
          </cell>
          <cell r="H3259">
            <v>71052</v>
          </cell>
        </row>
        <row r="3260">
          <cell r="B3260" t="str">
            <v>AF.14214</v>
          </cell>
          <cell r="C3260" t="str">
            <v>Beâ toâng muõ moá ,muõ truï ôû treân caïn Vöõa beâ toâng maùc 250, ñaù 1x2cm, ñoä suït 2-4 cm</v>
          </cell>
          <cell r="D3260" t="str">
            <v>m³</v>
          </cell>
          <cell r="F3260">
            <v>489007</v>
          </cell>
          <cell r="G3260">
            <v>156869</v>
          </cell>
          <cell r="H3260">
            <v>71052</v>
          </cell>
        </row>
        <row r="3261">
          <cell r="B3261" t="str">
            <v>AF.14215</v>
          </cell>
          <cell r="C3261" t="str">
            <v>Beâ toâng muõ moá ,muõ truï ôû treân caïn Vöõa beâ toâng maùc 300, ñaù 1x2cm, ñoä suït 2-4 cm</v>
          </cell>
          <cell r="D3261" t="str">
            <v>m³</v>
          </cell>
          <cell r="F3261">
            <v>531218</v>
          </cell>
          <cell r="G3261">
            <v>156869</v>
          </cell>
          <cell r="H3261">
            <v>71052</v>
          </cell>
        </row>
        <row r="3262">
          <cell r="B3262" t="str">
            <v>AF.14216</v>
          </cell>
          <cell r="C3262" t="str">
            <v>Beâ toâng muõ moá ,muõ truï ôû treân caïn Vöõa beâ toâng maùc 200, ñaù  2x4cm, ñoä suït 2-4 cm</v>
          </cell>
          <cell r="D3262" t="str">
            <v>m³</v>
          </cell>
          <cell r="F3262">
            <v>415531</v>
          </cell>
          <cell r="G3262">
            <v>156869</v>
          </cell>
          <cell r="H3262">
            <v>71052</v>
          </cell>
        </row>
        <row r="3263">
          <cell r="B3263" t="str">
            <v>AF.14217</v>
          </cell>
          <cell r="C3263" t="str">
            <v>Beâ toâng muõ moá ,muõ truï ôû treân caïn Vöõa beâ toâng maùc 250, ñaù  2x4cm, ñoä suït 2-4 cm</v>
          </cell>
          <cell r="D3263" t="str">
            <v>m³</v>
          </cell>
          <cell r="F3263">
            <v>462900</v>
          </cell>
          <cell r="G3263">
            <v>156869</v>
          </cell>
          <cell r="H3263">
            <v>71052</v>
          </cell>
        </row>
        <row r="3264">
          <cell r="B3264" t="str">
            <v>AF.14218</v>
          </cell>
          <cell r="C3264" t="str">
            <v>Beâ toâng muõ moá ,muõ truï ôû treân caïn Vöõa beâ toâng maùc 300, ñaù  2x4cm, ñoä suït 2-4 cm</v>
          </cell>
          <cell r="D3264" t="str">
            <v>m³</v>
          </cell>
          <cell r="F3264">
            <v>517548</v>
          </cell>
          <cell r="G3264">
            <v>156869</v>
          </cell>
          <cell r="H3264">
            <v>71052</v>
          </cell>
        </row>
        <row r="3265">
          <cell r="B3265" t="str">
            <v>AF.14222</v>
          </cell>
          <cell r="C3265" t="str">
            <v>Beâ toâng muõ moá, muõ truï ôû döôùi nöôùc Vöõa beâ toâng maùc 150, ñaù 1x2cm, ñoä suït 2-4 cm</v>
          </cell>
          <cell r="D3265" t="str">
            <v>m³</v>
          </cell>
          <cell r="F3265">
            <v>392696</v>
          </cell>
          <cell r="G3265">
            <v>177700</v>
          </cell>
          <cell r="H3265">
            <v>301649</v>
          </cell>
        </row>
        <row r="3266">
          <cell r="B3266" t="str">
            <v>AF.14223</v>
          </cell>
          <cell r="C3266" t="str">
            <v>Beâ toâng muõ moá, muõ truï ôû döôùi nöôùc Vöõa beâ toâng maùc 200, ñaù 1x2cm, ñoä suït 2-4 cm</v>
          </cell>
          <cell r="D3266" t="str">
            <v>m³</v>
          </cell>
          <cell r="F3266">
            <v>440058</v>
          </cell>
          <cell r="G3266">
            <v>177700</v>
          </cell>
          <cell r="H3266">
            <v>301649</v>
          </cell>
        </row>
        <row r="3267">
          <cell r="B3267" t="str">
            <v>AF.14224</v>
          </cell>
          <cell r="C3267" t="str">
            <v>Beâ toâng muõ moá, muõ truï ôû döôùi nöôùc Vöõa beâ toâng maùc 250, ñaù 1x2cm, ñoä suït 2-4 cm</v>
          </cell>
          <cell r="D3267" t="str">
            <v>m³</v>
          </cell>
          <cell r="F3267">
            <v>489007</v>
          </cell>
          <cell r="G3267">
            <v>177700</v>
          </cell>
          <cell r="H3267">
            <v>301649</v>
          </cell>
        </row>
        <row r="3268">
          <cell r="B3268" t="str">
            <v>AF.14225</v>
          </cell>
          <cell r="C3268" t="str">
            <v>Beâ toâng muõ moá, muõ truï ôû döôùi nöôùc Vöõa beâ toâng maùc 300, ñaù 1x2cm, ñoä suït 2-4 cm</v>
          </cell>
          <cell r="D3268" t="str">
            <v>m³</v>
          </cell>
          <cell r="F3268">
            <v>531218</v>
          </cell>
          <cell r="G3268">
            <v>177700</v>
          </cell>
          <cell r="H3268">
            <v>301649</v>
          </cell>
        </row>
        <row r="3269">
          <cell r="B3269" t="str">
            <v>AF.14226</v>
          </cell>
          <cell r="C3269" t="str">
            <v>Beâ toâng muõ moá, muõ truï ôû döôùi nöôùc Vöõa beâ toâng maùc 200, ñaù  2x4cm, ñoä suït 2-4 cm</v>
          </cell>
          <cell r="D3269" t="str">
            <v>m³</v>
          </cell>
          <cell r="F3269">
            <v>415531</v>
          </cell>
          <cell r="G3269">
            <v>177700</v>
          </cell>
          <cell r="H3269">
            <v>301649</v>
          </cell>
        </row>
        <row r="3270">
          <cell r="B3270" t="str">
            <v>AF.14227</v>
          </cell>
          <cell r="C3270" t="str">
            <v>Beâ toâng muõ moá, muõ truï ôû döôùi nöôùc Vöõa beâ toâng maùc 250, ñaù  2x4cm, ñoä suït 2-4 cm</v>
          </cell>
          <cell r="D3270" t="str">
            <v>m³</v>
          </cell>
          <cell r="F3270">
            <v>462900</v>
          </cell>
          <cell r="G3270">
            <v>177700</v>
          </cell>
          <cell r="H3270">
            <v>301649</v>
          </cell>
        </row>
        <row r="3271">
          <cell r="B3271" t="str">
            <v>AF.14228</v>
          </cell>
          <cell r="C3271" t="str">
            <v>Beâ toâng muõ moá, muõ truï ôû döôùi nöôùc Vöõa beâ toâng maùc 300, ñaù  2x4cm, ñoä suït 2-4 cm</v>
          </cell>
          <cell r="D3271" t="str">
            <v>m³</v>
          </cell>
          <cell r="F3271">
            <v>517548</v>
          </cell>
          <cell r="G3271">
            <v>177700</v>
          </cell>
          <cell r="H3271">
            <v>301649</v>
          </cell>
        </row>
        <row r="3272">
          <cell r="B3272" t="str">
            <v>AF.14232</v>
          </cell>
          <cell r="C3272" t="str">
            <v>Beâ toâng muõ moá ,muõ truï ôû treân caïn Vöõa beâ toâng maùc 150, ñaù  2x4cm, ñoä suït 2-4 cm</v>
          </cell>
          <cell r="D3272" t="str">
            <v>m³</v>
          </cell>
          <cell r="F3272">
            <v>371023</v>
          </cell>
          <cell r="G3272">
            <v>156869</v>
          </cell>
          <cell r="H3272">
            <v>71052</v>
          </cell>
        </row>
        <row r="3273">
          <cell r="B3273" t="str">
            <v>AF.14233</v>
          </cell>
          <cell r="C3273" t="str">
            <v>Beâ toâng muõ moá ,muõ truï ôû treân caïn Vöõa beâ toâng maùc 200, ñaù  2x4cm, ñoä suït 2-4 cm</v>
          </cell>
          <cell r="D3273" t="str">
            <v>m³</v>
          </cell>
          <cell r="F3273">
            <v>415539</v>
          </cell>
          <cell r="G3273">
            <v>156869</v>
          </cell>
          <cell r="H3273">
            <v>71052</v>
          </cell>
        </row>
        <row r="3274">
          <cell r="B3274" t="str">
            <v>AF.14234</v>
          </cell>
          <cell r="C3274" t="str">
            <v>Beâ toâng muõ moá ,muõ truï ôû treân caïn Vöõa beâ toâng maùc 250, ñaù  2x4cm, ñoä suït 2-4 cm</v>
          </cell>
          <cell r="D3274" t="str">
            <v>m³</v>
          </cell>
          <cell r="F3274">
            <v>462900</v>
          </cell>
          <cell r="G3274">
            <v>156869</v>
          </cell>
          <cell r="H3274">
            <v>71052</v>
          </cell>
        </row>
        <row r="3275">
          <cell r="B3275" t="str">
            <v>AF.14235</v>
          </cell>
          <cell r="C3275" t="str">
            <v>Beâ toâng muõ moá ,muõ truï ôû treân caïn Vöõa beâ toâng maùc 300, ñaù  2x4cm, ñoä suït 2-4 cm</v>
          </cell>
          <cell r="D3275" t="str">
            <v>m³</v>
          </cell>
          <cell r="F3275">
            <v>517555</v>
          </cell>
          <cell r="G3275">
            <v>156869</v>
          </cell>
          <cell r="H3275">
            <v>71052</v>
          </cell>
        </row>
        <row r="3276">
          <cell r="B3276" t="str">
            <v>AF.14242</v>
          </cell>
          <cell r="C3276" t="str">
            <v>Beâ toâng muõ moá, muõ truï ôû döôùi nöôùc Vöõa beâ toâng maùc 150, ñaù  2x4cm, ñoä suït 2-4 cm</v>
          </cell>
          <cell r="D3276" t="str">
            <v>m³</v>
          </cell>
          <cell r="F3276">
            <v>371023</v>
          </cell>
          <cell r="G3276">
            <v>177700</v>
          </cell>
          <cell r="H3276">
            <v>301649</v>
          </cell>
        </row>
        <row r="3277">
          <cell r="B3277" t="str">
            <v>AF.14243</v>
          </cell>
          <cell r="C3277" t="str">
            <v>Beâ toâng muõ moá, muõ truï ôû döôùi nöôùc Vöõa beâ toâng maùc 200, ñaù  2x4cm, ñoä suït 2-4 cm</v>
          </cell>
          <cell r="D3277" t="str">
            <v>m³</v>
          </cell>
          <cell r="F3277">
            <v>415539</v>
          </cell>
          <cell r="G3277">
            <v>177700</v>
          </cell>
          <cell r="H3277">
            <v>301649</v>
          </cell>
        </row>
        <row r="3278">
          <cell r="B3278" t="str">
            <v>AF.14244</v>
          </cell>
          <cell r="C3278" t="str">
            <v>Beâ toâng muõ moá, muõ truï ôû döôùi nöôùc Vöõa beâ toâng maùc 250, ñaù 2x4cm, ñoä suït 2-4 cm</v>
          </cell>
          <cell r="D3278" t="str">
            <v>m³</v>
          </cell>
          <cell r="F3278">
            <v>462900</v>
          </cell>
          <cell r="G3278">
            <v>177700</v>
          </cell>
          <cell r="H3278">
            <v>301649</v>
          </cell>
        </row>
        <row r="3279">
          <cell r="B3279" t="str">
            <v>AF.14245</v>
          </cell>
          <cell r="C3279" t="str">
            <v>Beâ toâng muõ moá, muõ truï ôû döôùi nöôùc Vöõa beâ toâng maùc 300, ñaù  2x4cm, ñoä suït 2-4 cm</v>
          </cell>
          <cell r="D3279" t="str">
            <v>m³</v>
          </cell>
          <cell r="F3279">
            <v>517555</v>
          </cell>
          <cell r="G3279">
            <v>177700</v>
          </cell>
          <cell r="H3279">
            <v>301649</v>
          </cell>
        </row>
        <row r="3280">
          <cell r="B3280" t="str">
            <v>AF.14312</v>
          </cell>
          <cell r="C3280" t="str">
            <v>Beâ toâng maët caàu. Vöõa beâ toâng maùc 150, ñaù 1x2cm, ñoä suït 2-4 cm</v>
          </cell>
          <cell r="D3280" t="str">
            <v>m³</v>
          </cell>
          <cell r="F3280">
            <v>400396</v>
          </cell>
          <cell r="G3280">
            <v>110508</v>
          </cell>
          <cell r="H3280">
            <v>18123</v>
          </cell>
        </row>
        <row r="3281">
          <cell r="B3281" t="str">
            <v>AF.14313</v>
          </cell>
          <cell r="C3281" t="str">
            <v>Beâ toâng maët caàu. Vöõa beâ toâng maùc 200, ñaù 1x2cm, ñoä suït 2-4 cm</v>
          </cell>
          <cell r="D3281" t="str">
            <v>m³</v>
          </cell>
          <cell r="F3281">
            <v>448687</v>
          </cell>
          <cell r="G3281">
            <v>110508</v>
          </cell>
          <cell r="H3281">
            <v>18123</v>
          </cell>
        </row>
        <row r="3282">
          <cell r="B3282" t="str">
            <v>AF.14314</v>
          </cell>
          <cell r="C3282" t="str">
            <v>Beâ toâng maët caàu. Vöõa beâ toâng maùc 250, ñaù 1x2cm, ñoä suït 2-4 cm</v>
          </cell>
          <cell r="D3282" t="str">
            <v>m³</v>
          </cell>
          <cell r="F3282">
            <v>498585</v>
          </cell>
          <cell r="G3282">
            <v>110508</v>
          </cell>
          <cell r="H3282">
            <v>18123</v>
          </cell>
        </row>
        <row r="3283">
          <cell r="B3283" t="str">
            <v>AF.14315</v>
          </cell>
          <cell r="C3283" t="str">
            <v>Beâ toâng maët caàu. Vöõa beâ toâng maùc 300, ñaù 1x2cm, ñoä suït 2-4 cm</v>
          </cell>
          <cell r="D3283" t="str">
            <v>m³</v>
          </cell>
          <cell r="F3283">
            <v>541634</v>
          </cell>
          <cell r="G3283">
            <v>110508</v>
          </cell>
          <cell r="H3283">
            <v>18123</v>
          </cell>
        </row>
        <row r="3284">
          <cell r="B3284" t="str">
            <v>AF.14322</v>
          </cell>
          <cell r="C3284" t="str">
            <v>Beâ toâng lan can, gôø chaén Vöõa beâ toâng maùc 150, ñaù 1x2cm, ñoä suït 2-4 cm</v>
          </cell>
          <cell r="D3284" t="str">
            <v>m³</v>
          </cell>
          <cell r="F3284">
            <v>400396</v>
          </cell>
          <cell r="G3284">
            <v>177602</v>
          </cell>
          <cell r="H3284">
            <v>15567</v>
          </cell>
        </row>
        <row r="3285">
          <cell r="B3285" t="str">
            <v>AF.14323</v>
          </cell>
          <cell r="C3285" t="str">
            <v>Beâ toâng lan can, gôø chaén Vöõa beâ toâng maùc 200, ñaù 1x2cm, ñoä suït 2-4 cm</v>
          </cell>
          <cell r="D3285" t="str">
            <v>m³</v>
          </cell>
          <cell r="F3285">
            <v>448687</v>
          </cell>
          <cell r="G3285">
            <v>177602</v>
          </cell>
          <cell r="H3285">
            <v>15567</v>
          </cell>
        </row>
        <row r="3286">
          <cell r="B3286" t="str">
            <v>AF.14324</v>
          </cell>
          <cell r="C3286" t="str">
            <v>Beâ toâng lan can, gôø chaén Vöõa beâ toâng maùc 250, ñaù 1x2cm, ñoä suït 2-4 cm</v>
          </cell>
          <cell r="D3286" t="str">
            <v>m³</v>
          </cell>
          <cell r="F3286">
            <v>498585</v>
          </cell>
          <cell r="G3286">
            <v>177602</v>
          </cell>
          <cell r="H3286">
            <v>15567</v>
          </cell>
        </row>
        <row r="3287">
          <cell r="B3287" t="str">
            <v>AF.14325</v>
          </cell>
          <cell r="C3287" t="str">
            <v>Beâ toâng lan can, gôø chaén Vöõa beâ toâng maùc 300, ñaù 1x2cm, ñoä suït 2-4 cm</v>
          </cell>
          <cell r="D3287" t="str">
            <v>m³</v>
          </cell>
          <cell r="F3287">
            <v>541634</v>
          </cell>
          <cell r="G3287">
            <v>177602</v>
          </cell>
          <cell r="H3287">
            <v>15567</v>
          </cell>
        </row>
        <row r="3288">
          <cell r="B3288" t="str">
            <v>AF.15112</v>
          </cell>
          <cell r="C3288" t="str">
            <v>Beâ toâng buoàng xoaén Vöõa beâ toâng maùc 150, ñaù 1x2cm, ñoä suït 2-4 cm</v>
          </cell>
          <cell r="D3288" t="str">
            <v>m³</v>
          </cell>
          <cell r="F3288">
            <v>431487</v>
          </cell>
          <cell r="G3288">
            <v>189178</v>
          </cell>
          <cell r="H3288">
            <v>22874</v>
          </cell>
        </row>
        <row r="3289">
          <cell r="B3289" t="str">
            <v>AF.15113</v>
          </cell>
          <cell r="C3289" t="str">
            <v>Beâ toâng buoàng xoaén Vöõa beâ toâng maùc 200, ñaù 1x2cm, ñoä suït 2-4 cm</v>
          </cell>
          <cell r="D3289" t="str">
            <v>m³</v>
          </cell>
          <cell r="F3289">
            <v>478456</v>
          </cell>
          <cell r="G3289">
            <v>189178</v>
          </cell>
          <cell r="H3289">
            <v>22874</v>
          </cell>
        </row>
        <row r="3290">
          <cell r="B3290" t="str">
            <v>AF.15114</v>
          </cell>
          <cell r="C3290" t="str">
            <v>Beâ toâng buoàng xoaén Vöõa beâ toâng maùc 250, ñaù 1x2cm, ñoä suït 2-4 cm</v>
          </cell>
          <cell r="D3290" t="str">
            <v>m³</v>
          </cell>
          <cell r="F3290">
            <v>526915</v>
          </cell>
          <cell r="G3290">
            <v>189178</v>
          </cell>
          <cell r="H3290">
            <v>22874</v>
          </cell>
        </row>
        <row r="3291">
          <cell r="B3291" t="str">
            <v>AF.15115</v>
          </cell>
          <cell r="C3291" t="str">
            <v>Beâ toâng buoàng xoaén Vöõa beâ toâng maùc 300, ñaù 1x2cm, ñoä suït 2-4 cm</v>
          </cell>
          <cell r="D3291" t="str">
            <v>m³</v>
          </cell>
          <cell r="F3291">
            <v>555088</v>
          </cell>
          <cell r="G3291">
            <v>189178</v>
          </cell>
          <cell r="H3291">
            <v>22874</v>
          </cell>
        </row>
        <row r="3292">
          <cell r="B3292" t="str">
            <v>AF.15122</v>
          </cell>
          <cell r="C3292" t="str">
            <v>Beâ toâng caàu maùng thöôøng Vöõa beâ toâng maùc 150, ñaù 1x2cm, ñoä suït 2-4 cm</v>
          </cell>
          <cell r="D3292" t="str">
            <v>m³</v>
          </cell>
          <cell r="F3292">
            <v>440909</v>
          </cell>
          <cell r="G3292">
            <v>150918</v>
          </cell>
          <cell r="H3292">
            <v>22874</v>
          </cell>
        </row>
        <row r="3293">
          <cell r="B3293" t="str">
            <v>AF.15123</v>
          </cell>
          <cell r="C3293" t="str">
            <v>Beâ toâng caàu maùng thöôøng Vöõa beâ toâng maùc 200, ñaù 1x2cm, ñoä suït 2-4 cm</v>
          </cell>
          <cell r="D3293" t="str">
            <v>m³</v>
          </cell>
          <cell r="F3293">
            <v>488955</v>
          </cell>
          <cell r="G3293">
            <v>150918</v>
          </cell>
          <cell r="H3293">
            <v>22874</v>
          </cell>
        </row>
        <row r="3294">
          <cell r="B3294" t="str">
            <v>AF.15124</v>
          </cell>
          <cell r="C3294" t="str">
            <v>Beâ toâng caàu maùng thöôøng Vöõa beâ toâng maùc 250, ñaù 1x2cm, ñoä suït 2-4 cm</v>
          </cell>
          <cell r="D3294" t="str">
            <v>m³</v>
          </cell>
          <cell r="F3294">
            <v>538590</v>
          </cell>
          <cell r="G3294">
            <v>150918</v>
          </cell>
          <cell r="H3294">
            <v>22874</v>
          </cell>
        </row>
        <row r="3295">
          <cell r="B3295" t="str">
            <v>AF.15125</v>
          </cell>
          <cell r="C3295" t="str">
            <v>Beâ toâng caàu maùng thöôøng Vöõa beâ toâng maùc 300, ñaù 1x2cm, ñoä suït 2-4 cm</v>
          </cell>
          <cell r="D3295" t="str">
            <v>m³</v>
          </cell>
          <cell r="F3295">
            <v>581416</v>
          </cell>
          <cell r="G3295">
            <v>150918</v>
          </cell>
          <cell r="H3295">
            <v>22874</v>
          </cell>
        </row>
        <row r="3296">
          <cell r="B3296" t="str">
            <v>AF.15132</v>
          </cell>
          <cell r="C3296" t="str">
            <v>Beâ toâng caàn maùng voû moûng Vöõa beâ toâng maùc 150, ñaù 1x2cm, ñoä suït 2-4 cm</v>
          </cell>
          <cell r="D3296" t="str">
            <v>m³</v>
          </cell>
          <cell r="F3296">
            <v>126848</v>
          </cell>
          <cell r="G3296">
            <v>45063</v>
          </cell>
          <cell r="H3296">
            <v>4880</v>
          </cell>
        </row>
        <row r="3297">
          <cell r="B3297" t="str">
            <v>AF.15133</v>
          </cell>
          <cell r="C3297" t="str">
            <v>Beâ toâng caàn maùng voû moûng Vöõa beâ toâng maùc 200, ñaù 1x2cm, ñoä suït 2-4 cm</v>
          </cell>
          <cell r="D3297" t="str">
            <v>m³</v>
          </cell>
          <cell r="F3297">
            <v>127749</v>
          </cell>
          <cell r="G3297">
            <v>45063</v>
          </cell>
          <cell r="H3297">
            <v>4880</v>
          </cell>
        </row>
        <row r="3298">
          <cell r="B3298" t="str">
            <v>AF.15134</v>
          </cell>
          <cell r="C3298" t="str">
            <v>Beâ toâng caàn maùng voû moûng Vöõa beâ toâng maùc 250, ñaù 1x2cm, ñoä suït 2-4 cm</v>
          </cell>
          <cell r="D3298" t="str">
            <v>m³</v>
          </cell>
          <cell r="F3298">
            <v>129717</v>
          </cell>
          <cell r="G3298">
            <v>45063</v>
          </cell>
          <cell r="H3298">
            <v>4880</v>
          </cell>
        </row>
        <row r="3299">
          <cell r="B3299" t="str">
            <v>AF.15135</v>
          </cell>
          <cell r="C3299" t="str">
            <v>Beâ toâng caàn maùng voû moûng Vöõa beâ toâng maùc 300, ñaù 1x2cm, ñoä suït 2-4 cm</v>
          </cell>
          <cell r="D3299" t="str">
            <v>m³</v>
          </cell>
          <cell r="F3299">
            <v>130764</v>
          </cell>
          <cell r="G3299">
            <v>45063</v>
          </cell>
          <cell r="H3299">
            <v>4880</v>
          </cell>
        </row>
        <row r="3300">
          <cell r="B3300" t="str">
            <v>AF.15210</v>
          </cell>
          <cell r="C3300" t="str">
            <v>Beâ toâng caàu caûng, beâ toâng moái noái baûn daàm doïc</v>
          </cell>
          <cell r="D3300" t="str">
            <v>m³</v>
          </cell>
          <cell r="G3300">
            <v>102029</v>
          </cell>
          <cell r="H3300">
            <v>130016</v>
          </cell>
        </row>
        <row r="3301">
          <cell r="B3301" t="str">
            <v>AF.15213</v>
          </cell>
          <cell r="C3301" t="str">
            <v>Beâ toâng caàu caûng moái noái baûn daàm doïc, vöõa maùc 200 ñaù 1x2 ñoä suït 2-4cm.</v>
          </cell>
          <cell r="D3301" t="str">
            <v>m³</v>
          </cell>
          <cell r="F3301">
            <v>435744</v>
          </cell>
          <cell r="G3301">
            <v>102029</v>
          </cell>
          <cell r="H3301">
            <v>130016</v>
          </cell>
        </row>
        <row r="3302">
          <cell r="B3302" t="str">
            <v>AF.15214</v>
          </cell>
          <cell r="C3302" t="str">
            <v>Beâ toâng caàu caûng moái noái baûn daàm doïc, vöõa maùc 250 ñaù 1x2 ñoä suït 2-4cm.</v>
          </cell>
          <cell r="D3302" t="str">
            <v>m³</v>
          </cell>
          <cell r="F3302">
            <v>484203</v>
          </cell>
          <cell r="G3302">
            <v>102029</v>
          </cell>
          <cell r="H3302">
            <v>130016</v>
          </cell>
        </row>
        <row r="3303">
          <cell r="B3303" t="str">
            <v>AF.15215</v>
          </cell>
          <cell r="C3303" t="str">
            <v>Beâ toâng caàu caûng moái noái baûn daàm doïc, vöõa maùc 300 ñaù 1x2 ñoä suït 2-4cm.</v>
          </cell>
          <cell r="D3303" t="str">
            <v>m³</v>
          </cell>
          <cell r="F3303">
            <v>526010</v>
          </cell>
          <cell r="G3303">
            <v>102029</v>
          </cell>
          <cell r="H3303">
            <v>130016</v>
          </cell>
        </row>
        <row r="3304">
          <cell r="B3304" t="str">
            <v>AF.15217</v>
          </cell>
          <cell r="C3304" t="str">
            <v>Beâ toâng maùi bôø keânh möông Vöõa beâ toâng maùc 250, ñaù  2x4cm, ñoä suït 2-4 cm</v>
          </cell>
          <cell r="D3304" t="str">
            <v>m³</v>
          </cell>
          <cell r="F3304">
            <v>458362</v>
          </cell>
          <cell r="G3304">
            <v>119034</v>
          </cell>
          <cell r="H3304">
            <v>22874</v>
          </cell>
        </row>
        <row r="3305">
          <cell r="B3305" t="str">
            <v>AF.15218</v>
          </cell>
          <cell r="C3305" t="str">
            <v>Beâ toâng maùi bôø keânh möông Vöõa beâ toâng maùc 300, ñaù  2x4cm, ñoä suït 2-4 cm</v>
          </cell>
          <cell r="D3305" t="str">
            <v>m³</v>
          </cell>
          <cell r="F3305">
            <v>512474</v>
          </cell>
          <cell r="G3305">
            <v>119034</v>
          </cell>
          <cell r="H3305">
            <v>22874</v>
          </cell>
        </row>
        <row r="3306">
          <cell r="B3306" t="str">
            <v>AF.15220</v>
          </cell>
          <cell r="C3306" t="str">
            <v>Beâ toâng caàu caûng, beâ toâng daàm</v>
          </cell>
          <cell r="D3306" t="str">
            <v>m³</v>
          </cell>
          <cell r="G3306">
            <v>105430</v>
          </cell>
          <cell r="H3306">
            <v>130016</v>
          </cell>
        </row>
        <row r="3307">
          <cell r="B3307" t="str">
            <v>AF.15223</v>
          </cell>
          <cell r="C3307" t="str">
            <v>Beâ toâng caàu caûng, beâ toâng daàm, ñaù 1x2 M200 - ñoä suït 2-4cm</v>
          </cell>
          <cell r="D3307" t="str">
            <v>m³</v>
          </cell>
          <cell r="F3307">
            <v>435744</v>
          </cell>
          <cell r="G3307">
            <v>105430</v>
          </cell>
          <cell r="H3307">
            <v>130016</v>
          </cell>
        </row>
        <row r="3308">
          <cell r="B3308" t="str">
            <v>AF.15224</v>
          </cell>
          <cell r="C3308" t="str">
            <v>Beâ toâng caàu caûng, beâ toâng daàm, ñaù 1x2 M250 - ñoä suït 2-4cm</v>
          </cell>
          <cell r="D3308" t="str">
            <v>m³</v>
          </cell>
          <cell r="F3308">
            <v>484203</v>
          </cell>
          <cell r="G3308">
            <v>105430</v>
          </cell>
          <cell r="H3308">
            <v>130016</v>
          </cell>
        </row>
        <row r="3309">
          <cell r="B3309" t="str">
            <v>AF.15225</v>
          </cell>
          <cell r="C3309" t="str">
            <v>Beâ toâng caàu caûng, beâ toâng daàm, ñaù 1x2 m³00 - ñoä suït 2-4cm</v>
          </cell>
          <cell r="D3309" t="str">
            <v>m³</v>
          </cell>
          <cell r="F3309">
            <v>526010</v>
          </cell>
          <cell r="G3309">
            <v>105430</v>
          </cell>
          <cell r="H3309">
            <v>130016</v>
          </cell>
        </row>
        <row r="3310">
          <cell r="B3310" t="str">
            <v>AF.15312</v>
          </cell>
          <cell r="C3310" t="str">
            <v>Beâ toâng maùi bôø keânh möông Vöõa beâ toâng maùc 150, ñaù 1x2cm, ñoä suït 2-4 cm</v>
          </cell>
          <cell r="D3310" t="str">
            <v>m³</v>
          </cell>
          <cell r="F3310">
            <v>388845</v>
          </cell>
          <cell r="G3310">
            <v>119034</v>
          </cell>
          <cell r="H3310">
            <v>22874</v>
          </cell>
        </row>
        <row r="3311">
          <cell r="B3311" t="str">
            <v>AF.15313</v>
          </cell>
          <cell r="C3311" t="str">
            <v>Beâ toâng maùi bôø keânh möông Vöõa beâ toâng maùc 200, ñaù 1x2cm, ñoä suït 2-4 cm</v>
          </cell>
          <cell r="D3311" t="str">
            <v>m³</v>
          </cell>
          <cell r="F3311">
            <v>435744</v>
          </cell>
          <cell r="G3311">
            <v>119034</v>
          </cell>
          <cell r="H3311">
            <v>22874</v>
          </cell>
        </row>
        <row r="3312">
          <cell r="B3312" t="str">
            <v>AF.15314</v>
          </cell>
          <cell r="C3312" t="str">
            <v>Beâ toâng maùi bôø keânh möông Vöõa beâ toâng maùc 250, ñaù 1x2cm, ñoä suït 2-4 cm</v>
          </cell>
          <cell r="D3312" t="str">
            <v>m³</v>
          </cell>
          <cell r="F3312">
            <v>484203</v>
          </cell>
          <cell r="G3312">
            <v>119034</v>
          </cell>
          <cell r="H3312">
            <v>22874</v>
          </cell>
        </row>
        <row r="3313">
          <cell r="B3313" t="str">
            <v>AF.15315</v>
          </cell>
          <cell r="C3313" t="str">
            <v>Beâ toâng maùi bôø keânh möông Vöõa beâ toâng maùc 300, ñaù 1x2cm, ñoä suït 2-4 cm</v>
          </cell>
          <cell r="D3313" t="str">
            <v>m³</v>
          </cell>
          <cell r="F3313">
            <v>526010</v>
          </cell>
          <cell r="G3313">
            <v>119034</v>
          </cell>
          <cell r="H3313">
            <v>22874</v>
          </cell>
        </row>
        <row r="3314">
          <cell r="B3314" t="str">
            <v>AF.15316</v>
          </cell>
          <cell r="C3314" t="str">
            <v>Beâ toâng maùi bôø keânh möông Vöõa beâ toâng maùc 200, ñaù  2x4cm, ñoä suït 2-4 cm</v>
          </cell>
          <cell r="D3314" t="str">
            <v>m³</v>
          </cell>
          <cell r="F3314">
            <v>411457</v>
          </cell>
          <cell r="G3314">
            <v>119034</v>
          </cell>
          <cell r="H3314">
            <v>22874</v>
          </cell>
        </row>
        <row r="3315">
          <cell r="B3315" t="str">
            <v>AF.15412</v>
          </cell>
          <cell r="C3315" t="str">
            <v>Beâ toâng maët ñöôøng coù chieàu daøy maët ñöôøng &lt;=25cm Vöõa beâ toâng maùc 150, ñaù 1x2cm, ñoä suït 2-4 cm</v>
          </cell>
          <cell r="D3315" t="str">
            <v>m³</v>
          </cell>
          <cell r="F3315">
            <v>531449</v>
          </cell>
          <cell r="G3315">
            <v>77372</v>
          </cell>
          <cell r="H3315">
            <v>28255</v>
          </cell>
        </row>
        <row r="3316">
          <cell r="B3316" t="str">
            <v>AF.15413</v>
          </cell>
          <cell r="C3316" t="str">
            <v>Beâ toâng maët ñöôøng coù chieàu daøy maët ñöôøng &lt;=25cm Vöõa beâ toâng maùc 200, ñaù 1x2cm, ñoä suït 2-4 cm</v>
          </cell>
          <cell r="D3316" t="str">
            <v>m³</v>
          </cell>
          <cell r="F3316">
            <v>487991</v>
          </cell>
          <cell r="G3316">
            <v>77372</v>
          </cell>
          <cell r="H3316">
            <v>28255</v>
          </cell>
        </row>
        <row r="3317">
          <cell r="B3317" t="str">
            <v>AF.15414</v>
          </cell>
          <cell r="C3317" t="str">
            <v>Beâ toâng maët ñöôøng coù chieàu daøy maët ñöôøng &lt;=25cm Vöõa beâ toâng maùc 250, ñaù 1x2cm, ñoä suït 2-4 cm</v>
          </cell>
          <cell r="D3317" t="str">
            <v>m³</v>
          </cell>
          <cell r="F3317">
            <v>536690</v>
          </cell>
          <cell r="G3317">
            <v>77372</v>
          </cell>
          <cell r="H3317">
            <v>28255</v>
          </cell>
        </row>
        <row r="3318">
          <cell r="B3318" t="str">
            <v>AF.15415</v>
          </cell>
          <cell r="C3318" t="str">
            <v>Beâ toâng maët ñöôøng coù chieàu daøy maët ñöôøng &lt;=25cm Vöõa beâ toâng maùc 300, ñaù 1x2cm, ñoä suït 2-4 cm</v>
          </cell>
          <cell r="D3318" t="str">
            <v>m³</v>
          </cell>
          <cell r="F3318">
            <v>578704</v>
          </cell>
          <cell r="G3318">
            <v>77372</v>
          </cell>
          <cell r="H3318">
            <v>28255</v>
          </cell>
        </row>
        <row r="3319">
          <cell r="B3319" t="str">
            <v>AF.15422</v>
          </cell>
          <cell r="C3319" t="str">
            <v>Beâ toâng maët ñöôøng coù chieàu daøy maët ñöôøng &gt;25cm Vöõa beâ toâng maùc 150, ñaù 1x2cm, ñoä suït 2-4 cm</v>
          </cell>
          <cell r="D3319" t="str">
            <v>m³</v>
          </cell>
          <cell r="F3319">
            <v>444895</v>
          </cell>
          <cell r="G3319">
            <v>69295</v>
          </cell>
          <cell r="H3319">
            <v>28255</v>
          </cell>
        </row>
        <row r="3320">
          <cell r="B3320" t="str">
            <v>AF.15423</v>
          </cell>
          <cell r="C3320" t="str">
            <v>Beâ toâng maët ñöôøng coù chieàu daøy maët ñöôøng &gt;25cm Vöõa beâ toâng maùc 200, ñaù 1x2cm, ñoä suït 2-4 cm</v>
          </cell>
          <cell r="D3320" t="str">
            <v>m³</v>
          </cell>
          <cell r="F3320">
            <v>492026</v>
          </cell>
          <cell r="G3320">
            <v>69295</v>
          </cell>
          <cell r="H3320">
            <v>28255</v>
          </cell>
        </row>
        <row r="3321">
          <cell r="B3321" t="str">
            <v>AF.15424</v>
          </cell>
          <cell r="C3321" t="str">
            <v>Beâ toâng maët ñöôøng coù chieàu daøy maët ñöôøng &gt;25cm Vöõa beâ toâng maùc 250, ñaù 1x2cm, ñoä suït 2-4 cm</v>
          </cell>
          <cell r="D3321" t="str">
            <v>m³</v>
          </cell>
          <cell r="F3321">
            <v>540725</v>
          </cell>
          <cell r="G3321">
            <v>69295</v>
          </cell>
          <cell r="H3321">
            <v>28255</v>
          </cell>
        </row>
        <row r="3322">
          <cell r="B3322" t="str">
            <v>AF.15425</v>
          </cell>
          <cell r="C3322" t="str">
            <v>Beâ toâng maët ñöôøng coù chieàu daøy maët ñöôøng &gt;25cm Vöõa beâ toâng maùc 300, ñaù 1x2cm, ñoä suït 2-4 cm</v>
          </cell>
          <cell r="D3322" t="str">
            <v>m³</v>
          </cell>
          <cell r="F3322">
            <v>582738</v>
          </cell>
          <cell r="G3322">
            <v>69295</v>
          </cell>
          <cell r="H3322">
            <v>28255</v>
          </cell>
        </row>
        <row r="3323">
          <cell r="B3323" t="str">
            <v>AF.15432</v>
          </cell>
          <cell r="C3323" t="str">
            <v>Beâ toâng maët ñöôøng coù chieàu daøy maët ñöôøng &lt;=25cm Vöõa beâ toâng maùc 150, ñaù  2x4cm, ñoä suït 2-4 cm</v>
          </cell>
          <cell r="D3323" t="str">
            <v>m³</v>
          </cell>
          <cell r="F3323">
            <v>419291</v>
          </cell>
          <cell r="G3323">
            <v>77372</v>
          </cell>
          <cell r="H3323">
            <v>28255</v>
          </cell>
        </row>
        <row r="3324">
          <cell r="B3324" t="str">
            <v>AF.15433</v>
          </cell>
          <cell r="C3324" t="str">
            <v>Beâ toâng maët ñöôøng coù chieàu daøy maët ñöôøng &lt;=25cm Vöõa beâ toâng maùc 200, ñaù  2x4cm, ñoä suït 2-4 cm</v>
          </cell>
          <cell r="D3324" t="str">
            <v>m³</v>
          </cell>
          <cell r="F3324">
            <v>463592</v>
          </cell>
          <cell r="G3324">
            <v>77372</v>
          </cell>
          <cell r="H3324">
            <v>28255</v>
          </cell>
        </row>
        <row r="3325">
          <cell r="B3325" t="str">
            <v>AF.15434</v>
          </cell>
          <cell r="C3325" t="str">
            <v>Beâ toâng maët ñöôøng coù chieàu daøy maët ñöôøng &lt;=25cm Vöõa beâ toâng maùc 250, ñaù  2x4cm, ñoä suït 2-4 cm</v>
          </cell>
          <cell r="D3325" t="str">
            <v>m³</v>
          </cell>
          <cell r="F3325">
            <v>510721</v>
          </cell>
          <cell r="G3325">
            <v>77372</v>
          </cell>
          <cell r="H3325">
            <v>28255</v>
          </cell>
        </row>
        <row r="3326">
          <cell r="B3326" t="str">
            <v>AF.15435</v>
          </cell>
          <cell r="C3326" t="str">
            <v>Beâ toâng maët ñöôøng coù chieàu daøy maët ñöôøng &lt;=25cm Vöõa beâ toâng maùc 300, ñaù  2x4cm, ñoä suït 2-4 cm</v>
          </cell>
          <cell r="D3326" t="str">
            <v>m³</v>
          </cell>
          <cell r="F3326">
            <v>565108</v>
          </cell>
          <cell r="G3326">
            <v>77372</v>
          </cell>
          <cell r="H3326">
            <v>28255</v>
          </cell>
        </row>
        <row r="3327">
          <cell r="B3327" t="str">
            <v>AF.15442</v>
          </cell>
          <cell r="C3327" t="str">
            <v>Beâ toâng maët ñöôøng coù chieàu daøy maët ñöôøng &gt;25cm Vöõa beâ toâng maùc 150, ñaù  2x4cm, ñoä suït 2-4 cm</v>
          </cell>
          <cell r="D3327" t="str">
            <v>m³</v>
          </cell>
          <cell r="F3327">
            <v>423326</v>
          </cell>
          <cell r="G3327">
            <v>69295</v>
          </cell>
          <cell r="H3327">
            <v>28255</v>
          </cell>
        </row>
        <row r="3328">
          <cell r="B3328" t="str">
            <v>AF.15443</v>
          </cell>
          <cell r="C3328" t="str">
            <v>Beâ toâng maët ñöôøng coù chieàu daøy maët ñöôøng &gt;25cm Vöõa beâ toâng maùc 200, ñaù  2x4cm, ñoä suït 2-4 cm</v>
          </cell>
          <cell r="D3328" t="str">
            <v>m³</v>
          </cell>
          <cell r="F3328">
            <v>467627</v>
          </cell>
          <cell r="G3328">
            <v>69295</v>
          </cell>
          <cell r="H3328">
            <v>28255</v>
          </cell>
        </row>
        <row r="3329">
          <cell r="B3329" t="str">
            <v>AF.15444</v>
          </cell>
          <cell r="C3329" t="str">
            <v>Beâ toâng maët ñöôøng coù chieàu daøy maët ñöôøng &gt;25cm Vöõa beâ toâng maùc 250, ñaù  2x4cm, ñoä suït 2-4 cm</v>
          </cell>
          <cell r="D3329" t="str">
            <v>m³</v>
          </cell>
          <cell r="F3329">
            <v>514756</v>
          </cell>
          <cell r="G3329">
            <v>69295</v>
          </cell>
          <cell r="H3329">
            <v>28255</v>
          </cell>
        </row>
        <row r="3330">
          <cell r="B3330" t="str">
            <v>AF.15445</v>
          </cell>
          <cell r="C3330" t="str">
            <v>Beâ toâng maët ñöôøng coù chieàu daøy maët ñöôøng &gt;25cm Vöõa beâ toâng maùc 300, ñaù  2x4cm, ñoä suït 2-4 cm</v>
          </cell>
          <cell r="D3330" t="str">
            <v>m³</v>
          </cell>
          <cell r="F3330">
            <v>569143</v>
          </cell>
          <cell r="G3330">
            <v>69295</v>
          </cell>
          <cell r="H3330">
            <v>28255</v>
          </cell>
        </row>
        <row r="3331">
          <cell r="B3331" t="str">
            <v>AF.15452</v>
          </cell>
          <cell r="C3331" t="str">
            <v>Beâ toâng maët ñöôøng coù chieàu daøy maët ñöôøng &lt;=25cm Vöõa beâ toâng maùc 150, ñaù  4x6cm, ñoä suït 2-4 cm</v>
          </cell>
          <cell r="D3331" t="str">
            <v>m³</v>
          </cell>
          <cell r="F3331">
            <v>401960</v>
          </cell>
          <cell r="G3331">
            <v>77372</v>
          </cell>
          <cell r="H3331">
            <v>28255</v>
          </cell>
        </row>
        <row r="3332">
          <cell r="B3332" t="str">
            <v>AF.15453</v>
          </cell>
          <cell r="C3332" t="str">
            <v>Beâ toâng maët ñöôøng coù chieàu daøy maët ñöôøng &lt;=25cm Vöõa beâ toâng maùc 200, ñaù  4x6cm, ñoä suït 2-4 cm</v>
          </cell>
          <cell r="D3332" t="str">
            <v>m³</v>
          </cell>
          <cell r="F3332">
            <v>444681</v>
          </cell>
          <cell r="G3332">
            <v>77372</v>
          </cell>
          <cell r="H3332">
            <v>28255</v>
          </cell>
        </row>
        <row r="3333">
          <cell r="B3333" t="str">
            <v>AF.15454</v>
          </cell>
          <cell r="C3333" t="str">
            <v>Beâ toâng maët ñöôøng coù chieàu daøy maët ñöôøng &lt;=25cm Vöõa beâ toâng maùc 250, ñaù  4x6cm, ñoä suït 2-4 cm</v>
          </cell>
          <cell r="D3333" t="str">
            <v>m³</v>
          </cell>
          <cell r="F3333">
            <v>488921</v>
          </cell>
          <cell r="G3333">
            <v>77372</v>
          </cell>
          <cell r="H3333">
            <v>28255</v>
          </cell>
        </row>
        <row r="3334">
          <cell r="B3334" t="str">
            <v>AF.15455</v>
          </cell>
          <cell r="C3334" t="str">
            <v>Beâ toâng maët ñöôøng coù chieàu daøy maët ñöôøng &lt;=25cm Vöõa beâ toâng maùc 300, ñaù  4x6cm, ñoä suït 2-4 cm</v>
          </cell>
          <cell r="D3334" t="str">
            <v>m³</v>
          </cell>
          <cell r="F3334">
            <v>535347</v>
          </cell>
          <cell r="G3334">
            <v>77372</v>
          </cell>
          <cell r="H3334">
            <v>28255</v>
          </cell>
        </row>
        <row r="3335">
          <cell r="B3335" t="str">
            <v>AF.15462</v>
          </cell>
          <cell r="C3335" t="str">
            <v>Beâ toâng maët ñöôøng coù chieàu daøy maët ñöôøng &gt;25cm Vöõa beâ toâng maùc 150, ñaù  4x6cm, ñoä suït 2-4 cm</v>
          </cell>
          <cell r="D3335" t="str">
            <v>m³</v>
          </cell>
          <cell r="F3335">
            <v>405994</v>
          </cell>
          <cell r="G3335">
            <v>69295</v>
          </cell>
          <cell r="H3335">
            <v>28255</v>
          </cell>
        </row>
        <row r="3336">
          <cell r="B3336" t="str">
            <v>AF.15463</v>
          </cell>
          <cell r="C3336" t="str">
            <v>Beâ toâng maët ñöôøng coù chieàu daøy maët ñöôøng &gt;25cm Vöõa beâ toâng maùc 200, ñaù  4x6cm, ñoä suït 2-4 cm</v>
          </cell>
          <cell r="D3336" t="str">
            <v>m³</v>
          </cell>
          <cell r="F3336">
            <v>448715</v>
          </cell>
          <cell r="G3336">
            <v>69295</v>
          </cell>
          <cell r="H3336">
            <v>28255</v>
          </cell>
        </row>
        <row r="3337">
          <cell r="B3337" t="str">
            <v>AF.15464</v>
          </cell>
          <cell r="C3337" t="str">
            <v>Beâ toâng maët ñöôøng coù chieàu daøy maët ñöôøng &gt;25cm Vöõa beâ toâng maùc 250, ñaù  4x6cm, ñoä suït 2-4 cm</v>
          </cell>
          <cell r="D3337" t="str">
            <v>m³</v>
          </cell>
          <cell r="F3337">
            <v>492956</v>
          </cell>
          <cell r="G3337">
            <v>69295</v>
          </cell>
          <cell r="H3337">
            <v>28255</v>
          </cell>
        </row>
        <row r="3338">
          <cell r="B3338" t="str">
            <v>AF.15465</v>
          </cell>
          <cell r="C3338" t="str">
            <v>Beâ toâng maët ñöôøng coù chieàu daøy maët ñöôøng &gt;25cm Vöõa beâ toâng maùc 300, ñaù  4x6cm, ñoä suït 2-4 cm</v>
          </cell>
          <cell r="D3338" t="str">
            <v>m³</v>
          </cell>
          <cell r="F3338">
            <v>539382</v>
          </cell>
          <cell r="G3338">
            <v>69295</v>
          </cell>
          <cell r="H3338">
            <v>28255</v>
          </cell>
        </row>
        <row r="3339">
          <cell r="B3339" t="str">
            <v>AF.15512</v>
          </cell>
          <cell r="C3339" t="str">
            <v>Beâ toâng gaïch vôõ Vöõa tam hôïp caùt mòn maùc 25, moâ ñun ñoä lôùn caùt Ml=0.7-1.4</v>
          </cell>
          <cell r="D3339" t="str">
            <v>m³</v>
          </cell>
          <cell r="F3339">
            <v>145997</v>
          </cell>
          <cell r="G3339">
            <v>42614</v>
          </cell>
        </row>
        <row r="3340">
          <cell r="B3340" t="str">
            <v>AF.15513</v>
          </cell>
          <cell r="C3340" t="str">
            <v>Beâ toâng gaïch vôõ Vöõa tam hôïp caùt mòn maùc 50, moâ ñun ñoä lôùn caùt Ml=0.7-1.4</v>
          </cell>
          <cell r="D3340" t="str">
            <v>m³</v>
          </cell>
          <cell r="F3340">
            <v>186006</v>
          </cell>
          <cell r="G3340">
            <v>42614</v>
          </cell>
        </row>
        <row r="3341">
          <cell r="B3341" t="str">
            <v>AF.15514</v>
          </cell>
          <cell r="C3341" t="str">
            <v>Beâ toâng gaïch vôõ Vöõa xi maêng caùt vaøng maùc 75, moâ ñun ñoä lôùn cuûa caùt Ml&gt;2</v>
          </cell>
          <cell r="D3341" t="str">
            <v>m³</v>
          </cell>
          <cell r="F3341">
            <v>208785</v>
          </cell>
          <cell r="G3341">
            <v>42614</v>
          </cell>
        </row>
        <row r="3342">
          <cell r="B3342" t="str">
            <v>AF.15515</v>
          </cell>
          <cell r="C3342" t="str">
            <v>Beâ toâng gaïch vôõ Vöõa xi maêng caùt vaøng maùc 100, moâ ñun ñoä lôùn cuûa caùt Ml&gt;2</v>
          </cell>
          <cell r="D3342" t="str">
            <v>m³</v>
          </cell>
          <cell r="F3342">
            <v>257452</v>
          </cell>
          <cell r="G3342">
            <v>42614</v>
          </cell>
        </row>
        <row r="3343">
          <cell r="B3343" t="str">
            <v>AF.15516</v>
          </cell>
          <cell r="C3343" t="str">
            <v>Beâ toâng gaïch vôõ Vöõa xi maêng caùt vaøng maùc 150, moâ ñun ñoä lôùn cuûa caùt Ml&gt;2</v>
          </cell>
          <cell r="D3343" t="str">
            <v>m³</v>
          </cell>
          <cell r="F3343">
            <v>288829</v>
          </cell>
          <cell r="G3343">
            <v>42614</v>
          </cell>
        </row>
        <row r="3344">
          <cell r="B3344" t="str">
            <v>AF.16122</v>
          </cell>
          <cell r="C3344" t="str">
            <v>Beâ toâng beå chöùa daïng thaønh thaúng Vöõa beâ toâng maùc 150, ñaù 1x2cm, ñoä suït 2-4 cm</v>
          </cell>
          <cell r="D3344" t="str">
            <v>m³</v>
          </cell>
          <cell r="F3344">
            <v>392696</v>
          </cell>
          <cell r="G3344">
            <v>296002</v>
          </cell>
          <cell r="H3344">
            <v>23103</v>
          </cell>
        </row>
        <row r="3345">
          <cell r="B3345" t="str">
            <v>AF.16123</v>
          </cell>
          <cell r="C3345" t="str">
            <v>Beâ toâng beå chöùa daïng thaønh thaúng Vöõa beâ toâng maùc 200, ñaù 1x2cm, ñoä suït 2-4 cm</v>
          </cell>
          <cell r="D3345" t="str">
            <v>m³</v>
          </cell>
          <cell r="F3345">
            <v>440058</v>
          </cell>
          <cell r="G3345">
            <v>296002</v>
          </cell>
          <cell r="H3345">
            <v>23103</v>
          </cell>
        </row>
        <row r="3346">
          <cell r="B3346" t="str">
            <v>AF.16124</v>
          </cell>
          <cell r="C3346" t="str">
            <v>Beâ toâng beå chöùa daïng thaønh thaúng Vöõa beâ toâng maùc 250, ñaù 1x2cm, ñoä suït 2-4 cm</v>
          </cell>
          <cell r="D3346" t="str">
            <v>m³</v>
          </cell>
          <cell r="F3346">
            <v>488997</v>
          </cell>
          <cell r="G3346">
            <v>296002</v>
          </cell>
          <cell r="H3346">
            <v>23103</v>
          </cell>
        </row>
        <row r="3347">
          <cell r="B3347" t="str">
            <v>AF.16125</v>
          </cell>
          <cell r="C3347" t="str">
            <v>Beâ toâng beå chöùa daïng thaønh thaúng Vöõa beâ toâng maùc 300, ñaù 1x2cm, ñoä suït 2-4 cm</v>
          </cell>
          <cell r="D3347" t="str">
            <v>m³</v>
          </cell>
          <cell r="F3347">
            <v>531218</v>
          </cell>
          <cell r="G3347">
            <v>296002</v>
          </cell>
          <cell r="H3347">
            <v>23103</v>
          </cell>
        </row>
        <row r="3348">
          <cell r="B3348" t="str">
            <v>AF.16132</v>
          </cell>
          <cell r="C3348" t="str">
            <v>Beâ toâng beå chöùa daïng thaønh thaúng Vöõa beâ toâng maùc 150, ñaù  2x4cm, ñoä suït 2-4 cm</v>
          </cell>
          <cell r="D3348" t="str">
            <v>m³</v>
          </cell>
          <cell r="F3348">
            <v>392696</v>
          </cell>
          <cell r="G3348">
            <v>296002</v>
          </cell>
          <cell r="H3348">
            <v>23103</v>
          </cell>
        </row>
        <row r="3349">
          <cell r="B3349" t="str">
            <v>AF.16133</v>
          </cell>
          <cell r="C3349" t="str">
            <v>Beâ toâng beå chöùa daïng thaønh thaúng Vöõa beâ toâng maùc 200, ñaù  2x4cm, ñoä suït 2-4 cm</v>
          </cell>
          <cell r="D3349" t="str">
            <v>m³</v>
          </cell>
          <cell r="F3349">
            <v>440058</v>
          </cell>
          <cell r="G3349">
            <v>296002</v>
          </cell>
          <cell r="H3349">
            <v>23103</v>
          </cell>
        </row>
        <row r="3350">
          <cell r="B3350" t="str">
            <v>AF.16134</v>
          </cell>
          <cell r="C3350" t="str">
            <v>Beâ toâng beå chöùa daïng thaønh thaúng Vöõa beâ toâng maùc 250, ñaù  2x4cm, ñoä suït 2-4 cm</v>
          </cell>
          <cell r="D3350" t="str">
            <v>m³</v>
          </cell>
          <cell r="F3350">
            <v>488997</v>
          </cell>
          <cell r="G3350">
            <v>296002</v>
          </cell>
          <cell r="H3350">
            <v>23103</v>
          </cell>
        </row>
        <row r="3351">
          <cell r="B3351" t="str">
            <v>AF.16135</v>
          </cell>
          <cell r="C3351" t="str">
            <v>Beâ toâng beå chöùa daïng thaønh thaúng Vöõa beâ toâng maùc 300, ñaù  2x4cm, ñoä suït 2-4 cm</v>
          </cell>
          <cell r="D3351" t="str">
            <v>m³</v>
          </cell>
          <cell r="F3351">
            <v>531218</v>
          </cell>
          <cell r="G3351">
            <v>296002</v>
          </cell>
          <cell r="H3351">
            <v>23103</v>
          </cell>
        </row>
        <row r="3352">
          <cell r="B3352" t="str">
            <v>AF.16212</v>
          </cell>
          <cell r="C3352" t="str">
            <v>Beâ toâng beå chöùa daïng thaønh cong Vöõa beâ toâng maùc 150, ñaù 1x2cm, ñoä suït 2-4 cm</v>
          </cell>
          <cell r="D3352" t="str">
            <v>m³</v>
          </cell>
          <cell r="F3352">
            <v>392696</v>
          </cell>
          <cell r="G3352">
            <v>374936</v>
          </cell>
          <cell r="H3352">
            <v>18582</v>
          </cell>
        </row>
        <row r="3353">
          <cell r="B3353" t="str">
            <v>AF.16213</v>
          </cell>
          <cell r="C3353" t="str">
            <v>Beâ toâng beå chöùa daïng thaønh cong Vöõa beâ toâng maùc 200, ñaù 1x2cm, ñoä suït 2-4 cm</v>
          </cell>
          <cell r="D3353" t="str">
            <v>m³</v>
          </cell>
          <cell r="F3353">
            <v>440058</v>
          </cell>
          <cell r="G3353">
            <v>374936</v>
          </cell>
          <cell r="H3353">
            <v>18582</v>
          </cell>
        </row>
        <row r="3354">
          <cell r="B3354" t="str">
            <v>AF.16214</v>
          </cell>
          <cell r="C3354" t="str">
            <v>Beâ toâng beå chöùa daïng thaønh cong Vöõa beâ toâng maùc 250, ñaù 1x2cm, ñoä suït 2-4 cm</v>
          </cell>
          <cell r="D3354" t="str">
            <v>m³</v>
          </cell>
          <cell r="F3354">
            <v>488997</v>
          </cell>
          <cell r="G3354">
            <v>374936</v>
          </cell>
          <cell r="H3354">
            <v>18582</v>
          </cell>
        </row>
        <row r="3355">
          <cell r="B3355" t="str">
            <v>AF.16215</v>
          </cell>
          <cell r="C3355" t="str">
            <v>Beâ toâng beå chöùa daïng thaønh cong Vöõa beâ toâng maùc 300, ñaù 1x2cm, ñoä suït 2-4 cm</v>
          </cell>
          <cell r="D3355" t="str">
            <v>m³</v>
          </cell>
          <cell r="F3355">
            <v>531218</v>
          </cell>
          <cell r="G3355">
            <v>374936</v>
          </cell>
          <cell r="H3355">
            <v>18582</v>
          </cell>
        </row>
        <row r="3356">
          <cell r="B3356" t="str">
            <v>AF.16222</v>
          </cell>
          <cell r="C3356" t="str">
            <v>Beâ toâng beå chöùa daïng thaønh cong Vöõa beâ toâng maùc 150, ñaù 1x2cm, ñoä suït 2-4 cm</v>
          </cell>
          <cell r="D3356" t="str">
            <v>m³</v>
          </cell>
          <cell r="F3356">
            <v>392695</v>
          </cell>
          <cell r="G3356">
            <v>374936</v>
          </cell>
          <cell r="H3356">
            <v>18582</v>
          </cell>
        </row>
        <row r="3357">
          <cell r="B3357" t="str">
            <v>AF.16223</v>
          </cell>
          <cell r="C3357" t="str">
            <v>Beâ toâng beå chöùa daïng thaønh cong Vöõa beâ toâng maùc 200, ñaù 1x2cm, ñoä suït 2-4 cm</v>
          </cell>
          <cell r="D3357" t="str">
            <v>m³</v>
          </cell>
          <cell r="F3357">
            <v>440054</v>
          </cell>
          <cell r="G3357">
            <v>374936</v>
          </cell>
          <cell r="H3357">
            <v>18582</v>
          </cell>
        </row>
        <row r="3358">
          <cell r="B3358" t="str">
            <v>AF.16224</v>
          </cell>
          <cell r="C3358" t="str">
            <v>Beâ toâng beå chöùa daïng thaønh cong Vöõa beâ toâng maùc 250, ñaù 1x2cm, ñoä suït 2-4 cm</v>
          </cell>
          <cell r="D3358" t="str">
            <v>m³</v>
          </cell>
          <cell r="F3358">
            <v>489000</v>
          </cell>
          <cell r="G3358">
            <v>374936</v>
          </cell>
          <cell r="H3358">
            <v>18582</v>
          </cell>
        </row>
        <row r="3359">
          <cell r="B3359" t="str">
            <v>AF.16225</v>
          </cell>
          <cell r="C3359" t="str">
            <v>Beâ toâng beå chöùa daïng thaønh cong Vöõa beâ toâng maùc 300, ñaù 1x2cm, ñoä suït 2-4 cm</v>
          </cell>
          <cell r="D3359" t="str">
            <v>m³</v>
          </cell>
          <cell r="F3359">
            <v>517451</v>
          </cell>
          <cell r="G3359">
            <v>374936</v>
          </cell>
          <cell r="H3359">
            <v>18582</v>
          </cell>
        </row>
        <row r="3360">
          <cell r="B3360" t="str">
            <v>AF.17112</v>
          </cell>
          <cell r="C3360" t="str">
            <v>Beâ toâng maùng daïng chöõ V, hình baùn nguyeät vaø ña giaùc Vöõa beâ toâng maùc 150, ñaù 1x2cm, ñoä suït 2-4 cm</v>
          </cell>
          <cell r="D3360" t="str">
            <v>m³</v>
          </cell>
          <cell r="F3360">
            <v>392696</v>
          </cell>
          <cell r="G3360">
            <v>168129</v>
          </cell>
          <cell r="H3360">
            <v>17783</v>
          </cell>
        </row>
        <row r="3361">
          <cell r="B3361" t="str">
            <v>AF.17113</v>
          </cell>
          <cell r="C3361" t="str">
            <v>Beâ toâng maùng daïng chöõ V, hình baùn nguyeät vaø ña giaùc Vöõa beâ toâng maùc 200, ñaù 1x2cm, ñoä suït 2-4 cm</v>
          </cell>
          <cell r="D3361" t="str">
            <v>m³</v>
          </cell>
          <cell r="F3361">
            <v>440058</v>
          </cell>
          <cell r="G3361">
            <v>168129</v>
          </cell>
          <cell r="H3361">
            <v>17783</v>
          </cell>
        </row>
        <row r="3362">
          <cell r="B3362" t="str">
            <v>AF.17114</v>
          </cell>
          <cell r="C3362" t="str">
            <v>Beâ toâng maùng daïng chöõ V, hình baùn nguyeät vaø ña giaùc Vöõa beâ toâng maùc 250, ñaù 1x2cm, ñoä suït 2-4 cm</v>
          </cell>
          <cell r="D3362" t="str">
            <v>m³</v>
          </cell>
          <cell r="F3362">
            <v>488997</v>
          </cell>
          <cell r="G3362">
            <v>168129</v>
          </cell>
          <cell r="H3362">
            <v>17783</v>
          </cell>
        </row>
        <row r="3363">
          <cell r="B3363" t="str">
            <v>AF.17115</v>
          </cell>
          <cell r="C3363" t="str">
            <v>Beâ toâng maùng daïng chöõ V, hình baùn nguyeät vaø ña giaùc Vöõa beâ toâng maùc 300, ñaù 1x2cm, ñoä suït 2-4 cm</v>
          </cell>
          <cell r="D3363" t="str">
            <v>m³</v>
          </cell>
          <cell r="F3363">
            <v>531218</v>
          </cell>
          <cell r="G3363">
            <v>168129</v>
          </cell>
          <cell r="H3363">
            <v>17783</v>
          </cell>
        </row>
        <row r="3364">
          <cell r="B3364" t="str">
            <v>AF.17212</v>
          </cell>
          <cell r="C3364" t="str">
            <v>Beâ toâng hoá ga, hoá van, ñaù 1x2cm maùc 150, SN=2÷4cm</v>
          </cell>
          <cell r="D3364" t="str">
            <v>m³</v>
          </cell>
          <cell r="F3364">
            <v>388846</v>
          </cell>
          <cell r="G3364">
            <v>110113</v>
          </cell>
          <cell r="H3364">
            <v>17783</v>
          </cell>
        </row>
        <row r="3365">
          <cell r="B3365" t="str">
            <v>AF.17213</v>
          </cell>
          <cell r="C3365" t="str">
            <v>Beâ toâng hoá ga, hoá van, ñaù 1x2cm maùc 200, SN=2÷4cm</v>
          </cell>
          <cell r="D3365" t="str">
            <v>m³</v>
          </cell>
          <cell r="F3365">
            <v>435744</v>
          </cell>
          <cell r="G3365">
            <v>110113</v>
          </cell>
          <cell r="H3365">
            <v>17783</v>
          </cell>
        </row>
        <row r="3366">
          <cell r="B3366" t="str">
            <v>AF.17214</v>
          </cell>
          <cell r="C3366" t="str">
            <v>Beâ toâng hoá ga, hoá van, ñaù 1x2cm maùc 250, SN=2÷4cm</v>
          </cell>
          <cell r="D3366" t="str">
            <v>m³</v>
          </cell>
          <cell r="F3366">
            <v>484203</v>
          </cell>
          <cell r="G3366">
            <v>110113</v>
          </cell>
          <cell r="H3366">
            <v>17783</v>
          </cell>
        </row>
        <row r="3367">
          <cell r="B3367" t="str">
            <v>AF.17215</v>
          </cell>
          <cell r="C3367" t="str">
            <v>Beâ toâng hoá ga, hoá van, ñaù 1x2cm maùc 300, SN=2÷4cm</v>
          </cell>
          <cell r="D3367" t="str">
            <v>m³</v>
          </cell>
          <cell r="F3367">
            <v>526010</v>
          </cell>
          <cell r="G3367">
            <v>110113</v>
          </cell>
          <cell r="H3367">
            <v>17783</v>
          </cell>
        </row>
        <row r="3368">
          <cell r="B3368" t="str">
            <v>AF.17222</v>
          </cell>
          <cell r="C3368" t="str">
            <v>Beâ toâng hoá ga, hoá van, ñaù 2x4cm maùc 150, SN=2÷4cm</v>
          </cell>
          <cell r="D3368" t="str">
            <v>m³</v>
          </cell>
          <cell r="F3368">
            <v>367382</v>
          </cell>
          <cell r="G3368">
            <v>110113</v>
          </cell>
          <cell r="H3368">
            <v>17783</v>
          </cell>
        </row>
        <row r="3369">
          <cell r="B3369" t="str">
            <v>AF.17223</v>
          </cell>
          <cell r="C3369" t="str">
            <v>Beâ toâng hoá ga, hoá van, ñaù 2x4cm maùc 200, SN=2÷4cm</v>
          </cell>
          <cell r="D3369" t="str">
            <v>m³</v>
          </cell>
          <cell r="F3369">
            <v>411457</v>
          </cell>
          <cell r="G3369">
            <v>110113</v>
          </cell>
          <cell r="H3369">
            <v>17783</v>
          </cell>
        </row>
        <row r="3370">
          <cell r="B3370" t="str">
            <v>AF.17224</v>
          </cell>
          <cell r="C3370" t="str">
            <v>Beâ toâng hoá ga, hoá van, ñaù 2x4cm maùc 250, SN=2÷4cm</v>
          </cell>
          <cell r="D3370" t="str">
            <v>m³</v>
          </cell>
          <cell r="F3370">
            <v>458362</v>
          </cell>
          <cell r="G3370">
            <v>110113</v>
          </cell>
          <cell r="H3370">
            <v>17783</v>
          </cell>
        </row>
        <row r="3371">
          <cell r="B3371" t="str">
            <v>AF.17225</v>
          </cell>
          <cell r="C3371" t="str">
            <v>Beâ toâng hoá ga, hoá van, ñaù 2x4cm maùc 300, SN=2÷4cm</v>
          </cell>
          <cell r="D3371" t="str">
            <v>m³</v>
          </cell>
          <cell r="F3371">
            <v>512474</v>
          </cell>
          <cell r="G3371">
            <v>110113</v>
          </cell>
          <cell r="H3371">
            <v>17783</v>
          </cell>
        </row>
        <row r="3372">
          <cell r="B3372" t="str">
            <v>AF.17232</v>
          </cell>
          <cell r="C3372" t="str">
            <v>Beâ toâng hoá ga, hoá van, ñaù 4x6cm maùc 150, SN=2÷4cm</v>
          </cell>
          <cell r="D3372" t="str">
            <v>m³</v>
          </cell>
          <cell r="F3372">
            <v>350136</v>
          </cell>
          <cell r="G3372">
            <v>110113</v>
          </cell>
          <cell r="H3372">
            <v>17783</v>
          </cell>
        </row>
        <row r="3373">
          <cell r="B3373" t="str">
            <v>AF.17233</v>
          </cell>
          <cell r="C3373" t="str">
            <v>Beâ toâng hoá ga, hoá van, ñaù 4x6cm maùc 200, SN=2÷4cm</v>
          </cell>
          <cell r="D3373" t="str">
            <v>m³</v>
          </cell>
          <cell r="F3373">
            <v>392647</v>
          </cell>
          <cell r="G3373">
            <v>110113</v>
          </cell>
          <cell r="H3373">
            <v>17783</v>
          </cell>
        </row>
        <row r="3374">
          <cell r="B3374" t="str">
            <v>AF.17234</v>
          </cell>
          <cell r="C3374" t="str">
            <v>Beâ toâng hoá ga, hoá van, ñaù 4x6cm maùc 250, SN=2÷4cm</v>
          </cell>
          <cell r="D3374" t="str">
            <v>m³</v>
          </cell>
          <cell r="F3374">
            <v>436669</v>
          </cell>
          <cell r="G3374">
            <v>110113</v>
          </cell>
          <cell r="H3374">
            <v>17783</v>
          </cell>
        </row>
        <row r="3375">
          <cell r="B3375" t="str">
            <v>AF.17235</v>
          </cell>
          <cell r="C3375" t="str">
            <v>Beâ toâng hoá ga, hoá van, ñaù 4x6cm maùc 300, SN=2÷4cm</v>
          </cell>
          <cell r="D3375" t="str">
            <v>m³</v>
          </cell>
          <cell r="F3375">
            <v>482866</v>
          </cell>
          <cell r="G3375">
            <v>110113</v>
          </cell>
          <cell r="H3375">
            <v>17783</v>
          </cell>
        </row>
        <row r="3376">
          <cell r="B3376" t="str">
            <v>AF.18112</v>
          </cell>
          <cell r="C3376" t="str">
            <v>Beâ toâng maùi taluy ñöôøng baèng phöông phaùp phun khoâ Vöõa beâ toâng maùc 150, ñaù 1x2cm, ñoä suït 2-4 cm</v>
          </cell>
          <cell r="D3376" t="str">
            <v>m³</v>
          </cell>
          <cell r="F3376">
            <v>461355</v>
          </cell>
          <cell r="G3376">
            <v>493338</v>
          </cell>
          <cell r="H3376">
            <v>431772</v>
          </cell>
        </row>
        <row r="3377">
          <cell r="B3377" t="str">
            <v>AF.18113</v>
          </cell>
          <cell r="C3377" t="str">
            <v>Beâ toâng maùi taluy ñöôøng baèng phöông phaùp phun khoâ Vöõa beâ toâng maùc 200, ñaù 1x2cm, ñoä suït 2-4 cm</v>
          </cell>
          <cell r="D3377" t="str">
            <v>m³</v>
          </cell>
          <cell r="F3377">
            <v>525621</v>
          </cell>
          <cell r="G3377">
            <v>493338</v>
          </cell>
          <cell r="H3377">
            <v>431772</v>
          </cell>
        </row>
        <row r="3378">
          <cell r="B3378" t="str">
            <v>AF.18114</v>
          </cell>
          <cell r="C3378" t="str">
            <v>Beâ toâng maùi taluy ñöôøng baèng phöông phaùp phun khoâ Vöõa beâ toâng maùc 250, ñaù 1x2cm, ñoä suït 2-4 cm</v>
          </cell>
          <cell r="D3378" t="str">
            <v>m³</v>
          </cell>
          <cell r="F3378">
            <v>596751</v>
          </cell>
          <cell r="G3378">
            <v>493338</v>
          </cell>
          <cell r="H3378">
            <v>431772</v>
          </cell>
        </row>
        <row r="3379">
          <cell r="B3379" t="str">
            <v>AF.18115</v>
          </cell>
          <cell r="C3379" t="str">
            <v>Beâ toâng maùi taluy ñöôøng baèng phöông phaùp phun khoâ Vöõa beâ toâng maùc 300, ñaù 1x2cm, ñoä suït 2-4 cm</v>
          </cell>
          <cell r="D3379" t="str">
            <v>m³</v>
          </cell>
          <cell r="F3379">
            <v>653207</v>
          </cell>
          <cell r="G3379">
            <v>493338</v>
          </cell>
          <cell r="H3379">
            <v>431772</v>
          </cell>
        </row>
        <row r="3381">
          <cell r="B3381" t="str">
            <v>AF.21111</v>
          </cell>
          <cell r="C3381" t="str">
            <v>Beâ toâng loùt moùng Vöõa beâ toâng maùc 100, ñaù  2x4cm, ñoä suït 6-8 cm</v>
          </cell>
          <cell r="D3381" t="str">
            <v>m³</v>
          </cell>
          <cell r="F3381">
            <v>326929</v>
          </cell>
          <cell r="G3381">
            <v>23674</v>
          </cell>
          <cell r="H3381">
            <v>30830</v>
          </cell>
        </row>
        <row r="3382">
          <cell r="B3382" t="str">
            <v>AF.21112</v>
          </cell>
          <cell r="C3382" t="str">
            <v>Beâ toâng loùt moùng Vöõa beâ toâng maùc 100, ñaù  2x4cm, ñoä suït 6-8 cm</v>
          </cell>
          <cell r="D3382" t="str">
            <v>m³</v>
          </cell>
          <cell r="F3382">
            <v>375357</v>
          </cell>
          <cell r="G3382">
            <v>23674</v>
          </cell>
          <cell r="H3382">
            <v>30830</v>
          </cell>
        </row>
        <row r="3383">
          <cell r="B3383" t="str">
            <v>AF.21113</v>
          </cell>
          <cell r="C3383" t="str">
            <v>Beâ toâng loùt moùng Vöõa beâ toâng maùc 100, ñaù  2x4cm, ñoä suït 6-8 cm</v>
          </cell>
          <cell r="D3383" t="str">
            <v>m³</v>
          </cell>
          <cell r="F3383">
            <v>422000</v>
          </cell>
          <cell r="G3383">
            <v>23674</v>
          </cell>
          <cell r="H3383">
            <v>30830</v>
          </cell>
        </row>
        <row r="3384">
          <cell r="B3384" t="str">
            <v>AF.21212</v>
          </cell>
          <cell r="C3384" t="str">
            <v>Beâ toâng moùng coù chieàu roäng maùc &lt;=250cm Vöõa beâ toâng maùc 150, ñaù 1x2cm, ñoä suït 6-8 cm</v>
          </cell>
          <cell r="D3384" t="str">
            <v>m³</v>
          </cell>
          <cell r="F3384">
            <v>398505</v>
          </cell>
          <cell r="G3384">
            <v>32416</v>
          </cell>
          <cell r="H3384">
            <v>30830</v>
          </cell>
        </row>
        <row r="3385">
          <cell r="B3385" t="str">
            <v>AF.21213</v>
          </cell>
          <cell r="C3385" t="str">
            <v>Beâ toâng moùng coù chieàu roäng maùc &lt;=250cm Vöõa beâ toâng maùc 200, ñaù 1x2cm, ñoä suït 6-8 cm</v>
          </cell>
          <cell r="D3385" t="str">
            <v>m³</v>
          </cell>
          <cell r="F3385">
            <v>448395</v>
          </cell>
          <cell r="G3385">
            <v>32416</v>
          </cell>
          <cell r="H3385">
            <v>30830</v>
          </cell>
        </row>
        <row r="3386">
          <cell r="B3386" t="str">
            <v>AF.21214</v>
          </cell>
          <cell r="C3386" t="str">
            <v>Beâ toâng moùng coù chieàu roäng maùc &lt;=250cm Vöõa beâ toâng maùc 250, ñaù 1x2cm, ñoä suït 6-8 cm</v>
          </cell>
          <cell r="D3386" t="str">
            <v>m³</v>
          </cell>
          <cell r="F3386">
            <v>504892</v>
          </cell>
          <cell r="G3386">
            <v>32416</v>
          </cell>
          <cell r="H3386">
            <v>30830</v>
          </cell>
        </row>
        <row r="3387">
          <cell r="B3387" t="str">
            <v>AF.21215</v>
          </cell>
          <cell r="C3387" t="str">
            <v>Beâ toâng moùng coù chieàu roäng maùc &lt;=250cm Vöõa beâ toâng maùc 300, ñaù 1x2cm, ñoä suït 6-8 cm</v>
          </cell>
          <cell r="D3387" t="str">
            <v>m³</v>
          </cell>
          <cell r="F3387">
            <v>540133</v>
          </cell>
          <cell r="G3387">
            <v>32416</v>
          </cell>
          <cell r="H3387">
            <v>30830</v>
          </cell>
        </row>
        <row r="3388">
          <cell r="B3388" t="str">
            <v>AF.21216</v>
          </cell>
          <cell r="C3388" t="str">
            <v>Beâ toâng moùng coù chieàu roäng mnhs &lt;=250cm Vöõa beâ toâng maùc 200, ñaù  2x4cm, ñoä suït 6-8 cm</v>
          </cell>
          <cell r="D3388" t="str">
            <v>m³</v>
          </cell>
          <cell r="F3388">
            <v>424151</v>
          </cell>
          <cell r="G3388">
            <v>32416</v>
          </cell>
          <cell r="H3388">
            <v>30830</v>
          </cell>
        </row>
        <row r="3389">
          <cell r="B3389" t="str">
            <v>AF.21217</v>
          </cell>
          <cell r="C3389" t="str">
            <v>Beâ toâng moùng coù chieàu roäng mnhs &lt;=250cm Vöõa beâ toâng maùc 250, ñaù  2x4cm, ñoä suït 6-8 cm</v>
          </cell>
          <cell r="D3389" t="str">
            <v>m³</v>
          </cell>
          <cell r="F3389">
            <v>472940</v>
          </cell>
          <cell r="G3389">
            <v>32416</v>
          </cell>
          <cell r="H3389">
            <v>30830</v>
          </cell>
        </row>
        <row r="3390">
          <cell r="B3390" t="str">
            <v>AF.21218</v>
          </cell>
          <cell r="C3390" t="str">
            <v>Beâ toâng moùng coù chieàu roäng mnhs &lt;=250cm Vöõa beâ toâng maùc 300, ñaù  2x4cm, ñoä suït 6-8 cm</v>
          </cell>
          <cell r="D3390" t="str">
            <v>m³</v>
          </cell>
          <cell r="F3390">
            <v>492712</v>
          </cell>
          <cell r="G3390">
            <v>32416</v>
          </cell>
          <cell r="H3390">
            <v>30830</v>
          </cell>
        </row>
        <row r="3391">
          <cell r="B3391" t="str">
            <v>AF.21222</v>
          </cell>
          <cell r="C3391" t="str">
            <v>Beâ toâng moùng coù chieàu roäng maùc &gt;250cm Vöõa beâ toâng maùc 150, ñaù 1x2cm, ñoä suït 6-8 cm</v>
          </cell>
          <cell r="D3391" t="str">
            <v>m³</v>
          </cell>
          <cell r="F3391">
            <v>436400</v>
          </cell>
          <cell r="G3391">
            <v>41885</v>
          </cell>
          <cell r="H3391">
            <v>30830</v>
          </cell>
        </row>
        <row r="3392">
          <cell r="B3392" t="str">
            <v>AF.21223</v>
          </cell>
          <cell r="C3392" t="str">
            <v>Beâ toâng moùng coù chieàu roäng maùc &gt;250cm Vöõa beâ toâng maùc 200, ñaù 1x2cm, ñoä suït 6-8 cm</v>
          </cell>
          <cell r="D3392" t="str">
            <v>m³</v>
          </cell>
          <cell r="F3392">
            <v>486289</v>
          </cell>
          <cell r="G3392">
            <v>41885</v>
          </cell>
          <cell r="H3392">
            <v>30830</v>
          </cell>
        </row>
        <row r="3393">
          <cell r="B3393" t="str">
            <v>AF.21224</v>
          </cell>
          <cell r="C3393" t="str">
            <v>Beâ toâng moùng coù chieàu roäng maùc &gt;250cm Vöõa beâ toâng maùc 250, ñaù 1x2cm, ñoä suït 6-8 cm</v>
          </cell>
          <cell r="D3393" t="str">
            <v>m³</v>
          </cell>
          <cell r="F3393">
            <v>542787</v>
          </cell>
          <cell r="G3393">
            <v>41885</v>
          </cell>
          <cell r="H3393">
            <v>30830</v>
          </cell>
        </row>
        <row r="3394">
          <cell r="B3394" t="str">
            <v>AF.21225</v>
          </cell>
          <cell r="C3394" t="str">
            <v>Beâ toâng moùng coù chieàu roäng maùc &gt;250cm Vöõa beâ toâng maùc 300, ñaù 1x2cm, ñoä suït 6-8 cm</v>
          </cell>
          <cell r="D3394" t="str">
            <v>m³</v>
          </cell>
          <cell r="F3394">
            <v>578028</v>
          </cell>
          <cell r="G3394">
            <v>41885</v>
          </cell>
          <cell r="H3394">
            <v>30830</v>
          </cell>
        </row>
        <row r="3395">
          <cell r="B3395" t="str">
            <v>AF.21226</v>
          </cell>
          <cell r="C3395" t="str">
            <v>Beâ toâng moùng coù chieàu roäng mnhs &gt;250cm Vöõa beâ toâng maùc 200, ñaù  2x4cm, ñoä suït 6-8 cm</v>
          </cell>
          <cell r="D3395" t="str">
            <v>m³</v>
          </cell>
          <cell r="F3395">
            <v>462046</v>
          </cell>
          <cell r="G3395">
            <v>41885</v>
          </cell>
          <cell r="H3395">
            <v>30830</v>
          </cell>
        </row>
        <row r="3396">
          <cell r="B3396" t="str">
            <v>AF.21227</v>
          </cell>
          <cell r="C3396" t="str">
            <v>Beâ toâng moùng coù chieàu roäng mnhs &gt;250cm Vöõa beâ toâng maùc 250, ñaù  2x4cm, ñoä suït 6-8 cm</v>
          </cell>
          <cell r="D3396" t="str">
            <v>m³</v>
          </cell>
          <cell r="F3396">
            <v>510835</v>
          </cell>
          <cell r="G3396">
            <v>41885</v>
          </cell>
          <cell r="H3396">
            <v>30830</v>
          </cell>
        </row>
        <row r="3397">
          <cell r="B3397" t="str">
            <v>AF.21228</v>
          </cell>
          <cell r="C3397" t="str">
            <v>Beâ toâng moùng coù chieàu roäng mnhs &gt;250cm Vöõa beâ toâng maùc 300, ñaù  2x4cm, ñoä suït 6-8 cm</v>
          </cell>
          <cell r="D3397" t="str">
            <v>m³</v>
          </cell>
          <cell r="F3397">
            <v>530606</v>
          </cell>
          <cell r="G3397">
            <v>41885</v>
          </cell>
          <cell r="H3397">
            <v>30830</v>
          </cell>
        </row>
        <row r="3398">
          <cell r="B3398" t="str">
            <v>AF.21232</v>
          </cell>
          <cell r="C3398" t="str">
            <v>Beâ toâng moùng coù chieàu roäng maùc &lt;=250cm Vöõa beâ toâng maùc 150, ñaù  2x4cm, ñoä suït 6-8 cm</v>
          </cell>
          <cell r="D3398" t="str">
            <v>m³</v>
          </cell>
          <cell r="F3398">
            <v>377271</v>
          </cell>
          <cell r="G3398">
            <v>32416</v>
          </cell>
          <cell r="H3398">
            <v>30830</v>
          </cell>
        </row>
        <row r="3399">
          <cell r="B3399" t="str">
            <v>AF.21233</v>
          </cell>
          <cell r="C3399" t="str">
            <v>Beâ toâng moùng coù chieàu roäng maùc &lt;=250cm Vöõa beâ toâng maùc 200, ñaù  2x4cm, ñoä suït 6-8 cm</v>
          </cell>
          <cell r="D3399" t="str">
            <v>m³</v>
          </cell>
          <cell r="F3399">
            <v>424156</v>
          </cell>
          <cell r="G3399">
            <v>32416</v>
          </cell>
          <cell r="H3399">
            <v>30830</v>
          </cell>
        </row>
        <row r="3400">
          <cell r="B3400" t="str">
            <v>AF.21234</v>
          </cell>
          <cell r="C3400" t="str">
            <v>Beâ toâng moùng coù chieàu roäng maùc&lt;=250cm Vöõa beâ toâng maùc 250, ñaù  2x4cm, ñoä suït 6-8 cm</v>
          </cell>
          <cell r="D3400" t="str">
            <v>m³</v>
          </cell>
          <cell r="F3400">
            <v>472948</v>
          </cell>
          <cell r="G3400">
            <v>32416</v>
          </cell>
          <cell r="H3400">
            <v>30830</v>
          </cell>
        </row>
        <row r="3401">
          <cell r="B3401" t="str">
            <v>AF.21235</v>
          </cell>
          <cell r="C3401" t="str">
            <v>Beâ toâng moùng coù chieàu roäng maùc &lt;=250cm Vöõa beâ toâng maùc 300, ñaù  2x4cm, ñoä suït 6-8 cm</v>
          </cell>
          <cell r="D3401" t="str">
            <v>m³</v>
          </cell>
          <cell r="F3401">
            <v>505968</v>
          </cell>
          <cell r="G3401">
            <v>32416</v>
          </cell>
          <cell r="H3401">
            <v>30830</v>
          </cell>
        </row>
        <row r="3402">
          <cell r="B3402" t="str">
            <v>AF.21242</v>
          </cell>
          <cell r="C3402" t="str">
            <v>Beâ toâng moùng coù chieàu roäng mnhs &gt;250cm Vöõa beâ toâng maùc 150, ñaù  2x4cm, ñoä suït 6-8 cm</v>
          </cell>
          <cell r="D3402" t="str">
            <v>m³</v>
          </cell>
          <cell r="F3402">
            <v>411055</v>
          </cell>
          <cell r="G3402">
            <v>41885</v>
          </cell>
          <cell r="H3402">
            <v>30830</v>
          </cell>
        </row>
        <row r="3403">
          <cell r="B3403" t="str">
            <v>AF.21243</v>
          </cell>
          <cell r="C3403" t="str">
            <v>Beâ toâng moùng coù chieàu roäng mnhs &gt;250cm Vöõa beâ toâng maùc 200, ñaù  2x4cm, ñoä suït 6-8 cm</v>
          </cell>
          <cell r="D3403" t="str">
            <v>m³</v>
          </cell>
          <cell r="F3403">
            <v>457476</v>
          </cell>
          <cell r="G3403">
            <v>41885</v>
          </cell>
          <cell r="H3403">
            <v>30830</v>
          </cell>
        </row>
        <row r="3404">
          <cell r="B3404" t="str">
            <v>AF.21244</v>
          </cell>
          <cell r="C3404" t="str">
            <v>Beâ toâng moùng coù chieàu roäng maùc &gt;250cm Vöõa beâ toâng maùc 250, ñaù  2x4cm, ñoä suït 6-8 cm</v>
          </cell>
          <cell r="D3404" t="str">
            <v>m³</v>
          </cell>
          <cell r="F3404">
            <v>505785</v>
          </cell>
          <cell r="G3404">
            <v>41885</v>
          </cell>
          <cell r="H3404">
            <v>30830</v>
          </cell>
        </row>
        <row r="3405">
          <cell r="B3405" t="str">
            <v>AF.21245</v>
          </cell>
          <cell r="C3405" t="str">
            <v>Beâ toâng moùng coù chieàu roäng maùc &gt;250cm Vöõa beâ toâng maùc 300, ñaù  2x4cm, ñoä suït 6-8 cm</v>
          </cell>
          <cell r="D3405" t="str">
            <v>m³</v>
          </cell>
          <cell r="F3405">
            <v>538478</v>
          </cell>
          <cell r="G3405">
            <v>41885</v>
          </cell>
          <cell r="H3405">
            <v>30830</v>
          </cell>
        </row>
        <row r="3406">
          <cell r="B3406" t="str">
            <v>AF.21312</v>
          </cell>
          <cell r="C3406" t="str">
            <v>Beâ toâng neàn Vöõa beâ toâng maùc 150, ñaù 1x2cm, ñoä suït 6-8 cm</v>
          </cell>
          <cell r="D3406" t="str">
            <v>m³</v>
          </cell>
          <cell r="F3406">
            <v>400451</v>
          </cell>
          <cell r="G3406">
            <v>24767</v>
          </cell>
          <cell r="H3406">
            <v>30308</v>
          </cell>
        </row>
        <row r="3407">
          <cell r="B3407" t="str">
            <v>AF.21313</v>
          </cell>
          <cell r="C3407" t="str">
            <v>Beâ toâng neàn Vöõa beâ toâng maùc 200, ñaù 1x2cm, ñoä suït 6-8 cm</v>
          </cell>
          <cell r="D3407" t="str">
            <v>m³</v>
          </cell>
          <cell r="F3407">
            <v>450583</v>
          </cell>
          <cell r="G3407">
            <v>24767</v>
          </cell>
          <cell r="H3407">
            <v>30308</v>
          </cell>
        </row>
        <row r="3408">
          <cell r="B3408" t="str">
            <v>AF.21314</v>
          </cell>
          <cell r="C3408" t="str">
            <v>Beâ toâng neàn Vöõa beâ toâng maùc 250, ñaù 1x2cm, ñoä suït 6-8 cm</v>
          </cell>
          <cell r="D3408" t="str">
            <v>m³</v>
          </cell>
          <cell r="F3408">
            <v>507359</v>
          </cell>
          <cell r="G3408">
            <v>24767</v>
          </cell>
          <cell r="H3408">
            <v>30308</v>
          </cell>
        </row>
        <row r="3409">
          <cell r="B3409" t="str">
            <v>AF.21315</v>
          </cell>
          <cell r="C3409" t="str">
            <v>Beâ toâng neàn Vöõa beâ toâng maùc 300, ñaù 1x2cm, ñoä suït 6-8 cm</v>
          </cell>
          <cell r="D3409" t="str">
            <v>m³</v>
          </cell>
          <cell r="F3409">
            <v>542766</v>
          </cell>
          <cell r="G3409">
            <v>24767</v>
          </cell>
          <cell r="H3409">
            <v>30308</v>
          </cell>
        </row>
        <row r="3410">
          <cell r="B3410" t="str">
            <v>AF.21316</v>
          </cell>
          <cell r="C3410" t="str">
            <v>Beâ toâng neàn Vöõa beâ toâng maùc 200, ñaù  2x4cm, ñoä suït 6-8 cm</v>
          </cell>
          <cell r="D3410" t="str">
            <v>m³</v>
          </cell>
          <cell r="F3410">
            <v>426220</v>
          </cell>
          <cell r="G3410">
            <v>24767</v>
          </cell>
          <cell r="H3410">
            <v>30308</v>
          </cell>
        </row>
        <row r="3411">
          <cell r="B3411" t="str">
            <v>AF.21317</v>
          </cell>
          <cell r="C3411" t="str">
            <v>Beâ toâng neàn Vöõa beâ toâng maùc 250, ñaù  2x4cm, ñoä suït 6-8 cm</v>
          </cell>
          <cell r="D3411" t="str">
            <v>m³</v>
          </cell>
          <cell r="F3411">
            <v>475248</v>
          </cell>
          <cell r="G3411">
            <v>24767</v>
          </cell>
          <cell r="H3411">
            <v>30308</v>
          </cell>
        </row>
        <row r="3412">
          <cell r="B3412" t="str">
            <v>AF.21318</v>
          </cell>
          <cell r="C3412" t="str">
            <v>Beâ toâng neàn Vöõa beâ toâng maùc 300, ñaù  2x4cm, ñoä suït 6-8 cm</v>
          </cell>
          <cell r="D3412" t="str">
            <v>m³</v>
          </cell>
          <cell r="F3412">
            <v>495115</v>
          </cell>
          <cell r="G3412">
            <v>24767</v>
          </cell>
          <cell r="H3412">
            <v>30308</v>
          </cell>
        </row>
        <row r="3413">
          <cell r="B3413" t="str">
            <v>AF.21322</v>
          </cell>
          <cell r="C3413" t="str">
            <v>Beâ toâng neàn Vöõa beâ toâng maùc 150, ñaù  2x4cm, ñoä suït 6-8 cm</v>
          </cell>
          <cell r="D3413" t="str">
            <v>m³</v>
          </cell>
          <cell r="F3413">
            <v>379111</v>
          </cell>
          <cell r="G3413">
            <v>24767</v>
          </cell>
          <cell r="H3413">
            <v>30308</v>
          </cell>
        </row>
        <row r="3414">
          <cell r="B3414" t="str">
            <v>AF.21323</v>
          </cell>
          <cell r="C3414" t="str">
            <v>Beâ toâng neàn Vöõa beâ toâng maùc 200, ñaù  2x4cm, ñoä suït 6-8 cm</v>
          </cell>
          <cell r="D3414" t="str">
            <v>m³</v>
          </cell>
          <cell r="F3414">
            <v>426224</v>
          </cell>
          <cell r="G3414">
            <v>24767</v>
          </cell>
          <cell r="H3414">
            <v>30308</v>
          </cell>
        </row>
        <row r="3415">
          <cell r="B3415" t="str">
            <v>AF.21324</v>
          </cell>
          <cell r="C3415" t="str">
            <v>Beâ toâng neàn Vöõa beâ toâng maùc 250, ñaù  2x4cm, ñoä suït 6-8 cm</v>
          </cell>
          <cell r="D3415" t="str">
            <v>m³</v>
          </cell>
          <cell r="F3415">
            <v>475253</v>
          </cell>
          <cell r="G3415">
            <v>24767</v>
          </cell>
          <cell r="H3415">
            <v>30308</v>
          </cell>
        </row>
        <row r="3416">
          <cell r="B3416" t="str">
            <v>AF.21325</v>
          </cell>
          <cell r="C3416" t="str">
            <v>Beâ toâng neàn Vöõa beâ toâng maùc 300, ñaù  2x4cm, ñoä suït 6-8 cm</v>
          </cell>
          <cell r="D3416" t="str">
            <v>m³</v>
          </cell>
          <cell r="F3416">
            <v>508436</v>
          </cell>
          <cell r="G3416">
            <v>24767</v>
          </cell>
          <cell r="H3416">
            <v>30308</v>
          </cell>
        </row>
        <row r="3417">
          <cell r="B3417" t="str">
            <v>AF.21412</v>
          </cell>
          <cell r="C3417" t="str">
            <v>Beâ toâng beä maùy Vöõa beâ toâng maùc 150, ñaù 1x2cm, ñoä suït 6-8 cm</v>
          </cell>
          <cell r="D3417" t="str">
            <v>m³</v>
          </cell>
          <cell r="F3417">
            <v>398505</v>
          </cell>
          <cell r="G3417">
            <v>60461</v>
          </cell>
          <cell r="H3417">
            <v>30830</v>
          </cell>
        </row>
        <row r="3418">
          <cell r="B3418" t="str">
            <v>AF.21413</v>
          </cell>
          <cell r="C3418" t="str">
            <v>Beâ toâng beä maùy Vöõa beâ toâng maùc 200, ñaù 1x2cm, ñoä suït 6-8 cm</v>
          </cell>
          <cell r="D3418" t="str">
            <v>m³</v>
          </cell>
          <cell r="F3418">
            <v>448395</v>
          </cell>
          <cell r="G3418">
            <v>60461</v>
          </cell>
          <cell r="H3418">
            <v>30830</v>
          </cell>
        </row>
        <row r="3419">
          <cell r="B3419" t="str">
            <v>AF.21414</v>
          </cell>
          <cell r="C3419" t="str">
            <v>Beâ toâng beä maùy Vöõa beâ toâng maùc 250, ñaù 1x2cm, ñoä suït 6-8 cm</v>
          </cell>
          <cell r="D3419" t="str">
            <v>m³</v>
          </cell>
          <cell r="F3419">
            <v>504892</v>
          </cell>
          <cell r="G3419">
            <v>60461</v>
          </cell>
          <cell r="H3419">
            <v>30830</v>
          </cell>
        </row>
        <row r="3420">
          <cell r="B3420" t="str">
            <v>AF.21415</v>
          </cell>
          <cell r="C3420" t="str">
            <v>Beâ toâng beä maùy Vöõa beâ toâng maùc 300, ñaù 1x2cm, ñoä suït 6-8 cm</v>
          </cell>
          <cell r="D3420" t="str">
            <v>m³</v>
          </cell>
          <cell r="F3420">
            <v>540133</v>
          </cell>
          <cell r="G3420">
            <v>60461</v>
          </cell>
          <cell r="H3420">
            <v>30830</v>
          </cell>
        </row>
        <row r="3421">
          <cell r="B3421" t="str">
            <v>AF.21416</v>
          </cell>
          <cell r="C3421" t="str">
            <v>Beâ toâng beä maùy Vöõa beâ toâng maùc 200, ñaù  2x4cm, ñoä suït 6-8 cm</v>
          </cell>
          <cell r="D3421" t="str">
            <v>m³</v>
          </cell>
          <cell r="F3421">
            <v>424151</v>
          </cell>
          <cell r="G3421">
            <v>60461</v>
          </cell>
          <cell r="H3421">
            <v>30830</v>
          </cell>
        </row>
        <row r="3422">
          <cell r="B3422" t="str">
            <v>AF.21417</v>
          </cell>
          <cell r="C3422" t="str">
            <v>Beâ toâng beä maùy Vöõa beâ toâng maùc 250, ñaù  2x4cm, ñoä suït 6-8 cm</v>
          </cell>
          <cell r="D3422" t="str">
            <v>m³</v>
          </cell>
          <cell r="F3422">
            <v>472940</v>
          </cell>
          <cell r="G3422">
            <v>60461</v>
          </cell>
          <cell r="H3422">
            <v>30830</v>
          </cell>
        </row>
        <row r="3423">
          <cell r="B3423" t="str">
            <v>AF.21418</v>
          </cell>
          <cell r="C3423" t="str">
            <v>Beâ toâng beä maùy Vöõa beâ toâng maùc 300, ñaù  2x4cm, ñoä suït 6-8 cm</v>
          </cell>
          <cell r="D3423" t="str">
            <v>m³</v>
          </cell>
          <cell r="F3423">
            <v>492712</v>
          </cell>
          <cell r="G3423">
            <v>60461</v>
          </cell>
          <cell r="H3423">
            <v>30830</v>
          </cell>
        </row>
        <row r="3424">
          <cell r="B3424" t="str">
            <v>AF.21422</v>
          </cell>
          <cell r="C3424" t="str">
            <v>Beâ toâng beä maùy Vöõa beâ toâng maùc 150, ñaù  2x4cm, ñoä suït 6-8 cm</v>
          </cell>
          <cell r="D3424" t="str">
            <v>m³</v>
          </cell>
          <cell r="F3424">
            <v>377271</v>
          </cell>
          <cell r="G3424">
            <v>60461</v>
          </cell>
          <cell r="H3424">
            <v>30830</v>
          </cell>
        </row>
        <row r="3425">
          <cell r="B3425" t="str">
            <v>AF.21423</v>
          </cell>
          <cell r="C3425" t="str">
            <v>Beâ toâng beä maùy Vöõa beâ toâng maùc 200, ñaù  2x4cm, ñoä suït 6-8 cm</v>
          </cell>
          <cell r="D3425" t="str">
            <v>m³</v>
          </cell>
          <cell r="F3425">
            <v>421156</v>
          </cell>
          <cell r="G3425">
            <v>60461</v>
          </cell>
          <cell r="H3425">
            <v>30830</v>
          </cell>
        </row>
        <row r="3426">
          <cell r="B3426" t="str">
            <v>AF.21424</v>
          </cell>
          <cell r="C3426" t="str">
            <v>Beâ toâng beä maùy Vöõa beâ toâng maùc 250, ñaù  2x4cm, ñoä suït 6-8 cm</v>
          </cell>
          <cell r="D3426" t="str">
            <v>m³</v>
          </cell>
          <cell r="F3426">
            <v>472948</v>
          </cell>
          <cell r="G3426">
            <v>60461</v>
          </cell>
          <cell r="H3426">
            <v>30830</v>
          </cell>
        </row>
        <row r="3427">
          <cell r="B3427" t="str">
            <v>AF.21425</v>
          </cell>
          <cell r="C3427" t="str">
            <v>Beâ toâng beä maùy Vöõa beâ toâng maùc 300, ñaù  2x4cm, ñoä suït 6-8 cm</v>
          </cell>
          <cell r="D3427" t="str">
            <v>m³</v>
          </cell>
          <cell r="F3427">
            <v>505968</v>
          </cell>
          <cell r="G3427">
            <v>60461</v>
          </cell>
          <cell r="H3427">
            <v>30830</v>
          </cell>
        </row>
        <row r="3428">
          <cell r="B3428" t="str">
            <v>AF.21443</v>
          </cell>
          <cell r="C3428" t="str">
            <v>Beâ toâng beä maùy Vöõa beâ toâng maùc 200, ñaù  2x4cm, ñoä suït 6-8 cm</v>
          </cell>
          <cell r="D3428" t="str">
            <v>m³</v>
          </cell>
          <cell r="F3428">
            <v>424151</v>
          </cell>
          <cell r="G3428">
            <v>60461</v>
          </cell>
          <cell r="H3428">
            <v>30830</v>
          </cell>
        </row>
        <row r="3429">
          <cell r="B3429" t="str">
            <v>AF.21444</v>
          </cell>
          <cell r="C3429" t="str">
            <v>Beâ toâng beä maùy Vöõa beâ toâng maùc 250, ñaù  2x4cm, ñoä suït 6-8 cm</v>
          </cell>
          <cell r="D3429" t="str">
            <v>m³</v>
          </cell>
          <cell r="F3429">
            <v>472940</v>
          </cell>
          <cell r="G3429">
            <v>60461</v>
          </cell>
          <cell r="H3429">
            <v>30830</v>
          </cell>
        </row>
        <row r="3430">
          <cell r="B3430" t="str">
            <v>AF.21445</v>
          </cell>
          <cell r="C3430" t="str">
            <v>Beâ toâng beä maùy Vöõa beâ toâng maùc 300, ñaù  2x4cm, ñoä suït 6-8 cm</v>
          </cell>
          <cell r="D3430" t="str">
            <v>m³</v>
          </cell>
          <cell r="F3430">
            <v>492712</v>
          </cell>
          <cell r="G3430">
            <v>60461</v>
          </cell>
          <cell r="H3430">
            <v>30830</v>
          </cell>
        </row>
        <row r="3431">
          <cell r="B3431" t="str">
            <v>AF.22112</v>
          </cell>
          <cell r="C3431" t="str">
            <v>Beâ toâng töôøng coù chieàu daøy &lt;=45cm, chieàu cao &lt;=4m Vöõa beâ toâng maùc 150, ñaù 1x2cm, ñoä suït 6-8 cm</v>
          </cell>
          <cell r="D3431" t="str">
            <v>m³</v>
          </cell>
          <cell r="F3431">
            <v>524839</v>
          </cell>
          <cell r="G3431">
            <v>101036</v>
          </cell>
          <cell r="H3431">
            <v>45429</v>
          </cell>
        </row>
        <row r="3432">
          <cell r="B3432" t="str">
            <v>AF.22113</v>
          </cell>
          <cell r="C3432" t="str">
            <v>Beâ toâng töôøng coù chieàu daøy &lt;=45cm, chieàu cao &lt;=4m Vöõa beâ toâng maùc 200, ñaù 1x2cm, ñoä suït 6-8 cm</v>
          </cell>
          <cell r="D3432" t="str">
            <v>m³</v>
          </cell>
          <cell r="F3432">
            <v>575222</v>
          </cell>
          <cell r="G3432">
            <v>101036</v>
          </cell>
          <cell r="H3432">
            <v>45429</v>
          </cell>
        </row>
        <row r="3433">
          <cell r="B3433" t="str">
            <v>AF.22114</v>
          </cell>
          <cell r="C3433" t="str">
            <v>Beâ toâng töôøng coù chieàu daøy &lt;=45cm, chieàu cao &lt;=4m Vöõa beâ toâng maùc 250, ñaù 1x2cm, ñoä suït 6-8 cm</v>
          </cell>
          <cell r="D3433" t="str">
            <v>m³</v>
          </cell>
          <cell r="F3433">
            <v>632279</v>
          </cell>
          <cell r="G3433">
            <v>101036</v>
          </cell>
          <cell r="H3433">
            <v>45429</v>
          </cell>
        </row>
        <row r="3434">
          <cell r="B3434" t="str">
            <v>AF.22115</v>
          </cell>
          <cell r="C3434" t="str">
            <v>Beâ toâng töôøng coù chieàu daøy &lt;=45cm, chieàu cao &lt;=4m Vöõa beâ toâng maùc 300, ñaù 1x2cm, ñoä suït 6-8 cm</v>
          </cell>
          <cell r="D3434" t="str">
            <v>m³</v>
          </cell>
          <cell r="F3434">
            <v>667869</v>
          </cell>
          <cell r="G3434">
            <v>101036</v>
          </cell>
          <cell r="H3434">
            <v>45429</v>
          </cell>
        </row>
        <row r="3435">
          <cell r="B3435" t="str">
            <v>AF.22116</v>
          </cell>
          <cell r="C3435" t="str">
            <v>Beâ toâng töôøng coù chieàu daøy &lt;=45cm, chieàu cao &lt;=4m Vöõa beâ toâng maùc 200, ñaù  2x4cm, ñoä suït 6-8 cm</v>
          </cell>
          <cell r="D3435" t="str">
            <v>m³</v>
          </cell>
          <cell r="F3435">
            <v>550739</v>
          </cell>
          <cell r="G3435">
            <v>101036</v>
          </cell>
          <cell r="H3435">
            <v>45429</v>
          </cell>
        </row>
        <row r="3436">
          <cell r="B3436" t="str">
            <v>AF.22117</v>
          </cell>
          <cell r="C3436" t="str">
            <v>Beâ toâng töôøng coù chieàu daøy &lt;=45cm, chieàu cao &lt;=4m Vöõa beâ toâng maùc 250, ñaù  2x4cm, ñoä suït 6-8 cm</v>
          </cell>
          <cell r="D3436" t="str">
            <v>m³</v>
          </cell>
          <cell r="F3436">
            <v>600011</v>
          </cell>
          <cell r="G3436">
            <v>101036</v>
          </cell>
          <cell r="H3436">
            <v>45429</v>
          </cell>
        </row>
        <row r="3437">
          <cell r="B3437" t="str">
            <v>AF.22118</v>
          </cell>
          <cell r="C3437" t="str">
            <v>Beâ toâng töôøng coù chieàu daøy &lt;=45cm, chieàu cao &lt;=4m Vöõa beâ toâng maùc 300, ñaù  2x4cm, ñoä suït 6-8 cm</v>
          </cell>
          <cell r="D3437" t="str">
            <v>m³</v>
          </cell>
          <cell r="F3437">
            <v>619978</v>
          </cell>
          <cell r="G3437">
            <v>101036</v>
          </cell>
          <cell r="H3437">
            <v>45429</v>
          </cell>
        </row>
        <row r="3438">
          <cell r="B3438" t="str">
            <v>AF.22122</v>
          </cell>
          <cell r="C3438" t="str">
            <v>Beâ toâng töôøng coù chieàu daøy &lt;=45cm, chieàu cao &gt;4m caø &lt;=16m Vöõa beâ toâng maùc 150, ñaù 1x2cm, ñoä suït 6-8 cm</v>
          </cell>
          <cell r="D3438" t="str">
            <v>m³</v>
          </cell>
          <cell r="F3438">
            <v>524840</v>
          </cell>
          <cell r="G3438">
            <v>127084</v>
          </cell>
          <cell r="H3438">
            <v>80587</v>
          </cell>
        </row>
        <row r="3439">
          <cell r="B3439" t="str">
            <v>AF.22123</v>
          </cell>
          <cell r="C3439" t="str">
            <v>Beâ toâng töôøng coù chieàu daøy &lt;=45cm, chieàu cao &gt;4m caø &lt;=16m Vöõa beâ toâng maùc 200, ñaù 1x2cm, ñoä suït 6-8 cm</v>
          </cell>
          <cell r="D3439" t="str">
            <v>m³</v>
          </cell>
          <cell r="F3439">
            <v>575212</v>
          </cell>
          <cell r="G3439">
            <v>127084</v>
          </cell>
          <cell r="H3439">
            <v>80587</v>
          </cell>
        </row>
        <row r="3440">
          <cell r="B3440" t="str">
            <v>AF.22124</v>
          </cell>
          <cell r="C3440" t="str">
            <v>Beâ toâng töôøng coù chieàu daøy &lt;=45cm, chieàu cao &gt;4m caø &lt;=16m Vöõa beâ toâng maùc 250, ñaù 1x2cm, ñoä suït 6-8 cm</v>
          </cell>
          <cell r="D3440" t="str">
            <v>m³</v>
          </cell>
          <cell r="F3440">
            <v>632271</v>
          </cell>
          <cell r="G3440">
            <v>127084</v>
          </cell>
          <cell r="H3440">
            <v>80587</v>
          </cell>
        </row>
        <row r="3441">
          <cell r="B3441" t="str">
            <v>AF.22125</v>
          </cell>
          <cell r="C3441" t="str">
            <v>Beâ toâng töôøng coù chieàu daøy &lt;=45cm, chieàu cao &gt;4m caø &lt;=16m Vöõa beâ toâng maùc 300, ñaù 1x2cm, ñoä suït 6-8 cm</v>
          </cell>
          <cell r="D3441" t="str">
            <v>m³</v>
          </cell>
          <cell r="F3441">
            <v>653507</v>
          </cell>
          <cell r="G3441">
            <v>127084</v>
          </cell>
          <cell r="H3441">
            <v>80587</v>
          </cell>
        </row>
        <row r="3442">
          <cell r="B3442" t="str">
            <v>AF.22126</v>
          </cell>
          <cell r="C3442" t="str">
            <v>Beâ toâng töôøng coù chieàu daøy &lt;=45cm, chieàu cao &gt;4m caø &lt;=16m Vöõa beâ toâng maùc 200, ñaù  2x4cm, ñoä suït 6-8 cm</v>
          </cell>
          <cell r="D3442" t="str">
            <v>m³</v>
          </cell>
          <cell r="F3442">
            <v>550739</v>
          </cell>
          <cell r="G3442">
            <v>127084</v>
          </cell>
          <cell r="H3442">
            <v>80587</v>
          </cell>
        </row>
        <row r="3443">
          <cell r="B3443" t="str">
            <v>AF.22127</v>
          </cell>
          <cell r="C3443" t="str">
            <v>Beâ toâng töôøng coù chieàu daøy &lt;=45cm, chieàu cao &gt;4m caø &lt;=16m Vöõa beâ toâng maùc 250, ñaù  2x4cm, ñoä suït 6-8 cm</v>
          </cell>
          <cell r="D3443" t="str">
            <v>m³</v>
          </cell>
          <cell r="F3443">
            <v>600011</v>
          </cell>
          <cell r="G3443">
            <v>127084</v>
          </cell>
          <cell r="H3443">
            <v>80587</v>
          </cell>
        </row>
        <row r="3444">
          <cell r="B3444" t="str">
            <v>AF.22128</v>
          </cell>
          <cell r="C3444" t="str">
            <v>Beâ toâng töôøng coù chieàu daøy &lt;=45cm, chieàu cao &gt;4m caø &lt;=16m Vöõa beâ toâng maùc 300, ñaù  2x4cm, ñoä suït 6-8 cm</v>
          </cell>
          <cell r="D3444" t="str">
            <v>m³</v>
          </cell>
          <cell r="F3444">
            <v>619978</v>
          </cell>
          <cell r="G3444">
            <v>127084</v>
          </cell>
          <cell r="H3444">
            <v>80587</v>
          </cell>
        </row>
        <row r="3445">
          <cell r="B3445" t="str">
            <v>AF.22132</v>
          </cell>
          <cell r="C3445" t="str">
            <v>Beâ toâng töôøng coù chieàu daøy &lt;=45cm, chieàu cao &gt;16m caø &lt;=50m Vöõa beâ toâng maùc 150, ñaù 1x2cm, ñoä suït 6-8 cm</v>
          </cell>
          <cell r="D3445" t="str">
            <v>m³</v>
          </cell>
          <cell r="F3445">
            <v>524840</v>
          </cell>
          <cell r="G3445">
            <v>139713</v>
          </cell>
          <cell r="H3445">
            <v>67482</v>
          </cell>
        </row>
        <row r="3446">
          <cell r="B3446" t="str">
            <v>AF.22133</v>
          </cell>
          <cell r="C3446" t="str">
            <v>Beâ toâng töôøng coù chieàu daøy &lt;=45cm, chieàu cao &gt;16m caø &lt;=50m Vöõa beâ toâng maùc 200, ñaù 1x2cm, ñoä suït 6-8 cm</v>
          </cell>
          <cell r="D3446" t="str">
            <v>m³</v>
          </cell>
          <cell r="F3446">
            <v>575212</v>
          </cell>
          <cell r="G3446">
            <v>139713</v>
          </cell>
          <cell r="H3446">
            <v>67482</v>
          </cell>
        </row>
        <row r="3447">
          <cell r="B3447" t="str">
            <v>AF.22134</v>
          </cell>
          <cell r="C3447" t="str">
            <v>Beâ toâng töôøng coù chieàu daøy &lt;=45cm, chieàu cao &gt;16m caø &lt;=50m Vöõa beâ toâng maùc 250, ñaù 1x2cm, ñoä suït 6-8 cm</v>
          </cell>
          <cell r="D3447" t="str">
            <v>m³</v>
          </cell>
          <cell r="F3447">
            <v>632271</v>
          </cell>
          <cell r="G3447">
            <v>139713</v>
          </cell>
          <cell r="H3447">
            <v>67482</v>
          </cell>
        </row>
        <row r="3448">
          <cell r="B3448" t="str">
            <v>AF.22135</v>
          </cell>
          <cell r="C3448" t="str">
            <v>Beâ toâng töôøng coù chieàu daøy &lt;=45cm, chieàu cao &gt;16m caø &lt;=50m Vöõa beâ toâng maùc 300, ñaù 1x2cm, ñoä suït 6-8 cm</v>
          </cell>
          <cell r="D3448" t="str">
            <v>m³</v>
          </cell>
          <cell r="F3448">
            <v>653507</v>
          </cell>
          <cell r="G3448">
            <v>139713</v>
          </cell>
          <cell r="H3448">
            <v>67482</v>
          </cell>
        </row>
        <row r="3449">
          <cell r="B3449" t="str">
            <v>AF.22136</v>
          </cell>
          <cell r="C3449" t="str">
            <v>Beâ toâng töôøng coù chieàu daøy &lt;=45cm, chieàu cao &gt;16m caø &lt;=50m Vöõa beâ toâng maùc 200, ñaù  2x4cm, ñoä suït 6-8 cm</v>
          </cell>
          <cell r="D3449" t="str">
            <v>m³</v>
          </cell>
          <cell r="F3449">
            <v>550739</v>
          </cell>
          <cell r="G3449">
            <v>139713</v>
          </cell>
          <cell r="H3449">
            <v>67482</v>
          </cell>
        </row>
        <row r="3450">
          <cell r="B3450" t="str">
            <v>AF.22137</v>
          </cell>
          <cell r="C3450" t="str">
            <v>Beâ toâng töôøng coù chieàu daøy &lt;=45cm, chieàu cao &gt;16m caø &lt;=50m Vöõa beâ toâng maùc 250, ñaù  2x4cm, ñoä suït 6-8 cm</v>
          </cell>
          <cell r="D3450" t="str">
            <v>m³</v>
          </cell>
          <cell r="F3450">
            <v>600011</v>
          </cell>
          <cell r="G3450">
            <v>139713</v>
          </cell>
          <cell r="H3450">
            <v>67482</v>
          </cell>
        </row>
        <row r="3451">
          <cell r="B3451" t="str">
            <v>AF.22138</v>
          </cell>
          <cell r="C3451" t="str">
            <v>Beâ toâng töôøng coù chieàu daøy &lt;=45cm, chieàu cao &gt;16m caø &lt;=50m Vöõa beâ toâng maùc 300, ñaù  2x4cm, ñoä suït 6-8 cm</v>
          </cell>
          <cell r="D3451" t="str">
            <v>m³</v>
          </cell>
          <cell r="F3451">
            <v>619978</v>
          </cell>
          <cell r="G3451">
            <v>139713</v>
          </cell>
          <cell r="H3451">
            <v>67482</v>
          </cell>
        </row>
        <row r="3452">
          <cell r="B3452" t="str">
            <v>AF.22142</v>
          </cell>
          <cell r="C3452" t="str">
            <v>Beâ toâng ñaù daêm. Ñoå beâ toâng coät coù tieát dieän &lt;=0.1m2, chieàu cao &gt;50m Vöõa beâ toâng maùc 150, ñaù 1x2cm, ñoä suït 6-8 cm</v>
          </cell>
          <cell r="D3452" t="str">
            <v>m³</v>
          </cell>
          <cell r="F3452">
            <v>524840</v>
          </cell>
          <cell r="G3452">
            <v>146028</v>
          </cell>
          <cell r="H3452">
            <v>94600</v>
          </cell>
        </row>
        <row r="3453">
          <cell r="B3453" t="str">
            <v>AF.22143</v>
          </cell>
          <cell r="C3453" t="str">
            <v>Beâ toâng ñaù daêm. Ñoå beâ toâng coät coù tieát dieän &lt;=0.1m2, chieàu cao &gt;50m Vöõa beâ toâng maùc 200, ñaù 1x2cm, ñoä suït 6-8 cm</v>
          </cell>
          <cell r="D3453" t="str">
            <v>m³</v>
          </cell>
          <cell r="F3453">
            <v>575212</v>
          </cell>
          <cell r="G3453">
            <v>146028</v>
          </cell>
          <cell r="H3453">
            <v>94600</v>
          </cell>
        </row>
        <row r="3454">
          <cell r="B3454" t="str">
            <v>AF.22144</v>
          </cell>
          <cell r="C3454" t="str">
            <v>Beâ toâng ñaù daêm. Ñoå beâ toâng coät coù tieát dieän &lt;=0.1m2, chieàu cao &gt;50m Vöõa beâ toâng maùc 250, ñaù 1x2cm, ñoä suït 6-8 cm</v>
          </cell>
          <cell r="D3454" t="str">
            <v>m³</v>
          </cell>
          <cell r="F3454">
            <v>632271</v>
          </cell>
          <cell r="G3454">
            <v>146028</v>
          </cell>
          <cell r="H3454">
            <v>94600</v>
          </cell>
        </row>
        <row r="3455">
          <cell r="B3455" t="str">
            <v>AF.22145</v>
          </cell>
          <cell r="C3455" t="str">
            <v>Beâ toâng ñaù daêm. Ñoå beâ toâng coät coù tieát dieän &lt;=0.1m2, chieàu cao &gt;50m Vöõa beâ toâng maùc 300, ñaù 1x2cm, ñoä suït 6-8 cm</v>
          </cell>
          <cell r="D3455" t="str">
            <v>m³</v>
          </cell>
          <cell r="F3455">
            <v>653507</v>
          </cell>
          <cell r="G3455">
            <v>146028</v>
          </cell>
          <cell r="H3455">
            <v>94600</v>
          </cell>
        </row>
        <row r="3456">
          <cell r="B3456" t="str">
            <v>AF.22146</v>
          </cell>
          <cell r="C3456" t="str">
            <v>Beâ toâng ñaù daêm. Ñoå beâ toâng coät coù tieát dieän &lt;=0.1m2, chieàu cao &gt;50m Vöõa beâ toâng maùc 200, ñaù  2x4cm, ñoä suït 6-8 cm</v>
          </cell>
          <cell r="D3456" t="str">
            <v>m³</v>
          </cell>
          <cell r="F3456">
            <v>550739</v>
          </cell>
          <cell r="G3456">
            <v>146028</v>
          </cell>
          <cell r="H3456">
            <v>94600</v>
          </cell>
        </row>
        <row r="3457">
          <cell r="B3457" t="str">
            <v>AF.22147</v>
          </cell>
          <cell r="C3457" t="str">
            <v>Beâ toâng ñaù daêm. Ñoå beâ toâng coät coù tieát dieän &lt;=0.1m2, chieàu cao &gt;50m Vöõa beâ toâng maùc 250, ñaù  2x4cm, ñoä suït 6-8 cm</v>
          </cell>
          <cell r="D3457" t="str">
            <v>m³</v>
          </cell>
          <cell r="F3457">
            <v>600011</v>
          </cell>
          <cell r="G3457">
            <v>146028</v>
          </cell>
          <cell r="H3457">
            <v>94600</v>
          </cell>
        </row>
        <row r="3458">
          <cell r="B3458" t="str">
            <v>AF.22148</v>
          </cell>
          <cell r="C3458" t="str">
            <v>Beâ toâng ñaù daêm. Ñoå beâ toâng coät coù tieát dieän &lt;=0.1m2, chieàu cao &gt;50m Vöõa beâ toâng maùc 300, ñaù  2x4cm, ñoä suït 6-8 cm</v>
          </cell>
          <cell r="D3458" t="str">
            <v>m³</v>
          </cell>
          <cell r="F3458">
            <v>619978</v>
          </cell>
          <cell r="G3458">
            <v>146028</v>
          </cell>
          <cell r="H3458">
            <v>94600</v>
          </cell>
        </row>
        <row r="3459">
          <cell r="B3459" t="str">
            <v>AF.22152</v>
          </cell>
          <cell r="C3459" t="str">
            <v>Beâ toâng ñaù daêm. Ñoå beâ toâng töôøng coù chieàu daøy &gt;45cm, chieàu cao &lt;=4m Vöõa beâ toâng maùc 150, ñaù 1x2cm, ñoä suït 6-8 cm</v>
          </cell>
          <cell r="D3459" t="str">
            <v>m³</v>
          </cell>
          <cell r="F3459">
            <v>452115</v>
          </cell>
          <cell r="G3459">
            <v>89985</v>
          </cell>
          <cell r="H3459">
            <v>45429</v>
          </cell>
        </row>
        <row r="3460">
          <cell r="B3460" t="str">
            <v>AF.22153</v>
          </cell>
          <cell r="C3460" t="str">
            <v>Beâ toâng ñaù daêm. Ñoå beâ toâng töôøng coù chieàu daøy &gt;45cm, chieàu cao &lt;=4m Vöõa beâ toâng maùc 200, ñaù 1x2cm, ñoä suït 6-8 cm</v>
          </cell>
          <cell r="D3460" t="str">
            <v>m³</v>
          </cell>
          <cell r="F3460">
            <v>502487</v>
          </cell>
          <cell r="G3460">
            <v>89985</v>
          </cell>
          <cell r="H3460">
            <v>45429</v>
          </cell>
        </row>
        <row r="3461">
          <cell r="B3461" t="str">
            <v>AF.22154</v>
          </cell>
          <cell r="C3461" t="str">
            <v>Beâ toâng ñaù daêm. Ñoå beâ toâng töôøng coù chieàu daøy &gt;45cm, chieàu cao &lt;=4m Vöõa beâ toâng maùc 250, ñaù 1x2cm, ñoä suït 6-8 cm</v>
          </cell>
          <cell r="D3461" t="str">
            <v>m³</v>
          </cell>
          <cell r="F3461">
            <v>559546</v>
          </cell>
          <cell r="G3461">
            <v>89985</v>
          </cell>
          <cell r="H3461">
            <v>45429</v>
          </cell>
        </row>
        <row r="3462">
          <cell r="B3462" t="str">
            <v>AF.22155</v>
          </cell>
          <cell r="C3462" t="str">
            <v>Beâ toâng ñaù daêm. Ñoå beâ toâng töôøng coù chieàu daøy &gt;45cm, chieàu cao &lt;=4m Vöõa beâ toâng maùc 300, ñaù 1x2cm, ñoä suït 6-8 cm</v>
          </cell>
          <cell r="D3462" t="str">
            <v>m³</v>
          </cell>
          <cell r="F3462">
            <v>580783</v>
          </cell>
          <cell r="G3462">
            <v>89985</v>
          </cell>
          <cell r="H3462">
            <v>45429</v>
          </cell>
        </row>
        <row r="3463">
          <cell r="B3463" t="str">
            <v>AF.22156</v>
          </cell>
          <cell r="C3463" t="str">
            <v>Beâ toâng ñaù daêm. Ñoå beâ toâng töôøng coù chieàu daøy &gt;45cm, chieàu cao &lt;=4m Vöõa beâ toâng maùc 200, ñaù  2x4cm, ñoä suït 6-8 cm</v>
          </cell>
          <cell r="D3463" t="str">
            <v>m³</v>
          </cell>
          <cell r="F3463">
            <v>478014</v>
          </cell>
          <cell r="G3463">
            <v>89985</v>
          </cell>
          <cell r="H3463">
            <v>45429</v>
          </cell>
        </row>
        <row r="3464">
          <cell r="B3464" t="str">
            <v>AF.22157</v>
          </cell>
          <cell r="C3464" t="str">
            <v>Beâ toâng ñaù daêm. Ñoå beâ toâng töôøng coù chieàu daøy &gt;45cm, chieàu cao &lt;=4m Vöõa beâ toâng maùc 250, ñaù  2x4cm, ñoä suït 6-8 cm</v>
          </cell>
          <cell r="D3464" t="str">
            <v>m³</v>
          </cell>
          <cell r="F3464">
            <v>527286</v>
          </cell>
          <cell r="G3464">
            <v>89985</v>
          </cell>
          <cell r="H3464">
            <v>45429</v>
          </cell>
        </row>
        <row r="3465">
          <cell r="B3465" t="str">
            <v>AF.22158</v>
          </cell>
          <cell r="C3465" t="str">
            <v>Beâ toâng ñaù daêm. Ñoå beâ toâng töôøng coù chieàu daøy &gt;45cm, chieàu cao &lt;=4m Vöõa beâ toâng maùc 300, ñaù  2x4cm, ñoä suït 6-8 cm</v>
          </cell>
          <cell r="D3465" t="str">
            <v>m³</v>
          </cell>
          <cell r="F3465">
            <v>547253</v>
          </cell>
          <cell r="G3465">
            <v>89985</v>
          </cell>
          <cell r="H3465">
            <v>45429</v>
          </cell>
        </row>
        <row r="3466">
          <cell r="B3466" t="str">
            <v>AF.22162</v>
          </cell>
          <cell r="C3466" t="str">
            <v>Beâ toâng töôøng coù chieàu daøy &gt;45cm, chieàu cao &gt;4m caø &lt;=16m Vöõa beâ toâng maùc 150, ñaù 1x2cm, ñoä suït 6-8 cm</v>
          </cell>
          <cell r="D3466" t="str">
            <v>m³</v>
          </cell>
          <cell r="F3466">
            <v>452115</v>
          </cell>
          <cell r="G3466">
            <v>116033</v>
          </cell>
          <cell r="H3466">
            <v>80587</v>
          </cell>
        </row>
        <row r="3467">
          <cell r="B3467" t="str">
            <v>AF.22163</v>
          </cell>
          <cell r="C3467" t="str">
            <v>Beâ toâng töôøng coù chieàu daøy &gt;45cm, chieàu cao &gt;4m caø &lt;=16m Vöõa beâ toâng maùc 200, ñaù 1x2cm, ñoä suït 6-8 cm</v>
          </cell>
          <cell r="D3467" t="str">
            <v>m³</v>
          </cell>
          <cell r="F3467">
            <v>502487</v>
          </cell>
          <cell r="G3467">
            <v>116033</v>
          </cell>
          <cell r="H3467">
            <v>80587</v>
          </cell>
        </row>
        <row r="3468">
          <cell r="B3468" t="str">
            <v>AF.22164</v>
          </cell>
          <cell r="C3468" t="str">
            <v>Beâ toâng töôøng coù chieàu daøy &gt;45cm, chieàu cao &gt;4m caø &lt;=16m Vöõa beâ toâng maùc 250, ñaù 1x2cm, ñoä suït 6-8 cm</v>
          </cell>
          <cell r="D3468" t="str">
            <v>m³</v>
          </cell>
          <cell r="F3468">
            <v>559546</v>
          </cell>
          <cell r="G3468">
            <v>116033</v>
          </cell>
          <cell r="H3468">
            <v>80587</v>
          </cell>
        </row>
        <row r="3469">
          <cell r="B3469" t="str">
            <v>AF.22165</v>
          </cell>
          <cell r="C3469" t="str">
            <v>Beâ toâng töôøng coù chieàu daøy &gt;45cm, chieàu cao &gt;4m caø &lt;=16m Vöõa beâ toâng maùc 300, ñaù 1x2cm, ñoä suït 6-8 cm</v>
          </cell>
          <cell r="D3469" t="str">
            <v>m³</v>
          </cell>
          <cell r="F3469">
            <v>580783</v>
          </cell>
          <cell r="G3469">
            <v>116033</v>
          </cell>
          <cell r="H3469">
            <v>80587</v>
          </cell>
        </row>
        <row r="3470">
          <cell r="B3470" t="str">
            <v>AF.22166</v>
          </cell>
          <cell r="C3470" t="str">
            <v>Beâ toâng töôøng coù chieàu daøy &gt;45cm, chieàu cao &gt;4m caø &lt;=16m Vöõa beâ toâng maùc 200, ñaù  2x4cm, ñoä suït 6-8 cm</v>
          </cell>
          <cell r="D3470" t="str">
            <v>m³</v>
          </cell>
          <cell r="F3470">
            <v>478014</v>
          </cell>
          <cell r="G3470">
            <v>116033</v>
          </cell>
          <cell r="H3470">
            <v>80587</v>
          </cell>
        </row>
        <row r="3471">
          <cell r="B3471" t="str">
            <v>AF.22167</v>
          </cell>
          <cell r="C3471" t="str">
            <v>Beâ toâng töôøng coù chieàu daøy &gt;45cm, chieàu cao &gt;4m caø &lt;=16m Vöõa beâ toâng maùc 250, ñaù  2x4cm, ñoä suït 6-8 cm</v>
          </cell>
          <cell r="D3471" t="str">
            <v>m³</v>
          </cell>
          <cell r="F3471">
            <v>527286</v>
          </cell>
          <cell r="G3471">
            <v>116033</v>
          </cell>
          <cell r="H3471">
            <v>80587</v>
          </cell>
        </row>
        <row r="3472">
          <cell r="B3472" t="str">
            <v>AF.22168</v>
          </cell>
          <cell r="C3472" t="str">
            <v>Beâ toâng töôøng coù chieàu daøy &gt;45cm, chieàu cao &gt;4m caø &lt;=16m Vöõa beâ toâng maùc 300, ñaù  2x4cm, ñoä suït 6-8 cm</v>
          </cell>
          <cell r="D3472" t="str">
            <v>m³</v>
          </cell>
          <cell r="F3472">
            <v>547253</v>
          </cell>
          <cell r="G3472">
            <v>116033</v>
          </cell>
          <cell r="H3472">
            <v>80587</v>
          </cell>
        </row>
        <row r="3473">
          <cell r="B3473" t="str">
            <v>AF.22172</v>
          </cell>
          <cell r="C3473" t="str">
            <v>Beâ toâng töôøng coù chieàu daøy &gt;45cm, chieàu cao &gt;16m caø &lt;=50m Vöõa beâ toâng maùc 150, ñaù 1x2cm, ñoä suït 6-8 cm</v>
          </cell>
          <cell r="D3473" t="str">
            <v>m³</v>
          </cell>
          <cell r="F3473">
            <v>452115</v>
          </cell>
          <cell r="G3473">
            <v>127478</v>
          </cell>
          <cell r="H3473">
            <v>67482</v>
          </cell>
        </row>
        <row r="3474">
          <cell r="B3474" t="str">
            <v>AF.22173</v>
          </cell>
          <cell r="C3474" t="str">
            <v>Beâ toâng töôøng coù chieàu daøy &gt;45cm, chieàu cao &gt;16m caø &lt;=50m Vöõa beâ toâng maùc 200, ñaù 1x2cm, ñoä suït 6-8 cm</v>
          </cell>
          <cell r="D3474" t="str">
            <v>m³</v>
          </cell>
          <cell r="F3474">
            <v>502487</v>
          </cell>
          <cell r="G3474">
            <v>127478</v>
          </cell>
          <cell r="H3474">
            <v>67482</v>
          </cell>
        </row>
        <row r="3475">
          <cell r="B3475" t="str">
            <v>AF.22174</v>
          </cell>
          <cell r="C3475" t="str">
            <v>Beâ toâng töôøng coù chieàu daøy &gt;45cm, chieàu cao &gt;16m caø &lt;=50m Vöõa beâ toâng maùc 250, ñaù 1x2cm, ñoä suït 6-8 cm</v>
          </cell>
          <cell r="D3475" t="str">
            <v>m³</v>
          </cell>
          <cell r="F3475">
            <v>559546</v>
          </cell>
          <cell r="G3475">
            <v>127478</v>
          </cell>
          <cell r="H3475">
            <v>67482</v>
          </cell>
        </row>
        <row r="3476">
          <cell r="B3476" t="str">
            <v>AF.22175</v>
          </cell>
          <cell r="C3476" t="str">
            <v>Beâ toâng töôøng coù chieàu daøy &gt;45cm, chieàu cao &gt;16m caø &lt;=50m Vöõa beâ toâng maùc 300, ñaù 1x2cm, ñoä suït 6-8 cm</v>
          </cell>
          <cell r="D3476" t="str">
            <v>m³</v>
          </cell>
          <cell r="F3476">
            <v>580783</v>
          </cell>
          <cell r="G3476">
            <v>127478</v>
          </cell>
          <cell r="H3476">
            <v>67482</v>
          </cell>
        </row>
        <row r="3477">
          <cell r="B3477" t="str">
            <v>AF.22176</v>
          </cell>
          <cell r="C3477" t="str">
            <v>Beâ toâng töôøng coù chieàu daøy &gt;45cm, chieàu cao &gt;16m caø &lt;=50m Vöõa beâ toâng maùc 200, ñaù  2x4cm, ñoä suït 6-8 cm</v>
          </cell>
          <cell r="D3477" t="str">
            <v>m³</v>
          </cell>
          <cell r="F3477">
            <v>478014</v>
          </cell>
          <cell r="G3477">
            <v>127478</v>
          </cell>
          <cell r="H3477">
            <v>67482</v>
          </cell>
        </row>
        <row r="3478">
          <cell r="B3478" t="str">
            <v>AF.22177</v>
          </cell>
          <cell r="C3478" t="str">
            <v>Beâ toâng töôøng coù chieàu daøy &gt;45cm, chieàu cao &gt;16m caø &lt;=50m Vöõa beâ toâng maùc 250, ñaù  2x4cm, ñoä suït 6-8 cm</v>
          </cell>
          <cell r="D3478" t="str">
            <v>m³</v>
          </cell>
          <cell r="F3478">
            <v>527286</v>
          </cell>
          <cell r="G3478">
            <v>127478</v>
          </cell>
          <cell r="H3478">
            <v>67482</v>
          </cell>
        </row>
        <row r="3479">
          <cell r="B3479" t="str">
            <v>AF.22178</v>
          </cell>
          <cell r="C3479" t="str">
            <v>Beâ toâng töôøng coù chieàu daøy &gt;45cm, chieàu cao &gt;16m caø &lt;=50m Vöõa beâ toâng maùc 300, ñaù  2x4cm, ñoä suït 6-8 cm</v>
          </cell>
          <cell r="D3479" t="str">
            <v>m³</v>
          </cell>
          <cell r="F3479">
            <v>547253</v>
          </cell>
          <cell r="G3479">
            <v>127478</v>
          </cell>
          <cell r="H3479">
            <v>67482</v>
          </cell>
        </row>
        <row r="3480">
          <cell r="B3480" t="str">
            <v>AF.22182</v>
          </cell>
          <cell r="C3480" t="str">
            <v>Beâ toâng töôøng coù chieàu daøy &gt;45cm, chieàu cao &gt;50m Vöõa beâ toâng maùc 150, ñaù 1x2cm, ñoä suït 6-8 cm</v>
          </cell>
          <cell r="D3480" t="str">
            <v>m³</v>
          </cell>
          <cell r="F3480">
            <v>452115</v>
          </cell>
          <cell r="G3480">
            <v>133398</v>
          </cell>
          <cell r="H3480">
            <v>94600</v>
          </cell>
        </row>
        <row r="3481">
          <cell r="B3481" t="str">
            <v>AF.22183</v>
          </cell>
          <cell r="C3481" t="str">
            <v>Beâ toâng töôøng coù chieàu daøy &gt;45cm, chieàu cao &gt;50m Vöõa beâ toâng maùc 200, ñaù 1x2cm, ñoä suït 6-8 cm</v>
          </cell>
          <cell r="D3481" t="str">
            <v>m³</v>
          </cell>
          <cell r="F3481">
            <v>502487</v>
          </cell>
          <cell r="G3481">
            <v>133398</v>
          </cell>
          <cell r="H3481">
            <v>94600</v>
          </cell>
        </row>
        <row r="3482">
          <cell r="B3482" t="str">
            <v>AF.22184</v>
          </cell>
          <cell r="C3482" t="str">
            <v>Beâ toâng töôøng coù chieàu daøy &gt;45cm, chieàu cao &gt;50m Vöõa beâ toâng maùc 250, ñaù 1x2cm, ñoä suït 6-8 cm</v>
          </cell>
          <cell r="D3482" t="str">
            <v>m³</v>
          </cell>
          <cell r="F3482">
            <v>559546</v>
          </cell>
          <cell r="G3482">
            <v>133398</v>
          </cell>
          <cell r="H3482">
            <v>94600</v>
          </cell>
        </row>
        <row r="3483">
          <cell r="B3483" t="str">
            <v>AF.22185</v>
          </cell>
          <cell r="C3483" t="str">
            <v>Beâ toâng töôøng coù chieàu daøy &gt;45cm, chieàu cao &gt;50m Vöõa beâ toâng maùc 300, ñaù 1x2cm, ñoä suït 6-8 cm</v>
          </cell>
          <cell r="D3483" t="str">
            <v>m³</v>
          </cell>
          <cell r="F3483">
            <v>580783</v>
          </cell>
          <cell r="G3483">
            <v>133398</v>
          </cell>
          <cell r="H3483">
            <v>94600</v>
          </cell>
        </row>
        <row r="3484">
          <cell r="B3484" t="str">
            <v>AF.22186</v>
          </cell>
          <cell r="C3484" t="str">
            <v>Beâ toâng töôøng coù chieàu daøy &gt;45cm, chieàu cao &gt;50m Vöõa beâ toâng maùc 200, ñaù  2x4cm, ñoä suït 6-8 cm</v>
          </cell>
          <cell r="D3484" t="str">
            <v>m³</v>
          </cell>
          <cell r="F3484">
            <v>478014</v>
          </cell>
          <cell r="G3484">
            <v>133398</v>
          </cell>
          <cell r="H3484">
            <v>94600</v>
          </cell>
        </row>
        <row r="3485">
          <cell r="B3485" t="str">
            <v>AF.22187</v>
          </cell>
          <cell r="C3485" t="str">
            <v>Beâ toâng töôøng coù chieàu daøy &gt;45cm, chieàu cao &gt;50m Vöõa beâ toâng maùc 250, ñaù  2x4cm, ñoä suït 6-8 cm</v>
          </cell>
          <cell r="D3485" t="str">
            <v>m³</v>
          </cell>
          <cell r="F3485">
            <v>527286</v>
          </cell>
          <cell r="G3485">
            <v>133398</v>
          </cell>
          <cell r="H3485">
            <v>94600</v>
          </cell>
        </row>
        <row r="3486">
          <cell r="B3486" t="str">
            <v>AF.22188</v>
          </cell>
          <cell r="C3486" t="str">
            <v>Beâ toâng töôøng coù chieàu daøy &gt;45cm, chieàu cao &gt;50m Vöõa beâ toâng maùc 300, ñaù  2x4cm, ñoä suït 6-8 cm</v>
          </cell>
          <cell r="D3486" t="str">
            <v>m³</v>
          </cell>
          <cell r="F3486">
            <v>547253</v>
          </cell>
          <cell r="G3486">
            <v>133398</v>
          </cell>
          <cell r="H3486">
            <v>94600</v>
          </cell>
        </row>
        <row r="3487">
          <cell r="B3487" t="str">
            <v>AF.22212</v>
          </cell>
          <cell r="C3487" t="str">
            <v>Beâ toâng coät coù tieát dieän &lt;=0.1m2, chieàu cao &lt;=4m Vöõa beâ toâng maùc 150, ñaù 1x2cm, ñoä suït 6-8 cm</v>
          </cell>
          <cell r="D3487" t="str">
            <v>m³</v>
          </cell>
          <cell r="F3487">
            <v>447682</v>
          </cell>
          <cell r="G3487">
            <v>137740</v>
          </cell>
          <cell r="H3487">
            <v>63008</v>
          </cell>
        </row>
        <row r="3488">
          <cell r="B3488" t="str">
            <v>AF.22213</v>
          </cell>
          <cell r="C3488" t="str">
            <v>Beâ toâng coät coù tieát dieän &lt;=0.1m2, chieàu cao &lt;=4m Vöõa beâ toâng maùc 200, ñaù 1x2cm, ñoä suït 6-8 cm</v>
          </cell>
          <cell r="D3488" t="str">
            <v>m³</v>
          </cell>
          <cell r="F3488">
            <v>497571</v>
          </cell>
          <cell r="G3488">
            <v>137740</v>
          </cell>
          <cell r="H3488">
            <v>63008</v>
          </cell>
        </row>
        <row r="3489">
          <cell r="B3489" t="str">
            <v>AF.22214</v>
          </cell>
          <cell r="C3489" t="str">
            <v>Beâ toâng coät coù tieát dieän &lt;=0.1m2, chieàu cao &lt;=4m Vöõa beâ toâng maùc 250, ñaù 1x2cm, ñoä suït 6-8 cm</v>
          </cell>
          <cell r="D3489" t="str">
            <v>m³</v>
          </cell>
          <cell r="F3489">
            <v>554069</v>
          </cell>
          <cell r="G3489">
            <v>137740</v>
          </cell>
          <cell r="H3489">
            <v>63008</v>
          </cell>
        </row>
        <row r="3490">
          <cell r="B3490" t="str">
            <v>AF.22215</v>
          </cell>
          <cell r="C3490" t="str">
            <v>Beâ toâng coät coù tieát dieän &lt;=0.1m2, chieàu cao &lt;=4m Vöõa beâ toâng maùc 300, ñaù 1x2cm, ñoä suït 6-8 cm</v>
          </cell>
          <cell r="D3490" t="str">
            <v>m³</v>
          </cell>
          <cell r="F3490">
            <v>589310</v>
          </cell>
          <cell r="G3490">
            <v>137740</v>
          </cell>
          <cell r="H3490">
            <v>63008</v>
          </cell>
        </row>
        <row r="3491">
          <cell r="B3491" t="str">
            <v>AF.22216</v>
          </cell>
          <cell r="C3491" t="str">
            <v>Beâ toâng coät coù tieát dieän &lt;=0.1m2, chieàu cao &lt;=4m Vöõa beâ toâng maùc 200, ñaù  2x4cm, ñoä suït 6-8 cm</v>
          </cell>
          <cell r="D3491" t="str">
            <v>m³</v>
          </cell>
          <cell r="F3491">
            <v>473328</v>
          </cell>
          <cell r="G3491">
            <v>137740</v>
          </cell>
          <cell r="H3491">
            <v>63008</v>
          </cell>
        </row>
        <row r="3492">
          <cell r="B3492" t="str">
            <v>AF.22217</v>
          </cell>
          <cell r="C3492" t="str">
            <v>Beâ toâng coät coù tieát dieän &lt;=0.1m2, chieàu cao &lt;=4m Vöõa beâ toâng maùc 250, ñaù  2x4cm, ñoä suït 6-8 cm</v>
          </cell>
          <cell r="D3492" t="str">
            <v>m³</v>
          </cell>
          <cell r="F3492">
            <v>522117</v>
          </cell>
          <cell r="G3492">
            <v>137740</v>
          </cell>
          <cell r="H3492">
            <v>63008</v>
          </cell>
        </row>
        <row r="3493">
          <cell r="B3493" t="str">
            <v>AF.22218</v>
          </cell>
          <cell r="C3493" t="str">
            <v>Beâ toâng coät coù tieát dieän &lt;=0.1m2, chieàu cao &lt;=4m Vöõa beâ toâng maùc 300, ñaù  2x4cm, ñoä suït 6-8 cm</v>
          </cell>
          <cell r="D3493" t="str">
            <v>m³</v>
          </cell>
          <cell r="F3493">
            <v>541888</v>
          </cell>
          <cell r="G3493">
            <v>137740</v>
          </cell>
          <cell r="H3493">
            <v>63008</v>
          </cell>
        </row>
        <row r="3494">
          <cell r="B3494" t="str">
            <v>AF.22222</v>
          </cell>
          <cell r="C3494" t="str">
            <v>Beâ toâng coät coù tieát dieän &lt;=0.1m2, chieàu cao &gt;4m caø &lt;=16m Vöõa beâ toâng maùc 150, ñaù 1x2cm, ñoä suït 6-8 cm</v>
          </cell>
          <cell r="D3494" t="str">
            <v>m³</v>
          </cell>
          <cell r="F3494">
            <v>447682</v>
          </cell>
          <cell r="G3494">
            <v>150369</v>
          </cell>
          <cell r="H3494">
            <v>89377</v>
          </cell>
        </row>
        <row r="3495">
          <cell r="B3495" t="str">
            <v>AF.22223</v>
          </cell>
          <cell r="C3495" t="str">
            <v>Beâ toâng coät coù tieát dieän &lt;=0.1m2, chieàu cao &gt;4m caø &lt;=16m Vöõa beâ toâng maùc 200, ñaù 1x2cm, ñoä suït 6-8 cm</v>
          </cell>
          <cell r="D3495" t="str">
            <v>m³</v>
          </cell>
          <cell r="F3495">
            <v>497571</v>
          </cell>
          <cell r="G3495">
            <v>150369</v>
          </cell>
          <cell r="H3495">
            <v>89377</v>
          </cell>
        </row>
        <row r="3496">
          <cell r="B3496" t="str">
            <v>AF.22224</v>
          </cell>
          <cell r="C3496" t="str">
            <v>Beâ toâng coät coù tieát dieän &lt;=0.1m2, chieàu cao &gt;4m caø &lt;=16m Vöõa beâ toâng maùc 250, ñaù 1x2cm, ñoä suït 6-8 cm</v>
          </cell>
          <cell r="D3496" t="str">
            <v>m³</v>
          </cell>
          <cell r="F3496">
            <v>554069</v>
          </cell>
          <cell r="G3496">
            <v>150369</v>
          </cell>
          <cell r="H3496">
            <v>89377</v>
          </cell>
        </row>
        <row r="3497">
          <cell r="B3497" t="str">
            <v>AF.22225</v>
          </cell>
          <cell r="C3497" t="str">
            <v>Beâ toâng coät coù tieát dieän &lt;=0.1m2, chieàu cao &gt;4m caø &lt;=16m Vöõa beâ toâng maùc 300, ñaù 1x2cm, ñoä suït 6-8 cm</v>
          </cell>
          <cell r="D3497" t="str">
            <v>m³</v>
          </cell>
          <cell r="F3497">
            <v>589310</v>
          </cell>
          <cell r="G3497">
            <v>150369</v>
          </cell>
          <cell r="H3497">
            <v>89377</v>
          </cell>
        </row>
        <row r="3498">
          <cell r="B3498" t="str">
            <v>AF.22226</v>
          </cell>
          <cell r="C3498" t="str">
            <v>Beâ toâng coät coù tieát dieän &lt;=0.1m2, chieàu cao &gt;4m caø &lt;=16m Vöõa beâ toâng maùc 200, ñaù  2x4cm, ñoä suït 6-8 cm</v>
          </cell>
          <cell r="D3498" t="str">
            <v>m³</v>
          </cell>
          <cell r="F3498">
            <v>473328</v>
          </cell>
          <cell r="G3498">
            <v>150369</v>
          </cell>
          <cell r="H3498">
            <v>89377</v>
          </cell>
        </row>
        <row r="3499">
          <cell r="B3499" t="str">
            <v>AF.22227</v>
          </cell>
          <cell r="C3499" t="str">
            <v>Beâ toâng coät coù tieát dieän &lt;=0.1m2, chieàu cao &gt;4m caø &lt;=16m Vöõa beâ toâng maùc 250, ñaù  2x4cm, ñoä suït 6-8 cm</v>
          </cell>
          <cell r="D3499" t="str">
            <v>m³</v>
          </cell>
          <cell r="F3499">
            <v>522117</v>
          </cell>
          <cell r="G3499">
            <v>150369</v>
          </cell>
          <cell r="H3499">
            <v>89377</v>
          </cell>
        </row>
        <row r="3500">
          <cell r="B3500" t="str">
            <v>AF.22228</v>
          </cell>
          <cell r="C3500" t="str">
            <v>Beâ toâng coät coù tieát dieän &lt;=0.1m2, chieàu cao &gt;4m caø &lt;=16m Vöõa beâ toâng maùc 300, ñaù  2x4cm, ñoä suït 6-8 cm</v>
          </cell>
          <cell r="D3500" t="str">
            <v>m³</v>
          </cell>
          <cell r="F3500">
            <v>541888</v>
          </cell>
          <cell r="G3500">
            <v>150369</v>
          </cell>
          <cell r="H3500">
            <v>89377</v>
          </cell>
        </row>
        <row r="3501">
          <cell r="B3501" t="str">
            <v>AF.22232</v>
          </cell>
          <cell r="C3501" t="str">
            <v>Beâ toâng coät coù tieát dieän &lt;=0.1m2, chieàu cao &gt;16m caø &lt;=50m Vöõa beâ toâng maùc 150, ñaù 1x2cm, ñoä suït 6-8 cm</v>
          </cell>
          <cell r="D3501" t="str">
            <v>m³</v>
          </cell>
          <cell r="F3501">
            <v>447682</v>
          </cell>
          <cell r="G3501">
            <v>165367</v>
          </cell>
          <cell r="H3501">
            <v>86552</v>
          </cell>
        </row>
        <row r="3502">
          <cell r="B3502" t="str">
            <v>AF.22233</v>
          </cell>
          <cell r="C3502" t="str">
            <v>Beâ toâng coät coù tieát dieän &lt;=0.1m2, chieàu cao &gt;16m caø &lt;=50m Vöõa beâ toâng maùc 200, ñaù 1x2cm, ñoä suït 6-8 cm</v>
          </cell>
          <cell r="D3502" t="str">
            <v>m³</v>
          </cell>
          <cell r="F3502">
            <v>497571</v>
          </cell>
          <cell r="G3502">
            <v>165367</v>
          </cell>
          <cell r="H3502">
            <v>86552</v>
          </cell>
        </row>
        <row r="3503">
          <cell r="B3503" t="str">
            <v>AF.22234</v>
          </cell>
          <cell r="C3503" t="str">
            <v>Beâ toâng coät coù tieát dieän &lt;=0.1m2, chieàu cao &gt;16m caø &lt;=50m Vöõa beâ toâng maùc 250, ñaù 1x2cm, ñoä suït 6-8 cm</v>
          </cell>
          <cell r="D3503" t="str">
            <v>m³</v>
          </cell>
          <cell r="F3503">
            <v>554069</v>
          </cell>
          <cell r="G3503">
            <v>165367</v>
          </cell>
          <cell r="H3503">
            <v>86552</v>
          </cell>
        </row>
        <row r="3504">
          <cell r="B3504" t="str">
            <v>AF.22235</v>
          </cell>
          <cell r="C3504" t="str">
            <v>Beâ toâng coät coù tieát dieän &lt;=0.1m2, chieàu cao &gt;16m caø &lt;=50m Vöõa beâ toâng maùc 300, ñaù 1x2cm, ñoä suït 6-8 cm</v>
          </cell>
          <cell r="D3504" t="str">
            <v>m³</v>
          </cell>
          <cell r="F3504">
            <v>589310</v>
          </cell>
          <cell r="G3504">
            <v>165367</v>
          </cell>
          <cell r="H3504">
            <v>86552</v>
          </cell>
        </row>
        <row r="3505">
          <cell r="B3505" t="str">
            <v>AF.22236</v>
          </cell>
          <cell r="C3505" t="str">
            <v>Beâ toâng coät coù tieát dieän &lt;=0.1m2, chieàu cao &gt;16m caø &lt;=50m Vöõa beâ toâng maùc 200, ñaù  2x4cm, ñoä suït 6-8 cm</v>
          </cell>
          <cell r="D3505" t="str">
            <v>m³</v>
          </cell>
          <cell r="F3505">
            <v>473328</v>
          </cell>
          <cell r="G3505">
            <v>165367</v>
          </cell>
          <cell r="H3505">
            <v>86552</v>
          </cell>
        </row>
        <row r="3506">
          <cell r="B3506" t="str">
            <v>AF.22237</v>
          </cell>
          <cell r="C3506" t="str">
            <v>Beâ toâng coät coù tieát dieän &lt;=0.1m2, chieàu cao &gt;16m caø &lt;=50m Vöõa beâ toâng maùc 250, ñaù  2x4cm, ñoä suït 6-8 cm</v>
          </cell>
          <cell r="D3506" t="str">
            <v>m³</v>
          </cell>
          <cell r="F3506">
            <v>522117</v>
          </cell>
          <cell r="G3506">
            <v>165367</v>
          </cell>
          <cell r="H3506">
            <v>86552</v>
          </cell>
        </row>
        <row r="3507">
          <cell r="B3507" t="str">
            <v>AF.22238</v>
          </cell>
          <cell r="C3507" t="str">
            <v>Beâ toâng coät coù tieát dieän &lt;=0.1m2, chieàu cao &gt;16m caø &lt;=50m Vöõa beâ toâng maùc 300, ñaù  2x4cm, ñoä suït 6-8 cm</v>
          </cell>
          <cell r="D3507" t="str">
            <v>m³</v>
          </cell>
          <cell r="F3507">
            <v>541888</v>
          </cell>
          <cell r="G3507">
            <v>165367</v>
          </cell>
          <cell r="H3507">
            <v>86552</v>
          </cell>
        </row>
        <row r="3508">
          <cell r="B3508" t="str">
            <v>AF.22242</v>
          </cell>
          <cell r="C3508" t="str">
            <v>Beâ toâng coät coù tieát dieän &gt;0.1m2,  chieàu cao &gt;50m Vöõa beâ toâng maùc 150, ñaù 1x2cm, ñoä suït 6-8 cm</v>
          </cell>
          <cell r="D3508" t="str">
            <v>m³</v>
          </cell>
          <cell r="F3508">
            <v>447682</v>
          </cell>
          <cell r="G3508">
            <v>172865</v>
          </cell>
          <cell r="H3508">
            <v>118694</v>
          </cell>
        </row>
        <row r="3509">
          <cell r="B3509" t="str">
            <v>AF.22243</v>
          </cell>
          <cell r="C3509" t="str">
            <v>Beâ toâng coät coù tieát dieän &gt;0.1m2,  chieàu cao &gt;50m Vöõa beâ toâng maùc 200, ñaù 1x2cm, ñoä suït 6-8 cm</v>
          </cell>
          <cell r="D3509" t="str">
            <v>m³</v>
          </cell>
          <cell r="F3509">
            <v>497571</v>
          </cell>
          <cell r="G3509">
            <v>172865</v>
          </cell>
          <cell r="H3509">
            <v>118694</v>
          </cell>
        </row>
        <row r="3510">
          <cell r="B3510" t="str">
            <v>AF.22244</v>
          </cell>
          <cell r="C3510" t="str">
            <v>Beâ toâng coät coù tieát dieän &gt;0.1m2,  chieàu cao &gt;50m Vöõa beâ toâng maùc 250, ñaù 1x2cm, ñoä suït 6-8 cm</v>
          </cell>
          <cell r="D3510" t="str">
            <v>m³</v>
          </cell>
          <cell r="F3510">
            <v>554069</v>
          </cell>
          <cell r="G3510">
            <v>172865</v>
          </cell>
          <cell r="H3510">
            <v>118694</v>
          </cell>
        </row>
        <row r="3511">
          <cell r="B3511" t="str">
            <v>AF.22245</v>
          </cell>
          <cell r="C3511" t="str">
            <v>Beâ toâng coät coù tieát dieän &gt;0.1m2,  chieàu cao &gt;50m Vöõa beâ toâng maùc 300, ñaù 1x2cm, ñoä suït 6-8 cm</v>
          </cell>
          <cell r="D3511" t="str">
            <v>m³</v>
          </cell>
          <cell r="F3511">
            <v>589310</v>
          </cell>
          <cell r="G3511">
            <v>172865</v>
          </cell>
          <cell r="H3511">
            <v>118694</v>
          </cell>
        </row>
        <row r="3512">
          <cell r="B3512" t="str">
            <v>AF.22246</v>
          </cell>
          <cell r="C3512" t="str">
            <v>Beâ toâng coät coù tieát dieän &gt;0.1m2,  chieàu cao &gt;50m Vöõa beâ toâng maùc 200, ñaù  2x4cm, ñoä suït 6-8 cm</v>
          </cell>
          <cell r="D3512" t="str">
            <v>m³</v>
          </cell>
          <cell r="F3512">
            <v>473328</v>
          </cell>
          <cell r="G3512">
            <v>172865</v>
          </cell>
          <cell r="H3512">
            <v>118694</v>
          </cell>
        </row>
        <row r="3513">
          <cell r="B3513" t="str">
            <v>AF.22247</v>
          </cell>
          <cell r="C3513" t="str">
            <v>Beâ toâng coät coù tieát dieän &gt;0.1m2,  chieàu cao &gt;50m Vöõa beâ toâng maùc 250, ñaù  2x4cm, ñoä suït 6-8 cm</v>
          </cell>
          <cell r="D3513" t="str">
            <v>m³</v>
          </cell>
          <cell r="F3513">
            <v>522117</v>
          </cell>
          <cell r="G3513">
            <v>172865</v>
          </cell>
          <cell r="H3513">
            <v>118694</v>
          </cell>
        </row>
        <row r="3514">
          <cell r="B3514" t="str">
            <v>AF.22248</v>
          </cell>
          <cell r="C3514" t="str">
            <v>Beâ toâng coät coù tieát dieän &gt;0.1m2,  chieàu cao &gt;50m Vöõa beâ toâng maùc 300, ñaù  2x4cm, ñoä suït 6-8 cm</v>
          </cell>
          <cell r="D3514" t="str">
            <v>m³</v>
          </cell>
          <cell r="F3514">
            <v>541888</v>
          </cell>
          <cell r="G3514">
            <v>172865</v>
          </cell>
          <cell r="H3514">
            <v>118694</v>
          </cell>
        </row>
        <row r="3515">
          <cell r="B3515" t="str">
            <v>AF.22252</v>
          </cell>
          <cell r="C3515" t="str">
            <v>Beâ toâng coät coù tieát dieän &gt;0.1m2, chieàu cao &lt;=4m Vöõa beâ toâng maùc 150, ñaù 1x2cm, ñoä suït 6-8 cm</v>
          </cell>
          <cell r="D3515" t="str">
            <v>m³</v>
          </cell>
          <cell r="F3515">
            <v>447682</v>
          </cell>
          <cell r="G3515">
            <v>119980</v>
          </cell>
          <cell r="H3515">
            <v>55360</v>
          </cell>
        </row>
        <row r="3516">
          <cell r="B3516" t="str">
            <v>AF.22253</v>
          </cell>
          <cell r="C3516" t="str">
            <v>Beâ toâng coät coù tieát dieän &gt;0.1m2, chieàu cao &lt;=4m Vöõa beâ toâng maùc 200, ñaù 1x2cm, ñoä suït 6-8 cm</v>
          </cell>
          <cell r="D3516" t="str">
            <v>m³</v>
          </cell>
          <cell r="F3516">
            <v>497571</v>
          </cell>
          <cell r="G3516">
            <v>119980</v>
          </cell>
          <cell r="H3516">
            <v>55360</v>
          </cell>
        </row>
        <row r="3517">
          <cell r="B3517" t="str">
            <v>AF.22254</v>
          </cell>
          <cell r="C3517" t="str">
            <v>Beâ toâng coät coù tieát dieän &gt;0.1m2, chieàu cao &lt;=4m Vöõa beâ toâng maùc 250, ñaù 1x2cm, ñoä suït 6-8 cm</v>
          </cell>
          <cell r="D3517" t="str">
            <v>m³</v>
          </cell>
          <cell r="F3517">
            <v>554069</v>
          </cell>
          <cell r="G3517">
            <v>119980</v>
          </cell>
          <cell r="H3517">
            <v>55360</v>
          </cell>
        </row>
        <row r="3518">
          <cell r="B3518" t="str">
            <v>AF.22255</v>
          </cell>
          <cell r="C3518" t="str">
            <v>Beâ toâng coät coù tieát dieän &gt;0.1m2, chieàu cao &lt;=4m Vöõa beâ toâng maùc 300, ñaù 1x2cm, ñoä suït 6-8 cm</v>
          </cell>
          <cell r="D3518" t="str">
            <v>m³</v>
          </cell>
          <cell r="F3518">
            <v>589310</v>
          </cell>
          <cell r="G3518">
            <v>119980</v>
          </cell>
          <cell r="H3518">
            <v>55360</v>
          </cell>
        </row>
        <row r="3519">
          <cell r="B3519" t="str">
            <v>AF.22256</v>
          </cell>
          <cell r="C3519" t="str">
            <v>Beâ toâng coät coù tieát dieän &gt;0.1m2, chieàu cao &lt;=4m Vöõa beâ toâng maùc 200, ñaù  2x4cm, ñoä suït 6-8 cm</v>
          </cell>
          <cell r="D3519" t="str">
            <v>m³</v>
          </cell>
          <cell r="F3519">
            <v>473328</v>
          </cell>
          <cell r="G3519">
            <v>119980</v>
          </cell>
          <cell r="H3519">
            <v>55360</v>
          </cell>
        </row>
        <row r="3520">
          <cell r="B3520" t="str">
            <v>AF.22257</v>
          </cell>
          <cell r="C3520" t="str">
            <v>Beâ toâng coät coù tieát dieän &gt;0.1m2, chieàu cao &lt;=4m Vöõa beâ toâng maùc 250, ñaù  2x4cm, ñoä suït 6-8 cm</v>
          </cell>
          <cell r="D3520" t="str">
            <v>m³</v>
          </cell>
          <cell r="F3520">
            <v>522117</v>
          </cell>
          <cell r="G3520">
            <v>119980</v>
          </cell>
          <cell r="H3520">
            <v>55360</v>
          </cell>
        </row>
        <row r="3521">
          <cell r="B3521" t="str">
            <v>AF.22258</v>
          </cell>
          <cell r="C3521" t="str">
            <v>Beâ toâng coät coù tieát dieän &gt;0.1m2, chieàu cao &lt;=4m Vöõa beâ toâng maùc 300, ñaù  2x4cm, ñoä suït 6-8 cm</v>
          </cell>
          <cell r="D3521" t="str">
            <v>m³</v>
          </cell>
          <cell r="F3521">
            <v>541888</v>
          </cell>
          <cell r="G3521">
            <v>119980</v>
          </cell>
          <cell r="H3521">
            <v>55360</v>
          </cell>
        </row>
        <row r="3522">
          <cell r="B3522" t="str">
            <v>AF.22262</v>
          </cell>
          <cell r="C3522" t="str">
            <v>Beâ toâng coät coù tieát dieän &gt;0.1m2, chieàu cao &gt;4m caø &lt;=16m Vöõa beâ toâng maùc 150, ñaù 1x2cm, ñoä suït 6-8 cm</v>
          </cell>
          <cell r="D3522" t="str">
            <v>m³</v>
          </cell>
          <cell r="F3522">
            <v>447682</v>
          </cell>
          <cell r="G3522">
            <v>131425</v>
          </cell>
          <cell r="H3522">
            <v>81729</v>
          </cell>
        </row>
        <row r="3523">
          <cell r="B3523" t="str">
            <v>AF.22263</v>
          </cell>
          <cell r="C3523" t="str">
            <v>Beâ toâng coät coù tieát dieän &gt;0.1m2, chieàu cao &gt;4m caø &lt;=16m Vöõa beâ toâng maùc 200, ñaù 1x2cm, ñoä suït 6-8 cm</v>
          </cell>
          <cell r="D3523" t="str">
            <v>m³</v>
          </cell>
          <cell r="F3523">
            <v>497571</v>
          </cell>
          <cell r="G3523">
            <v>131425</v>
          </cell>
          <cell r="H3523">
            <v>81729</v>
          </cell>
        </row>
        <row r="3524">
          <cell r="B3524" t="str">
            <v>AF.22264</v>
          </cell>
          <cell r="C3524" t="str">
            <v>Beâ toâng coät coù tieát dieän &gt;0.1m2, chieàu cao &gt;4m caø &lt;=16m Vöõa beâ toâng maùc 250, ñaù 1x2cm, ñoä suït 6-8 cm</v>
          </cell>
          <cell r="D3524" t="str">
            <v>m³</v>
          </cell>
          <cell r="F3524">
            <v>554069</v>
          </cell>
          <cell r="G3524">
            <v>131425</v>
          </cell>
          <cell r="H3524">
            <v>81729</v>
          </cell>
        </row>
        <row r="3525">
          <cell r="B3525" t="str">
            <v>AF.22265</v>
          </cell>
          <cell r="C3525" t="str">
            <v>Beâ toâng coät coù tieát dieän &gt;0.1m2, chieàu cao &gt;4m caø &lt;=16m Vöõa beâ toâng maùc 300, ñaù 1x2cm, ñoä suït 6-8 cm</v>
          </cell>
          <cell r="D3525" t="str">
            <v>m³</v>
          </cell>
          <cell r="F3525">
            <v>589310</v>
          </cell>
          <cell r="G3525">
            <v>131425</v>
          </cell>
          <cell r="H3525">
            <v>81729</v>
          </cell>
        </row>
        <row r="3526">
          <cell r="B3526" t="str">
            <v>AF.22266</v>
          </cell>
          <cell r="C3526" t="str">
            <v>Beâ toâng coät coù tieát dieän &gt;0.1m2, chieàu cao &gt;4m caø &lt;=16m Vöõa beâ toâng maùc 200, ñaù  2x4cm, ñoä suït 6-8 cm</v>
          </cell>
          <cell r="D3526" t="str">
            <v>m³</v>
          </cell>
          <cell r="F3526">
            <v>473328</v>
          </cell>
          <cell r="G3526">
            <v>131425</v>
          </cell>
          <cell r="H3526">
            <v>81729</v>
          </cell>
        </row>
        <row r="3527">
          <cell r="B3527" t="str">
            <v>AF.22267</v>
          </cell>
          <cell r="C3527" t="str">
            <v>Beâ toâng coät coù tieát dieän &gt;0.1m2, chieàu cao &gt;4m caø &lt;=16m Vöõa beâ toâng maùc 250, ñaù  2x4cm, ñoä suït 6-8 cm</v>
          </cell>
          <cell r="D3527" t="str">
            <v>m³</v>
          </cell>
          <cell r="F3527">
            <v>522117</v>
          </cell>
          <cell r="G3527">
            <v>131425</v>
          </cell>
          <cell r="H3527">
            <v>81729</v>
          </cell>
        </row>
        <row r="3528">
          <cell r="B3528" t="str">
            <v>AF.22268</v>
          </cell>
          <cell r="C3528" t="str">
            <v>Beâ toâng coät coù tieát dieän &gt;0.1m2, chieàu cao &gt;4m caø &lt;=16m Vöõa beâ toâng maùc 300, ñaù  2x4cm, ñoä suït 6-8 cm</v>
          </cell>
          <cell r="D3528" t="str">
            <v>m³</v>
          </cell>
          <cell r="F3528">
            <v>541888</v>
          </cell>
          <cell r="G3528">
            <v>131425</v>
          </cell>
          <cell r="H3528">
            <v>81729</v>
          </cell>
        </row>
        <row r="3529">
          <cell r="B3529" t="str">
            <v>AF.22272</v>
          </cell>
          <cell r="C3529" t="str">
            <v>Beâ toâng coät coù tieát dieän &gt;0.1m2, chieàu cao &gt;16m caø &lt;=50m Vöõa beâ toâng maùc 150, ñaù 1x2cm, ñoä suït 6-8 cm</v>
          </cell>
          <cell r="D3529" t="str">
            <v>m³</v>
          </cell>
          <cell r="F3529">
            <v>447682</v>
          </cell>
          <cell r="G3529">
            <v>144449</v>
          </cell>
          <cell r="H3529">
            <v>78158</v>
          </cell>
        </row>
        <row r="3530">
          <cell r="B3530" t="str">
            <v>AF.22273</v>
          </cell>
          <cell r="C3530" t="str">
            <v>Beâ toâng coät coù tieát dieän &gt;0.1m2, chieàu cao &gt;16m caø &lt;=50m Vöõa beâ toâng maùc 200, ñaù 1x2cm, ñoä suït 6-8 cm</v>
          </cell>
          <cell r="D3530" t="str">
            <v>m³</v>
          </cell>
          <cell r="F3530">
            <v>497571</v>
          </cell>
          <cell r="G3530">
            <v>144449</v>
          </cell>
          <cell r="H3530">
            <v>78158</v>
          </cell>
        </row>
        <row r="3531">
          <cell r="B3531" t="str">
            <v>AF.22274</v>
          </cell>
          <cell r="C3531" t="str">
            <v>Beâ toâng coät coù tieát dieän &gt;0.1m2, chieàu cao &gt;16m caø &lt;=50m Vöõa beâ toâng maùc 250, ñaù 1x2cm, ñoä suït 6-8 cm</v>
          </cell>
          <cell r="D3531" t="str">
            <v>m³</v>
          </cell>
          <cell r="F3531">
            <v>554069</v>
          </cell>
          <cell r="G3531">
            <v>144449</v>
          </cell>
          <cell r="H3531">
            <v>78158</v>
          </cell>
        </row>
        <row r="3532">
          <cell r="B3532" t="str">
            <v>AF.22275</v>
          </cell>
          <cell r="C3532" t="str">
            <v>Beâ toâng coät coù tieát dieän &gt;0.1m2, chieàu cao &gt;16m caø &lt;=50m Vöõa beâ toâng maùc 300, ñaù 1x2cm, ñoä suït 6-8 cm</v>
          </cell>
          <cell r="D3532" t="str">
            <v>m³</v>
          </cell>
          <cell r="F3532">
            <v>589310</v>
          </cell>
          <cell r="G3532">
            <v>144449</v>
          </cell>
          <cell r="H3532">
            <v>78158</v>
          </cell>
        </row>
        <row r="3533">
          <cell r="B3533" t="str">
            <v>AF.22276</v>
          </cell>
          <cell r="C3533" t="str">
            <v>Beâ toâng coät coù tieát dieän &gt;0.1m2, chieàu cao &gt;16m caø &lt;=50m Vöõa beâ toâng maùc 200, ñaù  2x4cm, ñoä suït 6-8 cm</v>
          </cell>
          <cell r="D3533" t="str">
            <v>m³</v>
          </cell>
          <cell r="F3533">
            <v>473328</v>
          </cell>
          <cell r="G3533">
            <v>144449</v>
          </cell>
          <cell r="H3533">
            <v>78158</v>
          </cell>
        </row>
        <row r="3534">
          <cell r="B3534" t="str">
            <v>AF.22277</v>
          </cell>
          <cell r="C3534" t="str">
            <v>Beâ toâng coät coù tieát dieän &gt;0.1m2, chieàu cao &gt;16m caø &lt;=50m Vöõa beâ toâng maùc 250, ñaù  2x4cm, ñoä suït 6-8 cm</v>
          </cell>
          <cell r="D3534" t="str">
            <v>m³</v>
          </cell>
          <cell r="F3534">
            <v>522117</v>
          </cell>
          <cell r="G3534">
            <v>144449</v>
          </cell>
          <cell r="H3534">
            <v>78158</v>
          </cell>
        </row>
        <row r="3535">
          <cell r="B3535" t="str">
            <v>AF.22278</v>
          </cell>
          <cell r="C3535" t="str">
            <v>Beâ toâng coät coù tieát dieän &gt;0.1m2, chieàu cao &gt;16m caø &lt;=50m Vöõa beâ toâng maùc 300, ñaù  2x4cm, ñoä suït 6-8 cm</v>
          </cell>
          <cell r="D3535" t="str">
            <v>m³</v>
          </cell>
          <cell r="F3535">
            <v>541888</v>
          </cell>
          <cell r="G3535">
            <v>144449</v>
          </cell>
          <cell r="H3535">
            <v>78158</v>
          </cell>
        </row>
        <row r="3536">
          <cell r="B3536" t="str">
            <v>AF.22282</v>
          </cell>
          <cell r="C3536" t="str">
            <v>Beâ toâng coät coù tieát dieän &gt;0.1m2,  chieàu cao &gt;50m Vöõa beâ toâng maùc 150, ñaù 1x2cm, ñoä suït 6-8 cm</v>
          </cell>
          <cell r="D3536" t="str">
            <v>m³</v>
          </cell>
          <cell r="F3536">
            <v>447682</v>
          </cell>
          <cell r="G3536">
            <v>151159</v>
          </cell>
          <cell r="H3536">
            <v>107788</v>
          </cell>
        </row>
        <row r="3537">
          <cell r="B3537" t="str">
            <v>AF.22283</v>
          </cell>
          <cell r="C3537" t="str">
            <v>Beâ toâng coät coù tieát dieän &gt;0.1m2,  chieàu cao &gt;50m Vöõa beâ toâng maùc 200, ñaù 1x2cm, ñoä suït 6-8 cm</v>
          </cell>
          <cell r="D3537" t="str">
            <v>m³</v>
          </cell>
          <cell r="F3537">
            <v>497571</v>
          </cell>
          <cell r="G3537">
            <v>151159</v>
          </cell>
          <cell r="H3537">
            <v>107788</v>
          </cell>
        </row>
        <row r="3538">
          <cell r="B3538" t="str">
            <v>AF.22284</v>
          </cell>
          <cell r="C3538" t="str">
            <v>Beâ toâng coät coù tieát dieän &gt;0.1m2,  chieàu cao &gt;50m Vöõa beâ toâng maùc 250, ñaù 1x2cm, ñoä suït 6-8 cm</v>
          </cell>
          <cell r="D3538" t="str">
            <v>m³</v>
          </cell>
          <cell r="F3538">
            <v>554069</v>
          </cell>
          <cell r="G3538">
            <v>151159</v>
          </cell>
          <cell r="H3538">
            <v>107788</v>
          </cell>
        </row>
        <row r="3539">
          <cell r="B3539" t="str">
            <v>AF.22285</v>
          </cell>
          <cell r="C3539" t="str">
            <v>Beâ toâng coät coù tieát dieän &gt;0.1m2,  chieàu cao &gt;50m Vöõa beâ toâng maùc 300, ñaù 1x2cm, ñoä suït 6-8 cm</v>
          </cell>
          <cell r="D3539" t="str">
            <v>m³</v>
          </cell>
          <cell r="F3539">
            <v>589310</v>
          </cell>
          <cell r="G3539">
            <v>151159</v>
          </cell>
          <cell r="H3539">
            <v>107788</v>
          </cell>
        </row>
        <row r="3540">
          <cell r="B3540" t="str">
            <v>AF.22286</v>
          </cell>
          <cell r="C3540" t="str">
            <v>Beâ toâng coät coù tieát dieän &gt;0.1m2,  chieàu cao &gt;50m Vöõa beâ toâng maùc 200, ñaù  2x4cm, ñoä suït 6-8 cm</v>
          </cell>
          <cell r="D3540" t="str">
            <v>m³</v>
          </cell>
          <cell r="F3540">
            <v>473328</v>
          </cell>
          <cell r="G3540">
            <v>151159</v>
          </cell>
          <cell r="H3540">
            <v>107788</v>
          </cell>
        </row>
        <row r="3541">
          <cell r="B3541" t="str">
            <v>AF.22287</v>
          </cell>
          <cell r="C3541" t="str">
            <v>Beâ toâng coät coù tieát dieän &gt;0.1m2,  chieàu cao &gt;50m Vöõa beâ toâng maùc 250, ñaù  2x4cm, ñoä suït 6-8 cm</v>
          </cell>
          <cell r="D3541" t="str">
            <v>m³</v>
          </cell>
          <cell r="F3541">
            <v>522117</v>
          </cell>
          <cell r="G3541">
            <v>151159</v>
          </cell>
          <cell r="H3541">
            <v>107788</v>
          </cell>
        </row>
        <row r="3542">
          <cell r="B3542" t="str">
            <v>AF.22288</v>
          </cell>
          <cell r="C3542" t="str">
            <v>Beâ toâng coät coù tieát dieän &gt;0.1m2,  chieàu cao &gt;50m Vöõa beâ toâng maùc 300, ñaù  2x4cm, ñoä suït 6-8 cm</v>
          </cell>
          <cell r="D3542" t="str">
            <v>m³</v>
          </cell>
          <cell r="F3542">
            <v>541888</v>
          </cell>
          <cell r="G3542">
            <v>151159</v>
          </cell>
          <cell r="H3542">
            <v>107788</v>
          </cell>
        </row>
        <row r="3543">
          <cell r="B3543" t="str">
            <v>AF.22312</v>
          </cell>
          <cell r="C3543" t="str">
            <v>Beâ toâng xaø daàm, giaèng, saøn maùi, chieàu cao &lt;=4m Vöõa beâ toâng maùc 150, ñaù 1x2cm, ñoä suït 6-8 cm</v>
          </cell>
          <cell r="D3543" t="str">
            <v>m³</v>
          </cell>
          <cell r="F3543">
            <v>398505</v>
          </cell>
          <cell r="G3543">
            <v>101036</v>
          </cell>
          <cell r="H3543">
            <v>45429</v>
          </cell>
        </row>
        <row r="3544">
          <cell r="B3544" t="str">
            <v>AF.22313</v>
          </cell>
          <cell r="C3544" t="str">
            <v>Beâ toâng xaø daàm, giaèng, saøn maùi, chieàu cao &lt;=4m Vöõa beâ toâng maùc 200, ñaù 1x2cm, ñoä suït 6-8 cm</v>
          </cell>
          <cell r="D3544" t="str">
            <v>m³</v>
          </cell>
          <cell r="F3544">
            <v>448395</v>
          </cell>
          <cell r="G3544">
            <v>101036</v>
          </cell>
          <cell r="H3544">
            <v>45429</v>
          </cell>
        </row>
        <row r="3545">
          <cell r="B3545" t="str">
            <v>AF.22314</v>
          </cell>
          <cell r="C3545" t="str">
            <v>Beâ toâng xaø daàm, giaèng, saøn maùi, chieàu cao &lt;=4m Vöõa beâ toâng maùc 250, ñaù 1x2cm, ñoä suït 6-8 cm</v>
          </cell>
          <cell r="D3545" t="str">
            <v>m³</v>
          </cell>
          <cell r="F3545">
            <v>504892</v>
          </cell>
          <cell r="G3545">
            <v>101036</v>
          </cell>
          <cell r="H3545">
            <v>45429</v>
          </cell>
        </row>
        <row r="3546">
          <cell r="B3546" t="str">
            <v>AF.22315</v>
          </cell>
          <cell r="C3546" t="str">
            <v>Beâ toâng xaø daàm, giaèng, saøn maùi, chieàu cao &lt;=4m Vöõa beâ toâng maùc 300, ñaù 1x2cm, ñoä suït 6-8 cm</v>
          </cell>
          <cell r="D3546" t="str">
            <v>m³</v>
          </cell>
          <cell r="F3546">
            <v>540133</v>
          </cell>
          <cell r="G3546">
            <v>101036</v>
          </cell>
          <cell r="H3546">
            <v>45429</v>
          </cell>
        </row>
        <row r="3547">
          <cell r="B3547" t="str">
            <v>AF.22322</v>
          </cell>
          <cell r="C3547" t="str">
            <v>Beâ toâng xaø daàm, giaèng, saøn maùi, chieàu cao &gt;4m caø &lt;=16m Vöõa beâ toâng maùc 150, ñaù 1x2cm, ñoä suït 6-8 cm</v>
          </cell>
          <cell r="D3547" t="str">
            <v>m³</v>
          </cell>
          <cell r="F3547">
            <v>398505</v>
          </cell>
          <cell r="G3547">
            <v>116822</v>
          </cell>
          <cell r="H3547">
            <v>54223</v>
          </cell>
        </row>
        <row r="3548">
          <cell r="B3548" t="str">
            <v>AF.22323</v>
          </cell>
          <cell r="C3548" t="str">
            <v>Beâ toâng xaø daàm, giaèng, saøn maùi, chieàu cao &gt;4m caø &lt;=16m Vöõa beâ toâng maùc 200, ñaù 1x2cm, ñoä suït 6-8 cm</v>
          </cell>
          <cell r="D3548" t="str">
            <v>m³</v>
          </cell>
          <cell r="F3548">
            <v>448395</v>
          </cell>
          <cell r="G3548">
            <v>116822</v>
          </cell>
          <cell r="H3548">
            <v>54223</v>
          </cell>
        </row>
        <row r="3549">
          <cell r="B3549" t="str">
            <v>AF.22324</v>
          </cell>
          <cell r="C3549" t="str">
            <v>Beâ toâng xaø daàm, giaèng, saøn maùi, chieàu cao &gt;4m caø &lt;=16m Vöõa beâ toâng maùc 250, ñaù 1x2cm, ñoä suït 6-8 cm</v>
          </cell>
          <cell r="D3549" t="str">
            <v>m³</v>
          </cell>
          <cell r="F3549">
            <v>504892</v>
          </cell>
          <cell r="G3549">
            <v>116822</v>
          </cell>
          <cell r="H3549">
            <v>54223</v>
          </cell>
        </row>
        <row r="3550">
          <cell r="B3550" t="str">
            <v>AF.22325</v>
          </cell>
          <cell r="C3550" t="str">
            <v>Beâ toâng xaø daàm, giaèng, saøn maùi, chieàu cao &gt;4m caø &lt;=16m Vöõa beâ toâng maùc 300, ñaù 1x2cm, ñoä suït 6-8 cm</v>
          </cell>
          <cell r="D3550" t="str">
            <v>m³</v>
          </cell>
          <cell r="F3550">
            <v>540133</v>
          </cell>
          <cell r="G3550">
            <v>116822</v>
          </cell>
          <cell r="H3550">
            <v>54223</v>
          </cell>
        </row>
        <row r="3551">
          <cell r="B3551" t="str">
            <v>AF.22332</v>
          </cell>
          <cell r="C3551" t="str">
            <v>Beâ toâng xaø daàm, giaèng, saøn maùi, chieàu cao &gt;16m caø &lt;=50m Vöõa beâ toâng maùc 150, ñaù 1x2cm, ñoä suït 6-8 cm</v>
          </cell>
          <cell r="D3551" t="str">
            <v>m³</v>
          </cell>
          <cell r="F3551">
            <v>398505</v>
          </cell>
          <cell r="G3551">
            <v>128662</v>
          </cell>
          <cell r="H3551">
            <v>67482</v>
          </cell>
        </row>
        <row r="3552">
          <cell r="B3552" t="str">
            <v>AF.22333</v>
          </cell>
          <cell r="C3552" t="str">
            <v>Beâ toâng xaø daàm, giaèng, saøn maùi, chieàu cao &gt;16m caø &lt;=50m Vöõa beâ toâng maùc 200, ñaù 1x2cm, ñoä suït 6-8 cm</v>
          </cell>
          <cell r="D3552" t="str">
            <v>m³</v>
          </cell>
          <cell r="F3552">
            <v>448395</v>
          </cell>
          <cell r="G3552">
            <v>128662</v>
          </cell>
          <cell r="H3552">
            <v>67482</v>
          </cell>
        </row>
        <row r="3553">
          <cell r="B3553" t="str">
            <v>AF.22334</v>
          </cell>
          <cell r="C3553" t="str">
            <v>Beâ toâng xaø daàm, giaèng, saøn maùi, chieàu cao &gt;16m caø &lt;=50m Vöõa beâ toâng maùc 250, ñaù 1x2cm, ñoä suït 6-8 cm</v>
          </cell>
          <cell r="D3553" t="str">
            <v>m³</v>
          </cell>
          <cell r="F3553">
            <v>504892</v>
          </cell>
          <cell r="G3553">
            <v>128662</v>
          </cell>
          <cell r="H3553">
            <v>67482</v>
          </cell>
        </row>
        <row r="3554">
          <cell r="B3554" t="str">
            <v>AF.22335</v>
          </cell>
          <cell r="C3554" t="str">
            <v>Beâ toâng xaø daàm, giaèng, saøn maùi, chieàu cao &gt;16m caø &lt;=50m Vöõa beâ toâng maùc 300, ñaù 1x2cm, ñoä suït 6-8 cm</v>
          </cell>
          <cell r="D3554" t="str">
            <v>m³</v>
          </cell>
          <cell r="F3554">
            <v>540133</v>
          </cell>
          <cell r="G3554">
            <v>128662</v>
          </cell>
          <cell r="H3554">
            <v>67482</v>
          </cell>
        </row>
        <row r="3555">
          <cell r="B3555" t="str">
            <v>AF.22342</v>
          </cell>
          <cell r="C3555" t="str">
            <v>Beâ toâng xaø daàm, giaèng, saøn maùi, chieàu cao &gt;50m Vöõa beâ toâng maùc 150, ñaù 1x2cm, ñoä suït 6-8 cm</v>
          </cell>
          <cell r="D3555" t="str">
            <v>m³</v>
          </cell>
          <cell r="F3555">
            <v>398505</v>
          </cell>
          <cell r="G3555">
            <v>134582</v>
          </cell>
          <cell r="H3555">
            <v>94600</v>
          </cell>
        </row>
        <row r="3556">
          <cell r="B3556" t="str">
            <v>AF.22343</v>
          </cell>
          <cell r="C3556" t="str">
            <v>Beâ toâng xaø daàm, giaèng, saøn maùi, chieàu cao &gt;50m Vöõa beâ toâng maùc 200, ñaù 1x2cm, ñoä suït 6-8 cm</v>
          </cell>
          <cell r="D3556" t="str">
            <v>m³</v>
          </cell>
          <cell r="F3556">
            <v>448395</v>
          </cell>
          <cell r="G3556">
            <v>134582</v>
          </cell>
          <cell r="H3556">
            <v>94600</v>
          </cell>
        </row>
        <row r="3557">
          <cell r="B3557" t="str">
            <v>AF.22344</v>
          </cell>
          <cell r="C3557" t="str">
            <v>Beâ toâng xaø daàm, giaèng, saøn maùi, chieàu cao &gt;50m Vöõa beâ toâng maùc 250, ñaù 1x2cm, ñoä suït 6-8 cm</v>
          </cell>
          <cell r="D3557" t="str">
            <v>m³</v>
          </cell>
          <cell r="F3557">
            <v>504892</v>
          </cell>
          <cell r="G3557">
            <v>134582</v>
          </cell>
          <cell r="H3557">
            <v>94600</v>
          </cell>
        </row>
        <row r="3558">
          <cell r="B3558" t="str">
            <v>AF.22345</v>
          </cell>
          <cell r="C3558" t="str">
            <v>Beâ toâng xaø daàm, giaèng, saøn maùi, chieàu cao &gt;50m Vöõa beâ toâng maùc 300, ñaù 1x2cm, ñoä suït 6-8 cm</v>
          </cell>
          <cell r="D3558" t="str">
            <v>m³</v>
          </cell>
          <cell r="F3558">
            <v>540133</v>
          </cell>
          <cell r="G3558">
            <v>134582</v>
          </cell>
          <cell r="H3558">
            <v>94600</v>
          </cell>
        </row>
        <row r="3559">
          <cell r="B3559" t="str">
            <v>AF.23112</v>
          </cell>
          <cell r="C3559" t="str">
            <v>Beâ toâng moùng moá truï caàu ôû treân caïn Vöõa beâ toâng maùc 150, ñaù 1x2cm, ñoä suït 6-8 cm</v>
          </cell>
          <cell r="D3559" t="str">
            <v>m³</v>
          </cell>
          <cell r="F3559">
            <v>402451</v>
          </cell>
          <cell r="G3559">
            <v>78145</v>
          </cell>
          <cell r="H3559">
            <v>57764</v>
          </cell>
        </row>
        <row r="3560">
          <cell r="B3560" t="str">
            <v>AF.23113</v>
          </cell>
          <cell r="C3560" t="str">
            <v>Beâ toâng moùng moá truï caàu ôû treân caïn Vöõa beâ toâng maùc 200, ñaù 1x2cm, ñoä suït 6-8 cm</v>
          </cell>
          <cell r="D3560" t="str">
            <v>m³</v>
          </cell>
          <cell r="F3560">
            <v>452834</v>
          </cell>
          <cell r="G3560">
            <v>78145</v>
          </cell>
          <cell r="H3560">
            <v>57764</v>
          </cell>
        </row>
        <row r="3561">
          <cell r="B3561" t="str">
            <v>AF.23114</v>
          </cell>
          <cell r="C3561" t="str">
            <v>Beâ toâng moùng moá truï caàu ôû treân caïn Vöõa beâ toâng maùc 250, ñaù 1x2cm, ñoä suït 6-8 cm</v>
          </cell>
          <cell r="D3561" t="str">
            <v>m³</v>
          </cell>
          <cell r="F3561">
            <v>509891</v>
          </cell>
          <cell r="G3561">
            <v>78145</v>
          </cell>
          <cell r="H3561">
            <v>57764</v>
          </cell>
        </row>
        <row r="3562">
          <cell r="B3562" t="str">
            <v>AF.23115</v>
          </cell>
          <cell r="C3562" t="str">
            <v>Beâ toâng moùng moá truï caàu ôû treân caïn Vöõa beâ toâng maùc 300, ñaù 1x2cm, ñoä suït 6-8 cm</v>
          </cell>
          <cell r="D3562" t="str">
            <v>m³</v>
          </cell>
          <cell r="F3562">
            <v>545481</v>
          </cell>
          <cell r="G3562">
            <v>78145</v>
          </cell>
          <cell r="H3562">
            <v>57764</v>
          </cell>
        </row>
        <row r="3563">
          <cell r="B3563" t="str">
            <v>AF.23116</v>
          </cell>
          <cell r="C3563" t="str">
            <v>Beâ toâng moùng moá truï caàu ôû treân caïn Vöõa beâ toâng maùc 200, ñaù  2x4cm, ñoä suït 6-8 cm</v>
          </cell>
          <cell r="D3563" t="str">
            <v>m³</v>
          </cell>
          <cell r="F3563">
            <v>428351</v>
          </cell>
          <cell r="G3563">
            <v>78145</v>
          </cell>
          <cell r="H3563">
            <v>57764</v>
          </cell>
        </row>
        <row r="3564">
          <cell r="B3564" t="str">
            <v>AF.23117</v>
          </cell>
          <cell r="C3564" t="str">
            <v>Beâ toâng moùng moá truï caàu ôû treân caïn Vöõa beâ toâng maùc 250, ñaù  2x4cm, ñoä suït 6-8 cm</v>
          </cell>
          <cell r="D3564" t="str">
            <v>m³</v>
          </cell>
          <cell r="F3564">
            <v>477623</v>
          </cell>
          <cell r="G3564">
            <v>78145</v>
          </cell>
          <cell r="H3564">
            <v>57764</v>
          </cell>
        </row>
        <row r="3565">
          <cell r="B3565" t="str">
            <v>AF.23118</v>
          </cell>
          <cell r="C3565" t="str">
            <v>Beâ toâng moùng moá truï caàu ôû treân caïn Vöõa beâ toâng maùc 300, ñaù  2x4cm, ñoä suït 6-8 cm</v>
          </cell>
          <cell r="D3565" t="str">
            <v>m³</v>
          </cell>
          <cell r="F3565">
            <v>497590</v>
          </cell>
          <cell r="G3565">
            <v>78145</v>
          </cell>
          <cell r="H3565">
            <v>57764</v>
          </cell>
        </row>
        <row r="3566">
          <cell r="B3566" t="str">
            <v>AF.23122</v>
          </cell>
          <cell r="C3566" t="str">
            <v>Beâ toâng moùng moá truï caàu ôû döôùi nöôùc Vöõa beâ toâng maùc 150, ñaù 1x2cm, ñoä suït 6-8 cm</v>
          </cell>
          <cell r="D3566" t="str">
            <v>m³</v>
          </cell>
          <cell r="F3566">
            <v>402451</v>
          </cell>
          <cell r="G3566">
            <v>130636</v>
          </cell>
          <cell r="H3566">
            <v>188503</v>
          </cell>
        </row>
        <row r="3567">
          <cell r="B3567" t="str">
            <v>AF.23123</v>
          </cell>
          <cell r="C3567" t="str">
            <v>Beâ toâng moùng moá truï caàu ôû döôùi nöôùc Vöõa beâ toâng maùc 200, ñaù 1x2cm, ñoä suït 6-8 cm</v>
          </cell>
          <cell r="D3567" t="str">
            <v>m³</v>
          </cell>
          <cell r="F3567">
            <v>452834</v>
          </cell>
          <cell r="G3567">
            <v>130636</v>
          </cell>
          <cell r="H3567">
            <v>188503</v>
          </cell>
        </row>
        <row r="3568">
          <cell r="B3568" t="str">
            <v>AF.23124</v>
          </cell>
          <cell r="C3568" t="str">
            <v>Beâ toâng moùng moá truï caàu ôû döôùi nöôùc Vöõa beâ toâng maùc 250, ñaù 1x2cm, ñoä suït 6-8 cm</v>
          </cell>
          <cell r="D3568" t="str">
            <v>m³</v>
          </cell>
          <cell r="F3568">
            <v>509891</v>
          </cell>
          <cell r="G3568">
            <v>130636</v>
          </cell>
          <cell r="H3568">
            <v>188503</v>
          </cell>
        </row>
        <row r="3569">
          <cell r="B3569" t="str">
            <v>AF.23125</v>
          </cell>
          <cell r="C3569" t="str">
            <v>Beâ toâng moùng moá truï caàu ôû döôùi nöôùc Vöõa beâ toâng maùc 300, ñaù 1x2cm, ñoä suït 6-8 cm</v>
          </cell>
          <cell r="D3569" t="str">
            <v>m³</v>
          </cell>
          <cell r="F3569">
            <v>545481</v>
          </cell>
          <cell r="G3569">
            <v>130636</v>
          </cell>
          <cell r="H3569">
            <v>188503</v>
          </cell>
        </row>
        <row r="3570">
          <cell r="B3570" t="str">
            <v>AF.23126</v>
          </cell>
          <cell r="C3570" t="str">
            <v>Beâ toâng moùng moá truï caàu ôû döôùi nöôùc Vöõa beâ toâng maùc 200, ñaù  2x4cm, ñoä suït 6-8 cm</v>
          </cell>
          <cell r="D3570" t="str">
            <v>m³</v>
          </cell>
          <cell r="F3570">
            <v>428351</v>
          </cell>
          <cell r="G3570">
            <v>130636</v>
          </cell>
          <cell r="H3570">
            <v>188503</v>
          </cell>
        </row>
        <row r="3571">
          <cell r="B3571" t="str">
            <v>AF.23127</v>
          </cell>
          <cell r="C3571" t="str">
            <v>Beâ toâng moùng moá truï caàu ôû döôùi nöôùc Vöõa beâ toâng maùc 250, ñaù  2x4cm, ñoä suït 6-8 cm</v>
          </cell>
          <cell r="D3571" t="str">
            <v>m³</v>
          </cell>
          <cell r="F3571">
            <v>477623</v>
          </cell>
          <cell r="G3571">
            <v>130636</v>
          </cell>
          <cell r="H3571">
            <v>188503</v>
          </cell>
        </row>
        <row r="3572">
          <cell r="B3572" t="str">
            <v>AF.23128</v>
          </cell>
          <cell r="C3572" t="str">
            <v>Beâ toâng moùng moá truï caàu ôû döôùi nöôùc Vöõa beâ toâng maùc 300, ñaù  2x4cm, ñoä suït 6-8 cm</v>
          </cell>
          <cell r="D3572" t="str">
            <v>m³</v>
          </cell>
          <cell r="F3572">
            <v>497590</v>
          </cell>
          <cell r="G3572">
            <v>130636</v>
          </cell>
          <cell r="H3572">
            <v>188503</v>
          </cell>
        </row>
        <row r="3573">
          <cell r="B3573" t="str">
            <v>AF.23132</v>
          </cell>
          <cell r="C3573" t="str">
            <v>Beâ toâng moùng moá truï caàu ôû treân caïn Vöõa beâ toâng maùc 150, ñaù  2x4cm, ñoä suït 6-8 cm</v>
          </cell>
          <cell r="D3573" t="str">
            <v>m³</v>
          </cell>
          <cell r="F3573">
            <v>381006</v>
          </cell>
          <cell r="G3573">
            <v>78145</v>
          </cell>
          <cell r="H3573">
            <v>57764</v>
          </cell>
        </row>
        <row r="3574">
          <cell r="B3574" t="str">
            <v>AF.23133</v>
          </cell>
          <cell r="C3574" t="str">
            <v>Beâ toâng moùng moá truï caàu ôû treân caïn Vöõa beâ toâng maùc 200, ñaù  2x4cm, ñoä suït 6-8 cm</v>
          </cell>
          <cell r="D3574" t="str">
            <v>m³</v>
          </cell>
          <cell r="F3574">
            <v>428356</v>
          </cell>
          <cell r="G3574">
            <v>78145</v>
          </cell>
          <cell r="H3574">
            <v>57764</v>
          </cell>
        </row>
        <row r="3575">
          <cell r="B3575" t="str">
            <v>AF.23134</v>
          </cell>
          <cell r="C3575" t="str">
            <v>Beâ toâng moùng moá truï caàu ôû treân caïn Vöõa beâ toâng maùc 250, ñaù  2x4cm, ñoä suït 6-8 cm</v>
          </cell>
          <cell r="D3575" t="str">
            <v>m³</v>
          </cell>
          <cell r="F3575">
            <v>477631</v>
          </cell>
          <cell r="G3575">
            <v>78145</v>
          </cell>
          <cell r="H3575">
            <v>57764</v>
          </cell>
        </row>
        <row r="3576">
          <cell r="B3576" t="str">
            <v>AF.23135</v>
          </cell>
          <cell r="C3576" t="str">
            <v>Beâ toâng moùng moá truï caàu ôû treân caïn Vöõa beâ toâng maùc 300, ñaù  2x4cm, ñoä suït 6-8 cm</v>
          </cell>
          <cell r="D3576" t="str">
            <v>m³</v>
          </cell>
          <cell r="F3576">
            <v>510978</v>
          </cell>
          <cell r="G3576">
            <v>78145</v>
          </cell>
          <cell r="H3576">
            <v>57764</v>
          </cell>
        </row>
        <row r="3577">
          <cell r="B3577" t="str">
            <v>AF.23142</v>
          </cell>
          <cell r="C3577" t="str">
            <v>Beâ toâng moùng moá truï caàu ôû döôùi nöôùc Vöõa beâ toâng maùc 150, ñaù  2x4cm, ñoä suït 6-8 cm</v>
          </cell>
          <cell r="D3577" t="str">
            <v>m³</v>
          </cell>
          <cell r="F3577">
            <v>381006</v>
          </cell>
          <cell r="G3577">
            <v>130636</v>
          </cell>
          <cell r="H3577">
            <v>188503</v>
          </cell>
        </row>
        <row r="3578">
          <cell r="B3578" t="str">
            <v>AF.23143</v>
          </cell>
          <cell r="C3578" t="str">
            <v>Beâ toâng moùng moá truï caàu ôû döôùi nöôùc Vöõa beâ toâng maùc 200, ñaù  2x4cm, ñoä suït 6-8 cm</v>
          </cell>
          <cell r="D3578" t="str">
            <v>m³</v>
          </cell>
          <cell r="F3578">
            <v>428356</v>
          </cell>
          <cell r="G3578">
            <v>130636</v>
          </cell>
          <cell r="H3578">
            <v>188503</v>
          </cell>
        </row>
        <row r="3579">
          <cell r="B3579" t="str">
            <v>AF.23144</v>
          </cell>
          <cell r="C3579" t="str">
            <v>Beâ toâng moùng moá truï caàu ôû döôùi nöôùc Vöõa beâ toâng maùc 250, ñaù  2x4cm, ñoä suït 6-8 cm</v>
          </cell>
          <cell r="D3579" t="str">
            <v>m³</v>
          </cell>
          <cell r="F3579">
            <v>477631</v>
          </cell>
          <cell r="G3579">
            <v>130636</v>
          </cell>
          <cell r="H3579">
            <v>188503</v>
          </cell>
        </row>
        <row r="3580">
          <cell r="B3580" t="str">
            <v>AF.23145</v>
          </cell>
          <cell r="C3580" t="str">
            <v>Beâ toâng moùng moá truï caàu ôû döôùi nöôùc Vöõa beâ toâng maùc 300, ñaù  2x4cm, ñoä suït 6-8 cm</v>
          </cell>
          <cell r="D3580" t="str">
            <v>m³</v>
          </cell>
          <cell r="F3580">
            <v>510978</v>
          </cell>
          <cell r="G3580">
            <v>130636</v>
          </cell>
          <cell r="H3580">
            <v>188503</v>
          </cell>
        </row>
        <row r="3581">
          <cell r="B3581" t="str">
            <v>AF.23212</v>
          </cell>
          <cell r="C3581" t="str">
            <v>Beâ toâng muõ moá, muõ truï caàu ôû treân caïn Vöõa beâ toâng maùc 150, ñaù 1x2cm, ñoä suït 6-8 cm</v>
          </cell>
          <cell r="D3581" t="str">
            <v>m³</v>
          </cell>
          <cell r="F3581">
            <v>402451</v>
          </cell>
          <cell r="G3581">
            <v>178391</v>
          </cell>
          <cell r="H3581">
            <v>58334</v>
          </cell>
        </row>
        <row r="3582">
          <cell r="B3582" t="str">
            <v>AF.23213</v>
          </cell>
          <cell r="C3582" t="str">
            <v>Beâ toâng muõ moá, muõ truï caàu ôû treân caïn Vöõa beâ toâng maùc 200, ñaù 1x2cm, ñoä suït 6-8 cm</v>
          </cell>
          <cell r="D3582" t="str">
            <v>m³</v>
          </cell>
          <cell r="F3582">
            <v>452834</v>
          </cell>
          <cell r="G3582">
            <v>178391</v>
          </cell>
          <cell r="H3582">
            <v>58334</v>
          </cell>
        </row>
        <row r="3583">
          <cell r="B3583" t="str">
            <v>AF.23214</v>
          </cell>
          <cell r="C3583" t="str">
            <v>Beâ toâng muõ moá, muõ truï caàu ôû treân caïn Vöõa beâ toâng maùc 250, ñaù 1x2cm, ñoä suït 6-8 cm</v>
          </cell>
          <cell r="D3583" t="str">
            <v>m³</v>
          </cell>
          <cell r="F3583">
            <v>509891</v>
          </cell>
          <cell r="G3583">
            <v>178391</v>
          </cell>
          <cell r="H3583">
            <v>58334</v>
          </cell>
        </row>
        <row r="3584">
          <cell r="B3584" t="str">
            <v>AF.23215</v>
          </cell>
          <cell r="C3584" t="str">
            <v>Beâ toâng muõ moá, muõ truï caàu ôû treân caïn Vöõa beâ toâng maùc 300, ñaù 1x2cm, ñoä suït 6-8 cm</v>
          </cell>
          <cell r="D3584" t="str">
            <v>m³</v>
          </cell>
          <cell r="F3584">
            <v>545481</v>
          </cell>
          <cell r="G3584">
            <v>178391</v>
          </cell>
          <cell r="H3584">
            <v>58334</v>
          </cell>
        </row>
        <row r="3585">
          <cell r="B3585" t="str">
            <v>AF.23216</v>
          </cell>
          <cell r="C3585" t="str">
            <v>Beâ toâng muõ moá, muõ truï caàu ôû treân caïn Vöõa beâ toâng maùc 200, ñaù  2x4cm, ñoä suït 6-8 cm</v>
          </cell>
          <cell r="D3585" t="str">
            <v>m³</v>
          </cell>
          <cell r="F3585">
            <v>428351</v>
          </cell>
          <cell r="G3585">
            <v>178391</v>
          </cell>
          <cell r="H3585">
            <v>58334</v>
          </cell>
        </row>
        <row r="3586">
          <cell r="B3586" t="str">
            <v>AF.23217</v>
          </cell>
          <cell r="C3586" t="str">
            <v>Beâ toâng muõ moá, muõ truï caàu ôû treân caïn Vöõa beâ toâng maùc 250, ñaù  2x4cm, ñoä suït 6-8 cm</v>
          </cell>
          <cell r="D3586" t="str">
            <v>m³</v>
          </cell>
          <cell r="F3586">
            <v>477623</v>
          </cell>
          <cell r="G3586">
            <v>178391</v>
          </cell>
          <cell r="H3586">
            <v>58334</v>
          </cell>
        </row>
        <row r="3587">
          <cell r="B3587" t="str">
            <v>AF.23218</v>
          </cell>
          <cell r="C3587" t="str">
            <v>Beâ toâng muõ moá, muõ truï caàu ôû treân caïn Vöõa beâ toâng maùc 300, ñaù  2x4cm, ñoä suït 6-8 cm</v>
          </cell>
          <cell r="D3587" t="str">
            <v>m³</v>
          </cell>
          <cell r="F3587">
            <v>497590</v>
          </cell>
          <cell r="G3587">
            <v>178391</v>
          </cell>
          <cell r="H3587">
            <v>58334</v>
          </cell>
        </row>
        <row r="3588">
          <cell r="B3588" t="str">
            <v>AF.23222</v>
          </cell>
          <cell r="C3588" t="str">
            <v>Beâ toâng muõ moá, muõ truï caàu ôû döôùi nöôùc Vöõa beâ toâng maùc 150, ñaù 1x2cm, ñoä suït 6-8 cm</v>
          </cell>
          <cell r="D3588" t="str">
            <v>m³</v>
          </cell>
          <cell r="F3588">
            <v>402451</v>
          </cell>
          <cell r="G3588">
            <v>245879</v>
          </cell>
          <cell r="H3588">
            <v>247192</v>
          </cell>
        </row>
        <row r="3589">
          <cell r="B3589" t="str">
            <v>AF.23223</v>
          </cell>
          <cell r="C3589" t="str">
            <v>Beâ toâng muõ moá, muõ truï caàu ôû döôùi nöôùc Vöõa beâ toâng maùc 200, ñaù 1x2cm, ñoä suït 6-8 cm</v>
          </cell>
          <cell r="D3589" t="str">
            <v>m³</v>
          </cell>
          <cell r="F3589">
            <v>452834</v>
          </cell>
          <cell r="G3589">
            <v>245879</v>
          </cell>
          <cell r="H3589">
            <v>247192</v>
          </cell>
        </row>
        <row r="3590">
          <cell r="B3590" t="str">
            <v>AF.23224</v>
          </cell>
          <cell r="C3590" t="str">
            <v>Beâ toâng muõ moá, muõ truï caàu ôû döôùi nöôùc Vöõa beâ toâng maùc 250, ñaù 1x2cm, ñoä suït 6-8 cm</v>
          </cell>
          <cell r="D3590" t="str">
            <v>m³</v>
          </cell>
          <cell r="F3590">
            <v>509891</v>
          </cell>
          <cell r="G3590">
            <v>245879</v>
          </cell>
          <cell r="H3590">
            <v>247192</v>
          </cell>
        </row>
        <row r="3591">
          <cell r="B3591" t="str">
            <v>AF.23225</v>
          </cell>
          <cell r="C3591" t="str">
            <v>Beâ toâng muõ moá, muõ truï caàu ôû döôùi nöôùc Vöõa beâ toâng maùc 300, ñaù 1x2cm, ñoä suït 6-8 cm</v>
          </cell>
          <cell r="D3591" t="str">
            <v>m³</v>
          </cell>
          <cell r="F3591">
            <v>545481</v>
          </cell>
          <cell r="G3591">
            <v>245879</v>
          </cell>
          <cell r="H3591">
            <v>247192</v>
          </cell>
        </row>
        <row r="3592">
          <cell r="B3592" t="str">
            <v>AF.23226</v>
          </cell>
          <cell r="C3592" t="str">
            <v>Beâ toâng muõ moá, muõ truï caàu ôû döôùi nöôùc Vöõa beâ toâng maùc 200, ñaù  2x4cm, ñoä suït 6-8 cm</v>
          </cell>
          <cell r="D3592" t="str">
            <v>m³</v>
          </cell>
          <cell r="F3592">
            <v>428351</v>
          </cell>
          <cell r="G3592">
            <v>245879</v>
          </cell>
          <cell r="H3592">
            <v>247192</v>
          </cell>
        </row>
        <row r="3593">
          <cell r="B3593" t="str">
            <v>AF.23227</v>
          </cell>
          <cell r="C3593" t="str">
            <v>Beâ toâng muõ moá, muõ truï caàu ôû döôùi nöôùc Vöõa beâ toâng maùc 250, ñaù  2x4cm, ñoä suït 6-8 cm</v>
          </cell>
          <cell r="D3593" t="str">
            <v>m³</v>
          </cell>
          <cell r="F3593">
            <v>477623</v>
          </cell>
          <cell r="G3593">
            <v>245879</v>
          </cell>
          <cell r="H3593">
            <v>247192</v>
          </cell>
        </row>
        <row r="3594">
          <cell r="B3594" t="str">
            <v>AF.23228</v>
          </cell>
          <cell r="C3594" t="str">
            <v>Beâ toâng muõ moá, muõ truï caàu ôû döôùi nöôùc Vöõa beâ toâng maùc 300, ñaù  2x4cm, ñoä suït 6-8 cm</v>
          </cell>
          <cell r="D3594" t="str">
            <v>m³</v>
          </cell>
          <cell r="F3594">
            <v>497590</v>
          </cell>
          <cell r="G3594">
            <v>245879</v>
          </cell>
          <cell r="H3594">
            <v>247192</v>
          </cell>
        </row>
        <row r="3595">
          <cell r="B3595" t="str">
            <v>AF.23232</v>
          </cell>
          <cell r="C3595" t="str">
            <v>Beâ toâng muõ moá, muõ truï caàu ôû treân caïn Vöõa beâ toâng maùc 150, ñaù  2x4cm, ñoä suït 6-8 cm</v>
          </cell>
          <cell r="D3595" t="str">
            <v>m³</v>
          </cell>
          <cell r="F3595">
            <v>381006</v>
          </cell>
          <cell r="G3595">
            <v>178391</v>
          </cell>
          <cell r="H3595">
            <v>58334</v>
          </cell>
        </row>
        <row r="3596">
          <cell r="B3596" t="str">
            <v>AF.23233</v>
          </cell>
          <cell r="C3596" t="str">
            <v>Beâ toâng muõ moá, muõ truï caàu ôû treân caïn Vöõa beâ toâng maùc 200, ñaù  2x4cm, ñoä suït 6-8 cm</v>
          </cell>
          <cell r="D3596" t="str">
            <v>m³</v>
          </cell>
          <cell r="F3596">
            <v>428356</v>
          </cell>
          <cell r="G3596">
            <v>178391</v>
          </cell>
          <cell r="H3596">
            <v>58334</v>
          </cell>
        </row>
        <row r="3597">
          <cell r="B3597" t="str">
            <v>AF.23234</v>
          </cell>
          <cell r="C3597" t="str">
            <v>Beâ toâng muõ moá, muõ truï caàu ôû treân caïn Vöõa beâ toâng maùc 250, ñaù  2x4cm, ñoä suït 6-8 cm</v>
          </cell>
          <cell r="D3597" t="str">
            <v>m³</v>
          </cell>
          <cell r="F3597">
            <v>477631</v>
          </cell>
          <cell r="G3597">
            <v>178391</v>
          </cell>
          <cell r="H3597">
            <v>58334</v>
          </cell>
        </row>
        <row r="3598">
          <cell r="B3598" t="str">
            <v>AF.23235</v>
          </cell>
          <cell r="C3598" t="str">
            <v>Beâ toâng muõ moá, muõ truï caàu ôû treân caïn Vöõa beâ toâng maùc 300, ñaù  2x4cm, ñoä suït 6-8 cm</v>
          </cell>
          <cell r="D3598" t="str">
            <v>m³</v>
          </cell>
          <cell r="F3598">
            <v>510978</v>
          </cell>
          <cell r="G3598">
            <v>178391</v>
          </cell>
          <cell r="H3598">
            <v>58334</v>
          </cell>
        </row>
        <row r="3599">
          <cell r="B3599" t="str">
            <v>AF.23242</v>
          </cell>
          <cell r="C3599" t="str">
            <v>Beâ toâng muõ moá, muõ truï caàu ôû döôùi nöôùc Vöõa beâ toâng maùc 150, ñaù  2x4cm, ñoä suït 6-8 cm</v>
          </cell>
          <cell r="D3599" t="str">
            <v>m³</v>
          </cell>
          <cell r="F3599">
            <v>381006</v>
          </cell>
          <cell r="G3599">
            <v>245879</v>
          </cell>
          <cell r="H3599">
            <v>247192</v>
          </cell>
        </row>
        <row r="3600">
          <cell r="B3600" t="str">
            <v>AF.23243</v>
          </cell>
          <cell r="C3600" t="str">
            <v>Beâ toâng muõ moá, muõ truï caàu ôû döôùi nöôùc Vöõa beâ toâng maùc 200, ñaù  2x4cm, ñoä suït 6-8 cm</v>
          </cell>
          <cell r="D3600" t="str">
            <v>m³</v>
          </cell>
          <cell r="F3600">
            <v>428356</v>
          </cell>
          <cell r="G3600">
            <v>245879</v>
          </cell>
          <cell r="H3600">
            <v>247192</v>
          </cell>
        </row>
        <row r="3601">
          <cell r="B3601" t="str">
            <v>AF.23244</v>
          </cell>
          <cell r="C3601" t="str">
            <v>Beâ toâng muõ moá, muõ truï caàu ôû döôùi nöôùc Vöõa beâ toâng maùc 250, ñaù  2x4cm, ñoä suït 6-8 cm</v>
          </cell>
          <cell r="D3601" t="str">
            <v>m³</v>
          </cell>
          <cell r="F3601">
            <v>477631</v>
          </cell>
          <cell r="G3601">
            <v>245879</v>
          </cell>
          <cell r="H3601">
            <v>247192</v>
          </cell>
        </row>
        <row r="3602">
          <cell r="B3602" t="str">
            <v>AF.23245</v>
          </cell>
          <cell r="C3602" t="str">
            <v>Beâ toâng muõ moá, muõ truï caàu ôû döôùi nöôùc Vöõa beâ toâng maùc 300, ñaù  2x4cm, ñoä suït 6-8 cm</v>
          </cell>
          <cell r="D3602" t="str">
            <v>m³</v>
          </cell>
          <cell r="F3602">
            <v>510978</v>
          </cell>
          <cell r="G3602">
            <v>245879</v>
          </cell>
          <cell r="H3602">
            <v>247192</v>
          </cell>
        </row>
        <row r="3603">
          <cell r="B3603" t="str">
            <v>AF.24110</v>
          </cell>
          <cell r="C3603" t="str">
            <v>Beâ toâng moái noái baûn daàm doïc</v>
          </cell>
          <cell r="D3603" t="str">
            <v>m³</v>
          </cell>
          <cell r="G3603">
            <v>59517</v>
          </cell>
          <cell r="H3603">
            <v>116956</v>
          </cell>
        </row>
        <row r="3604">
          <cell r="B3604" t="str">
            <v>AF.24113</v>
          </cell>
          <cell r="C3604" t="str">
            <v>Beâ toâng moái noái baûn daàm doïc, ñaù 1x2 M200 - ñoä suït 6-8cm</v>
          </cell>
          <cell r="D3604" t="str">
            <v>m³</v>
          </cell>
          <cell r="F3604">
            <v>450615</v>
          </cell>
          <cell r="G3604">
            <v>59517</v>
          </cell>
          <cell r="H3604">
            <v>143324</v>
          </cell>
        </row>
        <row r="3605">
          <cell r="B3605" t="str">
            <v>AF.24114</v>
          </cell>
          <cell r="C3605" t="str">
            <v>Beâ toâng moái noái baûn daàm doïc, ñaù 1x2 M250 - ñoä suït 6-8cm</v>
          </cell>
          <cell r="D3605" t="str">
            <v>m³</v>
          </cell>
          <cell r="F3605">
            <v>507392</v>
          </cell>
          <cell r="G3605">
            <v>59517</v>
          </cell>
          <cell r="H3605">
            <v>143324</v>
          </cell>
        </row>
        <row r="3606">
          <cell r="B3606" t="str">
            <v>AF.24115</v>
          </cell>
          <cell r="C3606" t="str">
            <v>Beâ toâng moái noái baûn daàm doïc, ñaù 1x2 m³00 - ñoä suït 6-8cm</v>
          </cell>
          <cell r="D3606" t="str">
            <v>m³</v>
          </cell>
          <cell r="F3606">
            <v>542807</v>
          </cell>
          <cell r="G3606">
            <v>59517</v>
          </cell>
          <cell r="H3606">
            <v>143324</v>
          </cell>
        </row>
        <row r="3607">
          <cell r="B3607" t="str">
            <v>AF.24120</v>
          </cell>
          <cell r="C3607" t="str">
            <v>Beâ toâng daàm</v>
          </cell>
          <cell r="D3607" t="str">
            <v>m³</v>
          </cell>
          <cell r="G3607">
            <v>62918</v>
          </cell>
          <cell r="H3607">
            <v>116956</v>
          </cell>
        </row>
        <row r="3608">
          <cell r="B3608" t="str">
            <v>AF.24123</v>
          </cell>
          <cell r="C3608" t="str">
            <v>Beâ toâng daàm, ñaù 1x2 M200 - ñoä suït 6-8cm</v>
          </cell>
          <cell r="D3608" t="str">
            <v>m³</v>
          </cell>
          <cell r="F3608">
            <v>450615</v>
          </cell>
          <cell r="G3608">
            <v>62918</v>
          </cell>
          <cell r="H3608">
            <v>143324</v>
          </cell>
        </row>
        <row r="3609">
          <cell r="B3609" t="str">
            <v>AF.24124</v>
          </cell>
          <cell r="C3609" t="str">
            <v>Beâ toâng daàm, ñaù 1x2 M250 - ñoä suït 6-8cm</v>
          </cell>
          <cell r="D3609" t="str">
            <v>m³</v>
          </cell>
          <cell r="F3609">
            <v>507392</v>
          </cell>
          <cell r="G3609">
            <v>62918</v>
          </cell>
          <cell r="H3609">
            <v>143324</v>
          </cell>
        </row>
        <row r="3610">
          <cell r="B3610" t="str">
            <v>AF.24125</v>
          </cell>
          <cell r="C3610" t="str">
            <v>Beâ toâng daàm, ñaù 1x2 m³00 - ñoä suït 6-8cm</v>
          </cell>
          <cell r="D3610" t="str">
            <v>m³</v>
          </cell>
          <cell r="F3610">
            <v>542807</v>
          </cell>
          <cell r="G3610">
            <v>62918</v>
          </cell>
          <cell r="H3610">
            <v>143324</v>
          </cell>
        </row>
        <row r="3611">
          <cell r="B3611" t="str">
            <v>AF.24212</v>
          </cell>
          <cell r="C3611" t="str">
            <v>Beâ toâng maùi bôø keânh möông Vöõa beâ toâng maùc 150, ñaù 1x2cm, ñoä suït 6-8 cm</v>
          </cell>
          <cell r="D3611" t="str">
            <v>m³</v>
          </cell>
          <cell r="F3611">
            <v>398506</v>
          </cell>
          <cell r="G3611">
            <v>76522</v>
          </cell>
          <cell r="H3611">
            <v>35921</v>
          </cell>
        </row>
        <row r="3612">
          <cell r="B3612" t="str">
            <v>AF.24213</v>
          </cell>
          <cell r="C3612" t="str">
            <v>Beâ toâng maùi bôø keânh möông Vöõa beâ toâng maùc 200, ñaù 1x2cm, ñoä suït 6-8 cm</v>
          </cell>
          <cell r="D3612" t="str">
            <v>m³</v>
          </cell>
          <cell r="F3612">
            <v>448395</v>
          </cell>
          <cell r="G3612">
            <v>76522</v>
          </cell>
          <cell r="H3612">
            <v>35921</v>
          </cell>
        </row>
        <row r="3613">
          <cell r="B3613" t="str">
            <v>AF.24214</v>
          </cell>
          <cell r="C3613" t="str">
            <v>Beâ toâng maùi bôø keânh möông Vöõa beâ toâng maùc 250, ñaù 1x2cm, ñoä suït 6-8 cm</v>
          </cell>
          <cell r="D3613" t="str">
            <v>m³</v>
          </cell>
          <cell r="F3613">
            <v>504892</v>
          </cell>
          <cell r="G3613">
            <v>76522</v>
          </cell>
          <cell r="H3613">
            <v>35921</v>
          </cell>
        </row>
        <row r="3614">
          <cell r="B3614" t="str">
            <v>AF.24215</v>
          </cell>
          <cell r="C3614" t="str">
            <v>Beâ toâng maùi bôø keânh möông Vöõa beâ toâng maùc 300, ñaù 1x2cm, ñoä suït 6-8 cm</v>
          </cell>
          <cell r="D3614" t="str">
            <v>m³</v>
          </cell>
          <cell r="F3614">
            <v>540133</v>
          </cell>
          <cell r="G3614">
            <v>76522</v>
          </cell>
          <cell r="H3614">
            <v>35921</v>
          </cell>
        </row>
        <row r="3615">
          <cell r="B3615" t="str">
            <v>AF.24222</v>
          </cell>
          <cell r="C3615" t="str">
            <v>Beâ toâng maùi bôø keânh möông Vöõa beâ toâng maùc 150, ñaù  2x4cm, ñoä suït 6-8 cm</v>
          </cell>
          <cell r="D3615" t="str">
            <v>m³</v>
          </cell>
          <cell r="F3615">
            <v>377261</v>
          </cell>
          <cell r="G3615">
            <v>76522</v>
          </cell>
          <cell r="H3615">
            <v>35921</v>
          </cell>
        </row>
        <row r="3616">
          <cell r="B3616" t="str">
            <v>AF.24223</v>
          </cell>
          <cell r="C3616" t="str">
            <v>Beâ toâng maùi bôø keânh möông Vöõa beâ toâng maùc 200, ñaù  2x4cm, ñoä suït 6-8 cm</v>
          </cell>
          <cell r="D3616" t="str">
            <v>m³</v>
          </cell>
          <cell r="F3616">
            <v>424151</v>
          </cell>
          <cell r="G3616">
            <v>76522</v>
          </cell>
          <cell r="H3616">
            <v>35921</v>
          </cell>
        </row>
        <row r="3617">
          <cell r="B3617" t="str">
            <v>AF.24224</v>
          </cell>
          <cell r="C3617" t="str">
            <v>Beâ toâng maùi bôø keânh möông Vöõa beâ toâng maùc 250, ñaù  2x4cm, ñoä suït 6-8 cm</v>
          </cell>
          <cell r="D3617" t="str">
            <v>m³</v>
          </cell>
          <cell r="F3617">
            <v>472940</v>
          </cell>
          <cell r="G3617">
            <v>76522</v>
          </cell>
          <cell r="H3617">
            <v>35921</v>
          </cell>
        </row>
        <row r="3618">
          <cell r="B3618" t="str">
            <v>AF.24225</v>
          </cell>
          <cell r="C3618" t="str">
            <v>Beâ toâng maùi bôø keânh möông Vöõa beâ toâng maùc 300, ñaù  2x4cm, ñoä suït 6-8 cm</v>
          </cell>
          <cell r="D3618" t="str">
            <v>m³</v>
          </cell>
          <cell r="F3618">
            <v>492712</v>
          </cell>
          <cell r="G3618">
            <v>76522</v>
          </cell>
          <cell r="H3618">
            <v>35921</v>
          </cell>
        </row>
        <row r="3619">
          <cell r="B3619" t="str">
            <v>AF.25113</v>
          </cell>
          <cell r="C3619" t="str">
            <v>Beâ toâng coïc nhoài treân caïn, ñöôøng kính coïc &lt;=1000mm Vöõa beâ toâng maùc 200, ñaù 1x2cm, ñoä suït 6-8 cm</v>
          </cell>
          <cell r="D3619" t="str">
            <v>m³</v>
          </cell>
          <cell r="F3619">
            <v>506236</v>
          </cell>
          <cell r="G3619">
            <v>55785</v>
          </cell>
          <cell r="H3619">
            <v>192383</v>
          </cell>
        </row>
        <row r="3620">
          <cell r="B3620" t="str">
            <v>AF.25114</v>
          </cell>
          <cell r="C3620" t="str">
            <v>Beâ toâng coïc nhoài treân caïn, ñöôøng kính coïc &lt;=1000mm Vöõa beâ toâng maùc 250, ñaù 1x2cm, ñoä suït 6-8 cm</v>
          </cell>
          <cell r="D3620" t="str">
            <v>m³</v>
          </cell>
          <cell r="F3620">
            <v>565590</v>
          </cell>
          <cell r="G3620">
            <v>55785</v>
          </cell>
          <cell r="H3620">
            <v>192383</v>
          </cell>
        </row>
        <row r="3621">
          <cell r="B3621" t="str">
            <v>AF.25115</v>
          </cell>
          <cell r="C3621" t="str">
            <v>Beâ toâng coïc nhoài treân caïn, ñöôøng kính coïc &lt;=1000mm Vöõa beâ toâng maùc 300, ñaù 1x2cm, ñoä suït 6-8 cm</v>
          </cell>
          <cell r="D3621" t="str">
            <v>m³</v>
          </cell>
          <cell r="F3621">
            <v>604830</v>
          </cell>
          <cell r="G3621">
            <v>55785</v>
          </cell>
          <cell r="H3621">
            <v>192383</v>
          </cell>
        </row>
        <row r="3622">
          <cell r="B3622" t="str">
            <v>AF.25123</v>
          </cell>
          <cell r="C3622" t="str">
            <v>Beâ toâng coïc nhoài treân caïn, ñöôøng kính coïc &gt;1000mm Vöõa beâ toâng maùc 200, ñaù 1x2cm, ñoä suït 6-8 cm</v>
          </cell>
          <cell r="D3622" t="str">
            <v>m³</v>
          </cell>
          <cell r="F3622">
            <v>508340</v>
          </cell>
          <cell r="G3622">
            <v>47025</v>
          </cell>
          <cell r="H3622">
            <v>132118</v>
          </cell>
        </row>
        <row r="3623">
          <cell r="B3623" t="str">
            <v>AF.25124</v>
          </cell>
          <cell r="C3623" t="str">
            <v>Beâ toâng coïc nhoài treân caïn, ñöôøng kính coïc &gt;1000mm Vöõa beâ toâng maùc 250, ñaù 1x2cm, ñoä suït 6-8 cm</v>
          </cell>
          <cell r="D3623" t="str">
            <v>m³</v>
          </cell>
          <cell r="F3623">
            <v>567695</v>
          </cell>
          <cell r="G3623">
            <v>47025</v>
          </cell>
          <cell r="H3623">
            <v>132118</v>
          </cell>
        </row>
        <row r="3624">
          <cell r="B3624" t="str">
            <v>AF.25125</v>
          </cell>
          <cell r="C3624" t="str">
            <v>Beâ toâng coïc nhoài treân caïn, ñöôøng kính coïc &gt;1000mm Vöõa beâ toâng maùc 300, ñaù 1x2cm, ñoä suït 6-8 cm</v>
          </cell>
          <cell r="D3624" t="str">
            <v>m³</v>
          </cell>
          <cell r="F3624">
            <v>606935</v>
          </cell>
          <cell r="G3624">
            <v>47025</v>
          </cell>
          <cell r="H3624">
            <v>132118</v>
          </cell>
        </row>
        <row r="3625">
          <cell r="B3625" t="str">
            <v>AF.25133</v>
          </cell>
          <cell r="C3625" t="str">
            <v>Beâ toâng coïc nhoài treân caïn, ñöôøng kính coïc &lt;=1000mm Vöõa beâ toâng maùc 200, ñaù  2x4cm, ñoä suït 6-8 cm</v>
          </cell>
          <cell r="D3625" t="str">
            <v>m³</v>
          </cell>
          <cell r="F3625">
            <v>475715</v>
          </cell>
          <cell r="G3625">
            <v>55785</v>
          </cell>
          <cell r="H3625">
            <v>192383</v>
          </cell>
        </row>
        <row r="3626">
          <cell r="B3626" t="str">
            <v>AF.25134</v>
          </cell>
          <cell r="C3626" t="str">
            <v>Beâ toâng coïc nhoài treân caïn, ñöôøng kính coïc &lt;=1000mm Vöõa beâ toâng maùc 250, ñaù  2x4cm, ñoä suït 6-8 cm</v>
          </cell>
          <cell r="D3626" t="str">
            <v>m³</v>
          </cell>
          <cell r="F3626">
            <v>530020</v>
          </cell>
          <cell r="G3626">
            <v>55785</v>
          </cell>
          <cell r="H3626">
            <v>192383</v>
          </cell>
        </row>
        <row r="3627">
          <cell r="B3627" t="str">
            <v>AF.25135</v>
          </cell>
          <cell r="C3627" t="str">
            <v>Beâ toâng coïc nhoài treân caïn, ñöôøng kính coïc &lt;=1000mm Vöõa beâ toâng maùc 300, ñaù  2x4cm, ñoä suït 6-8 cm</v>
          </cell>
          <cell r="D3627" t="str">
            <v>m³</v>
          </cell>
          <cell r="F3627">
            <v>552027</v>
          </cell>
          <cell r="G3627">
            <v>55785</v>
          </cell>
          <cell r="H3627">
            <v>192383</v>
          </cell>
        </row>
        <row r="3628">
          <cell r="B3628" t="str">
            <v>AF.25143</v>
          </cell>
          <cell r="C3628" t="str">
            <v>Beâ toâng coïc nhoài treân caïn, ñöôøng kính coïc &gt;1000mm Vöõa beâ toâng maùc 200, ñaù  2x4cm, ñoä suït 6-8 cm</v>
          </cell>
          <cell r="D3628" t="str">
            <v>m³</v>
          </cell>
          <cell r="F3628">
            <v>477819</v>
          </cell>
          <cell r="G3628">
            <v>47025</v>
          </cell>
          <cell r="H3628">
            <v>132118</v>
          </cell>
        </row>
        <row r="3629">
          <cell r="B3629" t="str">
            <v>AF.25144</v>
          </cell>
          <cell r="C3629" t="str">
            <v>Beâ toâng coïc nhoài treân caïn, ñöôøng kính coïc &gt;1000mm Vöõa beâ toâng maùc 250, ñaù  2x4cm, ñoä suït 6-8 cm</v>
          </cell>
          <cell r="D3629" t="str">
            <v>m³</v>
          </cell>
          <cell r="F3629">
            <v>532125</v>
          </cell>
          <cell r="G3629">
            <v>47025</v>
          </cell>
          <cell r="H3629">
            <v>132118</v>
          </cell>
        </row>
        <row r="3630">
          <cell r="B3630" t="str">
            <v>AF.25145</v>
          </cell>
          <cell r="C3630" t="str">
            <v>Beâ toâng coïc nhoài treân caïn, ñöôøng kính coïc &gt;1000mm Vöõa beâ toâng maùc 300, ñaù  2x4cm, ñoä suït 6-8 cm</v>
          </cell>
          <cell r="D3630" t="str">
            <v>m³</v>
          </cell>
          <cell r="F3630">
            <v>554131</v>
          </cell>
          <cell r="G3630">
            <v>47025</v>
          </cell>
          <cell r="H3630">
            <v>132118</v>
          </cell>
        </row>
        <row r="3631">
          <cell r="B3631" t="str">
            <v>AF.25213</v>
          </cell>
          <cell r="C3631" t="str">
            <v>Beâ toâng coïc nhoài döôùi nöôùc, ñöôøng kính coïc &lt;=1000mm Vöõa beâ toâng maùc 200, ñaù 1x2cm, ñoä suït 6-8 cm</v>
          </cell>
          <cell r="D3631" t="str">
            <v>m³</v>
          </cell>
          <cell r="F3631">
            <v>507752</v>
          </cell>
          <cell r="G3631">
            <v>66849</v>
          </cell>
          <cell r="H3631">
            <v>379042</v>
          </cell>
        </row>
        <row r="3632">
          <cell r="B3632" t="str">
            <v>AF.25214</v>
          </cell>
          <cell r="C3632" t="str">
            <v>Beâ toâng coïc nhoài döôùi nöôùc, ñöôøng kính coïc &lt;=1000mm Vöõa beâ toâng maùc 250, ñaù 1x2cm, ñoä suït 6-8 cm</v>
          </cell>
          <cell r="D3632" t="str">
            <v>m³</v>
          </cell>
          <cell r="F3632">
            <v>567284</v>
          </cell>
          <cell r="G3632">
            <v>66849</v>
          </cell>
          <cell r="H3632">
            <v>379042</v>
          </cell>
        </row>
        <row r="3633">
          <cell r="B3633" t="str">
            <v>AF.25215</v>
          </cell>
          <cell r="C3633" t="str">
            <v>Beâ toâng coïc nhoài döôùi nöôùc, ñöôøng kính coïc &lt;=1000mm Vöõa beâ toâng maùc 300, ñaù 1x2cm, ñoä suït 6-8 cm</v>
          </cell>
          <cell r="D3633" t="str">
            <v>m³</v>
          </cell>
          <cell r="F3633">
            <v>606641</v>
          </cell>
          <cell r="G3633">
            <v>66849</v>
          </cell>
          <cell r="H3633">
            <v>379042</v>
          </cell>
        </row>
        <row r="3634">
          <cell r="B3634" t="str">
            <v>AF.25223</v>
          </cell>
          <cell r="C3634" t="str">
            <v>Beâ toâng coïc nhoài döôùi nöôùc, ñöôøng kính coïc &gt;1000mm Vöõa beâ toâng maùc 200, ñaù 1x2cm, ñoä suït 6-8 cm</v>
          </cell>
          <cell r="D3634" t="str">
            <v>m³</v>
          </cell>
          <cell r="F3634">
            <v>509862</v>
          </cell>
          <cell r="G3634">
            <v>56707</v>
          </cell>
          <cell r="H3634">
            <v>217675</v>
          </cell>
        </row>
        <row r="3635">
          <cell r="B3635" t="str">
            <v>AF.25224</v>
          </cell>
          <cell r="C3635" t="str">
            <v>Beâ toâng coïc nhoài döôùi nöôùc, ñöôøng kính coïc &gt;1000mm Vöõa beâ toâng maùc 250, ñaù 1x2cm, ñoä suït 6-8 cm</v>
          </cell>
          <cell r="D3635" t="str">
            <v>m³</v>
          </cell>
          <cell r="F3635">
            <v>569394</v>
          </cell>
          <cell r="G3635">
            <v>56707</v>
          </cell>
          <cell r="H3635">
            <v>217675</v>
          </cell>
        </row>
        <row r="3636">
          <cell r="B3636" t="str">
            <v>AF.25225</v>
          </cell>
          <cell r="C3636" t="str">
            <v>Beâ toâng coïc nhoài döôùi nöôùc, ñöôøng kính coïc &gt;1000mm Vöõa beâ toâng maùc 300, ñaù 1x2cm, ñoä suït 6-8 cm</v>
          </cell>
          <cell r="D3636" t="str">
            <v>m³</v>
          </cell>
          <cell r="F3636">
            <v>608752</v>
          </cell>
          <cell r="G3636">
            <v>56707</v>
          </cell>
          <cell r="H3636">
            <v>217675</v>
          </cell>
        </row>
        <row r="3637">
          <cell r="B3637" t="str">
            <v>AF.25243</v>
          </cell>
          <cell r="C3637" t="str">
            <v>Beâ toâng coïc nhoài döôùi nöôùc, ñöôøng kính coïc &lt;=1000mm Vöõa beâ toâng maùc 200, ñaù  2x4cm, ñoä suït 6-8 cm</v>
          </cell>
          <cell r="D3637" t="str">
            <v>m³</v>
          </cell>
          <cell r="F3637">
            <v>477139</v>
          </cell>
          <cell r="G3637">
            <v>66849</v>
          </cell>
          <cell r="H3637">
            <v>379042</v>
          </cell>
        </row>
        <row r="3638">
          <cell r="B3638" t="str">
            <v>AF.25244</v>
          </cell>
          <cell r="C3638" t="str">
            <v>Beâ toâng coïc nhoài döôùi nöôùc, ñöôøng kính coïc &lt;=1000mm Vöõa beâ toâng maùc 250, ñaù  2x4cm, ñoä suït 6-8 cm</v>
          </cell>
          <cell r="D3638" t="str">
            <v>m³</v>
          </cell>
          <cell r="F3638">
            <v>531607</v>
          </cell>
          <cell r="G3638">
            <v>66849</v>
          </cell>
          <cell r="H3638">
            <v>379042</v>
          </cell>
        </row>
        <row r="3639">
          <cell r="B3639" t="str">
            <v>AF.25245</v>
          </cell>
          <cell r="C3639" t="str">
            <v>Beâ toâng coïc nhoài döôùi nöôùc, ñöôøng kính coïc &lt;=1000mm Vöõa beâ toâng maùc 300, ñaù  2x4cm, ñoä suït 6-8 cm</v>
          </cell>
          <cell r="D3639" t="str">
            <v>m³</v>
          </cell>
          <cell r="F3639">
            <v>553680</v>
          </cell>
          <cell r="G3639">
            <v>66849</v>
          </cell>
          <cell r="H3639">
            <v>379042</v>
          </cell>
        </row>
        <row r="3640">
          <cell r="B3640" t="str">
            <v>AF.25253</v>
          </cell>
          <cell r="C3640" t="str">
            <v>Beâ toâng coïc nhoài döôùi nöôùc, ñöôøng kính coïc &gt;1000mm Vöõa beâ toâng maùc 200, ñaù  2x4cm, ñoä suït 6-8 cm</v>
          </cell>
          <cell r="D3640" t="str">
            <v>m³</v>
          </cell>
          <cell r="F3640">
            <v>479250</v>
          </cell>
          <cell r="G3640">
            <v>56707</v>
          </cell>
          <cell r="H3640">
            <v>217675</v>
          </cell>
        </row>
        <row r="3641">
          <cell r="B3641" t="str">
            <v>AF.25254</v>
          </cell>
          <cell r="C3641" t="str">
            <v>Beâ toâng coïc nhoài döôùi nöôùc, ñöôøng kính coïc &gt;1000mm Vöõa beâ toâng maùc 250, ñaù  2x4cm, ñoä suït 6-8 cm</v>
          </cell>
          <cell r="D3641" t="str">
            <v>m³</v>
          </cell>
          <cell r="F3641">
            <v>533718</v>
          </cell>
          <cell r="G3641">
            <v>56707</v>
          </cell>
          <cell r="H3641">
            <v>217675</v>
          </cell>
        </row>
        <row r="3642">
          <cell r="B3642" t="str">
            <v>AF.25255</v>
          </cell>
          <cell r="C3642" t="str">
            <v>Beâ toâng coïc nhoài döôùi nöôùc, ñöôøng kính coïc &gt;1000mm Vöõa beâ toâng maùc 300, ñaù  2x4cm, ñoä suït 6-8 cm</v>
          </cell>
          <cell r="D3642" t="str">
            <v>m³</v>
          </cell>
          <cell r="F3642">
            <v>555790</v>
          </cell>
          <cell r="G3642">
            <v>56707</v>
          </cell>
          <cell r="H3642">
            <v>217675</v>
          </cell>
        </row>
        <row r="3643">
          <cell r="B3643" t="str">
            <v>AF.25313</v>
          </cell>
          <cell r="C3643" t="str">
            <v>Beâ toâng coïc Barrette Vöõa beâ toâng maùc 200, ñaù 1x2cm, ñoä suït 6-8 cm</v>
          </cell>
          <cell r="D3643" t="str">
            <v>m³</v>
          </cell>
          <cell r="F3643">
            <v>509259</v>
          </cell>
          <cell r="G3643">
            <v>48408</v>
          </cell>
          <cell r="H3643">
            <v>128745</v>
          </cell>
        </row>
        <row r="3644">
          <cell r="B3644" t="str">
            <v>AF.25314</v>
          </cell>
          <cell r="C3644" t="str">
            <v>Beâ toâng coïc Barrette Vöõa beâ toâng maùc 250, ñaù 1x2cm, ñoä suït 6-8 cm</v>
          </cell>
          <cell r="D3644" t="str">
            <v>m³</v>
          </cell>
          <cell r="F3644">
            <v>568791</v>
          </cell>
          <cell r="G3644">
            <v>48408</v>
          </cell>
          <cell r="H3644">
            <v>128745</v>
          </cell>
        </row>
        <row r="3645">
          <cell r="B3645" t="str">
            <v>AF.25315</v>
          </cell>
          <cell r="C3645" t="str">
            <v>Beâ toâng coïc Barrette Vöõa beâ toâng maùc 300, ñaù 1x2cm, ñoä suït 6-8 cm</v>
          </cell>
          <cell r="D3645" t="str">
            <v>m³</v>
          </cell>
          <cell r="F3645">
            <v>608149</v>
          </cell>
          <cell r="G3645">
            <v>48408</v>
          </cell>
          <cell r="H3645">
            <v>128745</v>
          </cell>
        </row>
        <row r="3646">
          <cell r="B3646" t="str">
            <v>AF.25363</v>
          </cell>
          <cell r="C3646" t="str">
            <v>Beâ toâng coïc Barrette Vöõa beâ toâng maùc 200, ñaù  2x4cm, ñoä suït 6-8 cm</v>
          </cell>
          <cell r="D3646" t="str">
            <v>m³</v>
          </cell>
          <cell r="F3646">
            <v>477218</v>
          </cell>
          <cell r="G3646">
            <v>48408</v>
          </cell>
          <cell r="H3646">
            <v>128745</v>
          </cell>
        </row>
        <row r="3647">
          <cell r="B3647" t="str">
            <v>AF.25364</v>
          </cell>
          <cell r="C3647" t="str">
            <v>Beâ toâng coïc Barrette Vöõa beâ toâng maùc 250, ñaù  2x4cm, ñoä suït 6-8 cm</v>
          </cell>
          <cell r="D3647" t="str">
            <v>m³</v>
          </cell>
          <cell r="F3647">
            <v>531523</v>
          </cell>
          <cell r="G3647">
            <v>48408</v>
          </cell>
          <cell r="H3647">
            <v>128745</v>
          </cell>
        </row>
        <row r="3648">
          <cell r="B3648" t="str">
            <v>AF.25365</v>
          </cell>
          <cell r="C3648" t="str">
            <v>Beâ toâng coïc Barrette Vöõa beâ toâng maùc 300, ñaù  2x4cm, ñoä suït 6-8 cm</v>
          </cell>
          <cell r="D3648" t="str">
            <v>m³</v>
          </cell>
          <cell r="F3648">
            <v>553530</v>
          </cell>
          <cell r="G3648">
            <v>48408</v>
          </cell>
          <cell r="H3648">
            <v>128745</v>
          </cell>
        </row>
        <row r="3649">
          <cell r="B3649" t="str">
            <v>AF.26112</v>
          </cell>
          <cell r="C3649" t="str">
            <v>Beâ toâng beå chöùa thaønh thaúng Vöõa beâ toâng maùc 150, ñaù 1x2cm, ñoä suït 6-8 cm</v>
          </cell>
          <cell r="D3649" t="str">
            <v>m³</v>
          </cell>
          <cell r="F3649">
            <v>518998</v>
          </cell>
          <cell r="G3649">
            <v>193388</v>
          </cell>
          <cell r="H3649">
            <v>81729</v>
          </cell>
        </row>
        <row r="3650">
          <cell r="B3650" t="str">
            <v>AF.26113</v>
          </cell>
          <cell r="C3650" t="str">
            <v>Beâ toâng beå chöùa thaønh thaúng Vöõa beâ toâng maùc 200, ñaù 1x2cm, ñoä suït 6-8 cm</v>
          </cell>
          <cell r="D3650" t="str">
            <v>m³</v>
          </cell>
          <cell r="F3650">
            <v>568888</v>
          </cell>
          <cell r="G3650">
            <v>193388</v>
          </cell>
          <cell r="H3650">
            <v>81729</v>
          </cell>
        </row>
        <row r="3651">
          <cell r="B3651" t="str">
            <v>AF.26114</v>
          </cell>
          <cell r="C3651" t="str">
            <v>Beâ toâng beå chöùa thaønh thaúng Vöõa beâ toâng maùc 250, ñaù 1x2cm, ñoä suït 6-8 cm</v>
          </cell>
          <cell r="D3651" t="str">
            <v>m³</v>
          </cell>
          <cell r="F3651">
            <v>625385</v>
          </cell>
          <cell r="G3651">
            <v>193388</v>
          </cell>
          <cell r="H3651">
            <v>81729</v>
          </cell>
        </row>
        <row r="3652">
          <cell r="B3652" t="str">
            <v>AF.26115</v>
          </cell>
          <cell r="C3652" t="str">
            <v>Beâ toâng beå chöùa thaønh thaúng Vöõa beâ toâng maùc 300, ñaù 1x2cm, ñoä suït 6-8 cm</v>
          </cell>
          <cell r="D3652" t="str">
            <v>m³</v>
          </cell>
          <cell r="F3652">
            <v>660626</v>
          </cell>
          <cell r="G3652">
            <v>193388</v>
          </cell>
          <cell r="H3652">
            <v>81729</v>
          </cell>
        </row>
        <row r="3653">
          <cell r="B3653" t="str">
            <v>AF.26122</v>
          </cell>
          <cell r="C3653" t="str">
            <v>Beâ toâng beå chöùa thaønh cong Vöõa beâ toâng maùc 150, ñaù 1x2cm, ñoä suït 6-8 cm</v>
          </cell>
          <cell r="D3653" t="str">
            <v>m³</v>
          </cell>
          <cell r="F3653">
            <v>518998</v>
          </cell>
          <cell r="G3653">
            <v>281400</v>
          </cell>
          <cell r="H3653">
            <v>81729</v>
          </cell>
        </row>
        <row r="3654">
          <cell r="B3654" t="str">
            <v>AF.26123</v>
          </cell>
          <cell r="C3654" t="str">
            <v>Beâ toâng beå chöùa thaønh cong Vöõa beâ toâng maùc 200, ñaù 1x2cm, ñoä suït 6-8 cm</v>
          </cell>
          <cell r="D3654" t="str">
            <v>m³</v>
          </cell>
          <cell r="F3654">
            <v>568888</v>
          </cell>
          <cell r="G3654">
            <v>281400</v>
          </cell>
          <cell r="H3654">
            <v>81729</v>
          </cell>
        </row>
        <row r="3655">
          <cell r="B3655" t="str">
            <v>AF.26124</v>
          </cell>
          <cell r="C3655" t="str">
            <v>Beâ toâng beå chöùa thaønh cong Vöõa beâ toâng maùc 250, ñaù 1x2cm, ñoä suït 6-8 cm</v>
          </cell>
          <cell r="D3655" t="str">
            <v>m³</v>
          </cell>
          <cell r="F3655">
            <v>625385</v>
          </cell>
          <cell r="G3655">
            <v>281400</v>
          </cell>
          <cell r="H3655">
            <v>81729</v>
          </cell>
        </row>
        <row r="3656">
          <cell r="B3656" t="str">
            <v>AF.26125</v>
          </cell>
          <cell r="C3656" t="str">
            <v>Beâ toâng beå chöùa thaønh cong Vöõa beâ toâng maùc 300, ñaù 1x2cm, ñoä suït 6-8 cm</v>
          </cell>
          <cell r="D3656" t="str">
            <v>m³</v>
          </cell>
          <cell r="F3656">
            <v>660626</v>
          </cell>
          <cell r="G3656">
            <v>281400</v>
          </cell>
          <cell r="H3656">
            <v>81729</v>
          </cell>
        </row>
        <row r="3657">
          <cell r="B3657" t="str">
            <v>AF.26212</v>
          </cell>
          <cell r="C3657" t="str">
            <v>Beâ toâng maùng daïng chöõ V, hình baùn nguyeät vaø ña giaùc Vöõa beâ toâng maùc 150, ñaù 1x2cm, ñoä suït 6-8 cm</v>
          </cell>
          <cell r="D3657" t="str">
            <v>m³</v>
          </cell>
          <cell r="F3657">
            <v>398505</v>
          </cell>
          <cell r="G3657">
            <v>146817</v>
          </cell>
          <cell r="H3657">
            <v>81729</v>
          </cell>
        </row>
        <row r="3658">
          <cell r="B3658" t="str">
            <v>AF.26213</v>
          </cell>
          <cell r="C3658" t="str">
            <v>Beâ toâng maùng daïng chöõ V, hình baùn nguyeät vaø ña giaùc Vöõa beâ toâng maùc 200, ñaù 1x2cm, ñoä suït 6-8 cm</v>
          </cell>
          <cell r="D3658" t="str">
            <v>m³</v>
          </cell>
          <cell r="F3658">
            <v>448395</v>
          </cell>
          <cell r="G3658">
            <v>146817</v>
          </cell>
          <cell r="H3658">
            <v>81729</v>
          </cell>
        </row>
        <row r="3659">
          <cell r="B3659" t="str">
            <v>AF.26214</v>
          </cell>
          <cell r="C3659" t="str">
            <v>Beâ toâng maùng daïng chöõ V, hình baùn nguyeät vaø ña giaùc Vöõa beâ toâng maùc 250, ñaù 1x2cm, ñoä suït 6-8 cm</v>
          </cell>
          <cell r="D3659" t="str">
            <v>m³</v>
          </cell>
          <cell r="F3659">
            <v>504892</v>
          </cell>
          <cell r="G3659">
            <v>146817</v>
          </cell>
          <cell r="H3659">
            <v>81729</v>
          </cell>
        </row>
        <row r="3660">
          <cell r="B3660" t="str">
            <v>AF.26215</v>
          </cell>
          <cell r="C3660" t="str">
            <v>Beâ toâng maùng daïng chöõ V, hình baùn nguyeät vaø ña giaùc Vöõa beâ toâng maùc 300, ñaù 1x2cm, ñoä suït 6-8 cm</v>
          </cell>
          <cell r="D3660" t="str">
            <v>m³</v>
          </cell>
          <cell r="F3660">
            <v>540133</v>
          </cell>
          <cell r="G3660">
            <v>146817</v>
          </cell>
          <cell r="H3660">
            <v>81729</v>
          </cell>
        </row>
        <row r="3661">
          <cell r="B3661" t="str">
            <v>AF.27112</v>
          </cell>
          <cell r="C3661" t="str">
            <v>Beâ toâng tröôït loàng thang maùy Vöõa beâ toâng maùc 150, ñaù 1x2cm, ñoä suït 6-8 cm</v>
          </cell>
          <cell r="D3661" t="str">
            <v>m³</v>
          </cell>
          <cell r="F3661">
            <v>398505</v>
          </cell>
          <cell r="G3661">
            <v>150918</v>
          </cell>
          <cell r="H3661">
            <v>206684</v>
          </cell>
        </row>
        <row r="3662">
          <cell r="B3662" t="str">
            <v>AF.27113</v>
          </cell>
          <cell r="C3662" t="str">
            <v>Beâ toâng tröôït loàng thang maùy Vöõa beâ toâng maùc 200, ñaù 1x2cm, ñoä suït 6-8 cm</v>
          </cell>
          <cell r="D3662" t="str">
            <v>m³</v>
          </cell>
          <cell r="F3662">
            <v>448395</v>
          </cell>
          <cell r="G3662">
            <v>150918</v>
          </cell>
          <cell r="H3662">
            <v>206684</v>
          </cell>
        </row>
        <row r="3663">
          <cell r="B3663" t="str">
            <v>AF.27114</v>
          </cell>
          <cell r="C3663" t="str">
            <v>Beâ toâng tröôït loàng thang maùy Vöõa beâ toâng maùc 250, ñaù 1x2cm, ñoä suït 6-8 cm</v>
          </cell>
          <cell r="D3663" t="str">
            <v>m³</v>
          </cell>
          <cell r="F3663">
            <v>504892</v>
          </cell>
          <cell r="G3663">
            <v>150918</v>
          </cell>
          <cell r="H3663">
            <v>206684</v>
          </cell>
        </row>
        <row r="3664">
          <cell r="B3664" t="str">
            <v>AF.27115</v>
          </cell>
          <cell r="C3664" t="str">
            <v>Beâ toâng tröôït loàng thang maùy Vöõa beâ toâng maùc 300, ñaù 1x2cm, ñoä suït 6-8 cm</v>
          </cell>
          <cell r="D3664" t="str">
            <v>m³</v>
          </cell>
          <cell r="F3664">
            <v>540133</v>
          </cell>
          <cell r="G3664">
            <v>150918</v>
          </cell>
          <cell r="H3664">
            <v>206684</v>
          </cell>
        </row>
        <row r="3665">
          <cell r="B3665" t="str">
            <v>AF.27212</v>
          </cell>
          <cell r="C3665" t="str">
            <v>Beâ toâng tröôït Siloâ Vöõa beâ toâng maùc 150, ñaù 1x2cm, ñoä suït 6-8 cm</v>
          </cell>
          <cell r="D3665" t="str">
            <v>m³</v>
          </cell>
          <cell r="F3665">
            <v>398505</v>
          </cell>
          <cell r="G3665">
            <v>108406</v>
          </cell>
          <cell r="H3665">
            <v>201015</v>
          </cell>
        </row>
        <row r="3666">
          <cell r="B3666" t="str">
            <v>AF.27213</v>
          </cell>
          <cell r="C3666" t="str">
            <v>Beâ toâng tröôït Siloâ Vöõa beâ toâng maùc 200, ñaù 1x2cm, ñoä suït 6-8 cm</v>
          </cell>
          <cell r="D3666" t="str">
            <v>m³</v>
          </cell>
          <cell r="F3666">
            <v>448395</v>
          </cell>
          <cell r="G3666">
            <v>108406</v>
          </cell>
          <cell r="H3666">
            <v>201015</v>
          </cell>
        </row>
        <row r="3667">
          <cell r="B3667" t="str">
            <v>AF.27214</v>
          </cell>
          <cell r="C3667" t="str">
            <v>Beâ toâng tröôït Siloâ Vöõa beâ toâng maùc 250, ñaù 1x2cm, ñoä suït 6-8 cm</v>
          </cell>
          <cell r="D3667" t="str">
            <v>m³</v>
          </cell>
          <cell r="F3667">
            <v>504892</v>
          </cell>
          <cell r="G3667">
            <v>108406</v>
          </cell>
          <cell r="H3667">
            <v>201015</v>
          </cell>
        </row>
        <row r="3668">
          <cell r="B3668" t="str">
            <v>AF.27215</v>
          </cell>
          <cell r="C3668" t="str">
            <v>Beâ toâng tröôït Siloâ Vöõa beâ toâng maùc 300, ñaù 1x2cm, ñoä suït 6-8 cm</v>
          </cell>
          <cell r="D3668" t="str">
            <v>m³</v>
          </cell>
          <cell r="F3668">
            <v>540133</v>
          </cell>
          <cell r="G3668">
            <v>108406</v>
          </cell>
          <cell r="H3668">
            <v>201015</v>
          </cell>
        </row>
        <row r="3669">
          <cell r="B3669" t="str">
            <v>AF.27312</v>
          </cell>
          <cell r="C3669" t="str">
            <v>Beâ toâng tröôït oáng khoùi Vöõa beâ toâng maùc 150, ñaù 1x2cm, ñoä suït 6-8 cm</v>
          </cell>
          <cell r="D3669" t="str">
            <v>m³</v>
          </cell>
          <cell r="F3669">
            <v>398505</v>
          </cell>
          <cell r="G3669">
            <v>193430</v>
          </cell>
          <cell r="H3669">
            <v>236324</v>
          </cell>
        </row>
        <row r="3670">
          <cell r="B3670" t="str">
            <v>AF.27313</v>
          </cell>
          <cell r="C3670" t="str">
            <v>Beâ toâng tröôït oáng khoùi Vöõa beâ toâng maùc 200, ñaù 1x2cm, ñoä suït 6-8 cm</v>
          </cell>
          <cell r="D3670" t="str">
            <v>m³</v>
          </cell>
          <cell r="F3670">
            <v>448395</v>
          </cell>
          <cell r="G3670">
            <v>193430</v>
          </cell>
          <cell r="H3670">
            <v>236324</v>
          </cell>
        </row>
        <row r="3671">
          <cell r="B3671" t="str">
            <v>AF.27314</v>
          </cell>
          <cell r="C3671" t="str">
            <v>Beâ toâng tröôït oáng khoùi Vöõa beâ toâng maùc 250, ñaù 1x2cm, ñoä suït 6-8 cm</v>
          </cell>
          <cell r="D3671" t="str">
            <v>m³</v>
          </cell>
          <cell r="F3671">
            <v>504892</v>
          </cell>
          <cell r="G3671">
            <v>193430</v>
          </cell>
          <cell r="H3671">
            <v>236324</v>
          </cell>
        </row>
        <row r="3672">
          <cell r="B3672" t="str">
            <v>AF.27315</v>
          </cell>
          <cell r="C3672" t="str">
            <v>Beâ toâng tröôït oáng khoùi Vöõa beâ toâng maùc 300, ñaù 1x2cm, ñoä suït 6-8 cm</v>
          </cell>
          <cell r="D3672" t="str">
            <v>m³</v>
          </cell>
          <cell r="F3672">
            <v>540133</v>
          </cell>
          <cell r="G3672">
            <v>193430</v>
          </cell>
          <cell r="H3672">
            <v>236324</v>
          </cell>
        </row>
        <row r="3673">
          <cell r="B3673" t="str">
            <v>AF.28113</v>
          </cell>
          <cell r="C3673" t="str">
            <v>Beâ toâng laøm lôùp vöõa xi maêng baûo veä maùi ñaäp maùc 50</v>
          </cell>
          <cell r="D3673" t="str">
            <v>100m²</v>
          </cell>
          <cell r="F3673">
            <v>2144649</v>
          </cell>
          <cell r="G3673">
            <v>1526606</v>
          </cell>
          <cell r="H3673">
            <v>842935</v>
          </cell>
        </row>
        <row r="3674">
          <cell r="B3674" t="str">
            <v>AF.28114</v>
          </cell>
          <cell r="C3674" t="str">
            <v>Beâ toâng laøm lôùp vöõa xi maêng baûo veä maùi ñaäp maùc 75</v>
          </cell>
          <cell r="D3674" t="str">
            <v>100m²</v>
          </cell>
          <cell r="F3674">
            <v>2708375</v>
          </cell>
          <cell r="G3674">
            <v>1526606</v>
          </cell>
          <cell r="H3674">
            <v>842935</v>
          </cell>
        </row>
        <row r="3675">
          <cell r="B3675" t="str">
            <v>AF.31112</v>
          </cell>
          <cell r="C3675" t="str">
            <v>Beâ toâng moùng coù chieàu roäng &lt;=250 cm Vöõa beâ toâng maùc 150, ñaù 1x2cm, ñoä suït 14-17 cm</v>
          </cell>
          <cell r="D3675" t="str">
            <v>m³</v>
          </cell>
          <cell r="F3675">
            <v>402603</v>
          </cell>
          <cell r="G3675">
            <v>30959</v>
          </cell>
          <cell r="H3675">
            <v>71910</v>
          </cell>
        </row>
        <row r="3676">
          <cell r="B3676" t="str">
            <v>AF.31113</v>
          </cell>
          <cell r="C3676" t="str">
            <v>Beâ toâng moùng coù chieàu roäng &lt;=250 cm Vöõa beâ toâng maùc 200, ñaù 1x2cm, ñoä suït 14-17 cm</v>
          </cell>
          <cell r="D3676" t="str">
            <v>m³</v>
          </cell>
          <cell r="F3676">
            <v>455038</v>
          </cell>
          <cell r="G3676">
            <v>30959</v>
          </cell>
          <cell r="H3676">
            <v>71910</v>
          </cell>
        </row>
        <row r="3677">
          <cell r="B3677" t="str">
            <v>AF.31114</v>
          </cell>
          <cell r="C3677" t="str">
            <v>Beâ toâng moùng coù chieàu roäng &lt;=250 cm Vöõa beâ toâng maùc 250, ñaù 1x2cm, ñoä suït 14-17 cm</v>
          </cell>
          <cell r="D3677" t="str">
            <v>m³</v>
          </cell>
          <cell r="F3677">
            <v>512485</v>
          </cell>
          <cell r="G3677">
            <v>30959</v>
          </cell>
          <cell r="H3677">
            <v>71910</v>
          </cell>
        </row>
        <row r="3678">
          <cell r="B3678" t="str">
            <v>AF.31115</v>
          </cell>
          <cell r="C3678" t="str">
            <v>Beâ toâng moùng coù chieàu roäng &lt;=250 cm Vöõa beâ toâng maùc 300, ñaù 1x2cm, ñoä suït 14-17 cm</v>
          </cell>
          <cell r="D3678" t="str">
            <v>m³</v>
          </cell>
          <cell r="F3678">
            <v>548906</v>
          </cell>
          <cell r="G3678">
            <v>30959</v>
          </cell>
          <cell r="H3678">
            <v>71910</v>
          </cell>
        </row>
        <row r="3679">
          <cell r="B3679" t="str">
            <v>AF.31122</v>
          </cell>
          <cell r="C3679" t="str">
            <v>Beâ toâng moùng coù chieàu roäng &gt;250 cm Vöõa beâ toâng maùc 150, ñaù 1x2cm, ñoä suït 14-17 cm</v>
          </cell>
          <cell r="D3679" t="str">
            <v>m³</v>
          </cell>
          <cell r="F3679">
            <v>440498</v>
          </cell>
          <cell r="G3679">
            <v>44071</v>
          </cell>
          <cell r="H3679">
            <v>71910</v>
          </cell>
        </row>
        <row r="3680">
          <cell r="B3680" t="str">
            <v>AF.31123</v>
          </cell>
          <cell r="C3680" t="str">
            <v>Beâ toâng moùng coù chieàu roäng &gt;250 cm Vöõa beâ toâng maùc 200, ñaù 1x2cm, ñoä suït 14-17 cm</v>
          </cell>
          <cell r="D3680" t="str">
            <v>m³</v>
          </cell>
          <cell r="F3680">
            <v>492932</v>
          </cell>
          <cell r="G3680">
            <v>44071</v>
          </cell>
          <cell r="H3680">
            <v>71910</v>
          </cell>
        </row>
        <row r="3681">
          <cell r="B3681" t="str">
            <v>AF.31124</v>
          </cell>
          <cell r="C3681" t="str">
            <v>Beâ toâng moùng coù chieàu roäng &gt;250 cm Vöõa beâ toâng maùc 250, ñaù 1x2cm, ñoä suït 14-17 cm</v>
          </cell>
          <cell r="D3681" t="str">
            <v>m³</v>
          </cell>
          <cell r="F3681">
            <v>550380</v>
          </cell>
          <cell r="G3681">
            <v>44071</v>
          </cell>
          <cell r="H3681">
            <v>71910</v>
          </cell>
        </row>
        <row r="3682">
          <cell r="B3682" t="str">
            <v>AF.31125</v>
          </cell>
          <cell r="C3682" t="str">
            <v>Beâ toâng moùng coù chieàu roäng &gt;250 cm Vöõa beâ toâng maùc 300, ñaù 1x2cm, ñoä suït 14-17 cm</v>
          </cell>
          <cell r="D3682" t="str">
            <v>m³</v>
          </cell>
          <cell r="F3682">
            <v>586800</v>
          </cell>
          <cell r="G3682">
            <v>44071</v>
          </cell>
          <cell r="H3682">
            <v>71910</v>
          </cell>
        </row>
        <row r="3683">
          <cell r="B3683" t="str">
            <v>AF.31132</v>
          </cell>
          <cell r="C3683" t="str">
            <v>Beâ toâng moùng coù chieàu roäng &lt;=250 cm Vöõa beâ toâng maùc 150, ñaù  2x4cm, ñoä suït 14-17 cm</v>
          </cell>
          <cell r="D3683" t="str">
            <v>m³</v>
          </cell>
          <cell r="F3683">
            <v>374268</v>
          </cell>
          <cell r="G3683">
            <v>30959</v>
          </cell>
          <cell r="H3683">
            <v>71910</v>
          </cell>
        </row>
        <row r="3684">
          <cell r="B3684" t="str">
            <v>AF.31133</v>
          </cell>
          <cell r="C3684" t="str">
            <v>Beâ toâng moùng coù chieàu roäng &lt;=250 cm Vöõa beâ toâng maùc 200, ñaù  2x4cm, ñoä suït 14-17 cm</v>
          </cell>
          <cell r="D3684" t="str">
            <v>m³</v>
          </cell>
          <cell r="F3684">
            <v>420990</v>
          </cell>
          <cell r="G3684">
            <v>30959</v>
          </cell>
          <cell r="H3684">
            <v>71910</v>
          </cell>
        </row>
        <row r="3685">
          <cell r="B3685" t="str">
            <v>AF.31134</v>
          </cell>
          <cell r="C3685" t="str">
            <v>Beâ toâng moùng coù chieàu roäng &lt;=250 cm Vöõa beâ toâng maùc 250, ñaù  2x4cm, ñoä suït 14-17 cm</v>
          </cell>
          <cell r="D3685" t="str">
            <v>m³</v>
          </cell>
          <cell r="F3685">
            <v>470870</v>
          </cell>
          <cell r="G3685">
            <v>30959</v>
          </cell>
          <cell r="H3685">
            <v>71910</v>
          </cell>
        </row>
        <row r="3686">
          <cell r="B3686" t="str">
            <v>AF.31135</v>
          </cell>
          <cell r="C3686" t="str">
            <v>Beâ toâng moùng coù chieàu roäng &lt;=250 cm Vöõa beâ toâng maùc 300, ñaù  2x4cm, ñoä suït 14-17 cm</v>
          </cell>
          <cell r="D3686" t="str">
            <v>m³</v>
          </cell>
          <cell r="F3686">
            <v>506279</v>
          </cell>
          <cell r="G3686">
            <v>30959</v>
          </cell>
          <cell r="H3686">
            <v>71910</v>
          </cell>
        </row>
        <row r="3687">
          <cell r="B3687" t="str">
            <v>AF.31142</v>
          </cell>
          <cell r="C3687" t="str">
            <v>Beâ toâng moùng coù chieàu roäng &gt;250 cm Vöõa beâ toâng maùc 150, ñaù  2x4cm, ñoä suït 14-17 cm</v>
          </cell>
          <cell r="D3687" t="str">
            <v>m³</v>
          </cell>
          <cell r="F3687">
            <v>412163</v>
          </cell>
          <cell r="G3687">
            <v>44071</v>
          </cell>
          <cell r="H3687">
            <v>71910</v>
          </cell>
        </row>
        <row r="3688">
          <cell r="B3688" t="str">
            <v>AF.31143</v>
          </cell>
          <cell r="C3688" t="str">
            <v>Beâ toâng moùng coù chieàu roäng &gt;250 cm Vöõa beâ toâng maùc 200, ñaù  2x4cm, ñoä suït 14-17 cm</v>
          </cell>
          <cell r="D3688" t="str">
            <v>m³</v>
          </cell>
          <cell r="F3688">
            <v>458885</v>
          </cell>
          <cell r="G3688">
            <v>44071</v>
          </cell>
          <cell r="H3688">
            <v>71910</v>
          </cell>
        </row>
        <row r="3689">
          <cell r="B3689" t="str">
            <v>AF.31144</v>
          </cell>
          <cell r="C3689" t="str">
            <v>Beâ toâng moùng coù chieàu roäng &gt;250 cm Vöõa beâ toâng maùc 250, ñaù  2x4cm, ñoä suït 14-17 cm</v>
          </cell>
          <cell r="D3689" t="str">
            <v>m³</v>
          </cell>
          <cell r="F3689">
            <v>508764</v>
          </cell>
          <cell r="G3689">
            <v>44071</v>
          </cell>
          <cell r="H3689">
            <v>71910</v>
          </cell>
        </row>
        <row r="3690">
          <cell r="B3690" t="str">
            <v>AF.31145</v>
          </cell>
          <cell r="C3690" t="str">
            <v>Beâ toâng moùng coù chieàu roäng &gt;250 cm Vöõa beâ toâng maùc 300, ñaù  2x4cm, ñoä suït 14-17 cm</v>
          </cell>
          <cell r="D3690" t="str">
            <v>m³</v>
          </cell>
          <cell r="F3690">
            <v>544173</v>
          </cell>
          <cell r="G3690">
            <v>44071</v>
          </cell>
          <cell r="H3690">
            <v>71910</v>
          </cell>
        </row>
        <row r="3691">
          <cell r="B3691" t="str">
            <v>AF.31152</v>
          </cell>
          <cell r="C3691" t="str">
            <v>Beâ toâng moùng coù chieàu roäng &lt;=250 cm Vöõa beâ toâng maùc 150, ñaù  4x6cm, ñoä suït 14-17 cm</v>
          </cell>
          <cell r="D3691" t="str">
            <v>m³</v>
          </cell>
          <cell r="F3691">
            <v>359020</v>
          </cell>
          <cell r="G3691">
            <v>30959</v>
          </cell>
          <cell r="H3691">
            <v>71910</v>
          </cell>
        </row>
        <row r="3692">
          <cell r="B3692" t="str">
            <v>AF.31153</v>
          </cell>
          <cell r="C3692" t="str">
            <v>Beâ toâng moùng coù chieàu roäng &lt;=250 cm Vöõa beâ toâng maùc 200, ñaù  4x6cm, ñoä suït 14-17 cm</v>
          </cell>
          <cell r="D3692" t="str">
            <v>m³</v>
          </cell>
          <cell r="F3692">
            <v>404228</v>
          </cell>
          <cell r="G3692">
            <v>30959</v>
          </cell>
          <cell r="H3692">
            <v>71910</v>
          </cell>
        </row>
        <row r="3693">
          <cell r="B3693" t="str">
            <v>AF.31154</v>
          </cell>
          <cell r="C3693" t="str">
            <v>Beâ toâng moùng coù chieàu roäng &lt;=250 cm Vöõa beâ toâng maùc 250, ñaù  4x6cm, ñoä suït 14-17 cm</v>
          </cell>
          <cell r="D3693" t="str">
            <v>m³</v>
          </cell>
          <cell r="F3693">
            <v>451012</v>
          </cell>
          <cell r="G3693">
            <v>30959</v>
          </cell>
          <cell r="H3693">
            <v>71910</v>
          </cell>
        </row>
        <row r="3694">
          <cell r="B3694" t="str">
            <v>AF.31155</v>
          </cell>
          <cell r="C3694" t="str">
            <v>Beâ toâng moùng coù chieàu roäng &lt;=250 cm Vöõa beâ toâng maùc 300, ñaù  4x6cm, ñoä suït 14-17 cm</v>
          </cell>
          <cell r="D3694" t="str">
            <v>m³</v>
          </cell>
          <cell r="F3694">
            <v>500448</v>
          </cell>
          <cell r="G3694">
            <v>30959</v>
          </cell>
          <cell r="H3694">
            <v>71910</v>
          </cell>
        </row>
        <row r="3695">
          <cell r="B3695" t="str">
            <v>AF.31162</v>
          </cell>
          <cell r="C3695" t="str">
            <v>Beâ toâng moùng coù chieàu roäng &gt;250 cm Vöõa beâ toâng maùc 150, ñaù  4x6cm, ñoä suït 14-17 cm</v>
          </cell>
          <cell r="D3695" t="str">
            <v>m³</v>
          </cell>
          <cell r="F3695">
            <v>396914</v>
          </cell>
          <cell r="G3695">
            <v>44071</v>
          </cell>
          <cell r="H3695">
            <v>71910</v>
          </cell>
        </row>
        <row r="3696">
          <cell r="B3696" t="str">
            <v>AF.31163</v>
          </cell>
          <cell r="C3696" t="str">
            <v>Beâ toâng moùng coù chieàu roäng &gt;250 cm Vöõa beâ toâng maùc 200, ñaù  4x6cm, ñoä suït 14-17 cm</v>
          </cell>
          <cell r="D3696" t="str">
            <v>m³</v>
          </cell>
          <cell r="F3696">
            <v>442123</v>
          </cell>
          <cell r="G3696">
            <v>44071</v>
          </cell>
          <cell r="H3696">
            <v>71910</v>
          </cell>
        </row>
        <row r="3697">
          <cell r="B3697" t="str">
            <v>AF.31164</v>
          </cell>
          <cell r="C3697" t="str">
            <v>Beâ toâng moùng coù chieàu roäng &gt;250 cm Vöõa beâ toâng maùc 250, ñaù  4x6cm, ñoä suït 14-17 cm</v>
          </cell>
          <cell r="D3697" t="str">
            <v>m³</v>
          </cell>
          <cell r="F3697">
            <v>488906</v>
          </cell>
          <cell r="G3697">
            <v>44071</v>
          </cell>
          <cell r="H3697">
            <v>71910</v>
          </cell>
        </row>
        <row r="3698">
          <cell r="B3698" t="str">
            <v>AF.31165</v>
          </cell>
          <cell r="C3698" t="str">
            <v>Beâ toâng moùng coù chieàu roäng &gt;250 cm Vöõa beâ toâng maùc 300, ñaù  4x6cm, ñoä suït 14-17 cm</v>
          </cell>
          <cell r="D3698" t="str">
            <v>m³</v>
          </cell>
          <cell r="F3698">
            <v>538343</v>
          </cell>
          <cell r="G3698">
            <v>44071</v>
          </cell>
          <cell r="H3698">
            <v>71910</v>
          </cell>
        </row>
        <row r="3699">
          <cell r="B3699" t="str">
            <v>AF.31212</v>
          </cell>
          <cell r="C3699" t="str">
            <v>Beâ toâng neàn Vöõa beâ toâng maùc 150, ñaù 1x2cm, ñoä suït 14-17 cm</v>
          </cell>
          <cell r="D3699" t="str">
            <v>m³</v>
          </cell>
          <cell r="F3699">
            <v>406566</v>
          </cell>
          <cell r="G3699">
            <v>22582</v>
          </cell>
          <cell r="H3699">
            <v>71382</v>
          </cell>
        </row>
        <row r="3700">
          <cell r="B3700" t="str">
            <v>AF.31213</v>
          </cell>
          <cell r="C3700" t="str">
            <v>Beâ toâng neàn Vöõa beâ toâng maùc 200, ñaù 1x2cm, ñoä suït 14-17 cm</v>
          </cell>
          <cell r="D3700" t="str">
            <v>m³</v>
          </cell>
          <cell r="F3700">
            <v>459517</v>
          </cell>
          <cell r="G3700">
            <v>22582</v>
          </cell>
          <cell r="H3700">
            <v>71382</v>
          </cell>
        </row>
        <row r="3701">
          <cell r="B3701" t="str">
            <v>AF.31214</v>
          </cell>
          <cell r="C3701" t="str">
            <v>Beâ toâng neàn Vöõa beâ toâng maùc 250, ñaù 1x2cm, ñoä suït 14-17 cm</v>
          </cell>
          <cell r="D3701" t="str">
            <v>m³</v>
          </cell>
          <cell r="F3701">
            <v>517540</v>
          </cell>
          <cell r="G3701">
            <v>22582</v>
          </cell>
          <cell r="H3701">
            <v>71382</v>
          </cell>
        </row>
        <row r="3702">
          <cell r="B3702" t="str">
            <v>AF.31215</v>
          </cell>
          <cell r="C3702" t="str">
            <v>Beâ toâng neàn Vöõa beâ toâng maùc 300, ñaù 1x2cm, ñoä suït 14-17 cm</v>
          </cell>
          <cell r="D3702" t="str">
            <v>m³</v>
          </cell>
          <cell r="F3702">
            <v>554321</v>
          </cell>
          <cell r="G3702">
            <v>22582</v>
          </cell>
          <cell r="H3702">
            <v>71382</v>
          </cell>
        </row>
        <row r="3703">
          <cell r="B3703" t="str">
            <v>AF.31232</v>
          </cell>
          <cell r="C3703" t="str">
            <v>Beâ toâng neàn Vöõa beâ toâng maùc 150, ñaù  2x4cm, ñoä suït 14-17 cm</v>
          </cell>
          <cell r="D3703" t="str">
            <v>m³</v>
          </cell>
          <cell r="F3703">
            <v>377955</v>
          </cell>
          <cell r="G3703">
            <v>22582</v>
          </cell>
          <cell r="H3703">
            <v>71382</v>
          </cell>
        </row>
        <row r="3704">
          <cell r="B3704" t="str">
            <v>AF.31233</v>
          </cell>
          <cell r="C3704" t="str">
            <v>Beâ toâng neàn Vöõa beâ toâng maùc 200, ñaù  2x4cm, ñoä suït 14-17 cm</v>
          </cell>
          <cell r="D3704" t="str">
            <v>m³</v>
          </cell>
          <cell r="F3704">
            <v>425138</v>
          </cell>
          <cell r="G3704">
            <v>22582</v>
          </cell>
          <cell r="H3704">
            <v>71382</v>
          </cell>
        </row>
        <row r="3705">
          <cell r="B3705" t="str">
            <v>AF.31234</v>
          </cell>
          <cell r="C3705" t="str">
            <v>Beâ toâng neàn Vöõa beâ toâng maùc 250, ñaù  2x4cm, ñoä suït 14-17 cm</v>
          </cell>
          <cell r="D3705" t="str">
            <v>m³</v>
          </cell>
          <cell r="F3705">
            <v>475509</v>
          </cell>
          <cell r="G3705">
            <v>22582</v>
          </cell>
          <cell r="H3705">
            <v>71382</v>
          </cell>
        </row>
        <row r="3706">
          <cell r="B3706" t="str">
            <v>AF.31235</v>
          </cell>
          <cell r="C3706" t="str">
            <v>Beâ toâng neàn Vöõa beâ toâng maùc 300, ñaù  2x4cm, ñoä suït 14-17 cm</v>
          </cell>
          <cell r="D3706" t="str">
            <v>m³</v>
          </cell>
          <cell r="F3706">
            <v>511266</v>
          </cell>
          <cell r="G3706">
            <v>22582</v>
          </cell>
          <cell r="H3706">
            <v>71382</v>
          </cell>
        </row>
        <row r="3707">
          <cell r="B3707" t="str">
            <v>AF.31252</v>
          </cell>
          <cell r="C3707" t="str">
            <v>Beâ toâng neàn Vöõa beâ toâng maùc 150, ñaù  4x6cm, ñoä suït 14-17 cm</v>
          </cell>
          <cell r="D3707" t="str">
            <v>m³</v>
          </cell>
          <cell r="F3707">
            <v>362557</v>
          </cell>
          <cell r="G3707">
            <v>22582</v>
          </cell>
          <cell r="H3707">
            <v>71382</v>
          </cell>
        </row>
        <row r="3708">
          <cell r="B3708" t="str">
            <v>AF.31253</v>
          </cell>
          <cell r="C3708" t="str">
            <v>Beâ toâng neàn Vöõa beâ toâng maùc 200, ñaù  4x6cm, ñoä suït 14-17 cm</v>
          </cell>
          <cell r="D3708" t="str">
            <v>m³</v>
          </cell>
          <cell r="F3708">
            <v>408210</v>
          </cell>
          <cell r="G3708">
            <v>22582</v>
          </cell>
          <cell r="H3708">
            <v>71382</v>
          </cell>
        </row>
        <row r="3709">
          <cell r="B3709" t="str">
            <v>AF.31254</v>
          </cell>
          <cell r="C3709" t="str">
            <v>Beâ toâng neàn Vöõa beâ toâng maùc 250, ñaù  4x6cm, ñoä suït 14-17 cm</v>
          </cell>
          <cell r="D3709" t="str">
            <v>m³</v>
          </cell>
          <cell r="F3709">
            <v>455455</v>
          </cell>
          <cell r="G3709">
            <v>22582</v>
          </cell>
          <cell r="H3709">
            <v>71382</v>
          </cell>
        </row>
        <row r="3710">
          <cell r="B3710" t="str">
            <v>AF.31255</v>
          </cell>
          <cell r="C3710" t="str">
            <v>Beâ toâng neàn Vöõa beâ toâng maùc 300, ñaù  4x6cm, ñoä suït 14-17 cm</v>
          </cell>
          <cell r="D3710" t="str">
            <v>m³</v>
          </cell>
          <cell r="F3710">
            <v>505379</v>
          </cell>
          <cell r="G3710">
            <v>22582</v>
          </cell>
          <cell r="H3710">
            <v>71382</v>
          </cell>
        </row>
        <row r="3711">
          <cell r="B3711" t="str">
            <v>AF.31322</v>
          </cell>
          <cell r="C3711" t="str">
            <v>Beâ toâng beä maùy Vöõa beâ toâng maùc 150, ñaù 1x2cm, ñoä suït 14-17 cm</v>
          </cell>
          <cell r="D3711" t="str">
            <v>m³</v>
          </cell>
          <cell r="F3711">
            <v>402603</v>
          </cell>
          <cell r="G3711">
            <v>59732</v>
          </cell>
          <cell r="H3711">
            <v>71910</v>
          </cell>
        </row>
        <row r="3712">
          <cell r="B3712" t="str">
            <v>AF.31323</v>
          </cell>
          <cell r="C3712" t="str">
            <v>Beâ toâng beä maùy Vöõa beâ toâng maùc 200, ñaù 1x2cm, ñoä suït 14-17 cm</v>
          </cell>
          <cell r="D3712" t="str">
            <v>m³</v>
          </cell>
          <cell r="F3712">
            <v>455038</v>
          </cell>
          <cell r="G3712">
            <v>59732</v>
          </cell>
          <cell r="H3712">
            <v>71910</v>
          </cell>
        </row>
        <row r="3713">
          <cell r="B3713" t="str">
            <v>AF.31324</v>
          </cell>
          <cell r="C3713" t="str">
            <v>Beâ toâng beä maùy Vöõa beâ toâng maùc 250, ñaù 1x2cm, ñoä suït 14-17 cm</v>
          </cell>
          <cell r="D3713" t="str">
            <v>m³</v>
          </cell>
          <cell r="F3713">
            <v>512485</v>
          </cell>
          <cell r="G3713">
            <v>59732</v>
          </cell>
          <cell r="H3713">
            <v>71910</v>
          </cell>
        </row>
        <row r="3714">
          <cell r="B3714" t="str">
            <v>AF.31325</v>
          </cell>
          <cell r="C3714" t="str">
            <v>Beâ toâng beä maùy Vöõa beâ toâng maùc 300, ñaù 1x2cm, ñoä suït 14-17 cm</v>
          </cell>
          <cell r="D3714" t="str">
            <v>m³</v>
          </cell>
          <cell r="F3714">
            <v>548906</v>
          </cell>
          <cell r="G3714">
            <v>59732</v>
          </cell>
          <cell r="H3714">
            <v>71910</v>
          </cell>
        </row>
        <row r="3715">
          <cell r="B3715" t="str">
            <v>AF.31342</v>
          </cell>
          <cell r="C3715" t="str">
            <v>Beâ toâng beä maùy Vöõa beâ toâng maùc 150, ñaù  2x4cm, ñoä suït 14-17 cm</v>
          </cell>
          <cell r="D3715" t="str">
            <v>m³</v>
          </cell>
          <cell r="F3715">
            <v>374268</v>
          </cell>
          <cell r="G3715">
            <v>59732</v>
          </cell>
          <cell r="H3715">
            <v>71910</v>
          </cell>
        </row>
        <row r="3716">
          <cell r="B3716" t="str">
            <v>AF.31343</v>
          </cell>
          <cell r="C3716" t="str">
            <v>Beâ toâng beä maùy Vöõa beâ toâng maùc 200, ñaù  2x4cm, ñoä suït 14-17 cm</v>
          </cell>
          <cell r="D3716" t="str">
            <v>m³</v>
          </cell>
          <cell r="F3716">
            <v>420990</v>
          </cell>
          <cell r="G3716">
            <v>59732</v>
          </cell>
          <cell r="H3716">
            <v>71910</v>
          </cell>
        </row>
        <row r="3717">
          <cell r="B3717" t="str">
            <v>AF.31344</v>
          </cell>
          <cell r="C3717" t="str">
            <v>Beâ toâng beä maùy Vöõa beâ toâng maùc 250, ñaù  2x4cm, ñoä suït 14-17 cm</v>
          </cell>
          <cell r="D3717" t="str">
            <v>m³</v>
          </cell>
          <cell r="F3717">
            <v>470870</v>
          </cell>
          <cell r="G3717">
            <v>59732</v>
          </cell>
          <cell r="H3717">
            <v>71910</v>
          </cell>
        </row>
        <row r="3718">
          <cell r="B3718" t="str">
            <v>AF.31345</v>
          </cell>
          <cell r="C3718" t="str">
            <v>Beâ toâng beä maùy Vöõa beâ toâng maùc 300, ñaù  2x4cm, ñoä suït 14-17 cm</v>
          </cell>
          <cell r="D3718" t="str">
            <v>m³</v>
          </cell>
          <cell r="F3718">
            <v>506279</v>
          </cell>
          <cell r="G3718">
            <v>59732</v>
          </cell>
          <cell r="H3718">
            <v>71910</v>
          </cell>
        </row>
        <row r="3719">
          <cell r="B3719" t="str">
            <v>AF.31362</v>
          </cell>
          <cell r="C3719" t="str">
            <v>Beâ toâng beä maùy Vöõa beâ toâng maùc 150, ñaù  4x6cm, ñoä suït 14-17 cm</v>
          </cell>
          <cell r="D3719" t="str">
            <v>m³</v>
          </cell>
          <cell r="F3719">
            <v>359020</v>
          </cell>
          <cell r="G3719">
            <v>59732</v>
          </cell>
          <cell r="H3719">
            <v>71910</v>
          </cell>
        </row>
        <row r="3720">
          <cell r="B3720" t="str">
            <v>AF.31363</v>
          </cell>
          <cell r="C3720" t="str">
            <v>Beâ toâng beä maùy Vöõa beâ toâng maùc 200, ñaù  4x6cm, ñoä suït 14-17 cm</v>
          </cell>
          <cell r="D3720" t="str">
            <v>m³</v>
          </cell>
          <cell r="F3720">
            <v>404228</v>
          </cell>
          <cell r="G3720">
            <v>59732</v>
          </cell>
          <cell r="H3720">
            <v>71910</v>
          </cell>
        </row>
        <row r="3721">
          <cell r="B3721" t="str">
            <v>AF.31364</v>
          </cell>
          <cell r="C3721" t="str">
            <v>Beâ toâng beä maùy Vöõa beâ toâng maùc 250, ñaù  4x6cm, ñoä suït 14-17 cm</v>
          </cell>
          <cell r="D3721" t="str">
            <v>m³</v>
          </cell>
          <cell r="F3721">
            <v>451012</v>
          </cell>
          <cell r="G3721">
            <v>59732</v>
          </cell>
          <cell r="H3721">
            <v>71910</v>
          </cell>
        </row>
        <row r="3722">
          <cell r="B3722" t="str">
            <v>AF.31365</v>
          </cell>
          <cell r="C3722" t="str">
            <v>Beâ toâng beä maùy Vöõa beâ toâng maùc 300, ñaù  4x6cm, ñoä suït 14-17 cm</v>
          </cell>
          <cell r="D3722" t="str">
            <v>m³</v>
          </cell>
          <cell r="F3722">
            <v>500448</v>
          </cell>
          <cell r="G3722">
            <v>59732</v>
          </cell>
          <cell r="H3722">
            <v>71910</v>
          </cell>
        </row>
        <row r="3723">
          <cell r="B3723" t="str">
            <v>AF.32112</v>
          </cell>
          <cell r="C3723" t="str">
            <v>Beâ toâng töôøng chieàu daøy &lt;=45cm chieàu cao &lt;=4m Vöõa beâ toâng maùc 150, ñaù 1x2cm, ñoä suït 14-17 cm</v>
          </cell>
          <cell r="D3723" t="str">
            <v>m³</v>
          </cell>
          <cell r="F3723">
            <v>528977</v>
          </cell>
          <cell r="G3723">
            <v>101036</v>
          </cell>
          <cell r="H3723">
            <v>77052</v>
          </cell>
        </row>
        <row r="3724">
          <cell r="B3724" t="str">
            <v>AF.32113</v>
          </cell>
          <cell r="C3724" t="str">
            <v>Beâ toâng töôøng chieàu daøy &lt;=45cm chieàu cao &lt;=4m Vöõa beâ toâng maùc 200, ñaù 1x2cm, ñoä suït 14-17 cm</v>
          </cell>
          <cell r="D3724" t="str">
            <v>m³</v>
          </cell>
          <cell r="F3724">
            <v>581931</v>
          </cell>
          <cell r="G3724">
            <v>101036</v>
          </cell>
          <cell r="H3724">
            <v>77052</v>
          </cell>
        </row>
        <row r="3725">
          <cell r="B3725" t="str">
            <v>AF.32114</v>
          </cell>
          <cell r="C3725" t="str">
            <v>Beâ toâng töôøng chieàu daøy &lt;=45cm chieàu cao &lt;=4m Vöõa beâ toâng maùc 250, ñaù 1x2cm, ñoä suït 14-17 cm</v>
          </cell>
          <cell r="D3725" t="str">
            <v>m³</v>
          </cell>
          <cell r="F3725">
            <v>639947</v>
          </cell>
          <cell r="G3725">
            <v>101036</v>
          </cell>
          <cell r="H3725">
            <v>77052</v>
          </cell>
        </row>
        <row r="3726">
          <cell r="B3726" t="str">
            <v>AF.32115</v>
          </cell>
          <cell r="C3726" t="str">
            <v>Beâ toâng töôøng chieàu daøy &lt;=45cm chieàu cao &lt;=4m Vöõa beâ toâng maùc 300, ñaù 1x2cm, ñoä suït 14-17 cm</v>
          </cell>
          <cell r="D3726" t="str">
            <v>m³</v>
          </cell>
          <cell r="F3726">
            <v>676728</v>
          </cell>
          <cell r="G3726">
            <v>101036</v>
          </cell>
          <cell r="H3726">
            <v>77052</v>
          </cell>
        </row>
        <row r="3727">
          <cell r="B3727" t="str">
            <v>AF.32122</v>
          </cell>
          <cell r="C3727" t="str">
            <v>Beâ toâng töôøng chieàu daøy &lt;=45cm chieàu cao &gt;4m vaø &lt;=16m Vöõa beâ toâng maùc 150, ñaù 1x2cm, ñoä suït 14-17 cm</v>
          </cell>
          <cell r="D3727" t="str">
            <v>m³</v>
          </cell>
          <cell r="F3727">
            <v>528977</v>
          </cell>
          <cell r="G3727">
            <v>127084</v>
          </cell>
          <cell r="H3727">
            <v>77052</v>
          </cell>
        </row>
        <row r="3728">
          <cell r="B3728" t="str">
            <v>AF.32123</v>
          </cell>
          <cell r="C3728" t="str">
            <v>Beâ toâng töôøng chieàu daøy &lt;=45cm chieàu cao &gt;4m vaø &lt;=16m Vöõa beâ toâng maùc 200, ñaù 1x2cm, ñoä suït 14-17 cm</v>
          </cell>
          <cell r="D3728" t="str">
            <v>m³</v>
          </cell>
          <cell r="F3728">
            <v>581931</v>
          </cell>
          <cell r="G3728">
            <v>127084</v>
          </cell>
          <cell r="H3728">
            <v>77052</v>
          </cell>
        </row>
        <row r="3729">
          <cell r="B3729" t="str">
            <v>AF.32124</v>
          </cell>
          <cell r="C3729" t="str">
            <v>Beâ toâng töôøng chieàu daøy &lt;=45cm chieàu cao &gt;4m vaø &lt;=16m Vöõa beâ toâng maùc 250, ñaù 1x2cm, ñoä suït 14-17 cm</v>
          </cell>
          <cell r="D3729" t="str">
            <v>m³</v>
          </cell>
          <cell r="F3729">
            <v>639947</v>
          </cell>
          <cell r="G3729">
            <v>127084</v>
          </cell>
          <cell r="H3729">
            <v>77052</v>
          </cell>
        </row>
        <row r="3730">
          <cell r="B3730" t="str">
            <v>AF.32125</v>
          </cell>
          <cell r="C3730" t="str">
            <v>Beâ toâng töôøng chieàu daøy &lt;=45cm chieàu cao &gt;4m vaø &lt;=16m Vöõa beâ toâng maùc 300, ñaù 1x2cm, ñoä suït 14-17 cm</v>
          </cell>
          <cell r="D3730" t="str">
            <v>m³</v>
          </cell>
          <cell r="F3730">
            <v>676728</v>
          </cell>
          <cell r="G3730">
            <v>127084</v>
          </cell>
          <cell r="H3730">
            <v>77052</v>
          </cell>
        </row>
        <row r="3731">
          <cell r="B3731" t="str">
            <v>AF.32132</v>
          </cell>
          <cell r="C3731" t="str">
            <v>Beâ toâng töôøng chieàu daøy &gt;45cm chieàu cao &lt;=4m Vöõa beâ toâng maùc 150, ñaù 1x2cm, ñoä suït 14-17 cm</v>
          </cell>
          <cell r="D3731" t="str">
            <v>m³</v>
          </cell>
          <cell r="F3731">
            <v>528977</v>
          </cell>
          <cell r="G3731">
            <v>89985</v>
          </cell>
          <cell r="H3731">
            <v>77052</v>
          </cell>
        </row>
        <row r="3732">
          <cell r="B3732" t="str">
            <v>AF.32133</v>
          </cell>
          <cell r="C3732" t="str">
            <v>Beâ toâng töôøng chieàu daøy &gt;45cm chieàu cao &lt;=4m Vöõa beâ toâng maùc 200, ñaù 1x2cm, ñoä suït 14-17 cm</v>
          </cell>
          <cell r="D3732" t="str">
            <v>m³</v>
          </cell>
          <cell r="F3732">
            <v>581931</v>
          </cell>
          <cell r="G3732">
            <v>89985</v>
          </cell>
          <cell r="H3732">
            <v>77052</v>
          </cell>
        </row>
        <row r="3733">
          <cell r="B3733" t="str">
            <v>AF.32134</v>
          </cell>
          <cell r="C3733" t="str">
            <v>Beâ toâng töôøng chieàu daøy &gt;45cm chieàu cao &lt;=4m Vöõa beâ toâng maùc 250, ñaù 1x2cm, ñoä suït 14-17 cm</v>
          </cell>
          <cell r="D3733" t="str">
            <v>m³</v>
          </cell>
          <cell r="F3733">
            <v>639947</v>
          </cell>
          <cell r="G3733">
            <v>89985</v>
          </cell>
          <cell r="H3733">
            <v>77052</v>
          </cell>
        </row>
        <row r="3734">
          <cell r="B3734" t="str">
            <v>AF.32135</v>
          </cell>
          <cell r="C3734" t="str">
            <v>Beâ toâng töôøng chieàu daøy &gt;45cm chieàu cao &lt;=4m Vöõa beâ toâng maùc 300, ñaù 1x2cm, ñoä suït 14-17 cm</v>
          </cell>
          <cell r="D3734" t="str">
            <v>m³</v>
          </cell>
          <cell r="F3734">
            <v>676728</v>
          </cell>
          <cell r="G3734">
            <v>89985</v>
          </cell>
          <cell r="H3734">
            <v>77052</v>
          </cell>
        </row>
        <row r="3735">
          <cell r="B3735" t="str">
            <v>AF.32142</v>
          </cell>
          <cell r="C3735" t="str">
            <v>Beâ toâng töôøng chieàu daøy &gt;45cm chieàu cao &gt;4m vaø &lt;=16m Vöõa beâ toâng maùc 150, ñaù 1x2cm, ñoä suït 14-17 cm</v>
          </cell>
          <cell r="D3735" t="str">
            <v>m³</v>
          </cell>
          <cell r="F3735">
            <v>528977</v>
          </cell>
          <cell r="G3735">
            <v>116033</v>
          </cell>
          <cell r="H3735">
            <v>77052</v>
          </cell>
        </row>
        <row r="3736">
          <cell r="B3736" t="str">
            <v>AF.32143</v>
          </cell>
          <cell r="C3736" t="str">
            <v>Beâ toâng töôøng chieàu daøy &gt;45cm chieàu cao &gt;4m vaø &lt;=16m Vöõa beâ toâng maùc 200, ñaù 1x2cm, ñoä suït 14-17 cm</v>
          </cell>
          <cell r="D3736" t="str">
            <v>m³</v>
          </cell>
          <cell r="F3736">
            <v>581931</v>
          </cell>
          <cell r="G3736">
            <v>116033</v>
          </cell>
          <cell r="H3736">
            <v>77052</v>
          </cell>
        </row>
        <row r="3737">
          <cell r="B3737" t="str">
            <v>AF.32144</v>
          </cell>
          <cell r="C3737" t="str">
            <v>Beâ toâng töôøng chieàu daøy &gt;45cm chieàu cao &gt;4m vaø &lt;=16m Vöõa beâ toâng maùc 250, ñaù 1x2cm, ñoä suït 14-17 cm</v>
          </cell>
          <cell r="D3737" t="str">
            <v>m³</v>
          </cell>
          <cell r="F3737">
            <v>639947</v>
          </cell>
          <cell r="G3737">
            <v>116033</v>
          </cell>
          <cell r="H3737">
            <v>77052</v>
          </cell>
        </row>
        <row r="3738">
          <cell r="B3738" t="str">
            <v>AF.32145</v>
          </cell>
          <cell r="C3738" t="str">
            <v>Beâ toâng töôøng chieàu daøy &gt;45cm chieàu cao &gt;4m vaø &lt;=16m Vöõa beâ toâng maùc 300, ñaù 1x2cm, ñoä suït 14-17 cm</v>
          </cell>
          <cell r="D3738" t="str">
            <v>m³</v>
          </cell>
          <cell r="F3738">
            <v>676728</v>
          </cell>
          <cell r="G3738">
            <v>116033</v>
          </cell>
          <cell r="H3738">
            <v>77052</v>
          </cell>
        </row>
        <row r="3739">
          <cell r="B3739" t="str">
            <v>AF.32152</v>
          </cell>
          <cell r="C3739" t="str">
            <v>Beâ toâng töôøng chieàu daøy &lt;=45cm chieàu cao &lt;=4m Vöõa beâ toâng maùc 150, ñaù  2x4cm, ñoä suït 14-17 cm</v>
          </cell>
          <cell r="D3739" t="str">
            <v>m³</v>
          </cell>
          <cell r="F3739">
            <v>500362</v>
          </cell>
          <cell r="G3739">
            <v>101036</v>
          </cell>
          <cell r="H3739">
            <v>77052</v>
          </cell>
        </row>
        <row r="3740">
          <cell r="B3740" t="str">
            <v>AF.32153</v>
          </cell>
          <cell r="C3740" t="str">
            <v>Beâ toâng töôøng chieàu daøy &lt;=45cm chieàu cao &lt;=4m Vöõa beâ toâng maùc 200, ñaù  2x4cm, ñoä suït 14-17 cm</v>
          </cell>
          <cell r="D3740" t="str">
            <v>m³</v>
          </cell>
          <cell r="F3740">
            <v>547546</v>
          </cell>
          <cell r="G3740">
            <v>101036</v>
          </cell>
          <cell r="H3740">
            <v>77052</v>
          </cell>
        </row>
        <row r="3741">
          <cell r="B3741" t="str">
            <v>AF.32154</v>
          </cell>
          <cell r="C3741" t="str">
            <v>Beâ toâng töôøng chieàu daøy &lt;=45cm chieàu cao &lt;=4m Vöõa beâ toâng maùc 250, ñaù  2x4cm, ñoä suït 14-17 cm</v>
          </cell>
          <cell r="D3741" t="str">
            <v>m³</v>
          </cell>
          <cell r="F3741">
            <v>597920</v>
          </cell>
          <cell r="G3741">
            <v>101036</v>
          </cell>
          <cell r="H3741">
            <v>77052</v>
          </cell>
        </row>
        <row r="3742">
          <cell r="B3742" t="str">
            <v>AF.32162</v>
          </cell>
          <cell r="C3742" t="str">
            <v>Beâ toâng töôøng chieàu daøy &lt;=45cm chieàu cao &gt;4m vaø &lt;=16m Vöõa beâ toâng maùc 150, ñaù  2x4cm, ñoä suït 14-17 cm</v>
          </cell>
          <cell r="D3742" t="str">
            <v>m³</v>
          </cell>
          <cell r="F3742">
            <v>500362</v>
          </cell>
          <cell r="G3742">
            <v>127084</v>
          </cell>
          <cell r="H3742">
            <v>77052</v>
          </cell>
        </row>
        <row r="3743">
          <cell r="B3743" t="str">
            <v>AF.32163</v>
          </cell>
          <cell r="C3743" t="str">
            <v>Beâ toâng töôøng chieàu daøy &lt;=45cm chieàu cao &gt;4m vaø &lt;=16m Vöõa beâ toâng maùc 200, ñaù  2x4cm, ñoä suït 14-17 cm</v>
          </cell>
          <cell r="D3743" t="str">
            <v>m³</v>
          </cell>
          <cell r="F3743">
            <v>547546</v>
          </cell>
          <cell r="G3743">
            <v>127084</v>
          </cell>
          <cell r="H3743">
            <v>77052</v>
          </cell>
        </row>
        <row r="3744">
          <cell r="B3744" t="str">
            <v>AF.32164</v>
          </cell>
          <cell r="C3744" t="str">
            <v>Beâ toâng töôøng chieàu daøy &lt;=45cm chieàu cao &gt;4m vaø &lt;=16m Vöõa beâ toâng maùc 250, ñaù  2x4cm, ñoä suït 14-17 cm</v>
          </cell>
          <cell r="D3744" t="str">
            <v>m³</v>
          </cell>
          <cell r="F3744">
            <v>597920</v>
          </cell>
          <cell r="G3744">
            <v>127084</v>
          </cell>
          <cell r="H3744">
            <v>77052</v>
          </cell>
        </row>
        <row r="3745">
          <cell r="B3745" t="str">
            <v>AF.32165</v>
          </cell>
          <cell r="C3745" t="str">
            <v>Beâ toâng töôøng chieàu daøy &lt;=45cm chieàu cao &gt;4m vaø &lt;=16m Vöõa beâ toâng maùc 300, ñaù  2x4cm, ñoä suït 14-17 cm</v>
          </cell>
          <cell r="D3745" t="str">
            <v>m³</v>
          </cell>
          <cell r="F3745">
            <v>633679</v>
          </cell>
          <cell r="G3745">
            <v>127084</v>
          </cell>
          <cell r="H3745">
            <v>77052</v>
          </cell>
        </row>
        <row r="3746">
          <cell r="B3746" t="str">
            <v>AF.32172</v>
          </cell>
          <cell r="C3746" t="str">
            <v>Beâ toâng töôøng chieàu daøy &gt;45cm chieàu cao &lt;=4m Vöõa beâ toâng maùc 150, ñaù  2x4cm, ñoä suït 14-17 cm</v>
          </cell>
          <cell r="D3746" t="str">
            <v>m³</v>
          </cell>
          <cell r="F3746">
            <v>427637</v>
          </cell>
          <cell r="G3746">
            <v>89985</v>
          </cell>
          <cell r="H3746">
            <v>77052</v>
          </cell>
        </row>
        <row r="3747">
          <cell r="B3747" t="str">
            <v>AF.32173</v>
          </cell>
          <cell r="C3747" t="str">
            <v>Beâ toâng töôøng chieàu daøy &gt;45cm chieàu cao &lt;=4m Vöõa beâ toâng maùc 200, ñaù  2x4cm, ñoä suït 14-17 cm</v>
          </cell>
          <cell r="D3747" t="str">
            <v>m³</v>
          </cell>
          <cell r="F3747">
            <v>474822</v>
          </cell>
          <cell r="G3747">
            <v>89985</v>
          </cell>
          <cell r="H3747">
            <v>77052</v>
          </cell>
        </row>
        <row r="3748">
          <cell r="B3748" t="str">
            <v>AF.32174</v>
          </cell>
          <cell r="C3748" t="str">
            <v>Beâ toâng töôøng chieàu daøy &gt;45cm chieàu cao &lt;=4m Vöõa beâ toâng maùc 250, ñaù  2x4cm, ñoä suït 14-17 cm</v>
          </cell>
          <cell r="D3748" t="str">
            <v>m³</v>
          </cell>
          <cell r="F3748">
            <v>525195</v>
          </cell>
          <cell r="G3748">
            <v>89985</v>
          </cell>
          <cell r="H3748">
            <v>77052</v>
          </cell>
        </row>
        <row r="3749">
          <cell r="B3749" t="str">
            <v>AF.32175</v>
          </cell>
          <cell r="C3749" t="str">
            <v>Beâ toâng töôøng chieàu daøy &gt;45cm chieàu cao &lt;=4m Vöõa beâ toâng maùc 300, ñaù  2x4cm, ñoä suït 14-17 cm</v>
          </cell>
          <cell r="D3749" t="str">
            <v>m³</v>
          </cell>
          <cell r="F3749">
            <v>560955</v>
          </cell>
          <cell r="G3749">
            <v>89985</v>
          </cell>
          <cell r="H3749">
            <v>77052</v>
          </cell>
        </row>
        <row r="3750">
          <cell r="B3750" t="str">
            <v>AF.32182</v>
          </cell>
          <cell r="C3750" t="str">
            <v>Beâ toâng töôøng chieàu daøy &gt;45cm chieàu cao &gt;4m vaø &lt;=16m Vöõa beâ toâng maùc 150, ñaù  2x4cm, ñoä suït 14-17 cm</v>
          </cell>
          <cell r="D3750" t="str">
            <v>m³</v>
          </cell>
          <cell r="F3750">
            <v>427637</v>
          </cell>
          <cell r="G3750">
            <v>116033</v>
          </cell>
          <cell r="H3750">
            <v>77052</v>
          </cell>
        </row>
        <row r="3751">
          <cell r="B3751" t="str">
            <v>AF.32183</v>
          </cell>
          <cell r="C3751" t="str">
            <v>Beâ toâng töôøng chieàu daøy &gt;45cm chieàu cao &gt;4m vaø &lt;=16m Vöõa beâ toâng maùc 200, ñaù  2x4cm, ñoä suït 14-17 cm</v>
          </cell>
          <cell r="D3751" t="str">
            <v>m³</v>
          </cell>
          <cell r="F3751">
            <v>474822</v>
          </cell>
          <cell r="G3751">
            <v>116033</v>
          </cell>
          <cell r="H3751">
            <v>77052</v>
          </cell>
        </row>
        <row r="3752">
          <cell r="B3752" t="str">
            <v>AF.32184</v>
          </cell>
          <cell r="C3752" t="str">
            <v>Beâ toâng töôøng chieàu daøy &gt;45cm chieàu cao &gt;4m vaø &lt;=16m Vöõa beâ toâng maùc 250, ñaù  2x4cm, ñoä suït 14-17 cm</v>
          </cell>
          <cell r="D3752" t="str">
            <v>m³</v>
          </cell>
          <cell r="F3752">
            <v>525195</v>
          </cell>
          <cell r="G3752">
            <v>116033</v>
          </cell>
          <cell r="H3752">
            <v>77052</v>
          </cell>
        </row>
        <row r="3753">
          <cell r="B3753" t="str">
            <v>AF.32185</v>
          </cell>
          <cell r="C3753" t="str">
            <v>Beâ toâng töôøng chieàu daøy &gt;45cm chieàu cao &gt;4m vaø &lt;=16m Vöõa beâ toâng maùc 300, ñaù  2x4cm, ñoä suït 14-17 cm</v>
          </cell>
          <cell r="D3753" t="str">
            <v>m³</v>
          </cell>
          <cell r="F3753">
            <v>560955</v>
          </cell>
          <cell r="G3753">
            <v>116033</v>
          </cell>
          <cell r="H3753">
            <v>77052</v>
          </cell>
        </row>
        <row r="3754">
          <cell r="B3754" t="str">
            <v>AF.32212</v>
          </cell>
          <cell r="C3754" t="str">
            <v>Beâ toâng coät coù tieát dieän &lt;=0.1m2 vaø chieàu cao &lt;=4m Vöõa beâ toâng maùc 150, ñaù 1x2cm, ñoä suït 14-17 cm</v>
          </cell>
          <cell r="D3754" t="str">
            <v>m³</v>
          </cell>
          <cell r="F3754">
            <v>451780</v>
          </cell>
          <cell r="G3754">
            <v>137740</v>
          </cell>
          <cell r="H3754">
            <v>77052</v>
          </cell>
        </row>
        <row r="3755">
          <cell r="B3755" t="str">
            <v>AF.32213</v>
          </cell>
          <cell r="C3755" t="str">
            <v>Beâ toâng coät coù tieát dieän &lt;=0.1m2 vaø chieàu cao &lt;=4m Vöõa beâ toâng maùc 200, ñaù 1x2cm, ñoä suït 14-17 cm</v>
          </cell>
          <cell r="D3755" t="str">
            <v>m³</v>
          </cell>
          <cell r="F3755">
            <v>504214</v>
          </cell>
          <cell r="G3755">
            <v>137740</v>
          </cell>
          <cell r="H3755">
            <v>77052</v>
          </cell>
        </row>
        <row r="3756">
          <cell r="B3756" t="str">
            <v>AF.32214</v>
          </cell>
          <cell r="C3756" t="str">
            <v>Beâ toâng coät coù tieát dieän &lt;=0.1m2 vaø chieàu cao &lt;=4m Vöõa beâ toâng maùc 250, ñaù 1x2cm, ñoä suït 14-17 cm</v>
          </cell>
          <cell r="D3756" t="str">
            <v>m³</v>
          </cell>
          <cell r="F3756">
            <v>561662</v>
          </cell>
          <cell r="G3756">
            <v>137740</v>
          </cell>
          <cell r="H3756">
            <v>77052</v>
          </cell>
        </row>
        <row r="3757">
          <cell r="B3757" t="str">
            <v>AF.32215</v>
          </cell>
          <cell r="C3757" t="str">
            <v>Beâ toâng coät coù tieát dieän &lt;=0.1m2 vaø chieàu cao &lt;=4m Vöõa beâ toâng maùc 300, ñaù 1x2cm, ñoä suït 14-17 cm</v>
          </cell>
          <cell r="D3757" t="str">
            <v>m³</v>
          </cell>
          <cell r="F3757">
            <v>598082</v>
          </cell>
          <cell r="G3757">
            <v>137740</v>
          </cell>
          <cell r="H3757">
            <v>77052</v>
          </cell>
        </row>
        <row r="3758">
          <cell r="B3758" t="str">
            <v>AF.32222</v>
          </cell>
          <cell r="C3758" t="str">
            <v>Beâ toâng coät tieát dieän &lt;=0.1m2, chieàu cao &gt;4m vaø &lt;=16m Vöõa beâ toâng maùc 150, ñaù 1x2cm, ñoä suït 14-17 cm</v>
          </cell>
          <cell r="D3758" t="str">
            <v>m³</v>
          </cell>
          <cell r="F3758">
            <v>451780</v>
          </cell>
          <cell r="G3758">
            <v>150369</v>
          </cell>
          <cell r="H3758">
            <v>77052</v>
          </cell>
        </row>
        <row r="3759">
          <cell r="B3759" t="str">
            <v>AF.32223</v>
          </cell>
          <cell r="C3759" t="str">
            <v>Beâ toâng coät tieát dieän &lt;=0.1m2, chieàu cao &gt;4m vaø &lt;=16m Vöõa beâ toâng maùc 200, ñaù 1x2cm, ñoä suït 14-17 cm</v>
          </cell>
          <cell r="D3759" t="str">
            <v>m³</v>
          </cell>
          <cell r="F3759">
            <v>504214</v>
          </cell>
          <cell r="G3759">
            <v>150369</v>
          </cell>
          <cell r="H3759">
            <v>77052</v>
          </cell>
        </row>
        <row r="3760">
          <cell r="B3760" t="str">
            <v>AF.32224</v>
          </cell>
          <cell r="C3760" t="str">
            <v>Beâ toâng coät tieát dieän &lt;=0.1m2, chieàu cao &gt;4m vaø &lt;=16m Vöõa beâ toâng maùc 250, ñaù 1x2cm, ñoä suït 14-17 cm</v>
          </cell>
          <cell r="D3760" t="str">
            <v>m³</v>
          </cell>
          <cell r="F3760">
            <v>561662</v>
          </cell>
          <cell r="G3760">
            <v>150369</v>
          </cell>
          <cell r="H3760">
            <v>77052</v>
          </cell>
        </row>
        <row r="3761">
          <cell r="B3761" t="str">
            <v>AF.32225</v>
          </cell>
          <cell r="C3761" t="str">
            <v>Beâ toâng coät tieát dieän &lt;=0.1m2, chieàu cao &gt;4m vaø &lt;=16m Vöõa beâ toâng maùc 300, ñaù 1x2cm, ñoä suït 14-17 cm</v>
          </cell>
          <cell r="D3761" t="str">
            <v>m³</v>
          </cell>
          <cell r="F3761">
            <v>598082</v>
          </cell>
          <cell r="G3761">
            <v>150369</v>
          </cell>
          <cell r="H3761">
            <v>77052</v>
          </cell>
        </row>
        <row r="3762">
          <cell r="B3762" t="str">
            <v>AF.32232</v>
          </cell>
          <cell r="C3762" t="str">
            <v>Beâ toâng coät tieát dieän &gt;0.1m2,chieàu cao &lt;=4m Vöõa beâ toâng maùc 150, ñaù 1x2cm, ñoä suït 14-17 cm</v>
          </cell>
          <cell r="D3762" t="str">
            <v>m³</v>
          </cell>
          <cell r="F3762">
            <v>451780</v>
          </cell>
          <cell r="G3762">
            <v>119980</v>
          </cell>
          <cell r="H3762">
            <v>78182</v>
          </cell>
        </row>
        <row r="3763">
          <cell r="B3763" t="str">
            <v>AF.32233</v>
          </cell>
          <cell r="C3763" t="str">
            <v>Beâ toâng coät tieát dieän &gt;0.1m2,chieàu cao &lt;=4m Vöõa beâ toâng maùc 200, ñaù 1x2cm, ñoä suït 14-17 cm</v>
          </cell>
          <cell r="D3763" t="str">
            <v>m³</v>
          </cell>
          <cell r="F3763">
            <v>504214</v>
          </cell>
          <cell r="G3763">
            <v>119980</v>
          </cell>
          <cell r="H3763">
            <v>78182</v>
          </cell>
        </row>
        <row r="3764">
          <cell r="B3764" t="str">
            <v>AF.32234</v>
          </cell>
          <cell r="C3764" t="str">
            <v>Beâ toâng coät tieát dieän &gt;0.1m2,chieàu cao &lt;=4m Vöõa beâ toâng maùc 250, ñaù 1x2cm, ñoä suït 14-17 cm</v>
          </cell>
          <cell r="D3764" t="str">
            <v>m³</v>
          </cell>
          <cell r="F3764">
            <v>561662</v>
          </cell>
          <cell r="G3764">
            <v>119980</v>
          </cell>
          <cell r="H3764">
            <v>78182</v>
          </cell>
        </row>
        <row r="3765">
          <cell r="B3765" t="str">
            <v>AF.32235</v>
          </cell>
          <cell r="C3765" t="str">
            <v>Beâ toâng coät tieát dieän &gt;0.1m2,chieàu cao &lt;=4m Vöõa beâ toâng maùc 300, ñaù 1x2cm, ñoä suït 14-17 cm</v>
          </cell>
          <cell r="D3765" t="str">
            <v>m³</v>
          </cell>
          <cell r="F3765">
            <v>598082</v>
          </cell>
          <cell r="G3765">
            <v>119980</v>
          </cell>
          <cell r="H3765">
            <v>78182</v>
          </cell>
        </row>
        <row r="3766">
          <cell r="B3766" t="str">
            <v>AF.32242</v>
          </cell>
          <cell r="C3766" t="str">
            <v>Beâ toâng coät tieát dieän &gt;0.1m2,chieàu cao &gt;4m vaø &lt;=16m Vöõa beâ toâng maùc 150, ñaù 1x2cm, ñoä suït 14-17 cm</v>
          </cell>
          <cell r="D3766" t="str">
            <v>m³</v>
          </cell>
          <cell r="F3766">
            <v>451780</v>
          </cell>
          <cell r="G3766">
            <v>131425</v>
          </cell>
          <cell r="H3766">
            <v>78182</v>
          </cell>
        </row>
        <row r="3767">
          <cell r="B3767" t="str">
            <v>AF.32243</v>
          </cell>
          <cell r="C3767" t="str">
            <v>Beâ toâng coät tieát dieän &gt;0.1m2,chieàu cao &gt;4m vaø &lt;=16m Vöõa beâ toâng maùc 200, ñaù 1x2cm, ñoä suït 14-17 cm</v>
          </cell>
          <cell r="D3767" t="str">
            <v>m³</v>
          </cell>
          <cell r="F3767">
            <v>504214</v>
          </cell>
          <cell r="G3767">
            <v>131425</v>
          </cell>
          <cell r="H3767">
            <v>78182</v>
          </cell>
        </row>
        <row r="3768">
          <cell r="B3768" t="str">
            <v>AF.32244</v>
          </cell>
          <cell r="C3768" t="str">
            <v>Beâ toâng coät tieát dieän &gt;0.1m2,chieàu cao &gt;4m vaø &lt;=16m Vöõa beâ toâng maùc 250, ñaù 1x2cm, ñoä suït 14-17 cm</v>
          </cell>
          <cell r="D3768" t="str">
            <v>m³</v>
          </cell>
          <cell r="F3768">
            <v>561662</v>
          </cell>
          <cell r="G3768">
            <v>131425</v>
          </cell>
          <cell r="H3768">
            <v>78182</v>
          </cell>
        </row>
        <row r="3769">
          <cell r="B3769" t="str">
            <v>AF.32245</v>
          </cell>
          <cell r="C3769" t="str">
            <v>Beâ toâng coät tieát dieän &gt;0.1m2,chieàu cao &gt;4m vaø &lt;=16m Vöõa beâ toâng maùc 300, ñaù 1x2cm, ñoä suït 14-17 cm</v>
          </cell>
          <cell r="D3769" t="str">
            <v>m³</v>
          </cell>
          <cell r="F3769">
            <v>598082</v>
          </cell>
          <cell r="G3769">
            <v>131425</v>
          </cell>
          <cell r="H3769">
            <v>78182</v>
          </cell>
        </row>
        <row r="3770">
          <cell r="B3770" t="str">
            <v>AF.32252</v>
          </cell>
          <cell r="C3770" t="str">
            <v>Beâ toâng coät coù tieát dieän &lt;=0.1m2 vaø chieàu cao &lt;=4m Vöõa beâ toâng maùc 150, ñaù  2x4cm, ñoä suït 14-17 cm</v>
          </cell>
          <cell r="D3770" t="str">
            <v>m³</v>
          </cell>
          <cell r="F3770">
            <v>423444</v>
          </cell>
          <cell r="G3770">
            <v>137740</v>
          </cell>
          <cell r="H3770">
            <v>77052</v>
          </cell>
        </row>
        <row r="3771">
          <cell r="B3771" t="str">
            <v>AF.32253</v>
          </cell>
          <cell r="C3771" t="str">
            <v>Beâ toâng coät coù tieát dieän &lt;=0.1m2 vaø chieàu cao &lt;=4m Vöõa beâ toâng maùc 200, ñaù  2x4cm, ñoä suït 14-17 cm</v>
          </cell>
          <cell r="D3771" t="str">
            <v>m³</v>
          </cell>
          <cell r="F3771">
            <v>470167</v>
          </cell>
          <cell r="G3771">
            <v>137740</v>
          </cell>
          <cell r="H3771">
            <v>77052</v>
          </cell>
        </row>
        <row r="3772">
          <cell r="B3772" t="str">
            <v>AF.32254</v>
          </cell>
          <cell r="C3772" t="str">
            <v>Beâ toâng coät coù tieát dieän &lt;=0.1m2 vaø chieàu cao &lt;=4m Vöõa beâ toâng maùc 250, ñaù  2x4cm, ñoä suït 14-17 cm</v>
          </cell>
          <cell r="D3772" t="str">
            <v>m³</v>
          </cell>
          <cell r="F3772">
            <v>520046</v>
          </cell>
          <cell r="G3772">
            <v>137740</v>
          </cell>
          <cell r="H3772">
            <v>77052</v>
          </cell>
        </row>
        <row r="3773">
          <cell r="B3773" t="str">
            <v>AF.32255</v>
          </cell>
          <cell r="C3773" t="str">
            <v>Beâ toâng coät coù tieát dieän &lt;=0.1m2 vaø chieàu cao &lt;=4m Vöõa beâ toâng maùc 300, ñaù  2x4cm, ñoä suït 14-17 cm</v>
          </cell>
          <cell r="D3773" t="str">
            <v>m³</v>
          </cell>
          <cell r="F3773">
            <v>555455</v>
          </cell>
          <cell r="G3773">
            <v>137740</v>
          </cell>
          <cell r="H3773">
            <v>77052</v>
          </cell>
        </row>
        <row r="3774">
          <cell r="B3774" t="str">
            <v>AF.32262</v>
          </cell>
          <cell r="C3774" t="str">
            <v>Beâ toâng coät tieát dieän &lt;=0.1m2, chieàu cao &gt;4m vaø &lt;=16m Vöõa beâ toâng maùc 150, ñaù  2x4cm, ñoä suït 14-17 cm</v>
          </cell>
          <cell r="D3774" t="str">
            <v>m³</v>
          </cell>
          <cell r="F3774">
            <v>423444</v>
          </cell>
          <cell r="G3774">
            <v>150369</v>
          </cell>
          <cell r="H3774">
            <v>77052</v>
          </cell>
        </row>
        <row r="3775">
          <cell r="B3775" t="str">
            <v>AF.32263</v>
          </cell>
          <cell r="C3775" t="str">
            <v>Beâ toâng coät tieát dieän &lt;=0.1m2, chieàu cao &gt;4m vaø &lt;=16m Vöõa beâ toâng maùc 200, ñaù  2x4cm, ñoä suït 14-17 cm</v>
          </cell>
          <cell r="D3775" t="str">
            <v>m³</v>
          </cell>
          <cell r="F3775">
            <v>470167</v>
          </cell>
          <cell r="G3775">
            <v>150369</v>
          </cell>
          <cell r="H3775">
            <v>77052</v>
          </cell>
        </row>
        <row r="3776">
          <cell r="B3776" t="str">
            <v>AF.32264</v>
          </cell>
          <cell r="C3776" t="str">
            <v>Beâ toâng coät tieát dieän &lt;=0.1m2, chieàu cao &gt;4m vaø &lt;=16m Vöõa beâ toâng maùc 250, ñaù  2x4cm, ñoä suït 14-17 cm</v>
          </cell>
          <cell r="D3776" t="str">
            <v>m³</v>
          </cell>
          <cell r="F3776">
            <v>520046</v>
          </cell>
          <cell r="G3776">
            <v>150369</v>
          </cell>
          <cell r="H3776">
            <v>77052</v>
          </cell>
        </row>
        <row r="3777">
          <cell r="B3777" t="str">
            <v>AF.32265</v>
          </cell>
          <cell r="C3777" t="str">
            <v>Beâ toâng coät tieát dieän &lt;=0.1m2, chieàu cao &gt;4m vaø &lt;=16m Vöõa beâ toâng maùc 300, ñaù  2x4cm, ñoä suït 14-17 cm</v>
          </cell>
          <cell r="D3777" t="str">
            <v>m³</v>
          </cell>
          <cell r="F3777">
            <v>555455</v>
          </cell>
          <cell r="G3777">
            <v>150369</v>
          </cell>
          <cell r="H3777">
            <v>77052</v>
          </cell>
        </row>
        <row r="3778">
          <cell r="B3778" t="str">
            <v>AF.32272</v>
          </cell>
          <cell r="C3778" t="str">
            <v>Beâ toâng coät tieát dieän &gt;0.1m2,chieàu cao &lt;=4m Vöõa beâ toâng maùc 150, ñaù  2x4cm, ñoä suït 14-17 cm</v>
          </cell>
          <cell r="D3778" t="str">
            <v>m³</v>
          </cell>
          <cell r="F3778">
            <v>423444</v>
          </cell>
          <cell r="G3778">
            <v>119980</v>
          </cell>
          <cell r="H3778">
            <v>78182</v>
          </cell>
        </row>
        <row r="3779">
          <cell r="B3779" t="str">
            <v>AF.32273</v>
          </cell>
          <cell r="C3779" t="str">
            <v>Beâ toâng coät tieát dieän &gt;0.1m2,chieàu cao &lt;=4m Vöõa beâ toâng maùc 200, ñaù  2x4cm, ñoä suït 14-17 cm</v>
          </cell>
          <cell r="D3779" t="str">
            <v>m³</v>
          </cell>
          <cell r="F3779">
            <v>470167</v>
          </cell>
          <cell r="G3779">
            <v>119980</v>
          </cell>
          <cell r="H3779">
            <v>78182</v>
          </cell>
        </row>
        <row r="3780">
          <cell r="B3780" t="str">
            <v>AF.32274</v>
          </cell>
          <cell r="C3780" t="str">
            <v>Beâ toâng coät tieát dieän &gt;0.1m2,chieàu cao &lt;=4m Vöõa beâ toâng maùc 250, ñaù  2x4cm, ñoä suït 14-17 cm</v>
          </cell>
          <cell r="D3780" t="str">
            <v>m³</v>
          </cell>
          <cell r="F3780">
            <v>520046</v>
          </cell>
          <cell r="G3780">
            <v>119980</v>
          </cell>
          <cell r="H3780">
            <v>78182</v>
          </cell>
        </row>
        <row r="3781">
          <cell r="B3781" t="str">
            <v>AF.32275</v>
          </cell>
          <cell r="C3781" t="str">
            <v>Beâ toâng coät tieát dieän &gt;0.1m2,chieàu cao &lt;=4m Vöõa beâ toâng maùc 300, ñaù  2x4cm, ñoä suït 14-17 cm</v>
          </cell>
          <cell r="D3781" t="str">
            <v>m³</v>
          </cell>
          <cell r="F3781">
            <v>555455</v>
          </cell>
          <cell r="G3781">
            <v>119980</v>
          </cell>
          <cell r="H3781">
            <v>78182</v>
          </cell>
        </row>
        <row r="3782">
          <cell r="B3782" t="str">
            <v>AF.32282</v>
          </cell>
          <cell r="C3782" t="str">
            <v>Beâ toâng coät tieát dieän &gt;0.1m2,chieàu cao &gt;4m vaø &lt;=16m Vöõa beâ toâng maùc 150, ñaù  2x4cm, ñoä suït 14-17 cm</v>
          </cell>
          <cell r="D3782" t="str">
            <v>m³</v>
          </cell>
          <cell r="F3782">
            <v>423444</v>
          </cell>
          <cell r="G3782">
            <v>131425</v>
          </cell>
          <cell r="H3782">
            <v>78182</v>
          </cell>
        </row>
        <row r="3783">
          <cell r="B3783" t="str">
            <v>AF.32283</v>
          </cell>
          <cell r="C3783" t="str">
            <v>Beâ toâng coät tieát dieän &gt;0.1m2,chieàu cao &gt;4m vaø &lt;=16m Vöõa beâ toâng maùc 200, ñaù  2x4cm, ñoä suït 14-17 cm</v>
          </cell>
          <cell r="D3783" t="str">
            <v>m³</v>
          </cell>
          <cell r="F3783">
            <v>470167</v>
          </cell>
          <cell r="G3783">
            <v>131425</v>
          </cell>
          <cell r="H3783">
            <v>78182</v>
          </cell>
        </row>
        <row r="3784">
          <cell r="B3784" t="str">
            <v>AF.32284</v>
          </cell>
          <cell r="C3784" t="str">
            <v>Beâ toâng coät tieát dieän &gt;0.1m2,chieàu cao &gt;4m vaø &lt;=16m Vöõa beâ toâng maùc 250, ñaù  2x4cm, ñoä suït 14-17 cm</v>
          </cell>
          <cell r="D3784" t="str">
            <v>m³</v>
          </cell>
          <cell r="F3784">
            <v>520046</v>
          </cell>
          <cell r="G3784">
            <v>131425</v>
          </cell>
          <cell r="H3784">
            <v>78182</v>
          </cell>
        </row>
        <row r="3785">
          <cell r="B3785" t="str">
            <v>AF.32285</v>
          </cell>
          <cell r="C3785" t="str">
            <v>Beâ toâng coät tieát dieän &gt;0.1m2,chieàu cao &gt;4m vaø &lt;=16m Vöõa beâ toâng maùc 300, ñaù  2x4cm, ñoä suït 14-17 cm</v>
          </cell>
          <cell r="D3785" t="str">
            <v>m³</v>
          </cell>
          <cell r="F3785">
            <v>555455</v>
          </cell>
          <cell r="G3785">
            <v>131425</v>
          </cell>
          <cell r="H3785">
            <v>78182</v>
          </cell>
        </row>
        <row r="3786">
          <cell r="B3786" t="str">
            <v>AF.32312</v>
          </cell>
          <cell r="C3786" t="str">
            <v>Beâ toâng xaø daàm, giaèng, saøn maùi Vöõa beâ toâng maùc 150, ñaù 1x2cm, ñoä suït 14-17 cm</v>
          </cell>
          <cell r="D3786" t="str">
            <v>m³</v>
          </cell>
          <cell r="F3786">
            <v>402603</v>
          </cell>
          <cell r="G3786">
            <v>101036</v>
          </cell>
          <cell r="H3786">
            <v>77052</v>
          </cell>
        </row>
        <row r="3787">
          <cell r="B3787" t="str">
            <v>AF.32313</v>
          </cell>
          <cell r="C3787" t="str">
            <v>Beâ toâng xaø daàm, giaèng, saøn maùi Vöõa beâ toâng maùc 200, ñaù 1x2cm, ñoä suït 14-17 cm</v>
          </cell>
          <cell r="D3787" t="str">
            <v>m³</v>
          </cell>
          <cell r="F3787">
            <v>455038</v>
          </cell>
          <cell r="G3787">
            <v>101036</v>
          </cell>
          <cell r="H3787">
            <v>77052</v>
          </cell>
        </row>
        <row r="3788">
          <cell r="B3788" t="str">
            <v>AF.32314</v>
          </cell>
          <cell r="C3788" t="str">
            <v>Beâ toâng xaø daàm, giaèng, saøn maùi Vöõa beâ toâng maùc 250, ñaù 1x2cm, ñoä suït 14-17 cm</v>
          </cell>
          <cell r="D3788" t="str">
            <v>m³</v>
          </cell>
          <cell r="F3788">
            <v>512485</v>
          </cell>
          <cell r="G3788">
            <v>101036</v>
          </cell>
          <cell r="H3788">
            <v>77052</v>
          </cell>
        </row>
        <row r="3789">
          <cell r="B3789" t="str">
            <v>AF.32315</v>
          </cell>
          <cell r="C3789" t="str">
            <v>Beâ toâng xaø daàm, giaèng, saøn maùi Vöõa beâ toâng maùc 300, ñaù 1x2cm, ñoä suït 14-17 cm</v>
          </cell>
          <cell r="D3789" t="str">
            <v>m³</v>
          </cell>
          <cell r="F3789">
            <v>548906</v>
          </cell>
          <cell r="G3789">
            <v>101036</v>
          </cell>
          <cell r="H3789">
            <v>77052</v>
          </cell>
        </row>
        <row r="3790">
          <cell r="B3790" t="str">
            <v>AF.33112</v>
          </cell>
          <cell r="C3790" t="str">
            <v>Beâ toâng moùng moá, truï caàu ôû treân caïn Vöõa beâ toâng maùc 150, ñaù 1x2cm, ñoä suït 14-17 cm</v>
          </cell>
          <cell r="D3790" t="str">
            <v>m³</v>
          </cell>
          <cell r="F3790">
            <v>403400</v>
          </cell>
          <cell r="G3790">
            <v>81302</v>
          </cell>
          <cell r="H3790">
            <v>123376</v>
          </cell>
        </row>
        <row r="3791">
          <cell r="B3791" t="str">
            <v>AF.33113</v>
          </cell>
          <cell r="C3791" t="str">
            <v>Beâ toâng moùng moá, truï caàu ôû treân caïn Vöõa beâ toâng maùc 200, ñaù 1x2cm, ñoä suït 14-17 cm</v>
          </cell>
          <cell r="D3791" t="str">
            <v>m³</v>
          </cell>
          <cell r="F3791">
            <v>455939</v>
          </cell>
          <cell r="G3791">
            <v>81302</v>
          </cell>
          <cell r="H3791">
            <v>123376</v>
          </cell>
        </row>
        <row r="3792">
          <cell r="B3792" t="str">
            <v>AF.33114</v>
          </cell>
          <cell r="C3792" t="str">
            <v>Beâ toâng moùng moá, truï caàu ôû treân caïn Vöõa beâ toâng maùc 250, ñaù 1x2cm, ñoä suït 14-17 cm</v>
          </cell>
          <cell r="D3792" t="str">
            <v>m³</v>
          </cell>
          <cell r="F3792">
            <v>513500</v>
          </cell>
          <cell r="G3792">
            <v>81302</v>
          </cell>
          <cell r="H3792">
            <v>123376</v>
          </cell>
        </row>
        <row r="3793">
          <cell r="B3793" t="str">
            <v>AF.33115</v>
          </cell>
          <cell r="C3793" t="str">
            <v>Beâ toâng moùng moá, truï caàu ôû treân caïn Vöõa beâ toâng maùc 300, ñaù 1x2cm, ñoä suït 14-17 cm</v>
          </cell>
          <cell r="D3793" t="str">
            <v>m³</v>
          </cell>
          <cell r="F3793">
            <v>549993</v>
          </cell>
          <cell r="G3793">
            <v>81302</v>
          </cell>
          <cell r="H3793">
            <v>123376</v>
          </cell>
        </row>
        <row r="3794">
          <cell r="B3794" t="str">
            <v>AF.33122</v>
          </cell>
          <cell r="C3794" t="str">
            <v>Beâ toâng moùng moá, truï caàu ôû döôùi nöôùc Vöõa beâ toâng maùc 150, ñaù 1x2cm, ñoä suït 14-17 cm</v>
          </cell>
          <cell r="D3794" t="str">
            <v>m³</v>
          </cell>
          <cell r="F3794">
            <v>403400</v>
          </cell>
          <cell r="G3794">
            <v>104193</v>
          </cell>
          <cell r="H3794">
            <v>254000</v>
          </cell>
        </row>
        <row r="3795">
          <cell r="B3795" t="str">
            <v>AF.33123</v>
          </cell>
          <cell r="C3795" t="str">
            <v>Beâ toâng moùng moá, truï caàu ôû döôùi nöôùc Vöõa beâ toâng maùc 200, ñaù 1x2cm, ñoä suït 14-17 cm</v>
          </cell>
          <cell r="D3795" t="str">
            <v>m³</v>
          </cell>
          <cell r="F3795">
            <v>455939</v>
          </cell>
          <cell r="G3795">
            <v>104193</v>
          </cell>
          <cell r="H3795">
            <v>254000</v>
          </cell>
        </row>
        <row r="3796">
          <cell r="B3796" t="str">
            <v>AF.33124</v>
          </cell>
          <cell r="C3796" t="str">
            <v>Beâ toâng moùng moá, truï caàu ôû döôùi nöôùc Vöõa beâ toâng maùc 250, ñaù 1x2cm, ñoä suït 14-17 cm</v>
          </cell>
          <cell r="D3796" t="str">
            <v>m³</v>
          </cell>
          <cell r="F3796">
            <v>513500</v>
          </cell>
          <cell r="G3796">
            <v>104193</v>
          </cell>
          <cell r="H3796">
            <v>254000</v>
          </cell>
        </row>
        <row r="3797">
          <cell r="B3797" t="str">
            <v>AF.33125</v>
          </cell>
          <cell r="C3797" t="str">
            <v>Beâ toâng moùng moá, truï caàu ôû döôùi nöôùc Vöõa beâ toâng maùc 300, ñaù 1x2cm, ñoä suït 14-17 cm</v>
          </cell>
          <cell r="D3797" t="str">
            <v>m³</v>
          </cell>
          <cell r="F3797">
            <v>549993</v>
          </cell>
          <cell r="G3797">
            <v>104193</v>
          </cell>
          <cell r="H3797">
            <v>254000</v>
          </cell>
        </row>
        <row r="3798">
          <cell r="B3798" t="str">
            <v>AF.33132</v>
          </cell>
          <cell r="C3798" t="str">
            <v>Beâ toâng moùng moá, truï caàu ôû treân caïn Vöõa beâ toâng maùc 150, ñaù  2x4cm, ñoä suït 14-17 cm</v>
          </cell>
          <cell r="D3798" t="str">
            <v>m³</v>
          </cell>
          <cell r="F3798">
            <v>403400</v>
          </cell>
          <cell r="G3798">
            <v>81302</v>
          </cell>
          <cell r="H3798">
            <v>123376</v>
          </cell>
        </row>
        <row r="3799">
          <cell r="B3799" t="str">
            <v>AF.33133</v>
          </cell>
          <cell r="C3799" t="str">
            <v>Beâ toâng moùng moá, truï caàu ôû treân caïn Vöõa beâ toâng maùc 200, ñaù  2x4cm, ñoä suït 14-17 cm</v>
          </cell>
          <cell r="D3799" t="str">
            <v>m³</v>
          </cell>
          <cell r="F3799">
            <v>455939</v>
          </cell>
          <cell r="G3799">
            <v>81302</v>
          </cell>
          <cell r="H3799">
            <v>123376</v>
          </cell>
        </row>
        <row r="3800">
          <cell r="B3800" t="str">
            <v>AF.33134</v>
          </cell>
          <cell r="C3800" t="str">
            <v>Beâ toâng moùng moá, truï caàu ôû treân caïn Vöõa beâ toâng maùc 250, ñaù  2x4cm, ñoä suït 14-17 cm</v>
          </cell>
          <cell r="D3800" t="str">
            <v>m³</v>
          </cell>
          <cell r="F3800">
            <v>513500</v>
          </cell>
          <cell r="G3800">
            <v>81302</v>
          </cell>
          <cell r="H3800">
            <v>123376</v>
          </cell>
        </row>
        <row r="3801">
          <cell r="B3801" t="str">
            <v>AF.33135</v>
          </cell>
          <cell r="C3801" t="str">
            <v>Beâ toâng moùng moá, truï caàu ôû treân caïn Vöõa beâ toâng maùc 300, ñaù  2x4cm, ñoä suït 14-17 cm</v>
          </cell>
          <cell r="D3801" t="str">
            <v>m³</v>
          </cell>
          <cell r="F3801">
            <v>549993</v>
          </cell>
          <cell r="G3801">
            <v>81302</v>
          </cell>
          <cell r="H3801">
            <v>123376</v>
          </cell>
        </row>
        <row r="3802">
          <cell r="B3802" t="str">
            <v>AF.33142</v>
          </cell>
          <cell r="C3802" t="str">
            <v>Beâ toâng moùng moá, truï caàu ôû döôùi nöôùc Vöõa beâ toâng maùc 150, ñaù  2x4cm, ñoä suït 14-17 cm</v>
          </cell>
          <cell r="D3802" t="str">
            <v>m³</v>
          </cell>
          <cell r="F3802">
            <v>375009</v>
          </cell>
          <cell r="G3802">
            <v>104193</v>
          </cell>
          <cell r="H3802">
            <v>254000</v>
          </cell>
        </row>
        <row r="3803">
          <cell r="B3803" t="str">
            <v>AF.33143</v>
          </cell>
          <cell r="C3803" t="str">
            <v>Beâ toâng moùng moá, truï caàu ôû döôùi nöôùc Vöõa beâ toâng maùc 200, ñaù  2x4cm, ñoä suït 14-17 cm</v>
          </cell>
          <cell r="D3803" t="str">
            <v>m³</v>
          </cell>
          <cell r="F3803">
            <v>421824</v>
          </cell>
          <cell r="G3803">
            <v>104193</v>
          </cell>
          <cell r="H3803">
            <v>254000</v>
          </cell>
        </row>
        <row r="3804">
          <cell r="B3804" t="str">
            <v>AF.33144</v>
          </cell>
          <cell r="C3804" t="str">
            <v>Beâ toâng moùng moá, truï caàu ôû döôùi nöôùc Vöõa beâ toâng maùc 250, ñaù  2x4cm, ñoä suït 14-17 cm</v>
          </cell>
          <cell r="D3804" t="str">
            <v>m³</v>
          </cell>
          <cell r="F3804">
            <v>471802</v>
          </cell>
          <cell r="G3804">
            <v>104193</v>
          </cell>
          <cell r="H3804">
            <v>254000</v>
          </cell>
        </row>
        <row r="3805">
          <cell r="B3805" t="str">
            <v>AF.33145</v>
          </cell>
          <cell r="C3805" t="str">
            <v>Beâ toâng moùng moá, truï caàu ôû döôùi nöôùc Vöõa beâ toâng maùc 300, ñaù  2x4cm, ñoä suït 14-17 cm</v>
          </cell>
          <cell r="D3805" t="str">
            <v>m³</v>
          </cell>
          <cell r="F3805">
            <v>507281</v>
          </cell>
          <cell r="G3805">
            <v>104193</v>
          </cell>
          <cell r="H3805">
            <v>254000</v>
          </cell>
        </row>
        <row r="3806">
          <cell r="B3806" t="str">
            <v>AF.33152</v>
          </cell>
          <cell r="C3806" t="str">
            <v>Beâ toâng moùng moá, truï caàu ôû treân caïn Vöõa beâ toâng maùc 150, ñaù  4x6cm, ñoä suït 14-17 cm</v>
          </cell>
          <cell r="D3806" t="str">
            <v>m³</v>
          </cell>
          <cell r="F3806">
            <v>359731</v>
          </cell>
          <cell r="G3806">
            <v>81302</v>
          </cell>
          <cell r="H3806">
            <v>123376</v>
          </cell>
        </row>
        <row r="3807">
          <cell r="B3807" t="str">
            <v>AF.33153</v>
          </cell>
          <cell r="C3807" t="str">
            <v>Beâ toâng moùng moá, truï caàu ôû treân caïn Vöõa beâ toâng maùc 200, ñaù  4x6cm, ñoä suït 14-17 cm</v>
          </cell>
          <cell r="D3807" t="str">
            <v>m³</v>
          </cell>
          <cell r="F3807">
            <v>405028</v>
          </cell>
          <cell r="G3807">
            <v>81302</v>
          </cell>
          <cell r="H3807">
            <v>123376</v>
          </cell>
        </row>
        <row r="3808">
          <cell r="B3808" t="str">
            <v>AF.33154</v>
          </cell>
          <cell r="C3808" t="str">
            <v>Beâ toâng moùng moá, truï caàu ôû treân caïn Vöõa beâ toâng maùc 250, ñaù  4x6cm, ñoä suït 14-17 cm</v>
          </cell>
          <cell r="D3808" t="str">
            <v>m³</v>
          </cell>
          <cell r="F3808">
            <v>451905</v>
          </cell>
          <cell r="G3808">
            <v>81302</v>
          </cell>
          <cell r="H3808">
            <v>123376</v>
          </cell>
        </row>
        <row r="3809">
          <cell r="B3809" t="str">
            <v>AF.33155</v>
          </cell>
          <cell r="C3809" t="str">
            <v>Beâ toâng moùng moá, truï caàu ôû treân caïn Vöõa beâ toâng maùc 300, ñaù  4x6cm, ñoä suït 14-17 cm</v>
          </cell>
          <cell r="D3809" t="str">
            <v>m³</v>
          </cell>
          <cell r="F3809">
            <v>501439</v>
          </cell>
          <cell r="G3809">
            <v>81302</v>
          </cell>
          <cell r="H3809">
            <v>123376</v>
          </cell>
        </row>
        <row r="3810">
          <cell r="B3810" t="str">
            <v>AF.33162</v>
          </cell>
          <cell r="C3810" t="str">
            <v>Beâ toâng moùng moá, truï caàu ôû döôùi nöôùc Vöõa beâ toâng maùc 150, ñaù  4x6cm, ñoä suït 14-17 cm</v>
          </cell>
          <cell r="D3810" t="str">
            <v>m³</v>
          </cell>
          <cell r="F3810">
            <v>359731</v>
          </cell>
          <cell r="G3810">
            <v>104193</v>
          </cell>
          <cell r="H3810">
            <v>254000</v>
          </cell>
        </row>
        <row r="3811">
          <cell r="B3811" t="str">
            <v>AF.33163</v>
          </cell>
          <cell r="C3811" t="str">
            <v>Beâ toâng moùng moá, truï caàu ôû döôùi nöôùc Vöõa beâ toâng maùc 200, ñaù  4x6cm, ñoä suït 14-17 cm</v>
          </cell>
          <cell r="D3811" t="str">
            <v>m³</v>
          </cell>
          <cell r="F3811">
            <v>405028</v>
          </cell>
          <cell r="G3811">
            <v>104193</v>
          </cell>
          <cell r="H3811">
            <v>254000</v>
          </cell>
        </row>
        <row r="3812">
          <cell r="B3812" t="str">
            <v>AF.33164</v>
          </cell>
          <cell r="C3812" t="str">
            <v>Beâ toâng moùng moá, truï caàu ôû döôùi nöôùc Vöõa beâ toâng maùc 250, ñaù  4x6cm, ñoä suït 14-17 cm</v>
          </cell>
          <cell r="D3812" t="str">
            <v>m³</v>
          </cell>
          <cell r="F3812">
            <v>451905</v>
          </cell>
          <cell r="G3812">
            <v>104193</v>
          </cell>
          <cell r="H3812">
            <v>254000</v>
          </cell>
        </row>
        <row r="3813">
          <cell r="B3813" t="str">
            <v>AF.33165</v>
          </cell>
          <cell r="C3813" t="str">
            <v>Beâ toâng moùng moá, truï caàu ôû döôùi nöôùc Vöõa beâ toâng maùc 300, ñaù  4x6cm, ñoä suït 14-17 cm</v>
          </cell>
          <cell r="D3813" t="str">
            <v>m³</v>
          </cell>
          <cell r="F3813">
            <v>501439</v>
          </cell>
          <cell r="G3813">
            <v>104193</v>
          </cell>
          <cell r="H3813">
            <v>254000</v>
          </cell>
        </row>
        <row r="3814">
          <cell r="B3814" t="str">
            <v>AF.33212</v>
          </cell>
          <cell r="C3814" t="str">
            <v>Beâ toâng muõ moá, muõ truï caàu ôû treân caïn Vöõa beâ toâng maùc 150, ñaù 1x2cm, ñoä suït 14-17 cm</v>
          </cell>
          <cell r="D3814" t="str">
            <v>m³</v>
          </cell>
          <cell r="F3814">
            <v>404596</v>
          </cell>
          <cell r="G3814">
            <v>123532</v>
          </cell>
          <cell r="H3814">
            <v>246788</v>
          </cell>
        </row>
        <row r="3815">
          <cell r="B3815" t="str">
            <v>AF.33213</v>
          </cell>
          <cell r="C3815" t="str">
            <v>Beâ toâng muõ moá, muõ truï caàu ôû treân caïn Vöõa beâ toâng maùc 200, ñaù 1x2cm, ñoä suït 14-17 cm</v>
          </cell>
          <cell r="D3815" t="str">
            <v>m³</v>
          </cell>
          <cell r="F3815">
            <v>457290</v>
          </cell>
          <cell r="G3815">
            <v>123532</v>
          </cell>
          <cell r="H3815">
            <v>246788</v>
          </cell>
        </row>
        <row r="3816">
          <cell r="B3816" t="str">
            <v>AF.33214</v>
          </cell>
          <cell r="C3816" t="str">
            <v>Beâ toâng muõ moá, muõ truï caàu ôû treân caïn Vöõa beâ toâng maùc 250, ñaù 1x2cm, ñoä suït 14-17 cm</v>
          </cell>
          <cell r="D3816" t="str">
            <v>m³</v>
          </cell>
          <cell r="F3816">
            <v>515022</v>
          </cell>
          <cell r="G3816">
            <v>123532</v>
          </cell>
          <cell r="H3816">
            <v>246788</v>
          </cell>
        </row>
        <row r="3817">
          <cell r="B3817" t="str">
            <v>AF.33215</v>
          </cell>
          <cell r="C3817" t="str">
            <v>Beâ toâng muõ moá, muõ truï caàu ôû treân caïn Vöõa beâ toâng maùc 300, ñaù 1x2cm, ñoä suït 14-17 cm</v>
          </cell>
          <cell r="D3817" t="str">
            <v>m³</v>
          </cell>
          <cell r="F3817">
            <v>551623</v>
          </cell>
          <cell r="G3817">
            <v>123532</v>
          </cell>
          <cell r="H3817">
            <v>246788</v>
          </cell>
        </row>
        <row r="3818">
          <cell r="B3818" t="str">
            <v>AF.33222</v>
          </cell>
          <cell r="C3818" t="str">
            <v>Beâ toâng muõ moá, muõ truï caàu ôû döôùi nöôùc Vöõa beâ toâng maùc 150, ñaù 1x2cm, ñoä suït 14-17 cm</v>
          </cell>
          <cell r="D3818" t="str">
            <v>m³</v>
          </cell>
          <cell r="F3818">
            <v>404596</v>
          </cell>
          <cell r="G3818">
            <v>131425</v>
          </cell>
          <cell r="H3818">
            <v>603494</v>
          </cell>
        </row>
        <row r="3819">
          <cell r="B3819" t="str">
            <v>AF.33223</v>
          </cell>
          <cell r="C3819" t="str">
            <v>Beâ toâng muõ moá, muõ truï caàu ôû döôùi nöôùc Vöõa beâ toâng maùc 200, ñaù 1x2cm, ñoä suït 14-17 cm</v>
          </cell>
          <cell r="D3819" t="str">
            <v>m³</v>
          </cell>
          <cell r="F3819">
            <v>457290</v>
          </cell>
          <cell r="G3819">
            <v>131425</v>
          </cell>
          <cell r="H3819">
            <v>603494</v>
          </cell>
        </row>
        <row r="3820">
          <cell r="B3820" t="str">
            <v>AF.33224</v>
          </cell>
          <cell r="C3820" t="str">
            <v>Beâ toâng muõ moá, muõ truï caàu ôû döôùi nöôùc Vöõa beâ toâng maùc 250, ñaù 1x2cm, ñoä suït 14-17 cm</v>
          </cell>
          <cell r="D3820" t="str">
            <v>m³</v>
          </cell>
          <cell r="F3820">
            <v>515022</v>
          </cell>
          <cell r="G3820">
            <v>131425</v>
          </cell>
          <cell r="H3820">
            <v>603494</v>
          </cell>
        </row>
        <row r="3821">
          <cell r="B3821" t="str">
            <v>AF.33225</v>
          </cell>
          <cell r="C3821" t="str">
            <v>Beâ toâng muõ moá, muõ truï caàu ôû döôùi nöôùc Vöõa beâ toâng maùc 300, ñaù 1x2cm, ñoä suït 14-17 cm</v>
          </cell>
          <cell r="D3821" t="str">
            <v>m³</v>
          </cell>
          <cell r="F3821">
            <v>551623</v>
          </cell>
          <cell r="G3821">
            <v>131425</v>
          </cell>
          <cell r="H3821">
            <v>603494</v>
          </cell>
        </row>
        <row r="3822">
          <cell r="B3822" t="str">
            <v>AF.33232</v>
          </cell>
          <cell r="C3822" t="str">
            <v>Beâ toâng muõ moá, muõ truï caàu ôû treân caïn Vöõa beâ toâng maùc 150, ñaù  2x4cm, ñoä suït 14-17 cm</v>
          </cell>
          <cell r="D3822" t="str">
            <v>m³</v>
          </cell>
          <cell r="F3822">
            <v>376121</v>
          </cell>
          <cell r="G3822">
            <v>123532</v>
          </cell>
          <cell r="H3822">
            <v>246788</v>
          </cell>
        </row>
        <row r="3823">
          <cell r="B3823" t="str">
            <v>AF.33233</v>
          </cell>
          <cell r="C3823" t="str">
            <v>Beâ toâng muõ moá, muõ truï caàu ôû treân caïn Vöõa beâ toâng maùc 200, ñaù  2x4cm, ñoä suït 14-17 cm</v>
          </cell>
          <cell r="D3823" t="str">
            <v>m³</v>
          </cell>
          <cell r="F3823">
            <v>423074</v>
          </cell>
          <cell r="G3823">
            <v>123532</v>
          </cell>
          <cell r="H3823">
            <v>246788</v>
          </cell>
        </row>
        <row r="3824">
          <cell r="B3824" t="str">
            <v>AF.33234</v>
          </cell>
          <cell r="C3824" t="str">
            <v>Beâ toâng muõ moá, muõ truï caàu ôû treân caïn Vöõa beâ toâng maùc 250, ñaù  2x4cm, ñoä suït 14-17 cm</v>
          </cell>
          <cell r="D3824" t="str">
            <v>m³</v>
          </cell>
          <cell r="F3824">
            <v>473201</v>
          </cell>
          <cell r="G3824">
            <v>123532</v>
          </cell>
          <cell r="H3824">
            <v>246788</v>
          </cell>
        </row>
        <row r="3825">
          <cell r="B3825" t="str">
            <v>AF.33235</v>
          </cell>
          <cell r="C3825" t="str">
            <v>Beâ toâng muõ moá, muõ truï caàu ôû treân caïn Vöõa beâ toâng maùc 300, ñaù  2x4cm, ñoä suït 14-17 cm</v>
          </cell>
          <cell r="D3825" t="str">
            <v>m³</v>
          </cell>
          <cell r="F3825">
            <v>508785</v>
          </cell>
          <cell r="G3825">
            <v>123532</v>
          </cell>
          <cell r="H3825">
            <v>246788</v>
          </cell>
        </row>
        <row r="3826">
          <cell r="B3826" t="str">
            <v>AF.33242</v>
          </cell>
          <cell r="C3826" t="str">
            <v>Beâ toâng muõ moá, muõ truï caàu ôû döôùi nöôùc Vöõa beâ toâng maùc 150, ñaù  2x4cm, ñoä suït 14-17 cm</v>
          </cell>
          <cell r="D3826" t="str">
            <v>m³</v>
          </cell>
          <cell r="F3826">
            <v>376121</v>
          </cell>
          <cell r="G3826">
            <v>131425</v>
          </cell>
          <cell r="H3826">
            <v>603494</v>
          </cell>
        </row>
        <row r="3827">
          <cell r="B3827" t="str">
            <v>AF.33243</v>
          </cell>
          <cell r="C3827" t="str">
            <v>Beâ toâng muõ moá, muõ truï caàu ôû döôùi nöôùc Vöõa beâ toâng maùc 200, ñaù  2x4cm, ñoä suït 14-17 cm</v>
          </cell>
          <cell r="D3827" t="str">
            <v>m³</v>
          </cell>
          <cell r="F3827">
            <v>423074</v>
          </cell>
          <cell r="G3827">
            <v>131425</v>
          </cell>
          <cell r="H3827">
            <v>603494</v>
          </cell>
        </row>
        <row r="3828">
          <cell r="B3828" t="str">
            <v>AF.33244</v>
          </cell>
          <cell r="C3828" t="str">
            <v>Beâ toâng muõ moá, muõ truï caàu ôû döôùi nöôùc Vöõa beâ toâng maùc 250, ñaù  2x4cm, ñoä suït 14-17 cm</v>
          </cell>
          <cell r="D3828" t="str">
            <v>m³</v>
          </cell>
          <cell r="F3828">
            <v>473201</v>
          </cell>
          <cell r="G3828">
            <v>131425</v>
          </cell>
          <cell r="H3828">
            <v>603494</v>
          </cell>
        </row>
        <row r="3829">
          <cell r="B3829" t="str">
            <v>AF.33245</v>
          </cell>
          <cell r="C3829" t="str">
            <v>Beâ toâng muõ moá, muõ truï caàu ôû döôùi nöôùc Vöõa beâ toâng maùc 300, ñaù  2x4cm, ñoä suït 14-17 cm</v>
          </cell>
          <cell r="D3829" t="str">
            <v>m³</v>
          </cell>
          <cell r="F3829">
            <v>508785</v>
          </cell>
          <cell r="G3829">
            <v>131425</v>
          </cell>
          <cell r="H3829">
            <v>603494</v>
          </cell>
        </row>
        <row r="3830">
          <cell r="B3830" t="str">
            <v>AF.33252</v>
          </cell>
          <cell r="C3830" t="str">
            <v>Beâ toâng muõ moá, muõ truï caàu ôû treân caïn Vöõa beâ toâng maùc 150, ñaù  4x6cm, ñoä suït 14-17 cm</v>
          </cell>
          <cell r="D3830" t="str">
            <v>m³</v>
          </cell>
          <cell r="F3830">
            <v>360797</v>
          </cell>
          <cell r="G3830">
            <v>123532</v>
          </cell>
          <cell r="H3830">
            <v>246788</v>
          </cell>
        </row>
        <row r="3831">
          <cell r="B3831" t="str">
            <v>AF.33253</v>
          </cell>
          <cell r="C3831" t="str">
            <v>Beâ toâng muõ moá, muõ truï caàu ôû treân caïn Vöõa beâ toâng maùc 200, ñaù  4x6cm, ñoä suït 14-17 cm</v>
          </cell>
          <cell r="D3831" t="str">
            <v>m³</v>
          </cell>
          <cell r="F3831">
            <v>406229</v>
          </cell>
          <cell r="G3831">
            <v>123532</v>
          </cell>
          <cell r="H3831">
            <v>246788</v>
          </cell>
        </row>
        <row r="3832">
          <cell r="B3832" t="str">
            <v>AF.33254</v>
          </cell>
          <cell r="C3832" t="str">
            <v>Beâ toâng muõ moá, muõ truï caàu ôû treân caïn Vöõa beâ toâng maùc 250, ñaù  4x6cm, ñoä suït 14-17 cm</v>
          </cell>
          <cell r="D3832" t="str">
            <v>m³</v>
          </cell>
          <cell r="F3832">
            <v>453244</v>
          </cell>
          <cell r="G3832">
            <v>123532</v>
          </cell>
          <cell r="H3832">
            <v>246788</v>
          </cell>
        </row>
        <row r="3833">
          <cell r="B3833" t="str">
            <v>AF.33255</v>
          </cell>
          <cell r="C3833" t="str">
            <v>Beâ toâng muõ moá, muõ truï caàu ôû treân caïn Vöõa beâ toâng maùc 300, ñaù  4x6cm, ñoä suït 14-17 cm</v>
          </cell>
          <cell r="D3833" t="str">
            <v>m³</v>
          </cell>
          <cell r="F3833">
            <v>502926</v>
          </cell>
          <cell r="G3833">
            <v>123532</v>
          </cell>
          <cell r="H3833">
            <v>246788</v>
          </cell>
        </row>
        <row r="3834">
          <cell r="B3834" t="str">
            <v>AF.33262</v>
          </cell>
          <cell r="C3834" t="str">
            <v>Beâ toâng muõ moá, muõ truï caàu ôû döôùi nöôùc Vöõa beâ toâng maùc 150, ñaù  4x6cm, ñoä suït 14-17 cm</v>
          </cell>
          <cell r="D3834" t="str">
            <v>m³</v>
          </cell>
          <cell r="F3834">
            <v>360797</v>
          </cell>
          <cell r="G3834">
            <v>131425</v>
          </cell>
          <cell r="H3834">
            <v>603494</v>
          </cell>
        </row>
        <row r="3835">
          <cell r="B3835" t="str">
            <v>AF.33263</v>
          </cell>
          <cell r="C3835" t="str">
            <v>Beâ toâng muõ moá, muõ truï caàu ôû döôùi nöôùc Vöõa beâ toâng maùc 200, ñaù  4x6cm, ñoä suït 14-17 cm</v>
          </cell>
          <cell r="D3835" t="str">
            <v>m³</v>
          </cell>
          <cell r="F3835">
            <v>406229</v>
          </cell>
          <cell r="G3835">
            <v>131425</v>
          </cell>
          <cell r="H3835">
            <v>603494</v>
          </cell>
        </row>
        <row r="3836">
          <cell r="B3836" t="str">
            <v>AF.33264</v>
          </cell>
          <cell r="C3836" t="str">
            <v>Beâ toâng muõ moá, muõ truï caàu ôû döôùi nöôùc Vöõa beâ toâng maùc 250, ñaù  4x6cm, ñoä suït 14-17 cm</v>
          </cell>
          <cell r="D3836" t="str">
            <v>m³</v>
          </cell>
          <cell r="F3836">
            <v>453244</v>
          </cell>
          <cell r="G3836">
            <v>131425</v>
          </cell>
          <cell r="H3836">
            <v>603494</v>
          </cell>
        </row>
        <row r="3837">
          <cell r="B3837" t="str">
            <v>AF.33265</v>
          </cell>
          <cell r="C3837" t="str">
            <v>Beâ toâng muõ moá, muõ truï caàu ôû döôùi nöôùc Vöõa beâ toâng maùc 300, ñaù  4x6cm, ñoä suït 14-17 cm</v>
          </cell>
          <cell r="D3837" t="str">
            <v>m³</v>
          </cell>
          <cell r="F3837">
            <v>502926</v>
          </cell>
          <cell r="G3837">
            <v>131425</v>
          </cell>
          <cell r="H3837">
            <v>603494</v>
          </cell>
        </row>
        <row r="3838">
          <cell r="B3838" t="str">
            <v>AF.33313</v>
          </cell>
          <cell r="C3838" t="str">
            <v>Beâ toâng daàm caàu thi coâng baèng phöông phaùp ñuùc ñaåy Vöõa beâ toâng maùc 200, ñaù 1x2cm, ñoä suït 14-17 cm</v>
          </cell>
          <cell r="D3838" t="str">
            <v>m³</v>
          </cell>
          <cell r="F3838">
            <v>450838</v>
          </cell>
          <cell r="G3838">
            <v>482936</v>
          </cell>
          <cell r="H3838">
            <v>120620</v>
          </cell>
        </row>
        <row r="3839">
          <cell r="B3839" t="str">
            <v>AF.33314</v>
          </cell>
          <cell r="C3839" t="str">
            <v>Beâ toâng daàm caàu thi coâng baèng phöông phaùp ñuùc ñaåy Vöõa beâ toâng maùc 250, ñaù 1x2cm, ñoä suït 14-17 cm</v>
          </cell>
          <cell r="D3839" t="str">
            <v>m³</v>
          </cell>
          <cell r="F3839">
            <v>507717</v>
          </cell>
          <cell r="G3839">
            <v>482936</v>
          </cell>
          <cell r="H3839">
            <v>120620</v>
          </cell>
        </row>
        <row r="3840">
          <cell r="B3840" t="str">
            <v>AF.33315</v>
          </cell>
          <cell r="C3840" t="str">
            <v>Beâ toâng daàm caàu thi coâng baèng phöông phaùp ñuùc ñaåy Vöõa beâ toâng maùc 300, ñaù 1x2cm, ñoä suït 14-17 cm</v>
          </cell>
          <cell r="D3840" t="str">
            <v>m³</v>
          </cell>
          <cell r="F3840">
            <v>543777</v>
          </cell>
          <cell r="G3840">
            <v>482936</v>
          </cell>
          <cell r="H3840">
            <v>120620</v>
          </cell>
        </row>
        <row r="3841">
          <cell r="B3841" t="str">
            <v>AF.33323</v>
          </cell>
          <cell r="C3841" t="str">
            <v>Beâ toâng daàm caàu ôû treân caïn thi coâng baèng phöông phaùp ñuùc haãng Vöõa beâ toâng maùc 200, ñaù 1x2cm, ñoä suït 14-17 cm</v>
          </cell>
          <cell r="D3841" t="str">
            <v>m³</v>
          </cell>
          <cell r="F3841">
            <v>466138</v>
          </cell>
          <cell r="G3841">
            <v>707400</v>
          </cell>
          <cell r="H3841">
            <v>257985</v>
          </cell>
        </row>
        <row r="3842">
          <cell r="B3842" t="str">
            <v>AF.33324</v>
          </cell>
          <cell r="C3842" t="str">
            <v>Beâ toâng daàm caàu ôû treân caïn thi coâng baèng phöông phaùp ñuùc haãng Vöõa beâ toâng maùc 250, ñaù 1x2cm, ñoä suït 14-17 cm</v>
          </cell>
          <cell r="D3842" t="str">
            <v>m³</v>
          </cell>
          <cell r="F3842">
            <v>523017</v>
          </cell>
          <cell r="G3842">
            <v>707400</v>
          </cell>
          <cell r="H3842">
            <v>257985</v>
          </cell>
        </row>
        <row r="3843">
          <cell r="B3843" t="str">
            <v>AF.33325</v>
          </cell>
          <cell r="C3843" t="str">
            <v>Beâ toâng daàm caàu ôû treân caïn thi coâng baèng phöông phaùp ñuùc haãng Vöõa beâ toâng maùc 300, ñaù 1x2cm, ñoä suït 14-17 cm</v>
          </cell>
          <cell r="D3843" t="str">
            <v>m³</v>
          </cell>
          <cell r="F3843">
            <v>559077</v>
          </cell>
          <cell r="G3843">
            <v>707400</v>
          </cell>
          <cell r="H3843">
            <v>257985</v>
          </cell>
        </row>
        <row r="3844">
          <cell r="B3844" t="str">
            <v>AF.33333</v>
          </cell>
          <cell r="C3844" t="str">
            <v>Beâ toâng daàm caàu ôû döôùi nöôùc thi coâng baèng phöông phaùp ñuùc haãng Vöõa beâ toâng maùc 200, ñaù 1x2cm, ñoä suït 14-17 cm</v>
          </cell>
          <cell r="D3844" t="str">
            <v>m³</v>
          </cell>
          <cell r="F3844">
            <v>466138</v>
          </cell>
          <cell r="G3844">
            <v>840037</v>
          </cell>
          <cell r="H3844">
            <v>695147</v>
          </cell>
        </row>
        <row r="3845">
          <cell r="B3845" t="str">
            <v>AF.33334</v>
          </cell>
          <cell r="C3845" t="str">
            <v>Beâ toâng daàm caàu ôû döôùi nöôùc thi coâng baèng phöông phaùp ñuùc haãng Vöõa beâ toâng maùc 250, ñaù 1x2cm, ñoä suït 14-17 cm</v>
          </cell>
          <cell r="D3845" t="str">
            <v>m³</v>
          </cell>
          <cell r="F3845">
            <v>523017</v>
          </cell>
          <cell r="G3845">
            <v>840037</v>
          </cell>
          <cell r="H3845">
            <v>695147</v>
          </cell>
        </row>
        <row r="3846">
          <cell r="B3846" t="str">
            <v>AF.33335</v>
          </cell>
          <cell r="C3846" t="str">
            <v>Beâ toâng daàm caàu ôû döôùi nöôùc thi coâng baèng phöông phaùp ñuùc haãng Vöõa beâ toâng maùc 300, ñaù 1x2cm, ñoä suït 14-17 cm</v>
          </cell>
          <cell r="D3846" t="str">
            <v>m³</v>
          </cell>
          <cell r="F3846">
            <v>559099</v>
          </cell>
          <cell r="G3846">
            <v>840037</v>
          </cell>
          <cell r="H3846">
            <v>695147</v>
          </cell>
        </row>
        <row r="3847">
          <cell r="B3847" t="str">
            <v>AF.34110</v>
          </cell>
          <cell r="C3847" t="str">
            <v>Beâ toâng moái noái baûn daàm doïc, thi coâng baèng phöông phaùp ñuùc ñaåy, ñuùc haãng</v>
          </cell>
          <cell r="D3847" t="str">
            <v>m³</v>
          </cell>
          <cell r="G3847">
            <v>59517</v>
          </cell>
          <cell r="H3847">
            <v>184499</v>
          </cell>
        </row>
        <row r="3848">
          <cell r="B3848" t="str">
            <v>AF.34112</v>
          </cell>
          <cell r="C3848" t="str">
            <v>Beâ toâng moái noái baûn daàm doïc, thi coâng baèng phöông phaùp ñuùc ñaåy, ñuùc haãng, ñaù 1x2 M150 - ñoä suït 14-17cm</v>
          </cell>
          <cell r="D3848" t="str">
            <v>m³</v>
          </cell>
          <cell r="F3848">
            <v>402603</v>
          </cell>
          <cell r="G3848">
            <v>59517</v>
          </cell>
          <cell r="H3848">
            <v>184499</v>
          </cell>
        </row>
        <row r="3849">
          <cell r="B3849" t="str">
            <v>AF.34113</v>
          </cell>
          <cell r="C3849" t="str">
            <v>Beâ toâng moái noái baûn daàm doïc, thi coâng baèng phöông phaùp ñuùc ñaåy, ñuùc haãng, ñaù 1x2 M200 - ñoä suït 14-17cm</v>
          </cell>
          <cell r="D3849" t="str">
            <v>m³</v>
          </cell>
          <cell r="F3849">
            <v>455038</v>
          </cell>
          <cell r="G3849">
            <v>59517</v>
          </cell>
          <cell r="H3849">
            <v>184499</v>
          </cell>
        </row>
        <row r="3850">
          <cell r="B3850" t="str">
            <v>AF.34114</v>
          </cell>
          <cell r="C3850" t="str">
            <v>Beâ toâng moái noái baûn daàm doïc, thi coâng baèng phöông phaùp ñuùc ñaåy, ñuùc haãng, ñaù 1x2 M250 - ñoä suït 14-17cm</v>
          </cell>
          <cell r="D3850" t="str">
            <v>m³</v>
          </cell>
          <cell r="F3850">
            <v>512485</v>
          </cell>
          <cell r="G3850">
            <v>59517</v>
          </cell>
          <cell r="H3850">
            <v>184499</v>
          </cell>
        </row>
        <row r="3851">
          <cell r="B3851" t="str">
            <v>AF.34115</v>
          </cell>
          <cell r="C3851" t="str">
            <v>Beâ toâng moái noái baûn daàm doïc, thi coâng baèng phöông phaùp ñuùc ñaåy, ñuùc haãng, ñaù 1x2 m³00 - ñoä suït 14-17cm</v>
          </cell>
          <cell r="D3851" t="str">
            <v>m³</v>
          </cell>
          <cell r="F3851">
            <v>548906</v>
          </cell>
          <cell r="G3851">
            <v>59517</v>
          </cell>
          <cell r="H3851">
            <v>184499</v>
          </cell>
        </row>
        <row r="3852">
          <cell r="B3852" t="str">
            <v>AF.34120</v>
          </cell>
          <cell r="C3852" t="str">
            <v>Beâ toâng daàm, thi coâng baèng phöông phaùp ñuùc ñaåy, ñuùc haãng</v>
          </cell>
          <cell r="D3852" t="str">
            <v>m³</v>
          </cell>
          <cell r="G3852">
            <v>62918</v>
          </cell>
          <cell r="H3852">
            <v>184499</v>
          </cell>
        </row>
        <row r="3853">
          <cell r="B3853" t="str">
            <v>AF.34122</v>
          </cell>
          <cell r="C3853" t="str">
            <v>Beâ toâng daàm, thi coâng baèng phöông phaùp ñuùc ñaåy, ñuùc haãng, ñaù 1x2 M150 - ñoä suït 14-17cm</v>
          </cell>
          <cell r="D3853" t="str">
            <v>m³</v>
          </cell>
          <cell r="F3853">
            <v>402603</v>
          </cell>
          <cell r="G3853">
            <v>62918</v>
          </cell>
          <cell r="H3853">
            <v>184499</v>
          </cell>
        </row>
        <row r="3854">
          <cell r="B3854" t="str">
            <v>AF.34123</v>
          </cell>
          <cell r="C3854" t="str">
            <v>Beâ toâng daàm, thi coâng baèng phöông phaùp ñuùc ñaåy, ñuùc haãng, ñaù 1x2 M200 - ñoä suït 14-17cm</v>
          </cell>
          <cell r="D3854" t="str">
            <v>m³</v>
          </cell>
          <cell r="F3854">
            <v>455038</v>
          </cell>
          <cell r="G3854">
            <v>62918</v>
          </cell>
          <cell r="H3854">
            <v>184499</v>
          </cell>
        </row>
        <row r="3855">
          <cell r="B3855" t="str">
            <v>AF.34124</v>
          </cell>
          <cell r="C3855" t="str">
            <v>Beâ toâng daàm, thi coâng baèng phöông phaùp ñuùc ñaåy, ñuùc haãng, ñaù 1x2 M250 - ñoä suït 14-17cm</v>
          </cell>
          <cell r="D3855" t="str">
            <v>m³</v>
          </cell>
          <cell r="F3855">
            <v>512485</v>
          </cell>
          <cell r="G3855">
            <v>62918</v>
          </cell>
          <cell r="H3855">
            <v>184499</v>
          </cell>
        </row>
        <row r="3856">
          <cell r="B3856" t="str">
            <v>AF.34125</v>
          </cell>
          <cell r="C3856" t="str">
            <v>Beâ toâng daàm, thi coâng baèng phöông phaùp ñuùc ñaåy, ñuùc haãng, ñaù 1x2 m³00 - ñoä suït 14-17cm</v>
          </cell>
          <cell r="D3856" t="str">
            <v>m³</v>
          </cell>
          <cell r="F3856">
            <v>548906</v>
          </cell>
          <cell r="G3856">
            <v>62918</v>
          </cell>
          <cell r="H3856">
            <v>184499</v>
          </cell>
        </row>
        <row r="3857">
          <cell r="B3857" t="str">
            <v>AF.34212</v>
          </cell>
          <cell r="C3857" t="str">
            <v>Beâ toâng maùi bôø keânh möông, thi coâng baèng phöông phaùp ñuùc ñaåy, ñuùc haãng Vöõa beâ toâng maùc 150, ñaù 1x2cm, ñoä suït 14-17 cm</v>
          </cell>
          <cell r="D3857" t="str">
            <v>m³</v>
          </cell>
          <cell r="F3857">
            <v>399283</v>
          </cell>
          <cell r="G3857">
            <v>76522</v>
          </cell>
          <cell r="H3857">
            <v>77052</v>
          </cell>
        </row>
        <row r="3858">
          <cell r="B3858" t="str">
            <v>AF.34213</v>
          </cell>
          <cell r="C3858" t="str">
            <v>Beâ toâng maùi bôø keânh möông, thi coâng baèng phöông phaùp ñuùc ñaåy, ñuùc haãng Vöõa beâ toâng maùc 200, ñaù 1x2cm, ñoä suït 14-17 cm</v>
          </cell>
          <cell r="D3858" t="str">
            <v>m³</v>
          </cell>
          <cell r="F3858">
            <v>461762</v>
          </cell>
          <cell r="G3858">
            <v>76522</v>
          </cell>
          <cell r="H3858">
            <v>77052</v>
          </cell>
        </row>
        <row r="3859">
          <cell r="B3859" t="str">
            <v>AF.34214</v>
          </cell>
          <cell r="C3859" t="str">
            <v>Beâ toâng maùi bôø keânh möông, thi coâng baèng phöông phaùp ñuùc ñaåy, ñuùc haãng Vöõa beâ toâng maùc 250, ñaù 1x2cm, ñoä suït 14-17 cm</v>
          </cell>
          <cell r="D3859" t="str">
            <v>m³</v>
          </cell>
          <cell r="F3859">
            <v>520053</v>
          </cell>
          <cell r="G3859">
            <v>76522</v>
          </cell>
          <cell r="H3859">
            <v>77052</v>
          </cell>
        </row>
        <row r="3860">
          <cell r="B3860" t="str">
            <v>AF.34215</v>
          </cell>
          <cell r="C3860" t="str">
            <v>Beâ toâng maùi bôø keânh möông, thi coâng baèng phöông phaùp ñuùc ñaåy, ñuùc haãng Vöõa beâ toâng maùc 300, ñaù 1x2cm, ñoä suït 14-17 cm</v>
          </cell>
          <cell r="D3860" t="str">
            <v>m³</v>
          </cell>
          <cell r="F3860">
            <v>557019</v>
          </cell>
          <cell r="G3860">
            <v>76522</v>
          </cell>
          <cell r="H3860">
            <v>77052</v>
          </cell>
        </row>
        <row r="3861">
          <cell r="B3861" t="str">
            <v>AF.34222</v>
          </cell>
          <cell r="C3861" t="str">
            <v>Beâ toâng maùi bôø keânh möông, thi coâng baèng phöông phaùp ñuùc ñaåy, ñuùc haãng Vöõa beâ toâng maùc 150, ñaù  2x4cm, ñoä suït 14-17 cm</v>
          </cell>
          <cell r="D3861" t="str">
            <v>m³</v>
          </cell>
          <cell r="F3861">
            <v>379799</v>
          </cell>
          <cell r="G3861">
            <v>76522</v>
          </cell>
          <cell r="H3861">
            <v>77052</v>
          </cell>
        </row>
        <row r="3862">
          <cell r="B3862" t="str">
            <v>AF.34223</v>
          </cell>
          <cell r="C3862" t="str">
            <v>Beâ toâng maùi bôø keânh möông, thi coâng baèng phöông phaùp ñuùc ñaåy, ñuùc haãng Vöõa beâ toâng maùc 200, ñaù  2x4cm, ñoä suït 14-17 cm</v>
          </cell>
          <cell r="D3862" t="str">
            <v>m³</v>
          </cell>
          <cell r="F3862">
            <v>427212</v>
          </cell>
          <cell r="G3862">
            <v>76522</v>
          </cell>
          <cell r="H3862">
            <v>77052</v>
          </cell>
        </row>
        <row r="3863">
          <cell r="B3863" t="str">
            <v>AF.34224</v>
          </cell>
          <cell r="C3863" t="str">
            <v>Beâ toâng maùi bôø keânh möông, thi coâng baèng phöông phaùp ñuùc ñaåy, ñuùc haãng Vöõa beâ toâng maùc 250, ñaù  2x4cm, ñoä suït 14-17 cm</v>
          </cell>
          <cell r="D3863" t="str">
            <v>m³</v>
          </cell>
          <cell r="F3863">
            <v>477829</v>
          </cell>
          <cell r="G3863">
            <v>76522</v>
          </cell>
          <cell r="H3863">
            <v>77052</v>
          </cell>
        </row>
        <row r="3864">
          <cell r="B3864" t="str">
            <v>AF.34225</v>
          </cell>
          <cell r="C3864" t="str">
            <v>Beâ toâng maùi bôø keânh möông, thi coâng baèng phöông phaùp ñuùc ñaåy, ñuùc haãng Vöõa beâ toâng maùc 300, ñaù  2x4cm, ñoä suït 14-17 cm</v>
          </cell>
          <cell r="D3864" t="str">
            <v>m³</v>
          </cell>
          <cell r="F3864">
            <v>513760</v>
          </cell>
          <cell r="G3864">
            <v>76522</v>
          </cell>
          <cell r="H3864">
            <v>77052</v>
          </cell>
        </row>
        <row r="3865">
          <cell r="B3865" t="str">
            <v>AF.35113</v>
          </cell>
          <cell r="C3865" t="str">
            <v>Beâ toâng coïc nhoài treân caïn ñöôøng kính coïc &lt;=1000mm Vöõa beâ toâng maùc 200, ñaù 1x2cm, ñoä suït 14-17 cm</v>
          </cell>
          <cell r="D3865" t="str">
            <v>m³</v>
          </cell>
          <cell r="F3865">
            <v>520225</v>
          </cell>
          <cell r="G3865">
            <v>43414</v>
          </cell>
          <cell r="H3865">
            <v>288150</v>
          </cell>
        </row>
        <row r="3866">
          <cell r="B3866" t="str">
            <v>AF.35114</v>
          </cell>
          <cell r="C3866" t="str">
            <v>Beâ toâng coïc nhoài treân caïn ñöôøng kính coïc &lt;=1000mm Vöõa beâ toâng maùc 250, ñaù 1x2cm, ñoä suït 14-17 cm</v>
          </cell>
          <cell r="D3866" t="str">
            <v>m³</v>
          </cell>
          <cell r="F3866">
            <v>585448</v>
          </cell>
          <cell r="G3866">
            <v>43414</v>
          </cell>
          <cell r="H3866">
            <v>288150</v>
          </cell>
        </row>
        <row r="3867">
          <cell r="B3867" t="str">
            <v>AF.35115</v>
          </cell>
          <cell r="C3867" t="str">
            <v>Beâ toâng coïc nhoài treân caïn ñöôøng kính coïc &lt;=1000mm Vöõa beâ toâng maùc 300, ñaù 1x2cm, ñoä suït 14-17 cm</v>
          </cell>
          <cell r="D3867" t="str">
            <v>m³</v>
          </cell>
          <cell r="F3867">
            <v>626792</v>
          </cell>
          <cell r="G3867">
            <v>43414</v>
          </cell>
          <cell r="H3867">
            <v>288150</v>
          </cell>
        </row>
        <row r="3868">
          <cell r="B3868" t="str">
            <v>AF.35123</v>
          </cell>
          <cell r="C3868" t="str">
            <v>Beâ toâng coïc nhoài treân caïn ñöôøng kính coïc &gt;1000mm Vöõa beâ toâng maùc 200, ñaù 1x2cm, ñoä suït 14-17 cm</v>
          </cell>
          <cell r="D3868" t="str">
            <v>m³</v>
          </cell>
          <cell r="F3868">
            <v>522350</v>
          </cell>
          <cell r="G3868">
            <v>36704</v>
          </cell>
          <cell r="H3868">
            <v>127662</v>
          </cell>
        </row>
        <row r="3869">
          <cell r="B3869" t="str">
            <v>AF.35124</v>
          </cell>
          <cell r="C3869" t="str">
            <v>Beâ toâng coïc nhoài treân caïn ñöôøng kính coïc &gt;1000mm Vöõa beâ toâng maùc 250, ñaù 1x2cm, ñoä suït 14-17 cm</v>
          </cell>
          <cell r="D3869" t="str">
            <v>m³</v>
          </cell>
          <cell r="F3869">
            <v>587573</v>
          </cell>
          <cell r="G3869">
            <v>36704</v>
          </cell>
          <cell r="H3869">
            <v>127662</v>
          </cell>
        </row>
        <row r="3870">
          <cell r="B3870" t="str">
            <v>AF.35125</v>
          </cell>
          <cell r="C3870" t="str">
            <v>Beâ toâng coïc nhoài treân caïn ñöôøng kính coïc &gt;1000mm Vöõa beâ toâng maùc 300, ñaù 1x2cm, ñoä suït 14-17 cm</v>
          </cell>
          <cell r="D3870" t="str">
            <v>m³</v>
          </cell>
          <cell r="F3870">
            <v>628917</v>
          </cell>
          <cell r="G3870">
            <v>36704</v>
          </cell>
          <cell r="H3870">
            <v>127662</v>
          </cell>
        </row>
        <row r="3871">
          <cell r="B3871" t="str">
            <v>AF.35133</v>
          </cell>
          <cell r="C3871" t="str">
            <v>Beâ toâng coïc nhoài treân caïn ñöôøng kính coïc &lt;=1000mm Vöõa beâ toâng maùc 200, ñaù  2x4cm, ñoä suït 14-17 cm</v>
          </cell>
          <cell r="D3871" t="str">
            <v>m³</v>
          </cell>
          <cell r="F3871">
            <v>521767</v>
          </cell>
          <cell r="G3871">
            <v>43414</v>
          </cell>
          <cell r="H3871">
            <v>236826</v>
          </cell>
        </row>
        <row r="3872">
          <cell r="B3872" t="str">
            <v>AF.35134</v>
          </cell>
          <cell r="C3872" t="str">
            <v>Beâ toâng coïc nhoài treân caïn ñöôøng kính coïc &lt;=1000mm Vöõa beâ toâng maùc 250, ñaù  2x4cm, ñoä suït 14-17 cm</v>
          </cell>
          <cell r="D3872" t="str">
            <v>m³</v>
          </cell>
          <cell r="F3872">
            <v>587183</v>
          </cell>
          <cell r="G3872">
            <v>43414</v>
          </cell>
          <cell r="H3872">
            <v>236826</v>
          </cell>
        </row>
        <row r="3873">
          <cell r="B3873" t="str">
            <v>AF.35135</v>
          </cell>
          <cell r="C3873" t="str">
            <v>Beâ toâng coïc nhoài treân caïn ñöôøng kính coïc &lt;=1000mm Vöõa beâ toâng maùc 300, ñaù  2x4cm, ñoä suït 14-17 cm</v>
          </cell>
          <cell r="D3873" t="str">
            <v>m³</v>
          </cell>
          <cell r="F3873">
            <v>628650</v>
          </cell>
          <cell r="G3873">
            <v>43414</v>
          </cell>
          <cell r="H3873">
            <v>236826</v>
          </cell>
        </row>
        <row r="3874">
          <cell r="B3874" t="str">
            <v>AF.35143</v>
          </cell>
          <cell r="C3874" t="str">
            <v>Beâ toâng coïc nhoài treân caïn ñöôøng kính coïc &gt;1000mm Vöõa beâ toâng maùc 200, ñaù  2x4cm, ñoä suït 14-17 cm</v>
          </cell>
          <cell r="D3874" t="str">
            <v>m³</v>
          </cell>
          <cell r="F3874">
            <v>483697</v>
          </cell>
          <cell r="G3874">
            <v>36704</v>
          </cell>
          <cell r="H3874">
            <v>104923</v>
          </cell>
        </row>
        <row r="3875">
          <cell r="B3875" t="str">
            <v>AF.35144</v>
          </cell>
          <cell r="C3875" t="str">
            <v>Beâ toâng coïc nhoài treân caïn ñöôøng kính coïc &gt;1000mm Vöõa beâ toâng maùc 250, ñaù  2x4cm, ñoä suït 14-17 cm</v>
          </cell>
          <cell r="D3875" t="str">
            <v>m³</v>
          </cell>
          <cell r="F3875">
            <v>540323</v>
          </cell>
          <cell r="G3875">
            <v>36704</v>
          </cell>
          <cell r="H3875">
            <v>104923</v>
          </cell>
        </row>
        <row r="3876">
          <cell r="B3876" t="str">
            <v>AF.35145</v>
          </cell>
          <cell r="C3876" t="str">
            <v>Beâ toâng coïc nhoài treân caïn ñöôøng kính coïc &gt;1000mm Vöõa beâ toâng maùc 300, ñaù  2x4cm, ñoä suït 14-17 cm</v>
          </cell>
          <cell r="D3876" t="str">
            <v>m³</v>
          </cell>
          <cell r="F3876">
            <v>580520</v>
          </cell>
          <cell r="G3876">
            <v>36704</v>
          </cell>
          <cell r="H3876">
            <v>104923</v>
          </cell>
        </row>
        <row r="3877">
          <cell r="B3877" t="str">
            <v>AF.35213</v>
          </cell>
          <cell r="C3877" t="str">
            <v>Beâ toâng coïc nhoài döôùi nöôùc  coù ñöôøng kính coïc &lt;=1000mm Vöõa beâ toâng maùc 200, ñaù 1x2cm, ñoä suït 14-17 cm</v>
          </cell>
          <cell r="D3877" t="str">
            <v>m³</v>
          </cell>
          <cell r="F3877">
            <v>521767</v>
          </cell>
          <cell r="G3877">
            <v>52096</v>
          </cell>
          <cell r="H3877">
            <v>585222</v>
          </cell>
        </row>
        <row r="3878">
          <cell r="B3878" t="str">
            <v>AF.35214</v>
          </cell>
          <cell r="C3878" t="str">
            <v>Beâ toâng coïc nhoài döôùi nöôùc  coù ñöôøng kính coïc &lt;=1000mm Vöõa beâ toâng maùc 250, ñaù 1x2cm, ñoä suït 14-17 cm</v>
          </cell>
          <cell r="D3878" t="str">
            <v>m³</v>
          </cell>
          <cell r="F3878">
            <v>587183</v>
          </cell>
          <cell r="G3878">
            <v>52096</v>
          </cell>
          <cell r="H3878">
            <v>585222</v>
          </cell>
        </row>
        <row r="3879">
          <cell r="B3879" t="str">
            <v>AF.35215</v>
          </cell>
          <cell r="C3879" t="str">
            <v>Beâ toâng coïc nhoài döôùi nöôùc  coù ñöôøng kính coïc &lt;=1000mm Vöõa beâ toâng maùc 300, ñaù 1x2cm, ñoä suït 14-17 cm</v>
          </cell>
          <cell r="D3879" t="str">
            <v>m³</v>
          </cell>
          <cell r="F3879">
            <v>628650</v>
          </cell>
          <cell r="G3879">
            <v>52096</v>
          </cell>
          <cell r="H3879">
            <v>585222</v>
          </cell>
        </row>
        <row r="3880">
          <cell r="B3880" t="str">
            <v>AF.35223</v>
          </cell>
          <cell r="C3880" t="str">
            <v>Beâ toâng coïc nhoài döôùi nöôùc  coù ñöôøng kính coïc &gt;1000mm Vöõa beâ toâng maùc 200, ñaù 1x2cm, ñoä suït 14-17 cm</v>
          </cell>
          <cell r="D3880" t="str">
            <v>m³</v>
          </cell>
          <cell r="F3880">
            <v>523899</v>
          </cell>
          <cell r="G3880">
            <v>44203</v>
          </cell>
          <cell r="H3880">
            <v>272749</v>
          </cell>
        </row>
        <row r="3881">
          <cell r="B3881" t="str">
            <v>AF.35224</v>
          </cell>
          <cell r="C3881" t="str">
            <v>Beâ toâng coïc nhoài döôùi nöôùc  coù ñöôøng kính coïc &gt;1000mm Vöõa beâ toâng maùc 250, ñaù 1x2cm, ñoä suït 14-17 cm</v>
          </cell>
          <cell r="D3881" t="str">
            <v>m³</v>
          </cell>
          <cell r="F3881">
            <v>589315</v>
          </cell>
          <cell r="G3881">
            <v>44203</v>
          </cell>
          <cell r="H3881">
            <v>272749</v>
          </cell>
        </row>
        <row r="3882">
          <cell r="B3882" t="str">
            <v>AF.35225</v>
          </cell>
          <cell r="C3882" t="str">
            <v>Beâ toâng coïc nhoài döôùi nöôùc  coù ñöôøng kính coïc &gt;1000mm Vöõa beâ toâng maùc 300, ñaù 1x2cm, ñoä suït 14-17 cm</v>
          </cell>
          <cell r="D3882" t="str">
            <v>m³</v>
          </cell>
          <cell r="F3882">
            <v>628782</v>
          </cell>
          <cell r="G3882">
            <v>44203</v>
          </cell>
          <cell r="H3882">
            <v>272749</v>
          </cell>
        </row>
        <row r="3883">
          <cell r="B3883" t="str">
            <v>AF.35243</v>
          </cell>
          <cell r="C3883" t="str">
            <v>Beâ toâng coïc nhoài döôùi nöôùc  coù ñöôøng kính coïc &lt;=1000mm Vöõa beâ toâng maùc 200, ñaù  2x4cm, ñoä suït 14-17 cm</v>
          </cell>
          <cell r="D3883" t="str">
            <v>m³</v>
          </cell>
          <cell r="F3883">
            <v>482999</v>
          </cell>
          <cell r="G3883">
            <v>52096</v>
          </cell>
          <cell r="H3883">
            <v>522897</v>
          </cell>
        </row>
        <row r="3884">
          <cell r="B3884" t="str">
            <v>AF.35244</v>
          </cell>
          <cell r="C3884" t="str">
            <v>Beâ toâng coïc nhoài döôùi nöôùc  coù ñöôøng kính coïc &lt;=1000mm Vöõa beâ toâng maùc 250, ñaù  2x4cm, ñoä suït 14-17 cm</v>
          </cell>
          <cell r="D3884" t="str">
            <v>m³</v>
          </cell>
          <cell r="F3884">
            <v>539793</v>
          </cell>
          <cell r="G3884">
            <v>52096</v>
          </cell>
          <cell r="H3884">
            <v>522897</v>
          </cell>
        </row>
        <row r="3885">
          <cell r="B3885" t="str">
            <v>AF.35245</v>
          </cell>
          <cell r="C3885" t="str">
            <v>Beâ toâng coïc nhoài döôùi nöôùc  coù ñöôøng kính coïc &lt;=1000mm Vöõa beâ toâng maùc 300, ñaù  2x4cm, ñoä suït 14-17 cm</v>
          </cell>
          <cell r="D3885" t="str">
            <v>m³</v>
          </cell>
          <cell r="F3885">
            <v>580110</v>
          </cell>
          <cell r="G3885">
            <v>52096</v>
          </cell>
          <cell r="H3885">
            <v>522897</v>
          </cell>
        </row>
        <row r="3886">
          <cell r="B3886" t="str">
            <v>AF.35253</v>
          </cell>
          <cell r="C3886" t="str">
            <v>Beâ toâng coïc nhoài döôùi nöôùc  coù ñöôøng kính coïc &gt;1000mm Vöõa beâ toâng maùc 200, ñaù  2x4cm, ñoä suït 14-17 cm</v>
          </cell>
          <cell r="D3886" t="str">
            <v>m³</v>
          </cell>
          <cell r="F3886">
            <v>485131</v>
          </cell>
          <cell r="G3886">
            <v>44203</v>
          </cell>
          <cell r="H3886">
            <v>245195</v>
          </cell>
        </row>
        <row r="3887">
          <cell r="B3887" t="str">
            <v>AF.35254</v>
          </cell>
          <cell r="C3887" t="str">
            <v>Beâ toâng coïc nhoài döôùi nöôùc  coù ñöôøng kính coïc &gt;1000mm Vöõa beâ toâng maùc 250, ñaù  2x4cm, ñoä suït 14-17 cm</v>
          </cell>
          <cell r="D3887" t="str">
            <v>m³</v>
          </cell>
          <cell r="F3887">
            <v>541924</v>
          </cell>
          <cell r="G3887">
            <v>44203</v>
          </cell>
          <cell r="H3887">
            <v>245195</v>
          </cell>
        </row>
        <row r="3888">
          <cell r="B3888" t="str">
            <v>AF.35255</v>
          </cell>
          <cell r="C3888" t="str">
            <v>Beâ toâng coïc nhoài döôùi nöôùc  coù ñöôøng kính coïc &gt;1000mm Vöõa beâ toâng maùc 300, ñaù  2x4cm, ñoä suït 14-17 cm</v>
          </cell>
          <cell r="D3888" t="str">
            <v>m³</v>
          </cell>
          <cell r="F3888">
            <v>582241</v>
          </cell>
          <cell r="G3888">
            <v>44203</v>
          </cell>
          <cell r="H3888">
            <v>245195</v>
          </cell>
        </row>
        <row r="3889">
          <cell r="B3889" t="str">
            <v>AF.35313</v>
          </cell>
          <cell r="C3889" t="str">
            <v>Beâ toâng coïc töôøng Barrette Vöõa beâ toâng maùc 200, ñaù 1x2cm, ñoä suït 14-17 cm</v>
          </cell>
          <cell r="D3889" t="str">
            <v>m³</v>
          </cell>
          <cell r="F3889">
            <v>523290</v>
          </cell>
          <cell r="G3889">
            <v>47360</v>
          </cell>
          <cell r="H3889">
            <v>134957</v>
          </cell>
        </row>
        <row r="3890">
          <cell r="B3890" t="str">
            <v>AF.35314</v>
          </cell>
          <cell r="C3890" t="str">
            <v>Beâ toâng coïc töôøng Barrette Vöõa beâ toâng maùc 250, ñaù 1x2cm, ñoä suït 14-17 cm</v>
          </cell>
          <cell r="D3890" t="str">
            <v>m³</v>
          </cell>
          <cell r="F3890">
            <v>588706</v>
          </cell>
          <cell r="G3890">
            <v>47360</v>
          </cell>
          <cell r="H3890">
            <v>134957</v>
          </cell>
        </row>
        <row r="3891">
          <cell r="B3891" t="str">
            <v>AF.35315</v>
          </cell>
          <cell r="C3891" t="str">
            <v>Beâ toâng coïc töôøng Barrette Vöõa beâ toâng maùc 300, ñaù 1x2cm, ñoä suït 14-17 cm</v>
          </cell>
          <cell r="D3891" t="str">
            <v>m³</v>
          </cell>
          <cell r="F3891">
            <v>630173</v>
          </cell>
          <cell r="G3891">
            <v>47360</v>
          </cell>
          <cell r="H3891">
            <v>134957</v>
          </cell>
        </row>
        <row r="3892">
          <cell r="B3892" t="str">
            <v>AF.35363</v>
          </cell>
          <cell r="C3892" t="str">
            <v>Beâ toâng coïc töôøng Barrette Vöõa beâ toâng maùc 200, ñaù  2x4cm, ñoä suït 14-17 cm</v>
          </cell>
          <cell r="D3892" t="str">
            <v>m³</v>
          </cell>
          <cell r="F3892">
            <v>484522</v>
          </cell>
          <cell r="G3892">
            <v>47360</v>
          </cell>
          <cell r="H3892">
            <v>134957</v>
          </cell>
        </row>
        <row r="3893">
          <cell r="B3893" t="str">
            <v>AF.35364</v>
          </cell>
          <cell r="C3893" t="str">
            <v>Beâ toâng coïc töôøng Barrette Vöõa beâ toâng maùc 250, ñaù  2x4cm, ñoä suït 14-17 cm</v>
          </cell>
          <cell r="D3893" t="str">
            <v>m³</v>
          </cell>
          <cell r="F3893">
            <v>541315</v>
          </cell>
          <cell r="G3893">
            <v>47360</v>
          </cell>
          <cell r="H3893">
            <v>134957</v>
          </cell>
        </row>
        <row r="3894">
          <cell r="B3894" t="str">
            <v>AF.35365</v>
          </cell>
          <cell r="C3894" t="str">
            <v>Beâ toâng coïc töôøng Barrette Vöõa beâ toâng maùc 300, ñaù  2x4cm, ñoä suït 14-17 cm</v>
          </cell>
          <cell r="D3894" t="str">
            <v>m³</v>
          </cell>
          <cell r="F3894">
            <v>581632</v>
          </cell>
          <cell r="G3894">
            <v>47360</v>
          </cell>
          <cell r="H3894">
            <v>134957</v>
          </cell>
        </row>
        <row r="3895">
          <cell r="B3895" t="str">
            <v>AF.36110</v>
          </cell>
          <cell r="C3895" t="str">
            <v>Beâ toâng toaøn tieát dieän haàm ngang</v>
          </cell>
          <cell r="D3895" t="str">
            <v>m³</v>
          </cell>
          <cell r="F3895">
            <v>30424</v>
          </cell>
          <cell r="G3895">
            <v>166987</v>
          </cell>
          <cell r="H3895">
            <v>126913</v>
          </cell>
        </row>
        <row r="3896">
          <cell r="B3896" t="str">
            <v>AF.36112</v>
          </cell>
          <cell r="C3896" t="str">
            <v>Beâ toâng toaøn tieát dieän haàm ngang, ñaù 1x2 M150 - ñoä suït 14-17cm</v>
          </cell>
          <cell r="D3896" t="str">
            <v>m³</v>
          </cell>
          <cell r="F3896">
            <v>433660</v>
          </cell>
          <cell r="G3896">
            <v>166987</v>
          </cell>
          <cell r="H3896">
            <v>152441</v>
          </cell>
        </row>
        <row r="3897">
          <cell r="B3897" t="str">
            <v>AF.36113</v>
          </cell>
          <cell r="C3897" t="str">
            <v>Beâ toâng toaøn tieát dieän haàm ngang, ñaù 1x2 M200 - ñoä suït 14-17cm</v>
          </cell>
          <cell r="D3897" t="str">
            <v>m³</v>
          </cell>
          <cell r="F3897">
            <v>493898</v>
          </cell>
          <cell r="G3897">
            <v>166987</v>
          </cell>
          <cell r="H3897">
            <v>152441</v>
          </cell>
        </row>
        <row r="3898">
          <cell r="B3898" t="str">
            <v>AF.36114</v>
          </cell>
          <cell r="C3898" t="str">
            <v>Beâ toâng toaøn tieát dieän haàm ngang, ñaù 1x2 M250 - ñoä suït 14-17cm</v>
          </cell>
          <cell r="D3898" t="str">
            <v>m³</v>
          </cell>
          <cell r="F3898">
            <v>552766</v>
          </cell>
          <cell r="G3898">
            <v>166987</v>
          </cell>
          <cell r="H3898">
            <v>152441</v>
          </cell>
        </row>
        <row r="3899">
          <cell r="B3899" t="str">
            <v>AF.36115</v>
          </cell>
          <cell r="C3899" t="str">
            <v>Beâ toâng toaøn tieát dieän haàm ngang, ñaù 1x2 m³00 - ñoä suït 14-17cm</v>
          </cell>
          <cell r="D3899" t="str">
            <v>m³</v>
          </cell>
          <cell r="F3899">
            <v>590098</v>
          </cell>
          <cell r="G3899">
            <v>166987</v>
          </cell>
          <cell r="H3899">
            <v>152441</v>
          </cell>
        </row>
        <row r="3900">
          <cell r="B3900" t="str">
            <v>AF.36120</v>
          </cell>
          <cell r="C3900" t="str">
            <v>Beâ toâng neàn haàm</v>
          </cell>
          <cell r="D3900" t="str">
            <v>m³</v>
          </cell>
          <cell r="F3900">
            <v>29689</v>
          </cell>
          <cell r="G3900">
            <v>49314</v>
          </cell>
          <cell r="H3900">
            <v>111519</v>
          </cell>
        </row>
        <row r="3901">
          <cell r="B3901" t="str">
            <v>AF.36122</v>
          </cell>
          <cell r="C3901" t="str">
            <v>Beâ toâng neàn haàm, ñaù 1x2 M150 - ñoä suït 14-17cm</v>
          </cell>
          <cell r="D3901" t="str">
            <v>m³</v>
          </cell>
          <cell r="F3901">
            <v>427053</v>
          </cell>
          <cell r="G3901">
            <v>49314</v>
          </cell>
          <cell r="H3901">
            <v>111519</v>
          </cell>
        </row>
        <row r="3902">
          <cell r="B3902" t="str">
            <v>AF.36123</v>
          </cell>
          <cell r="C3902" t="str">
            <v>Beâ toâng neàn haàm, ñaù 1x2 M200 - ñoä suït 14-17cm</v>
          </cell>
          <cell r="D3902" t="str">
            <v>m³</v>
          </cell>
          <cell r="F3902">
            <v>486561</v>
          </cell>
          <cell r="G3902">
            <v>49314</v>
          </cell>
          <cell r="H3902">
            <v>111519</v>
          </cell>
        </row>
        <row r="3903">
          <cell r="B3903" t="str">
            <v>AF.36124</v>
          </cell>
          <cell r="C3903" t="str">
            <v>Beâ toâng neàn haàm, ñaù 1x2 M250 - ñoä suït 14-17cm</v>
          </cell>
          <cell r="D3903" t="str">
            <v>m³</v>
          </cell>
          <cell r="F3903">
            <v>544577</v>
          </cell>
          <cell r="G3903">
            <v>49314</v>
          </cell>
          <cell r="H3903">
            <v>131904</v>
          </cell>
        </row>
        <row r="3904">
          <cell r="B3904" t="str">
            <v>AF.36125</v>
          </cell>
          <cell r="C3904" t="str">
            <v>Beâ toâng neàn haàm, ñaù 1x2 m³00 - ñoä suït 14-17cm</v>
          </cell>
          <cell r="D3904" t="str">
            <v>m³</v>
          </cell>
          <cell r="F3904">
            <v>581358</v>
          </cell>
          <cell r="G3904">
            <v>49314</v>
          </cell>
          <cell r="H3904">
            <v>131904</v>
          </cell>
        </row>
        <row r="3905">
          <cell r="B3905" t="str">
            <v>AF.36130</v>
          </cell>
          <cell r="C3905" t="str">
            <v>Beâ toâng töôøng haàm</v>
          </cell>
          <cell r="D3905" t="str">
            <v>m³</v>
          </cell>
          <cell r="F3905">
            <v>32336</v>
          </cell>
          <cell r="G3905">
            <v>113932</v>
          </cell>
          <cell r="H3905">
            <v>131904</v>
          </cell>
        </row>
        <row r="3906">
          <cell r="B3906" t="str">
            <v>AF.36132</v>
          </cell>
          <cell r="C3906" t="str">
            <v>Beâ toâng töôøng haàm, ñaù 1x2 M150 - ñoä suït 14-17cm</v>
          </cell>
          <cell r="D3906" t="str">
            <v>m³</v>
          </cell>
          <cell r="F3906">
            <v>435572</v>
          </cell>
          <cell r="G3906">
            <v>113932</v>
          </cell>
          <cell r="H3906">
            <v>131904</v>
          </cell>
        </row>
        <row r="3907">
          <cell r="B3907" t="str">
            <v>AF.36133</v>
          </cell>
          <cell r="C3907" t="str">
            <v>Beâ toâng töôøng haàm, ñaù 1x2 M200 - ñoä suït 14-17cm</v>
          </cell>
          <cell r="D3907" t="str">
            <v>m³</v>
          </cell>
          <cell r="F3907">
            <v>494955</v>
          </cell>
          <cell r="G3907">
            <v>113932</v>
          </cell>
          <cell r="H3907">
            <v>131904</v>
          </cell>
        </row>
        <row r="3908">
          <cell r="B3908" t="str">
            <v>AF.36134</v>
          </cell>
          <cell r="C3908" t="str">
            <v>Beâ toâng töôøng haàm, ñaù 1x2 M250 - ñoä suït 14-17cm</v>
          </cell>
          <cell r="D3908" t="str">
            <v>m³</v>
          </cell>
          <cell r="F3908">
            <v>553823</v>
          </cell>
          <cell r="G3908">
            <v>113932</v>
          </cell>
          <cell r="H3908">
            <v>131904</v>
          </cell>
        </row>
        <row r="3909">
          <cell r="B3909" t="str">
            <v>AF.36135</v>
          </cell>
          <cell r="C3909" t="str">
            <v>Beâ toâng töôøng haàm, ñaù 1x2 m³00 - ñoä suït 14-17cm</v>
          </cell>
          <cell r="D3909" t="str">
            <v>m³</v>
          </cell>
          <cell r="F3909">
            <v>591155</v>
          </cell>
          <cell r="G3909">
            <v>113932</v>
          </cell>
          <cell r="H3909">
            <v>131904</v>
          </cell>
        </row>
        <row r="3910">
          <cell r="B3910" t="str">
            <v>AF.36140</v>
          </cell>
          <cell r="C3910" t="str">
            <v>Beâ toâng voøm haàm</v>
          </cell>
          <cell r="D3910" t="str">
            <v>m³</v>
          </cell>
          <cell r="F3910">
            <v>29990</v>
          </cell>
          <cell r="G3910">
            <v>219489</v>
          </cell>
          <cell r="H3910">
            <v>169259</v>
          </cell>
        </row>
        <row r="3911">
          <cell r="B3911" t="str">
            <v>AF.36142</v>
          </cell>
          <cell r="C3911" t="str">
            <v>Beâ toâng voøm haàm, ñaù 1x2 M150 - ñoä suït 14-17cm</v>
          </cell>
          <cell r="D3911" t="str">
            <v>m³</v>
          </cell>
          <cell r="F3911">
            <v>433226</v>
          </cell>
          <cell r="G3911">
            <v>219489</v>
          </cell>
          <cell r="H3911">
            <v>169259</v>
          </cell>
        </row>
        <row r="3912">
          <cell r="B3912" t="str">
            <v>AF.36143</v>
          </cell>
          <cell r="C3912" t="str">
            <v>Beâ toâng voøm haàm, ñaù 1x2 M200 - ñoä suït 14-17cm</v>
          </cell>
          <cell r="D3912" t="str">
            <v>m³</v>
          </cell>
          <cell r="F3912">
            <v>493690</v>
          </cell>
          <cell r="G3912">
            <v>219489</v>
          </cell>
          <cell r="H3912">
            <v>169259</v>
          </cell>
        </row>
        <row r="3913">
          <cell r="B3913" t="str">
            <v>AF.36144</v>
          </cell>
          <cell r="C3913" t="str">
            <v>Beâ toâng voøm haàm, ñaù 1x2 M250 - ñoä suït 14-17cm</v>
          </cell>
          <cell r="D3913" t="str">
            <v>m³</v>
          </cell>
          <cell r="F3913">
            <v>552558</v>
          </cell>
          <cell r="G3913">
            <v>219489</v>
          </cell>
          <cell r="H3913">
            <v>169259</v>
          </cell>
        </row>
        <row r="3914">
          <cell r="B3914" t="str">
            <v>AF.36145</v>
          </cell>
          <cell r="C3914" t="str">
            <v>Beâ toâng voøm haàm, ñaù 1x2 m³00 - ñoä suït 14-17cm</v>
          </cell>
          <cell r="D3914" t="str">
            <v>m³</v>
          </cell>
          <cell r="F3914">
            <v>589890</v>
          </cell>
          <cell r="G3914">
            <v>219489</v>
          </cell>
          <cell r="H3914">
            <v>169259</v>
          </cell>
        </row>
        <row r="3915">
          <cell r="B3915" t="str">
            <v>AF.36210</v>
          </cell>
          <cell r="C3915" t="str">
            <v>Beâ toâng haàm ñöùng</v>
          </cell>
          <cell r="D3915" t="str">
            <v>m³</v>
          </cell>
          <cell r="F3915">
            <v>636</v>
          </cell>
          <cell r="G3915">
            <v>240320</v>
          </cell>
          <cell r="H3915">
            <v>112544</v>
          </cell>
        </row>
        <row r="3916">
          <cell r="B3916" t="str">
            <v>AF.36212</v>
          </cell>
          <cell r="C3916" t="str">
            <v>Beâ toâng haàm ñöùng, ñaù 1x2 M150 - ñoä suït 14-17cm</v>
          </cell>
          <cell r="D3916" t="str">
            <v>m³</v>
          </cell>
          <cell r="F3916">
            <v>399919</v>
          </cell>
          <cell r="G3916">
            <v>240320</v>
          </cell>
          <cell r="H3916">
            <v>112544</v>
          </cell>
        </row>
        <row r="3917">
          <cell r="B3917" t="str">
            <v>AF.36213</v>
          </cell>
          <cell r="C3917" t="str">
            <v>Beâ toâng haàm ñöùng, ñaù 1x2 M200 - ñoä suït 14-17cm</v>
          </cell>
          <cell r="D3917" t="str">
            <v>m³</v>
          </cell>
          <cell r="F3917">
            <v>462175</v>
          </cell>
          <cell r="G3917">
            <v>240320</v>
          </cell>
          <cell r="H3917">
            <v>112544</v>
          </cell>
        </row>
        <row r="3918">
          <cell r="B3918" t="str">
            <v>AF.36214</v>
          </cell>
          <cell r="C3918" t="str">
            <v>Beâ toâng haàm ñöùng, ñaù 1x2 M250 - ñoä suït 14-17cm</v>
          </cell>
          <cell r="D3918" t="str">
            <v>m³</v>
          </cell>
          <cell r="F3918">
            <v>520466</v>
          </cell>
          <cell r="G3918">
            <v>240320</v>
          </cell>
          <cell r="H3918">
            <v>112544</v>
          </cell>
        </row>
        <row r="3919">
          <cell r="B3919" t="str">
            <v>AF.36215</v>
          </cell>
          <cell r="C3919" t="str">
            <v>Beâ toâng haàm ñöùng, ñaù 1x2 m³00 - ñoä suït 14-17cm</v>
          </cell>
          <cell r="D3919" t="str">
            <v>m³</v>
          </cell>
          <cell r="F3919">
            <v>557432</v>
          </cell>
          <cell r="G3919">
            <v>240320</v>
          </cell>
          <cell r="H3919">
            <v>112544</v>
          </cell>
        </row>
        <row r="3920">
          <cell r="B3920" t="str">
            <v>AF.36310</v>
          </cell>
          <cell r="C3920" t="str">
            <v>Beâ toâng haàm nghieâng</v>
          </cell>
          <cell r="D3920" t="str">
            <v>m³</v>
          </cell>
          <cell r="F3920">
            <v>28193</v>
          </cell>
          <cell r="G3920">
            <v>278411</v>
          </cell>
          <cell r="H3920">
            <v>122384</v>
          </cell>
        </row>
        <row r="3921">
          <cell r="B3921" t="str">
            <v>AF.36312</v>
          </cell>
          <cell r="C3921" t="str">
            <v>Beâ toâng haàm nghieâng, ñaù 1x2 M150 - ñoä suït 14-17cm</v>
          </cell>
          <cell r="D3921" t="str">
            <v>m³</v>
          </cell>
          <cell r="F3921">
            <v>431429</v>
          </cell>
          <cell r="G3921">
            <v>278411</v>
          </cell>
          <cell r="H3921">
            <v>122384</v>
          </cell>
        </row>
        <row r="3922">
          <cell r="B3922" t="str">
            <v>AF.36313</v>
          </cell>
          <cell r="C3922" t="str">
            <v>Beâ toâng haàm nghieâng, ñaù 1x2 M200 - ñoä suït 14-17cm</v>
          </cell>
          <cell r="D3922" t="str">
            <v>m³</v>
          </cell>
          <cell r="F3922">
            <v>490827</v>
          </cell>
          <cell r="G3922">
            <v>278411</v>
          </cell>
          <cell r="H3922">
            <v>122384</v>
          </cell>
        </row>
        <row r="3923">
          <cell r="B3923" t="str">
            <v>AF.36314</v>
          </cell>
          <cell r="C3923" t="str">
            <v>Beâ toâng haàm nghieâng, ñaù 1x2 M250 - ñoä suït 14-17cm</v>
          </cell>
          <cell r="D3923" t="str">
            <v>m³</v>
          </cell>
          <cell r="F3923">
            <v>549696</v>
          </cell>
          <cell r="G3923">
            <v>278411</v>
          </cell>
          <cell r="H3923">
            <v>122384</v>
          </cell>
        </row>
        <row r="3924">
          <cell r="B3924" t="str">
            <v>AF.36315</v>
          </cell>
          <cell r="C3924" t="str">
            <v>Beâ toâng haàm nghieâng, ñaù 1x2 m³00 - ñoä suït 14-17cm</v>
          </cell>
          <cell r="D3924" t="str">
            <v>m³</v>
          </cell>
          <cell r="F3924">
            <v>587028</v>
          </cell>
          <cell r="G3924">
            <v>278411</v>
          </cell>
          <cell r="H3924">
            <v>122384</v>
          </cell>
        </row>
        <row r="3925">
          <cell r="B3925" t="str">
            <v>AF.36410</v>
          </cell>
          <cell r="C3925" t="str">
            <v>Beâ toâng nuùt haàm</v>
          </cell>
          <cell r="D3925" t="str">
            <v>m³</v>
          </cell>
          <cell r="F3925">
            <v>33317</v>
          </cell>
          <cell r="G3925">
            <v>131362</v>
          </cell>
          <cell r="H3925">
            <v>125342</v>
          </cell>
        </row>
        <row r="3926">
          <cell r="B3926" t="str">
            <v>AF.36412</v>
          </cell>
          <cell r="C3926" t="str">
            <v>Beâ toâng nuùt haàm, ñaù 1x2 M150 - ñoä suït 14-17cm</v>
          </cell>
          <cell r="D3926" t="str">
            <v>m³</v>
          </cell>
          <cell r="F3926">
            <v>436553</v>
          </cell>
          <cell r="G3926">
            <v>131362</v>
          </cell>
          <cell r="H3926">
            <v>125342</v>
          </cell>
        </row>
        <row r="3927">
          <cell r="B3927" t="str">
            <v>AF.36413</v>
          </cell>
          <cell r="C3927" t="str">
            <v>Beâ toâng nuùt haàm, ñaù 1x2 M200 - ñoä suït 14-17cm</v>
          </cell>
          <cell r="D3927" t="str">
            <v>m³</v>
          </cell>
          <cell r="F3927">
            <v>496905</v>
          </cell>
          <cell r="G3927">
            <v>131362</v>
          </cell>
          <cell r="H3927">
            <v>125342</v>
          </cell>
        </row>
        <row r="3928">
          <cell r="B3928" t="str">
            <v>AF.36414</v>
          </cell>
          <cell r="C3928" t="str">
            <v>Beâ toâng nuùt haàm, ñaù 1x2 M250 - ñoä suït 14-17cm</v>
          </cell>
          <cell r="D3928" t="str">
            <v>m³</v>
          </cell>
          <cell r="F3928">
            <v>555773</v>
          </cell>
          <cell r="G3928">
            <v>131362</v>
          </cell>
          <cell r="H3928">
            <v>125342</v>
          </cell>
        </row>
        <row r="3929">
          <cell r="B3929" t="str">
            <v>AF.36415</v>
          </cell>
          <cell r="C3929" t="str">
            <v>Beâ toâng nuùt haàm, ñaù 1x2 m³00 - ñoä suït 14-17cm</v>
          </cell>
          <cell r="D3929" t="str">
            <v>m³</v>
          </cell>
          <cell r="F3929">
            <v>593105</v>
          </cell>
          <cell r="G3929">
            <v>131362</v>
          </cell>
          <cell r="H3929">
            <v>125342</v>
          </cell>
        </row>
        <row r="3930">
          <cell r="B3930" t="str">
            <v>AF.37110</v>
          </cell>
          <cell r="C3930" t="str">
            <v>Beâ toâng bòt ñaùy treân caïn trong khung vaây baèng vöõa beâ toâng</v>
          </cell>
          <cell r="D3930" t="str">
            <v>m³</v>
          </cell>
          <cell r="F3930">
            <v>15150</v>
          </cell>
          <cell r="G3930">
            <v>69067</v>
          </cell>
          <cell r="H3930">
            <v>129238</v>
          </cell>
        </row>
        <row r="3931">
          <cell r="B3931" t="str">
            <v>AF.37112</v>
          </cell>
          <cell r="C3931" t="str">
            <v>Beâ toâng bòt ñaùy treân caïn trong khung vaây baèng vöõa beâ toâng, ñaù 1x2 M150 - ñoä suït 14-17cm</v>
          </cell>
          <cell r="D3931" t="str">
            <v>m³</v>
          </cell>
          <cell r="F3931">
            <v>414433</v>
          </cell>
          <cell r="G3931">
            <v>69067</v>
          </cell>
          <cell r="H3931">
            <v>129238</v>
          </cell>
        </row>
        <row r="3932">
          <cell r="B3932" t="str">
            <v>AF.37113</v>
          </cell>
          <cell r="C3932" t="str">
            <v>Beâ toâng bòt ñaùy treân caïn trong khung vaây baèng vöõa beâ toâng, ñaù 1x2 M200 - ñoä suït 14-17cm</v>
          </cell>
          <cell r="D3932" t="str">
            <v>m³</v>
          </cell>
          <cell r="F3932">
            <v>476912</v>
          </cell>
          <cell r="G3932">
            <v>69067</v>
          </cell>
          <cell r="H3932">
            <v>129238</v>
          </cell>
        </row>
        <row r="3933">
          <cell r="B3933" t="str">
            <v>AF.37114</v>
          </cell>
          <cell r="C3933" t="str">
            <v>Beâ toâng bòt ñaùy treân caïn trong khung vaây baèng vöõa beâ toâng, ñaù 1x2 M250 - ñoä suït 14-17cm</v>
          </cell>
          <cell r="D3933" t="str">
            <v>m³</v>
          </cell>
          <cell r="F3933">
            <v>535203</v>
          </cell>
          <cell r="G3933">
            <v>69067</v>
          </cell>
          <cell r="H3933">
            <v>129238</v>
          </cell>
        </row>
        <row r="3934">
          <cell r="B3934" t="str">
            <v>AF.37115</v>
          </cell>
          <cell r="C3934" t="str">
            <v>Beâ toâng bòt ñaùy treân caïn trong khung vaây baèng vöõa beâ toâng, ñaù 1x2 m³00 - ñoä suït 14-17cm</v>
          </cell>
          <cell r="D3934" t="str">
            <v>m³</v>
          </cell>
          <cell r="F3934">
            <v>572169</v>
          </cell>
          <cell r="G3934">
            <v>69067</v>
          </cell>
          <cell r="H3934">
            <v>129238</v>
          </cell>
        </row>
        <row r="3935">
          <cell r="B3935" t="str">
            <v>AF.37120</v>
          </cell>
          <cell r="C3935" t="str">
            <v>Beâ toâng bòt ñaùy döôùi nöôùc trong khung vaây baèng vöõa beâ toâng</v>
          </cell>
          <cell r="D3935" t="str">
            <v>m³</v>
          </cell>
          <cell r="F3935">
            <v>15150</v>
          </cell>
          <cell r="G3935">
            <v>76961</v>
          </cell>
          <cell r="H3935">
            <v>179159</v>
          </cell>
        </row>
        <row r="3936">
          <cell r="B3936" t="str">
            <v>AF.37122</v>
          </cell>
          <cell r="C3936" t="str">
            <v>Beâ toâng bòt ñaùy döôùi nöôùc trong khung vaây baèng vöõa beâ toâng, ñaù 1x2 M150 - ñoä suït 14-17cm</v>
          </cell>
          <cell r="D3936" t="str">
            <v>m³</v>
          </cell>
          <cell r="F3936">
            <v>414433</v>
          </cell>
          <cell r="G3936">
            <v>76961</v>
          </cell>
          <cell r="H3936">
            <v>179159</v>
          </cell>
        </row>
        <row r="3937">
          <cell r="B3937" t="str">
            <v>AF.37123</v>
          </cell>
          <cell r="C3937" t="str">
            <v>Beâ toâng bòt ñaùy döôùi nöôùc trong khung vaây baèng vöõa beâ toâng, ñaù 1x2 M200 - ñoä suït 14-17cm</v>
          </cell>
          <cell r="D3937" t="str">
            <v>m³</v>
          </cell>
          <cell r="F3937">
            <v>476912</v>
          </cell>
          <cell r="G3937">
            <v>76961</v>
          </cell>
          <cell r="H3937">
            <v>179159</v>
          </cell>
        </row>
        <row r="3938">
          <cell r="B3938" t="str">
            <v>AF.37124</v>
          </cell>
          <cell r="C3938" t="str">
            <v>Beâ toâng bòt ñaùy döôùi nöôùc trong khung vaây baèng vöõa beâ toâng, ñaù 1x2 M250 - ñoä suït 14-17cm</v>
          </cell>
          <cell r="D3938" t="str">
            <v>m³</v>
          </cell>
          <cell r="F3938">
            <v>535203</v>
          </cell>
          <cell r="G3938">
            <v>76961</v>
          </cell>
          <cell r="H3938">
            <v>179159</v>
          </cell>
        </row>
        <row r="3939">
          <cell r="B3939" t="str">
            <v>AF.37125</v>
          </cell>
          <cell r="C3939" t="str">
            <v>Beâ toâng bòt ñaùy döôùi nöôùc trong khung vaây baèng vöõa beâ toâng, ñaù 1x2 m³00 - ñoä suït 14-17cm</v>
          </cell>
          <cell r="D3939" t="str">
            <v>m³</v>
          </cell>
          <cell r="F3939">
            <v>572169</v>
          </cell>
          <cell r="G3939">
            <v>76961</v>
          </cell>
          <cell r="H3939">
            <v>179159</v>
          </cell>
        </row>
        <row r="3940">
          <cell r="B3940" t="str">
            <v>AF.37210</v>
          </cell>
          <cell r="C3940" t="str">
            <v>Beâ toâng bòt ñaùy treân caïn trong khung vaây baèng vöõa xi maêng ñoän ñaù hoäc</v>
          </cell>
          <cell r="D3940" t="str">
            <v>m³</v>
          </cell>
          <cell r="F3940">
            <v>392805</v>
          </cell>
          <cell r="G3940">
            <v>104154</v>
          </cell>
          <cell r="H3940">
            <v>105121</v>
          </cell>
        </row>
        <row r="3941">
          <cell r="B3941" t="str">
            <v>AF.37212</v>
          </cell>
          <cell r="C3941" t="str">
            <v>Beâ toâng bòt ñaùy treân caïn trong khung vaây baèng vöõa xi maêng ñoän ñaù hoäc, VXM caùt vaøng M75 - ñoä lôùn ML&gt;2</v>
          </cell>
          <cell r="D3941" t="str">
            <v>m³</v>
          </cell>
          <cell r="F3941">
            <v>544530</v>
          </cell>
          <cell r="G3941">
            <v>104154</v>
          </cell>
          <cell r="H3941">
            <v>105121</v>
          </cell>
        </row>
        <row r="3942">
          <cell r="B3942" t="str">
            <v>AF.37213</v>
          </cell>
          <cell r="C3942" t="str">
            <v>Beâ toâng bòt ñaùy treân caïn trong khung vaây baèng vöõa xi maêng ñoän ñaù hoäc, VXM caùt vaøng M50 - ñoä lôùn ML&gt;2</v>
          </cell>
          <cell r="D3942" t="str">
            <v>m³</v>
          </cell>
          <cell r="F3942">
            <v>309654</v>
          </cell>
          <cell r="G3942">
            <v>104154</v>
          </cell>
          <cell r="H3942">
            <v>105121</v>
          </cell>
        </row>
        <row r="3943">
          <cell r="B3943" t="str">
            <v>AF.37214</v>
          </cell>
          <cell r="C3943" t="str">
            <v>Beâ toâng bòt ñaùy treân caïn trong khung vaây baèng vöõa xi maêng ñoän ñaù hoäc, VXM caùt vaøng M75 - ñoä lôùn ML&gt;2</v>
          </cell>
          <cell r="D3943" t="str">
            <v>m³</v>
          </cell>
          <cell r="F3943">
            <v>343559</v>
          </cell>
          <cell r="G3943">
            <v>104154</v>
          </cell>
          <cell r="H3943">
            <v>105121</v>
          </cell>
        </row>
        <row r="3944">
          <cell r="B3944" t="str">
            <v>AF.37215</v>
          </cell>
          <cell r="C3944" t="str">
            <v>Beâ toâng bòt ñaùy treân caïn trong khung vaây baèng vöõa xi maêng ñoän ñaù hoäc, VXM caùt vaøng M100 - ñoä lôùn ML&gt;2</v>
          </cell>
          <cell r="D3944" t="str">
            <v>m³</v>
          </cell>
          <cell r="F3944">
            <v>377121</v>
          </cell>
          <cell r="G3944">
            <v>104154</v>
          </cell>
          <cell r="H3944">
            <v>105121</v>
          </cell>
        </row>
        <row r="3945">
          <cell r="B3945" t="str">
            <v>AF.37220</v>
          </cell>
          <cell r="C3945" t="str">
            <v>Beâ toâng bòt ñaùy döôùi nöôùc trong khung vaây baèng vöõa xi maêng ñoän ñaù hoäc</v>
          </cell>
          <cell r="D3945" t="str">
            <v>m³</v>
          </cell>
          <cell r="F3945">
            <v>425340</v>
          </cell>
          <cell r="G3945">
            <v>119884</v>
          </cell>
          <cell r="H3945">
            <v>126489</v>
          </cell>
        </row>
        <row r="3946">
          <cell r="B3946" t="str">
            <v>AF.37222</v>
          </cell>
          <cell r="C3946" t="str">
            <v>Beâ toâng bòt ñaùy döôùi nöôùc trong khung vaây baèng vöõa xi maêng ñoän ñaù hoäc, VXM caùt vaøng M75 - ñoä lôùn ML&gt;2</v>
          </cell>
          <cell r="D3946" t="str">
            <v>m³</v>
          </cell>
          <cell r="F3946">
            <v>577813</v>
          </cell>
          <cell r="G3946">
            <v>119884</v>
          </cell>
          <cell r="H3946">
            <v>126489</v>
          </cell>
        </row>
        <row r="3947">
          <cell r="B3947" t="str">
            <v>AF.37223</v>
          </cell>
          <cell r="C3947" t="str">
            <v>Beâ toâng bòt ñaùy döôùi nöôùc trong khung vaây baèng vöõa xi maêng ñoän ñaù hoäc, VXM caùt vaøng M50- ñoä lôùn ML&gt;2</v>
          </cell>
          <cell r="D3947" t="str">
            <v>m³</v>
          </cell>
          <cell r="F3947">
            <v>319339</v>
          </cell>
          <cell r="G3947">
            <v>119884</v>
          </cell>
          <cell r="H3947">
            <v>126489</v>
          </cell>
        </row>
        <row r="3948">
          <cell r="B3948" t="str">
            <v>AF.37224</v>
          </cell>
          <cell r="C3948" t="str">
            <v>Beâ toâng bòt ñaùy döôùi nöôùc trong khung vaây baèng vöõa xi maêng ñoän ñaù hoäc, VXM caùt vaøng M75 - ñoä lôùn ML&gt;2</v>
          </cell>
          <cell r="D3948" t="str">
            <v>m³</v>
          </cell>
          <cell r="F3948">
            <v>353411</v>
          </cell>
          <cell r="G3948">
            <v>119884</v>
          </cell>
          <cell r="H3948">
            <v>126489</v>
          </cell>
        </row>
        <row r="3949">
          <cell r="B3949" t="str">
            <v>AF.37225</v>
          </cell>
          <cell r="C3949" t="str">
            <v>Beâ toâng bòt ñaùy döôùi nöôùc trong khung vaây baèng vöõa xi maêng ñoän ñaù hoäc, VXM caùt vaøng M100 - ñoä lôùn ML&gt;2</v>
          </cell>
          <cell r="D3949" t="str">
            <v>m³</v>
          </cell>
          <cell r="F3949">
            <v>387138</v>
          </cell>
          <cell r="G3949">
            <v>119884</v>
          </cell>
          <cell r="H3949">
            <v>126489</v>
          </cell>
        </row>
        <row r="3950">
          <cell r="B3950" t="str">
            <v>AF.37310</v>
          </cell>
          <cell r="C3950" t="str">
            <v>Beâ toâng ñöôøng laên, saân ñoã, ñoû baèng maùy raûi beâ toâng</v>
          </cell>
          <cell r="D3950" t="str">
            <v>m³</v>
          </cell>
          <cell r="G3950">
            <v>97089</v>
          </cell>
          <cell r="H3950">
            <v>169935</v>
          </cell>
        </row>
        <row r="3951">
          <cell r="B3951" t="str">
            <v>AF.37312</v>
          </cell>
          <cell r="C3951" t="str">
            <v>Beâ toâng ñöôøng laên, saân ñoã, ñoû baèng maùy raûi beâ toâng, ñaù 1x2 M150 - ñoä suït 14-17cm</v>
          </cell>
          <cell r="D3951" t="str">
            <v>m³</v>
          </cell>
          <cell r="F3951">
            <v>399312</v>
          </cell>
          <cell r="G3951">
            <v>97089</v>
          </cell>
          <cell r="H3951">
            <v>169935</v>
          </cell>
        </row>
        <row r="3952">
          <cell r="B3952" t="str">
            <v>AF.37313</v>
          </cell>
          <cell r="C3952" t="str">
            <v>Beâ toâng ñöôøng laên, saân ñoã, ñoû baèng maùy raûi beâ toâng, ñaù 1x2 M200 - ñoä suït 14-17cm</v>
          </cell>
          <cell r="D3952" t="str">
            <v>m³</v>
          </cell>
          <cell r="F3952">
            <v>461792</v>
          </cell>
          <cell r="G3952">
            <v>97089</v>
          </cell>
          <cell r="H3952">
            <v>169935</v>
          </cell>
        </row>
        <row r="3953">
          <cell r="B3953" t="str">
            <v>AF.37314</v>
          </cell>
          <cell r="C3953" t="str">
            <v>Beâ toâng ñöôøng laên, saân ñoã, ñoû baèng maùy raûi beâ toâng, ñaù 1x2 M250 - ñoä suït 14-17cm</v>
          </cell>
          <cell r="D3953" t="str">
            <v>m³</v>
          </cell>
          <cell r="F3953">
            <v>520102</v>
          </cell>
          <cell r="G3953">
            <v>97089</v>
          </cell>
          <cell r="H3953">
            <v>169935</v>
          </cell>
        </row>
        <row r="3954">
          <cell r="B3954" t="str">
            <v>AF.37315</v>
          </cell>
          <cell r="C3954" t="str">
            <v>Beâ toâng ñöôøng laên, saân ñoã, ñoû baèng maùy raûi beâ toâng, ñaù 1x2 m³00 - ñoä suït 14-17cm</v>
          </cell>
          <cell r="D3954" t="str">
            <v>m³</v>
          </cell>
          <cell r="F3954">
            <v>557065</v>
          </cell>
          <cell r="G3954">
            <v>97089</v>
          </cell>
          <cell r="H3954">
            <v>169935</v>
          </cell>
        </row>
        <row r="3955">
          <cell r="B3955" t="str">
            <v>AF.37410</v>
          </cell>
          <cell r="C3955" t="str">
            <v>Bôm vöõa xi maêng trong oáng luoàn caùp</v>
          </cell>
          <cell r="D3955" t="str">
            <v>m³</v>
          </cell>
          <cell r="F3955">
            <v>1924501</v>
          </cell>
          <cell r="G3955">
            <v>1517678</v>
          </cell>
          <cell r="H3955">
            <v>1505943</v>
          </cell>
        </row>
        <row r="3956">
          <cell r="B3956" t="str">
            <v>AF.41112</v>
          </cell>
          <cell r="C3956" t="str">
            <v>Beâ toâng loùt moùng, laáp ñaày  Vöõa beâ toâng maùc 150, ñaù 1x2cm, ñoä suït 6-8 cm</v>
          </cell>
          <cell r="D3956" t="str">
            <v>m³</v>
          </cell>
          <cell r="F3956">
            <v>394560</v>
          </cell>
          <cell r="G3956">
            <v>13840</v>
          </cell>
          <cell r="H3956">
            <v>26666</v>
          </cell>
        </row>
        <row r="3957">
          <cell r="B3957" t="str">
            <v>AF.41113</v>
          </cell>
          <cell r="C3957" t="str">
            <v>Beâ toâng loùt moùng, laáp ñaày  Vöõa beâ toâng maùc 200, ñaù 1x2cm, ñoä suït 6-8 cm</v>
          </cell>
          <cell r="D3957" t="str">
            <v>m³</v>
          </cell>
          <cell r="F3957">
            <v>443955</v>
          </cell>
          <cell r="G3957">
            <v>13840</v>
          </cell>
          <cell r="H3957">
            <v>26666</v>
          </cell>
        </row>
        <row r="3958">
          <cell r="B3958" t="str">
            <v>AF.41114</v>
          </cell>
          <cell r="C3958" t="str">
            <v>Beâ toâng loùt moùng, laáp ñaày  Vöõa beâ toâng maùc 250, ñaù 1x2cm, ñoä suït 6-8 cm</v>
          </cell>
          <cell r="D3958" t="str">
            <v>m³</v>
          </cell>
          <cell r="F3958">
            <v>499893</v>
          </cell>
          <cell r="G3958">
            <v>13840</v>
          </cell>
          <cell r="H3958">
            <v>26666</v>
          </cell>
        </row>
        <row r="3959">
          <cell r="B3959" t="str">
            <v>AF.41115</v>
          </cell>
          <cell r="C3959" t="str">
            <v>Beâ toâng loùt moùng, laáp ñaày  Vöõa beâ toâng maùc 300, ñaù 1x2cm, ñoä suït 6-8 cm</v>
          </cell>
          <cell r="D3959" t="str">
            <v>m³</v>
          </cell>
          <cell r="F3959">
            <v>534786</v>
          </cell>
          <cell r="G3959">
            <v>13840</v>
          </cell>
          <cell r="H3959">
            <v>26666</v>
          </cell>
        </row>
        <row r="3960">
          <cell r="B3960" t="str">
            <v>AF.41122</v>
          </cell>
          <cell r="C3960" t="str">
            <v>Beâ toâng baûn ñaùy Vöõa beâ toâng maùc 150, ñaù 1x2cm, ñoä suït 6-8 cm</v>
          </cell>
          <cell r="D3960" t="str">
            <v>m³</v>
          </cell>
          <cell r="F3960">
            <v>402451</v>
          </cell>
          <cell r="G3960">
            <v>37879</v>
          </cell>
          <cell r="H3960">
            <v>28835</v>
          </cell>
        </row>
        <row r="3961">
          <cell r="B3961" t="str">
            <v>AF.41123</v>
          </cell>
          <cell r="C3961" t="str">
            <v>Beâ toâng baûn ñaùy Vöõa beâ toâng maùc 200, ñaù 1x2cm, ñoä suït 6-8 cm</v>
          </cell>
          <cell r="D3961" t="str">
            <v>m³</v>
          </cell>
          <cell r="F3961">
            <v>452834</v>
          </cell>
          <cell r="G3961">
            <v>37879</v>
          </cell>
          <cell r="H3961">
            <v>28835</v>
          </cell>
        </row>
        <row r="3962">
          <cell r="B3962" t="str">
            <v>AF.41124</v>
          </cell>
          <cell r="C3962" t="str">
            <v>Beâ toâng baûn ñaùy Vöõa beâ toâng maùc 250, ñaù 1x2cm, ñoä suït 6-8 cm</v>
          </cell>
          <cell r="D3962" t="str">
            <v>m³</v>
          </cell>
          <cell r="F3962">
            <v>509891</v>
          </cell>
          <cell r="G3962">
            <v>37879</v>
          </cell>
          <cell r="H3962">
            <v>28835</v>
          </cell>
        </row>
        <row r="3963">
          <cell r="B3963" t="str">
            <v>AF.41125</v>
          </cell>
          <cell r="C3963" t="str">
            <v>Beâ toâng baûn ñaùy Vöõa beâ toâng maùc 300, ñaù 1x2cm, ñoä suït 6-8 cm</v>
          </cell>
          <cell r="D3963" t="str">
            <v>m³</v>
          </cell>
          <cell r="F3963">
            <v>545481</v>
          </cell>
          <cell r="G3963">
            <v>37879</v>
          </cell>
          <cell r="H3963">
            <v>28835</v>
          </cell>
        </row>
        <row r="3964">
          <cell r="B3964" t="str">
            <v>AF.41132</v>
          </cell>
          <cell r="C3964" t="str">
            <v>Beâ toâng neàn Vöõa beâ toâng maùc 150, ñaù 1x2cm, ñoä suït 6-8 cm</v>
          </cell>
          <cell r="D3964" t="str">
            <v>m³</v>
          </cell>
          <cell r="F3964">
            <v>400451</v>
          </cell>
          <cell r="G3964">
            <v>21125</v>
          </cell>
          <cell r="H3964">
            <v>26143</v>
          </cell>
        </row>
        <row r="3965">
          <cell r="B3965" t="str">
            <v>AF.41133</v>
          </cell>
          <cell r="C3965" t="str">
            <v>Beâ toâng neàn Vöõa beâ toâng maùc 200, ñaù 1x2cm, ñoä suït 6-8 cm</v>
          </cell>
          <cell r="D3965" t="str">
            <v>m³</v>
          </cell>
          <cell r="F3965">
            <v>450053</v>
          </cell>
          <cell r="G3965">
            <v>21125</v>
          </cell>
          <cell r="H3965">
            <v>26143</v>
          </cell>
        </row>
        <row r="3966">
          <cell r="B3966" t="str">
            <v>AF.41134</v>
          </cell>
          <cell r="C3966" t="str">
            <v>Beâ toâng neàn Vöõa beâ toâng maùc 250, ñaù 1x2cm, ñoä suït 6-8 cm</v>
          </cell>
          <cell r="D3966" t="str">
            <v>m³</v>
          </cell>
          <cell r="F3966">
            <v>506837</v>
          </cell>
          <cell r="G3966">
            <v>21125</v>
          </cell>
          <cell r="H3966">
            <v>26143</v>
          </cell>
        </row>
        <row r="3967">
          <cell r="B3967" t="str">
            <v>AF.41135</v>
          </cell>
          <cell r="C3967" t="str">
            <v>Beâ toâng neàn Vöõa beâ toâng maùc 300, ñaù 1x2cm, ñoä suït 6-8 cm</v>
          </cell>
          <cell r="D3967" t="str">
            <v>m³</v>
          </cell>
          <cell r="F3967">
            <v>542245</v>
          </cell>
          <cell r="G3967">
            <v>21125</v>
          </cell>
          <cell r="H3967">
            <v>26143</v>
          </cell>
        </row>
        <row r="3968">
          <cell r="B3968" t="str">
            <v>AF.41142</v>
          </cell>
          <cell r="C3968" t="str">
            <v>Beâ toâng loùt moùng, laáp ñaày Vöõa beâ toâng maùc 100, ñaù  2x4cm, ñoä suït 6-8 cm</v>
          </cell>
          <cell r="D3968" t="str">
            <v>m³</v>
          </cell>
          <cell r="F3968">
            <v>325342</v>
          </cell>
          <cell r="G3968">
            <v>13840</v>
          </cell>
          <cell r="H3968">
            <v>26666</v>
          </cell>
        </row>
        <row r="3969">
          <cell r="B3969" t="str">
            <v>AF.41143</v>
          </cell>
          <cell r="C3969" t="str">
            <v>Beâ toâng loùt moùng, laáp ñaày Vöõa beâ toâng maùc 150, ñaù  2x4cm, ñoä suït 6-8 cm</v>
          </cell>
          <cell r="D3969" t="str">
            <v>m³</v>
          </cell>
          <cell r="F3969">
            <v>373525</v>
          </cell>
          <cell r="G3969">
            <v>13840</v>
          </cell>
          <cell r="H3969">
            <v>26666</v>
          </cell>
        </row>
        <row r="3970">
          <cell r="B3970" t="str">
            <v>AF.41144</v>
          </cell>
          <cell r="C3970" t="str">
            <v>Beâ toâng loùt moùng, laáp ñaày Vöõa beâ toâng maùc 200, ñaù  2x4cm, ñoä suït 6-8 cm</v>
          </cell>
          <cell r="D3970" t="str">
            <v>m³</v>
          </cell>
          <cell r="F3970">
            <v>419952</v>
          </cell>
          <cell r="G3970">
            <v>13840</v>
          </cell>
          <cell r="H3970">
            <v>26666</v>
          </cell>
        </row>
        <row r="3971">
          <cell r="B3971" t="str">
            <v>AF.41152</v>
          </cell>
          <cell r="C3971" t="str">
            <v>Beâ toâng baûn ñaùy Vöõa beâ toâng maùc 150, ñaù  2x4cm, ñoä suït 6-8 cm</v>
          </cell>
          <cell r="D3971" t="str">
            <v>m³</v>
          </cell>
          <cell r="F3971">
            <v>380996</v>
          </cell>
          <cell r="G3971">
            <v>37879</v>
          </cell>
          <cell r="H3971">
            <v>28835</v>
          </cell>
        </row>
        <row r="3972">
          <cell r="B3972" t="str">
            <v>AF.41153</v>
          </cell>
          <cell r="C3972" t="str">
            <v>Beâ toâng baûn ñaùy Vöõa beâ toâng maùc 200, ñaù  2x4cm, ñoä suït 6-8 cm</v>
          </cell>
          <cell r="D3972" t="str">
            <v>m³</v>
          </cell>
          <cell r="F3972">
            <v>428351</v>
          </cell>
          <cell r="G3972">
            <v>37879</v>
          </cell>
          <cell r="H3972">
            <v>28835</v>
          </cell>
        </row>
        <row r="3973">
          <cell r="B3973" t="str">
            <v>AF.41154</v>
          </cell>
          <cell r="C3973" t="str">
            <v>Beâ toâng baûn ñaùy Vöõa beâ toâng maùc 250, ñaù  2x4cm, ñoä suït 6-8 cm</v>
          </cell>
          <cell r="D3973" t="str">
            <v>m³</v>
          </cell>
          <cell r="F3973">
            <v>477623</v>
          </cell>
          <cell r="G3973">
            <v>37879</v>
          </cell>
          <cell r="H3973">
            <v>28835</v>
          </cell>
        </row>
        <row r="3974">
          <cell r="B3974" t="str">
            <v>AF.41155</v>
          </cell>
          <cell r="C3974" t="str">
            <v>Beâ toâng baûn ñaùy Vöõa beâ toâng maùc 300, ñaù  2x4cm, ñoä suït 6-8 cm</v>
          </cell>
          <cell r="D3974" t="str">
            <v>m³</v>
          </cell>
          <cell r="F3974">
            <v>497590</v>
          </cell>
          <cell r="G3974">
            <v>37879</v>
          </cell>
          <cell r="H3974">
            <v>28835</v>
          </cell>
        </row>
        <row r="3975">
          <cell r="B3975" t="str">
            <v>AF.41162</v>
          </cell>
          <cell r="C3975" t="str">
            <v>Beâ toâng neàn Vöõa beâ toâng maùc 150, ñaù  2x4cm, ñoä suït 6-8 cm</v>
          </cell>
          <cell r="D3975" t="str">
            <v>m³</v>
          </cell>
          <cell r="F3975">
            <v>379101</v>
          </cell>
          <cell r="G3975">
            <v>21125</v>
          </cell>
          <cell r="H3975">
            <v>26143</v>
          </cell>
        </row>
        <row r="3976">
          <cell r="B3976" t="str">
            <v>AF.41163</v>
          </cell>
          <cell r="C3976" t="str">
            <v>Beâ toâng neàn Vöõa beâ toâng maùc 200, ñaù  2x4cm, ñoä suït 6-8 cm</v>
          </cell>
          <cell r="D3976" t="str">
            <v>m³</v>
          </cell>
          <cell r="F3976">
            <v>426220</v>
          </cell>
          <cell r="G3976">
            <v>21125</v>
          </cell>
          <cell r="H3976">
            <v>26143</v>
          </cell>
        </row>
        <row r="3977">
          <cell r="B3977" t="str">
            <v>AF.41164</v>
          </cell>
          <cell r="C3977" t="str">
            <v>Beâ toâng neàn Vöõa beâ toâng maùc 250, ñaù  2x4cm, ñoä suït 6-8 cm</v>
          </cell>
          <cell r="D3977" t="str">
            <v>m³</v>
          </cell>
          <cell r="F3977">
            <v>475248</v>
          </cell>
          <cell r="G3977">
            <v>21125</v>
          </cell>
          <cell r="H3977">
            <v>26143</v>
          </cell>
        </row>
        <row r="3978">
          <cell r="B3978" t="str">
            <v>AF.41165</v>
          </cell>
          <cell r="C3978" t="str">
            <v>Beâ toâng neàn Vöõa beâ toâng maùc 300, ñaù  2x4cm, ñoä suït 6-8 cm</v>
          </cell>
          <cell r="D3978" t="str">
            <v>m³</v>
          </cell>
          <cell r="F3978">
            <v>495115</v>
          </cell>
          <cell r="G3978">
            <v>21125</v>
          </cell>
          <cell r="H3978">
            <v>26143</v>
          </cell>
        </row>
        <row r="3979">
          <cell r="B3979" t="str">
            <v>AF.41172</v>
          </cell>
          <cell r="C3979" t="str">
            <v>Beâ toâng loùt moùng, laáp ñaày Vöõa beâ toâng maùc 100, ñaù  4x6cm, ñoä suït 6-8 cm</v>
          </cell>
          <cell r="D3979" t="str">
            <v>m³</v>
          </cell>
          <cell r="F3979">
            <v>311960</v>
          </cell>
          <cell r="G3979">
            <v>13840</v>
          </cell>
          <cell r="H3979">
            <v>26666</v>
          </cell>
        </row>
        <row r="3980">
          <cell r="B3980" t="str">
            <v>AF.41173</v>
          </cell>
          <cell r="C3980" t="str">
            <v>Beâ toâng loùt moùng, laáp ñaày Vöõa beâ toâng maùc 150, ñaù  4x6cm, ñoä suït 6-8 cm</v>
          </cell>
          <cell r="D3980" t="str">
            <v>m³</v>
          </cell>
          <cell r="F3980">
            <v>357191</v>
          </cell>
          <cell r="G3980">
            <v>13840</v>
          </cell>
          <cell r="H3980">
            <v>26666</v>
          </cell>
        </row>
        <row r="3981">
          <cell r="B3981" t="str">
            <v>AF.41174</v>
          </cell>
          <cell r="C3981" t="str">
            <v>Beâ toâng loùt moùng, laáp ñaày Vöõa beâ toâng maùc 200, ñaù  4x6cm, ñoä suït 6-8 cm</v>
          </cell>
          <cell r="D3981" t="str">
            <v>m³</v>
          </cell>
          <cell r="F3981">
            <v>400856</v>
          </cell>
          <cell r="G3981">
            <v>13840</v>
          </cell>
          <cell r="H3981">
            <v>26666</v>
          </cell>
        </row>
        <row r="3982">
          <cell r="B3982" t="str">
            <v>AF.41182</v>
          </cell>
          <cell r="C3982" t="str">
            <v>Beâ toâng baûn ñaùy Vöõa beâ toâng maùc 150, ñaù  4x6cm, ñoä suït 6-8 cm</v>
          </cell>
          <cell r="D3982" t="str">
            <v>m³</v>
          </cell>
          <cell r="F3982">
            <v>364335</v>
          </cell>
          <cell r="G3982">
            <v>37879</v>
          </cell>
          <cell r="H3982">
            <v>28835</v>
          </cell>
        </row>
        <row r="3983">
          <cell r="B3983" t="str">
            <v>AF.41183</v>
          </cell>
          <cell r="C3983" t="str">
            <v>Beâ toâng baûn ñaùy Vöõa beâ toâng maùc 200, ñaù  4x6cm, ñoä suït 6-8 cm</v>
          </cell>
          <cell r="D3983" t="str">
            <v>m³</v>
          </cell>
          <cell r="F3983">
            <v>408873</v>
          </cell>
          <cell r="G3983">
            <v>37879</v>
          </cell>
          <cell r="H3983">
            <v>28835</v>
          </cell>
        </row>
        <row r="3984">
          <cell r="B3984" t="str">
            <v>AF.41184</v>
          </cell>
          <cell r="C3984" t="str">
            <v>Beâ toâng baûn ñaùy Vöõa beâ toâng maùc 250, ñaù  4x6cm, ñoä suït 6-8 cm</v>
          </cell>
          <cell r="D3984" t="str">
            <v>m³</v>
          </cell>
          <cell r="F3984">
            <v>456646</v>
          </cell>
          <cell r="G3984">
            <v>37879</v>
          </cell>
          <cell r="H3984">
            <v>28835</v>
          </cell>
        </row>
        <row r="3985">
          <cell r="B3985" t="str">
            <v>AF.41185</v>
          </cell>
          <cell r="C3985" t="str">
            <v>Beâ toâng baûn ñaùy Vöõa beâ toâng maùc 300, ñaù  4x6cm, ñoä suït 6-8 cm</v>
          </cell>
          <cell r="D3985" t="str">
            <v>m³</v>
          </cell>
          <cell r="F3985">
            <v>511162</v>
          </cell>
          <cell r="G3985">
            <v>37879</v>
          </cell>
          <cell r="H3985">
            <v>28835</v>
          </cell>
        </row>
        <row r="3986">
          <cell r="B3986" t="str">
            <v>AF.41192</v>
          </cell>
          <cell r="C3986" t="str">
            <v>Beâ toâng neàn Vöõa beâ toâng maùc 150, ñaù  4x6cm, ñoä suït 6-8 cm</v>
          </cell>
          <cell r="D3986" t="str">
            <v>m³</v>
          </cell>
          <cell r="F3986">
            <v>362523</v>
          </cell>
          <cell r="G3986">
            <v>21125</v>
          </cell>
          <cell r="H3986">
            <v>26143</v>
          </cell>
        </row>
        <row r="3987">
          <cell r="B3987" t="str">
            <v>AF.41193</v>
          </cell>
          <cell r="C3987" t="str">
            <v>Beâ toâng neàn Vöõa beâ toâng maùc 200, ñaù  4x6cm, ñoä suït 6-8 cm</v>
          </cell>
          <cell r="D3987" t="str">
            <v>m³</v>
          </cell>
          <cell r="F3987">
            <v>406839</v>
          </cell>
          <cell r="G3987">
            <v>21125</v>
          </cell>
          <cell r="H3987">
            <v>26143</v>
          </cell>
        </row>
        <row r="3988">
          <cell r="B3988" t="str">
            <v>AF.41194</v>
          </cell>
          <cell r="C3988" t="str">
            <v>Beâ toâng neàn Vöõa beâ toâng maùc 250, ñaù  4x6cm, ñoä suït 6-8 cm</v>
          </cell>
          <cell r="D3988" t="str">
            <v>m³</v>
          </cell>
          <cell r="F3988">
            <v>454375</v>
          </cell>
          <cell r="G3988">
            <v>21125</v>
          </cell>
          <cell r="H3988">
            <v>26143</v>
          </cell>
        </row>
        <row r="3989">
          <cell r="B3989" t="str">
            <v>AF.41195</v>
          </cell>
          <cell r="C3989" t="str">
            <v>Beâ toâng neàn Vöõa beâ toâng maùc 300, ñaù  4x6cm, ñoä suït 6-8 cm</v>
          </cell>
          <cell r="D3989" t="str">
            <v>m³</v>
          </cell>
          <cell r="F3989">
            <v>508619</v>
          </cell>
          <cell r="G3989">
            <v>21125</v>
          </cell>
          <cell r="H3989">
            <v>26143</v>
          </cell>
        </row>
        <row r="3990">
          <cell r="B3990" t="str">
            <v>AF.41212</v>
          </cell>
          <cell r="C3990" t="str">
            <v>Beâ toâng töôøng caùnh, töôøng bieân coù chieàu daày &lt;=0.45 m Vöõa beâ toâng maùc 150, ñaù 1x2cm, ñoä suït 6-8 cm</v>
          </cell>
          <cell r="D3990" t="str">
            <v>m³</v>
          </cell>
          <cell r="F3990">
            <v>519693</v>
          </cell>
          <cell r="G3990">
            <v>116664</v>
          </cell>
          <cell r="H3990">
            <v>39348</v>
          </cell>
        </row>
        <row r="3991">
          <cell r="B3991" t="str">
            <v>AF.41213</v>
          </cell>
          <cell r="C3991" t="str">
            <v>Beâ toâng töôøng caùnh, töôøng bieân coù chieàu daày &lt;=0.45 m Vöõa beâ toâng maùc 200, ñaù 1x2cm, ñoä suït 6-8 cm</v>
          </cell>
          <cell r="D3991" t="str">
            <v>m³</v>
          </cell>
          <cell r="F3991">
            <v>569583</v>
          </cell>
          <cell r="G3991">
            <v>116664</v>
          </cell>
          <cell r="H3991">
            <v>39348</v>
          </cell>
        </row>
        <row r="3992">
          <cell r="B3992" t="str">
            <v>AF.41214</v>
          </cell>
          <cell r="C3992" t="str">
            <v>Beâ toâng töôøng caùnh, töôøng bieân coù chieàu daày &lt;=0.45 m Vöõa beâ toâng maùc 250, ñaù 1x2cm, ñoä suït 6-8 cm</v>
          </cell>
          <cell r="D3992" t="str">
            <v>m³</v>
          </cell>
          <cell r="F3992">
            <v>626081</v>
          </cell>
          <cell r="G3992">
            <v>116664</v>
          </cell>
          <cell r="H3992">
            <v>39348</v>
          </cell>
        </row>
        <row r="3993">
          <cell r="B3993" t="str">
            <v>AF.41215</v>
          </cell>
          <cell r="C3993" t="str">
            <v>Beâ toâng töôøng caùnh, töôøng bieân coù chieàu daày &lt;=0.45 m Vöõa beâ toâng maùc 300, ñaù 1x2cm, ñoä suït 6-8 cm</v>
          </cell>
          <cell r="D3993" t="str">
            <v>m³</v>
          </cell>
          <cell r="F3993">
            <v>661322</v>
          </cell>
          <cell r="G3993">
            <v>116664</v>
          </cell>
          <cell r="H3993">
            <v>39348</v>
          </cell>
        </row>
        <row r="3994">
          <cell r="B3994" t="str">
            <v>AF.41216</v>
          </cell>
          <cell r="C3994" t="str">
            <v>Beâ toâng töôøng caùnh, töôøng bieân coù chieàu daày &lt;=0.45 m Vöõa beâ toâng maùc 300, ñaù  2x4cm, ñoä suït 6-8 cm</v>
          </cell>
          <cell r="D3994" t="str">
            <v>m³</v>
          </cell>
          <cell r="F3994">
            <v>613900</v>
          </cell>
          <cell r="G3994">
            <v>116664</v>
          </cell>
          <cell r="H3994">
            <v>39348</v>
          </cell>
        </row>
        <row r="3995">
          <cell r="B3995" t="str">
            <v>AF.41222</v>
          </cell>
          <cell r="C3995" t="str">
            <v>Beâ toâng töôøng caùnh, töôøng bieân coù chieàu daày &gt;0.45 m vaø &lt;1m Vöõa beâ toâng maùc 150, ñaù 1x2cm, ñoä suït 6-8 cm</v>
          </cell>
          <cell r="D3995" t="str">
            <v>m³</v>
          </cell>
          <cell r="F3995">
            <v>447682</v>
          </cell>
          <cell r="G3995">
            <v>105614</v>
          </cell>
          <cell r="H3995">
            <v>39348</v>
          </cell>
        </row>
        <row r="3996">
          <cell r="B3996" t="str">
            <v>AF.41223</v>
          </cell>
          <cell r="C3996" t="str">
            <v>Beâ toâng töôøng caùnh, töôøng bieân coù chieàu daày &gt;0.45 m vaø &lt;1m Vöõa beâ toâng maùc 200, ñaù 1x2cm, ñoä suït 6-8 cm</v>
          </cell>
          <cell r="D3996" t="str">
            <v>m³</v>
          </cell>
          <cell r="F3996">
            <v>497571</v>
          </cell>
          <cell r="G3996">
            <v>105614</v>
          </cell>
          <cell r="H3996">
            <v>39348</v>
          </cell>
        </row>
        <row r="3997">
          <cell r="B3997" t="str">
            <v>AF.41224</v>
          </cell>
          <cell r="C3997" t="str">
            <v>Beâ toâng töôøng caùnh, töôøng bieân coù chieàu daày &gt;0.45 m vaø &lt;1m Vöõa beâ toâng maùc 250, ñaù 1x2cm, ñoä suït 6-8 cm</v>
          </cell>
          <cell r="D3997" t="str">
            <v>m³</v>
          </cell>
          <cell r="F3997">
            <v>554069</v>
          </cell>
          <cell r="G3997">
            <v>105614</v>
          </cell>
          <cell r="H3997">
            <v>39348</v>
          </cell>
        </row>
        <row r="3998">
          <cell r="B3998" t="str">
            <v>AF.41225</v>
          </cell>
          <cell r="C3998" t="str">
            <v>Beâ toâng töôøng caùnh, töôøng bieân coù chieàu daày &gt;0.45 m vaø &lt;1m Vöõa beâ toâng maùc 300, ñaù 1x2cm, ñoä suït 6-8 cm</v>
          </cell>
          <cell r="D3998" t="str">
            <v>m³</v>
          </cell>
          <cell r="F3998">
            <v>589310</v>
          </cell>
          <cell r="G3998">
            <v>105614</v>
          </cell>
          <cell r="H3998">
            <v>39348</v>
          </cell>
        </row>
        <row r="3999">
          <cell r="B3999" t="str">
            <v>AF.41226</v>
          </cell>
          <cell r="C3999" t="str">
            <v>Beâ toâng töôøng caùnh, töôøng bieân coù chieàu daày &gt;0.45 m vaø &lt;1m Vöõa beâ toâng maùc 300, ñaù  2x4cm, ñoä suït 6-8 cm</v>
          </cell>
          <cell r="D3999" t="str">
            <v>m³</v>
          </cell>
          <cell r="F3999">
            <v>541888</v>
          </cell>
          <cell r="G3999">
            <v>105614</v>
          </cell>
          <cell r="H3999">
            <v>39348</v>
          </cell>
        </row>
        <row r="4000">
          <cell r="B4000" t="str">
            <v>AF.41232</v>
          </cell>
          <cell r="C4000" t="str">
            <v>Beâ toâng töôøng caùnh, töôøng bieân coù chieàu daày &gt;1 m vaø &lt;=2m Vöõa beâ toâng maùc 150, ñaù 1x2cm, ñoä suït 6-8 cm</v>
          </cell>
          <cell r="D4000" t="str">
            <v>m³</v>
          </cell>
          <cell r="F4000">
            <v>432932</v>
          </cell>
          <cell r="G4000">
            <v>95037</v>
          </cell>
          <cell r="H4000">
            <v>37179</v>
          </cell>
        </row>
        <row r="4001">
          <cell r="B4001" t="str">
            <v>AF.41233</v>
          </cell>
          <cell r="C4001" t="str">
            <v>Beâ toâng töôøng caùnh, töôøng bieân coù chieàu daày &gt;1 m vaø &lt;=2m Vöõa beâ toâng maùc 200, ñaù 1x2cm, ñoä suït 6-8 cm</v>
          </cell>
          <cell r="D4001" t="str">
            <v>m³</v>
          </cell>
          <cell r="F4001">
            <v>482821</v>
          </cell>
          <cell r="G4001">
            <v>95037</v>
          </cell>
          <cell r="H4001">
            <v>37179</v>
          </cell>
        </row>
        <row r="4002">
          <cell r="B4002" t="str">
            <v>AF.41234</v>
          </cell>
          <cell r="C4002" t="str">
            <v>Beâ toâng töôøng caùnh, töôøng bieân coù chieàu daày &gt;1 m vaø &lt;=2m Vöõa beâ toâng maùc 250, ñaù 1x2cm, ñoä suït 6-8 cm</v>
          </cell>
          <cell r="D4002" t="str">
            <v>m³</v>
          </cell>
          <cell r="F4002">
            <v>539319</v>
          </cell>
          <cell r="G4002">
            <v>95037</v>
          </cell>
          <cell r="H4002">
            <v>37179</v>
          </cell>
        </row>
        <row r="4003">
          <cell r="B4003" t="str">
            <v>AF.41235</v>
          </cell>
          <cell r="C4003" t="str">
            <v>Beâ toâng töôøng caùnh, töôøng bieân coù chieàu daày &gt;1 m vaø &lt;=2m Vöõa beâ toâng maùc 300, ñaù 1x2cm, ñoä suït 6-8 cm</v>
          </cell>
          <cell r="D4003" t="str">
            <v>m³</v>
          </cell>
          <cell r="F4003">
            <v>574560</v>
          </cell>
          <cell r="G4003">
            <v>95037</v>
          </cell>
          <cell r="H4003">
            <v>37179</v>
          </cell>
        </row>
        <row r="4004">
          <cell r="B4004" t="str">
            <v>AF.41236</v>
          </cell>
          <cell r="C4004" t="str">
            <v>Beâ toâng töôøng caùnh, töôøng bieân coù chieàu daày &gt;1 m vaø &lt;=2m Vöõa beâ toâng maùc 300, ñaù  2x4cm, ñoä suït 6-8 cm</v>
          </cell>
          <cell r="D4004" t="str">
            <v>m³</v>
          </cell>
          <cell r="F4004">
            <v>527138</v>
          </cell>
          <cell r="G4004">
            <v>95037</v>
          </cell>
          <cell r="H4004">
            <v>37179</v>
          </cell>
        </row>
        <row r="4005">
          <cell r="B4005" t="str">
            <v>AF.41242</v>
          </cell>
          <cell r="C4005" t="str">
            <v>Beâ toâng töôøng caùnh, töôøng bieân coù chieàu daày &gt;2 m vaø &lt;=3m Vöõa beâ toâng maùc 150, ñaù 1x2cm, ñoä suït 6-8 cm</v>
          </cell>
          <cell r="D4005" t="str">
            <v>m³</v>
          </cell>
          <cell r="F4005">
            <v>423090</v>
          </cell>
          <cell r="G4005">
            <v>85525</v>
          </cell>
          <cell r="H4005">
            <v>37179</v>
          </cell>
        </row>
        <row r="4006">
          <cell r="B4006" t="str">
            <v>AF.41243</v>
          </cell>
          <cell r="C4006" t="str">
            <v>Beâ toâng töôøng caùnh, töôøng bieân coù chieàu daày &gt;2 m vaø &lt;=3m Vöõa beâ toâng maùc 200, ñaù 1x2cm, ñoä suït 6-8 cm</v>
          </cell>
          <cell r="D4006" t="str">
            <v>m³</v>
          </cell>
          <cell r="F4006">
            <v>472980</v>
          </cell>
          <cell r="G4006">
            <v>85525</v>
          </cell>
          <cell r="H4006">
            <v>37179</v>
          </cell>
        </row>
        <row r="4007">
          <cell r="B4007" t="str">
            <v>AF.41244</v>
          </cell>
          <cell r="C4007" t="str">
            <v>Beâ toâng töôøng caùnh, töôøng bieân coù chieàu daày &gt;2 m vaø &lt;=3m Vöõa beâ toâng maùc 250, ñaù 1x2cm, ñoä suït 6-8 cm</v>
          </cell>
          <cell r="D4007" t="str">
            <v>m³</v>
          </cell>
          <cell r="F4007">
            <v>529477</v>
          </cell>
          <cell r="G4007">
            <v>85525</v>
          </cell>
          <cell r="H4007">
            <v>37179</v>
          </cell>
        </row>
        <row r="4008">
          <cell r="B4008" t="str">
            <v>AF.41245</v>
          </cell>
          <cell r="C4008" t="str">
            <v>Beâ toâng töôøng caùnh, töôøng bieân coù chieàu daày &gt;2 m vaø &lt;=3m Vöõa beâ toâng maùc 300, ñaù 1x2cm, ñoä suït 6-8 cm</v>
          </cell>
          <cell r="D4008" t="str">
            <v>m³</v>
          </cell>
          <cell r="F4008">
            <v>564718</v>
          </cell>
          <cell r="G4008">
            <v>85525</v>
          </cell>
          <cell r="H4008">
            <v>37179</v>
          </cell>
        </row>
        <row r="4009">
          <cell r="B4009" t="str">
            <v>AF.41246</v>
          </cell>
          <cell r="C4009" t="str">
            <v>Beâ toâng töôøng caùnh, töôøng bieân coù chieàu daày &gt;2 m vaø &lt;=3m Vöõa beâ toâng maùc 300, ñaù  2x4cm, ñoä suït 6-8 cm</v>
          </cell>
          <cell r="D4009" t="str">
            <v>m³</v>
          </cell>
          <cell r="F4009">
            <v>517297</v>
          </cell>
          <cell r="G4009">
            <v>85525</v>
          </cell>
          <cell r="H4009">
            <v>37179</v>
          </cell>
        </row>
        <row r="4010">
          <cell r="B4010" t="str">
            <v>AF.41252</v>
          </cell>
          <cell r="C4010" t="str">
            <v>Beâ toâng töôøng caùnh, töôøng bieân coù chieàu daày &gt;3 m vaø &lt;5m Vöõa beâ toâng maùc 150, ñaù 1x2cm, ñoä suït 6-8 cm</v>
          </cell>
          <cell r="D4010" t="str">
            <v>m³</v>
          </cell>
          <cell r="F4010">
            <v>415716</v>
          </cell>
          <cell r="G4010">
            <v>76961</v>
          </cell>
          <cell r="H4010">
            <v>33926</v>
          </cell>
        </row>
        <row r="4011">
          <cell r="B4011" t="str">
            <v>AF.41253</v>
          </cell>
          <cell r="C4011" t="str">
            <v>Beâ toâng töôøng caùnh, töôøng bieân coù chieàu daày &gt;3 m vaø &lt;5m Vöõa beâ toâng maùc 200, ñaù 1x2cm, ñoä suït 6-8 cm</v>
          </cell>
          <cell r="D4011" t="str">
            <v>m³</v>
          </cell>
          <cell r="F4011">
            <v>465606</v>
          </cell>
          <cell r="G4011">
            <v>76961</v>
          </cell>
          <cell r="H4011">
            <v>33926</v>
          </cell>
        </row>
        <row r="4012">
          <cell r="B4012" t="str">
            <v>AF.41254</v>
          </cell>
          <cell r="C4012" t="str">
            <v>Beâ toâng töôøng caùnh, töôøng bieân coù chieàu daày &gt;3 m vaø &lt;5m Vöõa beâ toâng maùc 250, ñaù 1x2cm, ñoä suït 6-8 cm</v>
          </cell>
          <cell r="D4012" t="str">
            <v>m³</v>
          </cell>
          <cell r="F4012">
            <v>522103</v>
          </cell>
          <cell r="G4012">
            <v>76961</v>
          </cell>
          <cell r="H4012">
            <v>33926</v>
          </cell>
        </row>
        <row r="4013">
          <cell r="B4013" t="str">
            <v>AF.41255</v>
          </cell>
          <cell r="C4013" t="str">
            <v>Beâ toâng töôøng caùnh, töôøng bieân coù chieàu daày &gt;3 m vaø &lt;5m Vöõa beâ toâng maùc 300, ñaù 1x2cm, ñoä suït 6-8 cm</v>
          </cell>
          <cell r="D4013" t="str">
            <v>m³</v>
          </cell>
          <cell r="F4013">
            <v>557344</v>
          </cell>
          <cell r="G4013">
            <v>76961</v>
          </cell>
          <cell r="H4013">
            <v>33926</v>
          </cell>
        </row>
        <row r="4014">
          <cell r="B4014" t="str">
            <v>AF.41256</v>
          </cell>
          <cell r="C4014" t="str">
            <v>Beâ toâng töôøng caùnh, töôøng bieân coù chieàu daày &gt;3 m vaø &lt;5m Vöõa beâ toâng maùc 300, ñaù  2x4cm, ñoä suït 6-8 cm</v>
          </cell>
          <cell r="D4014" t="str">
            <v>m³</v>
          </cell>
          <cell r="F4014">
            <v>509923</v>
          </cell>
          <cell r="G4014">
            <v>76961</v>
          </cell>
          <cell r="H4014">
            <v>33926</v>
          </cell>
        </row>
        <row r="4015">
          <cell r="B4015" t="str">
            <v>AF.41262</v>
          </cell>
          <cell r="C4015" t="str">
            <v>Beâ toâng töôøng caùnh, töôøng bieân coù chieàu daày &gt;5m Vöõa beâ toâng maùc 150, ñaù 1x2cm, ñoä suït 6-8 cm</v>
          </cell>
          <cell r="D4015" t="str">
            <v>m³</v>
          </cell>
          <cell r="F4015">
            <v>519876</v>
          </cell>
          <cell r="G4015">
            <v>69265</v>
          </cell>
          <cell r="H4015">
            <v>31757</v>
          </cell>
        </row>
        <row r="4016">
          <cell r="B4016" t="str">
            <v>AF.41263</v>
          </cell>
          <cell r="C4016" t="str">
            <v>Beâ toâng töôøng caùnh, töôøng bieân coù chieàu daày &gt;5m Vöõa beâ toâng maùc 200, ñaù 1x2cm, ñoä suït 6-8 cm</v>
          </cell>
          <cell r="D4016" t="str">
            <v>m³</v>
          </cell>
          <cell r="F4016">
            <v>460686</v>
          </cell>
          <cell r="G4016">
            <v>69265</v>
          </cell>
          <cell r="H4016">
            <v>31757</v>
          </cell>
        </row>
        <row r="4017">
          <cell r="B4017" t="str">
            <v>AF.41264</v>
          </cell>
          <cell r="C4017" t="str">
            <v>Beâ toâng töôøng caùnh, töôøng bieân coù chieàu daày &gt;5m Vöõa beâ toâng maùc 250, ñaù 1x2cm, ñoä suït 6-8 cm</v>
          </cell>
          <cell r="D4017" t="str">
            <v>m³</v>
          </cell>
          <cell r="F4017">
            <v>517183</v>
          </cell>
          <cell r="G4017">
            <v>69265</v>
          </cell>
          <cell r="H4017">
            <v>31757</v>
          </cell>
        </row>
        <row r="4018">
          <cell r="B4018" t="str">
            <v>AF.41265</v>
          </cell>
          <cell r="C4018" t="str">
            <v>Beâ toâng töôøng caùnh, töôøng bieân coù chieàu daày &gt;5m Vöõa beâ toâng maùc 300, ñaù 1x2cm, ñoä suït 6-8 cm</v>
          </cell>
          <cell r="D4018" t="str">
            <v>m³</v>
          </cell>
          <cell r="F4018">
            <v>552424</v>
          </cell>
          <cell r="G4018">
            <v>69265</v>
          </cell>
          <cell r="H4018">
            <v>31757</v>
          </cell>
        </row>
        <row r="4019">
          <cell r="B4019" t="str">
            <v>AF.41266</v>
          </cell>
          <cell r="C4019" t="str">
            <v>Beâ toâng töôøng caùnh, töôøng bieân coù chieàu daày &gt;5m Vöõa beâ toâng maùc 300, ñaù  2x4cm, ñoä suït 6-8 cm</v>
          </cell>
          <cell r="D4019" t="str">
            <v>m³</v>
          </cell>
          <cell r="F4019">
            <v>505003</v>
          </cell>
          <cell r="G4019">
            <v>69265</v>
          </cell>
          <cell r="H4019">
            <v>31757</v>
          </cell>
        </row>
        <row r="4020">
          <cell r="B4020" t="str">
            <v>AF.41312</v>
          </cell>
          <cell r="C4020" t="str">
            <v>Beâ toâng truï pin, truï bieân coù chieàu daày &lt;=0.45m Vöõa beâ toâng maùc 150, ñaù 1x2cm, ñoä suït 6-8 cm</v>
          </cell>
          <cell r="D4020" t="str">
            <v>m³</v>
          </cell>
          <cell r="F4020">
            <v>519693</v>
          </cell>
          <cell r="G4020">
            <v>124953</v>
          </cell>
          <cell r="H4020">
            <v>39348</v>
          </cell>
        </row>
        <row r="4021">
          <cell r="B4021" t="str">
            <v>AF.41313</v>
          </cell>
          <cell r="C4021" t="str">
            <v>Beâ toâng truï pin, truï bieân coù chieàu daày &lt;=0.45m Vöõa beâ toâng maùc 200, ñaù 1x2cm, ñoä suït 6-8 cm</v>
          </cell>
          <cell r="D4021" t="str">
            <v>m³</v>
          </cell>
          <cell r="F4021">
            <v>569583</v>
          </cell>
          <cell r="G4021">
            <v>124953</v>
          </cell>
          <cell r="H4021">
            <v>39348</v>
          </cell>
        </row>
        <row r="4022">
          <cell r="B4022" t="str">
            <v>AF.41314</v>
          </cell>
          <cell r="C4022" t="str">
            <v>Beâ toâng truï pin, truï bieân coù chieàu daày &lt;=0.45m Vöõa beâ toâng maùc 250, ñaù 1x2cm, ñoä suït 6-8 cm</v>
          </cell>
          <cell r="D4022" t="str">
            <v>m³</v>
          </cell>
          <cell r="F4022">
            <v>626081</v>
          </cell>
          <cell r="G4022">
            <v>124953</v>
          </cell>
          <cell r="H4022">
            <v>39348</v>
          </cell>
        </row>
        <row r="4023">
          <cell r="B4023" t="str">
            <v>AF.41315</v>
          </cell>
          <cell r="C4023" t="str">
            <v>Beâ toâng truï pin, truï bieân coù chieàu daày &lt;=0.45m Vöõa beâ toâng maùc 300, ñaù 1x2cm, ñoä suït 6-8 cm</v>
          </cell>
          <cell r="D4023" t="str">
            <v>m³</v>
          </cell>
          <cell r="F4023">
            <v>661322</v>
          </cell>
          <cell r="G4023">
            <v>124953</v>
          </cell>
          <cell r="H4023">
            <v>39348</v>
          </cell>
        </row>
        <row r="4024">
          <cell r="B4024" t="str">
            <v>AF.41316</v>
          </cell>
          <cell r="C4024" t="str">
            <v>Beâ toâng truï pin, truï bieân coù chieàu daày &lt;=0.45m Vöõa beâ toâng maùc 300, ñaù  2x4cm, ñoä suït 6-8 cm</v>
          </cell>
          <cell r="D4024" t="str">
            <v>m³</v>
          </cell>
          <cell r="F4024">
            <v>613900</v>
          </cell>
          <cell r="G4024">
            <v>124953</v>
          </cell>
          <cell r="H4024">
            <v>39348</v>
          </cell>
        </row>
        <row r="4025">
          <cell r="B4025" t="str">
            <v>AF.41322</v>
          </cell>
          <cell r="C4025" t="str">
            <v>Beâ toâng truï pin, truï bieân coù chieàu daày &gt;0.45m vaø &lt;=1m Vöõa beâ toâng maùc 150, ñaù 1x2cm, ñoä suït 6-8 cm</v>
          </cell>
          <cell r="D4025" t="str">
            <v>m³</v>
          </cell>
          <cell r="F4025">
            <v>447682</v>
          </cell>
          <cell r="G4025">
            <v>112718</v>
          </cell>
          <cell r="H4025">
            <v>39348</v>
          </cell>
        </row>
        <row r="4026">
          <cell r="B4026" t="str">
            <v>AF.41323</v>
          </cell>
          <cell r="C4026" t="str">
            <v>Beâ toâng truï pin, truï bieân coù chieàu daày &gt;0.45m vaø &lt;=1m Vöõa beâ toâng maùc 200, ñaù 1x2cm, ñoä suït 6-8 cm</v>
          </cell>
          <cell r="D4026" t="str">
            <v>m³</v>
          </cell>
          <cell r="F4026">
            <v>497571</v>
          </cell>
          <cell r="G4026">
            <v>112718</v>
          </cell>
          <cell r="H4026">
            <v>39348</v>
          </cell>
        </row>
        <row r="4027">
          <cell r="B4027" t="str">
            <v>AF.41324</v>
          </cell>
          <cell r="C4027" t="str">
            <v>Beâ toâng truï pin, truï bieân coù chieàu daày &gt;0.45m vaø &lt;=1m Vöõa beâ toâng maùc 250, ñaù 1x2cm, ñoä suït 6-8 cm</v>
          </cell>
          <cell r="D4027" t="str">
            <v>m³</v>
          </cell>
          <cell r="F4027">
            <v>554069</v>
          </cell>
          <cell r="G4027">
            <v>112718</v>
          </cell>
          <cell r="H4027">
            <v>39348</v>
          </cell>
        </row>
        <row r="4028">
          <cell r="B4028" t="str">
            <v>AF.41325</v>
          </cell>
          <cell r="C4028" t="str">
            <v>Beâ toâng truï pin, truï bieân coù chieàu daày &gt;0.45m vaø &lt;=1m Vöõa beâ toâng maùc 300, ñaù 1x2cm, ñoä suït 6-8 cm</v>
          </cell>
          <cell r="D4028" t="str">
            <v>m³</v>
          </cell>
          <cell r="F4028">
            <v>589310</v>
          </cell>
          <cell r="G4028">
            <v>112718</v>
          </cell>
          <cell r="H4028">
            <v>39348</v>
          </cell>
        </row>
        <row r="4029">
          <cell r="B4029" t="str">
            <v>AF.41326</v>
          </cell>
          <cell r="C4029" t="str">
            <v>Beâ toâng truï pin, truï bieân coù chieàu daày &gt;0.45m vaø &lt;=1m Vöõa beâ toâng maùc 300, ñaù  2x4cm, ñoä suït 6-8 cm</v>
          </cell>
          <cell r="D4029" t="str">
            <v>m³</v>
          </cell>
          <cell r="F4029">
            <v>541888</v>
          </cell>
          <cell r="G4029">
            <v>112718</v>
          </cell>
          <cell r="H4029">
            <v>39348</v>
          </cell>
        </row>
        <row r="4030">
          <cell r="B4030" t="str">
            <v>AF.41332</v>
          </cell>
          <cell r="C4030" t="str">
            <v>Beâ toâng truï pin, truï bieân coù chieàu daày &gt;1m vaø &lt;=2m Vöõa beâ toâng maùc 150, ñaù 1x2cm, ñoä suït 6-8 cm</v>
          </cell>
          <cell r="D4030" t="str">
            <v>m³</v>
          </cell>
          <cell r="F4030">
            <v>432932</v>
          </cell>
          <cell r="G4030">
            <v>101430</v>
          </cell>
          <cell r="H4030">
            <v>37179</v>
          </cell>
        </row>
        <row r="4031">
          <cell r="B4031" t="str">
            <v>AF.41333</v>
          </cell>
          <cell r="C4031" t="str">
            <v>Beâ toâng truï pin, truï bieân coù chieàu daày &gt;1m vaø &lt;=2m Vöõa beâ toâng maùc 200, ñaù 1x2cm, ñoä suït 6-8 cm</v>
          </cell>
          <cell r="D4031" t="str">
            <v>m³</v>
          </cell>
          <cell r="F4031">
            <v>482821</v>
          </cell>
          <cell r="G4031">
            <v>101430</v>
          </cell>
          <cell r="H4031">
            <v>37179</v>
          </cell>
        </row>
        <row r="4032">
          <cell r="B4032" t="str">
            <v>AF.41334</v>
          </cell>
          <cell r="C4032" t="str">
            <v>Beâ toâng truï pin, truï bieân coù chieàu daày &gt;1m vaø &lt;=2m Vöõa beâ toâng maùc 250, ñaù 1x2cm, ñoä suït 6-8 cm</v>
          </cell>
          <cell r="D4032" t="str">
            <v>m³</v>
          </cell>
          <cell r="F4032">
            <v>539319</v>
          </cell>
          <cell r="G4032">
            <v>101430</v>
          </cell>
          <cell r="H4032">
            <v>37179</v>
          </cell>
        </row>
        <row r="4033">
          <cell r="B4033" t="str">
            <v>AF.41335</v>
          </cell>
          <cell r="C4033" t="str">
            <v>Beâ toâng truï pin, truï bieân coù chieàu daày &gt;1m vaø &lt;=2m Vöõa beâ toâng maùc 300, ñaù 1x2cm, ñoä suït 6-8 cm</v>
          </cell>
          <cell r="D4033" t="str">
            <v>m³</v>
          </cell>
          <cell r="F4033">
            <v>574560</v>
          </cell>
          <cell r="G4033">
            <v>101430</v>
          </cell>
          <cell r="H4033">
            <v>37179</v>
          </cell>
        </row>
        <row r="4034">
          <cell r="B4034" t="str">
            <v>AF.41336</v>
          </cell>
          <cell r="C4034" t="str">
            <v>Beâ toâng truï pin, truï bieân coù chieàu daày &gt;1m vaø &lt;=2m Vöõa beâ toâng maùc 300, ñaù  2x4cm, ñoä suït 6-8 cm</v>
          </cell>
          <cell r="D4034" t="str">
            <v>m³</v>
          </cell>
          <cell r="F4034">
            <v>527138</v>
          </cell>
          <cell r="G4034">
            <v>101430</v>
          </cell>
          <cell r="H4034">
            <v>37179</v>
          </cell>
        </row>
        <row r="4035">
          <cell r="B4035" t="str">
            <v>AF.41342</v>
          </cell>
          <cell r="C4035" t="str">
            <v>Beâ toâng truï pin, truï bieân coù chieàu daày &gt;2m Vöõa beâ toâng maùc 150, ñaù 1x2cm, ñoä suït 6-8 cm</v>
          </cell>
          <cell r="D4035" t="str">
            <v>m³</v>
          </cell>
          <cell r="F4035">
            <v>423090</v>
          </cell>
          <cell r="G4035">
            <v>91287</v>
          </cell>
          <cell r="H4035">
            <v>37179</v>
          </cell>
        </row>
        <row r="4036">
          <cell r="B4036" t="str">
            <v>AF.41343</v>
          </cell>
          <cell r="C4036" t="str">
            <v>Beâ toâng truï pin, truï bieân coù chieàu daày &gt;2m Vöõa beâ toâng maùc 200, ñaù 1x2cm, ñoä suït 6-8 cm</v>
          </cell>
          <cell r="D4036" t="str">
            <v>m³</v>
          </cell>
          <cell r="F4036">
            <v>472980</v>
          </cell>
          <cell r="G4036">
            <v>91287</v>
          </cell>
          <cell r="H4036">
            <v>37179</v>
          </cell>
        </row>
        <row r="4037">
          <cell r="B4037" t="str">
            <v>AF.41344</v>
          </cell>
          <cell r="C4037" t="str">
            <v>Beâ toâng truï pin, truï bieân coù chieàu daày &gt;2m Vöõa beâ toâng maùc 250, ñaù 1x2cm, ñoä suït 6-8 cm</v>
          </cell>
          <cell r="D4037" t="str">
            <v>m³</v>
          </cell>
          <cell r="F4037">
            <v>529477</v>
          </cell>
          <cell r="G4037">
            <v>91287</v>
          </cell>
          <cell r="H4037">
            <v>37179</v>
          </cell>
        </row>
        <row r="4038">
          <cell r="B4038" t="str">
            <v>AF.41345</v>
          </cell>
          <cell r="C4038" t="str">
            <v>Beâ toâng truï pin, truï bieân coù chieàu daày &gt;2m Vöõa beâ toâng maùc 300, ñaù 1x2cm, ñoä suït 6-8 cm</v>
          </cell>
          <cell r="D4038" t="str">
            <v>m³</v>
          </cell>
          <cell r="F4038">
            <v>564718</v>
          </cell>
          <cell r="G4038">
            <v>91287</v>
          </cell>
          <cell r="H4038">
            <v>37179</v>
          </cell>
        </row>
        <row r="4039">
          <cell r="B4039" t="str">
            <v>AF.41346</v>
          </cell>
          <cell r="C4039" t="str">
            <v>Beâ toâng truï pin, truï bieân coù chieàu daày &gt;2m Vöõa beâ toâng maùc 300, ñaù  2x4cm, ñoä suït 6-8 cm</v>
          </cell>
          <cell r="D4039" t="str">
            <v>m³</v>
          </cell>
          <cell r="F4039">
            <v>517297</v>
          </cell>
          <cell r="G4039">
            <v>91287</v>
          </cell>
          <cell r="H4039">
            <v>37179</v>
          </cell>
        </row>
        <row r="4040">
          <cell r="B4040" t="str">
            <v>AF.41412</v>
          </cell>
          <cell r="C4040" t="str">
            <v>Beâ toâng töôøng thöôïng löu coù chieàu daày &lt;=0.45m Vöõa beâ toâng maùc 150, ñaù 1x2cm, ñoä suït 6-8 cm</v>
          </cell>
          <cell r="D4040" t="str">
            <v>m³</v>
          </cell>
          <cell r="F4040">
            <v>460316</v>
          </cell>
          <cell r="G4040">
            <v>93339</v>
          </cell>
          <cell r="H4040">
            <v>37179</v>
          </cell>
        </row>
        <row r="4041">
          <cell r="B4041" t="str">
            <v>AF.41413</v>
          </cell>
          <cell r="C4041" t="str">
            <v>Beâ toâng töôøng thöôïng löu coù chieàu daày &lt;=0.45m Vöõa beâ toâng maùc 200, ñaù 1x2cm, ñoä suït 6-8 cm</v>
          </cell>
          <cell r="D4041" t="str">
            <v>m³</v>
          </cell>
          <cell r="F4041">
            <v>510206</v>
          </cell>
          <cell r="G4041">
            <v>93339</v>
          </cell>
          <cell r="H4041">
            <v>37179</v>
          </cell>
        </row>
        <row r="4042">
          <cell r="B4042" t="str">
            <v>AF.41414</v>
          </cell>
          <cell r="C4042" t="str">
            <v>Beâ toâng töôøng thöôïng löu coù chieàu daày &lt;=0.45m Vöõa beâ toâng maùc 250, ñaù 1x2cm, ñoä suït 6-8 cm</v>
          </cell>
          <cell r="D4042" t="str">
            <v>m³</v>
          </cell>
          <cell r="F4042">
            <v>566703</v>
          </cell>
          <cell r="G4042">
            <v>93339</v>
          </cell>
          <cell r="H4042">
            <v>37179</v>
          </cell>
        </row>
        <row r="4043">
          <cell r="B4043" t="str">
            <v>AF.41415</v>
          </cell>
          <cell r="C4043" t="str">
            <v>Beâ toâng töôøng thöôïng löu coù chieàu daày &lt;=0.45m Vöõa beâ toâng maùc 300, ñaù 1x2cm, ñoä suït 6-8 cm</v>
          </cell>
          <cell r="D4043" t="str">
            <v>m³</v>
          </cell>
          <cell r="F4043">
            <v>601944</v>
          </cell>
          <cell r="G4043">
            <v>93339</v>
          </cell>
          <cell r="H4043">
            <v>37179</v>
          </cell>
        </row>
        <row r="4044">
          <cell r="B4044" t="str">
            <v>AF.41416</v>
          </cell>
          <cell r="C4044" t="str">
            <v>Beâ toâng töôøng thöôïng löu coù chieàu daày &lt;=0.45m Vöõa beâ toâng maùc 300, ñaù  2x4cm, ñoä suït 6-8 cm</v>
          </cell>
          <cell r="D4044" t="str">
            <v>m³</v>
          </cell>
          <cell r="F4044">
            <v>554522</v>
          </cell>
          <cell r="G4044">
            <v>93339</v>
          </cell>
          <cell r="H4044">
            <v>37179</v>
          </cell>
        </row>
        <row r="4045">
          <cell r="B4045" t="str">
            <v>AF.41422</v>
          </cell>
          <cell r="C4045" t="str">
            <v>Beâ toâng töôøng thöôïng löu coù chieàu daày &gt;0.45m vaø &lt;=1m Vöõa beâ toâng maùc 150, ñaù 1x2cm, ñoä suït 6-8 cm</v>
          </cell>
          <cell r="D4045" t="str">
            <v>m³</v>
          </cell>
          <cell r="F4045">
            <v>423093</v>
          </cell>
          <cell r="G4045">
            <v>84499</v>
          </cell>
          <cell r="H4045">
            <v>37179</v>
          </cell>
        </row>
        <row r="4046">
          <cell r="B4046" t="str">
            <v>AF.41423</v>
          </cell>
          <cell r="C4046" t="str">
            <v>Beâ toâng töôøng thöôïng löu coù chieàu daày &gt;0.45m vaø &lt;=1m Vöõa beâ toâng maùc 200, ñaù 1x2cm, ñoä suït 6-8 cm</v>
          </cell>
          <cell r="D4046" t="str">
            <v>m³</v>
          </cell>
          <cell r="F4046">
            <v>472983</v>
          </cell>
          <cell r="G4046">
            <v>84499</v>
          </cell>
          <cell r="H4046">
            <v>37179</v>
          </cell>
        </row>
        <row r="4047">
          <cell r="B4047" t="str">
            <v>AF.41424</v>
          </cell>
          <cell r="C4047" t="str">
            <v>Beâ toâng töôøng thöôïng löu coù chieàu daày &gt;0.45m vaø &lt;=1m Vöõa beâ toâng maùc 250, ñaù 1x2cm, ñoä suït 6-8 cm</v>
          </cell>
          <cell r="D4047" t="str">
            <v>m³</v>
          </cell>
          <cell r="F4047">
            <v>529481</v>
          </cell>
          <cell r="G4047">
            <v>84499</v>
          </cell>
          <cell r="H4047">
            <v>37179</v>
          </cell>
        </row>
        <row r="4048">
          <cell r="B4048" t="str">
            <v>AF.41425</v>
          </cell>
          <cell r="C4048" t="str">
            <v>Beâ toâng töôøng thöôïng löu coù chieàu daày &gt;0.45m vaø &lt;=1m Vöõa beâ toâng maùc 300, ñaù  2x4cm, ñoä suït 6-8 cm</v>
          </cell>
          <cell r="D4048" t="str">
            <v>m³</v>
          </cell>
          <cell r="F4048">
            <v>564722</v>
          </cell>
          <cell r="G4048">
            <v>84499</v>
          </cell>
          <cell r="H4048">
            <v>37179</v>
          </cell>
        </row>
        <row r="4049">
          <cell r="B4049" t="str">
            <v>AF.41426</v>
          </cell>
          <cell r="C4049" t="str">
            <v>Beâ toâng töôøng thöôïng löu coù chieàu daày &gt;0.45m vaø &lt;=1m Vöõa beâ toâng maùc 300, ñaù  2x4cm, ñoä suït 6-8 cm</v>
          </cell>
          <cell r="D4049" t="str">
            <v>m³</v>
          </cell>
          <cell r="F4049">
            <v>517300</v>
          </cell>
          <cell r="G4049">
            <v>84499</v>
          </cell>
          <cell r="H4049">
            <v>37179</v>
          </cell>
        </row>
        <row r="4050">
          <cell r="B4050" t="str">
            <v>AF.41432</v>
          </cell>
          <cell r="C4050" t="str">
            <v>Beâ toâng töôøng thöôïng löu coù chieàu daày &gt;1m vaø &lt;=2m Vöõa beâ toâng maùc 150, ñaù 1x2cm, ñoä suït 6-8 cm</v>
          </cell>
          <cell r="D4050" t="str">
            <v>m³</v>
          </cell>
          <cell r="F4050">
            <v>415718</v>
          </cell>
          <cell r="G4050">
            <v>76013</v>
          </cell>
          <cell r="H4050">
            <v>33926</v>
          </cell>
        </row>
        <row r="4051">
          <cell r="B4051" t="str">
            <v>AF.41433</v>
          </cell>
          <cell r="C4051" t="str">
            <v>Beâ toâng töôøng thöôïng löu coù chieàu daày &gt;1m vaø &lt;=2m Vöõa beâ toâng maùc 200, ñaù 1x2cm, ñoä suït 6-8 cm</v>
          </cell>
          <cell r="D4051" t="str">
            <v>m³</v>
          </cell>
          <cell r="F4051">
            <v>465608</v>
          </cell>
          <cell r="G4051">
            <v>76013</v>
          </cell>
          <cell r="H4051">
            <v>33926</v>
          </cell>
        </row>
        <row r="4052">
          <cell r="B4052" t="str">
            <v>AF.41434</v>
          </cell>
          <cell r="C4052" t="str">
            <v>Beâ toâng töôøng thöôïng löu coù chieàu daày &gt;1m vaø &lt;=2m Vöõa beâ toâng maùc 250, ñaù 1x2cm, ñoä suït 6-8 cm</v>
          </cell>
          <cell r="D4052" t="str">
            <v>m³</v>
          </cell>
          <cell r="F4052">
            <v>522106</v>
          </cell>
          <cell r="G4052">
            <v>76013</v>
          </cell>
          <cell r="H4052">
            <v>33926</v>
          </cell>
        </row>
        <row r="4053">
          <cell r="B4053" t="str">
            <v>AF.41435</v>
          </cell>
          <cell r="C4053" t="str">
            <v>Beâ toâng töôøng thöôïng löu coù chieàu daày &gt;1m vaø &lt;=2m Vöõa beâ toâng maùc 300, ñaù 1x2cm, ñoä suït 6-8 cm</v>
          </cell>
          <cell r="D4053" t="str">
            <v>m³</v>
          </cell>
          <cell r="F4053">
            <v>557347</v>
          </cell>
          <cell r="G4053">
            <v>76013</v>
          </cell>
          <cell r="H4053">
            <v>33926</v>
          </cell>
        </row>
        <row r="4054">
          <cell r="B4054" t="str">
            <v>AF.41436</v>
          </cell>
          <cell r="C4054" t="str">
            <v>Beâ toâng töôøng thöôïng löu coù chieàu daày &gt;1m vaø &lt;=2m Vöõa beâ toâng maùc 300, ñaù  2x4cm, ñoä suït 6-8 cm</v>
          </cell>
          <cell r="D4054" t="str">
            <v>m³</v>
          </cell>
          <cell r="F4054">
            <v>509925</v>
          </cell>
          <cell r="G4054">
            <v>76013</v>
          </cell>
          <cell r="H4054">
            <v>33926</v>
          </cell>
        </row>
        <row r="4055">
          <cell r="B4055" t="str">
            <v>AF.41442</v>
          </cell>
          <cell r="C4055" t="str">
            <v>Beâ toâng töôøng thöôïng löu coù chieàu daày &gt;2m Vöõa beâ toâng maùc 150, ñaù 1x2cm, ñoä suït 6-8 cm</v>
          </cell>
          <cell r="D4055" t="str">
            <v>m³</v>
          </cell>
          <cell r="F4055">
            <v>410798</v>
          </cell>
          <cell r="G4055">
            <v>68436</v>
          </cell>
          <cell r="H4055">
            <v>33926</v>
          </cell>
        </row>
        <row r="4056">
          <cell r="B4056" t="str">
            <v>AF.41443</v>
          </cell>
          <cell r="C4056" t="str">
            <v>Beâ toâng töôøng thöôïng löu coù chieàu daày &gt;2m Vöõa beâ toâng maùc 200, ñaù 1x2cm, ñoä suït 6-8 cm</v>
          </cell>
          <cell r="D4056" t="str">
            <v>m³</v>
          </cell>
          <cell r="F4056">
            <v>460687</v>
          </cell>
          <cell r="G4056">
            <v>68436</v>
          </cell>
          <cell r="H4056">
            <v>33926</v>
          </cell>
        </row>
        <row r="4057">
          <cell r="B4057" t="str">
            <v>AF.41444</v>
          </cell>
          <cell r="C4057" t="str">
            <v>Beâ toâng töôøng thöôïng löu coù chieàu daày &gt;2m Vöõa beâ toâng maùc 250, ñaù 1x2cm, ñoä suït 6-8 cm</v>
          </cell>
          <cell r="D4057" t="str">
            <v>m³</v>
          </cell>
          <cell r="F4057">
            <v>517185</v>
          </cell>
          <cell r="G4057">
            <v>68436</v>
          </cell>
          <cell r="H4057">
            <v>33926</v>
          </cell>
        </row>
        <row r="4058">
          <cell r="B4058" t="str">
            <v>AF.41445</v>
          </cell>
          <cell r="C4058" t="str">
            <v>Beâ toâng töôøng thöôïng löu coù chieàu daày &gt;2m Vöõa beâ toâng maùc 300, ñaù 1x2cm, ñoä suït 6-8 cm</v>
          </cell>
          <cell r="D4058" t="str">
            <v>m³</v>
          </cell>
          <cell r="F4058">
            <v>552426</v>
          </cell>
          <cell r="G4058">
            <v>68436</v>
          </cell>
          <cell r="H4058">
            <v>33926</v>
          </cell>
        </row>
        <row r="4059">
          <cell r="B4059" t="str">
            <v>AF.41446</v>
          </cell>
          <cell r="C4059" t="str">
            <v>Beâ toâng töôøng thöôïng löu coù chieàu daày &gt;2m Vöõa beâ toâng maùc 300, ñaù  2x4cm, ñoä suït 6-8 cm</v>
          </cell>
          <cell r="D4059" t="str">
            <v>m³</v>
          </cell>
          <cell r="F4059">
            <v>505004</v>
          </cell>
          <cell r="G4059">
            <v>68436</v>
          </cell>
          <cell r="H4059">
            <v>33926</v>
          </cell>
        </row>
        <row r="4060">
          <cell r="B4060" t="str">
            <v>AF.41512</v>
          </cell>
          <cell r="C4060" t="str">
            <v>Beâ toâng phía trong thaân ñaäp Vöõa beâ toâng maùc 150, ñaù 1x2cm, ñoä suït 6-8 cm</v>
          </cell>
          <cell r="D4060" t="str">
            <v>m³</v>
          </cell>
          <cell r="F4060">
            <v>402451</v>
          </cell>
          <cell r="G4060">
            <v>33547</v>
          </cell>
          <cell r="H4060">
            <v>28835</v>
          </cell>
        </row>
        <row r="4061">
          <cell r="B4061" t="str">
            <v>AF.41513</v>
          </cell>
          <cell r="C4061" t="str">
            <v>Beâ toâng phía trong thaân ñaäp Vöõa beâ toâng maùc 200, ñaù 1x2cm, ñoä suït 6-8 cm</v>
          </cell>
          <cell r="D4061" t="str">
            <v>m³</v>
          </cell>
          <cell r="F4061">
            <v>452834</v>
          </cell>
          <cell r="G4061">
            <v>33547</v>
          </cell>
          <cell r="H4061">
            <v>28835</v>
          </cell>
        </row>
        <row r="4062">
          <cell r="B4062" t="str">
            <v>AF.41514</v>
          </cell>
          <cell r="C4062" t="str">
            <v>Beâ toâng phía trong thaân ñaäp Vöõa beâ toâng maùc 250, ñaù 1x2cm, ñoä suït 6-8 cm</v>
          </cell>
          <cell r="D4062" t="str">
            <v>m³</v>
          </cell>
          <cell r="F4062">
            <v>509891</v>
          </cell>
          <cell r="G4062">
            <v>33547</v>
          </cell>
          <cell r="H4062">
            <v>28835</v>
          </cell>
        </row>
        <row r="4063">
          <cell r="B4063" t="str">
            <v>AF.41515</v>
          </cell>
          <cell r="C4063" t="str">
            <v>Beâ toâng phía trong thaân ñaäp Vöõa beâ toâng maùc 300, ñaù 1x2cm, ñoä suït 6-8 cm</v>
          </cell>
          <cell r="D4063" t="str">
            <v>m³</v>
          </cell>
          <cell r="F4063">
            <v>545481</v>
          </cell>
          <cell r="G4063">
            <v>33547</v>
          </cell>
          <cell r="H4063">
            <v>28835</v>
          </cell>
        </row>
        <row r="4064">
          <cell r="B4064" t="str">
            <v>AF.41516</v>
          </cell>
          <cell r="C4064" t="str">
            <v>Beâ toâng phía trong thaân ñaäp Vöõa beâ toâng maùc 300, ñaù  2x4cm, ñoä suït 6-8 cm</v>
          </cell>
          <cell r="D4064" t="str">
            <v>m³</v>
          </cell>
          <cell r="F4064">
            <v>497590</v>
          </cell>
          <cell r="G4064">
            <v>33547</v>
          </cell>
          <cell r="H4064">
            <v>28835</v>
          </cell>
        </row>
        <row r="4065">
          <cell r="B4065" t="str">
            <v>AF.41522</v>
          </cell>
          <cell r="C4065" t="str">
            <v>Beâ toâng maët cong thaân ñaäp Vöõa beâ toâng maùc 150, ñaù 1x2cm, ñoä suït 6-8 cm</v>
          </cell>
          <cell r="D4065" t="str">
            <v>m³</v>
          </cell>
          <cell r="F4065">
            <v>402451</v>
          </cell>
          <cell r="G4065">
            <v>127360</v>
          </cell>
          <cell r="H4065">
            <v>34265</v>
          </cell>
        </row>
        <row r="4066">
          <cell r="B4066" t="str">
            <v>AF.41523</v>
          </cell>
          <cell r="C4066" t="str">
            <v>Beâ toâng maët cong thaân ñaäp Vöõa beâ toâng maùc 200, ñaù 1x2cm, ñoä suït 6-8 cm</v>
          </cell>
          <cell r="D4066" t="str">
            <v>m³</v>
          </cell>
          <cell r="F4066">
            <v>452834</v>
          </cell>
          <cell r="G4066">
            <v>127360</v>
          </cell>
          <cell r="H4066">
            <v>34265</v>
          </cell>
        </row>
        <row r="4067">
          <cell r="B4067" t="str">
            <v>AF.41524</v>
          </cell>
          <cell r="C4067" t="str">
            <v>Beâ toâng maët cong thaân ñaäp Vöõa beâ toâng maùc 250, ñaù 1x2cm, ñoä suït 6-8 cm</v>
          </cell>
          <cell r="D4067" t="str">
            <v>m³</v>
          </cell>
          <cell r="F4067">
            <v>509891</v>
          </cell>
          <cell r="G4067">
            <v>127360</v>
          </cell>
          <cell r="H4067">
            <v>34265</v>
          </cell>
        </row>
        <row r="4068">
          <cell r="B4068" t="str">
            <v>AF.41525</v>
          </cell>
          <cell r="C4068" t="str">
            <v>Beâ toâng maët cong thaân ñaäp Vöõa beâ toâng maùc 300, ñaù 1x2cm, ñoä suït 6-8 cm</v>
          </cell>
          <cell r="D4068" t="str">
            <v>m³</v>
          </cell>
          <cell r="F4068">
            <v>545481</v>
          </cell>
          <cell r="G4068">
            <v>127360</v>
          </cell>
          <cell r="H4068">
            <v>34265</v>
          </cell>
        </row>
        <row r="4069">
          <cell r="B4069" t="str">
            <v>AF.41526</v>
          </cell>
          <cell r="C4069" t="str">
            <v>Beâ toâng maët cong thaân ñaäp Vöõa beâ toâng maùc 300, ñaù  2x4cm, ñoä suït 6-8 cm</v>
          </cell>
          <cell r="D4069" t="str">
            <v>m³</v>
          </cell>
          <cell r="F4069">
            <v>497590</v>
          </cell>
          <cell r="G4069">
            <v>127360</v>
          </cell>
          <cell r="H4069">
            <v>34265</v>
          </cell>
        </row>
        <row r="4070">
          <cell r="B4070" t="str">
            <v>AF.41532</v>
          </cell>
          <cell r="C4070" t="str">
            <v>Beâ toâng muõi phoùng Vöõa beâ toâng maùc 150, ñaù 1x2cm, ñoä suït 6-8 cm</v>
          </cell>
          <cell r="D4070" t="str">
            <v>m³</v>
          </cell>
          <cell r="F4070">
            <v>402451</v>
          </cell>
          <cell r="G4070">
            <v>72304</v>
          </cell>
          <cell r="H4070">
            <v>28835</v>
          </cell>
        </row>
        <row r="4071">
          <cell r="B4071" t="str">
            <v>AF.41533</v>
          </cell>
          <cell r="C4071" t="str">
            <v>Beâ toâng muõi phoùng Vöõa beâ toâng maùc 200, ñaù 1x2cm, ñoä suït 6-8 cm</v>
          </cell>
          <cell r="D4071" t="str">
            <v>m³</v>
          </cell>
          <cell r="F4071">
            <v>452834</v>
          </cell>
          <cell r="G4071">
            <v>72304</v>
          </cell>
          <cell r="H4071">
            <v>28835</v>
          </cell>
        </row>
        <row r="4072">
          <cell r="B4072" t="str">
            <v>AF.41534</v>
          </cell>
          <cell r="C4072" t="str">
            <v>Beâ toâng muõi phoùng Vöõa beâ toâng maùc 250, ñaù 1x2cm, ñoä suït 6-8 cm</v>
          </cell>
          <cell r="D4072" t="str">
            <v>m³</v>
          </cell>
          <cell r="F4072">
            <v>509891</v>
          </cell>
          <cell r="G4072">
            <v>72304</v>
          </cell>
          <cell r="H4072">
            <v>28835</v>
          </cell>
        </row>
        <row r="4073">
          <cell r="B4073" t="str">
            <v>AF.41535</v>
          </cell>
          <cell r="C4073" t="str">
            <v>Beâ toâng muõi phoùng Vöõa beâ toâng maùc 300, ñaù 1x2cm, ñoä suït 6-8 cm</v>
          </cell>
          <cell r="D4073" t="str">
            <v>m³</v>
          </cell>
          <cell r="F4073">
            <v>545481</v>
          </cell>
          <cell r="G4073">
            <v>72304</v>
          </cell>
          <cell r="H4073">
            <v>28835</v>
          </cell>
        </row>
        <row r="4074">
          <cell r="B4074" t="str">
            <v>AF.41536</v>
          </cell>
          <cell r="C4074" t="str">
            <v>Beâ toâng muõi phoùng Vöõa beâ toâng maùc 300, ñaù  2x4cm, ñoä suït 6-8 cm</v>
          </cell>
          <cell r="D4074" t="str">
            <v>m³</v>
          </cell>
          <cell r="F4074">
            <v>497590</v>
          </cell>
          <cell r="G4074">
            <v>72304</v>
          </cell>
          <cell r="H4074">
            <v>28835</v>
          </cell>
        </row>
        <row r="4075">
          <cell r="B4075" t="str">
            <v>AF.41542</v>
          </cell>
          <cell r="C4075" t="str">
            <v>Beâ toâng doác nöôùc Vöõa beâ toâng maùc 150, ñaù 1x2cm, ñoä suït 6-8 cm</v>
          </cell>
          <cell r="D4075" t="str">
            <v>m³</v>
          </cell>
          <cell r="F4075">
            <v>398505</v>
          </cell>
          <cell r="G4075">
            <v>60503</v>
          </cell>
          <cell r="H4075">
            <v>28835</v>
          </cell>
        </row>
        <row r="4076">
          <cell r="B4076" t="str">
            <v>AF.41543</v>
          </cell>
          <cell r="C4076" t="str">
            <v>Beâ toâng doác nöôùc Vöõa beâ toâng maùc 200, ñaù 1x2cm, ñoä suït 6-8 cm</v>
          </cell>
          <cell r="D4076" t="str">
            <v>m³</v>
          </cell>
          <cell r="F4076">
            <v>448395</v>
          </cell>
          <cell r="G4076">
            <v>60503</v>
          </cell>
          <cell r="H4076">
            <v>28835</v>
          </cell>
        </row>
        <row r="4077">
          <cell r="B4077" t="str">
            <v>AF.41544</v>
          </cell>
          <cell r="C4077" t="str">
            <v>Beâ toâng doác nöôùc Vöõa beâ toâng maùc 250, ñaù 1x2cm, ñoä suït 6-8 cm</v>
          </cell>
          <cell r="D4077" t="str">
            <v>m³</v>
          </cell>
          <cell r="F4077">
            <v>504892</v>
          </cell>
          <cell r="G4077">
            <v>60503</v>
          </cell>
          <cell r="H4077">
            <v>28835</v>
          </cell>
        </row>
        <row r="4078">
          <cell r="B4078" t="str">
            <v>AF.41545</v>
          </cell>
          <cell r="C4078" t="str">
            <v>Beâ toâng doác nöôùc Vöõa beâ toâng maùc 300, ñaù 1x2cm, ñoä suït 6-8 cm</v>
          </cell>
          <cell r="D4078" t="str">
            <v>m³</v>
          </cell>
          <cell r="F4078">
            <v>540133</v>
          </cell>
          <cell r="G4078">
            <v>60503</v>
          </cell>
          <cell r="H4078">
            <v>28835</v>
          </cell>
        </row>
        <row r="4079">
          <cell r="B4079" t="str">
            <v>AF.41546</v>
          </cell>
          <cell r="C4079" t="str">
            <v>Beâ toâng doác nöôùc Vöõa beâ toâng maùc 300, ñaù  2x4cm, ñoä suït 6-8 cm</v>
          </cell>
          <cell r="D4079" t="str">
            <v>m³</v>
          </cell>
          <cell r="F4079">
            <v>492712</v>
          </cell>
          <cell r="G4079">
            <v>60503</v>
          </cell>
          <cell r="H4079">
            <v>28835</v>
          </cell>
        </row>
        <row r="4080">
          <cell r="B4080" t="str">
            <v>AF.41612</v>
          </cell>
          <cell r="C4080" t="str">
            <v>Beâ toâng thaùp ñieàu aùp chieàu cao &lt;=25m Vöõa beâ toâng maùc 150, ñaù 1x2cm, ñoä suït 6-8 cm</v>
          </cell>
          <cell r="D4080" t="str">
            <v>m³</v>
          </cell>
          <cell r="F4080">
            <v>398505</v>
          </cell>
          <cell r="G4080">
            <v>168129</v>
          </cell>
          <cell r="H4080">
            <v>39348</v>
          </cell>
        </row>
        <row r="4081">
          <cell r="B4081" t="str">
            <v>AF.41613</v>
          </cell>
          <cell r="C4081" t="str">
            <v>Beâ toâng thaùp ñieàu aùp chieàu cao &lt;=25m Vöõa beâ toâng maùc 200, ñaù 1x2cm, ñoä suït 6-8 cm</v>
          </cell>
          <cell r="D4081" t="str">
            <v>m³</v>
          </cell>
          <cell r="F4081">
            <v>448395</v>
          </cell>
          <cell r="G4081">
            <v>168129</v>
          </cell>
          <cell r="H4081">
            <v>39348</v>
          </cell>
        </row>
        <row r="4082">
          <cell r="B4082" t="str">
            <v>AF.41614</v>
          </cell>
          <cell r="C4082" t="str">
            <v>Beâ toâng thaùp ñieàu aùp chieàu cao &lt;=25m Vöõa beâ toâng maùc 250, ñaù 1x2cm, ñoä suït 6-8 cm</v>
          </cell>
          <cell r="D4082" t="str">
            <v>m³</v>
          </cell>
          <cell r="F4082">
            <v>504892</v>
          </cell>
          <cell r="G4082">
            <v>168129</v>
          </cell>
          <cell r="H4082">
            <v>39348</v>
          </cell>
        </row>
        <row r="4083">
          <cell r="B4083" t="str">
            <v>AF.41615</v>
          </cell>
          <cell r="C4083" t="str">
            <v>Beâ toâng thaùp ñieàu aùp chieàu cao &lt;=25m Vöõa beâ toâng maùc 300, ñaù 1x2cm, ñoä suït 6-8 cm</v>
          </cell>
          <cell r="D4083" t="str">
            <v>m³</v>
          </cell>
          <cell r="F4083">
            <v>540133</v>
          </cell>
          <cell r="G4083">
            <v>168129</v>
          </cell>
          <cell r="H4083">
            <v>39348</v>
          </cell>
        </row>
        <row r="4084">
          <cell r="B4084" t="str">
            <v>AF.41616</v>
          </cell>
          <cell r="C4084" t="str">
            <v>Beâ toâng thaùp ñieàu aùp chieàu cao &lt;=25m Vöõa beâ toâng maùc 300, ñaù  2x4cm, ñoä suït 6-8 cm</v>
          </cell>
          <cell r="D4084" t="str">
            <v>m³</v>
          </cell>
          <cell r="F4084">
            <v>492712</v>
          </cell>
          <cell r="G4084">
            <v>168129</v>
          </cell>
          <cell r="H4084">
            <v>39348</v>
          </cell>
        </row>
        <row r="4085">
          <cell r="B4085" t="str">
            <v>AF.41622</v>
          </cell>
          <cell r="C4085" t="str">
            <v>Beâ toâng thaùp ñieàu aùp chieàu cao &gt;25m Vöõa beâ toâng maùc 150, ñaù 1x2cm, ñoä suït 6-8 cm</v>
          </cell>
          <cell r="D4085" t="str">
            <v>m³</v>
          </cell>
          <cell r="F4085">
            <v>398505</v>
          </cell>
          <cell r="G4085">
            <v>188258</v>
          </cell>
          <cell r="H4085">
            <v>42601</v>
          </cell>
        </row>
        <row r="4086">
          <cell r="B4086" t="str">
            <v>AF.41623</v>
          </cell>
          <cell r="C4086" t="str">
            <v>Beâ toâng thaùp ñieàu aùp chieàu cao &gt;25m Vöõa beâ toâng maùc 200, ñaù 1x2cm, ñoä suït 6-8 cm</v>
          </cell>
          <cell r="D4086" t="str">
            <v>m³</v>
          </cell>
          <cell r="F4086">
            <v>448395</v>
          </cell>
          <cell r="G4086">
            <v>188258</v>
          </cell>
          <cell r="H4086">
            <v>42601</v>
          </cell>
        </row>
        <row r="4087">
          <cell r="B4087" t="str">
            <v>AF.41624</v>
          </cell>
          <cell r="C4087" t="str">
            <v>Beâ toâng thaùp ñieàu aùp chieàu cao &gt;25m Vöõa beâ toâng maùc 250, ñaù 1x2cm, ñoä suït 6-8 cm</v>
          </cell>
          <cell r="D4087" t="str">
            <v>m³</v>
          </cell>
          <cell r="F4087">
            <v>504892</v>
          </cell>
          <cell r="G4087">
            <v>188258</v>
          </cell>
          <cell r="H4087">
            <v>42601</v>
          </cell>
        </row>
        <row r="4088">
          <cell r="B4088" t="str">
            <v>AF.41625</v>
          </cell>
          <cell r="C4088" t="str">
            <v>Beâ toâng thaùp ñieàu aùp chieàu cao &gt;25m Vöõa beâ toâng maùc 300, ñaù 1x2cm, ñoä suït 6-8 cm</v>
          </cell>
          <cell r="D4088" t="str">
            <v>m³</v>
          </cell>
          <cell r="F4088">
            <v>540133</v>
          </cell>
          <cell r="G4088">
            <v>188258</v>
          </cell>
          <cell r="H4088">
            <v>42601</v>
          </cell>
        </row>
        <row r="4089">
          <cell r="B4089" t="str">
            <v>AF.41626</v>
          </cell>
          <cell r="C4089" t="str">
            <v>Beâ toâng thaùp ñieàu aùp chieàu cao &gt;25m Vöõa beâ toâng maùc 300, ñaù  2x4cm, ñoä suït 6-8 cm</v>
          </cell>
          <cell r="D4089" t="str">
            <v>m³</v>
          </cell>
          <cell r="F4089">
            <v>492712</v>
          </cell>
          <cell r="G4089">
            <v>188258</v>
          </cell>
          <cell r="H4089">
            <v>42601</v>
          </cell>
        </row>
        <row r="4090">
          <cell r="B4090" t="str">
            <v>AF.41712</v>
          </cell>
          <cell r="C4090" t="str">
            <v>Beâ toâng moá ñôõ, moá neùo ñöôøng oáng aùp löïc Vöõa beâ toâng maùc 150, ñaù 1x2cm, ñoä suït 6-8 cm</v>
          </cell>
          <cell r="D4090" t="str">
            <v>m³</v>
          </cell>
          <cell r="F4090">
            <v>398505</v>
          </cell>
          <cell r="G4090">
            <v>78145</v>
          </cell>
          <cell r="H4090">
            <v>42601</v>
          </cell>
        </row>
        <row r="4091">
          <cell r="B4091" t="str">
            <v>AF.41713</v>
          </cell>
          <cell r="C4091" t="str">
            <v>Beâ toâng moá ñôõ, moá neùo ñöôøng oáng aùp löïc Vöõa beâ toâng maùc 200, ñaù 1x2cm, ñoä suït 6-8 cm</v>
          </cell>
          <cell r="D4091" t="str">
            <v>m³</v>
          </cell>
          <cell r="F4091">
            <v>448395</v>
          </cell>
          <cell r="G4091">
            <v>78145</v>
          </cell>
          <cell r="H4091">
            <v>42601</v>
          </cell>
        </row>
        <row r="4092">
          <cell r="B4092" t="str">
            <v>AF.41714</v>
          </cell>
          <cell r="C4092" t="str">
            <v>Beâ toâng moá ñôõ, moá neùo ñöôøng oáng aùp löïc Vöõa beâ toâng maùc 250, ñaù 1x2cm, ñoä suït 6-8 cm</v>
          </cell>
          <cell r="D4092" t="str">
            <v>m³</v>
          </cell>
          <cell r="F4092">
            <v>504892</v>
          </cell>
          <cell r="G4092">
            <v>78145</v>
          </cell>
          <cell r="H4092">
            <v>42601</v>
          </cell>
        </row>
        <row r="4093">
          <cell r="B4093" t="str">
            <v>AF.41715</v>
          </cell>
          <cell r="C4093" t="str">
            <v>Beâ toâng moá ñôõ, moá neùo ñöôøng oáng aùp löïc Vöõa beâ toâng maùc 300, ñaù 1x2cm, ñoä suït 6-8 cm</v>
          </cell>
          <cell r="D4093" t="str">
            <v>m³</v>
          </cell>
          <cell r="F4093">
            <v>540133</v>
          </cell>
          <cell r="G4093">
            <v>78145</v>
          </cell>
          <cell r="H4093">
            <v>42601</v>
          </cell>
        </row>
        <row r="4094">
          <cell r="B4094" t="str">
            <v>AF.41716</v>
          </cell>
          <cell r="C4094" t="str">
            <v>Beâ toâng moá ñôõ, moá neùo ñöôøng oáng aùp löïc Vöõa beâ toâng maùc 300, ñaù  2x4cm, ñoä suït 6-8 cm</v>
          </cell>
          <cell r="D4094" t="str">
            <v>m³</v>
          </cell>
          <cell r="F4094">
            <v>492712</v>
          </cell>
          <cell r="G4094">
            <v>78145</v>
          </cell>
          <cell r="H4094">
            <v>42601</v>
          </cell>
        </row>
        <row r="4095">
          <cell r="B4095" t="str">
            <v>AF.41722</v>
          </cell>
          <cell r="C4095" t="str">
            <v>Beâ toâng boïc ñöôøng oáng theùp aùp löïc Vöõa beâ toâng maùc 150, ñaù 1x2cm, ñoä suït 6-8 cm</v>
          </cell>
          <cell r="D4095" t="str">
            <v>m³</v>
          </cell>
          <cell r="F4095">
            <v>469799</v>
          </cell>
          <cell r="G4095">
            <v>104154</v>
          </cell>
          <cell r="H4095">
            <v>37179</v>
          </cell>
        </row>
        <row r="4096">
          <cell r="B4096" t="str">
            <v>AF.41723</v>
          </cell>
          <cell r="C4096" t="str">
            <v>Beâ toâng boïc ñöôøng oáng theùp aùp löïc Vöõa beâ toâng maùc 200, ñaù 1x2cm, ñoä suït 6-8 cm</v>
          </cell>
          <cell r="D4096" t="str">
            <v>m³</v>
          </cell>
          <cell r="F4096">
            <v>519688</v>
          </cell>
          <cell r="G4096">
            <v>104154</v>
          </cell>
          <cell r="H4096">
            <v>37179</v>
          </cell>
        </row>
        <row r="4097">
          <cell r="B4097" t="str">
            <v>AF.41724</v>
          </cell>
          <cell r="C4097" t="str">
            <v>Beâ toâng boïc ñöôøng oáng theùp aùp löïc Vöõa beâ toâng maùc 250, ñaù 1x2cm, ñoä suït 6-8 cm</v>
          </cell>
          <cell r="D4097" t="str">
            <v>m³</v>
          </cell>
          <cell r="F4097">
            <v>576186</v>
          </cell>
          <cell r="G4097">
            <v>104154</v>
          </cell>
          <cell r="H4097">
            <v>37179</v>
          </cell>
        </row>
        <row r="4098">
          <cell r="B4098" t="str">
            <v>AF.41725</v>
          </cell>
          <cell r="C4098" t="str">
            <v>Beâ toâng boïc ñöôøng oáng theùp aùp löïc Vöõa beâ toâng maùc 300, ñaù 1x2cm, ñoä suït 6-8 cm</v>
          </cell>
          <cell r="D4098" t="str">
            <v>m³</v>
          </cell>
          <cell r="F4098">
            <v>611427</v>
          </cell>
          <cell r="G4098">
            <v>104154</v>
          </cell>
          <cell r="H4098">
            <v>37179</v>
          </cell>
        </row>
        <row r="4099">
          <cell r="B4099" t="str">
            <v>AF.41726</v>
          </cell>
          <cell r="C4099" t="str">
            <v>Beâ toâng boïc ñöôøng oáng theùp aùp löïc Vöõa beâ toâng maùc 300, ñaù  2x4cm, ñoä suït 6-8 cm</v>
          </cell>
          <cell r="D4099" t="str">
            <v>m³</v>
          </cell>
          <cell r="F4099">
            <v>564005</v>
          </cell>
          <cell r="G4099">
            <v>104154</v>
          </cell>
          <cell r="H4099">
            <v>37179</v>
          </cell>
        </row>
        <row r="4100">
          <cell r="B4100" t="str">
            <v>AF.41732</v>
          </cell>
          <cell r="C4100" t="str">
            <v>Beâ toâng beä ñôõ maùy phaùt Vöõa beâ toâng maùc 150, ñaù 1x2cm, ñoä suït 6-8 cm</v>
          </cell>
          <cell r="D4100" t="str">
            <v>m³</v>
          </cell>
          <cell r="F4100">
            <v>402451</v>
          </cell>
          <cell r="G4100">
            <v>102369</v>
          </cell>
          <cell r="H4100">
            <v>33926</v>
          </cell>
        </row>
        <row r="4101">
          <cell r="B4101" t="str">
            <v>AF.41733</v>
          </cell>
          <cell r="C4101" t="str">
            <v>Beâ toâng beä ñôõ maùy phaùt Vöõa beâ toâng maùc 200, ñaù 1x2cm, ñoä suït 6-8 cm</v>
          </cell>
          <cell r="D4101" t="str">
            <v>m³</v>
          </cell>
          <cell r="F4101">
            <v>452834</v>
          </cell>
          <cell r="G4101">
            <v>102369</v>
          </cell>
          <cell r="H4101">
            <v>33926</v>
          </cell>
        </row>
        <row r="4102">
          <cell r="B4102" t="str">
            <v>AF.41734</v>
          </cell>
          <cell r="C4102" t="str">
            <v>Beâ toâng beä ñôõ maùy phaùt Vöõa beâ toâng maùc 250, ñaù 1x2cm, ñoä suït 6-8 cm</v>
          </cell>
          <cell r="D4102" t="str">
            <v>m³</v>
          </cell>
          <cell r="F4102">
            <v>509891</v>
          </cell>
          <cell r="G4102">
            <v>102369</v>
          </cell>
          <cell r="H4102">
            <v>33926</v>
          </cell>
        </row>
        <row r="4103">
          <cell r="B4103" t="str">
            <v>AF.41735</v>
          </cell>
          <cell r="C4103" t="str">
            <v>Beâ toâng beä ñôõ maùy phaùt Vöõa beâ toâng maùc 300, ñaù 1x2cm, ñoä suït 6-8 cm</v>
          </cell>
          <cell r="D4103" t="str">
            <v>m³</v>
          </cell>
          <cell r="F4103">
            <v>545481</v>
          </cell>
          <cell r="G4103">
            <v>102369</v>
          </cell>
          <cell r="H4103">
            <v>33926</v>
          </cell>
        </row>
        <row r="4104">
          <cell r="B4104" t="str">
            <v>AF.41736</v>
          </cell>
          <cell r="C4104" t="str">
            <v>Beâ toâng beä ñôõ maùy phaùt Vöõa beâ toâng maùc 300, ñaù  2x4cm, ñoä suït 6-8 cm</v>
          </cell>
          <cell r="D4104" t="str">
            <v>m³</v>
          </cell>
          <cell r="F4104">
            <v>497590</v>
          </cell>
          <cell r="G4104">
            <v>102369</v>
          </cell>
          <cell r="H4104">
            <v>33926</v>
          </cell>
        </row>
        <row r="4105">
          <cell r="B4105" t="str">
            <v>AF.41742</v>
          </cell>
          <cell r="C4105" t="str">
            <v>Beâ toâng maùi keânh, maùi hoá xoùi Vöõa beâ toâng maùc 150, ñaù 1x2cm, ñoä suït 6-8 cm</v>
          </cell>
          <cell r="D4105" t="str">
            <v>m³</v>
          </cell>
          <cell r="F4105">
            <v>398505</v>
          </cell>
          <cell r="G4105">
            <v>76522</v>
          </cell>
          <cell r="H4105">
            <v>37179</v>
          </cell>
        </row>
        <row r="4106">
          <cell r="B4106" t="str">
            <v>AF.41743</v>
          </cell>
          <cell r="C4106" t="str">
            <v>Beâ toâng maùi keânh, maùi hoá xoùi Vöõa beâ toâng maùc 200, ñaù 1x2cm, ñoä suït 6-8 cm</v>
          </cell>
          <cell r="D4106" t="str">
            <v>m³</v>
          </cell>
          <cell r="F4106">
            <v>448395</v>
          </cell>
          <cell r="G4106">
            <v>76522</v>
          </cell>
          <cell r="H4106">
            <v>37179</v>
          </cell>
        </row>
        <row r="4107">
          <cell r="B4107" t="str">
            <v>AF.41744</v>
          </cell>
          <cell r="C4107" t="str">
            <v>Beâ toâng maùi keânh, maùi hoá xoùi Vöõa beâ toâng maùc 250, ñaù 1x2cm, ñoä suït 6-8 cm</v>
          </cell>
          <cell r="D4107" t="str">
            <v>m³</v>
          </cell>
          <cell r="F4107">
            <v>504892</v>
          </cell>
          <cell r="G4107">
            <v>76522</v>
          </cell>
          <cell r="H4107">
            <v>37179</v>
          </cell>
        </row>
        <row r="4108">
          <cell r="B4108" t="str">
            <v>AF.41745</v>
          </cell>
          <cell r="C4108" t="str">
            <v>Beâ toâng maùi keânh, maùi hoá xoùi Vöõa beâ toâng maùc 300, ñaù 1x2cm, ñoä suït 6-8 cm</v>
          </cell>
          <cell r="D4108" t="str">
            <v>m³</v>
          </cell>
          <cell r="F4108">
            <v>540133</v>
          </cell>
          <cell r="G4108">
            <v>76522</v>
          </cell>
          <cell r="H4108">
            <v>37179</v>
          </cell>
        </row>
        <row r="4109">
          <cell r="B4109" t="str">
            <v>AF.41746</v>
          </cell>
          <cell r="C4109" t="str">
            <v>Beâ toâng maùi keânh, maùi hoá xoùi Vöõa beâ toâng maùc 300, ñaù  2x4cm, ñoä suït 6-8 cm</v>
          </cell>
          <cell r="D4109" t="str">
            <v>m³</v>
          </cell>
          <cell r="F4109">
            <v>497590</v>
          </cell>
          <cell r="G4109">
            <v>76522</v>
          </cell>
          <cell r="H4109">
            <v>37179</v>
          </cell>
        </row>
        <row r="4110">
          <cell r="B4110" t="str">
            <v>AF.41752</v>
          </cell>
          <cell r="C4110" t="str">
            <v>Beâ toâng buoàng xoaén Vöõa beâ toâng maùc 150, ñaù 1x2cm, ñoä suït 6-8 cm</v>
          </cell>
          <cell r="D4110" t="str">
            <v>m³</v>
          </cell>
          <cell r="F4110">
            <v>441209</v>
          </cell>
          <cell r="G4110">
            <v>124985</v>
          </cell>
          <cell r="H4110">
            <v>33926</v>
          </cell>
        </row>
        <row r="4111">
          <cell r="B4111" t="str">
            <v>AF.41753</v>
          </cell>
          <cell r="C4111" t="str">
            <v>Beâ toâng buoàng xoaén Vöõa beâ toâng maùc 200, ñaù 1x2cm, ñoä suït 6-8 cm</v>
          </cell>
          <cell r="D4111" t="str">
            <v>m³</v>
          </cell>
          <cell r="F4111">
            <v>491099</v>
          </cell>
          <cell r="G4111">
            <v>124985</v>
          </cell>
          <cell r="H4111">
            <v>33926</v>
          </cell>
        </row>
        <row r="4112">
          <cell r="B4112" t="str">
            <v>AF.41754</v>
          </cell>
          <cell r="C4112" t="str">
            <v>Beâ toâng buoàng xoaén Vöõa beâ toâng maùc 250, ñaù 1x2cm, ñoä suït 6-8 cm</v>
          </cell>
          <cell r="D4112" t="str">
            <v>m³</v>
          </cell>
          <cell r="F4112">
            <v>547597</v>
          </cell>
          <cell r="G4112">
            <v>124985</v>
          </cell>
          <cell r="H4112">
            <v>33926</v>
          </cell>
        </row>
        <row r="4113">
          <cell r="B4113" t="str">
            <v>AF.41755</v>
          </cell>
          <cell r="C4113" t="str">
            <v>Beâ toâng buoàng xoaén Vöõa beâ toâng maùc 300, ñaù 1x2cm, ñoä suït 6-8 cm</v>
          </cell>
          <cell r="D4113" t="str">
            <v>m³</v>
          </cell>
          <cell r="F4113">
            <v>582838</v>
          </cell>
          <cell r="G4113">
            <v>124985</v>
          </cell>
          <cell r="H4113">
            <v>33926</v>
          </cell>
        </row>
        <row r="4114">
          <cell r="B4114" t="str">
            <v>AF.41756</v>
          </cell>
          <cell r="C4114" t="str">
            <v>Beâ toâng buoàng xoaén Vöõa beâ toâng maùc 300, ñaù  2x4cm, ñoä suït 6-8 cm</v>
          </cell>
          <cell r="D4114" t="str">
            <v>m³</v>
          </cell>
          <cell r="F4114">
            <v>535416</v>
          </cell>
          <cell r="G4114">
            <v>124985</v>
          </cell>
          <cell r="H4114">
            <v>33926</v>
          </cell>
        </row>
        <row r="4115">
          <cell r="B4115" t="str">
            <v>AF.41762</v>
          </cell>
          <cell r="C4115" t="str">
            <v>Beâ toâng oáng huùt Vöõa beâ toâng maùc 150, ñaù 1x2cm, ñoä suït 6-8 cm</v>
          </cell>
          <cell r="D4115" t="str">
            <v>m³</v>
          </cell>
          <cell r="F4115">
            <v>441209</v>
          </cell>
          <cell r="G4115">
            <v>102879</v>
          </cell>
          <cell r="H4115">
            <v>33926</v>
          </cell>
        </row>
        <row r="4116">
          <cell r="B4116" t="str">
            <v>AF.41763</v>
          </cell>
          <cell r="C4116" t="str">
            <v>Beâ toâng oáng huùt Vöõa beâ toâng maùc 200, ñaù 1x2cm, ñoä suït 6-8 cm</v>
          </cell>
          <cell r="D4116" t="str">
            <v>m³</v>
          </cell>
          <cell r="F4116">
            <v>491099</v>
          </cell>
          <cell r="G4116">
            <v>102879</v>
          </cell>
          <cell r="H4116">
            <v>33926</v>
          </cell>
        </row>
        <row r="4117">
          <cell r="B4117" t="str">
            <v>AF.41764</v>
          </cell>
          <cell r="C4117" t="str">
            <v>Beâ toâng oáng huùt Vöõa beâ toâng maùc 250, ñaù 1x2cm, ñoä suït 6-8 cm</v>
          </cell>
          <cell r="D4117" t="str">
            <v>m³</v>
          </cell>
          <cell r="F4117">
            <v>547597</v>
          </cell>
          <cell r="G4117">
            <v>102879</v>
          </cell>
          <cell r="H4117">
            <v>33926</v>
          </cell>
        </row>
        <row r="4118">
          <cell r="B4118" t="str">
            <v>AF.41765</v>
          </cell>
          <cell r="C4118" t="str">
            <v>Beâ toâng oáng huùt Vöõa beâ toâng maùc 300, ñaù 1x2cm, ñoä suït 6-8 cm</v>
          </cell>
          <cell r="D4118" t="str">
            <v>m³</v>
          </cell>
          <cell r="F4118">
            <v>582838</v>
          </cell>
          <cell r="G4118">
            <v>102879</v>
          </cell>
          <cell r="H4118">
            <v>33926</v>
          </cell>
        </row>
        <row r="4119">
          <cell r="B4119" t="str">
            <v>AF.41766</v>
          </cell>
          <cell r="C4119" t="str">
            <v>Beâ toâng oáng huùt Vöõa beâ toâng maùc 300, ñaù  2x4cm, ñoä suït 6-8 cm</v>
          </cell>
          <cell r="D4119" t="str">
            <v>m³</v>
          </cell>
          <cell r="F4119">
            <v>535416</v>
          </cell>
          <cell r="G4119">
            <v>102879</v>
          </cell>
          <cell r="H4119">
            <v>33926</v>
          </cell>
        </row>
        <row r="4120">
          <cell r="B4120" t="str">
            <v>AF.41772</v>
          </cell>
          <cell r="C4120" t="str">
            <v>B tng sn dy &gt;=30cm Vöõa beâ toâng maùc 150, ñaù 1x2cm, ñoä suït 6-8 cm</v>
          </cell>
          <cell r="D4120" t="str">
            <v>m³</v>
          </cell>
          <cell r="F4120">
            <v>398505</v>
          </cell>
          <cell r="G4120">
            <v>62358</v>
          </cell>
          <cell r="H4120">
            <v>37179</v>
          </cell>
        </row>
        <row r="4121">
          <cell r="B4121" t="str">
            <v>AF.41773</v>
          </cell>
          <cell r="C4121" t="str">
            <v>B tng sn dy &gt;=30cm Vöõa beâ toâng maùc 200, ñaù 1x2cm, ñoä suït 6-8 cm</v>
          </cell>
          <cell r="D4121" t="str">
            <v>m³</v>
          </cell>
          <cell r="F4121">
            <v>448395</v>
          </cell>
          <cell r="G4121">
            <v>62358</v>
          </cell>
          <cell r="H4121">
            <v>37179</v>
          </cell>
        </row>
        <row r="4122">
          <cell r="B4122" t="str">
            <v>AF.41774</v>
          </cell>
          <cell r="C4122" t="str">
            <v>B tng sn dy &gt;=30cm Vöõa beâ toâng maùc 250, ñaù 1x2cm, ñoä suït 6-8 cm</v>
          </cell>
          <cell r="D4122" t="str">
            <v>m³</v>
          </cell>
          <cell r="F4122">
            <v>504892</v>
          </cell>
          <cell r="G4122">
            <v>62358</v>
          </cell>
          <cell r="H4122">
            <v>37179</v>
          </cell>
        </row>
        <row r="4123">
          <cell r="B4123" t="str">
            <v>AF.41775</v>
          </cell>
          <cell r="C4123" t="str">
            <v>B tng sn dy &gt;=30cm Vöõa beâ toâng maùc 300, ñaù 1x2cm, ñoä suït 6-8 cm</v>
          </cell>
          <cell r="D4123" t="str">
            <v>m³</v>
          </cell>
          <cell r="F4123">
            <v>540133</v>
          </cell>
          <cell r="G4123">
            <v>62358</v>
          </cell>
          <cell r="H4123">
            <v>37179</v>
          </cell>
        </row>
        <row r="4124">
          <cell r="B4124" t="str">
            <v>AF.41776</v>
          </cell>
          <cell r="C4124" t="str">
            <v>B tng sn dy &gt;=30cm Vöõa beâ toâng maùc 250, ñaù  2x4cm, ñoä suït 6-8 cm</v>
          </cell>
          <cell r="D4124" t="str">
            <v>m³</v>
          </cell>
          <cell r="F4124">
            <v>472940</v>
          </cell>
          <cell r="G4124">
            <v>62358</v>
          </cell>
          <cell r="H4124">
            <v>37179</v>
          </cell>
        </row>
        <row r="4125">
          <cell r="B4125" t="str">
            <v>AF.41810</v>
          </cell>
          <cell r="C4125" t="str">
            <v>Beâ toâng coát lieäu lôùn Dmax &gt;=80mm</v>
          </cell>
          <cell r="D4125" t="str">
            <v>m³</v>
          </cell>
          <cell r="G4125">
            <v>33547</v>
          </cell>
          <cell r="H4125">
            <v>243537</v>
          </cell>
        </row>
        <row r="4126">
          <cell r="B4126" t="str">
            <v>AF.41812</v>
          </cell>
          <cell r="C4126" t="str">
            <v>Beâ toâng coát lieäu lôùn Dmax &gt;=80mm, vöõa maùc 150 ñaù 4x6, ñoä suït töø 6-8cm</v>
          </cell>
          <cell r="D4126" t="str">
            <v>m³</v>
          </cell>
          <cell r="F4126">
            <v>360767</v>
          </cell>
          <cell r="G4126">
            <v>33547</v>
          </cell>
          <cell r="H4126">
            <v>52019</v>
          </cell>
        </row>
        <row r="4127">
          <cell r="B4127" t="str">
            <v>AF.41813</v>
          </cell>
          <cell r="C4127" t="str">
            <v>Beâ toâng coát lieäu lôùn Dmax &gt;=80mm, vöõa maùc 200 ñaù 4x6, ñoä suït töø 6-8cm</v>
          </cell>
          <cell r="D4127" t="str">
            <v>m³</v>
          </cell>
          <cell r="F4127">
            <v>404874</v>
          </cell>
          <cell r="G4127">
            <v>33547</v>
          </cell>
          <cell r="H4127">
            <v>52019</v>
          </cell>
        </row>
        <row r="4128">
          <cell r="B4128" t="str">
            <v>AF.41814</v>
          </cell>
          <cell r="C4128" t="str">
            <v>Beâ toâng coát lieäu lôùn Dmax &gt;=80mm, vöõa maùc 250 ñaù 4x6, ñoä suït töø 6-8cm</v>
          </cell>
          <cell r="D4128" t="str">
            <v>m³</v>
          </cell>
          <cell r="F4128">
            <v>452175</v>
          </cell>
          <cell r="G4128">
            <v>33547</v>
          </cell>
          <cell r="H4128">
            <v>52019</v>
          </cell>
        </row>
        <row r="4129">
          <cell r="B4129" t="str">
            <v>AF.41815</v>
          </cell>
          <cell r="C4129" t="str">
            <v>Beâ toâng coát lieäu lôùn Dmax &gt;=80mm, vöõa maùc 300 ñaù 4x6, ñoä suït töø 6-8cm</v>
          </cell>
          <cell r="D4129" t="str">
            <v>m³</v>
          </cell>
          <cell r="F4129">
            <v>506148</v>
          </cell>
          <cell r="G4129">
            <v>33547</v>
          </cell>
          <cell r="H4129">
            <v>52019</v>
          </cell>
        </row>
        <row r="4130">
          <cell r="B4130" t="str">
            <v>AF.41912</v>
          </cell>
          <cell r="C4130" t="str">
            <v>Beâ toâng cheøn (khe van, khe phai, khe löôùi chaén raùc, moá ñôõ, goái van) Vöõa beâ toâng maùc 150, ñaù 1x2cm, ñoä suït 6-8 cm</v>
          </cell>
          <cell r="D4130" t="str">
            <v>m³</v>
          </cell>
          <cell r="F4130">
            <v>629842</v>
          </cell>
          <cell r="G4130">
            <v>502810</v>
          </cell>
          <cell r="H4130">
            <v>42872</v>
          </cell>
        </row>
        <row r="4131">
          <cell r="B4131" t="str">
            <v>AF.41913</v>
          </cell>
          <cell r="C4131" t="str">
            <v>Beâ toâng cheøn (khe van, khe phai, khe löôùi chaén raùc, moá ñôõ, goái van) Vöõa beâ toâng maùc 200, ñaù 1x2cm, ñoä suït 6-8 cm</v>
          </cell>
          <cell r="D4131" t="str">
            <v>m³</v>
          </cell>
          <cell r="F4131">
            <v>679731</v>
          </cell>
          <cell r="G4131">
            <v>502810</v>
          </cell>
          <cell r="H4131">
            <v>42872</v>
          </cell>
        </row>
        <row r="4132">
          <cell r="B4132" t="str">
            <v>AF.41914</v>
          </cell>
          <cell r="C4132" t="str">
            <v>Beâ toâng cheøn (khe van, khe phai, khe löôùi chaén raùc, moá ñôõ, goái van) Vöõa beâ toâng maùc 250, ñaù 1x2cm, ñoä suït 6-8 cm</v>
          </cell>
          <cell r="D4132" t="str">
            <v>m³</v>
          </cell>
          <cell r="F4132">
            <v>736229</v>
          </cell>
          <cell r="G4132">
            <v>502810</v>
          </cell>
          <cell r="H4132">
            <v>42872</v>
          </cell>
        </row>
        <row r="4133">
          <cell r="B4133" t="str">
            <v>AF.41915</v>
          </cell>
          <cell r="C4133" t="str">
            <v>Beâ toâng cheøn (khe van, khe phai, khe löôùi chaén raùc, moá ñôõ, goái van) Vöõa beâ toâng maùc 300, ñaù 1x2cm, ñoä suït 6-8 cm</v>
          </cell>
          <cell r="D4133" t="str">
            <v>m³</v>
          </cell>
          <cell r="F4133">
            <v>771470</v>
          </cell>
          <cell r="G4133">
            <v>502810</v>
          </cell>
          <cell r="H4133">
            <v>42872</v>
          </cell>
        </row>
        <row r="4134">
          <cell r="B4134" t="str">
            <v>AF.41916</v>
          </cell>
          <cell r="C4134" t="str">
            <v>Beâ toâng cheøn (khe van, khe phai, khe löôùi chaén raùc, moá ñôõ, goái van) Vöõa beâ toâng maùc 300, ñaù  2x4cm, ñoä suït 6-8 cm</v>
          </cell>
          <cell r="D4134" t="str">
            <v>m³</v>
          </cell>
          <cell r="F4134">
            <v>678093</v>
          </cell>
          <cell r="G4134">
            <v>502810</v>
          </cell>
          <cell r="H4134">
            <v>42872</v>
          </cell>
        </row>
        <row r="4135">
          <cell r="B4135" t="str">
            <v>AF.42112</v>
          </cell>
          <cell r="C4135" t="str">
            <v>Beâ toâng loùt moùng, laáp ñaày Vöõa beâ toâng maùc 150, ñaù  2x4cm, ñoä suït 6-8 cm</v>
          </cell>
          <cell r="D4135" t="str">
            <v>m³</v>
          </cell>
          <cell r="F4135">
            <v>394560</v>
          </cell>
          <cell r="G4135">
            <v>13840</v>
          </cell>
          <cell r="H4135">
            <v>28519</v>
          </cell>
        </row>
        <row r="4136">
          <cell r="B4136" t="str">
            <v>AF.42113</v>
          </cell>
          <cell r="C4136" t="str">
            <v>Beâ toâng loùt moùng, laáp ñaày Vöõa beâ toâng maùc 200, ñaù  2x4cm, ñoä suït 6-8 cm</v>
          </cell>
          <cell r="D4136" t="str">
            <v>m³</v>
          </cell>
          <cell r="F4136">
            <v>443955</v>
          </cell>
          <cell r="G4136">
            <v>13840</v>
          </cell>
          <cell r="H4136">
            <v>28519</v>
          </cell>
        </row>
        <row r="4137">
          <cell r="B4137" t="str">
            <v>AF.42114</v>
          </cell>
          <cell r="C4137" t="str">
            <v>Beâ toâng loùt moùng, laáp ñaày Vöõa beâ toâng maùc 250, ñaù  2x4cm, ñoä suït 6-8 cm</v>
          </cell>
          <cell r="D4137" t="str">
            <v>m³</v>
          </cell>
          <cell r="F4137">
            <v>499893</v>
          </cell>
          <cell r="G4137">
            <v>13840</v>
          </cell>
          <cell r="H4137">
            <v>28519</v>
          </cell>
        </row>
        <row r="4138">
          <cell r="B4138" t="str">
            <v>AF.42115</v>
          </cell>
          <cell r="C4138" t="str">
            <v>Beâ toâng loùt moùng, laáp ñaày Vöõa beâ toâng maùc 300, ñaù  2x4cm, ñoä suït 6-8 cm</v>
          </cell>
          <cell r="D4138" t="str">
            <v>m³</v>
          </cell>
          <cell r="F4138">
            <v>534786</v>
          </cell>
          <cell r="G4138">
            <v>13840</v>
          </cell>
          <cell r="H4138">
            <v>28519</v>
          </cell>
        </row>
        <row r="4139">
          <cell r="B4139" t="str">
            <v>AF.42116</v>
          </cell>
          <cell r="C4139" t="str">
            <v>Beâ toâng loùt moùng, laáp ñaày Vöõa beâ toâng maùc 200, ñaù  2x4cm, ñoä suït 6-8 cm</v>
          </cell>
          <cell r="D4139" t="str">
            <v>m³</v>
          </cell>
          <cell r="F4139">
            <v>419952</v>
          </cell>
          <cell r="G4139">
            <v>13840</v>
          </cell>
          <cell r="H4139">
            <v>28519</v>
          </cell>
        </row>
        <row r="4140">
          <cell r="B4140" t="str">
            <v>AF.42122</v>
          </cell>
          <cell r="C4140" t="str">
            <v>Beâ toâng baûn ñaùy Vöõa beâ toâng maùc 150, ñaù 1x2cm, ñoä suït 6-8 cm</v>
          </cell>
          <cell r="D4140" t="str">
            <v>m³</v>
          </cell>
          <cell r="F4140">
            <v>402451</v>
          </cell>
          <cell r="G4140">
            <v>37879</v>
          </cell>
          <cell r="H4140">
            <v>31657</v>
          </cell>
        </row>
        <row r="4141">
          <cell r="B4141" t="str">
            <v>AF.42123</v>
          </cell>
          <cell r="C4141" t="str">
            <v>Beâ toâng baûn ñaùy Vöõa beâ toâng maùc 200, ñaù 1x2cm, ñoä suït 6-8 cm</v>
          </cell>
          <cell r="D4141" t="str">
            <v>m³</v>
          </cell>
          <cell r="F4141">
            <v>452834</v>
          </cell>
          <cell r="G4141">
            <v>37879</v>
          </cell>
          <cell r="H4141">
            <v>31657</v>
          </cell>
        </row>
        <row r="4142">
          <cell r="B4142" t="str">
            <v>AF.42124</v>
          </cell>
          <cell r="C4142" t="str">
            <v>Beâ toâng baûn ñaùy Vöõa beâ toâng maùc 250, ñaù 1x2cm, ñoä suït 6-8 cm</v>
          </cell>
          <cell r="D4142" t="str">
            <v>m³</v>
          </cell>
          <cell r="F4142">
            <v>509891</v>
          </cell>
          <cell r="G4142">
            <v>37879</v>
          </cell>
          <cell r="H4142">
            <v>31657</v>
          </cell>
        </row>
        <row r="4143">
          <cell r="B4143" t="str">
            <v>AF.42125</v>
          </cell>
          <cell r="C4143" t="str">
            <v>Beâ toâng baûn ñaùy Vöõa beâ toâng maùc 300, ñaù 1x2cm, ñoä suït 6-8 cm</v>
          </cell>
          <cell r="D4143" t="str">
            <v>m³</v>
          </cell>
          <cell r="F4143">
            <v>545481</v>
          </cell>
          <cell r="G4143">
            <v>37879</v>
          </cell>
          <cell r="H4143">
            <v>31657</v>
          </cell>
        </row>
        <row r="4144">
          <cell r="B4144" t="str">
            <v>AF.42132</v>
          </cell>
          <cell r="C4144" t="str">
            <v>Ñoå beâ toâng neàn Vöõa beâ toâng maùc 150, ñaù 1x2cm, ñoä suït 6-8 cm</v>
          </cell>
          <cell r="D4144" t="str">
            <v>m³</v>
          </cell>
          <cell r="F4144">
            <v>400451</v>
          </cell>
          <cell r="G4144">
            <v>21125</v>
          </cell>
          <cell r="H4144">
            <v>27996</v>
          </cell>
        </row>
        <row r="4145">
          <cell r="B4145" t="str">
            <v>AF.42133</v>
          </cell>
          <cell r="C4145" t="str">
            <v>Ñoå beâ toâng neàn Vöõa beâ toâng maùc 200, ñaù 1x2cm, ñoä suït 6-8 cm</v>
          </cell>
          <cell r="D4145" t="str">
            <v>m³</v>
          </cell>
          <cell r="F4145">
            <v>450053</v>
          </cell>
          <cell r="G4145">
            <v>21125</v>
          </cell>
          <cell r="H4145">
            <v>27996</v>
          </cell>
        </row>
        <row r="4146">
          <cell r="B4146" t="str">
            <v>AF.42134</v>
          </cell>
          <cell r="C4146" t="str">
            <v>Ñoå beâ toâng neàn Vöõa beâ toâng maùc 250, ñaù 1x2cm, ñoä suït 6-8 cm</v>
          </cell>
          <cell r="D4146" t="str">
            <v>m³</v>
          </cell>
          <cell r="F4146">
            <v>506837</v>
          </cell>
          <cell r="G4146">
            <v>21125</v>
          </cell>
          <cell r="H4146">
            <v>27996</v>
          </cell>
        </row>
        <row r="4147">
          <cell r="B4147" t="str">
            <v>AF.42135</v>
          </cell>
          <cell r="C4147" t="str">
            <v>Ñoå beâ toâng neàn Vöõa beâ toâng maùc 300, ñaù 1x2cm, ñoä suït 6-8 cm</v>
          </cell>
          <cell r="D4147" t="str">
            <v>m³</v>
          </cell>
          <cell r="F4147">
            <v>542245</v>
          </cell>
          <cell r="G4147">
            <v>21125</v>
          </cell>
          <cell r="H4147">
            <v>27996</v>
          </cell>
        </row>
        <row r="4148">
          <cell r="B4148" t="str">
            <v>AF.42152</v>
          </cell>
          <cell r="C4148" t="str">
            <v>Beâ toâng baûn ñaùy Vöõa beâ toâng maùc 150, ñaù  2x4cm, ñoä suït 6-8 cm</v>
          </cell>
          <cell r="D4148" t="str">
            <v>m³</v>
          </cell>
          <cell r="F4148">
            <v>380996</v>
          </cell>
          <cell r="G4148">
            <v>37879</v>
          </cell>
          <cell r="H4148">
            <v>31657</v>
          </cell>
        </row>
        <row r="4149">
          <cell r="B4149" t="str">
            <v>AF.42153</v>
          </cell>
          <cell r="C4149" t="str">
            <v>Beâ toâng baûn ñaùy Vöõa beâ toâng maùc 200, ñaù  2x4cm, ñoä suït 6-8 cm</v>
          </cell>
          <cell r="D4149" t="str">
            <v>m³</v>
          </cell>
          <cell r="F4149">
            <v>428351</v>
          </cell>
          <cell r="G4149">
            <v>37879</v>
          </cell>
          <cell r="H4149">
            <v>31657</v>
          </cell>
        </row>
        <row r="4150">
          <cell r="B4150" t="str">
            <v>AF.42154</v>
          </cell>
          <cell r="C4150" t="str">
            <v>Beâ toâng baûn ñaùy Vöõa beâ toâng maùc 250, ñaù  2x4cm, ñoä suït 6-8 cm</v>
          </cell>
          <cell r="D4150" t="str">
            <v>m³</v>
          </cell>
          <cell r="F4150">
            <v>477623</v>
          </cell>
          <cell r="G4150">
            <v>37879</v>
          </cell>
          <cell r="H4150">
            <v>31657</v>
          </cell>
        </row>
        <row r="4151">
          <cell r="B4151" t="str">
            <v>AF.42155</v>
          </cell>
          <cell r="C4151" t="str">
            <v>Beâ toâng baûn ñaùy Vöõa beâ toâng maùc 300, ñaù  2x4cm, ñoä suït 6-8 cm</v>
          </cell>
          <cell r="D4151" t="str">
            <v>m³</v>
          </cell>
          <cell r="F4151">
            <v>497590</v>
          </cell>
          <cell r="G4151">
            <v>37879</v>
          </cell>
          <cell r="H4151">
            <v>31657</v>
          </cell>
        </row>
        <row r="4152">
          <cell r="B4152" t="str">
            <v>AF.42162</v>
          </cell>
          <cell r="C4152" t="str">
            <v>Ñoå beâ toâng neàn Vöõa beâ toâng maùc 150, ñaù  2x4cm, ñoä suït 6-8 cm</v>
          </cell>
          <cell r="D4152" t="str">
            <v>m³</v>
          </cell>
          <cell r="F4152">
            <v>379101</v>
          </cell>
          <cell r="G4152">
            <v>21125</v>
          </cell>
          <cell r="H4152">
            <v>27996</v>
          </cell>
        </row>
        <row r="4153">
          <cell r="B4153" t="str">
            <v>AF.42163</v>
          </cell>
          <cell r="C4153" t="str">
            <v>Ñoå beâ toâng neàn Vöõa beâ toâng maùc 200, ñaù  2x4cm, ñoä suït 6-8 cm</v>
          </cell>
          <cell r="D4153" t="str">
            <v>m³</v>
          </cell>
          <cell r="F4153">
            <v>426220</v>
          </cell>
          <cell r="G4153">
            <v>21125</v>
          </cell>
          <cell r="H4153">
            <v>27996</v>
          </cell>
        </row>
        <row r="4154">
          <cell r="B4154" t="str">
            <v>AF.42164</v>
          </cell>
          <cell r="C4154" t="str">
            <v>Ñoå beâ toâng neàn Vöõa beâ toâng maùc 250, ñaù  2x4cm, ñoä suït 6-8 cm</v>
          </cell>
          <cell r="D4154" t="str">
            <v>m³</v>
          </cell>
          <cell r="F4154">
            <v>475248</v>
          </cell>
          <cell r="G4154">
            <v>21125</v>
          </cell>
          <cell r="H4154">
            <v>27996</v>
          </cell>
        </row>
        <row r="4155">
          <cell r="B4155" t="str">
            <v>AF.42165</v>
          </cell>
          <cell r="C4155" t="str">
            <v>Ñoå beâ toâng neàn Vöõa beâ toâng maùc 300, ñaù  2x4cm, ñoä suït 6-8 cm</v>
          </cell>
          <cell r="D4155" t="str">
            <v>m³</v>
          </cell>
          <cell r="F4155">
            <v>495115</v>
          </cell>
          <cell r="G4155">
            <v>21125</v>
          </cell>
          <cell r="H4155">
            <v>27996</v>
          </cell>
        </row>
        <row r="4156">
          <cell r="B4156" t="str">
            <v>AF.42172</v>
          </cell>
          <cell r="C4156" t="str">
            <v>Beâ toâng loùt moùng, laáp ñaày Vöõa beâ toâng maùc 100, ñaù  4x6cm, ñoä suït 6-8 cm</v>
          </cell>
          <cell r="D4156" t="str">
            <v>m³</v>
          </cell>
          <cell r="F4156">
            <v>311960</v>
          </cell>
          <cell r="G4156">
            <v>13840</v>
          </cell>
          <cell r="H4156">
            <v>28519</v>
          </cell>
        </row>
        <row r="4157">
          <cell r="B4157" t="str">
            <v>AF.42173</v>
          </cell>
          <cell r="C4157" t="str">
            <v>Beâ toâng loùt moùng, laáp ñaày Vöõa beâ toâng maùc 150, ñaù  4x6cm, ñoä suït 6-8 cm</v>
          </cell>
          <cell r="D4157" t="str">
            <v>m³</v>
          </cell>
          <cell r="F4157">
            <v>357191</v>
          </cell>
          <cell r="G4157">
            <v>13840</v>
          </cell>
          <cell r="H4157">
            <v>28519</v>
          </cell>
        </row>
        <row r="4158">
          <cell r="B4158" t="str">
            <v>AF.42174</v>
          </cell>
          <cell r="C4158" t="str">
            <v>Beâ toâng loùt moùng, laáp ñaày Vöõa beâ toâng maùc 200, ñaù  4x6cm, ñoä suït 6-8 cm</v>
          </cell>
          <cell r="D4158" t="str">
            <v>m³</v>
          </cell>
          <cell r="F4158">
            <v>400856</v>
          </cell>
          <cell r="G4158">
            <v>13840</v>
          </cell>
          <cell r="H4158">
            <v>28519</v>
          </cell>
        </row>
        <row r="4159">
          <cell r="B4159" t="str">
            <v>AF.42182</v>
          </cell>
          <cell r="C4159" t="str">
            <v>Beâ toâng baûn ñaùy Vöõa beâ toâng maùc 150, ñaù  4x6cm, ñoä suït 6-8 cm</v>
          </cell>
          <cell r="D4159" t="str">
            <v>m³</v>
          </cell>
          <cell r="F4159">
            <v>364335</v>
          </cell>
          <cell r="G4159">
            <v>37879</v>
          </cell>
          <cell r="H4159">
            <v>31657</v>
          </cell>
        </row>
        <row r="4160">
          <cell r="B4160" t="str">
            <v>AF.42183</v>
          </cell>
          <cell r="C4160" t="str">
            <v>Beâ toâng baûn ñaùy Vöõa beâ toâng maùc 200, ñaù  4x6cm, ñoä suït 6-8 cm</v>
          </cell>
          <cell r="D4160" t="str">
            <v>m³</v>
          </cell>
          <cell r="F4160">
            <v>408873</v>
          </cell>
          <cell r="G4160">
            <v>37879</v>
          </cell>
          <cell r="H4160">
            <v>31657</v>
          </cell>
        </row>
        <row r="4161">
          <cell r="B4161" t="str">
            <v>AF.42184</v>
          </cell>
          <cell r="C4161" t="str">
            <v>Beâ toâng baûn ñaùy Vöõa beâ toâng maùc 250, ñaù  4x6cm, ñoä suït 6-8 cm</v>
          </cell>
          <cell r="D4161" t="str">
            <v>m³</v>
          </cell>
          <cell r="F4161">
            <v>456646</v>
          </cell>
          <cell r="G4161">
            <v>37879</v>
          </cell>
          <cell r="H4161">
            <v>31657</v>
          </cell>
        </row>
        <row r="4162">
          <cell r="B4162" t="str">
            <v>AF.42185</v>
          </cell>
          <cell r="C4162" t="str">
            <v>Beâ toâng baûn ñaùy Vöõa beâ toâng maùc 300, ñaù  4x6cm, ñoä suït 6-8 cm</v>
          </cell>
          <cell r="D4162" t="str">
            <v>m³</v>
          </cell>
          <cell r="F4162">
            <v>511162</v>
          </cell>
          <cell r="G4162">
            <v>37879</v>
          </cell>
          <cell r="H4162">
            <v>31657</v>
          </cell>
        </row>
        <row r="4163">
          <cell r="B4163" t="str">
            <v>AF.42192</v>
          </cell>
          <cell r="C4163" t="str">
            <v>Ñoå beâ toâng neàn Vöõa beâ toâng maùc 150, ñaù  4x6cm, ñoä suït 6-8 cm</v>
          </cell>
          <cell r="D4163" t="str">
            <v>m³</v>
          </cell>
          <cell r="F4163">
            <v>362523</v>
          </cell>
          <cell r="G4163">
            <v>21125</v>
          </cell>
          <cell r="H4163">
            <v>27996</v>
          </cell>
        </row>
        <row r="4164">
          <cell r="B4164" t="str">
            <v>AF.42193</v>
          </cell>
          <cell r="C4164" t="str">
            <v>Ñoå beâ toâng neàn Vöõa beâ toâng maùc 200, ñaù  4x6cm, ñoä suït 6-8 cm</v>
          </cell>
          <cell r="D4164" t="str">
            <v>m³</v>
          </cell>
          <cell r="F4164">
            <v>406839</v>
          </cell>
          <cell r="G4164">
            <v>21125</v>
          </cell>
          <cell r="H4164">
            <v>27996</v>
          </cell>
        </row>
        <row r="4165">
          <cell r="B4165" t="str">
            <v>AF.42194</v>
          </cell>
          <cell r="C4165" t="str">
            <v>Ñoå beâ toâng neàn Vöõa beâ toâng maùc 250, ñaù  4x6cm, ñoä suït 6-8 cm</v>
          </cell>
          <cell r="D4165" t="str">
            <v>m³</v>
          </cell>
          <cell r="F4165">
            <v>454375</v>
          </cell>
          <cell r="G4165">
            <v>21125</v>
          </cell>
          <cell r="H4165">
            <v>27996</v>
          </cell>
        </row>
        <row r="4166">
          <cell r="B4166" t="str">
            <v>AF.42212</v>
          </cell>
          <cell r="C4166" t="str">
            <v>Beâ toâng töôøng caùnh, töôøng bieân coù chieàu daày &lt;=0.45 m Vöõa beâ toâng maùc 150, ñaù 1x2cm, ñoä suït 6-8 cm</v>
          </cell>
          <cell r="D4166" t="str">
            <v>m³</v>
          </cell>
          <cell r="F4166">
            <v>519693</v>
          </cell>
          <cell r="G4166">
            <v>116664</v>
          </cell>
          <cell r="H4166">
            <v>44595</v>
          </cell>
        </row>
        <row r="4167">
          <cell r="B4167" t="str">
            <v>AF.42213</v>
          </cell>
          <cell r="C4167" t="str">
            <v>Beâ toâng töôøng caùnh, töôøng bieân coù chieàu daày &lt;=0.45 m Vöõa beâ toâng maùc 200, ñaù 1x2cm, ñoä suït 6-8 cm</v>
          </cell>
          <cell r="D4167" t="str">
            <v>m³</v>
          </cell>
          <cell r="F4167">
            <v>569583</v>
          </cell>
          <cell r="G4167">
            <v>116664</v>
          </cell>
          <cell r="H4167">
            <v>44595</v>
          </cell>
        </row>
        <row r="4168">
          <cell r="B4168" t="str">
            <v>AF.42214</v>
          </cell>
          <cell r="C4168" t="str">
            <v>Beâ toâng töôøng caùnh, töôøng bieân coù chieàu daày &lt;=0.45 m Vöõa beâ toâng maùc 250, ñaù 1x2cm, ñoä suït 6-8 cm</v>
          </cell>
          <cell r="D4168" t="str">
            <v>m³</v>
          </cell>
          <cell r="F4168">
            <v>626081</v>
          </cell>
          <cell r="G4168">
            <v>116664</v>
          </cell>
          <cell r="H4168">
            <v>44595</v>
          </cell>
        </row>
        <row r="4169">
          <cell r="B4169" t="str">
            <v>AF.42215</v>
          </cell>
          <cell r="C4169" t="str">
            <v>Beâ toâng töôøng caùnh, töôøng bieân coù chieàu daày &lt;=0.45 m Vöõa beâ toâng maùc 300, ñaù 1x2cm, ñoä suït 6-8 cm</v>
          </cell>
          <cell r="D4169" t="str">
            <v>m³</v>
          </cell>
          <cell r="F4169">
            <v>661322</v>
          </cell>
          <cell r="G4169">
            <v>116664</v>
          </cell>
          <cell r="H4169">
            <v>44595</v>
          </cell>
        </row>
        <row r="4170">
          <cell r="B4170" t="str">
            <v>AF.42216</v>
          </cell>
          <cell r="C4170" t="str">
            <v>Beâ toâng töôøng caùnh, töôøng bieân coù chieàu daày &lt;=0.45 m Vöõa beâ toâng maùc 300, ñaù  2x4cm, ñoä suït 6-8 cm</v>
          </cell>
          <cell r="D4170" t="str">
            <v>m³</v>
          </cell>
          <cell r="F4170">
            <v>613900</v>
          </cell>
          <cell r="G4170">
            <v>116664</v>
          </cell>
          <cell r="H4170">
            <v>44595</v>
          </cell>
        </row>
        <row r="4171">
          <cell r="B4171" t="str">
            <v>AF.42222</v>
          </cell>
          <cell r="C4171" t="str">
            <v>Beâ toâng töôøng caùnh, töôøng bieân coù chieàu daày &gt;0.45 m vaø &lt;1m Vöõa beâ toâng maùc 150, ñaù 1x2cm, ñoä suït 6-8 cm</v>
          </cell>
          <cell r="D4171" t="str">
            <v>m³</v>
          </cell>
          <cell r="F4171">
            <v>447682</v>
          </cell>
          <cell r="G4171">
            <v>105614</v>
          </cell>
          <cell r="H4171">
            <v>44595</v>
          </cell>
        </row>
        <row r="4172">
          <cell r="B4172" t="str">
            <v>AF.42223</v>
          </cell>
          <cell r="C4172" t="str">
            <v>Beâ toâng töôøng caùnh, töôøng bieân coù chieàu daày &gt;0.45 m vaø &lt;1m Vöõa beâ toâng maùc 200, ñaù 1x2cm, ñoä suït 6-8 cm</v>
          </cell>
          <cell r="D4172" t="str">
            <v>m³</v>
          </cell>
          <cell r="F4172">
            <v>497571</v>
          </cell>
          <cell r="G4172">
            <v>105614</v>
          </cell>
          <cell r="H4172">
            <v>44595</v>
          </cell>
        </row>
        <row r="4173">
          <cell r="B4173" t="str">
            <v>AF.42224</v>
          </cell>
          <cell r="C4173" t="str">
            <v>Beâ toâng töôøng caùnh, töôøng bieân coù chieàu daày &gt;0.45 m vaø &lt;1m Vöõa beâ toâng maùc 250, ñaù 1x2cm, ñoä suït 6-8 cm</v>
          </cell>
          <cell r="D4173" t="str">
            <v>m³</v>
          </cell>
          <cell r="F4173">
            <v>554069</v>
          </cell>
          <cell r="G4173">
            <v>105614</v>
          </cell>
          <cell r="H4173">
            <v>44595</v>
          </cell>
        </row>
        <row r="4174">
          <cell r="B4174" t="str">
            <v>AF.42225</v>
          </cell>
          <cell r="C4174" t="str">
            <v>Beâ toâng töôøng caùnh, töôøng bieân coù chieàu daày &gt;0.45 m vaø &lt;1m Vöõa beâ toâng maùc 300, ñaù 1x2cm, ñoä suït 6-8 cm</v>
          </cell>
          <cell r="D4174" t="str">
            <v>m³</v>
          </cell>
          <cell r="F4174">
            <v>589310</v>
          </cell>
          <cell r="G4174">
            <v>105614</v>
          </cell>
          <cell r="H4174">
            <v>44595</v>
          </cell>
        </row>
        <row r="4175">
          <cell r="B4175" t="str">
            <v>AF.42226</v>
          </cell>
          <cell r="C4175" t="str">
            <v>Beâ toâng töôøng caùnh, töôøng bieân coù chieàu daày &gt;0.45 m vaø &lt;1m Vöõa beâ toâng maùc 300, ñaù  2x4cm, ñoä suït 6-8 cm</v>
          </cell>
          <cell r="D4175" t="str">
            <v>m³</v>
          </cell>
          <cell r="F4175">
            <v>541888</v>
          </cell>
          <cell r="G4175">
            <v>105614</v>
          </cell>
          <cell r="H4175">
            <v>44595</v>
          </cell>
        </row>
        <row r="4176">
          <cell r="B4176" t="str">
            <v>AF.42232</v>
          </cell>
          <cell r="C4176" t="str">
            <v>Beâ toâng töôøng caùnh, töôøng bieân coù chieàu daày &gt;1 m vaø &lt;=2m Vöõa beâ toâng maùc 150, ñaù 1x2cm, ñoä suït 6-8 cm</v>
          </cell>
          <cell r="D4176" t="str">
            <v>m³</v>
          </cell>
          <cell r="F4176">
            <v>432932</v>
          </cell>
          <cell r="G4176">
            <v>95037</v>
          </cell>
          <cell r="H4176">
            <v>41456</v>
          </cell>
        </row>
        <row r="4177">
          <cell r="B4177" t="str">
            <v>AF.42233</v>
          </cell>
          <cell r="C4177" t="str">
            <v>Beâ toâng töôøng caùnh, töôøng bieân coù chieàu daày &gt;1 m vaø &lt;=2m Vöõa beâ toâng maùc 200, ñaù 1x2cm, ñoä suït 6-8 cm</v>
          </cell>
          <cell r="D4177" t="str">
            <v>m³</v>
          </cell>
          <cell r="F4177">
            <v>482821</v>
          </cell>
          <cell r="G4177">
            <v>95037</v>
          </cell>
          <cell r="H4177">
            <v>41456</v>
          </cell>
        </row>
        <row r="4178">
          <cell r="B4178" t="str">
            <v>AF.42234</v>
          </cell>
          <cell r="C4178" t="str">
            <v>Beâ toâng töôøng caùnh, töôøng bieân coù chieàu daày &gt;1 m vaø &lt;=2m Vöõa beâ toâng maùc 250, ñaù 1x2cm, ñoä suït 6-8 cm</v>
          </cell>
          <cell r="D4178" t="str">
            <v>m³</v>
          </cell>
          <cell r="F4178">
            <v>539319</v>
          </cell>
          <cell r="G4178">
            <v>95037</v>
          </cell>
          <cell r="H4178">
            <v>41456</v>
          </cell>
        </row>
        <row r="4179">
          <cell r="B4179" t="str">
            <v>AF.42235</v>
          </cell>
          <cell r="C4179" t="str">
            <v>Beâ toâng töôøng caùnh, töôøng bieân coù chieàu daày &gt;1 m vaø &lt;=2m Vöõa beâ toâng maùc 300, ñaù 1x2cm, ñoä suït 6-8 cm</v>
          </cell>
          <cell r="D4179" t="str">
            <v>m³</v>
          </cell>
          <cell r="F4179">
            <v>574560</v>
          </cell>
          <cell r="G4179">
            <v>95037</v>
          </cell>
          <cell r="H4179">
            <v>41456</v>
          </cell>
        </row>
        <row r="4180">
          <cell r="B4180" t="str">
            <v>AF.42236</v>
          </cell>
          <cell r="C4180" t="str">
            <v>Beâ toâng töôøng caùnh, töôøng bieân coù chieàu daày &gt;1 m vaø &lt;=2m Vöõa beâ toâng maùc 300, ñaù  2x4cm, ñoä suït 6-8 cm</v>
          </cell>
          <cell r="D4180" t="str">
            <v>m³</v>
          </cell>
          <cell r="F4180">
            <v>527138</v>
          </cell>
          <cell r="G4180">
            <v>95037</v>
          </cell>
          <cell r="H4180">
            <v>41456</v>
          </cell>
        </row>
        <row r="4181">
          <cell r="B4181" t="str">
            <v>AF.42242</v>
          </cell>
          <cell r="C4181" t="str">
            <v>Beâ toâng töôøng caùnh, töôøng bieân coù chieàu daày &gt;2 m vaø &lt;=3m Vöõa beâ toâng maùc 150, ñaù 1x2cm, ñoä suït 6-8 cm</v>
          </cell>
          <cell r="D4181" t="str">
            <v>m³</v>
          </cell>
          <cell r="F4181">
            <v>423090</v>
          </cell>
          <cell r="G4181">
            <v>85525</v>
          </cell>
          <cell r="H4181">
            <v>41456</v>
          </cell>
        </row>
        <row r="4182">
          <cell r="B4182" t="str">
            <v>AF.42243</v>
          </cell>
          <cell r="C4182" t="str">
            <v>Beâ toâng töôøng caùnh, töôøng bieân coù chieàu daày &gt;2 m vaø &lt;=3m Vöõa beâ toâng maùc 200, ñaù 1x2cm, ñoä suït 6-8 cm</v>
          </cell>
          <cell r="D4182" t="str">
            <v>m³</v>
          </cell>
          <cell r="F4182">
            <v>472980</v>
          </cell>
          <cell r="G4182">
            <v>85525</v>
          </cell>
          <cell r="H4182">
            <v>41456</v>
          </cell>
        </row>
        <row r="4183">
          <cell r="B4183" t="str">
            <v>AF.42244</v>
          </cell>
          <cell r="C4183" t="str">
            <v>Beâ toâng töôøng caùnh, töôøng bieân coù chieàu daày &gt;2 m vaø &lt;=3m Vöõa beâ toâng maùc 250, ñaù 1x2cm, ñoä suït 6-8 cm</v>
          </cell>
          <cell r="D4183" t="str">
            <v>m³</v>
          </cell>
          <cell r="F4183">
            <v>529477</v>
          </cell>
          <cell r="G4183">
            <v>85525</v>
          </cell>
          <cell r="H4183">
            <v>41456</v>
          </cell>
        </row>
        <row r="4184">
          <cell r="B4184" t="str">
            <v>AF.42245</v>
          </cell>
          <cell r="C4184" t="str">
            <v>Beâ toâng töôøng caùnh, töôøng bieân coù chieàu daày &gt;2 m vaø &lt;=3m Vöõa beâ toâng maùc 300, ñaù 1x2cm, ñoä suït 6-8 cm</v>
          </cell>
          <cell r="D4184" t="str">
            <v>m³</v>
          </cell>
          <cell r="F4184">
            <v>564718</v>
          </cell>
          <cell r="G4184">
            <v>85525</v>
          </cell>
          <cell r="H4184">
            <v>41456</v>
          </cell>
        </row>
        <row r="4185">
          <cell r="B4185" t="str">
            <v>AF.42246</v>
          </cell>
          <cell r="C4185" t="str">
            <v>Beâ toâng töôøng caùnh, töôøng bieân coù chieàu daày &gt;2 m vaø &lt;=3m Vöõa beâ toâng maùc 300, ñaù  2x4cm, ñoä suït 6-8 cm</v>
          </cell>
          <cell r="D4185" t="str">
            <v>m³</v>
          </cell>
          <cell r="F4185">
            <v>517297</v>
          </cell>
          <cell r="G4185">
            <v>85525</v>
          </cell>
          <cell r="H4185">
            <v>41456</v>
          </cell>
        </row>
        <row r="4186">
          <cell r="B4186" t="str">
            <v>AF.42252</v>
          </cell>
          <cell r="C4186" t="str">
            <v>Beâ toâng töôøng caùnh, töôøng bieân coù chieàu daày &gt;3 m vaø &lt;5m Vöõa beâ toâng maùc 150, ñaù 1x2cm, ñoä suït 6-8 cm</v>
          </cell>
          <cell r="D4186" t="str">
            <v>m³</v>
          </cell>
          <cell r="F4186">
            <v>415716</v>
          </cell>
          <cell r="G4186">
            <v>76961</v>
          </cell>
          <cell r="H4186">
            <v>36748</v>
          </cell>
        </row>
        <row r="4187">
          <cell r="B4187" t="str">
            <v>AF.42253</v>
          </cell>
          <cell r="C4187" t="str">
            <v>Beâ toâng töôøng caùnh, töôøng bieân coù chieàu daày &gt;3 m vaø &lt;5m Vöõa beâ toâng maùc 200, ñaù 1x2cm, ñoä suït 6-8 cm</v>
          </cell>
          <cell r="D4187" t="str">
            <v>m³</v>
          </cell>
          <cell r="F4187">
            <v>465606</v>
          </cell>
          <cell r="G4187">
            <v>76961</v>
          </cell>
          <cell r="H4187">
            <v>36748</v>
          </cell>
        </row>
        <row r="4188">
          <cell r="B4188" t="str">
            <v>AF.42254</v>
          </cell>
          <cell r="C4188" t="str">
            <v>Beâ toâng töôøng caùnh, töôøng bieân coù chieàu daày &gt;3 m vaø &lt;5m Vöõa beâ toâng maùc 250, ñaù 1x2cm, ñoä suït 6-8 cm</v>
          </cell>
          <cell r="D4188" t="str">
            <v>m³</v>
          </cell>
          <cell r="F4188">
            <v>522103</v>
          </cell>
          <cell r="G4188">
            <v>76961</v>
          </cell>
          <cell r="H4188">
            <v>36748</v>
          </cell>
        </row>
        <row r="4189">
          <cell r="B4189" t="str">
            <v>AF.42255</v>
          </cell>
          <cell r="C4189" t="str">
            <v>Beâ toâng töôøng caùnh, töôøng bieân coù chieàu daày &gt;3 m vaø &lt;5m Vöõa beâ toâng maùc 300, ñaù  2x4cm, ñoä suït 6-8 cm</v>
          </cell>
          <cell r="D4189" t="str">
            <v>m³</v>
          </cell>
          <cell r="F4189">
            <v>557344</v>
          </cell>
          <cell r="G4189">
            <v>76961</v>
          </cell>
          <cell r="H4189">
            <v>36748</v>
          </cell>
        </row>
        <row r="4190">
          <cell r="B4190" t="str">
            <v>AF.42256</v>
          </cell>
          <cell r="C4190" t="str">
            <v>Beâ toâng töôøng caùnh, töôøng bieân coù chieàu daày &gt;3 m vaø &lt;5m Vöõa beâ toâng maùc 300, ñaù  2x4cm, ñoä suït 6-8 cm</v>
          </cell>
          <cell r="D4190" t="str">
            <v>m³</v>
          </cell>
          <cell r="F4190">
            <v>509923</v>
          </cell>
          <cell r="G4190">
            <v>76961</v>
          </cell>
          <cell r="H4190">
            <v>36748</v>
          </cell>
        </row>
        <row r="4191">
          <cell r="B4191" t="str">
            <v>AF.42262</v>
          </cell>
          <cell r="C4191" t="str">
            <v>Beâ toâng töôøng caùnh, töôøng bieân coù chieàu daày &gt;5m Vöõa beâ toâng maùc 150, ñaù 1x2cm, ñoä suït 6-8 cm</v>
          </cell>
          <cell r="D4191" t="str">
            <v>m³</v>
          </cell>
          <cell r="F4191">
            <v>519876</v>
          </cell>
          <cell r="G4191">
            <v>69265</v>
          </cell>
          <cell r="H4191">
            <v>33610</v>
          </cell>
        </row>
        <row r="4192">
          <cell r="B4192" t="str">
            <v>AF.42263</v>
          </cell>
          <cell r="C4192" t="str">
            <v>Beâ toâng töôøng caùnh, töôøng bieân coù chieàu daày &gt;5m Vöõa beâ toâng maùc 200, ñaù 1x2cm, ñoä suït 6-8 cm</v>
          </cell>
          <cell r="D4192" t="str">
            <v>m³</v>
          </cell>
          <cell r="F4192">
            <v>460686</v>
          </cell>
          <cell r="G4192">
            <v>69265</v>
          </cell>
          <cell r="H4192">
            <v>33610</v>
          </cell>
        </row>
        <row r="4193">
          <cell r="B4193" t="str">
            <v>AF.42264</v>
          </cell>
          <cell r="C4193" t="str">
            <v>Beâ toâng töôøng caùnh, töôøng bieân coù chieàu daày &gt;5m Vöõa beâ toâng maùc 250, ñaù 1x2cm, ñoä suït 6-8 cm</v>
          </cell>
          <cell r="D4193" t="str">
            <v>m³</v>
          </cell>
          <cell r="F4193">
            <v>517183</v>
          </cell>
          <cell r="G4193">
            <v>69265</v>
          </cell>
          <cell r="H4193">
            <v>33610</v>
          </cell>
        </row>
        <row r="4194">
          <cell r="B4194" t="str">
            <v>AF.42265</v>
          </cell>
          <cell r="C4194" t="str">
            <v>Beâ toâng töôøng caùnh, töôøng bieân coù chieàu daày &gt;5m Vöõa beâ toâng maùc 300, ñaù 1x2cm, ñoä suït 6-8 cm</v>
          </cell>
          <cell r="D4194" t="str">
            <v>m³</v>
          </cell>
          <cell r="F4194">
            <v>552424</v>
          </cell>
          <cell r="G4194">
            <v>69265</v>
          </cell>
          <cell r="H4194">
            <v>33610</v>
          </cell>
        </row>
        <row r="4195">
          <cell r="B4195" t="str">
            <v>AF.42266</v>
          </cell>
          <cell r="C4195" t="str">
            <v>Beâ toâng töôøng caùnh, töôøng bieân coù chieàu daày &gt;5m Vöõa beâ toâng maùc 300, ñaù  2x4cm, ñoä suït 6-8 cm</v>
          </cell>
          <cell r="D4195" t="str">
            <v>m³</v>
          </cell>
          <cell r="F4195">
            <v>505003</v>
          </cell>
          <cell r="G4195">
            <v>69265</v>
          </cell>
          <cell r="H4195">
            <v>33610</v>
          </cell>
        </row>
        <row r="4196">
          <cell r="B4196" t="str">
            <v>AF.42312</v>
          </cell>
          <cell r="C4196" t="str">
            <v>Beâ toâng truï pin, truï bieân coù chieàu daày &lt;=0.45m Vöõa beâ toâng maùc 150, ñaù 1x2cm, ñoä suït 6-8 cm</v>
          </cell>
          <cell r="D4196" t="str">
            <v>m³</v>
          </cell>
          <cell r="F4196">
            <v>519693</v>
          </cell>
          <cell r="G4196">
            <v>124953</v>
          </cell>
          <cell r="H4196">
            <v>44595</v>
          </cell>
        </row>
        <row r="4197">
          <cell r="B4197" t="str">
            <v>AF.42313</v>
          </cell>
          <cell r="C4197" t="str">
            <v>Beâ toâng truï pin, truï bieân coù chieàu daày &lt;=0.45m Vöõa beâ toâng maùc 200, ñaù 1x2cm, ñoä suït 6-8 cm</v>
          </cell>
          <cell r="D4197" t="str">
            <v>m³</v>
          </cell>
          <cell r="F4197">
            <v>569583</v>
          </cell>
          <cell r="G4197">
            <v>124953</v>
          </cell>
          <cell r="H4197">
            <v>44595</v>
          </cell>
        </row>
        <row r="4198">
          <cell r="B4198" t="str">
            <v>AF.42314</v>
          </cell>
          <cell r="C4198" t="str">
            <v>Beâ toâng truï pin, truï bieân coù chieàu daày &lt;=0.45m Vöõa beâ toâng maùc 250, ñaù 1x2cm, ñoä suït 6-8 cm</v>
          </cell>
          <cell r="D4198" t="str">
            <v>m³</v>
          </cell>
          <cell r="F4198">
            <v>626081</v>
          </cell>
          <cell r="G4198">
            <v>124953</v>
          </cell>
          <cell r="H4198">
            <v>44595</v>
          </cell>
        </row>
        <row r="4199">
          <cell r="B4199" t="str">
            <v>AF.42315</v>
          </cell>
          <cell r="C4199" t="str">
            <v>Beâ toâng truï pin, truï bieân coù chieàu daày &lt;=0.45m Vöõa beâ toâng maùc 300, ñaù 1x2cm, ñoä suït 6-8 cm</v>
          </cell>
          <cell r="D4199" t="str">
            <v>m³</v>
          </cell>
          <cell r="F4199">
            <v>661322</v>
          </cell>
          <cell r="G4199">
            <v>124953</v>
          </cell>
          <cell r="H4199">
            <v>44595</v>
          </cell>
        </row>
        <row r="4200">
          <cell r="B4200" t="str">
            <v>AF.42316</v>
          </cell>
          <cell r="C4200" t="str">
            <v>Beâ toâng truï pin, truï bieân coù chieàu daày &lt;=0.45m Vöõa beâ toâng maùc 300, ñaù  2x4cm, ñoä suït 6-8 cm</v>
          </cell>
          <cell r="D4200" t="str">
            <v>m³</v>
          </cell>
          <cell r="F4200">
            <v>613900</v>
          </cell>
          <cell r="G4200">
            <v>124953</v>
          </cell>
          <cell r="H4200">
            <v>44595</v>
          </cell>
        </row>
        <row r="4201">
          <cell r="B4201" t="str">
            <v>AF.42322</v>
          </cell>
          <cell r="C4201" t="str">
            <v>Beâ toâng truï pin, truï bieân coù chieàu daày &gt;0.45m vaø &lt;=1m Vöõa beâ toâng maùc 150, ñaù 1x2cm, ñoä suït 6-8 cm</v>
          </cell>
          <cell r="D4201" t="str">
            <v>m³</v>
          </cell>
          <cell r="F4201">
            <v>447682</v>
          </cell>
          <cell r="G4201">
            <v>112718</v>
          </cell>
          <cell r="H4201">
            <v>44595</v>
          </cell>
        </row>
        <row r="4202">
          <cell r="B4202" t="str">
            <v>AF.42323</v>
          </cell>
          <cell r="C4202" t="str">
            <v>Beâ toâng truï pin, truï bieân coù chieàu daày &gt;0.45m vaø &lt;=1m Vöõa beâ toâng maùc 200, ñaù 1x2cm, ñoä suït 6-8 cm</v>
          </cell>
          <cell r="D4202" t="str">
            <v>m³</v>
          </cell>
          <cell r="F4202">
            <v>497571</v>
          </cell>
          <cell r="G4202">
            <v>112718</v>
          </cell>
          <cell r="H4202">
            <v>44595</v>
          </cell>
        </row>
        <row r="4203">
          <cell r="B4203" t="str">
            <v>AF.42324</v>
          </cell>
          <cell r="C4203" t="str">
            <v>Beâ toâng truï pin, truï bieân coù chieàu daày &gt;0.45m vaø &lt;=1m Vöõa beâ toâng maùc 250, ñaù 1x2cm, ñoä suït 6-8 cm</v>
          </cell>
          <cell r="D4203" t="str">
            <v>m³</v>
          </cell>
          <cell r="F4203">
            <v>554069</v>
          </cell>
          <cell r="G4203">
            <v>112718</v>
          </cell>
          <cell r="H4203">
            <v>44595</v>
          </cell>
        </row>
        <row r="4204">
          <cell r="B4204" t="str">
            <v>AF.42325</v>
          </cell>
          <cell r="C4204" t="str">
            <v>Beâ toâng truï pin, truï bieân coù chieàu daày &gt;0.45m vaø &lt;=1m Vöõa beâ toâng maùc 300, ñaù 1x2cm, ñoä suït 6-8 cm</v>
          </cell>
          <cell r="D4204" t="str">
            <v>m³</v>
          </cell>
          <cell r="F4204">
            <v>589310</v>
          </cell>
          <cell r="G4204">
            <v>112718</v>
          </cell>
          <cell r="H4204">
            <v>44595</v>
          </cell>
        </row>
        <row r="4205">
          <cell r="B4205" t="str">
            <v>AF.42326</v>
          </cell>
          <cell r="C4205" t="str">
            <v>Beâ toâng truï pin, truï bieân coù chieàu daày &gt;0.45m vaø &lt;=1m Vöõa beâ toâng maùc 300, ñaù  2x4cm, ñoä suït 6-8 cm</v>
          </cell>
          <cell r="D4205" t="str">
            <v>m³</v>
          </cell>
          <cell r="F4205">
            <v>541888</v>
          </cell>
          <cell r="G4205">
            <v>112718</v>
          </cell>
          <cell r="H4205">
            <v>44595</v>
          </cell>
        </row>
        <row r="4206">
          <cell r="B4206" t="str">
            <v>AF.42332</v>
          </cell>
          <cell r="C4206" t="str">
            <v>Beâ toâng truï pin, truï bieân coù chieàu daày &gt;1m vaø &lt;=2m Vöõa beâ toâng maùc 150, ñaù 1x2cm, ñoä suït 6-8 cm</v>
          </cell>
          <cell r="D4206" t="str">
            <v>m³</v>
          </cell>
          <cell r="F4206">
            <v>432932</v>
          </cell>
          <cell r="G4206">
            <v>101430</v>
          </cell>
          <cell r="H4206">
            <v>41456</v>
          </cell>
        </row>
        <row r="4207">
          <cell r="B4207" t="str">
            <v>AF.42333</v>
          </cell>
          <cell r="C4207" t="str">
            <v>Beâ toâng truï pin, truï bieân coù chieàu daày &gt;1m vaø &lt;=2m Vöõa beâ toâng maùc 200, ñaù 1x2cm, ñoä suït 6-8 cm</v>
          </cell>
          <cell r="D4207" t="str">
            <v>m³</v>
          </cell>
          <cell r="F4207">
            <v>482821</v>
          </cell>
          <cell r="G4207">
            <v>101430</v>
          </cell>
          <cell r="H4207">
            <v>41456</v>
          </cell>
        </row>
        <row r="4208">
          <cell r="B4208" t="str">
            <v>AF.42334</v>
          </cell>
          <cell r="C4208" t="str">
            <v>Beâ toâng truï pin, truï bieân coù chieàu daày &gt;1m vaø &lt;=2m Vöõa beâ toâng maùc 250, ñaù 1x2cm, ñoä suït 6-8 cm</v>
          </cell>
          <cell r="D4208" t="str">
            <v>m³</v>
          </cell>
          <cell r="F4208">
            <v>539319</v>
          </cell>
          <cell r="G4208">
            <v>101430</v>
          </cell>
          <cell r="H4208">
            <v>41456</v>
          </cell>
        </row>
        <row r="4209">
          <cell r="B4209" t="str">
            <v>AF.42335</v>
          </cell>
          <cell r="C4209" t="str">
            <v>Beâ toâng truï pin, truï bieân coù chieàu daày &gt;1m vaø &lt;=2m Vöõa beâ toâng maùc 300, ñaù 1x2cm, ñoä suït 6-8 cm</v>
          </cell>
          <cell r="D4209" t="str">
            <v>m³</v>
          </cell>
          <cell r="F4209">
            <v>574560</v>
          </cell>
          <cell r="G4209">
            <v>101430</v>
          </cell>
          <cell r="H4209">
            <v>41456</v>
          </cell>
        </row>
        <row r="4210">
          <cell r="B4210" t="str">
            <v>AF.42336</v>
          </cell>
          <cell r="C4210" t="str">
            <v>Beâ toâng truï pin, truï bieân coù chieàu daày &gt;1m vaø &lt;=2m Vöõa beâ toâng maùc 300, ñaù  2x4cm, ñoä suït 6-8 cm</v>
          </cell>
          <cell r="D4210" t="str">
            <v>m³</v>
          </cell>
          <cell r="F4210">
            <v>527138</v>
          </cell>
          <cell r="G4210">
            <v>101430</v>
          </cell>
          <cell r="H4210">
            <v>41456</v>
          </cell>
        </row>
        <row r="4211">
          <cell r="B4211" t="str">
            <v>AF.42342</v>
          </cell>
          <cell r="C4211" t="str">
            <v>Beâ toâng truï pin, truï bieân coù chieàu daày &gt;2m Vöõa beâ toâng maùc 150, ñaù 1x2cm, ñoä suït 6-8 cm</v>
          </cell>
          <cell r="D4211" t="str">
            <v>m³</v>
          </cell>
          <cell r="F4211">
            <v>423090</v>
          </cell>
          <cell r="G4211">
            <v>91287</v>
          </cell>
          <cell r="H4211">
            <v>41456</v>
          </cell>
        </row>
        <row r="4212">
          <cell r="B4212" t="str">
            <v>AF.42343</v>
          </cell>
          <cell r="C4212" t="str">
            <v>Beâ toâng truï pin, truï bieân coù chieàu daày &gt;2m Vöõa beâ toâng maùc 200, ñaù 1x2cm, ñoä suït 6-8 cm</v>
          </cell>
          <cell r="D4212" t="str">
            <v>m³</v>
          </cell>
          <cell r="F4212">
            <v>472980</v>
          </cell>
          <cell r="G4212">
            <v>91287</v>
          </cell>
          <cell r="H4212">
            <v>41456</v>
          </cell>
        </row>
        <row r="4213">
          <cell r="B4213" t="str">
            <v>AF.42344</v>
          </cell>
          <cell r="C4213" t="str">
            <v>Beâ toâng truï pin, truï bieân coù chieàu daày &gt;2m Vöõa beâ toâng maùc 250, ñaù 1x2cm, ñoä suït 6-8 cm</v>
          </cell>
          <cell r="D4213" t="str">
            <v>m³</v>
          </cell>
          <cell r="F4213">
            <v>529477</v>
          </cell>
          <cell r="G4213">
            <v>91287</v>
          </cell>
          <cell r="H4213">
            <v>41456</v>
          </cell>
        </row>
        <row r="4214">
          <cell r="B4214" t="str">
            <v>AF.42345</v>
          </cell>
          <cell r="C4214" t="str">
            <v>Beâ toâng truï pin, truï bieân coù chieàu daày &gt;2m Vöõa beâ toâng maùc 300, ñaù 1x2cm, ñoä suït 6-8 cm</v>
          </cell>
          <cell r="D4214" t="str">
            <v>m³</v>
          </cell>
          <cell r="F4214">
            <v>564718</v>
          </cell>
          <cell r="G4214">
            <v>91287</v>
          </cell>
          <cell r="H4214">
            <v>41456</v>
          </cell>
        </row>
        <row r="4215">
          <cell r="B4215" t="str">
            <v>AF.42346</v>
          </cell>
          <cell r="C4215" t="str">
            <v>Beâ toâng truï pin, truï bieân coù chieàu daày &gt;2m Vöõa beâ toâng maùc 300, ñaù  2x4cm, ñoä suït 6-8 cm</v>
          </cell>
          <cell r="D4215" t="str">
            <v>m³</v>
          </cell>
          <cell r="F4215">
            <v>517297</v>
          </cell>
          <cell r="G4215">
            <v>91287</v>
          </cell>
          <cell r="H4215">
            <v>41456</v>
          </cell>
        </row>
        <row r="4216">
          <cell r="B4216" t="str">
            <v>AF.42412</v>
          </cell>
          <cell r="C4216" t="str">
            <v>Beâ toâng töôøng thöôïng löu coù chieàu daày &lt;=0.45m Vöõa beâ toâng maùc 150, ñaù 1x2cm, ñoä suït 6-8 cm</v>
          </cell>
          <cell r="D4216" t="str">
            <v>m³</v>
          </cell>
          <cell r="F4216">
            <v>460316</v>
          </cell>
          <cell r="G4216">
            <v>93339</v>
          </cell>
          <cell r="H4216">
            <v>41456</v>
          </cell>
        </row>
        <row r="4217">
          <cell r="B4217" t="str">
            <v>AF.42413</v>
          </cell>
          <cell r="C4217" t="str">
            <v>Beâ toâng töôøng thöôïng löu coù chieàu daày &lt;=0.45m Vöõa beâ toâng maùc 200, ñaù 1x2cm, ñoä suït 6-8 cm</v>
          </cell>
          <cell r="D4217" t="str">
            <v>m³</v>
          </cell>
          <cell r="F4217">
            <v>510206</v>
          </cell>
          <cell r="G4217">
            <v>93339</v>
          </cell>
          <cell r="H4217">
            <v>41456</v>
          </cell>
        </row>
        <row r="4218">
          <cell r="B4218" t="str">
            <v>AF.42414</v>
          </cell>
          <cell r="C4218" t="str">
            <v>Beâ toâng töôøng thöôïng löu coù chieàu daày &lt;=0.45m Vöõa beâ toâng maùc 250, ñaù 1x2cm, ñoä suït 6-8 cm</v>
          </cell>
          <cell r="D4218" t="str">
            <v>m³</v>
          </cell>
          <cell r="F4218">
            <v>566703</v>
          </cell>
          <cell r="G4218">
            <v>93339</v>
          </cell>
          <cell r="H4218">
            <v>41456</v>
          </cell>
        </row>
        <row r="4219">
          <cell r="B4219" t="str">
            <v>AF.42415</v>
          </cell>
          <cell r="C4219" t="str">
            <v>Beâ toâng töôøng thöôïng löu coù chieàu daày &lt;=0.45m Vöõa beâ toâng maùc 300, ñaù 1x2cm, ñoä suït 6-8 cm</v>
          </cell>
          <cell r="D4219" t="str">
            <v>m³</v>
          </cell>
          <cell r="F4219">
            <v>601944</v>
          </cell>
          <cell r="G4219">
            <v>93339</v>
          </cell>
          <cell r="H4219">
            <v>41456</v>
          </cell>
        </row>
        <row r="4220">
          <cell r="B4220" t="str">
            <v>AF.42416</v>
          </cell>
          <cell r="C4220" t="str">
            <v>Beâ toâng töôøng thöôïng löu coù chieàu daày &lt;=0.45m Vöõa beâ toâng maùc 300, ñaù  2x4cm, ñoä suït 6-8 cm</v>
          </cell>
          <cell r="D4220" t="str">
            <v>m³</v>
          </cell>
          <cell r="F4220">
            <v>554522</v>
          </cell>
          <cell r="G4220">
            <v>93339</v>
          </cell>
          <cell r="H4220">
            <v>41456</v>
          </cell>
        </row>
        <row r="4221">
          <cell r="B4221" t="str">
            <v>AF.42422</v>
          </cell>
          <cell r="C4221" t="str">
            <v>Beâ toâng töôøng thöôïng löu coù chieàu daày &gt;0.45m vaø &lt;=1m Vöõa beâ toâng maùc 150, ñaù 1x2cm, ñoä suït 6-8 cm</v>
          </cell>
          <cell r="D4221" t="str">
            <v>m³</v>
          </cell>
          <cell r="F4221">
            <v>423093</v>
          </cell>
          <cell r="G4221">
            <v>84499</v>
          </cell>
          <cell r="H4221">
            <v>41456</v>
          </cell>
        </row>
        <row r="4222">
          <cell r="B4222" t="str">
            <v>AF.42423</v>
          </cell>
          <cell r="C4222" t="str">
            <v>Beâ toâng töôøng thöôïng löu coù chieàu daày &gt;0.45m vaø &lt;=1m Vöõa beâ toâng maùc 200, ñaù 1x2cm, ñoä suït 6-8 cm</v>
          </cell>
          <cell r="D4222" t="str">
            <v>m³</v>
          </cell>
          <cell r="F4222">
            <v>472983</v>
          </cell>
          <cell r="G4222">
            <v>84499</v>
          </cell>
          <cell r="H4222">
            <v>41456</v>
          </cell>
        </row>
        <row r="4223">
          <cell r="B4223" t="str">
            <v>AF.42424</v>
          </cell>
          <cell r="C4223" t="str">
            <v>Beâ toâng töôøng thöôïng löu coù chieàu daày &gt;0.45m vaø &lt;=1m Vöõa beâ toâng maùc 250, ñaù 1x2cm, ñoä suït 6-8 cm</v>
          </cell>
          <cell r="D4223" t="str">
            <v>m³</v>
          </cell>
          <cell r="F4223">
            <v>529481</v>
          </cell>
          <cell r="G4223">
            <v>84499</v>
          </cell>
          <cell r="H4223">
            <v>41456</v>
          </cell>
        </row>
        <row r="4224">
          <cell r="B4224" t="str">
            <v>AF.42425</v>
          </cell>
          <cell r="C4224" t="str">
            <v>Beâ toâng töôøng thöôïng löu coù chieàu daày &gt;0.45m vaø &lt;=1m Vöõa beâ toâng maùc 300, ñaù 1x2cm, ñoä suït 6-8 cm</v>
          </cell>
          <cell r="D4224" t="str">
            <v>m³</v>
          </cell>
          <cell r="F4224">
            <v>564722</v>
          </cell>
          <cell r="G4224">
            <v>84499</v>
          </cell>
          <cell r="H4224">
            <v>41456</v>
          </cell>
        </row>
        <row r="4225">
          <cell r="B4225" t="str">
            <v>AF.42426</v>
          </cell>
          <cell r="C4225" t="str">
            <v>Beâ toâng töôøng thöôïng löu coù chieàu daày &gt;0.45m vaø &lt;=1m Vöõa beâ toâng maùc 300, ñaù  2x4cm, ñoä suït 6-8 cm</v>
          </cell>
          <cell r="D4225" t="str">
            <v>m³</v>
          </cell>
          <cell r="F4225">
            <v>517300</v>
          </cell>
          <cell r="G4225">
            <v>84499</v>
          </cell>
          <cell r="H4225">
            <v>41456</v>
          </cell>
        </row>
        <row r="4226">
          <cell r="B4226" t="str">
            <v>AF.42432</v>
          </cell>
          <cell r="C4226" t="str">
            <v>Beâ toâng töôøng thöôïng löu coù chieàu daày &gt;1m vaø &lt;=2m Vöõa beâ toâng maùc 150, ñaù 1x2cm, ñoä suït 6-8 cm</v>
          </cell>
          <cell r="D4226" t="str">
            <v>m³</v>
          </cell>
          <cell r="F4226">
            <v>415718</v>
          </cell>
          <cell r="G4226">
            <v>76013</v>
          </cell>
          <cell r="H4226">
            <v>36748</v>
          </cell>
        </row>
        <row r="4227">
          <cell r="B4227" t="str">
            <v>AF.42433</v>
          </cell>
          <cell r="C4227" t="str">
            <v>Beâ toâng töôøng thöôïng löu coù chieàu daày &gt;1m vaø &lt;=2m Vöõa beâ toâng maùc 200, ñaù 1x2cm, ñoä suït 6-8 cm</v>
          </cell>
          <cell r="D4227" t="str">
            <v>m³</v>
          </cell>
          <cell r="F4227">
            <v>465608</v>
          </cell>
          <cell r="G4227">
            <v>76013</v>
          </cell>
          <cell r="H4227">
            <v>36748</v>
          </cell>
        </row>
        <row r="4228">
          <cell r="B4228" t="str">
            <v>AF.42434</v>
          </cell>
          <cell r="C4228" t="str">
            <v>Beâ toâng töôøng thöôïng löu coù chieàu daày &gt;1m vaø &lt;=2m Vöõa beâ toâng maùc 250, ñaù 1x2cm, ñoä suït 6-8 cm</v>
          </cell>
          <cell r="D4228" t="str">
            <v>m³</v>
          </cell>
          <cell r="F4228">
            <v>522106</v>
          </cell>
          <cell r="G4228">
            <v>76013</v>
          </cell>
          <cell r="H4228">
            <v>36748</v>
          </cell>
        </row>
        <row r="4229">
          <cell r="B4229" t="str">
            <v>AF.42435</v>
          </cell>
          <cell r="C4229" t="str">
            <v>Beâ toâng töôøng thöôïng löu coù chieàu daày &gt;1m vaø &lt;=2m Vöõa beâ toâng maùc 300, ñaù 1x2cm, ñoä suït 6-8 cm</v>
          </cell>
          <cell r="D4229" t="str">
            <v>m³</v>
          </cell>
          <cell r="F4229">
            <v>557347</v>
          </cell>
          <cell r="G4229">
            <v>76013</v>
          </cell>
          <cell r="H4229">
            <v>36748</v>
          </cell>
        </row>
        <row r="4230">
          <cell r="B4230" t="str">
            <v>AF.42436</v>
          </cell>
          <cell r="C4230" t="str">
            <v>Beâ toâng töôøng thöôïng löu coù chieàu daày &gt;1m vaø &lt;=2m Vöõa beâ toâng maùc 300, ñaù  2x4cm, ñoä suït 6-8 cm</v>
          </cell>
          <cell r="D4230" t="str">
            <v>m³</v>
          </cell>
          <cell r="F4230">
            <v>509925</v>
          </cell>
          <cell r="G4230">
            <v>76013</v>
          </cell>
          <cell r="H4230">
            <v>36748</v>
          </cell>
        </row>
        <row r="4231">
          <cell r="B4231" t="str">
            <v>AF.42442</v>
          </cell>
          <cell r="C4231" t="str">
            <v>Beâ toâng töôøng thöôïng löu coù chieàu daày &gt;2m Vöõa beâ toâng maùc 150, ñaù 1x2cm, ñoä suït 6-8 cm</v>
          </cell>
          <cell r="D4231" t="str">
            <v>m³</v>
          </cell>
          <cell r="F4231">
            <v>410798</v>
          </cell>
          <cell r="G4231">
            <v>68436</v>
          </cell>
          <cell r="H4231">
            <v>36748</v>
          </cell>
        </row>
        <row r="4232">
          <cell r="B4232" t="str">
            <v>AF.42443</v>
          </cell>
          <cell r="C4232" t="str">
            <v>Beâ toâng töôøng thöôïng löu coù chieàu daày &gt;2m Vöõa beâ toâng maùc 150, ñaù 1x2cm, ñoä suït 6-8 cm</v>
          </cell>
          <cell r="D4232" t="str">
            <v>m³</v>
          </cell>
          <cell r="F4232">
            <v>460687</v>
          </cell>
          <cell r="G4232">
            <v>68436</v>
          </cell>
          <cell r="H4232">
            <v>36748</v>
          </cell>
        </row>
        <row r="4233">
          <cell r="B4233" t="str">
            <v>AF.42444</v>
          </cell>
          <cell r="C4233" t="str">
            <v>Beâ toâng töôøng thöôïng löu coù chieàu daày &gt;2m Vöõa beâ toâng maùc 250, ñaù 1x2cm, ñoä suït 6-8 cm</v>
          </cell>
          <cell r="D4233" t="str">
            <v>m³</v>
          </cell>
          <cell r="F4233">
            <v>517185</v>
          </cell>
          <cell r="G4233">
            <v>68436</v>
          </cell>
          <cell r="H4233">
            <v>36748</v>
          </cell>
        </row>
        <row r="4234">
          <cell r="B4234" t="str">
            <v>AF.42445</v>
          </cell>
          <cell r="C4234" t="str">
            <v>Beâ toâng töôøng thöôïng löu coù chieàu daày &gt;2m Vöõa beâ toâng maùc 300, ñaù 1x2cm, ñoä suït 6-8 cm</v>
          </cell>
          <cell r="D4234" t="str">
            <v>m³</v>
          </cell>
          <cell r="F4234">
            <v>552426</v>
          </cell>
          <cell r="G4234">
            <v>68436</v>
          </cell>
          <cell r="H4234">
            <v>36748</v>
          </cell>
        </row>
        <row r="4235">
          <cell r="B4235" t="str">
            <v>AF.42446</v>
          </cell>
          <cell r="C4235" t="str">
            <v>Beâ toâng töôøng thöôïng löu coù chieàu daày &gt;2m Vöõa beâ toâng maùc 300, ñaù  2x4cm, ñoä suït 6-8 cm</v>
          </cell>
          <cell r="D4235" t="str">
            <v>m³</v>
          </cell>
          <cell r="F4235">
            <v>505004</v>
          </cell>
          <cell r="G4235">
            <v>68436</v>
          </cell>
          <cell r="H4235">
            <v>36748</v>
          </cell>
        </row>
        <row r="4236">
          <cell r="B4236" t="str">
            <v>AF.42512</v>
          </cell>
          <cell r="C4236" t="str">
            <v>Beâ toâng phía trong thaân ñaäp Vöõa beâ toâng maùc 150, ñaù 1x2cm, ñoä suït 6-8 cm</v>
          </cell>
          <cell r="D4236" t="str">
            <v>m³</v>
          </cell>
          <cell r="F4236">
            <v>402451</v>
          </cell>
          <cell r="G4236">
            <v>33547</v>
          </cell>
          <cell r="H4236">
            <v>31657</v>
          </cell>
        </row>
        <row r="4237">
          <cell r="B4237" t="str">
            <v>AF.42513</v>
          </cell>
          <cell r="C4237" t="str">
            <v>Beâ toâng phía trong thaân ñaäp Vöõa beâ toâng maùc 200, ñaù 1x2cm, ñoä suït 6-8 cm</v>
          </cell>
          <cell r="D4237" t="str">
            <v>m³</v>
          </cell>
          <cell r="F4237">
            <v>452834</v>
          </cell>
          <cell r="G4237">
            <v>33547</v>
          </cell>
          <cell r="H4237">
            <v>31657</v>
          </cell>
        </row>
        <row r="4238">
          <cell r="B4238" t="str">
            <v>AF.42514</v>
          </cell>
          <cell r="C4238" t="str">
            <v>Beâ toâng phía trong thaân ñaäp Vöõa beâ toâng maùc 250, ñaù 1x2cm, ñoä suït 6-8 cm</v>
          </cell>
          <cell r="D4238" t="str">
            <v>m³</v>
          </cell>
          <cell r="F4238">
            <v>509891</v>
          </cell>
          <cell r="G4238">
            <v>33547</v>
          </cell>
          <cell r="H4238">
            <v>31657</v>
          </cell>
        </row>
        <row r="4239">
          <cell r="B4239" t="str">
            <v>AF.42515</v>
          </cell>
          <cell r="C4239" t="str">
            <v>Beâ toâng phía trong thaân ñaäp Vöõa beâ toâng maùc 300, ñaù 1x2cm, ñoä suït 6-8 cm</v>
          </cell>
          <cell r="D4239" t="str">
            <v>m³</v>
          </cell>
          <cell r="F4239">
            <v>545481</v>
          </cell>
          <cell r="G4239">
            <v>33547</v>
          </cell>
          <cell r="H4239">
            <v>31657</v>
          </cell>
        </row>
        <row r="4240">
          <cell r="B4240" t="str">
            <v>AF.42516</v>
          </cell>
          <cell r="C4240" t="str">
            <v>Beâ toâng phía trong thaân ñaäp Vöõa beâ toâng maùc 300, ñaù  2x4cm, ñoä suït 6-8 cm</v>
          </cell>
          <cell r="D4240" t="str">
            <v>m³</v>
          </cell>
          <cell r="F4240">
            <v>497590</v>
          </cell>
          <cell r="G4240">
            <v>33547</v>
          </cell>
          <cell r="H4240">
            <v>31657</v>
          </cell>
        </row>
        <row r="4241">
          <cell r="B4241" t="str">
            <v>AF.42522</v>
          </cell>
          <cell r="C4241" t="str">
            <v>Beâ toâng maët cong thaân ñaäp Vöõa beâ toâng maùc 150, ñaù 1x2cm, ñoä suït 6-8 cm</v>
          </cell>
          <cell r="D4241" t="str">
            <v>m³</v>
          </cell>
          <cell r="F4241">
            <v>402451</v>
          </cell>
          <cell r="G4241">
            <v>127360</v>
          </cell>
          <cell r="H4241">
            <v>37116</v>
          </cell>
        </row>
        <row r="4242">
          <cell r="B4242" t="str">
            <v>AF.42523</v>
          </cell>
          <cell r="C4242" t="str">
            <v>Beâ toâng maët cong thaân ñaäp Vöõa beâ toâng maùc 200, ñaù 1x2cm, ñoä suït 6-8 cm</v>
          </cell>
          <cell r="D4242" t="str">
            <v>m³</v>
          </cell>
          <cell r="F4242">
            <v>452834</v>
          </cell>
          <cell r="G4242">
            <v>127360</v>
          </cell>
          <cell r="H4242">
            <v>37116</v>
          </cell>
        </row>
        <row r="4243">
          <cell r="B4243" t="str">
            <v>AF.42524</v>
          </cell>
          <cell r="C4243" t="str">
            <v>Beâ toâng maët cong thaân ñaäp Vöõa beâ toâng maùc 250, ñaù 1x2cm, ñoä suït 6-8 cm</v>
          </cell>
          <cell r="D4243" t="str">
            <v>m³</v>
          </cell>
          <cell r="F4243">
            <v>509891</v>
          </cell>
          <cell r="G4243">
            <v>127360</v>
          </cell>
          <cell r="H4243">
            <v>37116</v>
          </cell>
        </row>
        <row r="4244">
          <cell r="B4244" t="str">
            <v>AF.42525</v>
          </cell>
          <cell r="C4244" t="str">
            <v>Beâ toâng maët cong thaân ñaäp Vöõa beâ toâng maùc 300, ñaù 1x2cm, ñoä suït 6-8 cm</v>
          </cell>
          <cell r="D4244" t="str">
            <v>m³</v>
          </cell>
          <cell r="F4244">
            <v>545481</v>
          </cell>
          <cell r="G4244">
            <v>127360</v>
          </cell>
          <cell r="H4244">
            <v>37116</v>
          </cell>
        </row>
        <row r="4245">
          <cell r="B4245" t="str">
            <v>AF.42526</v>
          </cell>
          <cell r="C4245" t="str">
            <v>Beâ toâng maët cong thaân ñaäp Vöõa beâ toâng maùc 300, ñaù  2x4cm, ñoä suït 6-8 cm</v>
          </cell>
          <cell r="D4245" t="str">
            <v>m³</v>
          </cell>
          <cell r="F4245">
            <v>497590</v>
          </cell>
          <cell r="G4245">
            <v>127360</v>
          </cell>
          <cell r="H4245">
            <v>37116</v>
          </cell>
        </row>
        <row r="4246">
          <cell r="B4246" t="str">
            <v>AF.42532</v>
          </cell>
          <cell r="C4246" t="str">
            <v>Beâ toâng muõi phoùng Vöõa beâ toâng maùc 150, ñaù 1x2cm, ñoä suït 6-8 cm</v>
          </cell>
          <cell r="D4246" t="str">
            <v>m³</v>
          </cell>
          <cell r="F4246">
            <v>402451</v>
          </cell>
          <cell r="G4246">
            <v>72304</v>
          </cell>
          <cell r="H4246">
            <v>31657</v>
          </cell>
        </row>
        <row r="4247">
          <cell r="B4247" t="str">
            <v>AF.42533</v>
          </cell>
          <cell r="C4247" t="str">
            <v>Beâ toâng muõi phoùng Vöõa beâ toâng maùc 200, ñaù 1x2cm, ñoä suït 6-8 cm</v>
          </cell>
          <cell r="D4247" t="str">
            <v>m³</v>
          </cell>
          <cell r="F4247">
            <v>452834</v>
          </cell>
          <cell r="G4247">
            <v>72304</v>
          </cell>
          <cell r="H4247">
            <v>31657</v>
          </cell>
        </row>
        <row r="4248">
          <cell r="B4248" t="str">
            <v>AF.42534</v>
          </cell>
          <cell r="C4248" t="str">
            <v>Beâ toâng muõi phoùng Vöõa beâ toâng maùc 250, ñaù 1x2cm, ñoä suït 6-8 cm</v>
          </cell>
          <cell r="D4248" t="str">
            <v>m³</v>
          </cell>
          <cell r="F4248">
            <v>509891</v>
          </cell>
          <cell r="G4248">
            <v>72304</v>
          </cell>
          <cell r="H4248">
            <v>31657</v>
          </cell>
        </row>
        <row r="4249">
          <cell r="B4249" t="str">
            <v>AF.42535</v>
          </cell>
          <cell r="C4249" t="str">
            <v>Beâ toâng muõi phoùng Vöõa beâ toâng maùc 300, ñaù 1x2cm, ñoä suït 6-8 cm</v>
          </cell>
          <cell r="D4249" t="str">
            <v>m³</v>
          </cell>
          <cell r="F4249">
            <v>545481</v>
          </cell>
          <cell r="G4249">
            <v>72304</v>
          </cell>
          <cell r="H4249">
            <v>31657</v>
          </cell>
        </row>
        <row r="4250">
          <cell r="B4250" t="str">
            <v>AF.42536</v>
          </cell>
          <cell r="C4250" t="str">
            <v>Beâ toâng muõi phoùng Vöõa beâ toâng maùc 300, ñaù  2x4cm, ñoä suït 6-8 cm</v>
          </cell>
          <cell r="D4250" t="str">
            <v>m³</v>
          </cell>
          <cell r="F4250">
            <v>497590</v>
          </cell>
          <cell r="G4250">
            <v>72304</v>
          </cell>
          <cell r="H4250">
            <v>31657</v>
          </cell>
        </row>
        <row r="4251">
          <cell r="B4251" t="str">
            <v>AF.42542</v>
          </cell>
          <cell r="C4251" t="str">
            <v>Beâ toâng doác nöôùc Vöõa beâ toâng maùc 150, ñaù 1x2cm, ñoä suït 6-8 cm</v>
          </cell>
          <cell r="D4251" t="str">
            <v>m³</v>
          </cell>
          <cell r="F4251">
            <v>398505</v>
          </cell>
          <cell r="G4251">
            <v>60503</v>
          </cell>
          <cell r="H4251">
            <v>31657</v>
          </cell>
        </row>
        <row r="4252">
          <cell r="B4252" t="str">
            <v>AF.42543</v>
          </cell>
          <cell r="C4252" t="str">
            <v>Beâ toâng doác nöôùc Vöõa beâ toâng maùc 200, ñaù 1x2cm, ñoä suït 6-8 cm</v>
          </cell>
          <cell r="D4252" t="str">
            <v>m³</v>
          </cell>
          <cell r="F4252">
            <v>448395</v>
          </cell>
          <cell r="G4252">
            <v>60503</v>
          </cell>
          <cell r="H4252">
            <v>31657</v>
          </cell>
        </row>
        <row r="4253">
          <cell r="B4253" t="str">
            <v>AF.42544</v>
          </cell>
          <cell r="C4253" t="str">
            <v>Beâ toâng doác nöôùc Vöõa beâ toâng maùc 250, ñaù 1x2cm, ñoä suït 6-8 cm</v>
          </cell>
          <cell r="D4253" t="str">
            <v>m³</v>
          </cell>
          <cell r="F4253">
            <v>504892</v>
          </cell>
          <cell r="G4253">
            <v>60503</v>
          </cell>
          <cell r="H4253">
            <v>31657</v>
          </cell>
        </row>
        <row r="4254">
          <cell r="B4254" t="str">
            <v>AF.42545</v>
          </cell>
          <cell r="C4254" t="str">
            <v>Beâ toâng doác nöôùc Vöõa beâ toâng maùc 300, ñaù 1x2cm, ñoä suït 6-8 cm</v>
          </cell>
          <cell r="D4254" t="str">
            <v>m³</v>
          </cell>
          <cell r="F4254">
            <v>540133</v>
          </cell>
          <cell r="G4254">
            <v>60503</v>
          </cell>
          <cell r="H4254">
            <v>31657</v>
          </cell>
        </row>
        <row r="4255">
          <cell r="B4255" t="str">
            <v>AF.42546</v>
          </cell>
          <cell r="C4255" t="str">
            <v>Beâ toâng doác nöôùc Vöõa beâ toâng maùc 300, ñaù  2x4cm, ñoä suït 6-8 cm</v>
          </cell>
          <cell r="D4255" t="str">
            <v>m³</v>
          </cell>
          <cell r="F4255">
            <v>492712</v>
          </cell>
          <cell r="G4255">
            <v>60503</v>
          </cell>
          <cell r="H4255">
            <v>31657</v>
          </cell>
        </row>
        <row r="4256">
          <cell r="B4256" t="str">
            <v>AF.42612</v>
          </cell>
          <cell r="C4256" t="str">
            <v>Beâ toâng thaùp ñieàu aùp chieàu cao &lt;=25m Vöõa beâ toâng maùc 150, ñaù 1x2cm, ñoä suït 6-8 cm</v>
          </cell>
          <cell r="D4256" t="str">
            <v>m³</v>
          </cell>
          <cell r="F4256">
            <v>398505</v>
          </cell>
          <cell r="G4256">
            <v>168129</v>
          </cell>
          <cell r="H4256">
            <v>44595</v>
          </cell>
        </row>
        <row r="4257">
          <cell r="B4257" t="str">
            <v>AF.42613</v>
          </cell>
          <cell r="C4257" t="str">
            <v>Beâ toâng thaùp ñieàu aùp chieàu cao &lt;=25m Vöõa beâ toâng maùc 200, ñaù 1x2cm, ñoä suït 6-8 cm</v>
          </cell>
          <cell r="D4257" t="str">
            <v>m³</v>
          </cell>
          <cell r="F4257">
            <v>448395</v>
          </cell>
          <cell r="G4257">
            <v>168129</v>
          </cell>
          <cell r="H4257">
            <v>44595</v>
          </cell>
        </row>
        <row r="4258">
          <cell r="B4258" t="str">
            <v>AF.42614</v>
          </cell>
          <cell r="C4258" t="str">
            <v>Beâ toâng thaùp ñieàu aùp chieàu cao &lt;=25m Vöõa beâ toâng maùc 250, ñaù 1x2cm, ñoä suït 6-8 cm</v>
          </cell>
          <cell r="D4258" t="str">
            <v>m³</v>
          </cell>
          <cell r="F4258">
            <v>504892</v>
          </cell>
          <cell r="G4258">
            <v>168129</v>
          </cell>
          <cell r="H4258">
            <v>44595</v>
          </cell>
        </row>
        <row r="4259">
          <cell r="B4259" t="str">
            <v>AF.42615</v>
          </cell>
          <cell r="C4259" t="str">
            <v>Beâ toâng thaùp ñieàu aùp chieàu cao &lt;=25m Vöõa beâ toâng maùc 300, ñaù 1x2cm, ñoä suït 6-8 cm</v>
          </cell>
          <cell r="D4259" t="str">
            <v>m³</v>
          </cell>
          <cell r="F4259">
            <v>540133</v>
          </cell>
          <cell r="G4259">
            <v>168129</v>
          </cell>
          <cell r="H4259">
            <v>44595</v>
          </cell>
        </row>
        <row r="4260">
          <cell r="B4260" t="str">
            <v>AF.42616</v>
          </cell>
          <cell r="C4260" t="str">
            <v>Beâ toâng thaùp ñieàu aùp chieàu cao &lt;=25m Vöõa beâ toâng maùc 300, ñaù  2x4cm, ñoä suït 6-8 cm</v>
          </cell>
          <cell r="D4260" t="str">
            <v>m³</v>
          </cell>
          <cell r="F4260">
            <v>497590</v>
          </cell>
          <cell r="G4260">
            <v>168129</v>
          </cell>
          <cell r="H4260">
            <v>44595</v>
          </cell>
        </row>
        <row r="4261">
          <cell r="B4261" t="str">
            <v>AF.42622</v>
          </cell>
          <cell r="C4261" t="str">
            <v>Beâ toâng thaùp ñieàu aùp chieàu cao &gt;25m Vöõa beâ toâng maùc 150, ñaù 1x2cm, ñoä suït 6-8 cm</v>
          </cell>
          <cell r="D4261" t="str">
            <v>m³</v>
          </cell>
          <cell r="F4261">
            <v>398505</v>
          </cell>
          <cell r="G4261">
            <v>188258</v>
          </cell>
          <cell r="H4261">
            <v>49303</v>
          </cell>
        </row>
        <row r="4262">
          <cell r="B4262" t="str">
            <v>AF.42623</v>
          </cell>
          <cell r="C4262" t="str">
            <v>Beâ toâng thaùp ñieàu aùp chieàu cao &gt;25m Vöõa beâ toâng maùc 200, ñaù 1x2cm, ñoä suït 6-8 cm</v>
          </cell>
          <cell r="D4262" t="str">
            <v>m³</v>
          </cell>
          <cell r="F4262">
            <v>448395</v>
          </cell>
          <cell r="G4262">
            <v>188258</v>
          </cell>
          <cell r="H4262">
            <v>49303</v>
          </cell>
        </row>
        <row r="4263">
          <cell r="B4263" t="str">
            <v>AF.42624</v>
          </cell>
          <cell r="C4263" t="str">
            <v>Beâ toâng thaùp ñieàu aùp chieàu cao &gt;25m Vöõa beâ toâng maùc 250, ñaù 1x2cm, ñoä suït 6-8 cm</v>
          </cell>
          <cell r="D4263" t="str">
            <v>m³</v>
          </cell>
          <cell r="F4263">
            <v>504892</v>
          </cell>
          <cell r="G4263">
            <v>188258</v>
          </cell>
          <cell r="H4263">
            <v>49303</v>
          </cell>
        </row>
        <row r="4264">
          <cell r="B4264" t="str">
            <v>AF.42625</v>
          </cell>
          <cell r="C4264" t="str">
            <v>Beâ toâng thaùp ñieàu aùp chieàu cao &gt;25m Vöõa beâ toâng maùc 300, ñaù 1x2cm, ñoä suït 6-8 cm</v>
          </cell>
          <cell r="D4264" t="str">
            <v>m³</v>
          </cell>
          <cell r="F4264">
            <v>540133</v>
          </cell>
          <cell r="G4264">
            <v>188258</v>
          </cell>
          <cell r="H4264">
            <v>49303</v>
          </cell>
        </row>
        <row r="4265">
          <cell r="B4265" t="str">
            <v>AF.42626</v>
          </cell>
          <cell r="C4265" t="str">
            <v>Beâ toâng thaùp ñieàu aùp chieàu cao &gt;25m Vöõa beâ toâng maùc 300, ñaù  2x4cm, ñoä suït 6-8 cm</v>
          </cell>
          <cell r="D4265" t="str">
            <v>m³</v>
          </cell>
          <cell r="F4265">
            <v>497590</v>
          </cell>
          <cell r="G4265">
            <v>188258</v>
          </cell>
          <cell r="H4265">
            <v>49303</v>
          </cell>
        </row>
        <row r="4266">
          <cell r="B4266" t="str">
            <v>AF.42712</v>
          </cell>
          <cell r="C4266" t="str">
            <v>Beâ toâng moá ñôõ, moá neùo ñöôøng oáng aùp löïc Vöõa beâ toâng maùc 150, ñaù 1x2cm, ñoä suït 6-8 cm</v>
          </cell>
          <cell r="D4266" t="str">
            <v>m³</v>
          </cell>
          <cell r="F4266">
            <v>398505</v>
          </cell>
          <cell r="G4266">
            <v>78145</v>
          </cell>
          <cell r="H4266">
            <v>49303</v>
          </cell>
        </row>
        <row r="4267">
          <cell r="B4267" t="str">
            <v>AF.42713</v>
          </cell>
          <cell r="C4267" t="str">
            <v>Beâ toâng moá ñôõ, moá neùo ñöôøng oáng aùp löïc Vöõa beâ toâng maùc 200, ñaù 1x2cm, ñoä suït 6-8 cm</v>
          </cell>
          <cell r="D4267" t="str">
            <v>m³</v>
          </cell>
          <cell r="F4267">
            <v>448395</v>
          </cell>
          <cell r="G4267">
            <v>78145</v>
          </cell>
          <cell r="H4267">
            <v>49303</v>
          </cell>
        </row>
        <row r="4268">
          <cell r="B4268" t="str">
            <v>AF.42714</v>
          </cell>
          <cell r="C4268" t="str">
            <v>Beâ toâng moá ñôõ, moá neùo ñöôøng oáng aùp löïc Vöõa beâ toâng maùc 250, ñaù 1x2cm, ñoä suït 6-8 cm</v>
          </cell>
          <cell r="D4268" t="str">
            <v>m³</v>
          </cell>
          <cell r="F4268">
            <v>504892</v>
          </cell>
          <cell r="G4268">
            <v>78145</v>
          </cell>
          <cell r="H4268">
            <v>49303</v>
          </cell>
        </row>
        <row r="4269">
          <cell r="B4269" t="str">
            <v>AF.42715</v>
          </cell>
          <cell r="C4269" t="str">
            <v>Beâ toâng moá ñôõ, moá neùo ñöôøng oáng aùp löïc Vöõa beâ toâng maùc 300, ñaù 1x2cm, ñoä suït 6-8 cm</v>
          </cell>
          <cell r="D4269" t="str">
            <v>m³</v>
          </cell>
          <cell r="F4269">
            <v>540133</v>
          </cell>
          <cell r="G4269">
            <v>78145</v>
          </cell>
          <cell r="H4269">
            <v>49303</v>
          </cell>
        </row>
        <row r="4270">
          <cell r="B4270" t="str">
            <v>AF.42716</v>
          </cell>
          <cell r="C4270" t="str">
            <v>Beâ toâng moá ñôõ, moá neùo ñöôøng oáng aùp löïc Vöõa beâ toâng maùc 300, ñaù  2x4cm, ñoä suït 6-8 cm</v>
          </cell>
          <cell r="D4270" t="str">
            <v>m³</v>
          </cell>
          <cell r="F4270">
            <v>492712</v>
          </cell>
          <cell r="G4270">
            <v>78145</v>
          </cell>
          <cell r="H4270">
            <v>49303</v>
          </cell>
        </row>
        <row r="4271">
          <cell r="B4271" t="str">
            <v>AF.42722</v>
          </cell>
          <cell r="C4271" t="str">
            <v>Beâ toâng  boïc ñöôøng oáng theùp aùp löïc. Vöõa beâ toâng maùc 150, ñaù 1x2cm, ñoä suït 6-8 cm</v>
          </cell>
          <cell r="D4271" t="str">
            <v>m³</v>
          </cell>
          <cell r="F4271">
            <v>469799</v>
          </cell>
          <cell r="G4271">
            <v>104154</v>
          </cell>
          <cell r="H4271">
            <v>41456</v>
          </cell>
        </row>
        <row r="4272">
          <cell r="B4272" t="str">
            <v>AF.42723</v>
          </cell>
          <cell r="C4272" t="str">
            <v>Beâ toâng  boïc ñöôøng oáng theùp aùp löïc. Vöõa beâ toâng maùc 200, ñaù 1x2cm, ñoä suït 6-8 cm</v>
          </cell>
          <cell r="D4272" t="str">
            <v>m³</v>
          </cell>
          <cell r="F4272">
            <v>519688</v>
          </cell>
          <cell r="G4272">
            <v>104154</v>
          </cell>
          <cell r="H4272">
            <v>41456</v>
          </cell>
        </row>
        <row r="4273">
          <cell r="B4273" t="str">
            <v>AF.42724</v>
          </cell>
          <cell r="C4273" t="str">
            <v>Beâ toâng  boïc ñöôøng oáng theùp aùp löïc. Vöõa beâ toâng maùc 250, ñaù 1x2cm, ñoä suït 6-8 cm</v>
          </cell>
          <cell r="D4273" t="str">
            <v>m³</v>
          </cell>
          <cell r="F4273">
            <v>576186</v>
          </cell>
          <cell r="G4273">
            <v>104154</v>
          </cell>
          <cell r="H4273">
            <v>41456</v>
          </cell>
        </row>
        <row r="4274">
          <cell r="B4274" t="str">
            <v>AF.42725</v>
          </cell>
          <cell r="C4274" t="str">
            <v>Beâ toâng  boïc ñöôøng oáng theùp aùp löïc. Vöõa beâ toâng maùc 300, ñaù 1x2cm, ñoä suït 6-8 cm</v>
          </cell>
          <cell r="D4274" t="str">
            <v>m³</v>
          </cell>
          <cell r="F4274">
            <v>611427</v>
          </cell>
          <cell r="G4274">
            <v>104154</v>
          </cell>
          <cell r="H4274">
            <v>41456</v>
          </cell>
        </row>
        <row r="4275">
          <cell r="B4275" t="str">
            <v>AF.42726</v>
          </cell>
          <cell r="C4275" t="str">
            <v>Beâ toâng  boïc ñöôøng oáng theùp aùp löïc. Vöõa beâ toâng maùc 300, ñaù  2x4cm, ñoä suït 6-8 cm</v>
          </cell>
          <cell r="D4275" t="str">
            <v>m³</v>
          </cell>
          <cell r="F4275">
            <v>564005</v>
          </cell>
          <cell r="G4275">
            <v>104154</v>
          </cell>
          <cell r="H4275">
            <v>41456</v>
          </cell>
        </row>
        <row r="4276">
          <cell r="B4276" t="str">
            <v>AF.42732</v>
          </cell>
          <cell r="C4276" t="str">
            <v>Beâ toâng  beä maùy phaùt Vöõa beâ toâng maùc 150, ñaù 1x2cm, ñoä suït 6-8 cm</v>
          </cell>
          <cell r="D4276" t="str">
            <v>m³</v>
          </cell>
          <cell r="F4276">
            <v>402451</v>
          </cell>
          <cell r="G4276">
            <v>102369</v>
          </cell>
          <cell r="H4276">
            <v>36748</v>
          </cell>
        </row>
        <row r="4277">
          <cell r="B4277" t="str">
            <v>AF.42733</v>
          </cell>
          <cell r="C4277" t="str">
            <v>Beâ toâng  beä maùy phaùt Vöõa beâ toâng maùc 200, ñaù 1x2cm, ñoä suït 6-8 cm</v>
          </cell>
          <cell r="D4277" t="str">
            <v>m³</v>
          </cell>
          <cell r="F4277">
            <v>452834</v>
          </cell>
          <cell r="G4277">
            <v>102369</v>
          </cell>
          <cell r="H4277">
            <v>36748</v>
          </cell>
        </row>
        <row r="4278">
          <cell r="B4278" t="str">
            <v>AF.42734</v>
          </cell>
          <cell r="C4278" t="str">
            <v>Beâ toâng  beä maùy phaùt Vöõa beâ toâng maùc 250, ñaù 1x2cm, ñoä suït 6-8 cm</v>
          </cell>
          <cell r="D4278" t="str">
            <v>m³</v>
          </cell>
          <cell r="F4278">
            <v>509891</v>
          </cell>
          <cell r="G4278">
            <v>102369</v>
          </cell>
          <cell r="H4278">
            <v>36748</v>
          </cell>
        </row>
        <row r="4279">
          <cell r="B4279" t="str">
            <v>AF.42735</v>
          </cell>
          <cell r="C4279" t="str">
            <v>Beâ toâng  beä maùy phaùt Vöõa beâ toâng maùc 300, ñaù 1x2cm, ñoä suït 6-8 cm</v>
          </cell>
          <cell r="D4279" t="str">
            <v>m³</v>
          </cell>
          <cell r="F4279">
            <v>545481</v>
          </cell>
          <cell r="G4279">
            <v>102369</v>
          </cell>
          <cell r="H4279">
            <v>36748</v>
          </cell>
        </row>
        <row r="4280">
          <cell r="B4280" t="str">
            <v>AF.42736</v>
          </cell>
          <cell r="C4280" t="str">
            <v>Beâ toâng  beä maùy phaùt Vöõa beâ toâng maùc 300, ñaù  2x4cm, ñoä suït 6-8 cm</v>
          </cell>
          <cell r="D4280" t="str">
            <v>m³</v>
          </cell>
          <cell r="F4280">
            <v>497590</v>
          </cell>
          <cell r="G4280">
            <v>102369</v>
          </cell>
          <cell r="H4280">
            <v>36748</v>
          </cell>
        </row>
        <row r="4281">
          <cell r="B4281" t="str">
            <v>AF.42742</v>
          </cell>
          <cell r="C4281" t="str">
            <v>Beâ toâng maùi keânh, maùi hoá xoùi. Vöõa beâ toâng maùc 150, ñaù 1x2cm, ñoä suït 6-8 cm</v>
          </cell>
          <cell r="D4281" t="str">
            <v>m³</v>
          </cell>
          <cell r="F4281">
            <v>398505</v>
          </cell>
          <cell r="G4281">
            <v>76522</v>
          </cell>
          <cell r="H4281">
            <v>41456</v>
          </cell>
        </row>
        <row r="4282">
          <cell r="B4282" t="str">
            <v>AF.42743</v>
          </cell>
          <cell r="C4282" t="str">
            <v>Beâ toâng maùi keânh, maùi hoá xoùi. Vöõa beâ toâng maùc 200, ñaù 1x2cm, ñoä suït 6-8 cm</v>
          </cell>
          <cell r="D4282" t="str">
            <v>m³</v>
          </cell>
          <cell r="F4282">
            <v>448395</v>
          </cell>
          <cell r="G4282">
            <v>76522</v>
          </cell>
          <cell r="H4282">
            <v>41456</v>
          </cell>
        </row>
        <row r="4283">
          <cell r="B4283" t="str">
            <v>AF.42744</v>
          </cell>
          <cell r="C4283" t="str">
            <v>Beâ toâng maùi keânh, maùi hoá xoùi. Vöõa beâ toâng maùc 250, ñaù 1x2cm, ñoä suït 6-8 cm</v>
          </cell>
          <cell r="D4283" t="str">
            <v>m³</v>
          </cell>
          <cell r="F4283">
            <v>504892</v>
          </cell>
          <cell r="G4283">
            <v>76522</v>
          </cell>
          <cell r="H4283">
            <v>41456</v>
          </cell>
        </row>
        <row r="4284">
          <cell r="B4284" t="str">
            <v>AF.42745</v>
          </cell>
          <cell r="C4284" t="str">
            <v>Beâ toâng maùi keânh, maùi hoá xoùi. Vöõa beâ toâng maùc 300, ñaù 1x2cm, ñoä suït 6-8 cm</v>
          </cell>
          <cell r="D4284" t="str">
            <v>m³</v>
          </cell>
          <cell r="F4284">
            <v>540133</v>
          </cell>
          <cell r="G4284">
            <v>76522</v>
          </cell>
          <cell r="H4284">
            <v>41456</v>
          </cell>
        </row>
        <row r="4285">
          <cell r="B4285" t="str">
            <v>AF.42746</v>
          </cell>
          <cell r="C4285" t="str">
            <v>Beâ toâng maùi keânh, maùi hoá xoùi. Vöõa beâ toâng maùc 300, ñaù  2x4cm, ñoä suït 6-8 cm</v>
          </cell>
          <cell r="D4285" t="str">
            <v>m³</v>
          </cell>
          <cell r="F4285">
            <v>492712</v>
          </cell>
          <cell r="G4285">
            <v>76522</v>
          </cell>
          <cell r="H4285">
            <v>41456</v>
          </cell>
        </row>
        <row r="4286">
          <cell r="B4286" t="str">
            <v>AF.42752</v>
          </cell>
          <cell r="C4286" t="str">
            <v>Beâ toâng  buoàng xoaén Vöõa beâ toâng maùc 150, ñaù 1x2cm, ñoä suït 6-8 cm</v>
          </cell>
          <cell r="D4286" t="str">
            <v>m³</v>
          </cell>
          <cell r="F4286">
            <v>441209</v>
          </cell>
          <cell r="G4286">
            <v>124985</v>
          </cell>
          <cell r="H4286">
            <v>36748</v>
          </cell>
        </row>
        <row r="4287">
          <cell r="B4287" t="str">
            <v>AF.42753</v>
          </cell>
          <cell r="C4287" t="str">
            <v>Beâ toâng  buoàng xoaén Vöõa beâ toâng maùc 200, ñaù 1x2cm, ñoä suït 6-8 cm</v>
          </cell>
          <cell r="D4287" t="str">
            <v>m³</v>
          </cell>
          <cell r="F4287">
            <v>491099</v>
          </cell>
          <cell r="G4287">
            <v>124985</v>
          </cell>
          <cell r="H4287">
            <v>36748</v>
          </cell>
        </row>
        <row r="4288">
          <cell r="B4288" t="str">
            <v>AF.42754</v>
          </cell>
          <cell r="C4288" t="str">
            <v>Beâ toâng  buoàng xoaén Vöõa beâ toâng maùc 250, ñaù 1x2cm, ñoä suït 6-8 cm</v>
          </cell>
          <cell r="D4288" t="str">
            <v>m³</v>
          </cell>
          <cell r="F4288">
            <v>547597</v>
          </cell>
          <cell r="G4288">
            <v>124985</v>
          </cell>
          <cell r="H4288">
            <v>36748</v>
          </cell>
        </row>
        <row r="4289">
          <cell r="B4289" t="str">
            <v>AF.42755</v>
          </cell>
          <cell r="C4289" t="str">
            <v>Beâ toâng  buoàng xoaén Vöõa beâ toâng maùc 300, ñaù 1x2cm, ñoä suït 6-8 cm</v>
          </cell>
          <cell r="D4289" t="str">
            <v>m³</v>
          </cell>
          <cell r="F4289">
            <v>582838</v>
          </cell>
          <cell r="G4289">
            <v>124985</v>
          </cell>
          <cell r="H4289">
            <v>36748</v>
          </cell>
        </row>
        <row r="4290">
          <cell r="B4290" t="str">
            <v>AF.42756</v>
          </cell>
          <cell r="C4290" t="str">
            <v>Beâ toâng  buoàng xoaén Vöõa beâ toâng maùc 300, ñaù  2x4cm, ñoä suït 6-8 cm</v>
          </cell>
          <cell r="D4290" t="str">
            <v>m³</v>
          </cell>
          <cell r="F4290">
            <v>535416</v>
          </cell>
          <cell r="G4290">
            <v>124985</v>
          </cell>
          <cell r="H4290">
            <v>36748</v>
          </cell>
        </row>
        <row r="4291">
          <cell r="B4291" t="str">
            <v>AF.42762</v>
          </cell>
          <cell r="C4291" t="str">
            <v>Beâ toâng oáng huùt. Vöõa beâ toâng maùc 150, ñaù 1x2cm, ñoä suït 6-8 cm</v>
          </cell>
          <cell r="D4291" t="str">
            <v>m³</v>
          </cell>
          <cell r="F4291">
            <v>441209</v>
          </cell>
          <cell r="G4291">
            <v>124985</v>
          </cell>
          <cell r="H4291">
            <v>36748</v>
          </cell>
        </row>
        <row r="4292">
          <cell r="B4292" t="str">
            <v>AF.42763</v>
          </cell>
          <cell r="C4292" t="str">
            <v>Beâ toâng oáng huùt. Vöõa beâ toâng maùc 200, ñaù 1x2cm, ñoä suït 6-8 cm</v>
          </cell>
          <cell r="D4292" t="str">
            <v>m³</v>
          </cell>
          <cell r="F4292">
            <v>491099</v>
          </cell>
          <cell r="G4292">
            <v>124985</v>
          </cell>
          <cell r="H4292">
            <v>36748</v>
          </cell>
        </row>
        <row r="4293">
          <cell r="B4293" t="str">
            <v>AF.42764</v>
          </cell>
          <cell r="C4293" t="str">
            <v>Beâ toâng oáng huùt. Vöõa beâ toâng maùc 250, ñaù 1x2cm, ñoä suït 6-8 cm</v>
          </cell>
          <cell r="D4293" t="str">
            <v>m³</v>
          </cell>
          <cell r="F4293">
            <v>547597</v>
          </cell>
          <cell r="G4293">
            <v>124985</v>
          </cell>
          <cell r="H4293">
            <v>36748</v>
          </cell>
        </row>
        <row r="4294">
          <cell r="B4294" t="str">
            <v>AF.42765</v>
          </cell>
          <cell r="C4294" t="str">
            <v>Beâ toâng oáng huùt. Vöõa beâ toâng maùc 300, ñaù 1x2cm, ñoä suït 6-8 cm</v>
          </cell>
          <cell r="D4294" t="str">
            <v>m³</v>
          </cell>
          <cell r="F4294">
            <v>582838</v>
          </cell>
          <cell r="G4294">
            <v>124985</v>
          </cell>
          <cell r="H4294">
            <v>36748</v>
          </cell>
        </row>
        <row r="4295">
          <cell r="B4295" t="str">
            <v>AF.42766</v>
          </cell>
          <cell r="C4295" t="str">
            <v>Beâ toâng oáng huùt. Vöõa beâ toâng maùc 300, ñaù  2x4cm, ñoä suït 6-8 cm</v>
          </cell>
          <cell r="D4295" t="str">
            <v>m³</v>
          </cell>
          <cell r="F4295">
            <v>535416</v>
          </cell>
          <cell r="G4295">
            <v>124985</v>
          </cell>
          <cell r="H4295">
            <v>36748</v>
          </cell>
        </row>
        <row r="4296">
          <cell r="B4296" t="str">
            <v>AF.42772</v>
          </cell>
          <cell r="C4296" t="str">
            <v>Beâ toâng saøn daøy &gt;=30cm. Vöõa beâ toâng maùc 150, ñaù 1x2cm, ñoä suït 6-8 cm</v>
          </cell>
          <cell r="D4296" t="str">
            <v>m³</v>
          </cell>
          <cell r="F4296">
            <v>398505</v>
          </cell>
          <cell r="G4296">
            <v>62358</v>
          </cell>
          <cell r="H4296">
            <v>41456</v>
          </cell>
        </row>
        <row r="4297">
          <cell r="B4297" t="str">
            <v>AF.42773</v>
          </cell>
          <cell r="C4297" t="str">
            <v>Beâ toâng saøn daøy  &gt;=30cm. Vöõa beâ toâng maùc 200, ñaù 1x2cm, ñoä suït 6-8 cm</v>
          </cell>
          <cell r="D4297" t="str">
            <v>m³</v>
          </cell>
          <cell r="F4297">
            <v>448395</v>
          </cell>
          <cell r="G4297">
            <v>62358</v>
          </cell>
          <cell r="H4297">
            <v>41456</v>
          </cell>
        </row>
        <row r="4298">
          <cell r="B4298" t="str">
            <v>AF.42774</v>
          </cell>
          <cell r="C4298" t="str">
            <v>Beâ toâng saøn daøy  &gt;=30cm. Vöõa beâ toâng maùc 250, ñaù 1x2cm, ñoä suït 6-8 cm</v>
          </cell>
          <cell r="D4298" t="str">
            <v>m³</v>
          </cell>
          <cell r="F4298">
            <v>504892</v>
          </cell>
          <cell r="G4298">
            <v>62358</v>
          </cell>
          <cell r="H4298">
            <v>41456</v>
          </cell>
        </row>
        <row r="4299">
          <cell r="B4299" t="str">
            <v>AF.42775</v>
          </cell>
          <cell r="C4299" t="str">
            <v>Beâ toâng saøn daøy  &gt;=30cm. Vöõa beâ toâng maùc 300, ñaù 1x2cm, ñoä suït 6-8 cm</v>
          </cell>
          <cell r="D4299" t="str">
            <v>m³</v>
          </cell>
          <cell r="F4299">
            <v>540133</v>
          </cell>
          <cell r="G4299">
            <v>62358</v>
          </cell>
          <cell r="H4299">
            <v>41456</v>
          </cell>
        </row>
        <row r="4300">
          <cell r="B4300" t="str">
            <v>AF.42776</v>
          </cell>
          <cell r="C4300" t="str">
            <v>B tng sn dy &gt;=30cm. Vöõa beâ toâng maùc 300, ñaù  2x4cm, ñoä suït 6-8 cm</v>
          </cell>
          <cell r="D4300" t="str">
            <v>m³</v>
          </cell>
          <cell r="F4300">
            <v>492712</v>
          </cell>
          <cell r="G4300">
            <v>78145</v>
          </cell>
          <cell r="H4300">
            <v>49303</v>
          </cell>
        </row>
        <row r="4301">
          <cell r="B4301" t="str">
            <v>AF.42810</v>
          </cell>
          <cell r="C4301" t="str">
            <v>Beâ toâng coát lieäu lôùn Dmax&gt;=80mm.</v>
          </cell>
          <cell r="D4301" t="str">
            <v>m³</v>
          </cell>
          <cell r="G4301">
            <v>33547</v>
          </cell>
          <cell r="H4301">
            <v>88526</v>
          </cell>
        </row>
        <row r="4302">
          <cell r="B4302" t="str">
            <v>AF.42812</v>
          </cell>
          <cell r="C4302" t="str">
            <v>Beâ toâng coát lieäu lôùn Dmax&gt;=80mm vöõa maùc 150, ñaù 4x6 ñoä suït töø 6-8cm.</v>
          </cell>
          <cell r="D4302" t="str">
            <v>m³</v>
          </cell>
          <cell r="F4302">
            <v>360767</v>
          </cell>
          <cell r="G4302">
            <v>33547</v>
          </cell>
          <cell r="H4302">
            <v>54841</v>
          </cell>
        </row>
        <row r="4303">
          <cell r="B4303" t="str">
            <v>AF.42813</v>
          </cell>
          <cell r="C4303" t="str">
            <v>Beâ toâng coát lieäu lôùn Dmax&gt;=80mm vöõa maùc 200, ñaù 4x6 ñoä suït töø 6-8cm.</v>
          </cell>
          <cell r="D4303" t="str">
            <v>m³</v>
          </cell>
          <cell r="F4303">
            <v>404874</v>
          </cell>
          <cell r="G4303">
            <v>33547</v>
          </cell>
          <cell r="H4303">
            <v>54841</v>
          </cell>
        </row>
        <row r="4304">
          <cell r="B4304" t="str">
            <v>AF.42814</v>
          </cell>
          <cell r="C4304" t="str">
            <v>Beâ toâng coát lieäu lôùn Dmax&gt;=80mm vöõa maùc 250, ñaù 4x6 ñoä suït töø 6-8cm.</v>
          </cell>
          <cell r="D4304" t="str">
            <v>m³</v>
          </cell>
          <cell r="F4304">
            <v>452175</v>
          </cell>
          <cell r="G4304">
            <v>33547</v>
          </cell>
          <cell r="H4304">
            <v>54841</v>
          </cell>
        </row>
        <row r="4305">
          <cell r="B4305" t="str">
            <v>AF.42815</v>
          </cell>
          <cell r="C4305" t="str">
            <v>Beâ toâng coát lieäu lôùn Dmax&gt;=80mm vöõa maùc 300, ñaù 4x6ñoä suït töø 6-8cm.</v>
          </cell>
          <cell r="D4305" t="str">
            <v>m³</v>
          </cell>
          <cell r="F4305">
            <v>506148</v>
          </cell>
          <cell r="G4305">
            <v>33547</v>
          </cell>
          <cell r="H4305">
            <v>54841</v>
          </cell>
        </row>
        <row r="4306">
          <cell r="B4306" t="str">
            <v>AF.42912</v>
          </cell>
          <cell r="C4306" t="str">
            <v>Beâ toâng cheøn ( khe van, khe phai, khe löôùi chaén raùc, moá ñôõ, goái van). Vöõa beâ toâng maùc 150, ñaù 1x2cm, ñoä suït 6-8 cm</v>
          </cell>
          <cell r="D4306" t="str">
            <v>m³</v>
          </cell>
          <cell r="F4306">
            <v>629482</v>
          </cell>
          <cell r="G4306">
            <v>502810</v>
          </cell>
          <cell r="H4306">
            <v>48119</v>
          </cell>
        </row>
        <row r="4307">
          <cell r="B4307" t="str">
            <v>AF.42913</v>
          </cell>
          <cell r="C4307" t="str">
            <v>Beâ toâng cheøn ( khe van, khe phai, khe löôùi chaén raùc, moá ñôõ, goái van). Vöõa beâ toâng maùc 200, ñaù 1x2cm, ñoä suït 6-8 cm</v>
          </cell>
          <cell r="D4307" t="str">
            <v>m³</v>
          </cell>
          <cell r="F4307">
            <v>679731</v>
          </cell>
          <cell r="G4307">
            <v>502810</v>
          </cell>
          <cell r="H4307">
            <v>48119</v>
          </cell>
        </row>
        <row r="4308">
          <cell r="B4308" t="str">
            <v>AF.42914</v>
          </cell>
          <cell r="C4308" t="str">
            <v>Beâ toâng cheøn ( khe van, khe phai, khe löôùi chaén raùc, moá ñôõ, goái van). Vöõa beâ toâng maùc 250, ñaù 1x2cm, ñoä suït 6-8 cm</v>
          </cell>
          <cell r="D4308" t="str">
            <v>m³</v>
          </cell>
          <cell r="F4308">
            <v>736229</v>
          </cell>
          <cell r="G4308">
            <v>502810</v>
          </cell>
          <cell r="H4308">
            <v>48119</v>
          </cell>
        </row>
        <row r="4309">
          <cell r="B4309" t="str">
            <v>AF.42915</v>
          </cell>
          <cell r="C4309" t="str">
            <v>Beâ toâng cheøn ( khe van, khe phai, khe löôùi chaén raùc, moá ñôõ, goái van). Vöõa beâ toâng maùc 300, ñaù 1x2cm, ñoä suït 6-8 cm</v>
          </cell>
          <cell r="D4309" t="str">
            <v>m³</v>
          </cell>
          <cell r="F4309">
            <v>771470</v>
          </cell>
          <cell r="G4309">
            <v>502810</v>
          </cell>
          <cell r="H4309">
            <v>48119</v>
          </cell>
        </row>
        <row r="4310">
          <cell r="B4310" t="str">
            <v>AF.42916</v>
          </cell>
          <cell r="C4310" t="str">
            <v>Beâ toâng cheøn ( khe van, khe phai, khe löôùi chaén raùc, moá ñôõ, goái van). Vöõa beâ toâng maùc 300, ñaù  2x4cm, ñoä suït 6-8 cm</v>
          </cell>
          <cell r="D4310" t="str">
            <v>m³</v>
          </cell>
          <cell r="F4310">
            <v>678093</v>
          </cell>
          <cell r="G4310">
            <v>502810</v>
          </cell>
          <cell r="H4310">
            <v>48119</v>
          </cell>
        </row>
        <row r="4311">
          <cell r="B4311" t="str">
            <v>AF.43110</v>
          </cell>
          <cell r="C4311" t="str">
            <v>Beâ toâng loùt moùng, laáp ñaày</v>
          </cell>
          <cell r="D4311" t="str">
            <v>m³</v>
          </cell>
          <cell r="G4311">
            <v>13840</v>
          </cell>
          <cell r="H4311">
            <v>286081</v>
          </cell>
        </row>
        <row r="4312">
          <cell r="B4312" t="str">
            <v>AF.43112</v>
          </cell>
          <cell r="C4312" t="str">
            <v>Beâ toâng loùt moùng, laáp ñaày, ñaù 1x2 M150 - ñoä suït 6-8cm</v>
          </cell>
          <cell r="D4312" t="str">
            <v>m³</v>
          </cell>
          <cell r="F4312">
            <v>394560</v>
          </cell>
          <cell r="G4312">
            <v>13840</v>
          </cell>
          <cell r="H4312">
            <v>33089</v>
          </cell>
        </row>
        <row r="4313">
          <cell r="B4313" t="str">
            <v>AF.43113</v>
          </cell>
          <cell r="C4313" t="str">
            <v>Beâ toâng loùt moùng, laáp ñaày, ñaù 1x2 M200 - ñoä suït 6-8cm</v>
          </cell>
          <cell r="D4313" t="str">
            <v>m³</v>
          </cell>
          <cell r="F4313">
            <v>443955</v>
          </cell>
          <cell r="G4313">
            <v>13840</v>
          </cell>
          <cell r="H4313">
            <v>33089</v>
          </cell>
        </row>
        <row r="4314">
          <cell r="B4314" t="str">
            <v>AF.43114</v>
          </cell>
          <cell r="C4314" t="str">
            <v>Beâ toâng loùt moùng, laáp ñaày, ñaù 1x2 M200 - ñoä suït 6-8cm</v>
          </cell>
          <cell r="D4314" t="str">
            <v>m³</v>
          </cell>
          <cell r="F4314">
            <v>499893</v>
          </cell>
          <cell r="G4314">
            <v>13840</v>
          </cell>
          <cell r="H4314">
            <v>33089</v>
          </cell>
        </row>
        <row r="4315">
          <cell r="B4315" t="str">
            <v>AF.43115</v>
          </cell>
          <cell r="C4315" t="str">
            <v>Beâ toâng loùt moùng, laáp ñaày, ñaù 1x2 M200 - ñoä suït 6-8cm</v>
          </cell>
          <cell r="D4315" t="str">
            <v>m³</v>
          </cell>
          <cell r="F4315">
            <v>534786</v>
          </cell>
          <cell r="G4315">
            <v>13840</v>
          </cell>
          <cell r="H4315">
            <v>33089</v>
          </cell>
        </row>
        <row r="4316">
          <cell r="B4316" t="str">
            <v>AF.43120</v>
          </cell>
          <cell r="C4316" t="str">
            <v>Beâ toâng baûn ñaùy.</v>
          </cell>
          <cell r="D4316" t="str">
            <v>m³</v>
          </cell>
          <cell r="G4316">
            <v>37879</v>
          </cell>
          <cell r="H4316">
            <v>37414</v>
          </cell>
        </row>
        <row r="4317">
          <cell r="B4317" t="str">
            <v>AF.43122</v>
          </cell>
          <cell r="C4317" t="str">
            <v>Beâ toâng baûn ñaùy, ñaù 1x2 M150 - ñoä suït 6-8cm</v>
          </cell>
          <cell r="D4317" t="str">
            <v>m³</v>
          </cell>
          <cell r="F4317">
            <v>402451</v>
          </cell>
          <cell r="G4317">
            <v>37879</v>
          </cell>
          <cell r="H4317">
            <v>37414</v>
          </cell>
        </row>
        <row r="4318">
          <cell r="B4318" t="str">
            <v>AF.43123</v>
          </cell>
          <cell r="C4318" t="str">
            <v>Beâ toâng baûn ñaùy, ñaù 1x2 M200 - ñoä suït 6-8cm</v>
          </cell>
          <cell r="D4318" t="str">
            <v>m³</v>
          </cell>
          <cell r="F4318">
            <v>452834</v>
          </cell>
          <cell r="G4318">
            <v>37879</v>
          </cell>
          <cell r="H4318">
            <v>37414</v>
          </cell>
        </row>
        <row r="4319">
          <cell r="B4319" t="str">
            <v>AF.43124</v>
          </cell>
          <cell r="C4319" t="str">
            <v>Beâ toâng baûn ñaùy, ñaù 1x2 M200 - ñoä suït 6-8cm</v>
          </cell>
          <cell r="D4319" t="str">
            <v>m³</v>
          </cell>
          <cell r="F4319">
            <v>509891</v>
          </cell>
          <cell r="G4319">
            <v>37879</v>
          </cell>
          <cell r="H4319">
            <v>37414</v>
          </cell>
        </row>
        <row r="4320">
          <cell r="B4320" t="str">
            <v>AF.43125</v>
          </cell>
          <cell r="C4320" t="str">
            <v>Beâ toâng baûn ñaùy, ñaù 1x2 M200 - ñoä suït 6-8cm</v>
          </cell>
          <cell r="D4320" t="str">
            <v>m³</v>
          </cell>
          <cell r="F4320">
            <v>545481</v>
          </cell>
          <cell r="G4320">
            <v>37879</v>
          </cell>
          <cell r="H4320">
            <v>37414</v>
          </cell>
        </row>
        <row r="4321">
          <cell r="B4321" t="str">
            <v>AF.43130</v>
          </cell>
          <cell r="C4321" t="str">
            <v>Beâ toâng neàn.</v>
          </cell>
          <cell r="D4321" t="str">
            <v>m³</v>
          </cell>
          <cell r="G4321">
            <v>2112</v>
          </cell>
          <cell r="H4321">
            <v>32566</v>
          </cell>
        </row>
        <row r="4322">
          <cell r="B4322" t="str">
            <v>AF.43132</v>
          </cell>
          <cell r="C4322" t="str">
            <v>Beâ toâng neàn, ñaù 1x2 M150 - ñoä suït 6-8cm</v>
          </cell>
          <cell r="D4322" t="str">
            <v>m³</v>
          </cell>
          <cell r="F4322">
            <v>400451</v>
          </cell>
          <cell r="G4322">
            <v>21125</v>
          </cell>
          <cell r="H4322">
            <v>32566</v>
          </cell>
        </row>
        <row r="4323">
          <cell r="B4323" t="str">
            <v>AF.43133</v>
          </cell>
          <cell r="C4323" t="str">
            <v>Beâ toâng neàn, ñaù 1x2 M200 - ñoä suït 6-8cm</v>
          </cell>
          <cell r="D4323" t="str">
            <v>m³</v>
          </cell>
          <cell r="F4323">
            <v>450053</v>
          </cell>
          <cell r="G4323">
            <v>21125</v>
          </cell>
          <cell r="H4323">
            <v>32566</v>
          </cell>
        </row>
        <row r="4324">
          <cell r="B4324" t="str">
            <v>AF.43134</v>
          </cell>
          <cell r="C4324" t="str">
            <v>Beâ toâng neàn, ñaù 1x2 M200 - ñoä suït 6-8cm</v>
          </cell>
          <cell r="D4324" t="str">
            <v>m³</v>
          </cell>
          <cell r="F4324">
            <v>506837</v>
          </cell>
          <cell r="G4324">
            <v>21125</v>
          </cell>
          <cell r="H4324">
            <v>32566</v>
          </cell>
        </row>
        <row r="4325">
          <cell r="B4325" t="str">
            <v>AF.43135</v>
          </cell>
          <cell r="C4325" t="str">
            <v>Beâ toâng neàn, ñaù 1x2 M200 - ñoä suït 6-8cm</v>
          </cell>
          <cell r="D4325" t="str">
            <v>m³</v>
          </cell>
          <cell r="F4325">
            <v>542245</v>
          </cell>
          <cell r="G4325">
            <v>21125</v>
          </cell>
          <cell r="H4325">
            <v>32566</v>
          </cell>
        </row>
        <row r="4326">
          <cell r="B4326" t="str">
            <v>AF.43210</v>
          </cell>
          <cell r="C4326" t="str">
            <v>Beâ toâng töôøng, caùnh, töôøng bieân chieàu daøy &lt;=0,45m.</v>
          </cell>
          <cell r="D4326" t="str">
            <v>m³</v>
          </cell>
          <cell r="F4326">
            <v>121188</v>
          </cell>
          <cell r="G4326">
            <v>116664</v>
          </cell>
          <cell r="H4326">
            <v>51154</v>
          </cell>
        </row>
        <row r="4327">
          <cell r="B4327" t="str">
            <v>AF.43212</v>
          </cell>
          <cell r="C4327" t="str">
            <v>Beâ toâng töôøng, caùnh, töôøng bieân chieàu daøy &lt;=0,45m, ñaù 1x2 M150 - ñoä suït 6-8cm</v>
          </cell>
          <cell r="D4327" t="str">
            <v>m³</v>
          </cell>
          <cell r="F4327">
            <v>519693</v>
          </cell>
          <cell r="G4327">
            <v>116664</v>
          </cell>
          <cell r="H4327">
            <v>51154</v>
          </cell>
        </row>
        <row r="4328">
          <cell r="B4328" t="str">
            <v>AF.43213</v>
          </cell>
          <cell r="C4328" t="str">
            <v>Beâ toâng töôøng, caùnh, töôøng bieân chieàu daøy &lt;=0,45m, ñaù 1x2 M200 - ñoä suït 6-8cm</v>
          </cell>
          <cell r="D4328" t="str">
            <v>m³</v>
          </cell>
          <cell r="F4328">
            <v>569583</v>
          </cell>
          <cell r="G4328">
            <v>116664</v>
          </cell>
          <cell r="H4328">
            <v>51154</v>
          </cell>
        </row>
        <row r="4329">
          <cell r="B4329" t="str">
            <v>AF.43214</v>
          </cell>
          <cell r="C4329" t="str">
            <v>Beâ toâng töôøng, caùnh, töôøng bieân chieàu daøy &lt;=0,45m, ñaù 1x2 M200 - ñoä suït 6-8cm</v>
          </cell>
          <cell r="D4329" t="str">
            <v>m³</v>
          </cell>
          <cell r="F4329">
            <v>626081</v>
          </cell>
          <cell r="G4329">
            <v>116664</v>
          </cell>
          <cell r="H4329">
            <v>51154</v>
          </cell>
        </row>
        <row r="4330">
          <cell r="B4330" t="str">
            <v>AF.43215</v>
          </cell>
          <cell r="C4330" t="str">
            <v>Beâ toâng töôøng, caùnh, töôøng bieân chieàu daøy &lt;=0,45m, ñaù 1x2 M200 - ñoä suït 6-8cm</v>
          </cell>
          <cell r="D4330" t="str">
            <v>m³</v>
          </cell>
          <cell r="F4330">
            <v>661322</v>
          </cell>
          <cell r="G4330">
            <v>116664</v>
          </cell>
          <cell r="H4330">
            <v>51154</v>
          </cell>
        </row>
        <row r="4331">
          <cell r="B4331" t="str">
            <v>AF.43220</v>
          </cell>
          <cell r="C4331" t="str">
            <v>Beâ toâng töôøng, caùnh, töôøng bieân chieàu daøy &gt;0,45ñeán &lt;=1m.</v>
          </cell>
          <cell r="D4331" t="str">
            <v>m³</v>
          </cell>
          <cell r="F4331">
            <v>613900</v>
          </cell>
          <cell r="G4331">
            <v>105614</v>
          </cell>
          <cell r="H4331">
            <v>51154</v>
          </cell>
        </row>
        <row r="4332">
          <cell r="B4332" t="str">
            <v>AF.43222</v>
          </cell>
          <cell r="C4332" t="str">
            <v>Beâ toâng töôøng, caùnh, töôøng bieân chieàu daøy &gt;0,45ñeán &lt;=1m, ñaù 1x2 M150 - ñoä suït 6-8cm</v>
          </cell>
          <cell r="D4332" t="str">
            <v>m³</v>
          </cell>
          <cell r="F4332">
            <v>447682</v>
          </cell>
          <cell r="G4332">
            <v>105614</v>
          </cell>
          <cell r="H4332">
            <v>51154</v>
          </cell>
        </row>
        <row r="4333">
          <cell r="B4333" t="str">
            <v>AF.43223</v>
          </cell>
          <cell r="C4333" t="str">
            <v>Beâ toâng töôøng, caùnh, töôøng bieân chieàu daøy &gt;0,45ñeán &lt;=1m, ñaù 1x2 M200 - ñoä suït 6-8cm</v>
          </cell>
          <cell r="D4333" t="str">
            <v>m³</v>
          </cell>
          <cell r="F4333">
            <v>497571</v>
          </cell>
          <cell r="G4333">
            <v>105614</v>
          </cell>
          <cell r="H4333">
            <v>51154</v>
          </cell>
        </row>
        <row r="4334">
          <cell r="B4334" t="str">
            <v>AF.43224</v>
          </cell>
          <cell r="C4334" t="str">
            <v>Beâ toâng töôøng, caùnh, töôøng bieân chieàu daøy &gt;0,45ñeán &lt;=1m, ñaù 1x2 M200 - ñoä suït 6-8cm</v>
          </cell>
          <cell r="D4334" t="str">
            <v>m³</v>
          </cell>
          <cell r="F4334">
            <v>554069</v>
          </cell>
          <cell r="G4334">
            <v>105614</v>
          </cell>
          <cell r="H4334">
            <v>51154</v>
          </cell>
        </row>
        <row r="4335">
          <cell r="B4335" t="str">
            <v>AF.43225</v>
          </cell>
          <cell r="C4335" t="str">
            <v>Beâ toâng töôøng, caùnh, töôøng bieân chieàu daøy &gt;0,45ñeán &lt;=1m, ñaù 1x2 M200 - ñoä suït 6-8cm</v>
          </cell>
          <cell r="D4335" t="str">
            <v>m³</v>
          </cell>
          <cell r="F4335">
            <v>589310</v>
          </cell>
          <cell r="G4335">
            <v>105614</v>
          </cell>
          <cell r="H4335">
            <v>51154</v>
          </cell>
        </row>
        <row r="4336">
          <cell r="B4336" t="str">
            <v>AF.43230</v>
          </cell>
          <cell r="C4336" t="str">
            <v>Beâ toâng töôøng, caùnh, töôøng bieân chieàu daøy &gt;1 ñeán &lt;=2m.</v>
          </cell>
          <cell r="D4336" t="str">
            <v>m³</v>
          </cell>
          <cell r="F4336">
            <v>541888</v>
          </cell>
          <cell r="G4336">
            <v>95037</v>
          </cell>
          <cell r="H4336">
            <v>46829</v>
          </cell>
        </row>
        <row r="4337">
          <cell r="B4337" t="str">
            <v>AF.43232</v>
          </cell>
          <cell r="C4337" t="str">
            <v>Beâ toâng töôøng, caùnh, töôøng bieân chieàu daøy &gt;1 ñeán &lt;=2m, ñaù 1x2 M150 - ñoä suït 6-8cm</v>
          </cell>
          <cell r="D4337" t="str">
            <v>m³</v>
          </cell>
          <cell r="F4337">
            <v>432932</v>
          </cell>
          <cell r="G4337">
            <v>95037</v>
          </cell>
          <cell r="H4337">
            <v>46829</v>
          </cell>
        </row>
        <row r="4338">
          <cell r="B4338" t="str">
            <v>AF.43233</v>
          </cell>
          <cell r="C4338" t="str">
            <v>Beâ toâng töôøng, caùnh, töôøng bieân chieàu daøy &gt;1 ñeán &lt;=2m, ñaù 1x2 M200 - ñoä suït 6-8cm</v>
          </cell>
          <cell r="D4338" t="str">
            <v>m³</v>
          </cell>
          <cell r="F4338">
            <v>482821</v>
          </cell>
          <cell r="G4338">
            <v>95037</v>
          </cell>
          <cell r="H4338">
            <v>46829</v>
          </cell>
        </row>
        <row r="4339">
          <cell r="B4339" t="str">
            <v>AF.43234</v>
          </cell>
          <cell r="C4339" t="str">
            <v>Beâ toâng töôøng, caùnh, töôøng bieân chieàu daøy &gt;1 ñeán &lt;=2m, ñaù 1x2 M200 - ñoä suït 6-8cm</v>
          </cell>
          <cell r="D4339" t="str">
            <v>m³</v>
          </cell>
          <cell r="F4339">
            <v>539319</v>
          </cell>
          <cell r="G4339">
            <v>95037</v>
          </cell>
          <cell r="H4339">
            <v>46829</v>
          </cell>
        </row>
        <row r="4340">
          <cell r="B4340" t="str">
            <v>AF.43235</v>
          </cell>
          <cell r="C4340" t="str">
            <v>Beâ toâng töôøng, caùnh, töôøng bieân chieàu daøy &gt;1 ñeán &lt;=2m, ñaù 1x2 M200 - ñoä suït 6-8cm</v>
          </cell>
          <cell r="D4340" t="str">
            <v>m³</v>
          </cell>
          <cell r="F4340">
            <v>574560</v>
          </cell>
          <cell r="G4340">
            <v>95037</v>
          </cell>
          <cell r="H4340">
            <v>46829</v>
          </cell>
        </row>
        <row r="4341">
          <cell r="B4341" t="str">
            <v>AF.43240</v>
          </cell>
          <cell r="C4341" t="str">
            <v>Beâ toâng töôøng, caùnh, töôøng bieân chieàu daøy &gt;2 ñeán &lt;=3m.</v>
          </cell>
          <cell r="D4341" t="str">
            <v>m³</v>
          </cell>
          <cell r="F4341">
            <v>527138</v>
          </cell>
          <cell r="G4341">
            <v>85525</v>
          </cell>
          <cell r="H4341">
            <v>46829</v>
          </cell>
        </row>
        <row r="4342">
          <cell r="B4342" t="str">
            <v>AF.43242</v>
          </cell>
          <cell r="C4342" t="str">
            <v>Beâ toâng töôøng, caùnh, töôøng bieân chieàu daøy &gt;2 ñeán &lt;=3m, ñaù 1x2 M150 - ñoä suït 6-8cm</v>
          </cell>
          <cell r="D4342" t="str">
            <v>m³</v>
          </cell>
          <cell r="F4342">
            <v>423090</v>
          </cell>
          <cell r="G4342">
            <v>85525</v>
          </cell>
          <cell r="H4342">
            <v>46829</v>
          </cell>
        </row>
        <row r="4343">
          <cell r="B4343" t="str">
            <v>AF.43243</v>
          </cell>
          <cell r="C4343" t="str">
            <v>Beâ toâng töôøng, caùnh, töôøng bieân chieàu daøy &gt;2 ñeán &lt;=3m, ñaù 1x2 M200 - ñoä suït 6-8cm</v>
          </cell>
          <cell r="D4343" t="str">
            <v>m³</v>
          </cell>
          <cell r="F4343">
            <v>472980</v>
          </cell>
          <cell r="G4343">
            <v>85525</v>
          </cell>
          <cell r="H4343">
            <v>46829</v>
          </cell>
        </row>
        <row r="4344">
          <cell r="B4344" t="str">
            <v>AF.43244</v>
          </cell>
          <cell r="C4344" t="str">
            <v>Beâ toâng töôøng, caùnh, töôøng bieân chieàu daøy &gt;2 ñeán &lt;=3m, ñaù 1x2 M200 - ñoä suït 6-8cm</v>
          </cell>
          <cell r="D4344" t="str">
            <v>m³</v>
          </cell>
          <cell r="F4344">
            <v>529477</v>
          </cell>
          <cell r="G4344">
            <v>85525</v>
          </cell>
          <cell r="H4344">
            <v>46829</v>
          </cell>
        </row>
        <row r="4345">
          <cell r="B4345" t="str">
            <v>AF.43245</v>
          </cell>
          <cell r="C4345" t="str">
            <v>Beâ toâng töôøng, caùnh, töôøng bieân chieàu daøy &gt;2 ñeán &lt;=3m, ñaù 1x2 M200 - ñoä suït 6-8cm</v>
          </cell>
          <cell r="D4345" t="str">
            <v>m³</v>
          </cell>
          <cell r="F4345">
            <v>564718</v>
          </cell>
          <cell r="G4345">
            <v>85525</v>
          </cell>
          <cell r="H4345">
            <v>46829</v>
          </cell>
        </row>
        <row r="4346">
          <cell r="B4346" t="str">
            <v>AF.43250</v>
          </cell>
          <cell r="C4346" t="str">
            <v>Beâ toâng töôøng, caùnh, töôøng bieân chieàu daøy &gt;3 ñeán &lt;=5m.</v>
          </cell>
          <cell r="D4346" t="str">
            <v>m³</v>
          </cell>
          <cell r="F4346">
            <v>17211</v>
          </cell>
          <cell r="G4346">
            <v>76961</v>
          </cell>
          <cell r="H4346">
            <v>42505</v>
          </cell>
        </row>
        <row r="4347">
          <cell r="B4347" t="str">
            <v>AF.43252</v>
          </cell>
          <cell r="C4347" t="str">
            <v>Beâ toâng töôøng, caùnh, töôøng bieân chieàu daøy &gt;3 ñeán &lt;=5m, ñaù 1x2 M150 - ñoä suït 6-8cm</v>
          </cell>
          <cell r="D4347" t="str">
            <v>m³</v>
          </cell>
          <cell r="F4347">
            <v>415716</v>
          </cell>
          <cell r="G4347">
            <v>76961</v>
          </cell>
          <cell r="H4347">
            <v>42505</v>
          </cell>
        </row>
        <row r="4348">
          <cell r="B4348" t="str">
            <v>AF.43253</v>
          </cell>
          <cell r="C4348" t="str">
            <v>Beâ toâng töôøng, caùnh, töôøng bieân chieàu daøy &gt;3 ñeán &lt;=5m, ñaù 1x2 M200 - ñoä suït 6-8cm</v>
          </cell>
          <cell r="D4348" t="str">
            <v>m³</v>
          </cell>
          <cell r="F4348">
            <v>465606</v>
          </cell>
          <cell r="G4348">
            <v>76961</v>
          </cell>
          <cell r="H4348">
            <v>42505</v>
          </cell>
        </row>
        <row r="4349">
          <cell r="B4349" t="str">
            <v>AF.43254</v>
          </cell>
          <cell r="C4349" t="str">
            <v>Beâ toâng töôøng, caùnh, töôøng bieân chieàu daøy &gt;3 ñeán &lt;=5m, ñaù 1x2 M200 - ñoä suït 6-8cm</v>
          </cell>
          <cell r="D4349" t="str">
            <v>m³</v>
          </cell>
          <cell r="F4349">
            <v>522103</v>
          </cell>
          <cell r="G4349">
            <v>76961</v>
          </cell>
          <cell r="H4349">
            <v>42505</v>
          </cell>
        </row>
        <row r="4350">
          <cell r="B4350" t="str">
            <v>AF.43255</v>
          </cell>
          <cell r="C4350" t="str">
            <v>Beâ toâng töôøng, caùnh, töôøng bieân chieàu daøy &gt;3 ñeán &lt;=5m, ñaù 1x2 M200 - ñoä suït 6-8cm</v>
          </cell>
          <cell r="D4350" t="str">
            <v>m³</v>
          </cell>
          <cell r="F4350">
            <v>557344</v>
          </cell>
          <cell r="G4350">
            <v>76961</v>
          </cell>
          <cell r="H4350">
            <v>42505</v>
          </cell>
        </row>
        <row r="4351">
          <cell r="B4351" t="str">
            <v>AF.43260</v>
          </cell>
          <cell r="C4351" t="str">
            <v>Beâ toâng töôøng, caùnh, töôøng bieân chieàu daøy &gt;5m.</v>
          </cell>
          <cell r="D4351" t="str">
            <v>m³</v>
          </cell>
          <cell r="F4351">
            <v>12291</v>
          </cell>
          <cell r="G4351">
            <v>69265</v>
          </cell>
          <cell r="H4351">
            <v>38180</v>
          </cell>
        </row>
        <row r="4352">
          <cell r="B4352" t="str">
            <v>AF.43262</v>
          </cell>
          <cell r="C4352" t="str">
            <v>Beâ toâng töôøng, caùnh, töôøng bieân chieàu daøy &gt;5m, ñaù 1x2 M150 - ñoä suït 6-8cm</v>
          </cell>
          <cell r="D4352" t="str">
            <v>m³</v>
          </cell>
          <cell r="F4352">
            <v>519876</v>
          </cell>
          <cell r="G4352">
            <v>69265</v>
          </cell>
          <cell r="H4352">
            <v>38180</v>
          </cell>
        </row>
        <row r="4353">
          <cell r="B4353" t="str">
            <v>AF.43263</v>
          </cell>
          <cell r="C4353" t="str">
            <v>Beâ toâng töôøng, caùnh, töôøng bieân chieàu daøy &gt;5m, ñaù 1x2 M200 - ñoä suït 6-8cm</v>
          </cell>
          <cell r="D4353" t="str">
            <v>m³</v>
          </cell>
          <cell r="F4353">
            <v>460868</v>
          </cell>
          <cell r="G4353">
            <v>69265</v>
          </cell>
          <cell r="H4353">
            <v>38180</v>
          </cell>
        </row>
        <row r="4354">
          <cell r="B4354" t="str">
            <v>AF.43264</v>
          </cell>
          <cell r="C4354" t="str">
            <v>Beâ toâng töôøng, caùnh, töôøng bieân chieàu daøy &gt;5m, ñaù 1x2 M200 - ñoä suït 6-8cm</v>
          </cell>
          <cell r="D4354" t="str">
            <v>m³</v>
          </cell>
          <cell r="F4354">
            <v>517183</v>
          </cell>
          <cell r="G4354">
            <v>69265</v>
          </cell>
          <cell r="H4354">
            <v>38180</v>
          </cell>
        </row>
        <row r="4355">
          <cell r="B4355" t="str">
            <v>AF.43265</v>
          </cell>
          <cell r="C4355" t="str">
            <v>Beâ toâng töôøng, caùnh, töôøng bieân chieàu daøy &gt;5m, ñaù 1x2 M200 - ñoä suït 6-8cm</v>
          </cell>
          <cell r="D4355" t="str">
            <v>m³</v>
          </cell>
          <cell r="F4355">
            <v>552424</v>
          </cell>
          <cell r="G4355">
            <v>69265</v>
          </cell>
          <cell r="H4355">
            <v>38180</v>
          </cell>
        </row>
        <row r="4356">
          <cell r="B4356" t="str">
            <v>AF.43310</v>
          </cell>
          <cell r="C4356" t="str">
            <v>Beâ toâng truï pin, truï bieân, chieàu daøy &lt;=0,45m.</v>
          </cell>
          <cell r="D4356" t="str">
            <v>m³</v>
          </cell>
          <cell r="F4356">
            <v>121188</v>
          </cell>
          <cell r="G4356">
            <v>124953</v>
          </cell>
          <cell r="H4356">
            <v>51154</v>
          </cell>
        </row>
        <row r="4357">
          <cell r="B4357" t="str">
            <v>AF.43312</v>
          </cell>
          <cell r="C4357" t="str">
            <v>Beâ toâng truï pin, truï bieân, chieàu daøy &lt;=0,45m, ñaù 1x2 M150 - ñoä suït 6-8cm</v>
          </cell>
          <cell r="D4357" t="str">
            <v>m³</v>
          </cell>
          <cell r="F4357">
            <v>519693</v>
          </cell>
          <cell r="G4357">
            <v>124953</v>
          </cell>
          <cell r="H4357">
            <v>51154</v>
          </cell>
        </row>
        <row r="4358">
          <cell r="B4358" t="str">
            <v>AF.43313</v>
          </cell>
          <cell r="C4358" t="str">
            <v>Beâ toâng truï pin, truï bieân, chieàu daøy &lt;=0,45m, ñaù 1x2 M200 - ñoä suït 6-8cm</v>
          </cell>
          <cell r="D4358" t="str">
            <v>m³</v>
          </cell>
          <cell r="F4358">
            <v>569583</v>
          </cell>
          <cell r="G4358">
            <v>124953</v>
          </cell>
          <cell r="H4358">
            <v>51154</v>
          </cell>
        </row>
        <row r="4359">
          <cell r="B4359" t="str">
            <v>AF.43314</v>
          </cell>
          <cell r="C4359" t="str">
            <v>Beâ toâng truï pin, truï bieân, chieàu daøy &lt;=0,45m, ñaù 1x2 M200 - ñoä suït 6-8cm</v>
          </cell>
          <cell r="D4359" t="str">
            <v>m³</v>
          </cell>
          <cell r="F4359">
            <v>626081</v>
          </cell>
          <cell r="G4359">
            <v>124953</v>
          </cell>
          <cell r="H4359">
            <v>51154</v>
          </cell>
        </row>
        <row r="4360">
          <cell r="B4360" t="str">
            <v>AF.43315</v>
          </cell>
          <cell r="C4360" t="str">
            <v>Beâ toâng truï pin, truï bieân, chieàu daøy &lt;=0,45m, ñaù 1x2 M200 - ñoä suït 6-8cm</v>
          </cell>
          <cell r="D4360" t="str">
            <v>m³</v>
          </cell>
          <cell r="F4360">
            <v>661322</v>
          </cell>
          <cell r="G4360">
            <v>124953</v>
          </cell>
          <cell r="H4360">
            <v>51154</v>
          </cell>
        </row>
        <row r="4361">
          <cell r="B4361" t="str">
            <v>AF.43320</v>
          </cell>
          <cell r="C4361" t="str">
            <v>Beâ toâng truï pin, truï bieân, chieàu daøy &gt;0,45 ñeán &lt;=1m.</v>
          </cell>
          <cell r="D4361" t="str">
            <v>m³</v>
          </cell>
          <cell r="F4361">
            <v>613900</v>
          </cell>
          <cell r="G4361">
            <v>112718</v>
          </cell>
          <cell r="H4361">
            <v>51154</v>
          </cell>
        </row>
        <row r="4362">
          <cell r="B4362" t="str">
            <v>AF.43322</v>
          </cell>
          <cell r="C4362" t="str">
            <v>Beâ toâng truï pin, truï bieân, chieàu daøy &gt;0,45 ñeán &lt;=1m, ñaù 1x2 M150 - ñoä suït 6-8cm</v>
          </cell>
          <cell r="D4362" t="str">
            <v>m³</v>
          </cell>
          <cell r="F4362">
            <v>447682</v>
          </cell>
          <cell r="G4362">
            <v>112718</v>
          </cell>
          <cell r="H4362">
            <v>51154</v>
          </cell>
        </row>
        <row r="4363">
          <cell r="B4363" t="str">
            <v>AF.43323</v>
          </cell>
          <cell r="C4363" t="str">
            <v>Beâ toâng truï pin, truï bieân, chieàu daøy &gt;0,45 ñeán &lt;=1m, ñaù 1x2 M200 - ñoä suït 6-8cm</v>
          </cell>
          <cell r="D4363" t="str">
            <v>m³</v>
          </cell>
          <cell r="F4363">
            <v>497571</v>
          </cell>
          <cell r="G4363">
            <v>112718</v>
          </cell>
          <cell r="H4363">
            <v>51154</v>
          </cell>
        </row>
        <row r="4364">
          <cell r="B4364" t="str">
            <v>AF.43324</v>
          </cell>
          <cell r="C4364" t="str">
            <v>Beâ toâng truï pin, truï bieân, chieàu daøy &gt;0,45 ñeán &lt;=1m, ñaù 1x2 M200 - ñoä suït 6-8cm</v>
          </cell>
          <cell r="D4364" t="str">
            <v>m³</v>
          </cell>
          <cell r="F4364">
            <v>554069</v>
          </cell>
          <cell r="G4364">
            <v>112718</v>
          </cell>
          <cell r="H4364">
            <v>51154</v>
          </cell>
        </row>
        <row r="4365">
          <cell r="B4365" t="str">
            <v>AF.43325</v>
          </cell>
          <cell r="C4365" t="str">
            <v>Beâ toâng truï pin, truï bieân, chieàu daøy &gt;0,45 ñeán &lt;=1m, ñaù 1x2 M200 - ñoä suït 6-8cm</v>
          </cell>
          <cell r="D4365" t="str">
            <v>m³</v>
          </cell>
          <cell r="F4365">
            <v>589310</v>
          </cell>
          <cell r="G4365">
            <v>112718</v>
          </cell>
          <cell r="H4365">
            <v>51154</v>
          </cell>
        </row>
        <row r="4366">
          <cell r="B4366" t="str">
            <v>AF.43330</v>
          </cell>
          <cell r="C4366" t="str">
            <v>Beâ toâng truï pin, truï bieân, chieàu daøy &gt;1 ñeán &lt;=2m.</v>
          </cell>
          <cell r="D4366" t="str">
            <v>m³</v>
          </cell>
          <cell r="F4366">
            <v>541888</v>
          </cell>
          <cell r="G4366">
            <v>101430</v>
          </cell>
          <cell r="H4366">
            <v>46829</v>
          </cell>
        </row>
        <row r="4367">
          <cell r="B4367" t="str">
            <v>AF.43332</v>
          </cell>
          <cell r="C4367" t="str">
            <v>Beâ toâng truï pin, truï bieân, chieàu daøy &gt;1 ñeán &lt;=2m, ñaù 1x2 M150 - ñoä suït 6-8cm</v>
          </cell>
          <cell r="D4367" t="str">
            <v>m³</v>
          </cell>
          <cell r="F4367">
            <v>432932</v>
          </cell>
          <cell r="G4367">
            <v>101430</v>
          </cell>
          <cell r="H4367">
            <v>46829</v>
          </cell>
        </row>
        <row r="4368">
          <cell r="B4368" t="str">
            <v>AF.43333</v>
          </cell>
          <cell r="C4368" t="str">
            <v>Beâ toâng truï pin, truï bieân, chieàu daøy &gt;1 ñeán &lt;=2m, ñaù 1x2 M200 - ñoä suït 6-8cm</v>
          </cell>
          <cell r="D4368" t="str">
            <v>m³</v>
          </cell>
          <cell r="F4368">
            <v>482821</v>
          </cell>
          <cell r="G4368">
            <v>101430</v>
          </cell>
          <cell r="H4368">
            <v>46829</v>
          </cell>
        </row>
        <row r="4369">
          <cell r="B4369" t="str">
            <v>AF.43334</v>
          </cell>
          <cell r="C4369" t="str">
            <v>Beâ toâng truï pin, truï bieân, chieàu daøy &gt;1 ñeán &lt;=2m, ñaù 1x2 M200 - ñoä suït 6-8cm</v>
          </cell>
          <cell r="D4369" t="str">
            <v>m³</v>
          </cell>
          <cell r="F4369">
            <v>539319</v>
          </cell>
          <cell r="G4369">
            <v>101430</v>
          </cell>
          <cell r="H4369">
            <v>46829</v>
          </cell>
        </row>
        <row r="4370">
          <cell r="B4370" t="str">
            <v>AF.43335</v>
          </cell>
          <cell r="C4370" t="str">
            <v>Beâ toâng truï pin, truï bieân, chieàu daøy &gt;1 ñeán &lt;=2m, ñaù 1x2 M200 - ñoä suït 6-8cm</v>
          </cell>
          <cell r="D4370" t="str">
            <v>m³</v>
          </cell>
          <cell r="F4370">
            <v>574560</v>
          </cell>
          <cell r="G4370">
            <v>101430</v>
          </cell>
          <cell r="H4370">
            <v>46829</v>
          </cell>
        </row>
        <row r="4371">
          <cell r="B4371" t="str">
            <v>AF.43340</v>
          </cell>
          <cell r="C4371" t="str">
            <v>Beâ toâng truï pin, truï bieân, chieàu daøy &gt;2m.</v>
          </cell>
          <cell r="D4371" t="str">
            <v>m³</v>
          </cell>
          <cell r="F4371">
            <v>527138</v>
          </cell>
          <cell r="G4371">
            <v>91287</v>
          </cell>
          <cell r="H4371">
            <v>46829</v>
          </cell>
        </row>
        <row r="4372">
          <cell r="B4372" t="str">
            <v>AF.43342</v>
          </cell>
          <cell r="C4372" t="str">
            <v>Beâ toâng truï pin, truï bieân, chieàu daøy &gt;2m, ñaù 1x2 M150 - ñoä suït 6-8cm</v>
          </cell>
          <cell r="D4372" t="str">
            <v>m³</v>
          </cell>
          <cell r="F4372">
            <v>423090</v>
          </cell>
          <cell r="G4372">
            <v>91287</v>
          </cell>
          <cell r="H4372">
            <v>46829</v>
          </cell>
        </row>
        <row r="4373">
          <cell r="B4373" t="str">
            <v>AF.43343</v>
          </cell>
          <cell r="C4373" t="str">
            <v>Beâ toâng truï pin, truï bieân, chieàu daøy &gt;2m, ñaù 1x2 M200 - ñoä suït 6-8cm</v>
          </cell>
          <cell r="D4373" t="str">
            <v>m³</v>
          </cell>
          <cell r="F4373">
            <v>472980</v>
          </cell>
          <cell r="G4373">
            <v>91287</v>
          </cell>
          <cell r="H4373">
            <v>46829</v>
          </cell>
        </row>
        <row r="4374">
          <cell r="B4374" t="str">
            <v>AF.43344</v>
          </cell>
          <cell r="C4374" t="str">
            <v>Beâ toâng truï pin, truï bieân, chieàu daøy &gt;2m, ñaù 1x2 M200 - ñoä suït 6-8cm</v>
          </cell>
          <cell r="D4374" t="str">
            <v>m³</v>
          </cell>
          <cell r="F4374">
            <v>529477</v>
          </cell>
          <cell r="G4374">
            <v>91287</v>
          </cell>
          <cell r="H4374">
            <v>46829</v>
          </cell>
        </row>
        <row r="4375">
          <cell r="B4375" t="str">
            <v>AF.43345</v>
          </cell>
          <cell r="C4375" t="str">
            <v>Beâ toâng truï pin, truï bieân, chieàu daøy &gt;2m, ñaù 1x2 M200 - ñoä suït 6-8cm</v>
          </cell>
          <cell r="D4375" t="str">
            <v>m³</v>
          </cell>
          <cell r="F4375">
            <v>564718</v>
          </cell>
          <cell r="G4375">
            <v>91287</v>
          </cell>
          <cell r="H4375">
            <v>46829</v>
          </cell>
        </row>
        <row r="4376">
          <cell r="B4376" t="str">
            <v>AF.43410</v>
          </cell>
          <cell r="C4376" t="str">
            <v>Beâ toâng töôøng thöôïng löu ñaäp, chieàu daøy &lt;=0,45m.</v>
          </cell>
          <cell r="D4376" t="str">
            <v>m³</v>
          </cell>
          <cell r="F4376">
            <v>61811</v>
          </cell>
          <cell r="G4376">
            <v>93339</v>
          </cell>
          <cell r="H4376">
            <v>46829</v>
          </cell>
        </row>
        <row r="4377">
          <cell r="B4377" t="str">
            <v>AF.43412</v>
          </cell>
          <cell r="C4377" t="str">
            <v>Beâ toâng töôøng thöôïng löu ñaäp, chieàu daøy &lt;=0,45m, ñaù 1x2 M150 - ñoä suït 6-8cm</v>
          </cell>
          <cell r="D4377" t="str">
            <v>m³</v>
          </cell>
          <cell r="F4377">
            <v>460316</v>
          </cell>
          <cell r="G4377">
            <v>93339</v>
          </cell>
          <cell r="H4377">
            <v>46829</v>
          </cell>
        </row>
        <row r="4378">
          <cell r="B4378" t="str">
            <v>AF.43413</v>
          </cell>
          <cell r="C4378" t="str">
            <v>Beâ toâng töôøng thöôïng löu ñaäp, chieàu daøy &lt;=0,45m, ñaù 1x2 M200 - ñoä suït 6-8cm</v>
          </cell>
          <cell r="D4378" t="str">
            <v>m³</v>
          </cell>
          <cell r="F4378">
            <v>510206</v>
          </cell>
          <cell r="G4378">
            <v>93339</v>
          </cell>
          <cell r="H4378">
            <v>46829</v>
          </cell>
        </row>
        <row r="4379">
          <cell r="B4379" t="str">
            <v>AF.43414</v>
          </cell>
          <cell r="C4379" t="str">
            <v>Beâ toâng töôøng thöôïng löu ñaäp, chieàu daøy &lt;=0,45m, ñaù 1x2 M200 - ñoä suït 6-8cm</v>
          </cell>
          <cell r="D4379" t="str">
            <v>m³</v>
          </cell>
          <cell r="F4379">
            <v>566703</v>
          </cell>
          <cell r="G4379">
            <v>93339</v>
          </cell>
          <cell r="H4379">
            <v>46829</v>
          </cell>
        </row>
        <row r="4380">
          <cell r="B4380" t="str">
            <v>AF.43415</v>
          </cell>
          <cell r="C4380" t="str">
            <v>Beâ toâng töôøng thöôïng löu ñaäp, chieàu daøy &lt;=0,45m, ñaù 1x2 M200 - ñoä suït 6-8cm</v>
          </cell>
          <cell r="D4380" t="str">
            <v>m³</v>
          </cell>
          <cell r="F4380">
            <v>601944</v>
          </cell>
          <cell r="G4380">
            <v>93339</v>
          </cell>
          <cell r="H4380">
            <v>46829</v>
          </cell>
        </row>
        <row r="4381">
          <cell r="B4381" t="str">
            <v>AF.43420</v>
          </cell>
          <cell r="C4381" t="str">
            <v>Beâ toâng töôøng thöôïng löu ñaäp, chieàu daøy &gt;0,45 ñeán &lt;=1m.</v>
          </cell>
          <cell r="D4381" t="str">
            <v>m³</v>
          </cell>
          <cell r="F4381">
            <v>24588</v>
          </cell>
          <cell r="G4381">
            <v>84499</v>
          </cell>
          <cell r="H4381">
            <v>46829</v>
          </cell>
        </row>
        <row r="4382">
          <cell r="B4382" t="str">
            <v>AF.43422</v>
          </cell>
          <cell r="C4382" t="str">
            <v>Beâ toâng töôøng thöôïng löu ñaäp, chieàu daøy &gt;0,45 ñeán &lt;=1m, ñaù 1x2 M150 - ñoä suït 6-8cm</v>
          </cell>
          <cell r="D4382" t="str">
            <v>m³</v>
          </cell>
          <cell r="F4382">
            <v>423093</v>
          </cell>
          <cell r="G4382">
            <v>84499</v>
          </cell>
          <cell r="H4382">
            <v>46829</v>
          </cell>
        </row>
        <row r="4383">
          <cell r="B4383" t="str">
            <v>AF.43423</v>
          </cell>
          <cell r="C4383" t="str">
            <v>Beâ toâng töôøng thöôïng löu ñaäp, chieàu daøy &gt;0,45 ñeán &lt;=1m, ñaù 1x2 M200 - ñoä suït 6-8cm</v>
          </cell>
          <cell r="D4383" t="str">
            <v>m³</v>
          </cell>
          <cell r="F4383">
            <v>472983</v>
          </cell>
          <cell r="G4383">
            <v>84499</v>
          </cell>
          <cell r="H4383">
            <v>46829</v>
          </cell>
        </row>
        <row r="4384">
          <cell r="B4384" t="str">
            <v>AF.43424</v>
          </cell>
          <cell r="C4384" t="str">
            <v>Beâ toâng töôøng thöôïng löu ñaäp, chieàu daøy &gt;0,45 ñeán &lt;=1m, ñaù 1x2 M200 - ñoä suït 6-8cm</v>
          </cell>
          <cell r="D4384" t="str">
            <v>m³</v>
          </cell>
          <cell r="F4384">
            <v>529481</v>
          </cell>
          <cell r="G4384">
            <v>84499</v>
          </cell>
          <cell r="H4384">
            <v>46829</v>
          </cell>
        </row>
        <row r="4385">
          <cell r="B4385" t="str">
            <v>AF.43425</v>
          </cell>
          <cell r="C4385" t="str">
            <v>Beâ toâng töôøng thöôïng löu ñaäp, chieàu daøy &gt;0,45 ñeán &lt;=1m, ñaù 1x2 M200 - ñoä suït 6-8cm</v>
          </cell>
          <cell r="D4385" t="str">
            <v>m³</v>
          </cell>
          <cell r="F4385">
            <v>564722</v>
          </cell>
          <cell r="G4385">
            <v>84499</v>
          </cell>
          <cell r="H4385">
            <v>46829</v>
          </cell>
        </row>
        <row r="4386">
          <cell r="B4386" t="str">
            <v>AF.43430</v>
          </cell>
          <cell r="C4386" t="str">
            <v>Beâ toâng töôøng thöôïng löu ñaäp, chieàu daøy &gt;1 ñeán &lt;=2m.</v>
          </cell>
          <cell r="D4386" t="str">
            <v>m³</v>
          </cell>
          <cell r="F4386">
            <v>17213</v>
          </cell>
          <cell r="G4386">
            <v>76013</v>
          </cell>
          <cell r="H4386">
            <v>42505</v>
          </cell>
        </row>
        <row r="4387">
          <cell r="B4387" t="str">
            <v>AF.43432</v>
          </cell>
          <cell r="C4387" t="str">
            <v>Beâ toâng töôøng thöôïng löu ñaäp, chieàu daøy &gt;1 ñeán &lt;=2m, ñaù 1x2 M150 - ñoä suït 6-8cm</v>
          </cell>
          <cell r="D4387" t="str">
            <v>m³</v>
          </cell>
          <cell r="F4387">
            <v>415718</v>
          </cell>
          <cell r="G4387">
            <v>76013</v>
          </cell>
          <cell r="H4387">
            <v>42505</v>
          </cell>
        </row>
        <row r="4388">
          <cell r="B4388" t="str">
            <v>AF.43433</v>
          </cell>
          <cell r="C4388" t="str">
            <v>Beâ toâng töôøng thöôïng löu ñaäp, chieàu daøy &gt;1 ñeán &lt;=2m, ñaù 1x2 M200 - ñoä suït 6-8cm</v>
          </cell>
          <cell r="D4388" t="str">
            <v>m³</v>
          </cell>
          <cell r="F4388">
            <v>465608</v>
          </cell>
          <cell r="G4388">
            <v>76013</v>
          </cell>
          <cell r="H4388">
            <v>42505</v>
          </cell>
        </row>
        <row r="4389">
          <cell r="B4389" t="str">
            <v>AF.43434</v>
          </cell>
          <cell r="C4389" t="str">
            <v>Beâ toâng töôøng thöôïng löu ñaäp, chieàu daøy &gt;1 ñeán &lt;=2m, ñaù 1x2 M200 - ñoä suït 6-8cm</v>
          </cell>
          <cell r="D4389" t="str">
            <v>m³</v>
          </cell>
          <cell r="F4389">
            <v>522106</v>
          </cell>
          <cell r="G4389">
            <v>76013</v>
          </cell>
          <cell r="H4389">
            <v>42505</v>
          </cell>
        </row>
        <row r="4390">
          <cell r="B4390" t="str">
            <v>AF.43435</v>
          </cell>
          <cell r="C4390" t="str">
            <v>Beâ toâng töôøng thöôïng löu ñaäp, chieàu daøy &gt;1 ñeán &lt;=2m, ñaù 1x2 M200 - ñoä suït 6-8cm</v>
          </cell>
          <cell r="D4390" t="str">
            <v>m³</v>
          </cell>
          <cell r="F4390">
            <v>557347</v>
          </cell>
          <cell r="G4390">
            <v>76013</v>
          </cell>
          <cell r="H4390">
            <v>42505</v>
          </cell>
        </row>
        <row r="4391">
          <cell r="B4391" t="str">
            <v>AF.43440</v>
          </cell>
          <cell r="C4391" t="str">
            <v>Beâ toâng töôøng thöôïng löu ñaäp, chieàu daøy &gt;2m.</v>
          </cell>
          <cell r="D4391" t="str">
            <v>m³</v>
          </cell>
          <cell r="F4391">
            <v>12293</v>
          </cell>
          <cell r="G4391">
            <v>68436</v>
          </cell>
          <cell r="H4391">
            <v>42505</v>
          </cell>
        </row>
        <row r="4392">
          <cell r="B4392" t="str">
            <v>AF.43442</v>
          </cell>
          <cell r="C4392" t="str">
            <v>Beâ toâng töôøng thöôïng löu ñaäp, chieàu daøy &gt;2m, ñaù 1x2 M150 - ñoä suït 6-8cm</v>
          </cell>
          <cell r="D4392" t="str">
            <v>m³</v>
          </cell>
          <cell r="F4392">
            <v>410798</v>
          </cell>
          <cell r="G4392">
            <v>68436</v>
          </cell>
          <cell r="H4392">
            <v>42505</v>
          </cell>
        </row>
        <row r="4393">
          <cell r="B4393" t="str">
            <v>AF.43443</v>
          </cell>
          <cell r="C4393" t="str">
            <v>Beâ toâng töôøng thöôïng löu ñaäp, chieàu daøy &gt;2m, ñaù 1x2 M200 - ñoä suït 6-8cm</v>
          </cell>
          <cell r="D4393" t="str">
            <v>m³</v>
          </cell>
          <cell r="F4393">
            <v>460687</v>
          </cell>
          <cell r="G4393">
            <v>68436</v>
          </cell>
          <cell r="H4393">
            <v>42505</v>
          </cell>
        </row>
        <row r="4394">
          <cell r="B4394" t="str">
            <v>AF.43444</v>
          </cell>
          <cell r="C4394" t="str">
            <v>Beâ toâng töôøng thöôïng löu ñaäp, chieàu daøy &gt;2m, ñaù 1x2 M200 - ñoä suït 6-8cm</v>
          </cell>
          <cell r="D4394" t="str">
            <v>m³</v>
          </cell>
          <cell r="F4394">
            <v>517185</v>
          </cell>
          <cell r="G4394">
            <v>68436</v>
          </cell>
          <cell r="H4394">
            <v>42505</v>
          </cell>
        </row>
        <row r="4395">
          <cell r="B4395" t="str">
            <v>AF.43445</v>
          </cell>
          <cell r="C4395" t="str">
            <v>Beâ toâng töôøng thöôïng löu ñaäp, chieàu daøy &gt;2m, ñaù 1x2 M200 - ñoä suït 6-8cm</v>
          </cell>
          <cell r="D4395" t="str">
            <v>m³</v>
          </cell>
          <cell r="F4395">
            <v>552426</v>
          </cell>
          <cell r="G4395">
            <v>68436</v>
          </cell>
          <cell r="H4395">
            <v>42505</v>
          </cell>
        </row>
        <row r="4396">
          <cell r="B4396" t="str">
            <v>AF.43510</v>
          </cell>
          <cell r="C4396" t="str">
            <v>Beâ toâng phía trong thaân ñaäp.</v>
          </cell>
          <cell r="D4396" t="str">
            <v>m³</v>
          </cell>
          <cell r="G4396">
            <v>33547</v>
          </cell>
          <cell r="H4396">
            <v>37414</v>
          </cell>
        </row>
        <row r="4397">
          <cell r="B4397" t="str">
            <v>AF.43512</v>
          </cell>
          <cell r="C4397" t="str">
            <v>Beâ toâng phía trong thaân ñaäp, ñaù 1x2 M150 - ñoä suït 6-8cm</v>
          </cell>
          <cell r="D4397" t="str">
            <v>m³</v>
          </cell>
          <cell r="F4397">
            <v>402451</v>
          </cell>
          <cell r="G4397">
            <v>33547</v>
          </cell>
          <cell r="H4397">
            <v>37414</v>
          </cell>
        </row>
        <row r="4398">
          <cell r="B4398" t="str">
            <v>AF.43513</v>
          </cell>
          <cell r="C4398" t="str">
            <v>Beâ toâng phía trong thaân ñaäp, ñaù 1x2 M200 - ñoä suït 6-8cm</v>
          </cell>
          <cell r="D4398" t="str">
            <v>m³</v>
          </cell>
          <cell r="F4398">
            <v>452834</v>
          </cell>
          <cell r="G4398">
            <v>33547</v>
          </cell>
          <cell r="H4398">
            <v>37414</v>
          </cell>
        </row>
        <row r="4399">
          <cell r="B4399" t="str">
            <v>AF.43514</v>
          </cell>
          <cell r="C4399" t="str">
            <v>Beâ toâng phía trong thaân ñaäp, ñaù 1x2 M200 - ñoä suït 6-8cm</v>
          </cell>
          <cell r="D4399" t="str">
            <v>m³</v>
          </cell>
          <cell r="F4399">
            <v>509891</v>
          </cell>
          <cell r="G4399">
            <v>33547</v>
          </cell>
          <cell r="H4399">
            <v>37414</v>
          </cell>
        </row>
        <row r="4400">
          <cell r="B4400" t="str">
            <v>AF.43515</v>
          </cell>
          <cell r="C4400" t="str">
            <v>Beâ toâng phía trong thaân ñaäp, ñaù 1x2 M200 - ñoä suït 6-8cm</v>
          </cell>
          <cell r="D4400" t="str">
            <v>m³</v>
          </cell>
          <cell r="F4400">
            <v>545481</v>
          </cell>
          <cell r="G4400">
            <v>33547</v>
          </cell>
          <cell r="H4400">
            <v>37414</v>
          </cell>
        </row>
        <row r="4401">
          <cell r="B4401" t="str">
            <v>AF.43520</v>
          </cell>
          <cell r="C4401" t="str">
            <v>Beâ toâng maët cong ñaäp traøn.</v>
          </cell>
          <cell r="D4401" t="str">
            <v>m³</v>
          </cell>
          <cell r="G4401">
            <v>127360</v>
          </cell>
          <cell r="H4401">
            <v>42930</v>
          </cell>
        </row>
        <row r="4402">
          <cell r="B4402" t="str">
            <v>AF.43522</v>
          </cell>
          <cell r="C4402" t="str">
            <v>Beâ toâng maët cong ñaäp traøn, ñaù 1x2 M150 - ñoä suït 6-8cm</v>
          </cell>
          <cell r="D4402" t="str">
            <v>m³</v>
          </cell>
          <cell r="F4402">
            <v>402451</v>
          </cell>
          <cell r="G4402">
            <v>127360</v>
          </cell>
          <cell r="H4402">
            <v>42930</v>
          </cell>
        </row>
        <row r="4403">
          <cell r="B4403" t="str">
            <v>AF.43523</v>
          </cell>
          <cell r="C4403" t="str">
            <v>Beâ toâng maët cong ñaäp traøn, ñaù 1x2 M200 - ñoä suït 6-8cm</v>
          </cell>
          <cell r="D4403" t="str">
            <v>m³</v>
          </cell>
          <cell r="F4403">
            <v>452834</v>
          </cell>
          <cell r="G4403">
            <v>127360</v>
          </cell>
          <cell r="H4403">
            <v>42930</v>
          </cell>
        </row>
        <row r="4404">
          <cell r="B4404" t="str">
            <v>AF.43524</v>
          </cell>
          <cell r="C4404" t="str">
            <v>Beâ toâng maët cong ñaäp traøn, ñaù 1x2 M200 - ñoä suït 6-8cm</v>
          </cell>
          <cell r="D4404" t="str">
            <v>m³</v>
          </cell>
          <cell r="F4404">
            <v>509891</v>
          </cell>
          <cell r="G4404">
            <v>127360</v>
          </cell>
          <cell r="H4404">
            <v>42930</v>
          </cell>
        </row>
        <row r="4405">
          <cell r="B4405" t="str">
            <v>AF.43525</v>
          </cell>
          <cell r="C4405" t="str">
            <v>Beâ toâng maët cong ñaäp traøn, ñaù 1x2 M200 - ñoä suït 6-8cm</v>
          </cell>
          <cell r="D4405" t="str">
            <v>m³</v>
          </cell>
          <cell r="F4405">
            <v>545481</v>
          </cell>
          <cell r="G4405">
            <v>127360</v>
          </cell>
          <cell r="H4405">
            <v>42930</v>
          </cell>
        </row>
        <row r="4406">
          <cell r="B4406" t="str">
            <v>AF.43530</v>
          </cell>
          <cell r="C4406" t="str">
            <v>Beâ toâng muõi phoùng.</v>
          </cell>
          <cell r="D4406" t="str">
            <v>m³</v>
          </cell>
          <cell r="G4406">
            <v>72304</v>
          </cell>
          <cell r="H4406">
            <v>82225</v>
          </cell>
        </row>
        <row r="4407">
          <cell r="B4407" t="str">
            <v>AF.43532</v>
          </cell>
          <cell r="C4407" t="str">
            <v>Beâ toâng muõi phoùng, ñaù 1x2 M150 - ñoä suït 6-8cm</v>
          </cell>
          <cell r="D4407" t="str">
            <v>m³</v>
          </cell>
          <cell r="F4407">
            <v>402451</v>
          </cell>
          <cell r="G4407">
            <v>72304</v>
          </cell>
          <cell r="H4407">
            <v>37414</v>
          </cell>
        </row>
        <row r="4408">
          <cell r="B4408" t="str">
            <v>AF.43533</v>
          </cell>
          <cell r="C4408" t="str">
            <v>Beâ toâng muõi phoùng, ñaù 1x2 M200 - ñoä suït 6-8cm</v>
          </cell>
          <cell r="D4408" t="str">
            <v>m³</v>
          </cell>
          <cell r="F4408">
            <v>452834</v>
          </cell>
          <cell r="G4408">
            <v>72304</v>
          </cell>
          <cell r="H4408">
            <v>37414</v>
          </cell>
        </row>
        <row r="4409">
          <cell r="B4409" t="str">
            <v>AF.43534</v>
          </cell>
          <cell r="C4409" t="str">
            <v>Beâ toâng muõi phoùng, ñaù 1x2 M200 - ñoä suït 6-8cm</v>
          </cell>
          <cell r="D4409" t="str">
            <v>m³</v>
          </cell>
          <cell r="F4409">
            <v>509891</v>
          </cell>
          <cell r="G4409">
            <v>72304</v>
          </cell>
          <cell r="H4409">
            <v>37414</v>
          </cell>
        </row>
        <row r="4410">
          <cell r="B4410" t="str">
            <v>AF.43535</v>
          </cell>
          <cell r="C4410" t="str">
            <v>Beâ toâng muõi phoùng, ñaù 1x2 M200 - ñoä suït 6-8cm</v>
          </cell>
          <cell r="D4410" t="str">
            <v>m³</v>
          </cell>
          <cell r="F4410">
            <v>545481</v>
          </cell>
          <cell r="G4410">
            <v>72304</v>
          </cell>
          <cell r="H4410">
            <v>37414</v>
          </cell>
        </row>
        <row r="4411">
          <cell r="B4411" t="str">
            <v>AF.43540</v>
          </cell>
          <cell r="C4411" t="str">
            <v>Beâ toâng doác nöôùc.</v>
          </cell>
          <cell r="D4411" t="str">
            <v>m³</v>
          </cell>
          <cell r="G4411">
            <v>60503</v>
          </cell>
          <cell r="H4411">
            <v>82225</v>
          </cell>
        </row>
        <row r="4412">
          <cell r="B4412" t="str">
            <v>AF.43542</v>
          </cell>
          <cell r="C4412" t="str">
            <v>Beâ toâng doác nöôùc, ñaù 1x2 M150 - ñoä suït 6-8cm</v>
          </cell>
          <cell r="D4412" t="str">
            <v>m³</v>
          </cell>
          <cell r="F4412">
            <v>398505</v>
          </cell>
          <cell r="G4412">
            <v>60503</v>
          </cell>
          <cell r="H4412">
            <v>37414</v>
          </cell>
        </row>
        <row r="4413">
          <cell r="B4413" t="str">
            <v>AF.43543</v>
          </cell>
          <cell r="C4413" t="str">
            <v>Beâ toâng doác nöôùc, ñaù 1x2 M200 - ñoä suït 6-8cm</v>
          </cell>
          <cell r="D4413" t="str">
            <v>m³</v>
          </cell>
          <cell r="F4413">
            <v>448395</v>
          </cell>
          <cell r="G4413">
            <v>60503</v>
          </cell>
          <cell r="H4413">
            <v>37414</v>
          </cell>
        </row>
        <row r="4414">
          <cell r="B4414" t="str">
            <v>AF.43544</v>
          </cell>
          <cell r="C4414" t="str">
            <v>Beâ toâng doác nöôùc, ñaù 1x2 M200 - ñoä suït 6-8cm</v>
          </cell>
          <cell r="D4414" t="str">
            <v>m³</v>
          </cell>
          <cell r="F4414">
            <v>504892</v>
          </cell>
          <cell r="G4414">
            <v>60503</v>
          </cell>
          <cell r="H4414">
            <v>37414</v>
          </cell>
        </row>
        <row r="4415">
          <cell r="B4415" t="str">
            <v>AF.43545</v>
          </cell>
          <cell r="C4415" t="str">
            <v>Beâ toâng doác nöôùc, ñaù 1x2 M200 - ñoä suït 6-8cm</v>
          </cell>
          <cell r="D4415" t="str">
            <v>m³</v>
          </cell>
          <cell r="F4415">
            <v>540133</v>
          </cell>
          <cell r="G4415">
            <v>60503</v>
          </cell>
          <cell r="H4415">
            <v>37414</v>
          </cell>
        </row>
        <row r="4416">
          <cell r="B4416" t="str">
            <v>AF.43610</v>
          </cell>
          <cell r="C4416" t="str">
            <v>Beâ toâng thaùp ñieàu aùp, chieàu cao &lt;=25m.</v>
          </cell>
          <cell r="D4416" t="str">
            <v>m³</v>
          </cell>
          <cell r="G4416">
            <v>168129</v>
          </cell>
          <cell r="H4416">
            <v>51154</v>
          </cell>
        </row>
        <row r="4417">
          <cell r="B4417" t="str">
            <v>AF.43612</v>
          </cell>
          <cell r="C4417" t="str">
            <v>Beâ toâng thaùp ñieàu aùp, chieàu cao &lt;=25m, ñaù 1x2 M150 - ñoä suït 6-8cm</v>
          </cell>
          <cell r="D4417" t="str">
            <v>m³</v>
          </cell>
          <cell r="F4417">
            <v>398505</v>
          </cell>
          <cell r="G4417">
            <v>168129</v>
          </cell>
          <cell r="H4417">
            <v>51154</v>
          </cell>
        </row>
        <row r="4418">
          <cell r="B4418" t="str">
            <v>AF.43613</v>
          </cell>
          <cell r="C4418" t="str">
            <v>Beâ toâng thaùp ñieàu aùp, chieàu cao &lt;=25m, ñaù 1x2 M200 - ñoä suït 6-8cm</v>
          </cell>
          <cell r="D4418" t="str">
            <v>m³</v>
          </cell>
          <cell r="F4418">
            <v>448395</v>
          </cell>
          <cell r="G4418">
            <v>168129</v>
          </cell>
          <cell r="H4418">
            <v>51154</v>
          </cell>
        </row>
        <row r="4419">
          <cell r="B4419" t="str">
            <v>AF.43614</v>
          </cell>
          <cell r="C4419" t="str">
            <v>Beâ toâng thaùp ñieàu aùp, chieàu cao &lt;=25m, ñaù 1x2 M200 - ñoä suït 6-8cm</v>
          </cell>
          <cell r="D4419" t="str">
            <v>m³</v>
          </cell>
          <cell r="F4419">
            <v>504892</v>
          </cell>
          <cell r="G4419">
            <v>168129</v>
          </cell>
          <cell r="H4419">
            <v>51154</v>
          </cell>
        </row>
        <row r="4420">
          <cell r="B4420" t="str">
            <v>AF.43615</v>
          </cell>
          <cell r="C4420" t="str">
            <v>Beâ toâng thaùp ñieàu aùp, chieàu cao &lt;=25m, ñaù 1x2 M200 - ñoä suït 6-8cm</v>
          </cell>
          <cell r="D4420" t="str">
            <v>m³</v>
          </cell>
          <cell r="F4420">
            <v>540133</v>
          </cell>
          <cell r="G4420">
            <v>168129</v>
          </cell>
          <cell r="H4420">
            <v>51154</v>
          </cell>
        </row>
        <row r="4421">
          <cell r="B4421" t="str">
            <v>AF.43620</v>
          </cell>
          <cell r="C4421" t="str">
            <v>Beâ toâng thaùp ñieàu aùp, chieàu cao &gt;25m.</v>
          </cell>
          <cell r="D4421" t="str">
            <v>m³</v>
          </cell>
          <cell r="G4421">
            <v>188258</v>
          </cell>
          <cell r="H4421">
            <v>57641</v>
          </cell>
        </row>
        <row r="4422">
          <cell r="B4422" t="str">
            <v>AF.43622</v>
          </cell>
          <cell r="C4422" t="str">
            <v>Beâ toâng thaùp ñieàu aùp, chieàu cao &gt;25m, ñaù 1x2 M150 - ñoä suït 6-8cm</v>
          </cell>
          <cell r="D4422" t="str">
            <v>m³</v>
          </cell>
          <cell r="F4422">
            <v>398505</v>
          </cell>
          <cell r="G4422">
            <v>188258</v>
          </cell>
          <cell r="H4422">
            <v>57641</v>
          </cell>
        </row>
        <row r="4423">
          <cell r="B4423" t="str">
            <v>AF.43623</v>
          </cell>
          <cell r="C4423" t="str">
            <v>Beâ toâng thaùp ñieàu aùp, chieàu cao &gt;25m, ñaù 1x2 M200 - ñoä suït 6-8cm</v>
          </cell>
          <cell r="D4423" t="str">
            <v>m³</v>
          </cell>
          <cell r="F4423">
            <v>448395</v>
          </cell>
          <cell r="G4423">
            <v>188258</v>
          </cell>
          <cell r="H4423">
            <v>57641</v>
          </cell>
        </row>
        <row r="4424">
          <cell r="B4424" t="str">
            <v>AF.43624</v>
          </cell>
          <cell r="C4424" t="str">
            <v>Beâ toâng thaùp ñieàu aùp, chieàu cao &gt;25m, ñaù 1x2 M200 - ñoä suït 6-8cm</v>
          </cell>
          <cell r="D4424" t="str">
            <v>m³</v>
          </cell>
          <cell r="F4424">
            <v>504892</v>
          </cell>
          <cell r="G4424">
            <v>188258</v>
          </cell>
          <cell r="H4424">
            <v>57641</v>
          </cell>
        </row>
        <row r="4425">
          <cell r="B4425" t="str">
            <v>AF.43625</v>
          </cell>
          <cell r="C4425" t="str">
            <v>Beâ toâng thaùp ñieàu aùp, chieàu cao &gt;25m, ñaù 1x2 M200 - ñoä suït 6-8cm</v>
          </cell>
          <cell r="D4425" t="str">
            <v>m³</v>
          </cell>
          <cell r="F4425">
            <v>540133</v>
          </cell>
          <cell r="G4425">
            <v>188258</v>
          </cell>
          <cell r="H4425">
            <v>57641</v>
          </cell>
        </row>
        <row r="4426">
          <cell r="B4426" t="str">
            <v>AF.43710</v>
          </cell>
          <cell r="C4426" t="str">
            <v>Beâ toâng moá ñôõ, moá neùo ñöôøng oáng aùp löïc.</v>
          </cell>
          <cell r="D4426" t="str">
            <v>m³</v>
          </cell>
          <cell r="G4426">
            <v>78145</v>
          </cell>
          <cell r="H4426">
            <v>57641</v>
          </cell>
        </row>
        <row r="4427">
          <cell r="B4427" t="str">
            <v>AF.43712</v>
          </cell>
          <cell r="C4427" t="str">
            <v>Beâ toâng moá ñôõ, moá neùo ñöôøng oáng aùp löïc, ñaù 1x2 M150 - ñoä suït 6-8cm</v>
          </cell>
          <cell r="D4427" t="str">
            <v>m³</v>
          </cell>
          <cell r="F4427">
            <v>398505</v>
          </cell>
          <cell r="G4427">
            <v>78145</v>
          </cell>
          <cell r="H4427">
            <v>57641</v>
          </cell>
        </row>
        <row r="4428">
          <cell r="B4428" t="str">
            <v>AF.43713</v>
          </cell>
          <cell r="C4428" t="str">
            <v>Beâ toâng moá ñôõ, moá neùo ñöôøng oáng aùp löïc, ñaù 1x2 M200 - ñoä suït 6-8cm</v>
          </cell>
          <cell r="D4428" t="str">
            <v>m³</v>
          </cell>
          <cell r="F4428">
            <v>448395</v>
          </cell>
          <cell r="G4428">
            <v>78145</v>
          </cell>
          <cell r="H4428">
            <v>57641</v>
          </cell>
        </row>
        <row r="4429">
          <cell r="B4429" t="str">
            <v>AF.43714</v>
          </cell>
          <cell r="C4429" t="str">
            <v>Beâ toâng moá ñôõ, moá neùo ñöôøng oáng aùp löïc, ñaù 1x2 M200 - ñoä suït 6-8cm</v>
          </cell>
          <cell r="D4429" t="str">
            <v>m³</v>
          </cell>
          <cell r="F4429">
            <v>504892</v>
          </cell>
          <cell r="G4429">
            <v>78145</v>
          </cell>
          <cell r="H4429">
            <v>57641</v>
          </cell>
        </row>
        <row r="4430">
          <cell r="B4430" t="str">
            <v>AF.43715</v>
          </cell>
          <cell r="C4430" t="str">
            <v>Beâ toâng moá ñôõ, moá neùo ñöôøng oáng aùp löïc, ñaù 1x2 M200 - ñoä suït 6-8cm</v>
          </cell>
          <cell r="D4430" t="str">
            <v>m³</v>
          </cell>
          <cell r="F4430">
            <v>540133</v>
          </cell>
          <cell r="G4430">
            <v>78145</v>
          </cell>
          <cell r="H4430">
            <v>57641</v>
          </cell>
        </row>
        <row r="4431">
          <cell r="B4431" t="str">
            <v>AF.43720</v>
          </cell>
          <cell r="C4431" t="str">
            <v>Beâ toâng  boïc ñöôøng oáng theùp aùp löïc.</v>
          </cell>
          <cell r="D4431" t="str">
            <v>m³</v>
          </cell>
          <cell r="F4431">
            <v>71294</v>
          </cell>
          <cell r="G4431">
            <v>104154</v>
          </cell>
          <cell r="H4431">
            <v>46829</v>
          </cell>
        </row>
        <row r="4432">
          <cell r="B4432" t="str">
            <v>AF.43722</v>
          </cell>
          <cell r="C4432" t="str">
            <v>Beâ toâng  boïc ñöôøng oáng theùp aùp löïc, ñaù 1x2 M150 - ñoä suït 6-8cm</v>
          </cell>
          <cell r="D4432" t="str">
            <v>m³</v>
          </cell>
          <cell r="F4432">
            <v>469799</v>
          </cell>
          <cell r="G4432">
            <v>104154</v>
          </cell>
          <cell r="H4432">
            <v>46829</v>
          </cell>
        </row>
        <row r="4433">
          <cell r="B4433" t="str">
            <v>AF.43723</v>
          </cell>
          <cell r="C4433" t="str">
            <v>Beâ toâng  boïc ñöôøng oáng theùp aùp löïc, ñaù 1x2 M200 - ñoä suït 6-8cm</v>
          </cell>
          <cell r="D4433" t="str">
            <v>m³</v>
          </cell>
          <cell r="F4433">
            <v>519688</v>
          </cell>
          <cell r="G4433">
            <v>104154</v>
          </cell>
          <cell r="H4433">
            <v>46829</v>
          </cell>
        </row>
        <row r="4434">
          <cell r="B4434" t="str">
            <v>AF.43724</v>
          </cell>
          <cell r="C4434" t="str">
            <v>Beâ toâng  boïc ñöôøng oáng theùp aùp löïc, ñaù 1x2 M200 - ñoä suït 6-8cm</v>
          </cell>
          <cell r="D4434" t="str">
            <v>m³</v>
          </cell>
          <cell r="F4434">
            <v>576186</v>
          </cell>
          <cell r="G4434">
            <v>104154</v>
          </cell>
          <cell r="H4434">
            <v>46829</v>
          </cell>
        </row>
        <row r="4435">
          <cell r="B4435" t="str">
            <v>AF.43725</v>
          </cell>
          <cell r="C4435" t="str">
            <v>Beâ toâng  boïc ñöôøng oáng theùp aùp löïc, ñaù 1x2 M200 - ñoä suït 6-8cm</v>
          </cell>
          <cell r="D4435" t="str">
            <v>m³</v>
          </cell>
          <cell r="F4435">
            <v>611427</v>
          </cell>
          <cell r="G4435">
            <v>104154</v>
          </cell>
          <cell r="H4435">
            <v>46829</v>
          </cell>
        </row>
        <row r="4436">
          <cell r="B4436" t="str">
            <v>AF.43730</v>
          </cell>
          <cell r="C4436" t="str">
            <v>Beâ toâng beä maùy phaùt.</v>
          </cell>
          <cell r="D4436" t="str">
            <v>m³</v>
          </cell>
          <cell r="G4436">
            <v>102369</v>
          </cell>
          <cell r="H4436">
            <v>42505</v>
          </cell>
        </row>
        <row r="4437">
          <cell r="B4437" t="str">
            <v>AF.43732</v>
          </cell>
          <cell r="C4437" t="str">
            <v>Beâ toâng beä maùy phaùt, ñaù 1x2 M250 - ñoä suït 6-8cm</v>
          </cell>
          <cell r="D4437" t="str">
            <v>m³</v>
          </cell>
          <cell r="F4437">
            <v>402451</v>
          </cell>
          <cell r="G4437">
            <v>102369</v>
          </cell>
          <cell r="H4437">
            <v>42505</v>
          </cell>
        </row>
        <row r="4438">
          <cell r="B4438" t="str">
            <v>AF.43733</v>
          </cell>
          <cell r="C4438" t="str">
            <v>Beâ toâng beä maùy phaùt, ñaù 1x2 M200 - ñoä suït 6-8cm</v>
          </cell>
          <cell r="D4438" t="str">
            <v>m³</v>
          </cell>
          <cell r="F4438">
            <v>452834</v>
          </cell>
          <cell r="G4438">
            <v>102369</v>
          </cell>
          <cell r="H4438">
            <v>42505</v>
          </cell>
        </row>
        <row r="4439">
          <cell r="B4439" t="str">
            <v>AF.43734</v>
          </cell>
          <cell r="C4439" t="str">
            <v>Beâ toâng beä maùy phaùt, ñaù 1x2 M200 - ñoä suït 6-8cm</v>
          </cell>
          <cell r="D4439" t="str">
            <v>m³</v>
          </cell>
          <cell r="F4439">
            <v>509891</v>
          </cell>
          <cell r="G4439">
            <v>102369</v>
          </cell>
          <cell r="H4439">
            <v>42505</v>
          </cell>
        </row>
        <row r="4440">
          <cell r="B4440" t="str">
            <v>AF.43735</v>
          </cell>
          <cell r="C4440" t="str">
            <v>Beâ toâng beä maùy phaùt, ñaù 1x2 M200 - ñoä suït 6-8cm</v>
          </cell>
          <cell r="D4440" t="str">
            <v>m³</v>
          </cell>
          <cell r="F4440">
            <v>545481</v>
          </cell>
          <cell r="G4440">
            <v>102369</v>
          </cell>
          <cell r="H4440">
            <v>42505</v>
          </cell>
        </row>
        <row r="4441">
          <cell r="B4441" t="str">
            <v>AF.43740</v>
          </cell>
          <cell r="C4441" t="str">
            <v>Beâ toâng maùi keânh hoá xoùi.</v>
          </cell>
          <cell r="D4441" t="str">
            <v>m³</v>
          </cell>
          <cell r="G4441">
            <v>76522</v>
          </cell>
          <cell r="H4441">
            <v>46829</v>
          </cell>
        </row>
        <row r="4442">
          <cell r="B4442" t="str">
            <v>AF.43742</v>
          </cell>
          <cell r="C4442" t="str">
            <v>Beâ toâng maùi keânh hoá xoùi, ñaù 1x2 M250 - ñoä suït 6-8cm</v>
          </cell>
          <cell r="D4442" t="str">
            <v>m³</v>
          </cell>
          <cell r="F4442">
            <v>398505</v>
          </cell>
          <cell r="G4442">
            <v>76522</v>
          </cell>
          <cell r="H4442">
            <v>46829</v>
          </cell>
        </row>
        <row r="4443">
          <cell r="B4443" t="str">
            <v>AF.43743</v>
          </cell>
          <cell r="C4443" t="str">
            <v>Beâ toâng maùi keânh hoá xoùi, ñaù 1x2 M200 - ñoä suït 6-8cm</v>
          </cell>
          <cell r="D4443" t="str">
            <v>m³</v>
          </cell>
          <cell r="F4443">
            <v>448395</v>
          </cell>
          <cell r="G4443">
            <v>76522</v>
          </cell>
          <cell r="H4443">
            <v>46829</v>
          </cell>
        </row>
        <row r="4444">
          <cell r="B4444" t="str">
            <v>AF.43744</v>
          </cell>
          <cell r="C4444" t="str">
            <v>Beâ toâng maùi keânh hoá xoùi, ñaù 1x2 M200 - ñoä suït 6-8cm</v>
          </cell>
          <cell r="D4444" t="str">
            <v>m³</v>
          </cell>
          <cell r="F4444">
            <v>504892</v>
          </cell>
          <cell r="G4444">
            <v>76522</v>
          </cell>
          <cell r="H4444">
            <v>46829</v>
          </cell>
        </row>
        <row r="4445">
          <cell r="B4445" t="str">
            <v>AF.43745</v>
          </cell>
          <cell r="C4445" t="str">
            <v>Beâ toâng maùi keânh hoá xoùi, ñaù 1x2 M200 - ñoä suït 6-8cm</v>
          </cell>
          <cell r="D4445" t="str">
            <v>m³</v>
          </cell>
          <cell r="F4445">
            <v>540133</v>
          </cell>
          <cell r="G4445">
            <v>76522</v>
          </cell>
          <cell r="H4445">
            <v>46829</v>
          </cell>
        </row>
        <row r="4446">
          <cell r="B4446" t="str">
            <v>AF.43750</v>
          </cell>
          <cell r="C4446" t="str">
            <v>Beâ toâng buoàn xoaén.</v>
          </cell>
          <cell r="D4446" t="str">
            <v>m³</v>
          </cell>
          <cell r="F4446">
            <v>42704</v>
          </cell>
          <cell r="G4446">
            <v>124985</v>
          </cell>
          <cell r="H4446">
            <v>2172391</v>
          </cell>
        </row>
        <row r="4447">
          <cell r="B4447" t="str">
            <v>AF.43752</v>
          </cell>
          <cell r="C4447" t="str">
            <v>Beâ toâng buoàn xoaén, ñaù 1x2 M250 - ñoä suït 6-8cm</v>
          </cell>
          <cell r="D4447" t="str">
            <v>m³</v>
          </cell>
          <cell r="F4447">
            <v>441209</v>
          </cell>
          <cell r="G4447">
            <v>124985</v>
          </cell>
          <cell r="H4447">
            <v>42505</v>
          </cell>
        </row>
        <row r="4448">
          <cell r="B4448" t="str">
            <v>AF.43753</v>
          </cell>
          <cell r="C4448" t="str">
            <v>Beâ toâng buoàn xoaén, ñaù 1x2 M200 - ñoä suït 6-8cm</v>
          </cell>
          <cell r="D4448" t="str">
            <v>m³</v>
          </cell>
          <cell r="F4448">
            <v>491099</v>
          </cell>
          <cell r="G4448">
            <v>124985</v>
          </cell>
          <cell r="H4448">
            <v>42505</v>
          </cell>
        </row>
        <row r="4449">
          <cell r="B4449" t="str">
            <v>AF.43754</v>
          </cell>
          <cell r="C4449" t="str">
            <v>Beâ toâng buoàn xoaén, ñaù 1x2 M200 - ñoä suït 6-8cm</v>
          </cell>
          <cell r="D4449" t="str">
            <v>m³</v>
          </cell>
          <cell r="F4449">
            <v>547597</v>
          </cell>
          <cell r="G4449">
            <v>124985</v>
          </cell>
          <cell r="H4449">
            <v>42505</v>
          </cell>
        </row>
        <row r="4450">
          <cell r="B4450" t="str">
            <v>AF.43755</v>
          </cell>
          <cell r="C4450" t="str">
            <v>Beâ toâng buoàn xoaén, ñaù 1x2 M200 - ñoä suït 6-8cm</v>
          </cell>
          <cell r="D4450" t="str">
            <v>m³</v>
          </cell>
          <cell r="F4450">
            <v>582838</v>
          </cell>
          <cell r="G4450">
            <v>124985</v>
          </cell>
          <cell r="H4450">
            <v>42505</v>
          </cell>
        </row>
        <row r="4451">
          <cell r="B4451" t="str">
            <v>AF.43760</v>
          </cell>
          <cell r="C4451" t="str">
            <v>Beâ toâng oáng huùt.</v>
          </cell>
          <cell r="D4451" t="str">
            <v>m³</v>
          </cell>
          <cell r="F4451">
            <v>42704</v>
          </cell>
          <cell r="G4451">
            <v>102879</v>
          </cell>
          <cell r="H4451">
            <v>42505</v>
          </cell>
        </row>
        <row r="4452">
          <cell r="B4452" t="str">
            <v>AF.43762</v>
          </cell>
          <cell r="C4452" t="str">
            <v>Beâ toâng oáng huùt, ñaù 1x2 M150 - ñoä suït 6-8cm</v>
          </cell>
          <cell r="D4452" t="str">
            <v>m³</v>
          </cell>
          <cell r="F4452">
            <v>441209</v>
          </cell>
          <cell r="G4452">
            <v>102879</v>
          </cell>
          <cell r="H4452">
            <v>42505</v>
          </cell>
        </row>
        <row r="4453">
          <cell r="B4453" t="str">
            <v>AF.43763</v>
          </cell>
          <cell r="C4453" t="str">
            <v>Beâ toâng oáng huùt, ñaù 1x2 M200 - ñoä suït 6-8cm</v>
          </cell>
          <cell r="D4453" t="str">
            <v>m³</v>
          </cell>
          <cell r="F4453">
            <v>491099</v>
          </cell>
          <cell r="G4453">
            <v>102879</v>
          </cell>
          <cell r="H4453">
            <v>42505</v>
          </cell>
        </row>
        <row r="4454">
          <cell r="B4454" t="str">
            <v>AF.43764</v>
          </cell>
          <cell r="C4454" t="str">
            <v>Beâ toâng oáng huùt, ñaù 1x2 M200 - ñoä suït 6-8cm</v>
          </cell>
          <cell r="D4454" t="str">
            <v>m³</v>
          </cell>
          <cell r="F4454">
            <v>547597</v>
          </cell>
          <cell r="G4454">
            <v>102879</v>
          </cell>
          <cell r="H4454">
            <v>42505</v>
          </cell>
        </row>
        <row r="4455">
          <cell r="B4455" t="str">
            <v>AF.43765</v>
          </cell>
          <cell r="C4455" t="str">
            <v>Beâ toâng oáng huùt, ñaù 1x2 M200 - ñoä suït 6-8cm</v>
          </cell>
          <cell r="D4455" t="str">
            <v>m³</v>
          </cell>
          <cell r="F4455">
            <v>582838</v>
          </cell>
          <cell r="G4455">
            <v>102879</v>
          </cell>
          <cell r="H4455">
            <v>42505</v>
          </cell>
        </row>
        <row r="4456">
          <cell r="B4456" t="str">
            <v>AF.43770</v>
          </cell>
          <cell r="C4456" t="str">
            <v>Beâ toâng saøn daày &gt;=30cm.</v>
          </cell>
          <cell r="D4456" t="str">
            <v>m³</v>
          </cell>
          <cell r="G4456">
            <v>62358</v>
          </cell>
          <cell r="H4456">
            <v>46829</v>
          </cell>
        </row>
        <row r="4457">
          <cell r="B4457" t="str">
            <v>AF.43772</v>
          </cell>
          <cell r="C4457" t="str">
            <v>Beâ toâng saøn daày &gt;=30cm, ñaù 1x2 M150 - ñoä suït 6-8cm</v>
          </cell>
          <cell r="D4457" t="str">
            <v>m³</v>
          </cell>
          <cell r="F4457">
            <v>398505</v>
          </cell>
          <cell r="G4457">
            <v>62358</v>
          </cell>
          <cell r="H4457">
            <v>46829</v>
          </cell>
        </row>
        <row r="4458">
          <cell r="B4458" t="str">
            <v>AF.43773</v>
          </cell>
          <cell r="C4458" t="str">
            <v>Beâ toâng saøn daày &gt;=30cm, ñaù 1x2 M200 - ñoä suït 6-8cm</v>
          </cell>
          <cell r="D4458" t="str">
            <v>m³</v>
          </cell>
          <cell r="F4458">
            <v>448395</v>
          </cell>
          <cell r="G4458">
            <v>62358</v>
          </cell>
          <cell r="H4458">
            <v>46829</v>
          </cell>
        </row>
        <row r="4459">
          <cell r="B4459" t="str">
            <v>AF.43774</v>
          </cell>
          <cell r="C4459" t="str">
            <v>Beâ toâng saøn daày &gt;=30cm, ñaù 1x2 M200 - ñoä suït 6-8cm</v>
          </cell>
          <cell r="D4459" t="str">
            <v>m³</v>
          </cell>
          <cell r="F4459">
            <v>504892</v>
          </cell>
          <cell r="G4459">
            <v>62358</v>
          </cell>
          <cell r="H4459">
            <v>46829</v>
          </cell>
        </row>
        <row r="4460">
          <cell r="B4460" t="str">
            <v>AF.43775</v>
          </cell>
          <cell r="C4460" t="str">
            <v>Beâ toâng saøn daày &gt;=30cm, ñaù 1x2 M200 - ñoä suït 6-8cm</v>
          </cell>
          <cell r="D4460" t="str">
            <v>m³</v>
          </cell>
          <cell r="F4460">
            <v>540133</v>
          </cell>
          <cell r="G4460">
            <v>62358</v>
          </cell>
          <cell r="H4460">
            <v>46829</v>
          </cell>
        </row>
        <row r="4461">
          <cell r="B4461" t="str">
            <v>AF.43810</v>
          </cell>
          <cell r="C4461" t="str">
            <v>Beâ toâng coá lieäu lôùn Dmax &gt;=80mm.</v>
          </cell>
          <cell r="D4461" t="str">
            <v>m³</v>
          </cell>
          <cell r="G4461">
            <v>33547</v>
          </cell>
          <cell r="H4461">
            <v>39055</v>
          </cell>
        </row>
        <row r="4462">
          <cell r="B4462" t="str">
            <v>AF.43812</v>
          </cell>
          <cell r="C4462" t="str">
            <v>Beâ toâng coá lieäu lôùn Dmax &gt;=80mm, ñaù 1x2 M150 - ñoä suït 6-8cm</v>
          </cell>
          <cell r="D4462" t="str">
            <v>m³</v>
          </cell>
          <cell r="F4462">
            <v>360767</v>
          </cell>
          <cell r="G4462">
            <v>33547</v>
          </cell>
          <cell r="H4462">
            <v>60598</v>
          </cell>
        </row>
        <row r="4463">
          <cell r="B4463" t="str">
            <v>AF.43813</v>
          </cell>
          <cell r="C4463" t="str">
            <v>Beâ toâng coá lieäu lôùn Dmax &gt;=80mm, ñaù 1x2 M200 - ñoä suït 6-8cm</v>
          </cell>
          <cell r="D4463" t="str">
            <v>m³</v>
          </cell>
          <cell r="F4463">
            <v>404874</v>
          </cell>
          <cell r="G4463">
            <v>33547</v>
          </cell>
          <cell r="H4463">
            <v>60598</v>
          </cell>
        </row>
        <row r="4464">
          <cell r="B4464" t="str">
            <v>AF.43814</v>
          </cell>
          <cell r="C4464" t="str">
            <v>Beâ toâng coá lieäu lôùn Dmax &gt;=80mm, ñaù 1x2 M200 - ñoä suït 6-8cm</v>
          </cell>
          <cell r="D4464" t="str">
            <v>m³</v>
          </cell>
          <cell r="F4464">
            <v>452175</v>
          </cell>
          <cell r="G4464">
            <v>33547</v>
          </cell>
          <cell r="H4464">
            <v>60598</v>
          </cell>
        </row>
        <row r="4465">
          <cell r="B4465" t="str">
            <v>AF.43815</v>
          </cell>
          <cell r="C4465" t="str">
            <v>Beâ toâng coá lieäu lôùn Dmax &gt;=80mm, ñaù 1x2 M200 - ñoä suït 6-8cm</v>
          </cell>
          <cell r="D4465" t="str">
            <v>m³</v>
          </cell>
          <cell r="F4465">
            <v>506148</v>
          </cell>
          <cell r="G4465">
            <v>33547</v>
          </cell>
          <cell r="H4465">
            <v>60598</v>
          </cell>
        </row>
        <row r="4466">
          <cell r="B4466" t="str">
            <v>AF.43910</v>
          </cell>
          <cell r="C4466" t="str">
            <v>Beâ toâng cheøn (khe van, khe phai, khe löôùi chaén raùc, moá ñôõ, goái van).</v>
          </cell>
          <cell r="D4466" t="str">
            <v>m³</v>
          </cell>
          <cell r="F4466">
            <v>185381</v>
          </cell>
          <cell r="G4466">
            <v>502810</v>
          </cell>
          <cell r="H4466">
            <v>56841</v>
          </cell>
        </row>
        <row r="4467">
          <cell r="B4467" t="str">
            <v>AF.43912</v>
          </cell>
          <cell r="C4467" t="str">
            <v>Beâ toâng cheøn (khe van, khe phai, khe löôùi chaén raùc, moá ñôõ, goái van), ñaù 1x2 M150 - ñoä suït 6-8cm</v>
          </cell>
          <cell r="D4467" t="str">
            <v>m³</v>
          </cell>
          <cell r="F4467">
            <v>629842</v>
          </cell>
          <cell r="G4467">
            <v>502810</v>
          </cell>
          <cell r="H4467">
            <v>56841</v>
          </cell>
        </row>
        <row r="4468">
          <cell r="B4468" t="str">
            <v>AF.43913</v>
          </cell>
          <cell r="C4468" t="str">
            <v>Beâ toâng cheøn (khe van, khe phai, khe löôùi chaén raùc, moá ñôõ, goái van), ñaù 1x2 M200 - ñoä suït 6-8cm</v>
          </cell>
          <cell r="D4468" t="str">
            <v>m³</v>
          </cell>
          <cell r="F4468">
            <v>679731</v>
          </cell>
          <cell r="G4468">
            <v>502810</v>
          </cell>
          <cell r="H4468">
            <v>56841</v>
          </cell>
        </row>
        <row r="4469">
          <cell r="B4469" t="str">
            <v>AF.43914</v>
          </cell>
          <cell r="C4469" t="str">
            <v>Beâ toâng cheøn (khe van, khe phai, khe löôùi chaén raùc, moá ñôõ, goái van), ñaù 1x2 M200 - ñoä suït 6-8cm</v>
          </cell>
          <cell r="D4469" t="str">
            <v>m³</v>
          </cell>
          <cell r="F4469">
            <v>736229</v>
          </cell>
          <cell r="G4469">
            <v>502810</v>
          </cell>
          <cell r="H4469">
            <v>56841</v>
          </cell>
        </row>
        <row r="4470">
          <cell r="B4470" t="str">
            <v>AF.43915</v>
          </cell>
          <cell r="C4470" t="str">
            <v>Beâ toâng cheøn (khe van, khe phai, khe löôùi chaén raùc, moá ñôõ, goái van), ñaù 1x2 M200 - ñoä suït 6-8cm</v>
          </cell>
          <cell r="D4470" t="str">
            <v>m³</v>
          </cell>
          <cell r="F4470">
            <v>771470</v>
          </cell>
          <cell r="G4470">
            <v>502810</v>
          </cell>
          <cell r="H4470">
            <v>56841</v>
          </cell>
        </row>
        <row r="4471">
          <cell r="B4471" t="str">
            <v>AF.44112</v>
          </cell>
          <cell r="C4471" t="str">
            <v>Beâ toâng loùt moùng, laáp ñaày. Vöõa beâ toâng maùc 150, ñaù  1x2cm, ñoä suït 14-17 cm</v>
          </cell>
          <cell r="D4471" t="str">
            <v>m³</v>
          </cell>
          <cell r="F4471">
            <v>398617</v>
          </cell>
          <cell r="G4471">
            <v>13840</v>
          </cell>
          <cell r="H4471">
            <v>36311</v>
          </cell>
        </row>
        <row r="4472">
          <cell r="B4472" t="str">
            <v>AF.44113</v>
          </cell>
          <cell r="C4472" t="str">
            <v>Beâ toâng loùt moùng, laáp ñaày. Vöõa beâ toâng maùc 200, ñaù  1x2cm, ñoä suït 14-17 cm</v>
          </cell>
          <cell r="D4472" t="str">
            <v>m³</v>
          </cell>
          <cell r="F4472">
            <v>450532</v>
          </cell>
          <cell r="G4472">
            <v>13840</v>
          </cell>
          <cell r="H4472">
            <v>36311</v>
          </cell>
        </row>
        <row r="4473">
          <cell r="B4473" t="str">
            <v>AF.44114</v>
          </cell>
          <cell r="C4473" t="str">
            <v>Beâ toâng loùt moùng, laáp ñaày. Vöõa beâ toâng maùc 250, ñaù  1x2cm, ñoä suït 14-17 cm</v>
          </cell>
          <cell r="D4473" t="str">
            <v>m³</v>
          </cell>
          <cell r="F4473">
            <v>507411</v>
          </cell>
          <cell r="G4473">
            <v>13840</v>
          </cell>
          <cell r="H4473">
            <v>36311</v>
          </cell>
        </row>
        <row r="4474">
          <cell r="B4474" t="str">
            <v>AF.44115</v>
          </cell>
          <cell r="C4474" t="str">
            <v>Beâ toâng loùt moùng, laáp ñaày. Vöõa beâ toâng maùc 300, ñaù  1x2cm, ñoä suït 14-17 cm</v>
          </cell>
          <cell r="D4474" t="str">
            <v>m³</v>
          </cell>
          <cell r="F4474">
            <v>543471</v>
          </cell>
          <cell r="G4474">
            <v>13840</v>
          </cell>
          <cell r="H4474">
            <v>36311</v>
          </cell>
        </row>
        <row r="4475">
          <cell r="B4475" t="str">
            <v>AF.44122</v>
          </cell>
          <cell r="C4475" t="str">
            <v>Beâ toâng baûn ñaùy Vöõa beâ toâng maùc150, ñaù 1x2cm, ñoä suït 6-8 cm</v>
          </cell>
          <cell r="D4475" t="str">
            <v>m³</v>
          </cell>
          <cell r="F4475">
            <v>406589</v>
          </cell>
          <cell r="G4475">
            <v>37879</v>
          </cell>
          <cell r="H4475">
            <v>36311</v>
          </cell>
        </row>
        <row r="4476">
          <cell r="B4476" t="str">
            <v>AF.44123</v>
          </cell>
          <cell r="C4476" t="str">
            <v>Beâ toâng baûn ñaùy Vöõa beâ toâng maùc 200, ñaù  1x2cm, ñoä suït 14-17 cm</v>
          </cell>
          <cell r="D4476" t="str">
            <v>m³</v>
          </cell>
          <cell r="F4476">
            <v>459543</v>
          </cell>
          <cell r="G4476">
            <v>37879</v>
          </cell>
          <cell r="H4476">
            <v>36311</v>
          </cell>
        </row>
        <row r="4477">
          <cell r="B4477" t="str">
            <v>AF.44124</v>
          </cell>
          <cell r="C4477" t="str">
            <v>Beâ toâng baûn ñaùy Vöõa beâ toâng maùc 250, ñaù  1x2cm, ñoä suït 14-17 cm</v>
          </cell>
          <cell r="D4477" t="str">
            <v>m³</v>
          </cell>
          <cell r="F4477">
            <v>517559</v>
          </cell>
          <cell r="G4477">
            <v>37879</v>
          </cell>
          <cell r="H4477">
            <v>36311</v>
          </cell>
        </row>
        <row r="4478">
          <cell r="B4478" t="str">
            <v>AF.44125</v>
          </cell>
          <cell r="C4478" t="str">
            <v>Beâ toâng baûn ñaùy Vöõa beâ toâng maùc 300, ñaù  1x2cm, ñoä suït 14-17 cm</v>
          </cell>
          <cell r="D4478" t="str">
            <v>m³</v>
          </cell>
          <cell r="F4478">
            <v>554340</v>
          </cell>
          <cell r="G4478">
            <v>37879</v>
          </cell>
          <cell r="H4478">
            <v>36311</v>
          </cell>
        </row>
        <row r="4479">
          <cell r="B4479" t="str">
            <v>AF.44132</v>
          </cell>
          <cell r="C4479" t="str">
            <v>Beâ toâng neàn Vöõa beâ toâng maùc 150, ñaù 1x2cm, ñoä suït 6-8 cm</v>
          </cell>
          <cell r="D4479" t="str">
            <v>m³</v>
          </cell>
          <cell r="F4479">
            <v>406589</v>
          </cell>
          <cell r="G4479">
            <v>21125</v>
          </cell>
          <cell r="H4479">
            <v>35778</v>
          </cell>
        </row>
        <row r="4480">
          <cell r="B4480" t="str">
            <v>AF.44133</v>
          </cell>
          <cell r="C4480" t="str">
            <v>Beâ toâng neàn Vöõa beâ toâng maùc 200, ñaù  1x2cm, ñoä suït 14-17 cm</v>
          </cell>
          <cell r="D4480" t="str">
            <v>m³</v>
          </cell>
          <cell r="F4480">
            <v>459543</v>
          </cell>
          <cell r="G4480">
            <v>21125</v>
          </cell>
          <cell r="H4480">
            <v>35778</v>
          </cell>
        </row>
        <row r="4481">
          <cell r="B4481" t="str">
            <v>AF.44134</v>
          </cell>
          <cell r="C4481" t="str">
            <v>Beâ toâng neàn Vöõa beâ toâng maùc 250, ñaù  1x2cm, ñoä suït 14-17 cm</v>
          </cell>
          <cell r="D4481" t="str">
            <v>m³</v>
          </cell>
          <cell r="F4481">
            <v>517559</v>
          </cell>
          <cell r="G4481">
            <v>21125</v>
          </cell>
          <cell r="H4481">
            <v>35778</v>
          </cell>
        </row>
        <row r="4482">
          <cell r="B4482" t="str">
            <v>AF.44135</v>
          </cell>
          <cell r="C4482" t="str">
            <v>Beâ toâng neàn Vöõa beâ toâng maùc 300, ñaù  1x2cm, ñoä suït 14-17 cm</v>
          </cell>
          <cell r="D4482" t="str">
            <v>m³</v>
          </cell>
          <cell r="F4482">
            <v>554340</v>
          </cell>
          <cell r="G4482">
            <v>21125</v>
          </cell>
          <cell r="H4482">
            <v>35778</v>
          </cell>
        </row>
        <row r="4483">
          <cell r="B4483" t="str">
            <v>AF.44212</v>
          </cell>
          <cell r="C4483" t="str">
            <v>Beâ toâng töôøng caùnh, töôøng bieân chieàu daøy &lt;=0,45m Vöõa beâ toâng maùc 150, ñaù 1x2cm, ñoä suït 6-8 cm</v>
          </cell>
          <cell r="D4483" t="str">
            <v>m³</v>
          </cell>
          <cell r="F4483">
            <v>523791</v>
          </cell>
          <cell r="G4483">
            <v>116664</v>
          </cell>
          <cell r="H4483">
            <v>41504</v>
          </cell>
        </row>
        <row r="4484">
          <cell r="B4484" t="str">
            <v>AF.44213</v>
          </cell>
          <cell r="C4484" t="str">
            <v>Beâ toâng töôøng caùnh, töôøng bieân chieàu daøy &lt;=0,45m Vöõa beâ toâng maùc 200, ñaù  1x2cm, ñoä suït 14-17 cm</v>
          </cell>
          <cell r="D4484" t="str">
            <v>m³</v>
          </cell>
          <cell r="F4484">
            <v>576226</v>
          </cell>
          <cell r="G4484">
            <v>116664</v>
          </cell>
          <cell r="H4484">
            <v>41504</v>
          </cell>
        </row>
        <row r="4485">
          <cell r="B4485" t="str">
            <v>AF.44214</v>
          </cell>
          <cell r="C4485" t="str">
            <v>Beâ toâng töôøng caùnh, töôøng bieân chieàu daøy &lt;=0,45m Vöõa beâ toâng maùc 250, ñaù  1x2cm, ñoä suït 14-17 cm</v>
          </cell>
          <cell r="D4485" t="str">
            <v>m³</v>
          </cell>
          <cell r="F4485">
            <v>633673</v>
          </cell>
          <cell r="G4485">
            <v>116664</v>
          </cell>
          <cell r="H4485">
            <v>41504</v>
          </cell>
        </row>
        <row r="4486">
          <cell r="B4486" t="str">
            <v>AF.44215</v>
          </cell>
          <cell r="C4486" t="str">
            <v>Beâ toâng töôøng caùnh, töôøng bieân chieàu daøy &lt;=0,45m Vöõa beâ toâng maùc 300, ñaù  1x2cm, ñoä suït 14-17 cm</v>
          </cell>
          <cell r="D4486" t="str">
            <v>m³</v>
          </cell>
          <cell r="F4486">
            <v>670094</v>
          </cell>
          <cell r="G4486">
            <v>116664</v>
          </cell>
          <cell r="H4486">
            <v>41504</v>
          </cell>
        </row>
        <row r="4487">
          <cell r="B4487" t="str">
            <v>AF.44222</v>
          </cell>
          <cell r="C4487" t="str">
            <v>Beâ toâng töôøng caùnh, töôøng bieân chieàu daøy &gt;0,45 ñeán &lt;=1m Vöõa beâ toâng maùc 150, ñaù 1x2cm, ñoä suït 6-8 cm</v>
          </cell>
          <cell r="D4487" t="str">
            <v>m³</v>
          </cell>
          <cell r="F4487">
            <v>451780</v>
          </cell>
          <cell r="G4487">
            <v>105614</v>
          </cell>
          <cell r="H4487">
            <v>41504</v>
          </cell>
        </row>
        <row r="4488">
          <cell r="B4488" t="str">
            <v>AF.44223</v>
          </cell>
          <cell r="C4488" t="str">
            <v>Beâ toâng töôøng caùnh, töôøng bieân chieàu daøy &gt;0,45 ñeán &lt;=1m Vöõa beâ toâng maùc 200, ñaù  1x2cm, ñoä suït 14-17 cm</v>
          </cell>
          <cell r="D4488" t="str">
            <v>m³</v>
          </cell>
          <cell r="F4488">
            <v>504214</v>
          </cell>
          <cell r="G4488">
            <v>105614</v>
          </cell>
          <cell r="H4488">
            <v>41504</v>
          </cell>
        </row>
        <row r="4489">
          <cell r="B4489" t="str">
            <v>AF.44224</v>
          </cell>
          <cell r="C4489" t="str">
            <v>Beâ toâng töôøng caùnh, töôøng bieân chieàu daøy &gt;0,45 ñeán &lt;=1m Vöõa beâ toâng maùc 250, ñaù  1x2cm, ñoä suït 14-17 cm</v>
          </cell>
          <cell r="D4489" t="str">
            <v>m³</v>
          </cell>
          <cell r="F4489">
            <v>561662</v>
          </cell>
          <cell r="G4489">
            <v>105614</v>
          </cell>
          <cell r="H4489">
            <v>41504</v>
          </cell>
        </row>
        <row r="4490">
          <cell r="B4490" t="str">
            <v>AF.44225</v>
          </cell>
          <cell r="C4490" t="str">
            <v>Beâ toâng töôøng caùnh, töôøng bieân chieàu daøy &gt;0,45 ñeán &lt;=1m Vöõa beâ toâng maùc 300, ñaù  1x2cm, ñoä suït 14-17 cm</v>
          </cell>
          <cell r="D4490" t="str">
            <v>m³</v>
          </cell>
          <cell r="F4490">
            <v>598082</v>
          </cell>
          <cell r="G4490">
            <v>105614</v>
          </cell>
          <cell r="H4490">
            <v>41504</v>
          </cell>
        </row>
        <row r="4491">
          <cell r="B4491" t="str">
            <v>AF.44232</v>
          </cell>
          <cell r="C4491" t="str">
            <v>Beâ toâng töôøng caùnh, töôøng bieân chieàu daøy &gt; 1 ñeán &lt;= 2m Vöõa beâ toâng maùc 150, ñaù 1x2cm, ñoä suït 6-8 cm</v>
          </cell>
          <cell r="D4491" t="str">
            <v>m³</v>
          </cell>
          <cell r="F4491">
            <v>437030</v>
          </cell>
          <cell r="G4491">
            <v>95037</v>
          </cell>
          <cell r="H4491">
            <v>41504</v>
          </cell>
        </row>
        <row r="4492">
          <cell r="B4492" t="str">
            <v>AF.44233</v>
          </cell>
          <cell r="C4492" t="str">
            <v>Beâ toâng töôøng caùnh, töôøng bieân chieàu daøy &gt; 1 ñeán &lt;= 2m Vöõa beâ toâng maùc 200, ñaù  1x2cm, ñoä suït 14-17 cm</v>
          </cell>
          <cell r="D4492" t="str">
            <v>m³</v>
          </cell>
          <cell r="F4492">
            <v>489464</v>
          </cell>
          <cell r="G4492">
            <v>95037</v>
          </cell>
          <cell r="H4492">
            <v>41504</v>
          </cell>
        </row>
        <row r="4493">
          <cell r="B4493" t="str">
            <v>AF.44234</v>
          </cell>
          <cell r="C4493" t="str">
            <v>Beâ toâng töôøng caùnh, töôøng bieân chieàu daøy &gt; 1 ñeán &lt;= 2m Vöõa beâ toâng maùc 250, ñaù  1x2cm, ñoä suït 14-17 cm</v>
          </cell>
          <cell r="D4493" t="str">
            <v>m³</v>
          </cell>
          <cell r="F4493">
            <v>546912</v>
          </cell>
          <cell r="G4493">
            <v>95037</v>
          </cell>
          <cell r="H4493">
            <v>41504</v>
          </cell>
        </row>
        <row r="4494">
          <cell r="B4494" t="str">
            <v>AF.44235</v>
          </cell>
          <cell r="C4494" t="str">
            <v>Beâ toâng töôøng caùnh, töôøng bieân chieàu daøy &gt; 1 ñeán &lt;= 2m Vöõa beâ toâng maùc 300, ñaù  1x2cm, ñoä suït 14-17 cm</v>
          </cell>
          <cell r="D4494" t="str">
            <v>m³</v>
          </cell>
          <cell r="F4494">
            <v>583332</v>
          </cell>
          <cell r="G4494">
            <v>95037</v>
          </cell>
          <cell r="H4494">
            <v>41504</v>
          </cell>
        </row>
        <row r="4495">
          <cell r="B4495" t="str">
            <v>AF.44242</v>
          </cell>
          <cell r="C4495" t="str">
            <v>Beâ toâng töôøng caùnh, töôøng bieân chieàu daøy &gt;2 ñeán &lt;= 3m Vöõa beâ toâng maùc150, ñaù 1x2cm, ñoä suït 6-8 cm</v>
          </cell>
          <cell r="D4495" t="str">
            <v>m³</v>
          </cell>
          <cell r="F4495">
            <v>427188</v>
          </cell>
          <cell r="G4495">
            <v>85525</v>
          </cell>
          <cell r="H4495">
            <v>41504</v>
          </cell>
        </row>
        <row r="4496">
          <cell r="B4496" t="str">
            <v>AF.44243</v>
          </cell>
          <cell r="C4496" t="str">
            <v>Beâ toâng töôøng caùnh, töôøng bieân chieàu daøy &gt;2 ñeán &lt;= 3m Vöõa beâ toâng maùc 200, ñaù  1x2cm, ñoä suït 14-17 cm</v>
          </cell>
          <cell r="D4496" t="str">
            <v>m³</v>
          </cell>
          <cell r="F4496">
            <v>479623</v>
          </cell>
          <cell r="G4496">
            <v>85525</v>
          </cell>
          <cell r="H4496">
            <v>41504</v>
          </cell>
        </row>
        <row r="4497">
          <cell r="B4497" t="str">
            <v>AF.44244</v>
          </cell>
          <cell r="C4497" t="str">
            <v>Beâ toâng töôøng caùnh, töôøng bieân chieàu daøy &gt;2 ñeán &lt;= 3m Vöõa beâ toâng maùc 250, ñaù  1x2cm, ñoä suït 14-17 cm</v>
          </cell>
          <cell r="D4497" t="str">
            <v>m³</v>
          </cell>
          <cell r="F4497">
            <v>537070</v>
          </cell>
          <cell r="G4497">
            <v>85525</v>
          </cell>
          <cell r="H4497">
            <v>41504</v>
          </cell>
        </row>
        <row r="4498">
          <cell r="B4498" t="str">
            <v>AF.44245</v>
          </cell>
          <cell r="C4498" t="str">
            <v>Beâ toâng töôøng caùnh, töôøng bieân chieàu daøy &gt;2 ñeán &lt;= 3m Vöõa beâ toâng maùc 300, ñaù  1x2cm, ñoä suït 14-17 cm</v>
          </cell>
          <cell r="D4498" t="str">
            <v>m³</v>
          </cell>
          <cell r="F4498">
            <v>573491</v>
          </cell>
          <cell r="G4498">
            <v>85525</v>
          </cell>
          <cell r="H4498">
            <v>41504</v>
          </cell>
        </row>
        <row r="4499">
          <cell r="B4499" t="str">
            <v>AF.44252</v>
          </cell>
          <cell r="C4499" t="str">
            <v>Beâ toâng töôøng caùnh, töôøng bieân chieàu daøy &gt;3 ñeán &lt;= 5m Vöõa beâ toâng maùc 150, ñaù 1x2cm, ñoä suït 6-8 cm</v>
          </cell>
          <cell r="D4499" t="str">
            <v>m³</v>
          </cell>
          <cell r="F4499">
            <v>419814</v>
          </cell>
          <cell r="G4499">
            <v>76961</v>
          </cell>
          <cell r="H4499">
            <v>41504</v>
          </cell>
        </row>
        <row r="4500">
          <cell r="B4500" t="str">
            <v>AF.44253</v>
          </cell>
          <cell r="C4500" t="str">
            <v>Beâ toâng töôøng caùnh, töôøng bieân chieàu daøy &gt;3 ñeán &lt;= 5m Vöõa beâ toâng maùc 200, ñaù  1x2cm, ñoä suït 14-17 cm</v>
          </cell>
          <cell r="D4500" t="str">
            <v>m³</v>
          </cell>
          <cell r="F4500">
            <v>472249</v>
          </cell>
          <cell r="G4500">
            <v>76961</v>
          </cell>
          <cell r="H4500">
            <v>41504</v>
          </cell>
        </row>
        <row r="4501">
          <cell r="B4501" t="str">
            <v>AF.44254</v>
          </cell>
          <cell r="C4501" t="str">
            <v>Beâ toâng töôøng caùnh, töôøng bieân chieàu daøy &gt;3 ñeán &lt;= 5m Vöõa beâ toâng maùc 250, ñaù  1x2cm, ñoä suït 14-17 cm</v>
          </cell>
          <cell r="D4501" t="str">
            <v>m³</v>
          </cell>
          <cell r="F4501">
            <v>529696</v>
          </cell>
          <cell r="G4501">
            <v>76961</v>
          </cell>
          <cell r="H4501">
            <v>41504</v>
          </cell>
        </row>
        <row r="4502">
          <cell r="B4502" t="str">
            <v>AF.44255</v>
          </cell>
          <cell r="C4502" t="str">
            <v>Beâ toâng töôøng caùnh, töôøng bieân chieàu daøy &gt;3 ñeán &lt;= 5m Vöõa beâ toâng maùc 300, ñaù  1x2cm, ñoä suït 14-17 cm</v>
          </cell>
          <cell r="D4502" t="str">
            <v>m³</v>
          </cell>
          <cell r="F4502">
            <v>566116</v>
          </cell>
          <cell r="G4502">
            <v>76961</v>
          </cell>
          <cell r="H4502">
            <v>41504</v>
          </cell>
        </row>
        <row r="4503">
          <cell r="B4503" t="str">
            <v>AF.44262</v>
          </cell>
          <cell r="C4503" t="str">
            <v>Beâ toâng töôøng caùnh, töôøng bieân chieàu daøy &gt; 5m Vöõa beâ toâng maùc 150, ñaù 1x2cm, ñoä suït 6-8 cm</v>
          </cell>
          <cell r="D4503" t="str">
            <v>m³</v>
          </cell>
          <cell r="F4503">
            <v>414894</v>
          </cell>
          <cell r="G4503">
            <v>69265</v>
          </cell>
          <cell r="H4503">
            <v>41504</v>
          </cell>
        </row>
        <row r="4504">
          <cell r="B4504" t="str">
            <v>AF.44263</v>
          </cell>
          <cell r="C4504" t="str">
            <v>Beâ toâng töôøng caùnh, töôøng bieân chieàu daøy &gt; 5m Vöõa beâ toâng maùc 200, ñaù  1x2cm, ñoä suït 14-17 cm</v>
          </cell>
          <cell r="D4504" t="str">
            <v>m³</v>
          </cell>
          <cell r="F4504">
            <v>467329</v>
          </cell>
          <cell r="G4504">
            <v>69265</v>
          </cell>
          <cell r="H4504">
            <v>41504</v>
          </cell>
        </row>
        <row r="4505">
          <cell r="B4505" t="str">
            <v>AF.44264</v>
          </cell>
          <cell r="C4505" t="str">
            <v>Beâ toâng töôøng caùnh, töôøng bieân chieàu daøy &gt; 5m Vöõa beâ toâng maùc 250, ñaù  1x2cm, ñoä suït 14-17 cm</v>
          </cell>
          <cell r="D4505" t="str">
            <v>m³</v>
          </cell>
          <cell r="F4505">
            <v>524776</v>
          </cell>
          <cell r="G4505">
            <v>69265</v>
          </cell>
          <cell r="H4505">
            <v>41504</v>
          </cell>
        </row>
        <row r="4506">
          <cell r="B4506" t="str">
            <v>AF.44265</v>
          </cell>
          <cell r="C4506" t="str">
            <v>Beâ toâng töôøng caùnh, töôøng bieân chieàu daøy &gt; 5m Vöõa beâ toâng maùc 300, ñaù  1x2cm, ñoä suït 14-17 cm</v>
          </cell>
          <cell r="D4506" t="str">
            <v>m³</v>
          </cell>
          <cell r="F4506">
            <v>561196</v>
          </cell>
          <cell r="G4506">
            <v>69265</v>
          </cell>
          <cell r="H4506">
            <v>41504</v>
          </cell>
        </row>
        <row r="4507">
          <cell r="B4507" t="str">
            <v>AF.44312</v>
          </cell>
          <cell r="C4507" t="str">
            <v>Beâ toâng truï pin, truï bieân chieàu daøy &lt;= 0,45m Vöõa beâ toâng maùc 150, ñaù 1x2cm, ñoä suït 6-8 cm</v>
          </cell>
          <cell r="D4507" t="str">
            <v>m³</v>
          </cell>
          <cell r="F4507">
            <v>523791</v>
          </cell>
          <cell r="G4507">
            <v>124953</v>
          </cell>
          <cell r="H4507">
            <v>41504</v>
          </cell>
        </row>
        <row r="4508">
          <cell r="B4508" t="str">
            <v>AF.44313</v>
          </cell>
          <cell r="C4508" t="str">
            <v>Beâ toâng truï pin, truï bieân chieàu daøy &lt;= 0,45m Vöõa beâ toâng maùc 200, ñaù  1x2cm, ñoä suït 14-17 cm</v>
          </cell>
          <cell r="D4508" t="str">
            <v>m³</v>
          </cell>
          <cell r="F4508">
            <v>576226</v>
          </cell>
          <cell r="G4508">
            <v>124953</v>
          </cell>
          <cell r="H4508">
            <v>41504</v>
          </cell>
        </row>
        <row r="4509">
          <cell r="B4509" t="str">
            <v>AF.44314</v>
          </cell>
          <cell r="C4509" t="str">
            <v>Beâ toâng truï pin, truï bieân chieàu daøy &lt;= 0,45m Vöõa beâ toâng maùc 250, ñaù  1x2cm, ñoä suït 14-17 cm</v>
          </cell>
          <cell r="D4509" t="str">
            <v>m³</v>
          </cell>
          <cell r="F4509">
            <v>633673</v>
          </cell>
          <cell r="G4509">
            <v>124953</v>
          </cell>
          <cell r="H4509">
            <v>41504</v>
          </cell>
        </row>
        <row r="4510">
          <cell r="B4510" t="str">
            <v>AF.44315</v>
          </cell>
          <cell r="C4510" t="str">
            <v>Beâ toâng truï pin, truï bieân chieàu daøy &lt;= 0,45m Vöõa beâ toâng maùc 300, ñaù  1x2cm, ñoä suït 14-17 cm</v>
          </cell>
          <cell r="D4510" t="str">
            <v>m³</v>
          </cell>
          <cell r="F4510">
            <v>670094</v>
          </cell>
          <cell r="G4510">
            <v>124953</v>
          </cell>
          <cell r="H4510">
            <v>41504</v>
          </cell>
        </row>
        <row r="4511">
          <cell r="B4511" t="str">
            <v>AF.44322</v>
          </cell>
          <cell r="C4511" t="str">
            <v>Beâ toâng truï pin, truï bieân chieàu daøy &gt;0,45 ñeán &lt;= 1m Vöõa beâ toâng maùc 150, ñaù 1x2cm, ñoä suït 6-8 cm</v>
          </cell>
          <cell r="D4511" t="str">
            <v>m³</v>
          </cell>
          <cell r="F4511">
            <v>451780</v>
          </cell>
          <cell r="G4511">
            <v>112718</v>
          </cell>
          <cell r="H4511">
            <v>41504</v>
          </cell>
        </row>
        <row r="4512">
          <cell r="B4512" t="str">
            <v>AF.44323</v>
          </cell>
          <cell r="C4512" t="str">
            <v>Beâ toâng truï pin, truï bieân chieàu daøy &gt;0,45 ñeán &lt;= 1m Vöõa beâ toâng maùc 200, ñaù  1x2cm, ñoä suït 14-17 cm</v>
          </cell>
          <cell r="D4512" t="str">
            <v>m³</v>
          </cell>
          <cell r="F4512">
            <v>504214</v>
          </cell>
          <cell r="G4512">
            <v>112718</v>
          </cell>
          <cell r="H4512">
            <v>41504</v>
          </cell>
        </row>
        <row r="4513">
          <cell r="B4513" t="str">
            <v>AF.44324</v>
          </cell>
          <cell r="C4513" t="str">
            <v>Beâ toâng truï pin, truï bieân chieàu daøy &gt;0,45 ñeán &lt;= 1m Vöõa beâ toâng maùc 250, ñaù  1x2cm, ñoä suït 14-17 cm</v>
          </cell>
          <cell r="D4513" t="str">
            <v>m³</v>
          </cell>
          <cell r="F4513">
            <v>561662</v>
          </cell>
          <cell r="G4513">
            <v>112718</v>
          </cell>
          <cell r="H4513">
            <v>41504</v>
          </cell>
        </row>
        <row r="4514">
          <cell r="B4514" t="str">
            <v>AF.44325</v>
          </cell>
          <cell r="C4514" t="str">
            <v>Beâ toâng truï pin, truï bieân chieàu daøy &gt;0,45 ñeán &lt;= 1m Vöõa beâ toâng maùc 300, ñaù  1x2cm, ñoä suït 14-17 cm</v>
          </cell>
          <cell r="D4514" t="str">
            <v>m³</v>
          </cell>
          <cell r="F4514">
            <v>598082</v>
          </cell>
          <cell r="G4514">
            <v>112718</v>
          </cell>
          <cell r="H4514">
            <v>41504</v>
          </cell>
        </row>
        <row r="4515">
          <cell r="B4515" t="str">
            <v>AF.44332</v>
          </cell>
          <cell r="C4515" t="str">
            <v>Beâ toâng truï pin, truï bieân chieàu daøy &gt;1 ñeán &lt;= 2m Vöõa beâ toâng maùc 150, ñaù 1x2cm, ñoä suït 6-8 cm</v>
          </cell>
          <cell r="D4515" t="str">
            <v>m³</v>
          </cell>
          <cell r="F4515">
            <v>437030</v>
          </cell>
          <cell r="G4515">
            <v>101430</v>
          </cell>
          <cell r="H4515">
            <v>41504</v>
          </cell>
        </row>
        <row r="4516">
          <cell r="B4516" t="str">
            <v>AF.44333</v>
          </cell>
          <cell r="C4516" t="str">
            <v>Beâ toâng truï pin, truï bieân chieàu daøy &gt;1 ñeán &lt;= 2m Vöõa beâ toâng maùc 200, ñaù  1x2cm, ñoä suït 14-17 cm</v>
          </cell>
          <cell r="D4516" t="str">
            <v>m³</v>
          </cell>
          <cell r="F4516">
            <v>489464</v>
          </cell>
          <cell r="G4516">
            <v>101430</v>
          </cell>
          <cell r="H4516">
            <v>41504</v>
          </cell>
        </row>
        <row r="4517">
          <cell r="B4517" t="str">
            <v>AF.44334</v>
          </cell>
          <cell r="C4517" t="str">
            <v>Beâ toâng truï pin, truï bieân chieàu daøy &gt;1 ñeán &lt;= 2m Vöõa beâ toâng maùc 250, ñaù  1x2cm, ñoä suït 14-17 cm</v>
          </cell>
          <cell r="D4517" t="str">
            <v>m³</v>
          </cell>
          <cell r="F4517">
            <v>546912</v>
          </cell>
          <cell r="G4517">
            <v>101430</v>
          </cell>
          <cell r="H4517">
            <v>41504</v>
          </cell>
        </row>
        <row r="4518">
          <cell r="B4518" t="str">
            <v>AF.44335</v>
          </cell>
          <cell r="C4518" t="str">
            <v>Beâ toâng truï pin, truï bieân chieàu daøy &gt;1 ñeán &lt;= 2m Vöõa beâ toâng maùc 300, ñaù  1x2cm, ñoä suït 14-17 cm</v>
          </cell>
          <cell r="D4518" t="str">
            <v>m³</v>
          </cell>
          <cell r="F4518">
            <v>583332</v>
          </cell>
          <cell r="G4518">
            <v>101430</v>
          </cell>
          <cell r="H4518">
            <v>41504</v>
          </cell>
        </row>
        <row r="4519">
          <cell r="B4519" t="str">
            <v>AF.44342</v>
          </cell>
          <cell r="C4519" t="str">
            <v>Beâ toâng truï pin, truï bieân chieàu daøy &gt; 2m Vöõa beâ toâng maùc 150, ñaù 1x2cm, ñoä suït 6-8 cm</v>
          </cell>
          <cell r="D4519" t="str">
            <v>m³</v>
          </cell>
          <cell r="F4519">
            <v>427188</v>
          </cell>
          <cell r="G4519">
            <v>91287</v>
          </cell>
          <cell r="H4519">
            <v>41504</v>
          </cell>
        </row>
        <row r="4520">
          <cell r="B4520" t="str">
            <v>AF.44343</v>
          </cell>
          <cell r="C4520" t="str">
            <v>Beâ toâng truï pin, truï bieân chieàu daøy &gt; 2m Vöõa beâ toâng maùc 200, ñaù  1x2cm, ñoä suït 14-17 cm</v>
          </cell>
          <cell r="D4520" t="str">
            <v>m³</v>
          </cell>
          <cell r="F4520">
            <v>479623</v>
          </cell>
          <cell r="G4520">
            <v>91287</v>
          </cell>
          <cell r="H4520">
            <v>41504</v>
          </cell>
        </row>
        <row r="4521">
          <cell r="B4521" t="str">
            <v>AF.44344</v>
          </cell>
          <cell r="C4521" t="str">
            <v>Beâ toâng truï pin, truï bieân chieàu daøy &gt; 2m Vöõa beâ toâng maùc 250, ñaù  1x2cm, ñoä suït 14-17 cm</v>
          </cell>
          <cell r="D4521" t="str">
            <v>m³</v>
          </cell>
          <cell r="F4521">
            <v>537070</v>
          </cell>
          <cell r="G4521">
            <v>91287</v>
          </cell>
          <cell r="H4521">
            <v>41504</v>
          </cell>
        </row>
        <row r="4522">
          <cell r="B4522" t="str">
            <v>AF.44345</v>
          </cell>
          <cell r="C4522" t="str">
            <v>Beâ toâng truï pin, truï bieân chieàu daøy &gt; 2m Vöõa beâ toâng maùc 300, ñaù  1x2cm, ñoä suït 14-17 cm</v>
          </cell>
          <cell r="D4522" t="str">
            <v>m³</v>
          </cell>
          <cell r="F4522">
            <v>573491</v>
          </cell>
          <cell r="G4522">
            <v>91287</v>
          </cell>
          <cell r="H4522">
            <v>41504</v>
          </cell>
        </row>
        <row r="4523">
          <cell r="B4523" t="str">
            <v>AF.44412</v>
          </cell>
          <cell r="C4523" t="str">
            <v>Beâ toâng töôøng thöôïng löu chieàu daøy &lt;= 0,45m Vöõa beâ toâng maùc 150, ñaù 1x2cm, ñoä suït 6-8 cm</v>
          </cell>
          <cell r="D4523" t="str">
            <v>m³</v>
          </cell>
          <cell r="F4523">
            <v>463641</v>
          </cell>
          <cell r="G4523">
            <v>93339</v>
          </cell>
          <cell r="H4523">
            <v>41504</v>
          </cell>
        </row>
        <row r="4524">
          <cell r="B4524" t="str">
            <v>AF.44413</v>
          </cell>
          <cell r="C4524" t="str">
            <v>Beâ toâng töôøng thöôïng löu chieàu daøy &lt;= 0,45m Vöõa beâ toâng maùc 200, ñaù  1x2cm, ñoä suït 14-17 cm</v>
          </cell>
          <cell r="D4524" t="str">
            <v>m³</v>
          </cell>
          <cell r="F4524">
            <v>516076</v>
          </cell>
          <cell r="G4524">
            <v>93339</v>
          </cell>
          <cell r="H4524">
            <v>41504</v>
          </cell>
        </row>
        <row r="4525">
          <cell r="B4525" t="str">
            <v>AF.44414</v>
          </cell>
          <cell r="C4525" t="str">
            <v>Beâ toâng töôøng thöôïng löu chieàu daøy &lt;= 0,45m Vöõa beâ toâng maùc 250, ñaù  1x2cm, ñoä suït 14-17 cm</v>
          </cell>
          <cell r="D4525" t="str">
            <v>m³</v>
          </cell>
          <cell r="F4525">
            <v>573523</v>
          </cell>
          <cell r="G4525">
            <v>93339</v>
          </cell>
          <cell r="H4525">
            <v>41504</v>
          </cell>
        </row>
        <row r="4526">
          <cell r="B4526" t="str">
            <v>AF.44415</v>
          </cell>
          <cell r="C4526" t="str">
            <v>Beâ toâng töôøng thöôïng löu chieàu daøy &lt;= 0,45m Vöõa beâ toâng maùc 300, ñaù  1x2cm, ñoä suït 14-17 cm</v>
          </cell>
          <cell r="D4526" t="str">
            <v>m³</v>
          </cell>
          <cell r="F4526">
            <v>609944</v>
          </cell>
          <cell r="G4526">
            <v>93339</v>
          </cell>
          <cell r="H4526">
            <v>41504</v>
          </cell>
        </row>
        <row r="4527">
          <cell r="B4527" t="str">
            <v>AF.44422</v>
          </cell>
          <cell r="C4527" t="str">
            <v>Beâ toâng töôøng thöôïng löu chieàu daøy &gt;0,45 ñeán &lt;= 1m Vöõa beâ toâng maùc 150, ñaù 1x2cm, ñoä suït 6-8 cm</v>
          </cell>
          <cell r="D4527" t="str">
            <v>m³</v>
          </cell>
          <cell r="F4527">
            <v>427191</v>
          </cell>
          <cell r="G4527">
            <v>84499</v>
          </cell>
          <cell r="H4527">
            <v>41504</v>
          </cell>
        </row>
        <row r="4528">
          <cell r="B4528" t="str">
            <v>AF.44423</v>
          </cell>
          <cell r="C4528" t="str">
            <v>Beâ toâng töôøng thöôïng löu chieàu daøy &gt;0,45 ñeán &lt;= 1m Vöõa beâ toâng maùc 200, ñaù  1x2cm, ñoä suït 14-17 cm</v>
          </cell>
          <cell r="D4528" t="str">
            <v>m³</v>
          </cell>
          <cell r="F4528">
            <v>479626</v>
          </cell>
          <cell r="G4528">
            <v>84499</v>
          </cell>
          <cell r="H4528">
            <v>41504</v>
          </cell>
        </row>
        <row r="4529">
          <cell r="B4529" t="str">
            <v>AF.44424</v>
          </cell>
          <cell r="C4529" t="str">
            <v>Beâ toâng töôøng thöôïng löu chieàu daøy &gt;0,45 ñeán &lt;= 1m Vöõa beâ toâng maùc 250, ñaù  1x2cm, ñoä suït 14-17 cm</v>
          </cell>
          <cell r="D4529" t="str">
            <v>m³</v>
          </cell>
          <cell r="F4529">
            <v>537073</v>
          </cell>
          <cell r="G4529">
            <v>84499</v>
          </cell>
          <cell r="H4529">
            <v>41504</v>
          </cell>
        </row>
        <row r="4530">
          <cell r="B4530" t="str">
            <v>AF.44425</v>
          </cell>
          <cell r="C4530" t="str">
            <v>Beâ toâng töôøng thöôïng löu chieàu daøy &gt;0,45 ñeán &lt;= 1m Vöõa beâ toâng maùc 300, ñaù  1x2cm, ñoä suït 14-17 cm</v>
          </cell>
          <cell r="D4530" t="str">
            <v>m³</v>
          </cell>
          <cell r="F4530">
            <v>573494</v>
          </cell>
          <cell r="G4530">
            <v>84499</v>
          </cell>
          <cell r="H4530">
            <v>41504</v>
          </cell>
        </row>
        <row r="4531">
          <cell r="B4531" t="str">
            <v>AF.44432</v>
          </cell>
          <cell r="C4531" t="str">
            <v>Beâ toâng töôøng thöôïng löu chieàu daøy &gt;1 ñeán &lt;= 2m. Vöõa beâ toâng maùc 150, ñaù 1x2cm, ñoä suït 6-8 cm</v>
          </cell>
          <cell r="D4531" t="str">
            <v>m³</v>
          </cell>
          <cell r="F4531">
            <v>419817</v>
          </cell>
          <cell r="G4531">
            <v>76013</v>
          </cell>
          <cell r="H4531">
            <v>41504</v>
          </cell>
        </row>
        <row r="4532">
          <cell r="B4532" t="str">
            <v>AF.44433</v>
          </cell>
          <cell r="C4532" t="str">
            <v>Beâ toâng töôøng thöôïng löu chieàu daøy &gt;1 ñeán &lt;= 2m. Vöõa beâ toâng maùc 200, ñaù  1x2cm, ñoä suït 14-17 cm</v>
          </cell>
          <cell r="D4532" t="str">
            <v>m³</v>
          </cell>
          <cell r="F4532">
            <v>472251</v>
          </cell>
          <cell r="G4532">
            <v>76013</v>
          </cell>
          <cell r="H4532">
            <v>41504</v>
          </cell>
        </row>
        <row r="4533">
          <cell r="B4533" t="str">
            <v>AF.44434</v>
          </cell>
          <cell r="C4533" t="str">
            <v>Beâ toâng töôøng thöôïng löu chieàu daøy &gt;1 ñeán &lt;= 2m. Vöõa beâ toâng maùc 250, ñaù  1x2cm, ñoä suït 14-17 cm</v>
          </cell>
          <cell r="D4533" t="str">
            <v>m³</v>
          </cell>
          <cell r="F4533">
            <v>529698</v>
          </cell>
          <cell r="G4533">
            <v>76013</v>
          </cell>
          <cell r="H4533">
            <v>41504</v>
          </cell>
        </row>
        <row r="4534">
          <cell r="B4534" t="str">
            <v>AF.44435</v>
          </cell>
          <cell r="C4534" t="str">
            <v>Beâ toâng töôøng thöôïng löu chieàu daøy &gt;1 ñeán &lt;= 2m. Vöõa beâ toâng maùc 300, ñaù  1x2cm, ñoä suït 14-17 cm</v>
          </cell>
          <cell r="D4534" t="str">
            <v>m³</v>
          </cell>
          <cell r="F4534">
            <v>566119</v>
          </cell>
          <cell r="G4534">
            <v>76013</v>
          </cell>
          <cell r="H4534">
            <v>41504</v>
          </cell>
        </row>
        <row r="4535">
          <cell r="B4535" t="str">
            <v>AF.44442</v>
          </cell>
          <cell r="C4535" t="str">
            <v>Beâ toâng töôøng thöôïng löu chieàu daøy &gt; 2m. Vöõa beâ toâng maùc 150, ñaù  2x4cm, ñoä suït 6-8 cm</v>
          </cell>
          <cell r="D4535" t="str">
            <v>m³</v>
          </cell>
          <cell r="F4535">
            <v>414896</v>
          </cell>
          <cell r="G4535">
            <v>68436</v>
          </cell>
          <cell r="H4535">
            <v>41504</v>
          </cell>
        </row>
        <row r="4536">
          <cell r="B4536" t="str">
            <v>AF.44443</v>
          </cell>
          <cell r="C4536" t="str">
            <v>Beâ toâng töôøng thöôïng löu chieàu daøy &gt; 2m. Vöõa beâ toâng maùc 200, ñaù  1x2cm, ñoä suït 14-17 cm</v>
          </cell>
          <cell r="D4536" t="str">
            <v>m³</v>
          </cell>
          <cell r="F4536">
            <v>467330</v>
          </cell>
          <cell r="G4536">
            <v>68436</v>
          </cell>
          <cell r="H4536">
            <v>41504</v>
          </cell>
        </row>
        <row r="4537">
          <cell r="B4537" t="str">
            <v>AF.44444</v>
          </cell>
          <cell r="C4537" t="str">
            <v>Beâ toâng töôøng thöôïng löu chieàu daøy &gt; 2m. Vöõa beâ toâng maùc 250, ñaù  1x2cm, ñoä suït 14-17 cm</v>
          </cell>
          <cell r="D4537" t="str">
            <v>m³</v>
          </cell>
          <cell r="F4537">
            <v>524778</v>
          </cell>
          <cell r="G4537">
            <v>68436</v>
          </cell>
          <cell r="H4537">
            <v>41504</v>
          </cell>
        </row>
        <row r="4538">
          <cell r="B4538" t="str">
            <v>AF.44445</v>
          </cell>
          <cell r="C4538" t="str">
            <v>Beâ toâng töôøng thöôïng löu chieàu daøy &gt; 2m. Vöõa beâ toâng maùc 300, ñaù  1x2cm, ñoä suït 14-17 cm</v>
          </cell>
          <cell r="D4538" t="str">
            <v>m³</v>
          </cell>
          <cell r="F4538">
            <v>561198</v>
          </cell>
          <cell r="G4538">
            <v>68436</v>
          </cell>
          <cell r="H4538">
            <v>41504</v>
          </cell>
        </row>
        <row r="4539">
          <cell r="B4539" t="str">
            <v>AF.44512</v>
          </cell>
          <cell r="C4539" t="str">
            <v>Beâ toâng phía trong thaân ñaäp Vöõa beâ toâng maùc 150, ñaù 1x2cm, ñoä suït 6-8 cm</v>
          </cell>
          <cell r="D4539" t="str">
            <v>m³</v>
          </cell>
          <cell r="F4539">
            <v>406589</v>
          </cell>
          <cell r="G4539">
            <v>33547</v>
          </cell>
          <cell r="H4539">
            <v>36311</v>
          </cell>
        </row>
        <row r="4540">
          <cell r="B4540" t="str">
            <v>AF.44513</v>
          </cell>
          <cell r="C4540" t="str">
            <v>Beâ toâng phía trong thaân ñaäp Vöõa beâ toâng maùc 200, ñaù  1x2cm, ñoä suït 14-17 cm</v>
          </cell>
          <cell r="D4540" t="str">
            <v>m³</v>
          </cell>
          <cell r="F4540">
            <v>459543</v>
          </cell>
          <cell r="G4540">
            <v>33547</v>
          </cell>
          <cell r="H4540">
            <v>36311</v>
          </cell>
        </row>
        <row r="4541">
          <cell r="B4541" t="str">
            <v>AF.44514</v>
          </cell>
          <cell r="C4541" t="str">
            <v>Beâ toâng phía trong thaân ñaäp Vöõa beâ toâng maùc 250, ñaù  1x2cm, ñoä suït 14-17 cm</v>
          </cell>
          <cell r="D4541" t="str">
            <v>m³</v>
          </cell>
          <cell r="F4541">
            <v>517559</v>
          </cell>
          <cell r="G4541">
            <v>33547</v>
          </cell>
          <cell r="H4541">
            <v>36311</v>
          </cell>
        </row>
        <row r="4542">
          <cell r="B4542" t="str">
            <v>AF.44515</v>
          </cell>
          <cell r="C4542" t="str">
            <v>Beâ toâng phía trong thaân ñaäp Vöõa beâ toâng maùc 300, ñaù  1x2cm, ñoä suït 14-17 cm</v>
          </cell>
          <cell r="D4542" t="str">
            <v>m³</v>
          </cell>
          <cell r="F4542">
            <v>554340</v>
          </cell>
          <cell r="G4542">
            <v>33547</v>
          </cell>
          <cell r="H4542">
            <v>36311</v>
          </cell>
        </row>
        <row r="4543">
          <cell r="B4543" t="str">
            <v>AF.44522</v>
          </cell>
          <cell r="C4543" t="str">
            <v>Beâ toâng maët cong ñaäp traøn. Vöõa beâ toâng maùc 150, ñaù 1x2cm, ñoä suït 6-8 cm</v>
          </cell>
          <cell r="D4543" t="str">
            <v>m³</v>
          </cell>
          <cell r="F4543">
            <v>406589</v>
          </cell>
          <cell r="G4543">
            <v>127360</v>
          </cell>
          <cell r="H4543">
            <v>41504</v>
          </cell>
        </row>
        <row r="4544">
          <cell r="B4544" t="str">
            <v>AF.44523</v>
          </cell>
          <cell r="C4544" t="str">
            <v>Beâ toâng maët cong ñaäp traøn. Vöõa beâ toâng maùc 200, ñaù  1x2cm, ñoä suït 14-17 cm</v>
          </cell>
          <cell r="D4544" t="str">
            <v>m³</v>
          </cell>
          <cell r="F4544">
            <v>459543</v>
          </cell>
          <cell r="G4544">
            <v>127360</v>
          </cell>
          <cell r="H4544">
            <v>41504</v>
          </cell>
        </row>
        <row r="4545">
          <cell r="B4545" t="str">
            <v>AF.44524</v>
          </cell>
          <cell r="C4545" t="str">
            <v>Beâ toâng maët cong ñaäp traøn. Vöõa beâ toâng maùc 250, ñaù  1x2cm, ñoä suït 14-17 cm</v>
          </cell>
          <cell r="D4545" t="str">
            <v>m³</v>
          </cell>
          <cell r="F4545">
            <v>517559</v>
          </cell>
          <cell r="G4545">
            <v>127360</v>
          </cell>
          <cell r="H4545">
            <v>41504</v>
          </cell>
        </row>
        <row r="4546">
          <cell r="B4546" t="str">
            <v>AF.44525</v>
          </cell>
          <cell r="C4546" t="str">
            <v>Beâ toâng maët cong ñaäp traøn. Vöõa beâ toâng maùc 300, ñaù  1x2cm, ñoä suït 14-17 cm</v>
          </cell>
          <cell r="D4546" t="str">
            <v>m³</v>
          </cell>
          <cell r="F4546">
            <v>554340</v>
          </cell>
          <cell r="G4546">
            <v>127360</v>
          </cell>
          <cell r="H4546">
            <v>41504</v>
          </cell>
        </row>
        <row r="4547">
          <cell r="B4547" t="str">
            <v>AF.44532</v>
          </cell>
          <cell r="C4547" t="str">
            <v>Beâ toâng muõi phoùng Vöõa beâ toâng maùc 150, ñaù 1x2cm, ñoä suït 6-8 cm</v>
          </cell>
          <cell r="D4547" t="str">
            <v>m³</v>
          </cell>
          <cell r="F4547">
            <v>406589</v>
          </cell>
          <cell r="G4547">
            <v>72304</v>
          </cell>
          <cell r="H4547">
            <v>36311</v>
          </cell>
        </row>
        <row r="4548">
          <cell r="B4548" t="str">
            <v>AF.44533</v>
          </cell>
          <cell r="C4548" t="str">
            <v>Beâ toâng muõi phoùng Vöõa beâ toâng maùc 200, ñaù  1x2cm, ñoä suït 14-17 cm</v>
          </cell>
          <cell r="D4548" t="str">
            <v>m³</v>
          </cell>
          <cell r="F4548">
            <v>459543</v>
          </cell>
          <cell r="G4548">
            <v>72304</v>
          </cell>
          <cell r="H4548">
            <v>36311</v>
          </cell>
        </row>
        <row r="4549">
          <cell r="B4549" t="str">
            <v>AF.44534</v>
          </cell>
          <cell r="C4549" t="str">
            <v>Beâ toâng muõi phoùng Vöõa beâ toâng maùc 250, ñaù  1x2cm, ñoä suït 14-17 cm</v>
          </cell>
          <cell r="D4549" t="str">
            <v>m³</v>
          </cell>
          <cell r="F4549">
            <v>517559</v>
          </cell>
          <cell r="G4549">
            <v>72304</v>
          </cell>
          <cell r="H4549">
            <v>36311</v>
          </cell>
        </row>
        <row r="4550">
          <cell r="B4550" t="str">
            <v>AF.44535</v>
          </cell>
          <cell r="C4550" t="str">
            <v>Beâ toâng muõi phoùng Vöõa beâ toâng maùc 300, ñaù  1x2cm, ñoä suït 14-17 cm</v>
          </cell>
          <cell r="D4550" t="str">
            <v>m³</v>
          </cell>
          <cell r="F4550">
            <v>554340</v>
          </cell>
          <cell r="G4550">
            <v>72304</v>
          </cell>
          <cell r="H4550">
            <v>36311</v>
          </cell>
        </row>
        <row r="4551">
          <cell r="B4551" t="str">
            <v>AF.44542</v>
          </cell>
          <cell r="C4551" t="str">
            <v>Beâ toâng doác nöôùc Vöõa beâ toâng maùc 150, ñaù 1x2cm, ñoä suït 6-8 cm</v>
          </cell>
          <cell r="D4551" t="str">
            <v>m³</v>
          </cell>
          <cell r="F4551">
            <v>402603</v>
          </cell>
          <cell r="G4551">
            <v>60503</v>
          </cell>
          <cell r="H4551">
            <v>36311</v>
          </cell>
        </row>
        <row r="4552">
          <cell r="B4552" t="str">
            <v>AF.44543</v>
          </cell>
          <cell r="C4552" t="str">
            <v>Beâ toâng doác nöôùc Vöõa beâ toâng maùc 200, ñaù  1x2cm, ñoä suït 14-17 cm</v>
          </cell>
          <cell r="D4552" t="str">
            <v>m³</v>
          </cell>
          <cell r="F4552">
            <v>455038</v>
          </cell>
          <cell r="G4552">
            <v>60503</v>
          </cell>
          <cell r="H4552">
            <v>36311</v>
          </cell>
        </row>
        <row r="4553">
          <cell r="B4553" t="str">
            <v>AF.44544</v>
          </cell>
          <cell r="C4553" t="str">
            <v>Beâ toâng doác nöôùc Vöõa beâ toâng maùc 250, ñaù  1x2cm, ñoä suït 14-17 cm</v>
          </cell>
          <cell r="D4553" t="str">
            <v>m³</v>
          </cell>
          <cell r="F4553">
            <v>512485</v>
          </cell>
          <cell r="G4553">
            <v>60503</v>
          </cell>
          <cell r="H4553">
            <v>36311</v>
          </cell>
        </row>
        <row r="4554">
          <cell r="B4554" t="str">
            <v>AF.44545</v>
          </cell>
          <cell r="C4554" t="str">
            <v>Beâ toâng doác nöôùc Vöõa beâ toâng maùc 300, ñaù  1x2cm, ñoä suït 14-17 cm</v>
          </cell>
          <cell r="D4554" t="str">
            <v>m³</v>
          </cell>
          <cell r="F4554">
            <v>548906</v>
          </cell>
          <cell r="G4554">
            <v>60503</v>
          </cell>
          <cell r="H4554">
            <v>36311</v>
          </cell>
        </row>
        <row r="4555">
          <cell r="B4555" t="str">
            <v>AF.44612</v>
          </cell>
          <cell r="C4555" t="str">
            <v>Beâ toâng thaùp ñieàu aùp chieàu cao &lt;= 25m Vöõa beâ toâng maùc 150, ñaù 1x2cm, ñoä suït 6-8 cm</v>
          </cell>
          <cell r="D4555" t="str">
            <v>m³</v>
          </cell>
          <cell r="F4555">
            <v>402603</v>
          </cell>
          <cell r="G4555">
            <v>168129</v>
          </cell>
          <cell r="H4555">
            <v>41504</v>
          </cell>
        </row>
        <row r="4556">
          <cell r="B4556" t="str">
            <v>AF.44613</v>
          </cell>
          <cell r="C4556" t="str">
            <v>Beâ toâng thaùp ñieàu aùp chieàu cao &lt;= 25m Vöõa beâ toâng maùc 200, ñaù  1x2cm, ñoä suït 14-17 cm</v>
          </cell>
          <cell r="D4556" t="str">
            <v>m³</v>
          </cell>
          <cell r="F4556">
            <v>455038</v>
          </cell>
          <cell r="G4556">
            <v>168129</v>
          </cell>
          <cell r="H4556">
            <v>41504</v>
          </cell>
        </row>
        <row r="4557">
          <cell r="B4557" t="str">
            <v>AF.44614</v>
          </cell>
          <cell r="C4557" t="str">
            <v>Beâ toâng thaùp ñieàu aùp chieàu cao &lt;= 25m Vöõa beâ toâng maùc 250, ñaù  1x2cm, ñoä suït 14-17 cm</v>
          </cell>
          <cell r="D4557" t="str">
            <v>m³</v>
          </cell>
          <cell r="F4557">
            <v>512485</v>
          </cell>
          <cell r="G4557">
            <v>168129</v>
          </cell>
          <cell r="H4557">
            <v>41504</v>
          </cell>
        </row>
        <row r="4558">
          <cell r="B4558" t="str">
            <v>AF.44615</v>
          </cell>
          <cell r="C4558" t="str">
            <v>Beâ toâng thaùp ñieàu aùp chieàu cao &lt;= 25m Vöõa beâ toâng maùc 300, ñaù  1x2cm, ñoä suït 14-17 cm</v>
          </cell>
          <cell r="D4558" t="str">
            <v>m³</v>
          </cell>
          <cell r="F4558">
            <v>548906</v>
          </cell>
          <cell r="G4558">
            <v>168129</v>
          </cell>
          <cell r="H4558">
            <v>41504</v>
          </cell>
        </row>
        <row r="4559">
          <cell r="B4559" t="str">
            <v>AF.44622</v>
          </cell>
          <cell r="C4559" t="str">
            <v>Beâ toâng thaùp ñieàu aùp chieàu cao &gt; 25m Vöõa beâ toâng maùc 150, ñaù 1x2cm, ñoä suït 6-8 cm</v>
          </cell>
          <cell r="D4559" t="str">
            <v>m³</v>
          </cell>
          <cell r="F4559">
            <v>402603</v>
          </cell>
          <cell r="G4559">
            <v>188258</v>
          </cell>
          <cell r="H4559">
            <v>46935</v>
          </cell>
        </row>
        <row r="4560">
          <cell r="B4560" t="str">
            <v>AF.44623</v>
          </cell>
          <cell r="C4560" t="str">
            <v>Beâ toâng thaùp ñieàu aùp chieàu cao &gt; 25m Vöõa beâ toâng maùc 200, ñaù  1x2cm, ñoä suït 14-17 cm</v>
          </cell>
          <cell r="D4560" t="str">
            <v>m³</v>
          </cell>
          <cell r="F4560">
            <v>455038</v>
          </cell>
          <cell r="G4560">
            <v>188258</v>
          </cell>
          <cell r="H4560">
            <v>46935</v>
          </cell>
        </row>
        <row r="4561">
          <cell r="B4561" t="str">
            <v>AF.44624</v>
          </cell>
          <cell r="C4561" t="str">
            <v>Beâ toâng thaùp ñieàu aùp chieàu cao &gt; 25m Vöõa beâ toâng maùc 250, ñaù  1x2cm, ñoä suït 14-17 cm</v>
          </cell>
          <cell r="D4561" t="str">
            <v>m³</v>
          </cell>
          <cell r="F4561">
            <v>512485</v>
          </cell>
          <cell r="G4561">
            <v>188258</v>
          </cell>
          <cell r="H4561">
            <v>46935</v>
          </cell>
        </row>
        <row r="4562">
          <cell r="B4562" t="str">
            <v>AF.44625</v>
          </cell>
          <cell r="C4562" t="str">
            <v>Beâ toâng thaùp ñieàu aùp chieàu cao &gt; 25m Vöõa beâ toâng maùc 300, ñaù  1x2cm, ñoä suït 14-17 cm</v>
          </cell>
          <cell r="D4562" t="str">
            <v>m³</v>
          </cell>
          <cell r="F4562">
            <v>548906</v>
          </cell>
          <cell r="G4562">
            <v>188258</v>
          </cell>
          <cell r="H4562">
            <v>46935</v>
          </cell>
        </row>
        <row r="4563">
          <cell r="B4563" t="str">
            <v>AF.44712</v>
          </cell>
          <cell r="C4563" t="str">
            <v>Beâ toâng moá ñôõ, moá neùo ñöôøng oáng aùp löïc Vöõa beâ toâng maùc 150, ñaù 1x2cm, ñoä suït 6-8 cm</v>
          </cell>
          <cell r="D4563" t="str">
            <v>m³</v>
          </cell>
          <cell r="F4563">
            <v>402603</v>
          </cell>
          <cell r="G4563">
            <v>78145</v>
          </cell>
          <cell r="H4563">
            <v>41504</v>
          </cell>
        </row>
        <row r="4564">
          <cell r="B4564" t="str">
            <v>AF.44713</v>
          </cell>
          <cell r="C4564" t="str">
            <v>Beâ toâng moá ñôõ, moá neùo ñöôøng oáng aùp löïc Vöõa beâ toâng maùc 200, ñaù  1x2cm, ñoä suït 14-17 cm</v>
          </cell>
          <cell r="D4564" t="str">
            <v>m³</v>
          </cell>
          <cell r="F4564">
            <v>455038</v>
          </cell>
          <cell r="G4564">
            <v>78145</v>
          </cell>
          <cell r="H4564">
            <v>41504</v>
          </cell>
        </row>
        <row r="4565">
          <cell r="B4565" t="str">
            <v>AF.44714</v>
          </cell>
          <cell r="C4565" t="str">
            <v>Beâ toâng moá ñôõ, moá neùo ñöôøng oáng aùp löïc Vöõa beâ toâng maùc 250, ñaù  1x2cm, ñoä suït 14-17 cm</v>
          </cell>
          <cell r="D4565" t="str">
            <v>m³</v>
          </cell>
          <cell r="F4565">
            <v>512485</v>
          </cell>
          <cell r="G4565">
            <v>78145</v>
          </cell>
          <cell r="H4565">
            <v>41504</v>
          </cell>
        </row>
        <row r="4566">
          <cell r="B4566" t="str">
            <v>AF.44715</v>
          </cell>
          <cell r="C4566" t="str">
            <v>Beâ toâng moá ñôõ, moá neùo ñöôøng oáng aùp löïc Vöõa beâ toâng maùc 300, ñaù  1x2cm, ñoä suït 14-17 cm</v>
          </cell>
          <cell r="D4566" t="str">
            <v>m³</v>
          </cell>
          <cell r="F4566">
            <v>548906</v>
          </cell>
          <cell r="G4566">
            <v>78145</v>
          </cell>
          <cell r="H4566">
            <v>41504</v>
          </cell>
        </row>
        <row r="4567">
          <cell r="B4567" t="str">
            <v>AF.44722</v>
          </cell>
          <cell r="C4567" t="str">
            <v>Beâ toâng boïc ñöôøng oáng theùp aùp löïc Vöõa beâ toâng maùc 150, ñaù 1x2cm, ñoä suït 6-8 cm</v>
          </cell>
          <cell r="D4567" t="str">
            <v>m³</v>
          </cell>
          <cell r="F4567">
            <v>473897</v>
          </cell>
          <cell r="G4567">
            <v>104154</v>
          </cell>
          <cell r="H4567">
            <v>41504</v>
          </cell>
        </row>
        <row r="4568">
          <cell r="B4568" t="str">
            <v>AF.44723</v>
          </cell>
          <cell r="C4568" t="str">
            <v>Beâ toâng boïc ñöôøng oáng theùp aùp löïc Vöõa beâ toâng maùc 200, ñaù  1x2cm, ñoä suït 14-17 cm</v>
          </cell>
          <cell r="D4568" t="str">
            <v>m³</v>
          </cell>
          <cell r="F4568">
            <v>526331</v>
          </cell>
          <cell r="G4568">
            <v>104154</v>
          </cell>
          <cell r="H4568">
            <v>41504</v>
          </cell>
        </row>
        <row r="4569">
          <cell r="B4569" t="str">
            <v>AF.44724</v>
          </cell>
          <cell r="C4569" t="str">
            <v>Beâ toâng boïc ñöôøng oáng theùp aùp löïc Vöõa beâ toâng maùc 250, ñaù  1x2cm, ñoä suït 14-17 cm</v>
          </cell>
          <cell r="D4569" t="str">
            <v>m³</v>
          </cell>
          <cell r="F4569">
            <v>583779</v>
          </cell>
          <cell r="G4569">
            <v>104154</v>
          </cell>
          <cell r="H4569">
            <v>41504</v>
          </cell>
        </row>
        <row r="4570">
          <cell r="B4570" t="str">
            <v>AF.44725</v>
          </cell>
          <cell r="C4570" t="str">
            <v>Beâ toâng boïc ñöôøng oáng theùp aùp löïc Vöõa beâ toâng maùc 300, ñaù  1x2cm, ñoä suït 14-17 cm</v>
          </cell>
          <cell r="D4570" t="str">
            <v>m³</v>
          </cell>
          <cell r="F4570">
            <v>620199</v>
          </cell>
          <cell r="G4570">
            <v>104154</v>
          </cell>
          <cell r="H4570">
            <v>41504</v>
          </cell>
        </row>
        <row r="4571">
          <cell r="B4571" t="str">
            <v>AF.44732</v>
          </cell>
          <cell r="C4571" t="str">
            <v>Beâ toâng beä ñôõ maùy phaùt Vöõa beâ toâng maùc 150, ñaù 1x2cm, ñoä suït 6-8 cm</v>
          </cell>
          <cell r="D4571" t="str">
            <v>m³</v>
          </cell>
          <cell r="F4571">
            <v>406589</v>
          </cell>
          <cell r="G4571">
            <v>102369</v>
          </cell>
          <cell r="H4571">
            <v>41504</v>
          </cell>
        </row>
        <row r="4572">
          <cell r="B4572" t="str">
            <v>AF.44733</v>
          </cell>
          <cell r="C4572" t="str">
            <v>Beâ toâng beä ñôõ maùy phaùt Vöõa beâ toâng maùc 200, ñaù  1x2cm, ñoä suït 14-17 cm</v>
          </cell>
          <cell r="D4572" t="str">
            <v>m³</v>
          </cell>
          <cell r="F4572">
            <v>459543</v>
          </cell>
          <cell r="G4572">
            <v>102369</v>
          </cell>
          <cell r="H4572">
            <v>41504</v>
          </cell>
        </row>
        <row r="4573">
          <cell r="B4573" t="str">
            <v>AF.44734</v>
          </cell>
          <cell r="C4573" t="str">
            <v>Beâ toâng beä ñôõ maùy phaùt Vöõa beâ toâng maùc 250, ñaù  1x2cm, ñoä suït 14-17 cm</v>
          </cell>
          <cell r="D4573" t="str">
            <v>m³</v>
          </cell>
          <cell r="F4573">
            <v>517559</v>
          </cell>
          <cell r="G4573">
            <v>102369</v>
          </cell>
          <cell r="H4573">
            <v>41504</v>
          </cell>
        </row>
        <row r="4574">
          <cell r="B4574" t="str">
            <v>AF.44735</v>
          </cell>
          <cell r="C4574" t="str">
            <v>Beâ toâng beä ñôõ maùy phaùt Vöõa beâ toâng maùc 300, ñaù  1x2cm, ñoä suït 14-17 cm</v>
          </cell>
          <cell r="D4574" t="str">
            <v>m³</v>
          </cell>
          <cell r="F4574">
            <v>554340</v>
          </cell>
          <cell r="G4574">
            <v>102369</v>
          </cell>
          <cell r="H4574">
            <v>41504</v>
          </cell>
        </row>
        <row r="4575">
          <cell r="B4575" t="str">
            <v>AF.44742</v>
          </cell>
          <cell r="C4575" t="str">
            <v>Beâ toâng maùi keânh maùi hoá xoùi Vöõa beâ toâng maùc 150, ñaù 1x2cm, ñoä suït 6-8 cm</v>
          </cell>
          <cell r="D4575" t="str">
            <v>m³</v>
          </cell>
          <cell r="F4575">
            <v>402603</v>
          </cell>
          <cell r="G4575">
            <v>76522</v>
          </cell>
          <cell r="H4575">
            <v>41504</v>
          </cell>
        </row>
        <row r="4576">
          <cell r="B4576" t="str">
            <v>AF.44743</v>
          </cell>
          <cell r="C4576" t="str">
            <v>Beâ toâng maùi keânh maùi hoá xoùi Vöõa beâ toâng maùc 200, ñaù  1x2cm, ñoä suït 14-17 cm</v>
          </cell>
          <cell r="D4576" t="str">
            <v>m³</v>
          </cell>
          <cell r="F4576">
            <v>455038</v>
          </cell>
          <cell r="G4576">
            <v>76522</v>
          </cell>
          <cell r="H4576">
            <v>41504</v>
          </cell>
        </row>
        <row r="4577">
          <cell r="B4577" t="str">
            <v>AF.44744</v>
          </cell>
          <cell r="C4577" t="str">
            <v>Beâ toâng maùi keânh maùi hoá xoùi Vöõa beâ toâng maùc 250, ñaù  1x2cm, ñoä suït 14-17 cm</v>
          </cell>
          <cell r="D4577" t="str">
            <v>m³</v>
          </cell>
          <cell r="F4577">
            <v>512485</v>
          </cell>
          <cell r="G4577">
            <v>76522</v>
          </cell>
          <cell r="H4577">
            <v>41504</v>
          </cell>
        </row>
        <row r="4578">
          <cell r="B4578" t="str">
            <v>AF.44745</v>
          </cell>
          <cell r="C4578" t="str">
            <v>Beâ toâng maùi keânh maùi hoá xoùi Vöõa beâ toâng maùc 300, ñaù  1x2cm, ñoä suït 14-17 cm</v>
          </cell>
          <cell r="D4578" t="str">
            <v>m³</v>
          </cell>
          <cell r="F4578">
            <v>548906</v>
          </cell>
          <cell r="G4578">
            <v>76522</v>
          </cell>
          <cell r="H4578">
            <v>41504</v>
          </cell>
        </row>
        <row r="4579">
          <cell r="B4579" t="str">
            <v>AF.44752</v>
          </cell>
          <cell r="C4579" t="str">
            <v>Beâ toâng buoàng xoaén Vöõa beâ toâng maùc 150, ñaù 1x2cm, ñoä suït 6-8 cm</v>
          </cell>
          <cell r="D4579" t="str">
            <v>m³</v>
          </cell>
          <cell r="F4579">
            <v>445307</v>
          </cell>
          <cell r="G4579">
            <v>124985</v>
          </cell>
          <cell r="H4579">
            <v>41504</v>
          </cell>
        </row>
        <row r="4580">
          <cell r="B4580" t="str">
            <v>AF.44753</v>
          </cell>
          <cell r="C4580" t="str">
            <v>Beâ toâng buoàng xoaén Vöõa beâ toâng maùc 200, ñaù  1x2cm, ñoä suït 14-17 cm</v>
          </cell>
          <cell r="D4580" t="str">
            <v>m³</v>
          </cell>
          <cell r="F4580">
            <v>497742</v>
          </cell>
          <cell r="G4580">
            <v>124985</v>
          </cell>
          <cell r="H4580">
            <v>41504</v>
          </cell>
        </row>
        <row r="4581">
          <cell r="B4581" t="str">
            <v>AF.44754</v>
          </cell>
          <cell r="C4581" t="str">
            <v>Beâ toâng buoàng xoaén Vöõa beâ toâng maùc 250, ñaù  1x2cm, ñoä suït 14-17 cm</v>
          </cell>
          <cell r="D4581" t="str">
            <v>m³</v>
          </cell>
          <cell r="F4581">
            <v>555189</v>
          </cell>
          <cell r="G4581">
            <v>124985</v>
          </cell>
          <cell r="H4581">
            <v>41504</v>
          </cell>
        </row>
        <row r="4582">
          <cell r="B4582" t="str">
            <v>AF.44755</v>
          </cell>
          <cell r="C4582" t="str">
            <v>Beâ toâng buoàng xoaén Vöõa beâ toâng maùc 300, ñaù  1x2cm, ñoä suït 14-17 cm</v>
          </cell>
          <cell r="D4582" t="str">
            <v>m³</v>
          </cell>
          <cell r="F4582">
            <v>591610</v>
          </cell>
          <cell r="G4582">
            <v>124985</v>
          </cell>
          <cell r="H4582">
            <v>41504</v>
          </cell>
        </row>
        <row r="4583">
          <cell r="B4583" t="str">
            <v>AF.44762</v>
          </cell>
          <cell r="C4583" t="str">
            <v>Beâ toâng oáng huùt Vöõa beâ toâng maùc 150, ñaù 1x2cm, ñoä suït 6-8 cm</v>
          </cell>
          <cell r="D4583" t="str">
            <v>m³</v>
          </cell>
          <cell r="F4583">
            <v>445307</v>
          </cell>
          <cell r="G4583">
            <v>102879</v>
          </cell>
          <cell r="H4583">
            <v>41504</v>
          </cell>
        </row>
        <row r="4584">
          <cell r="B4584" t="str">
            <v>AF.44763</v>
          </cell>
          <cell r="C4584" t="str">
            <v>Beâ toâng oáng huùt Vöõa beâ toâng maùc 200, ñaù  1x2cm, ñoä suït 14-17 cm</v>
          </cell>
          <cell r="D4584" t="str">
            <v>m³</v>
          </cell>
          <cell r="F4584">
            <v>497742</v>
          </cell>
          <cell r="G4584">
            <v>102879</v>
          </cell>
          <cell r="H4584">
            <v>41504</v>
          </cell>
        </row>
        <row r="4585">
          <cell r="B4585" t="str">
            <v>AF.44764</v>
          </cell>
          <cell r="C4585" t="str">
            <v>Beâ toâng oáng huùt Vöõa beâ toâng maùc 250, ñaù  1x2cm, ñoä suït 14-17 cm</v>
          </cell>
          <cell r="D4585" t="str">
            <v>m³</v>
          </cell>
          <cell r="F4585">
            <v>555189</v>
          </cell>
          <cell r="G4585">
            <v>102879</v>
          </cell>
          <cell r="H4585">
            <v>41504</v>
          </cell>
        </row>
        <row r="4586">
          <cell r="B4586" t="str">
            <v>AF.44765</v>
          </cell>
          <cell r="C4586" t="str">
            <v>Beâ toâng oáng huùt Vöõa beâ toâng maùc 300, ñaù  1x2cm, ñoä suït 14-17 cm</v>
          </cell>
          <cell r="D4586" t="str">
            <v>m³</v>
          </cell>
          <cell r="F4586">
            <v>591610</v>
          </cell>
          <cell r="G4586">
            <v>102879</v>
          </cell>
          <cell r="H4586">
            <v>41504</v>
          </cell>
        </row>
        <row r="4587">
          <cell r="B4587" t="str">
            <v>AF.44772</v>
          </cell>
          <cell r="C4587" t="str">
            <v>Beâ toâng saøn daày &gt;= 30cm Vöõa beâ toâng maùc 150, ñaù 1x2cm, ñoä suït 6-8 cm</v>
          </cell>
          <cell r="D4587" t="str">
            <v>m³</v>
          </cell>
          <cell r="F4587">
            <v>402603</v>
          </cell>
          <cell r="G4587">
            <v>62358</v>
          </cell>
          <cell r="H4587">
            <v>41504</v>
          </cell>
        </row>
        <row r="4588">
          <cell r="B4588" t="str">
            <v>AF.44773</v>
          </cell>
          <cell r="C4588" t="str">
            <v>Beâ toâng saøn daày &gt;= 30cm Vöõa beâ toâng maùc 200, ñaù  1x2cm, ñoä suït 14-17 cm</v>
          </cell>
          <cell r="D4588" t="str">
            <v>m³</v>
          </cell>
          <cell r="F4588">
            <v>455038</v>
          </cell>
          <cell r="G4588">
            <v>62358</v>
          </cell>
          <cell r="H4588">
            <v>41504</v>
          </cell>
        </row>
        <row r="4589">
          <cell r="B4589" t="str">
            <v>AF.44774</v>
          </cell>
          <cell r="C4589" t="str">
            <v>Beâ toâng saøn daày &gt;= 30cm Vöõa beâ toâng maùc 250, ñaù  1x2cm, ñoä suït 14-17 cm</v>
          </cell>
          <cell r="D4589" t="str">
            <v>m³</v>
          </cell>
          <cell r="F4589">
            <v>512485</v>
          </cell>
          <cell r="G4589">
            <v>62358</v>
          </cell>
          <cell r="H4589">
            <v>41504</v>
          </cell>
        </row>
        <row r="4590">
          <cell r="B4590" t="str">
            <v>AF.44775</v>
          </cell>
          <cell r="C4590" t="str">
            <v>Beâ toâng saøn daày &gt;= 30cm Vöõa beâ toâng maùc 300, ñaù  1x2cm, ñoä suït 14-17 cm</v>
          </cell>
          <cell r="D4590" t="str">
            <v>m³</v>
          </cell>
          <cell r="F4590">
            <v>548906</v>
          </cell>
          <cell r="G4590">
            <v>62358</v>
          </cell>
          <cell r="H4590">
            <v>41504</v>
          </cell>
        </row>
        <row r="4591">
          <cell r="B4591" t="str">
            <v>AF.61110</v>
          </cell>
          <cell r="C4591" t="str">
            <v>Coát theùp moùng ñöôøng kính &lt;=10mm.</v>
          </cell>
          <cell r="D4591" t="str">
            <v>taán</v>
          </cell>
          <cell r="F4591">
            <v>7518570</v>
          </cell>
          <cell r="G4591">
            <v>446766</v>
          </cell>
          <cell r="H4591">
            <v>21982</v>
          </cell>
        </row>
        <row r="4592">
          <cell r="B4592" t="str">
            <v>AF.61120</v>
          </cell>
          <cell r="C4592" t="str">
            <v>Coát theùp moùng ñöôøng kính &gt;10 ñeán &lt;=18mm.</v>
          </cell>
          <cell r="D4592" t="str">
            <v>taán</v>
          </cell>
          <cell r="F4592">
            <v>7801540</v>
          </cell>
          <cell r="G4592">
            <v>329155</v>
          </cell>
          <cell r="H4592">
            <v>134764</v>
          </cell>
        </row>
        <row r="4593">
          <cell r="B4593" t="str">
            <v>AF.61130</v>
          </cell>
          <cell r="C4593" t="str">
            <v>Coát theùp moùng ñöôøng kính &gt;18mm.</v>
          </cell>
          <cell r="D4593" t="str">
            <v>taán</v>
          </cell>
          <cell r="F4593">
            <v>7754830</v>
          </cell>
          <cell r="G4593">
            <v>250615</v>
          </cell>
          <cell r="H4593">
            <v>141665</v>
          </cell>
        </row>
        <row r="4594">
          <cell r="B4594" t="str">
            <v>AF.61210</v>
          </cell>
          <cell r="C4594" t="str">
            <v>Coát theùp beä maùy ñöôøng kính &lt;=10mm.</v>
          </cell>
          <cell r="D4594" t="str">
            <v>taán</v>
          </cell>
          <cell r="F4594">
            <v>7518570</v>
          </cell>
          <cell r="G4594">
            <v>510703</v>
          </cell>
          <cell r="H4594">
            <v>21982</v>
          </cell>
        </row>
        <row r="4595">
          <cell r="B4595" t="str">
            <v>AF.61220</v>
          </cell>
          <cell r="C4595" t="str">
            <v>Coát theùp beä maùy ñöôøng kính &gt;10 ñeán &lt;=18mm.</v>
          </cell>
          <cell r="D4595" t="str">
            <v>taán</v>
          </cell>
          <cell r="F4595">
            <v>7802710</v>
          </cell>
          <cell r="G4595">
            <v>397827</v>
          </cell>
          <cell r="H4595">
            <v>138949</v>
          </cell>
        </row>
        <row r="4596">
          <cell r="B4596" t="str">
            <v>AF.61230</v>
          </cell>
          <cell r="C4596" t="str">
            <v>Coát theùp beä maùy ñöôøng kính &gt;18mm.</v>
          </cell>
          <cell r="D4596" t="str">
            <v>taán</v>
          </cell>
          <cell r="F4596">
            <v>7754830</v>
          </cell>
          <cell r="G4596">
            <v>309027</v>
          </cell>
          <cell r="H4596">
            <v>141665</v>
          </cell>
        </row>
        <row r="4597">
          <cell r="B4597" t="str">
            <v>AF.61311</v>
          </cell>
          <cell r="C4597" t="str">
            <v>Coát theùp töôøng, ñöôøng kính &lt;=10mm, chieàu cao &lt;=4m.</v>
          </cell>
          <cell r="D4597" t="str">
            <v>taán</v>
          </cell>
          <cell r="F4597">
            <v>7518570</v>
          </cell>
          <cell r="G4597">
            <v>537935</v>
          </cell>
          <cell r="H4597">
            <v>21982</v>
          </cell>
        </row>
        <row r="4598">
          <cell r="B4598" t="str">
            <v>AF.61312</v>
          </cell>
          <cell r="C4598" t="str">
            <v>Coát theùp töôøng, ñöôøng kính &lt;=10mm, chieàu cao &gt;4 ñeán &lt;=16m.</v>
          </cell>
          <cell r="D4598" t="str">
            <v>taán</v>
          </cell>
          <cell r="F4598">
            <v>7518570</v>
          </cell>
          <cell r="G4598">
            <v>557274</v>
          </cell>
          <cell r="H4598">
            <v>26536</v>
          </cell>
        </row>
        <row r="4599">
          <cell r="B4599" t="str">
            <v>AF.61313</v>
          </cell>
          <cell r="C4599" t="str">
            <v>Coát theùp töôøng, ñöôøng kính &lt;=10mm, chieàu cao &gt;16 ñeán &lt;=50m.</v>
          </cell>
          <cell r="D4599" t="str">
            <v>taán</v>
          </cell>
          <cell r="F4599">
            <v>7518570</v>
          </cell>
          <cell r="G4599">
            <v>612923</v>
          </cell>
          <cell r="H4599">
            <v>75818</v>
          </cell>
        </row>
        <row r="4600">
          <cell r="B4600" t="str">
            <v>AF.61314</v>
          </cell>
          <cell r="C4600" t="str">
            <v>Coát theùp töôøng, ñöôøng kính &lt;=10mm, chieàu cao &gt;50m.</v>
          </cell>
          <cell r="D4600" t="str">
            <v>taán</v>
          </cell>
          <cell r="F4600">
            <v>7518570</v>
          </cell>
          <cell r="G4600">
            <v>640549</v>
          </cell>
          <cell r="H4600">
            <v>94703</v>
          </cell>
        </row>
        <row r="4601">
          <cell r="B4601" t="str">
            <v>AF.61321</v>
          </cell>
          <cell r="C4601" t="str">
            <v>Coát theùp töôøng, ñöôøng kính &gt;10 ñeán &lt;=18mm, chieàu cao &lt;=4m.</v>
          </cell>
          <cell r="D4601" t="str">
            <v>taán</v>
          </cell>
          <cell r="F4601">
            <v>7801540</v>
          </cell>
          <cell r="G4601">
            <v>440846</v>
          </cell>
          <cell r="H4601">
            <v>134764</v>
          </cell>
        </row>
        <row r="4602">
          <cell r="B4602" t="str">
            <v>AF.61322</v>
          </cell>
          <cell r="C4602" t="str">
            <v>Coát theùp töôøng, ñöôøng kính &gt;10 ñeán &lt;=18mm, chieàu cao &gt;4 ñeán &lt;=16m.</v>
          </cell>
          <cell r="D4602" t="str">
            <v>taán</v>
          </cell>
          <cell r="F4602">
            <v>7801540</v>
          </cell>
          <cell r="G4602">
            <v>481497</v>
          </cell>
          <cell r="H4602">
            <v>141575</v>
          </cell>
        </row>
        <row r="4603">
          <cell r="B4603" t="str">
            <v>AF.61323</v>
          </cell>
          <cell r="C4603" t="str">
            <v>Coát theùp töôøng, ñöôøng kính &gt;10 ñeán &lt;=18mm, chieàu cao &gt;16 ñeán &lt;=50m.</v>
          </cell>
          <cell r="D4603" t="str">
            <v>taán</v>
          </cell>
          <cell r="F4603">
            <v>7801540</v>
          </cell>
          <cell r="G4603">
            <v>529647</v>
          </cell>
          <cell r="H4603">
            <v>185135</v>
          </cell>
        </row>
        <row r="4604">
          <cell r="B4604" t="str">
            <v>AF.61324</v>
          </cell>
          <cell r="C4604" t="str">
            <v>Coát theùp töôøng, ñöôøng kính &gt;10 ñeán &lt;=18mm, chieàu cao &gt;50m.</v>
          </cell>
          <cell r="D4604" t="str">
            <v>taán</v>
          </cell>
          <cell r="F4604">
            <v>7801540</v>
          </cell>
          <cell r="G4604">
            <v>552538</v>
          </cell>
          <cell r="H4604">
            <v>202513</v>
          </cell>
        </row>
        <row r="4605">
          <cell r="B4605" t="str">
            <v>AF.61331</v>
          </cell>
          <cell r="C4605" t="str">
            <v>Coát theùp töôøng, ñöôøng kính &gt;18mm, chieàu cao &lt;=4m.</v>
          </cell>
          <cell r="D4605" t="str">
            <v>taán</v>
          </cell>
          <cell r="F4605">
            <v>7754830</v>
          </cell>
          <cell r="G4605">
            <v>359150</v>
          </cell>
          <cell r="H4605">
            <v>141665</v>
          </cell>
        </row>
        <row r="4606">
          <cell r="B4606" t="str">
            <v>AF.61332</v>
          </cell>
          <cell r="C4606" t="str">
            <v>Coát theùp töôøng, ñöôøng kính &gt;18mm, chieàu cao &gt;4 ñeán &lt;=16m.</v>
          </cell>
          <cell r="D4606" t="str">
            <v>taán</v>
          </cell>
          <cell r="F4606">
            <v>7754830</v>
          </cell>
          <cell r="G4606">
            <v>402169</v>
          </cell>
          <cell r="H4606">
            <v>148614</v>
          </cell>
        </row>
        <row r="4607">
          <cell r="B4607" t="str">
            <v>AF.61333</v>
          </cell>
          <cell r="C4607" t="str">
            <v>Coát theùp töôøng, ñöôøng kính &gt;18mm, chieàu cao &gt;16 ñeán &lt;=50m.</v>
          </cell>
          <cell r="D4607" t="str">
            <v>taán</v>
          </cell>
          <cell r="F4607">
            <v>7754830</v>
          </cell>
          <cell r="G4607">
            <v>442030</v>
          </cell>
          <cell r="H4607">
            <v>186453</v>
          </cell>
        </row>
        <row r="4608">
          <cell r="B4608" t="str">
            <v>AF.61334</v>
          </cell>
          <cell r="C4608" t="str">
            <v>Coát theùp töôøng, ñöôøng kính &gt;18mm, chieàu cao &gt;50m.</v>
          </cell>
          <cell r="D4608" t="str">
            <v>taán</v>
          </cell>
          <cell r="F4608">
            <v>7754830</v>
          </cell>
          <cell r="G4608">
            <v>462553</v>
          </cell>
          <cell r="H4608">
            <v>204733</v>
          </cell>
        </row>
        <row r="4609">
          <cell r="B4609" t="str">
            <v>AF.61411</v>
          </cell>
          <cell r="C4609" t="str">
            <v>Coát theùp coät , truï chieàu cao &lt;=4m, ñöôøng kính coát theùp &lt;=10mm</v>
          </cell>
          <cell r="D4609" t="str">
            <v>taán</v>
          </cell>
          <cell r="F4609">
            <v>7518570</v>
          </cell>
          <cell r="G4609">
            <v>587269</v>
          </cell>
          <cell r="H4609">
            <v>21982</v>
          </cell>
        </row>
        <row r="4610">
          <cell r="B4610" t="str">
            <v>AF.61412</v>
          </cell>
          <cell r="C4610" t="str">
            <v>Coát theùp coät , truï chieàu cao &gt;4m ñeán &lt;=16, ñöôøng kính coát theùp &lt;=10mm</v>
          </cell>
          <cell r="D4610" t="str">
            <v>taán</v>
          </cell>
          <cell r="F4610">
            <v>7518570</v>
          </cell>
          <cell r="G4610">
            <v>602266</v>
          </cell>
          <cell r="H4610">
            <v>26536</v>
          </cell>
        </row>
        <row r="4611">
          <cell r="B4611" t="str">
            <v>AF.61413</v>
          </cell>
          <cell r="C4611" t="str">
            <v>Coát theùp coät , truï chieàu cao &gt;16 ñeán &lt;50m, ñöôøng kính coát theùp &lt;=10mm</v>
          </cell>
          <cell r="D4611" t="str">
            <v>taán</v>
          </cell>
          <cell r="F4611">
            <v>7518570</v>
          </cell>
          <cell r="G4611">
            <v>662256</v>
          </cell>
          <cell r="H4611">
            <v>79632</v>
          </cell>
        </row>
        <row r="4612">
          <cell r="B4612" t="str">
            <v>AF.61414</v>
          </cell>
          <cell r="C4612" t="str">
            <v>Coát theùp coät , truï chieàu cao &gt;50m, ñöôøng kính coát theùp &lt;=10mm</v>
          </cell>
          <cell r="D4612" t="str">
            <v>taán</v>
          </cell>
          <cell r="F4612">
            <v>7518570</v>
          </cell>
          <cell r="G4612">
            <v>692646</v>
          </cell>
          <cell r="H4612">
            <v>99522</v>
          </cell>
        </row>
        <row r="4613">
          <cell r="B4613" t="str">
            <v>AF.61421</v>
          </cell>
          <cell r="C4613" t="str">
            <v>Coát theùp coät , truï chieàu cao &lt;=4m, ñöôøng kính coát theùp &gt;10 ñeán &lt;=18mm</v>
          </cell>
          <cell r="D4613" t="str">
            <v>taán</v>
          </cell>
          <cell r="F4613">
            <v>7802710</v>
          </cell>
          <cell r="G4613">
            <v>395459</v>
          </cell>
          <cell r="H4613">
            <v>138949</v>
          </cell>
        </row>
        <row r="4614">
          <cell r="B4614" t="str">
            <v>AF.61422</v>
          </cell>
          <cell r="C4614" t="str">
            <v>Coát theùp coät , truï chieàu cao &gt;4m ñeán &lt;=16, ñöôøng kính coát theùp &gt;10 ñeán &lt;=18mm</v>
          </cell>
          <cell r="D4614" t="str">
            <v>taán</v>
          </cell>
          <cell r="F4614">
            <v>7802710</v>
          </cell>
          <cell r="G4614">
            <v>402169</v>
          </cell>
          <cell r="H4614">
            <v>145843</v>
          </cell>
        </row>
        <row r="4615">
          <cell r="B4615" t="str">
            <v>AF.61423</v>
          </cell>
          <cell r="C4615" t="str">
            <v>Coát theùp coät , truï chieàu cao &gt;16 ñeán &lt;50m, ñöôøng kính coát theùp &gt;10 ñeán &lt;=18mm</v>
          </cell>
          <cell r="D4615" t="str">
            <v>taán</v>
          </cell>
          <cell r="F4615">
            <v>7802710</v>
          </cell>
          <cell r="G4615">
            <v>442425</v>
          </cell>
          <cell r="H4615">
            <v>189403</v>
          </cell>
        </row>
        <row r="4616">
          <cell r="B4616" t="str">
            <v>AF.61424</v>
          </cell>
          <cell r="C4616" t="str">
            <v>Coát theùp coät , truï chieàu cao &gt;50m, ñöôøng kính coát theùp &gt;10 ñeán &lt;=18mm</v>
          </cell>
          <cell r="D4616" t="str">
            <v>taán</v>
          </cell>
          <cell r="F4616">
            <v>7802710</v>
          </cell>
          <cell r="G4616">
            <v>462553</v>
          </cell>
          <cell r="H4616">
            <v>206782</v>
          </cell>
        </row>
        <row r="4617">
          <cell r="B4617" t="str">
            <v>AF.61431</v>
          </cell>
          <cell r="C4617" t="str">
            <v>Coát theùp coät , truï chieàu cao &lt;=4m, ñöôøng kính coát theùp &gt;18mm</v>
          </cell>
          <cell r="D4617" t="str">
            <v>taán</v>
          </cell>
          <cell r="F4617">
            <v>7760680</v>
          </cell>
          <cell r="G4617">
            <v>334680</v>
          </cell>
          <cell r="H4617">
            <v>164682</v>
          </cell>
        </row>
        <row r="4618">
          <cell r="B4618" t="str">
            <v>AF.61432</v>
          </cell>
          <cell r="C4618" t="str">
            <v>Coát theùp coät , truï chieàu cao &gt;4m ñeán &lt;=16, ñöôøng kính coát theùp &gt;18mm</v>
          </cell>
          <cell r="D4618" t="str">
            <v>taán</v>
          </cell>
          <cell r="F4618">
            <v>7760680</v>
          </cell>
          <cell r="G4618">
            <v>349283</v>
          </cell>
          <cell r="H4618">
            <v>172091</v>
          </cell>
        </row>
        <row r="4619">
          <cell r="B4619" t="str">
            <v>AF.61433</v>
          </cell>
          <cell r="C4619" t="str">
            <v>Coát theùp coät , truï chieàu cao &gt;16 ñeán &lt;50m, ñöôøng kính coát theùp &gt;18mm</v>
          </cell>
          <cell r="D4619" t="str">
            <v>taán</v>
          </cell>
          <cell r="F4619">
            <v>7760680</v>
          </cell>
          <cell r="G4619">
            <v>384409</v>
          </cell>
          <cell r="H4619">
            <v>209930</v>
          </cell>
        </row>
        <row r="4620">
          <cell r="B4620" t="str">
            <v>AF.61434</v>
          </cell>
          <cell r="C4620" t="str">
            <v>Coát theùp coät , truï chieàu cao &gt;50m, ñöôøng kính coát theùp &gt;18mm</v>
          </cell>
          <cell r="D4620" t="str">
            <v>taán</v>
          </cell>
          <cell r="F4620">
            <v>7760680</v>
          </cell>
          <cell r="G4620">
            <v>401774</v>
          </cell>
          <cell r="H4620">
            <v>228211</v>
          </cell>
        </row>
        <row r="4621">
          <cell r="B4621" t="str">
            <v>AF.61511</v>
          </cell>
          <cell r="C4621" t="str">
            <v>Coát theùp xaø daàm, giaèng chieàu cao &lt;=4m, ñöôøng kính coát theùp &lt;=10mm</v>
          </cell>
          <cell r="D4621" t="str">
            <v>taán</v>
          </cell>
          <cell r="F4621">
            <v>7518570</v>
          </cell>
          <cell r="G4621">
            <v>639365</v>
          </cell>
          <cell r="H4621">
            <v>21982</v>
          </cell>
        </row>
        <row r="4622">
          <cell r="B4622" t="str">
            <v>AF.61512</v>
          </cell>
          <cell r="C4622" t="str">
            <v>Coát theùp xaø daàm, giaèng chieàu cao &gt;4 ñeán &lt;=16m, ñöôøng kính coát theùp &lt;=10mm</v>
          </cell>
          <cell r="D4622" t="str">
            <v>taán</v>
          </cell>
          <cell r="F4622">
            <v>7518570</v>
          </cell>
          <cell r="G4622">
            <v>653968</v>
          </cell>
          <cell r="H4622">
            <v>26536</v>
          </cell>
        </row>
        <row r="4623">
          <cell r="B4623" t="str">
            <v>AF.61513</v>
          </cell>
          <cell r="C4623" t="str">
            <v>Coát theùp xaø daàm, giaèng chieàu cao &gt;16 ñeán &lt;=50m, ñöôøng kính coát theùp &lt;=10mm</v>
          </cell>
          <cell r="D4623" t="str">
            <v>taán</v>
          </cell>
          <cell r="F4623">
            <v>7518570</v>
          </cell>
          <cell r="G4623">
            <v>719483</v>
          </cell>
          <cell r="H4623">
            <v>79632</v>
          </cell>
        </row>
        <row r="4624">
          <cell r="B4624" t="str">
            <v>AF.61514</v>
          </cell>
          <cell r="C4624" t="str">
            <v>Coát theùp xaø daàm, giaèng chieàu cao &gt;50m, ñöôøng kính coát theùp &lt;=10mm</v>
          </cell>
          <cell r="D4624" t="str">
            <v>taán</v>
          </cell>
          <cell r="F4624">
            <v>7518570</v>
          </cell>
          <cell r="G4624">
            <v>753820</v>
          </cell>
          <cell r="H4624">
            <v>99522</v>
          </cell>
        </row>
        <row r="4625">
          <cell r="B4625" t="str">
            <v>AF.61521</v>
          </cell>
          <cell r="C4625" t="str">
            <v>Coát theùp xaø daàm, giaèng chieàu cao &lt;=4m, ñöôøng kính coát theùp &gt;10 ñeán &lt;=18mm</v>
          </cell>
          <cell r="D4625" t="str">
            <v>taán</v>
          </cell>
          <cell r="F4625">
            <v>7801930</v>
          </cell>
          <cell r="G4625">
            <v>396249</v>
          </cell>
          <cell r="H4625">
            <v>136124</v>
          </cell>
        </row>
        <row r="4626">
          <cell r="B4626" t="str">
            <v>AF.61522</v>
          </cell>
          <cell r="C4626" t="str">
            <v>Coát theùp xaø daàm, giaèng chieàu cao &gt;4 ñeán &lt;=16m, ñöôøng kính coát theùp &gt;10 ñeán &lt;=18mm</v>
          </cell>
          <cell r="D4626" t="str">
            <v>taán</v>
          </cell>
          <cell r="F4626">
            <v>7801930</v>
          </cell>
          <cell r="G4626">
            <v>410851</v>
          </cell>
          <cell r="H4626">
            <v>142962</v>
          </cell>
        </row>
        <row r="4627">
          <cell r="B4627" t="str">
            <v>AF.61523</v>
          </cell>
          <cell r="C4627" t="str">
            <v>Coát theùp xaø daàm, giaèng chieàu cao &gt;16 ñeán &lt;=50m, ñöôøng kính coát theùp &gt;10 ñeán &lt;=18mm</v>
          </cell>
          <cell r="D4627" t="str">
            <v>taán</v>
          </cell>
          <cell r="F4627">
            <v>7801930</v>
          </cell>
          <cell r="G4627">
            <v>451897</v>
          </cell>
          <cell r="H4627">
            <v>186522</v>
          </cell>
        </row>
        <row r="4628">
          <cell r="B4628" t="str">
            <v>AF.61524</v>
          </cell>
          <cell r="C4628" t="str">
            <v>Coát theùp xaø daàm, giaèng chieàu cao &gt;50m, ñöôøng kính coát theùp &gt;10 ñeán &lt;=18mm</v>
          </cell>
          <cell r="D4628" t="str">
            <v>taán</v>
          </cell>
          <cell r="F4628">
            <v>7801930</v>
          </cell>
          <cell r="G4628">
            <v>472420</v>
          </cell>
          <cell r="H4628">
            <v>203900</v>
          </cell>
        </row>
        <row r="4629">
          <cell r="B4629" t="str">
            <v>AF.61531</v>
          </cell>
          <cell r="C4629" t="str">
            <v>Coát theùp xaø daàm, giaèng chieàu cao &lt;=4m, ñöôøng kính coát theùp &gt;18mm</v>
          </cell>
          <cell r="D4629" t="str">
            <v>taán</v>
          </cell>
          <cell r="F4629">
            <v>7759640</v>
          </cell>
          <cell r="G4629">
            <v>359150</v>
          </cell>
          <cell r="H4629">
            <v>161125</v>
          </cell>
        </row>
        <row r="4630">
          <cell r="B4630" t="str">
            <v>AF.61532</v>
          </cell>
          <cell r="C4630" t="str">
            <v>Coát theùp xaø daàm, giaèngchieàu cao &gt;4 ñeán &lt;=16m, ñöôøng kính coát theùp &gt;18mm</v>
          </cell>
          <cell r="D4630" t="str">
            <v>taán</v>
          </cell>
          <cell r="F4630">
            <v>7759640</v>
          </cell>
          <cell r="G4630">
            <v>361912</v>
          </cell>
          <cell r="H4630">
            <v>168463</v>
          </cell>
        </row>
        <row r="4631">
          <cell r="B4631" t="str">
            <v>AF.61533</v>
          </cell>
          <cell r="C4631" t="str">
            <v>Coát theùp xaø daàm, giaèng chieàu cao &gt;16 ñeán &lt;=50m, ñöôøng kính coát theùp &gt;18mm</v>
          </cell>
          <cell r="D4631" t="str">
            <v>taán</v>
          </cell>
          <cell r="F4631">
            <v>7759640</v>
          </cell>
          <cell r="G4631">
            <v>398617</v>
          </cell>
          <cell r="H4631">
            <v>206302</v>
          </cell>
        </row>
        <row r="4632">
          <cell r="B4632" t="str">
            <v>AF.61534</v>
          </cell>
          <cell r="C4632" t="str">
            <v>Coát theùp xaø daàm, giaèng chieàu cao &gt;50m, ñöôøng kính coát theùp &gt;18mm</v>
          </cell>
          <cell r="D4632" t="str">
            <v>taán</v>
          </cell>
          <cell r="F4632">
            <v>7759640</v>
          </cell>
          <cell r="G4632">
            <v>416377</v>
          </cell>
          <cell r="H4632">
            <v>224582</v>
          </cell>
        </row>
        <row r="4633">
          <cell r="B4633" t="str">
            <v>AF.61611</v>
          </cell>
          <cell r="C4633" t="str">
            <v>Coát theùp lanh toâ lieàn maùi haét, maùng nöôùc chieàu cao &lt;=4m, ñöôøng kính coát theùp &lt;=10mm</v>
          </cell>
          <cell r="D4633" t="str">
            <v>taán</v>
          </cell>
          <cell r="F4633">
            <v>7518570</v>
          </cell>
          <cell r="G4633">
            <v>857223</v>
          </cell>
          <cell r="H4633">
            <v>21982</v>
          </cell>
        </row>
        <row r="4634">
          <cell r="B4634" t="str">
            <v>AF.61612</v>
          </cell>
          <cell r="C4634" t="str">
            <v>Coát theùp  lanh toâ lieàn maùi haét, maùng nöôùc  chieàu cao &gt;4 ñeán &lt;=16m, ñöôøng kính coát theùp &lt;=10mm</v>
          </cell>
          <cell r="D4634" t="str">
            <v>taán</v>
          </cell>
          <cell r="F4634">
            <v>7518570</v>
          </cell>
          <cell r="G4634">
            <v>872615</v>
          </cell>
          <cell r="H4634">
            <v>26536</v>
          </cell>
        </row>
        <row r="4635">
          <cell r="B4635" t="str">
            <v>AF.61613</v>
          </cell>
          <cell r="C4635" t="str">
            <v>Coát theùp  lanh toâ lieàn maùi haét, maùng nöôùc  chieàu cao &gt;16 ñeán &lt;=50m, ñöôøng kính coát theùp &lt;=10mm</v>
          </cell>
          <cell r="D4635" t="str">
            <v>taán</v>
          </cell>
          <cell r="F4635">
            <v>7518570</v>
          </cell>
          <cell r="G4635">
            <v>959837</v>
          </cell>
          <cell r="H4635">
            <v>79632</v>
          </cell>
        </row>
        <row r="4636">
          <cell r="B4636" t="str">
            <v>AF.61614</v>
          </cell>
          <cell r="C4636" t="str">
            <v>Coát theùp  lanh toâ lieàn maùi haét, maùng nöôùc  chieàu cao &gt;50m, ñöôøng kính coát theùp &lt;=10mm</v>
          </cell>
          <cell r="D4636" t="str">
            <v>taán</v>
          </cell>
          <cell r="F4636">
            <v>7518570</v>
          </cell>
          <cell r="G4636">
            <v>1002462</v>
          </cell>
          <cell r="H4636">
            <v>99522</v>
          </cell>
        </row>
        <row r="4637">
          <cell r="B4637" t="str">
            <v>AF.61621</v>
          </cell>
          <cell r="C4637" t="str">
            <v>Coát theùp  lanh toâ lieàn maùi haét, maùng nöôùc  chieàu cao &lt;=4m, ñöôøng kính coát theùp &gt;10mm</v>
          </cell>
          <cell r="D4637" t="str">
            <v>taán</v>
          </cell>
          <cell r="F4637">
            <v>7801391</v>
          </cell>
          <cell r="G4637">
            <v>814204</v>
          </cell>
          <cell r="H4637">
            <v>135078</v>
          </cell>
        </row>
        <row r="4638">
          <cell r="B4638" t="str">
            <v>AF.61622</v>
          </cell>
          <cell r="C4638" t="str">
            <v>Coát theùp  lanh toâ lieàn maùi haét, maùng nöôùc  chieàu cao &gt;4 ñeán &lt;=16m, ñöôøng kính coát theùp &gt;10mm</v>
          </cell>
          <cell r="D4638" t="str">
            <v>taán</v>
          </cell>
          <cell r="F4638">
            <v>7801391</v>
          </cell>
          <cell r="G4638">
            <v>828412</v>
          </cell>
          <cell r="H4638">
            <v>141895</v>
          </cell>
        </row>
        <row r="4639">
          <cell r="B4639" t="str">
            <v>AF.61623</v>
          </cell>
          <cell r="C4639" t="str">
            <v>Coát theùp  lanh toâ lieàn maùi haét, maùng nöôùc  chieàu cao &gt;16 ñeán &lt;=50m, ñöôøng kính coát theùp &gt;10mm</v>
          </cell>
          <cell r="D4639" t="str">
            <v>taán</v>
          </cell>
          <cell r="F4639">
            <v>7801391</v>
          </cell>
          <cell r="G4639">
            <v>907741</v>
          </cell>
          <cell r="H4639">
            <v>185455</v>
          </cell>
        </row>
        <row r="4640">
          <cell r="B4640" t="str">
            <v>AF.61624</v>
          </cell>
          <cell r="C4640" t="str">
            <v>Coát theùp  lanh toâ lieàn maùi haét, maùng nöôùc  chieàu cao &gt;50m, ñöôøng kính coát theùp &gt;10mm</v>
          </cell>
          <cell r="D4640" t="str">
            <v>taán</v>
          </cell>
          <cell r="F4640">
            <v>7801391</v>
          </cell>
          <cell r="G4640">
            <v>952733</v>
          </cell>
          <cell r="H4640">
            <v>202833</v>
          </cell>
        </row>
        <row r="4641">
          <cell r="B4641" t="str">
            <v>AF.61711</v>
          </cell>
          <cell r="C4641" t="str">
            <v>Coát theùp saøn maùi chieàu cao &lt;=16m, ñöôøng kính coát theùp &lt;=10mm</v>
          </cell>
          <cell r="D4641" t="str">
            <v>taán</v>
          </cell>
          <cell r="F4641">
            <v>7518570</v>
          </cell>
          <cell r="G4641">
            <v>577402</v>
          </cell>
          <cell r="H4641">
            <v>22421</v>
          </cell>
        </row>
        <row r="4642">
          <cell r="B4642" t="str">
            <v>AF.61712</v>
          </cell>
          <cell r="C4642" t="str">
            <v>Coát theùp saøn maùi  chieàu cao &gt;16 ñeán &lt;=50m, ñöôøng kính coát theùp &lt;=10mm</v>
          </cell>
          <cell r="D4642" t="str">
            <v>taán</v>
          </cell>
          <cell r="F4642">
            <v>7518570</v>
          </cell>
          <cell r="G4642">
            <v>635419</v>
          </cell>
          <cell r="H4642">
            <v>89167</v>
          </cell>
        </row>
        <row r="4643">
          <cell r="B4643" t="str">
            <v>AF.61713</v>
          </cell>
          <cell r="C4643" t="str">
            <v>Coát theùp saøn maùi  chieàu cao &gt;50m, ñöôøng kính coát theùp &lt;=10mm</v>
          </cell>
          <cell r="D4643" t="str">
            <v>taán</v>
          </cell>
          <cell r="F4643">
            <v>7518570</v>
          </cell>
          <cell r="G4643">
            <v>664230</v>
          </cell>
          <cell r="H4643">
            <v>98702</v>
          </cell>
        </row>
        <row r="4644">
          <cell r="B4644" t="str">
            <v>AF.61721</v>
          </cell>
          <cell r="C4644" t="str">
            <v>Coát theùp saøn maùi  chieàu cao &lt;=16m, ñöôøng kính coát theùp &gt;10mm</v>
          </cell>
          <cell r="D4644" t="str">
            <v>taán</v>
          </cell>
          <cell r="F4644">
            <v>7801391</v>
          </cell>
          <cell r="G4644">
            <v>430585</v>
          </cell>
          <cell r="H4644">
            <v>141895</v>
          </cell>
        </row>
        <row r="4645">
          <cell r="B4645" t="str">
            <v>AF.61722</v>
          </cell>
          <cell r="C4645" t="str">
            <v>Coát theùp saøn maùi chieàu cao &gt;16 ñeán &lt;=50m, ñöôøng kính coát theùp &gt;10mm</v>
          </cell>
          <cell r="D4645" t="str">
            <v>taán</v>
          </cell>
          <cell r="F4645">
            <v>7801391</v>
          </cell>
          <cell r="G4645">
            <v>473604</v>
          </cell>
          <cell r="H4645">
            <v>214177</v>
          </cell>
        </row>
        <row r="4646">
          <cell r="B4646" t="str">
            <v>AF.61723</v>
          </cell>
          <cell r="C4646" t="str">
            <v>Coát theùp saøn maùic  chieàu cao &gt;50m, ñöôøng kính coát theùp &gt;10mm</v>
          </cell>
          <cell r="D4646" t="str">
            <v>taán</v>
          </cell>
          <cell r="F4646">
            <v>7801391</v>
          </cell>
          <cell r="G4646">
            <v>664624</v>
          </cell>
          <cell r="H4646">
            <v>226223</v>
          </cell>
        </row>
        <row r="4647">
          <cell r="B4647" t="str">
            <v>AF.61811</v>
          </cell>
          <cell r="C4647" t="str">
            <v>Coát theùp caàu thang chieàu cao &lt;=4m, ñöôøng kính coát theùp &lt;=10mm</v>
          </cell>
          <cell r="D4647" t="str">
            <v>taán</v>
          </cell>
          <cell r="F4647">
            <v>7518570</v>
          </cell>
          <cell r="G4647">
            <v>715537</v>
          </cell>
          <cell r="H4647">
            <v>21982</v>
          </cell>
        </row>
        <row r="4648">
          <cell r="B4648" t="str">
            <v>AF.61812</v>
          </cell>
          <cell r="C4648" t="str">
            <v>Coát theùp caàu thang chieàu cao &gt;4 ñeán &lt;=16m, ñöôøng kính coát theùp &lt;=10mm</v>
          </cell>
          <cell r="D4648" t="str">
            <v>taán</v>
          </cell>
          <cell r="F4648">
            <v>7518570</v>
          </cell>
          <cell r="G4648">
            <v>730534</v>
          </cell>
          <cell r="H4648">
            <v>26536</v>
          </cell>
        </row>
        <row r="4649">
          <cell r="B4649" t="str">
            <v>AF.61813</v>
          </cell>
          <cell r="C4649" t="str">
            <v>Coát theùp caàu thang  chieàu cao &gt;16 ñeán &lt;=50m, ñöôøng kính coát theùp &lt;=10mm</v>
          </cell>
          <cell r="D4649" t="str">
            <v>taán</v>
          </cell>
          <cell r="F4649">
            <v>7518570</v>
          </cell>
          <cell r="G4649">
            <v>803548</v>
          </cell>
          <cell r="H4649">
            <v>79632</v>
          </cell>
        </row>
        <row r="4650">
          <cell r="B4650" t="str">
            <v>AF.61814</v>
          </cell>
          <cell r="C4650" t="str">
            <v>Coát theùp caàu thang chieàu cao &gt;50m, ñöôøng kính coát theùp &lt;=10mm</v>
          </cell>
          <cell r="D4650" t="str">
            <v>taán</v>
          </cell>
          <cell r="F4650">
            <v>7518570</v>
          </cell>
          <cell r="G4650">
            <v>839858</v>
          </cell>
          <cell r="H4650">
            <v>99522</v>
          </cell>
        </row>
        <row r="4651">
          <cell r="B4651" t="str">
            <v>AF.61821</v>
          </cell>
          <cell r="C4651" t="str">
            <v>Coát theùp caàu thang  chieàu cao &lt;=4m, ñöôøng kính coát theùp &gt;10mm</v>
          </cell>
          <cell r="D4651" t="str">
            <v>taán</v>
          </cell>
          <cell r="F4651">
            <v>7801391</v>
          </cell>
          <cell r="G4651">
            <v>568719</v>
          </cell>
          <cell r="H4651">
            <v>135078</v>
          </cell>
        </row>
        <row r="4652">
          <cell r="B4652" t="str">
            <v>AF.61822</v>
          </cell>
          <cell r="C4652" t="str">
            <v>Coát theùp caàu thang  chieàu cao &gt;4 ñeán &lt;=16m, ñöôøng kính coát theùp &gt;10mm</v>
          </cell>
          <cell r="D4652" t="str">
            <v>taán</v>
          </cell>
          <cell r="F4652">
            <v>7801391</v>
          </cell>
          <cell r="G4652">
            <v>577402</v>
          </cell>
          <cell r="H4652">
            <v>141895</v>
          </cell>
        </row>
        <row r="4653">
          <cell r="B4653" t="str">
            <v>AF.61823</v>
          </cell>
          <cell r="C4653" t="str">
            <v>Coát theùp caàu thang chieàu cao &gt;16 ñeán &lt;=50m, ñöôøng kính coát theùp &gt;10mm</v>
          </cell>
          <cell r="D4653" t="str">
            <v>taán</v>
          </cell>
          <cell r="F4653">
            <v>7801391</v>
          </cell>
          <cell r="G4653">
            <v>625552</v>
          </cell>
          <cell r="H4653">
            <v>194990</v>
          </cell>
        </row>
        <row r="4654">
          <cell r="B4654" t="str">
            <v>AF.61824</v>
          </cell>
          <cell r="C4654" t="str">
            <v>Coát theùp caàu thang chieàu cao &gt;50m, ñöôøng kính coát theùp &gt;10mm</v>
          </cell>
          <cell r="D4654" t="str">
            <v>taán</v>
          </cell>
          <cell r="F4654">
            <v>7801391</v>
          </cell>
          <cell r="G4654">
            <v>653968</v>
          </cell>
          <cell r="H4654">
            <v>214880</v>
          </cell>
        </row>
        <row r="4655">
          <cell r="B4655" t="str">
            <v>AF.62110</v>
          </cell>
          <cell r="C4655" t="str">
            <v>Coát theùp loàng thang  maùy ñöôøng kính coát theùp &lt;=10mm</v>
          </cell>
          <cell r="D4655" t="str">
            <v>taán</v>
          </cell>
          <cell r="F4655">
            <v>7529600</v>
          </cell>
          <cell r="G4655">
            <v>661487</v>
          </cell>
          <cell r="H4655">
            <v>106116</v>
          </cell>
        </row>
        <row r="4656">
          <cell r="B4656" t="str">
            <v>AF.62120</v>
          </cell>
          <cell r="C4656" t="str">
            <v>Coát theùp loàng thang  maùy ñöôøng kính coát theùp &gt;10 ñeán &lt;=18mm</v>
          </cell>
          <cell r="D4656" t="str">
            <v>taán</v>
          </cell>
          <cell r="F4656">
            <v>7686660</v>
          </cell>
          <cell r="G4656">
            <v>573912</v>
          </cell>
          <cell r="H4656">
            <v>230845</v>
          </cell>
        </row>
        <row r="4657">
          <cell r="B4657" t="str">
            <v>AF.62130</v>
          </cell>
          <cell r="C4657" t="str">
            <v>Coát theùp siloâ ñöôøng kính coát theùp &gt;18mm</v>
          </cell>
          <cell r="D4657" t="str">
            <v>taán</v>
          </cell>
          <cell r="F4657">
            <v>7633250</v>
          </cell>
          <cell r="G4657">
            <v>480386</v>
          </cell>
          <cell r="H4657">
            <v>229782</v>
          </cell>
        </row>
        <row r="4658">
          <cell r="B4658" t="str">
            <v>AF.62210</v>
          </cell>
          <cell r="C4658" t="str">
            <v>Coát theùp siloâ ñöôøng kính coát theùp &lt;=10mm</v>
          </cell>
          <cell r="D4658" t="str">
            <v>taán</v>
          </cell>
          <cell r="F4658">
            <v>7529600</v>
          </cell>
          <cell r="G4658">
            <v>614298</v>
          </cell>
          <cell r="H4658">
            <v>675280</v>
          </cell>
        </row>
        <row r="4659">
          <cell r="B4659" t="str">
            <v>AF.62220</v>
          </cell>
          <cell r="C4659" t="str">
            <v>Coát theùp siloâ ñöôøng kính coát theùp &gt;10 ñeán &lt;=18mm</v>
          </cell>
          <cell r="D4659" t="str">
            <v>taán</v>
          </cell>
          <cell r="F4659">
            <v>7686400</v>
          </cell>
          <cell r="G4659">
            <v>531400</v>
          </cell>
          <cell r="H4659">
            <v>708336</v>
          </cell>
        </row>
        <row r="4660">
          <cell r="B4660" t="str">
            <v>AF.62230</v>
          </cell>
          <cell r="C4660" t="str">
            <v>Coát theùp siloâ ñöôøng kính coát theùp &gt;18mm</v>
          </cell>
          <cell r="D4660" t="str">
            <v>taán</v>
          </cell>
          <cell r="F4660">
            <v>7634550</v>
          </cell>
          <cell r="G4660">
            <v>425120</v>
          </cell>
          <cell r="H4660">
            <v>622828</v>
          </cell>
        </row>
        <row r="4661">
          <cell r="B4661" t="str">
            <v>AF.62310</v>
          </cell>
          <cell r="C4661" t="str">
            <v>Coát theùp oáng khoùi ñöôøng kính coát theùp &lt;=10mm</v>
          </cell>
          <cell r="D4661" t="str">
            <v>taán</v>
          </cell>
          <cell r="F4661">
            <v>7529600</v>
          </cell>
          <cell r="G4661">
            <v>743960</v>
          </cell>
          <cell r="H4661">
            <v>97363</v>
          </cell>
        </row>
        <row r="4662">
          <cell r="B4662" t="str">
            <v>AF.62320</v>
          </cell>
          <cell r="C4662" t="str">
            <v>Coát theùp oáng khoùi ñöôøng kính coát theùp &gt;10 ñeán &lt;=18mm</v>
          </cell>
          <cell r="D4662" t="str">
            <v>taán</v>
          </cell>
          <cell r="F4662">
            <v>7686400</v>
          </cell>
          <cell r="G4662">
            <v>637680</v>
          </cell>
          <cell r="H4662">
            <v>220986</v>
          </cell>
        </row>
        <row r="4663">
          <cell r="B4663" t="str">
            <v>AF.62330</v>
          </cell>
          <cell r="C4663" t="str">
            <v>Coát theùp oáng khoùi ñöôøng kính coát theùp &gt;18mm</v>
          </cell>
          <cell r="D4663" t="str">
            <v>taán</v>
          </cell>
          <cell r="F4663">
            <v>7634550</v>
          </cell>
          <cell r="G4663">
            <v>510144</v>
          </cell>
          <cell r="H4663">
            <v>216282</v>
          </cell>
        </row>
        <row r="4664">
          <cell r="B4664" t="str">
            <v>AF.63110</v>
          </cell>
          <cell r="C4664" t="str">
            <v>Coát theùp gieáng nöôùc, gieáng caùp ñöôøng kính coát theùp &lt;=10mm</v>
          </cell>
          <cell r="D4664" t="str">
            <v>taán</v>
          </cell>
          <cell r="F4664">
            <v>7518570</v>
          </cell>
          <cell r="G4664">
            <v>1029299</v>
          </cell>
          <cell r="H4664">
            <v>21982</v>
          </cell>
        </row>
        <row r="4665">
          <cell r="B4665" t="str">
            <v>AF.63120</v>
          </cell>
          <cell r="C4665" t="str">
            <v>Coát theùp gieáng nöôùc, gieáng caùp ñöôøng kính coát theùp &gt;10 ñeán &lt;=18mm</v>
          </cell>
          <cell r="D4665" t="str">
            <v>taán</v>
          </cell>
          <cell r="F4665">
            <v>7802535</v>
          </cell>
          <cell r="G4665">
            <v>1034825</v>
          </cell>
          <cell r="H4665">
            <v>138426</v>
          </cell>
        </row>
        <row r="4666">
          <cell r="B4666" t="str">
            <v>AF.63130</v>
          </cell>
          <cell r="C4666" t="str">
            <v>Coát theùp gieáng nöôùc, gieáng caùp ñöôøng kính coát theùp &gt;18mm</v>
          </cell>
          <cell r="D4666" t="str">
            <v>taán</v>
          </cell>
          <cell r="F4666">
            <v>7760511</v>
          </cell>
          <cell r="G4666">
            <v>1052980</v>
          </cell>
          <cell r="H4666">
            <v>164682</v>
          </cell>
        </row>
        <row r="4667">
          <cell r="B4667" t="str">
            <v>AF.63210</v>
          </cell>
          <cell r="C4667" t="str">
            <v>Coát theùp möông caùp, raõnh nöôùc ñöôøng kính coát theùp &lt;=10mm</v>
          </cell>
          <cell r="D4667" t="str">
            <v>taán</v>
          </cell>
          <cell r="F4667">
            <v>7518570</v>
          </cell>
          <cell r="G4667">
            <v>432953</v>
          </cell>
          <cell r="H4667">
            <v>21982</v>
          </cell>
        </row>
        <row r="4668">
          <cell r="B4668" t="str">
            <v>AF.63220</v>
          </cell>
          <cell r="C4668" t="str">
            <v>Coát theùp möông caùp, raõnh nöôùc ñöôøng kính coát theùp &gt;10mm</v>
          </cell>
          <cell r="D4668" t="str">
            <v>taán</v>
          </cell>
          <cell r="F4668">
            <v>7805830</v>
          </cell>
          <cell r="G4668">
            <v>273901</v>
          </cell>
          <cell r="H4668">
            <v>151504</v>
          </cell>
        </row>
        <row r="4669">
          <cell r="B4669" t="str">
            <v>AF.63310</v>
          </cell>
          <cell r="C4669" t="str">
            <v>Coát theùp oáng coáng, oáng buy, oáng xi phoâng, oáng xoaén,  ñöôøng kính coát theùp &lt;=10mm</v>
          </cell>
          <cell r="D4669" t="str">
            <v>taán</v>
          </cell>
          <cell r="F4669">
            <v>7518570</v>
          </cell>
          <cell r="G4669">
            <v>828984</v>
          </cell>
          <cell r="H4669">
            <v>21982</v>
          </cell>
        </row>
        <row r="4670">
          <cell r="B4670" t="str">
            <v>AF.63320</v>
          </cell>
          <cell r="C4670" t="str">
            <v>Coát theùp oáng coáng, oáng buy, oáng xi phoâng, oáng xoaén ñöôøng kính coát theùp &gt;10 ñeán &lt;=18mm</v>
          </cell>
          <cell r="D4670" t="str">
            <v>taán</v>
          </cell>
          <cell r="F4670">
            <v>7833130</v>
          </cell>
          <cell r="G4670">
            <v>671690</v>
          </cell>
          <cell r="H4670">
            <v>257174</v>
          </cell>
        </row>
        <row r="4671">
          <cell r="B4671" t="str">
            <v>AF.63330</v>
          </cell>
          <cell r="C4671" t="str">
            <v>Coát theùp oáng coáng, oáng buy, oáng xi phoâng, oáng xoaén ñöôøng kính coát theùp &gt;18mm</v>
          </cell>
          <cell r="D4671" t="str">
            <v>taán</v>
          </cell>
          <cell r="F4671">
            <v>7782130</v>
          </cell>
          <cell r="G4671">
            <v>616424</v>
          </cell>
          <cell r="H4671">
            <v>248382</v>
          </cell>
        </row>
        <row r="4672">
          <cell r="B4672" t="str">
            <v>AF.64110</v>
          </cell>
          <cell r="C4672" t="str">
            <v>Coát theùp caàu maùng thöôøng, ñöôøng kính coát theùp &lt;=10mm</v>
          </cell>
          <cell r="D4672" t="str">
            <v>taán</v>
          </cell>
          <cell r="F4672">
            <v>7518570</v>
          </cell>
          <cell r="G4672">
            <v>809074</v>
          </cell>
          <cell r="H4672">
            <v>21982</v>
          </cell>
        </row>
        <row r="4673">
          <cell r="B4673" t="str">
            <v>AF.64120</v>
          </cell>
          <cell r="C4673" t="str">
            <v>Coát theùp caàu maùng thöôøng, ñöôøng kính coát theùp &gt;10 ñeán &lt;=18mm</v>
          </cell>
          <cell r="D4673" t="str">
            <v>taán</v>
          </cell>
          <cell r="F4673">
            <v>7833130</v>
          </cell>
          <cell r="G4673">
            <v>690672</v>
          </cell>
          <cell r="H4673">
            <v>257174</v>
          </cell>
        </row>
        <row r="4674">
          <cell r="B4674" t="str">
            <v>AF.64130</v>
          </cell>
          <cell r="C4674" t="str">
            <v>Coát theùp caàu maùng thöôøng, ñöôøng kính coát theùp &gt;18mm</v>
          </cell>
          <cell r="D4674" t="str">
            <v>taán</v>
          </cell>
          <cell r="F4674">
            <v>7780830</v>
          </cell>
          <cell r="G4674">
            <v>611739</v>
          </cell>
          <cell r="H4674">
            <v>243150</v>
          </cell>
        </row>
        <row r="4675">
          <cell r="B4675" t="str">
            <v>AF.64210</v>
          </cell>
          <cell r="C4675" t="str">
            <v>Coát theùp caàu maùng voû moûng, ñöôøng kính coát theùp &lt;=10mm</v>
          </cell>
          <cell r="D4675" t="str">
            <v>taán</v>
          </cell>
          <cell r="F4675">
            <v>7518570</v>
          </cell>
          <cell r="G4675">
            <v>1139807</v>
          </cell>
          <cell r="H4675">
            <v>21982</v>
          </cell>
        </row>
        <row r="4676">
          <cell r="B4676" t="str">
            <v>AF.64220</v>
          </cell>
          <cell r="C4676" t="str">
            <v>Coát theùp caàu maùng voû moûng, ñöôøng kính coát theùp &gt;10 ñeán &lt;=18mm</v>
          </cell>
          <cell r="D4676" t="str">
            <v>taán</v>
          </cell>
          <cell r="F4676">
            <v>7833130</v>
          </cell>
          <cell r="G4676">
            <v>805521</v>
          </cell>
          <cell r="H4676">
            <v>257174</v>
          </cell>
        </row>
        <row r="4677">
          <cell r="B4677" t="str">
            <v>AF.64230</v>
          </cell>
          <cell r="C4677" t="str">
            <v>Coát theùp caàu maùng voû moûng, ñöôøng kính coát theùp &gt;18mm</v>
          </cell>
          <cell r="D4677" t="str">
            <v>taán</v>
          </cell>
          <cell r="F4677">
            <v>7780830</v>
          </cell>
          <cell r="G4677">
            <v>794076</v>
          </cell>
          <cell r="H4677">
            <v>243150</v>
          </cell>
        </row>
        <row r="4678">
          <cell r="B4678" t="str">
            <v>AF.65110</v>
          </cell>
          <cell r="C4678" t="str">
            <v>Coát theùp moùng, moá, truï, muõ moá, muõ truï caàu treân caïn, ñöôøng kính coát theùp &lt;=10mm</v>
          </cell>
          <cell r="D4678" t="str">
            <v>taán</v>
          </cell>
          <cell r="F4678">
            <v>7518570</v>
          </cell>
          <cell r="G4678">
            <v>713776</v>
          </cell>
          <cell r="H4678">
            <v>152104</v>
          </cell>
        </row>
        <row r="4679">
          <cell r="B4679" t="str">
            <v>AF.65120</v>
          </cell>
          <cell r="C4679" t="str">
            <v>Coát theùp moùng, moá, truï, muõ moá, muõ truï caàu treân caïn, ñöôøng kính coát theùp &gt;10 ñeán &lt;=18mm</v>
          </cell>
          <cell r="D4679" t="str">
            <v>taán</v>
          </cell>
          <cell r="F4679">
            <v>7813630</v>
          </cell>
          <cell r="G4679">
            <v>498241</v>
          </cell>
          <cell r="H4679">
            <v>282576</v>
          </cell>
        </row>
        <row r="4680">
          <cell r="B4680" t="str">
            <v>AF.65130</v>
          </cell>
          <cell r="C4680" t="str">
            <v>Coát theùp moùng, moá, truï, muõ moá, muõ truï caàu treân caïn, ñöôøng kính coát theùp &gt;18mm</v>
          </cell>
          <cell r="D4680" t="str">
            <v>taán</v>
          </cell>
          <cell r="F4680">
            <v>7765425</v>
          </cell>
          <cell r="G4680">
            <v>414492</v>
          </cell>
          <cell r="H4680">
            <v>276541</v>
          </cell>
        </row>
        <row r="4681">
          <cell r="B4681" t="str">
            <v>AF.65210</v>
          </cell>
          <cell r="C4681" t="str">
            <v>Coát theùp moùng, moá, truï, muõ moá, muõ truï caàu treân döôùi nöôùc, ñöôøng kính coát theùp &lt;=10mm</v>
          </cell>
          <cell r="D4681" t="str">
            <v>taán</v>
          </cell>
          <cell r="F4681">
            <v>7518570</v>
          </cell>
          <cell r="G4681">
            <v>854916</v>
          </cell>
          <cell r="H4681">
            <v>226185</v>
          </cell>
        </row>
        <row r="4682">
          <cell r="B4682" t="str">
            <v>AF.65220</v>
          </cell>
          <cell r="C4682" t="str">
            <v>Coát theùp moùng, moá, truï, muõ moá, muõ truï caàu döôùi nöôùc, ñöôøng kính coát theùp &gt;10 ñeán &lt;=18mm</v>
          </cell>
          <cell r="D4682" t="str">
            <v>taán</v>
          </cell>
          <cell r="F4682">
            <v>7813630</v>
          </cell>
          <cell r="G4682">
            <v>597719</v>
          </cell>
          <cell r="H4682">
            <v>378631</v>
          </cell>
        </row>
        <row r="4683">
          <cell r="B4683" t="str">
            <v>AF.65230</v>
          </cell>
          <cell r="C4683" t="str">
            <v>Coát theùp moùng, moá, truï, muõ moá, muõ truï caàu döôùi nöôùc, ñöôøng kính coát theùp &gt;18mm</v>
          </cell>
          <cell r="D4683" t="str">
            <v>taán</v>
          </cell>
          <cell r="F4683">
            <v>7765425</v>
          </cell>
          <cell r="G4683">
            <v>497390</v>
          </cell>
          <cell r="H4683">
            <v>321529</v>
          </cell>
        </row>
        <row r="4684">
          <cell r="B4684" t="str">
            <v>AF.65310</v>
          </cell>
          <cell r="C4684" t="str">
            <v>Saûn xuaát, laép ñaët caàn neo theùp gia coá maùi ta luy ñöôøng</v>
          </cell>
          <cell r="D4684" t="str">
            <v>taán</v>
          </cell>
          <cell r="F4684">
            <v>8436855</v>
          </cell>
          <cell r="G4684">
            <v>2558717</v>
          </cell>
          <cell r="H4684">
            <v>432422</v>
          </cell>
        </row>
        <row r="4685">
          <cell r="B4685" t="str">
            <v>AF.66110</v>
          </cell>
          <cell r="C4685" t="str">
            <v>Caùp theùp döï öùng löïc daàm caàu ñuùc haãng treân caïn (keùo sau)</v>
          </cell>
          <cell r="D4685" t="str">
            <v>taán</v>
          </cell>
          <cell r="F4685">
            <v>11705520</v>
          </cell>
          <cell r="G4685">
            <v>1290884</v>
          </cell>
          <cell r="H4685">
            <v>4716640</v>
          </cell>
        </row>
        <row r="4686">
          <cell r="B4686" t="str">
            <v>AF.66120</v>
          </cell>
          <cell r="C4686" t="str">
            <v>Caùp theùp döï öùng löïc daàm caàu ñuùc haãng treân maët nöôùc  (keùo sau)</v>
          </cell>
          <cell r="D4686" t="str">
            <v>taán</v>
          </cell>
          <cell r="F4686">
            <v>11705520</v>
          </cell>
          <cell r="G4686">
            <v>1475296</v>
          </cell>
          <cell r="H4686">
            <v>5841505</v>
          </cell>
        </row>
        <row r="4687">
          <cell r="B4687" t="str">
            <v>AF.67110</v>
          </cell>
          <cell r="C4687" t="str">
            <v>Coát theùp coïc khoan nhoài, coïc, töôøng barrtte treân  caïn  ñöôøng kính coát theùp &lt;=18mm</v>
          </cell>
          <cell r="D4687" t="str">
            <v>taán</v>
          </cell>
          <cell r="F4687">
            <v>7911461</v>
          </cell>
          <cell r="G4687">
            <v>522898</v>
          </cell>
          <cell r="H4687">
            <v>480577</v>
          </cell>
        </row>
        <row r="4688">
          <cell r="B4688" t="str">
            <v>AF.67120</v>
          </cell>
          <cell r="C4688" t="str">
            <v>Coát theùp coïc khoan nhoài, coïc, töôøng barrtte treân  caïn  ñöôøng kính coát theùp &gt;18mm</v>
          </cell>
          <cell r="D4688" t="str">
            <v>taán</v>
          </cell>
          <cell r="F4688">
            <v>7866516</v>
          </cell>
          <cell r="G4688">
            <v>459130</v>
          </cell>
          <cell r="H4688">
            <v>481399</v>
          </cell>
        </row>
        <row r="4689">
          <cell r="B4689" t="str">
            <v>AF.67210</v>
          </cell>
          <cell r="C4689" t="str">
            <v>Coát theùp coïc khoan nhoài döôùi nöôùc  ñöôøng kính coát theùp &lt;=18mm</v>
          </cell>
          <cell r="D4689" t="str">
            <v>taán</v>
          </cell>
          <cell r="F4689">
            <v>7911461</v>
          </cell>
          <cell r="G4689">
            <v>575187</v>
          </cell>
          <cell r="H4689">
            <v>825568</v>
          </cell>
        </row>
        <row r="4690">
          <cell r="B4690" t="str">
            <v>AF.67220</v>
          </cell>
          <cell r="C4690" t="str">
            <v>Coát theùp coïc khoan nhoài döôùi nöôùc  ñöôøng kính coát theùp &gt;18mm</v>
          </cell>
          <cell r="D4690" t="str">
            <v>taán</v>
          </cell>
          <cell r="F4690">
            <v>7866516</v>
          </cell>
          <cell r="G4690">
            <v>505043</v>
          </cell>
          <cell r="H4690">
            <v>802452</v>
          </cell>
        </row>
        <row r="4691">
          <cell r="B4691" t="str">
            <v>AF.68110</v>
          </cell>
          <cell r="C4691" t="str">
            <v>Coát theùp beâ toâng haàm, ñöôøng kính coát theùp &lt;=18mm</v>
          </cell>
          <cell r="D4691" t="str">
            <v>taán</v>
          </cell>
          <cell r="F4691">
            <v>7706214</v>
          </cell>
          <cell r="G4691">
            <v>319690</v>
          </cell>
          <cell r="H4691">
            <v>81967</v>
          </cell>
        </row>
        <row r="4692">
          <cell r="B4692" t="str">
            <v>AF.68120</v>
          </cell>
          <cell r="C4692" t="str">
            <v>Saûn xuaát coát theùp beâ toâng haàm, ñöôøng kính coát theùp &gt;18mm</v>
          </cell>
          <cell r="D4692" t="str">
            <v>taán</v>
          </cell>
          <cell r="F4692">
            <v>7668024</v>
          </cell>
          <cell r="G4692">
            <v>268676</v>
          </cell>
          <cell r="H4692">
            <v>121021</v>
          </cell>
        </row>
        <row r="4693">
          <cell r="B4693" t="str">
            <v>AF.68210</v>
          </cell>
          <cell r="C4693" t="str">
            <v>Laép döïng coát theùp neàn, töôøng haàm ñöôøng kính coát theùp &lt;=18mm</v>
          </cell>
          <cell r="D4693" t="str">
            <v>taán</v>
          </cell>
          <cell r="F4693">
            <v>183809</v>
          </cell>
          <cell r="G4693">
            <v>775844</v>
          </cell>
          <cell r="H4693">
            <v>241179</v>
          </cell>
        </row>
        <row r="4694">
          <cell r="B4694" t="str">
            <v>AF.68220</v>
          </cell>
          <cell r="C4694" t="str">
            <v>Laép döïng coát theùp neàn, töôøng haàm ñöôøng kính coát theùp &gt;18mm</v>
          </cell>
          <cell r="D4694" t="str">
            <v>taán</v>
          </cell>
          <cell r="F4694">
            <v>165113</v>
          </cell>
          <cell r="G4694">
            <v>815380</v>
          </cell>
          <cell r="H4694">
            <v>237978</v>
          </cell>
        </row>
        <row r="4695">
          <cell r="B4695" t="str">
            <v>AF.68310</v>
          </cell>
          <cell r="C4695" t="str">
            <v>Laép döïng coát theùp voøm haàm, ñöôøng kính coát theùp &lt;=18mm</v>
          </cell>
          <cell r="D4695" t="str">
            <v>taán</v>
          </cell>
          <cell r="F4695">
            <v>189776</v>
          </cell>
          <cell r="G4695">
            <v>1472616</v>
          </cell>
          <cell r="H4695">
            <v>336067</v>
          </cell>
        </row>
        <row r="4696">
          <cell r="B4696" t="str">
            <v>AF.68320</v>
          </cell>
          <cell r="C4696" t="str">
            <v>Laép döïng coát theùp voøm haàm, ñöôøng kính coát theùp &gt;18mm</v>
          </cell>
          <cell r="D4696" t="str">
            <v>taán</v>
          </cell>
          <cell r="F4696">
            <v>171013</v>
          </cell>
          <cell r="G4696">
            <v>1523630</v>
          </cell>
          <cell r="H4696">
            <v>333933</v>
          </cell>
        </row>
        <row r="4697">
          <cell r="B4697" t="str">
            <v>AF.68410</v>
          </cell>
          <cell r="C4697" t="str">
            <v>Laép döïng coát theùp toaøn tieát dieän haàm, ñöôøng kính coát theùp &lt;=18mm</v>
          </cell>
          <cell r="D4697" t="str">
            <v>taán</v>
          </cell>
          <cell r="F4697">
            <v>196406</v>
          </cell>
          <cell r="G4697">
            <v>1113814</v>
          </cell>
          <cell r="H4697">
            <v>362746</v>
          </cell>
        </row>
        <row r="4698">
          <cell r="B4698" t="str">
            <v>AF.68420</v>
          </cell>
          <cell r="C4698" t="str">
            <v>Laép döïng coát theùp toaøn tieát dieän haàm, ñöôøng kính coát theùp &gt;18mm</v>
          </cell>
          <cell r="D4698" t="str">
            <v>taán</v>
          </cell>
          <cell r="F4698">
            <v>177577</v>
          </cell>
          <cell r="G4698">
            <v>1164829</v>
          </cell>
          <cell r="H4698">
            <v>359545</v>
          </cell>
        </row>
        <row r="4699">
          <cell r="B4699" t="str">
            <v>AF.68510</v>
          </cell>
          <cell r="C4699" t="str">
            <v>Laép döïng coát theùp haàm ñöùng, ñöôøng kính coát theùp &lt;=18mm</v>
          </cell>
          <cell r="D4699" t="str">
            <v>taán</v>
          </cell>
          <cell r="F4699">
            <v>310442</v>
          </cell>
          <cell r="G4699">
            <v>1789755</v>
          </cell>
          <cell r="H4699">
            <v>717090</v>
          </cell>
        </row>
        <row r="4700">
          <cell r="B4700" t="str">
            <v>AF.68520</v>
          </cell>
          <cell r="C4700" t="str">
            <v>Laép döïng coát theùp haàm ñöùng, ñöôøng kính coát theùp &gt;18mm</v>
          </cell>
          <cell r="D4700" t="str">
            <v>taán</v>
          </cell>
          <cell r="F4700">
            <v>242684</v>
          </cell>
          <cell r="G4700">
            <v>1845021</v>
          </cell>
          <cell r="H4700">
            <v>539941</v>
          </cell>
        </row>
        <row r="4701">
          <cell r="B4701" t="str">
            <v>AF.68610</v>
          </cell>
          <cell r="C4701" t="str">
            <v>Laép döïng coát theùp haàm nghieâng, ñöôøng kính coát theùp &lt;=18mm</v>
          </cell>
          <cell r="D4701" t="str">
            <v>taán</v>
          </cell>
          <cell r="F4701">
            <v>310442</v>
          </cell>
          <cell r="G4701">
            <v>1862026</v>
          </cell>
          <cell r="H4701">
            <v>722631</v>
          </cell>
        </row>
        <row r="4702">
          <cell r="B4702" t="str">
            <v>AF.68620</v>
          </cell>
          <cell r="C4702" t="str">
            <v>Laép döïng coát theùp haàm nghieâng, ñöôøng kính coát theùp &gt;18mm</v>
          </cell>
          <cell r="D4702" t="str">
            <v>taán</v>
          </cell>
          <cell r="F4702">
            <v>242684</v>
          </cell>
          <cell r="G4702">
            <v>1935996</v>
          </cell>
          <cell r="H4702">
            <v>545481</v>
          </cell>
        </row>
        <row r="4703">
          <cell r="B4703" t="str">
            <v>AF.71110</v>
          </cell>
          <cell r="C4703" t="str">
            <v>Coát theùp moùng, neàn ,baûn ñaùy  ñöôøng kính coát theùp &lt;=10mm</v>
          </cell>
          <cell r="D4703" t="str">
            <v>taán</v>
          </cell>
          <cell r="F4703">
            <v>7518570</v>
          </cell>
          <cell r="G4703">
            <v>446766</v>
          </cell>
          <cell r="H4703">
            <v>76199</v>
          </cell>
        </row>
        <row r="4704">
          <cell r="B4704" t="str">
            <v>AF.71120</v>
          </cell>
          <cell r="C4704" t="str">
            <v>Coát theùp moùng, neàn ,baûn ñaùy ñöôøng kính coát theùp &gt;10 ñeán &lt;=18mm</v>
          </cell>
          <cell r="D4704" t="str">
            <v>taán</v>
          </cell>
          <cell r="F4704">
            <v>7801540</v>
          </cell>
          <cell r="G4704">
            <v>329155</v>
          </cell>
          <cell r="H4704">
            <v>188982</v>
          </cell>
        </row>
        <row r="4705">
          <cell r="B4705" t="str">
            <v>AF.71130</v>
          </cell>
          <cell r="C4705" t="str">
            <v>Coát theùp moùng, neàn ,baûn ñaùy ñöôøng kính coát theùp &gt;18mm</v>
          </cell>
          <cell r="D4705" t="str">
            <v>taán</v>
          </cell>
          <cell r="F4705">
            <v>7754830</v>
          </cell>
          <cell r="G4705">
            <v>250615</v>
          </cell>
          <cell r="H4705">
            <v>195883</v>
          </cell>
        </row>
        <row r="4706">
          <cell r="B4706" t="str">
            <v>AF.71210</v>
          </cell>
          <cell r="C4706" t="str">
            <v>Coát theùp töôøng,  ñöôøng kính coát theùp &lt;=10mm</v>
          </cell>
          <cell r="D4706" t="str">
            <v>taán</v>
          </cell>
          <cell r="F4706">
            <v>7518570</v>
          </cell>
          <cell r="G4706">
            <v>549539</v>
          </cell>
          <cell r="H4706">
            <v>76199</v>
          </cell>
        </row>
        <row r="4707">
          <cell r="B4707" t="str">
            <v>AF.71220</v>
          </cell>
          <cell r="C4707" t="str">
            <v>Coát theùp töôøng, ñöôøng kính coát theùp &gt;10 ñeán &lt;=18mm</v>
          </cell>
          <cell r="D4707" t="str">
            <v>taán</v>
          </cell>
          <cell r="F4707">
            <v>7801540</v>
          </cell>
          <cell r="G4707">
            <v>465237</v>
          </cell>
          <cell r="H4707">
            <v>188982</v>
          </cell>
        </row>
        <row r="4708">
          <cell r="B4708" t="str">
            <v>AF.71230</v>
          </cell>
          <cell r="C4708" t="str">
            <v>Coát theùp töôøng, ñöôøng kính coát theùp &gt;18mm</v>
          </cell>
          <cell r="D4708" t="str">
            <v>taán</v>
          </cell>
          <cell r="F4708">
            <v>7754830</v>
          </cell>
          <cell r="G4708">
            <v>384961</v>
          </cell>
          <cell r="H4708">
            <v>195883</v>
          </cell>
        </row>
        <row r="4709">
          <cell r="B4709" t="str">
            <v>AF.71310</v>
          </cell>
          <cell r="C4709" t="str">
            <v>Coát theùp truï  pin, truï  bieân,  ñöôøng kính coát theùp &lt;=10mm</v>
          </cell>
          <cell r="D4709" t="str">
            <v>taán</v>
          </cell>
          <cell r="F4709">
            <v>7518570</v>
          </cell>
          <cell r="G4709">
            <v>596267</v>
          </cell>
          <cell r="H4709">
            <v>76199</v>
          </cell>
        </row>
        <row r="4710">
          <cell r="B4710" t="str">
            <v>AF.71320</v>
          </cell>
          <cell r="C4710" t="str">
            <v>Coát theùp truï pin, truï  bieân, ñöôøng kính coát theùp &gt;10 ñeán &lt;=18mm</v>
          </cell>
          <cell r="D4710" t="str">
            <v>taán</v>
          </cell>
          <cell r="F4710">
            <v>7802710</v>
          </cell>
          <cell r="G4710">
            <v>399485</v>
          </cell>
          <cell r="H4710">
            <v>193167</v>
          </cell>
        </row>
        <row r="4711">
          <cell r="B4711" t="str">
            <v>AF.71330</v>
          </cell>
          <cell r="C4711" t="str">
            <v>Coát theùp truï  pin, truï  bieân, ñöôøng kính coát theùp &gt;18mm</v>
          </cell>
          <cell r="D4711" t="str">
            <v>taán</v>
          </cell>
          <cell r="F4711">
            <v>7760680</v>
          </cell>
          <cell r="G4711">
            <v>343442</v>
          </cell>
          <cell r="H4711">
            <v>218900</v>
          </cell>
        </row>
        <row r="4712">
          <cell r="B4712" t="str">
            <v>AF.71410</v>
          </cell>
          <cell r="C4712" t="str">
            <v>Coát theùp maët cong ñaäp traøn, muõi phoùng,  ñöôøng kính coát theùp &lt;=10mm</v>
          </cell>
          <cell r="D4712" t="str">
            <v>taán</v>
          </cell>
          <cell r="F4712">
            <v>7518570</v>
          </cell>
          <cell r="G4712">
            <v>547605</v>
          </cell>
          <cell r="H4712">
            <v>76199</v>
          </cell>
        </row>
        <row r="4713">
          <cell r="B4713" t="str">
            <v>AF.71420</v>
          </cell>
          <cell r="C4713" t="str">
            <v>Coát theùp maët cong ñaäp traøn, muõi phoùng, ñöôøng kính coát theùp &gt;10 ñeán &lt;=18mm</v>
          </cell>
          <cell r="D4713" t="str">
            <v>taán</v>
          </cell>
          <cell r="F4713">
            <v>7801540</v>
          </cell>
          <cell r="G4713">
            <v>461172</v>
          </cell>
          <cell r="H4713">
            <v>188982</v>
          </cell>
        </row>
        <row r="4714">
          <cell r="B4714" t="str">
            <v>AF.71430</v>
          </cell>
          <cell r="C4714" t="str">
            <v>Coát theùp maët cong ñaäp traøn, muõi phoùng, ñöôøng kính coát theùp &gt;18mm</v>
          </cell>
          <cell r="D4714" t="str">
            <v>taán</v>
          </cell>
          <cell r="F4714">
            <v>7754830</v>
          </cell>
          <cell r="G4714">
            <v>380659</v>
          </cell>
          <cell r="H4714">
            <v>195883</v>
          </cell>
        </row>
        <row r="4715">
          <cell r="B4715" t="str">
            <v>AF.71510</v>
          </cell>
          <cell r="C4715" t="str">
            <v>Coát theùp doác nöôùc,  ñöôøng kính coát theùp &lt;=10mm</v>
          </cell>
          <cell r="D4715" t="str">
            <v>taán</v>
          </cell>
          <cell r="F4715">
            <v>7518570</v>
          </cell>
          <cell r="G4715">
            <v>510703</v>
          </cell>
          <cell r="H4715">
            <v>76199</v>
          </cell>
        </row>
        <row r="4716">
          <cell r="B4716" t="str">
            <v>AF.71520</v>
          </cell>
          <cell r="C4716" t="str">
            <v>Coát theùp doác nöôùc,  ñöôøng kính coát theùp &gt;10 ñeán &lt;=18mm</v>
          </cell>
          <cell r="D4716" t="str">
            <v>taán</v>
          </cell>
          <cell r="F4716">
            <v>7802710</v>
          </cell>
          <cell r="G4716">
            <v>397827</v>
          </cell>
          <cell r="H4716">
            <v>193167</v>
          </cell>
        </row>
        <row r="4717">
          <cell r="B4717" t="str">
            <v>AF.71530</v>
          </cell>
          <cell r="C4717" t="str">
            <v>Coát theùp doác nöôùc,  ñöôøng kính coát theùp &gt;18mm</v>
          </cell>
          <cell r="D4717" t="str">
            <v>taán</v>
          </cell>
          <cell r="F4717">
            <v>7754830</v>
          </cell>
          <cell r="G4717">
            <v>309027</v>
          </cell>
          <cell r="H4717">
            <v>195883</v>
          </cell>
        </row>
        <row r="4718">
          <cell r="B4718" t="str">
            <v>AF.71611</v>
          </cell>
          <cell r="C4718" t="str">
            <v>Coát theùp thaùp ñieàu aùp chieàu cao &lt;=25m,  ñöôøng kính coát theùp &lt;=10mm</v>
          </cell>
          <cell r="D4718" t="str">
            <v>taán</v>
          </cell>
          <cell r="F4718">
            <v>7518570</v>
          </cell>
          <cell r="G4718">
            <v>971678</v>
          </cell>
          <cell r="H4718">
            <v>114439</v>
          </cell>
        </row>
        <row r="4719">
          <cell r="B4719" t="str">
            <v>AF.71612</v>
          </cell>
          <cell r="C4719" t="str">
            <v>Coát theùp thaùp ñieàu aùp chieàu cao &gt;25m,  ñöôøng kính coát theùp &lt;=10mm</v>
          </cell>
          <cell r="D4719" t="str">
            <v>taán</v>
          </cell>
          <cell r="F4719">
            <v>7518570</v>
          </cell>
          <cell r="G4719">
            <v>1326486</v>
          </cell>
          <cell r="H4719">
            <v>179158</v>
          </cell>
        </row>
        <row r="4720">
          <cell r="B4720" t="str">
            <v>AF.71621</v>
          </cell>
          <cell r="C4720" t="str">
            <v>Coát theùp thaùp ñieàu aùp chieàu cao &lt;=25m  ñöôøng kính coát theùp &gt;10 ñeán &lt;=18mm</v>
          </cell>
          <cell r="D4720" t="str">
            <v>taán</v>
          </cell>
          <cell r="F4720">
            <v>7805830</v>
          </cell>
          <cell r="G4720">
            <v>849330</v>
          </cell>
          <cell r="H4720">
            <v>243647</v>
          </cell>
        </row>
        <row r="4721">
          <cell r="B4721" t="str">
            <v>AF.71622</v>
          </cell>
          <cell r="C4721" t="str">
            <v>Coát theùp thaùp ñieàu aùp chieàu cao &gt;25m  ñöôøng kính coát theùp &gt;10 ñeán &lt;=18mm</v>
          </cell>
          <cell r="D4721" t="str">
            <v>taán</v>
          </cell>
          <cell r="F4721">
            <v>7805830</v>
          </cell>
          <cell r="G4721">
            <v>944051</v>
          </cell>
          <cell r="H4721">
            <v>308367</v>
          </cell>
        </row>
        <row r="4722">
          <cell r="B4722" t="str">
            <v>AF.71623</v>
          </cell>
          <cell r="C4722" t="str">
            <v>Coát theùp thaùp ñieàu aùp chieàu cao &lt;=25m  ñöôøng kính coát theùp &gt;10 ñeán &lt;=18mm</v>
          </cell>
          <cell r="D4722" t="str">
            <v>taán</v>
          </cell>
          <cell r="F4722">
            <v>7805830</v>
          </cell>
          <cell r="G4722">
            <v>849330</v>
          </cell>
          <cell r="H4722">
            <v>243647</v>
          </cell>
        </row>
        <row r="4723">
          <cell r="B4723" t="str">
            <v>AF.71624</v>
          </cell>
          <cell r="C4723" t="str">
            <v>Coát theùp thaùp ñieàu aùp chieàu cao &gt;25m  ñöôøng kính coát theùp &gt;10 ñeán &lt;=18mm</v>
          </cell>
          <cell r="D4723" t="str">
            <v>taán</v>
          </cell>
          <cell r="F4723">
            <v>7805830</v>
          </cell>
          <cell r="G4723">
            <v>944051</v>
          </cell>
          <cell r="H4723">
            <v>308367</v>
          </cell>
        </row>
        <row r="4724">
          <cell r="B4724" t="str">
            <v>AF.71631</v>
          </cell>
          <cell r="C4724" t="str">
            <v>Coát theùp thaùp ñieàu aùp chieàu cao &lt;=25m,  ñöôøng kính coát theùp &gt;18mm</v>
          </cell>
          <cell r="D4724" t="str">
            <v>taán</v>
          </cell>
          <cell r="F4724">
            <v>7754830</v>
          </cell>
          <cell r="G4724">
            <v>771975</v>
          </cell>
          <cell r="H4724">
            <v>234854</v>
          </cell>
        </row>
        <row r="4725">
          <cell r="B4725" t="str">
            <v>AF.71632</v>
          </cell>
          <cell r="C4725" t="str">
            <v>Coát theùp thaùp ñieàu aùp chieàu cao &gt;25m,  ñöôøng kính coát theùp &gt;18mm</v>
          </cell>
          <cell r="D4725" t="str">
            <v>taán</v>
          </cell>
          <cell r="F4725">
            <v>7754830</v>
          </cell>
          <cell r="G4725">
            <v>786577</v>
          </cell>
          <cell r="H4725">
            <v>299574</v>
          </cell>
        </row>
        <row r="4726">
          <cell r="B4726" t="str">
            <v>AF.71711</v>
          </cell>
          <cell r="C4726" t="str">
            <v>Coát theùp moá ñôõ, moá neùo ñöôøng oáng aùp löïc,  ñöôøng kính coát theùp &lt;=10mm</v>
          </cell>
          <cell r="D4726" t="str">
            <v>taán</v>
          </cell>
          <cell r="F4726">
            <v>7518570</v>
          </cell>
          <cell r="G4726">
            <v>587308</v>
          </cell>
          <cell r="H4726">
            <v>76199</v>
          </cell>
        </row>
        <row r="4727">
          <cell r="B4727" t="str">
            <v>AF.71712</v>
          </cell>
          <cell r="C4727" t="str">
            <v>Coát theùp moá ñôõ, moá neùo ñöôøng oáng aùp löïc,   ñöôøng kính coát theùp &gt;10 ñeán &lt;=18mm</v>
          </cell>
          <cell r="D4727" t="str">
            <v>taán</v>
          </cell>
          <cell r="F4727">
            <v>7802710</v>
          </cell>
          <cell r="G4727">
            <v>457501</v>
          </cell>
          <cell r="H4727">
            <v>193167</v>
          </cell>
        </row>
        <row r="4728">
          <cell r="B4728" t="str">
            <v>AF.71713</v>
          </cell>
          <cell r="C4728" t="str">
            <v>Coát theùp moá ñôõ, moá neùo ñöôøng oáng aùp löïc, ñöôøng kính coát theùp &gt;18mm</v>
          </cell>
          <cell r="D4728" t="str">
            <v>taán</v>
          </cell>
          <cell r="F4728">
            <v>7754830</v>
          </cell>
          <cell r="G4728">
            <v>355400</v>
          </cell>
          <cell r="H4728">
            <v>195883</v>
          </cell>
        </row>
        <row r="4729">
          <cell r="B4729" t="str">
            <v>AF.71721</v>
          </cell>
          <cell r="C4729" t="str">
            <v>Coát theùp boïc ñöôøng oáng aùp löïc, oáng huùt , ñöôøng kính coát theùp &lt;=10mm</v>
          </cell>
          <cell r="D4729" t="str">
            <v>taán</v>
          </cell>
          <cell r="F4729">
            <v>7518570</v>
          </cell>
          <cell r="G4729">
            <v>758161</v>
          </cell>
          <cell r="H4729">
            <v>76199</v>
          </cell>
        </row>
        <row r="4730">
          <cell r="B4730" t="str">
            <v>AF.71722</v>
          </cell>
          <cell r="C4730" t="str">
            <v>Coát theùp boïc ñöôøng oáng aùp löïc, oáng huùt ,  ñöôøng kính coát theùp &gt;10 ñeán &lt;=18mm</v>
          </cell>
          <cell r="D4730" t="str">
            <v>taán</v>
          </cell>
          <cell r="F4730">
            <v>7833130</v>
          </cell>
          <cell r="G4730">
            <v>623579</v>
          </cell>
          <cell r="H4730">
            <v>311392</v>
          </cell>
        </row>
        <row r="4731">
          <cell r="B4731" t="str">
            <v>AF.71723</v>
          </cell>
          <cell r="C4731" t="str">
            <v>Coát theùp boïc ñöôøng oáng aùp löïc, oáng huùt , ñöôøng kính coát theùp &gt;18mm</v>
          </cell>
          <cell r="D4731" t="str">
            <v>taán</v>
          </cell>
          <cell r="F4731">
            <v>7782130</v>
          </cell>
          <cell r="G4731">
            <v>572272</v>
          </cell>
          <cell r="H4731">
            <v>302599</v>
          </cell>
        </row>
        <row r="4732">
          <cell r="B4732" t="str">
            <v>AF.71731</v>
          </cell>
          <cell r="C4732" t="str">
            <v>Coát theùp buoàng xoaén, ñöôøng kính coát theùp &lt;=10mm</v>
          </cell>
          <cell r="D4732" t="str">
            <v>taán</v>
          </cell>
          <cell r="F4732">
            <v>7518570</v>
          </cell>
          <cell r="G4732">
            <v>715537</v>
          </cell>
          <cell r="H4732">
            <v>76199</v>
          </cell>
        </row>
        <row r="4733">
          <cell r="B4733" t="str">
            <v>AF.71732</v>
          </cell>
          <cell r="C4733" t="str">
            <v>Coát theùp buoàng xoaén,  ñöôøng kính coát theùp &gt;10 ñeán &lt;=18mm</v>
          </cell>
          <cell r="D4733" t="str">
            <v>taán</v>
          </cell>
          <cell r="F4733">
            <v>7801391</v>
          </cell>
          <cell r="G4733">
            <v>577402</v>
          </cell>
          <cell r="H4733">
            <v>189296</v>
          </cell>
        </row>
        <row r="4734">
          <cell r="B4734" t="str">
            <v>AF.71733</v>
          </cell>
          <cell r="C4734" t="str">
            <v>Coát theùp buoàng xoaén, ñöôøng kính coát theùp &gt;18mm</v>
          </cell>
          <cell r="D4734" t="str">
            <v>taán</v>
          </cell>
          <cell r="F4734">
            <v>7754830</v>
          </cell>
          <cell r="G4734">
            <v>553722</v>
          </cell>
          <cell r="H4734">
            <v>196615</v>
          </cell>
        </row>
        <row r="4735">
          <cell r="B4735" t="str">
            <v>AF.71741</v>
          </cell>
          <cell r="C4735" t="str">
            <v>Coát theùp beä ñôõ maùy phaùt, ñöôøng kính coát theùp &lt;=10mm</v>
          </cell>
          <cell r="D4735" t="str">
            <v>taán</v>
          </cell>
          <cell r="F4735">
            <v>7518570</v>
          </cell>
          <cell r="G4735">
            <v>510703</v>
          </cell>
          <cell r="H4735">
            <v>76199</v>
          </cell>
        </row>
        <row r="4736">
          <cell r="B4736" t="str">
            <v>AF.71742</v>
          </cell>
          <cell r="C4736" t="str">
            <v>Coát theùp beä ñôõ maùy phaùt,,  ñöôøng kính coát theùp &gt;10 ñeán &lt;=18mm</v>
          </cell>
          <cell r="D4736" t="str">
            <v>taán</v>
          </cell>
          <cell r="F4736">
            <v>7802710</v>
          </cell>
          <cell r="G4736">
            <v>397827</v>
          </cell>
          <cell r="H4736">
            <v>193167</v>
          </cell>
        </row>
        <row r="4737">
          <cell r="B4737" t="str">
            <v>AF.71743</v>
          </cell>
          <cell r="C4737" t="str">
            <v>Coát theùp beä ñôõ maùy phaùt,, ñöôøng kính coát theùp &gt;18mm</v>
          </cell>
          <cell r="D4737" t="str">
            <v>taán</v>
          </cell>
          <cell r="F4737">
            <v>7754830</v>
          </cell>
          <cell r="G4737">
            <v>309027</v>
          </cell>
          <cell r="H4737">
            <v>195883</v>
          </cell>
        </row>
        <row r="4738">
          <cell r="B4738" t="str">
            <v>AF.71751</v>
          </cell>
          <cell r="C4738" t="str">
            <v>Coát theùp maùi keânh, maùi hoá xoùi, ñöôøng kính coát theùp &lt;=10mm</v>
          </cell>
          <cell r="D4738" t="str">
            <v>taán</v>
          </cell>
          <cell r="F4738">
            <v>7518570</v>
          </cell>
          <cell r="G4738">
            <v>537935</v>
          </cell>
          <cell r="H4738">
            <v>76199</v>
          </cell>
        </row>
        <row r="4739">
          <cell r="B4739" t="str">
            <v>AF.71752</v>
          </cell>
          <cell r="C4739" t="str">
            <v>Coát theùp maùi keânh, maùi hoá xoùi,  ñöôøng kính coát theùp &gt;10 ñeán &lt;=18mm</v>
          </cell>
          <cell r="D4739" t="str">
            <v>taán</v>
          </cell>
          <cell r="F4739">
            <v>7801540</v>
          </cell>
          <cell r="G4739">
            <v>440846</v>
          </cell>
          <cell r="H4739">
            <v>188982</v>
          </cell>
        </row>
        <row r="4740">
          <cell r="B4740" t="str">
            <v>AF.71753</v>
          </cell>
          <cell r="C4740" t="str">
            <v>Coát theùp maùi keânh, maùi hoá xoùi, ñöôøng kính coát theùp &gt;18mm</v>
          </cell>
          <cell r="D4740" t="str">
            <v>taán</v>
          </cell>
          <cell r="F4740">
            <v>7754830</v>
          </cell>
          <cell r="G4740">
            <v>359150</v>
          </cell>
          <cell r="H4740">
            <v>195883</v>
          </cell>
        </row>
        <row r="4741">
          <cell r="B4741" t="str">
            <v>AF.71810</v>
          </cell>
          <cell r="C4741" t="str">
            <v>Coát theùp saøn daøy &gt;=30cm, ñöôøng kính coát theùp &lt;=10mm</v>
          </cell>
          <cell r="D4741" t="str">
            <v>taán</v>
          </cell>
          <cell r="F4741">
            <v>7518570</v>
          </cell>
          <cell r="G4741">
            <v>577402</v>
          </cell>
          <cell r="H4741">
            <v>76199</v>
          </cell>
        </row>
        <row r="4742">
          <cell r="B4742" t="str">
            <v>AF.71820</v>
          </cell>
          <cell r="C4742" t="str">
            <v>Coát theùp saøn daøy &gt;=30cm,  ñöôøng kính coát theùp &gt;10 ñeán &lt;=18mm</v>
          </cell>
          <cell r="D4742" t="str">
            <v>taán</v>
          </cell>
          <cell r="F4742">
            <v>7801391</v>
          </cell>
          <cell r="G4742">
            <v>430585</v>
          </cell>
          <cell r="H4742">
            <v>189296</v>
          </cell>
        </row>
        <row r="4743">
          <cell r="B4743" t="str">
            <v>AF.71830</v>
          </cell>
          <cell r="C4743" t="str">
            <v>Coát theùp saøn daøy &gt;=30cm,  ñöôøng kính coát theùp &gt;10 ñeán&gt;18mm</v>
          </cell>
          <cell r="D4743" t="str">
            <v>taán</v>
          </cell>
          <cell r="F4743">
            <v>7754830</v>
          </cell>
          <cell r="G4743">
            <v>327576</v>
          </cell>
          <cell r="H4743">
            <v>196615</v>
          </cell>
        </row>
        <row r="4744">
          <cell r="B4744" t="str">
            <v>AF.72110</v>
          </cell>
          <cell r="C4744" t="str">
            <v>Coát theùp moùng, neàn ,baûn ñaùy ñöôøng kính coát theùp &lt;=10mm</v>
          </cell>
          <cell r="D4744" t="str">
            <v>taán</v>
          </cell>
          <cell r="F4744">
            <v>7518570</v>
          </cell>
          <cell r="G4744">
            <v>446766</v>
          </cell>
          <cell r="H4744">
            <v>84754</v>
          </cell>
        </row>
        <row r="4745">
          <cell r="B4745" t="str">
            <v>AF.72120</v>
          </cell>
          <cell r="C4745" t="str">
            <v>Coát theùp moùng, neàn ,baûn ñaùy ñöôøng kính coát theùp &gt;10 ñeán &lt;=18mm</v>
          </cell>
          <cell r="D4745" t="str">
            <v>taán</v>
          </cell>
          <cell r="F4745">
            <v>7801540</v>
          </cell>
          <cell r="G4745">
            <v>329155</v>
          </cell>
          <cell r="H4745">
            <v>197537</v>
          </cell>
        </row>
        <row r="4746">
          <cell r="B4746" t="str">
            <v>AF.72130</v>
          </cell>
          <cell r="C4746" t="str">
            <v>Coát theùp moùng, neàn ,baûn ñaùy ñöôøng kính coát theùp &gt;18mm</v>
          </cell>
          <cell r="D4746" t="str">
            <v>taán</v>
          </cell>
          <cell r="F4746">
            <v>7754830</v>
          </cell>
          <cell r="G4746">
            <v>250615</v>
          </cell>
          <cell r="H4746">
            <v>204437</v>
          </cell>
        </row>
        <row r="4747">
          <cell r="B4747" t="str">
            <v>AF.72210</v>
          </cell>
          <cell r="C4747" t="str">
            <v>Coát theùp töôøng,  ñöôøng kính coát theùp &lt;=10mm</v>
          </cell>
          <cell r="D4747" t="str">
            <v>taán</v>
          </cell>
          <cell r="F4747">
            <v>7518570</v>
          </cell>
          <cell r="G4747">
            <v>549539</v>
          </cell>
          <cell r="H4747">
            <v>84754</v>
          </cell>
        </row>
        <row r="4748">
          <cell r="B4748" t="str">
            <v>AF.72220</v>
          </cell>
          <cell r="C4748" t="str">
            <v>Coát theùp töôøng, ñöôøng kính coát theùp &gt;10 ñeán &lt;=18mm</v>
          </cell>
          <cell r="D4748" t="str">
            <v>taán</v>
          </cell>
          <cell r="F4748">
            <v>7801540</v>
          </cell>
          <cell r="G4748">
            <v>465237</v>
          </cell>
          <cell r="H4748">
            <v>197537</v>
          </cell>
        </row>
        <row r="4749">
          <cell r="B4749" t="str">
            <v>AF.72230</v>
          </cell>
          <cell r="C4749" t="str">
            <v>Coát theùp töôøng, ñöôøng kính coát theùp &gt;18mm</v>
          </cell>
          <cell r="D4749" t="str">
            <v>taán</v>
          </cell>
          <cell r="F4749">
            <v>7754830</v>
          </cell>
          <cell r="G4749">
            <v>384961</v>
          </cell>
          <cell r="H4749">
            <v>204437</v>
          </cell>
        </row>
        <row r="4750">
          <cell r="B4750" t="str">
            <v>AF.72310</v>
          </cell>
          <cell r="C4750" t="str">
            <v>Coát theùp truï pin, truï  bieân, ñöôøng kính coát theùp &lt;=10mm</v>
          </cell>
          <cell r="D4750" t="str">
            <v>taán</v>
          </cell>
          <cell r="F4750">
            <v>7518570</v>
          </cell>
          <cell r="G4750">
            <v>596267</v>
          </cell>
          <cell r="H4750">
            <v>84754</v>
          </cell>
        </row>
        <row r="4751">
          <cell r="B4751" t="str">
            <v>AF.72320</v>
          </cell>
          <cell r="C4751" t="str">
            <v>Coát theùp truï pin, truï  bieân, ñöôøng kính coát theùp &gt;10 ñeán &lt;=18mm</v>
          </cell>
          <cell r="D4751" t="str">
            <v>taán</v>
          </cell>
          <cell r="F4751">
            <v>7802710</v>
          </cell>
          <cell r="G4751">
            <v>399485</v>
          </cell>
          <cell r="H4751">
            <v>201721</v>
          </cell>
        </row>
        <row r="4752">
          <cell r="B4752" t="str">
            <v>AF.72330</v>
          </cell>
          <cell r="C4752" t="str">
            <v>Coát theùp truï pin, truï  bieân, ñöôøng kính coát theùp &gt;18mm</v>
          </cell>
          <cell r="D4752" t="str">
            <v>taán</v>
          </cell>
          <cell r="F4752">
            <v>7760680</v>
          </cell>
          <cell r="G4752">
            <v>343442</v>
          </cell>
          <cell r="H4752">
            <v>227455</v>
          </cell>
        </row>
        <row r="4753">
          <cell r="B4753" t="str">
            <v>AF.72410</v>
          </cell>
          <cell r="C4753" t="str">
            <v>Coát theùp maët cong ñaäp traøn, muõi phoùng,  ñöôøng kính coát theùp &lt;=10mm</v>
          </cell>
          <cell r="D4753" t="str">
            <v>taán</v>
          </cell>
          <cell r="F4753">
            <v>7518570</v>
          </cell>
          <cell r="G4753">
            <v>547605</v>
          </cell>
          <cell r="H4753">
            <v>84754</v>
          </cell>
        </row>
        <row r="4754">
          <cell r="B4754" t="str">
            <v>AF.72420</v>
          </cell>
          <cell r="C4754" t="str">
            <v>Coát theùp maët cong ñaäp traøn, muõi phoùng, ñöôøng kính coát theùp &gt;10 ñeán &lt;=18mm</v>
          </cell>
          <cell r="D4754" t="str">
            <v>taán</v>
          </cell>
          <cell r="F4754">
            <v>7801540</v>
          </cell>
          <cell r="G4754">
            <v>461172</v>
          </cell>
          <cell r="H4754">
            <v>197537</v>
          </cell>
        </row>
        <row r="4755">
          <cell r="B4755" t="str">
            <v>AF.72430</v>
          </cell>
          <cell r="C4755" t="str">
            <v>Coát theùp maët cong ñaäp traøn, muõi phoùng, ñöôøng kính coát theùp &gt;18mm</v>
          </cell>
          <cell r="D4755" t="str">
            <v>taán</v>
          </cell>
          <cell r="F4755">
            <v>7754830</v>
          </cell>
          <cell r="G4755">
            <v>380659</v>
          </cell>
          <cell r="H4755">
            <v>204437</v>
          </cell>
        </row>
        <row r="4756">
          <cell r="B4756" t="str">
            <v>AF.72510</v>
          </cell>
          <cell r="C4756" t="str">
            <v>Coát theùp doác nöôùc,  ñöôøng kính coát theùp &lt;=10mm</v>
          </cell>
          <cell r="D4756" t="str">
            <v>taán</v>
          </cell>
          <cell r="F4756">
            <v>7518570</v>
          </cell>
          <cell r="G4756">
            <v>510703</v>
          </cell>
          <cell r="H4756">
            <v>84754</v>
          </cell>
        </row>
        <row r="4757">
          <cell r="B4757" t="str">
            <v>AF.72520</v>
          </cell>
          <cell r="C4757" t="str">
            <v>Coát theùp doác nöôùc,  ñöôøng kính coát theùp &gt;10 ñeán &lt;=18mm</v>
          </cell>
          <cell r="D4757" t="str">
            <v>taán</v>
          </cell>
          <cell r="F4757">
            <v>7802710</v>
          </cell>
          <cell r="G4757">
            <v>397827</v>
          </cell>
          <cell r="H4757">
            <v>201721</v>
          </cell>
        </row>
        <row r="4758">
          <cell r="B4758" t="str">
            <v>AF.72530</v>
          </cell>
          <cell r="C4758" t="str">
            <v>Coát theùp doác nöôùc,  ñöôøng kính coát theùp &gt;18mm</v>
          </cell>
          <cell r="D4758" t="str">
            <v>taán</v>
          </cell>
          <cell r="F4758">
            <v>7754830</v>
          </cell>
          <cell r="G4758">
            <v>309027</v>
          </cell>
          <cell r="H4758">
            <v>204437</v>
          </cell>
        </row>
        <row r="4759">
          <cell r="B4759" t="str">
            <v>AF.72611</v>
          </cell>
          <cell r="C4759" t="str">
            <v>Coát theùp thaùp ñieàu aùp chieàu cao &lt;=25m,  ñöôøng kính coát theùp &lt;=10mm</v>
          </cell>
          <cell r="D4759" t="str">
            <v>taán</v>
          </cell>
          <cell r="F4759">
            <v>7518570</v>
          </cell>
          <cell r="G4759">
            <v>971678</v>
          </cell>
          <cell r="H4759">
            <v>154309</v>
          </cell>
        </row>
        <row r="4760">
          <cell r="B4760" t="str">
            <v>AF.72612</v>
          </cell>
          <cell r="C4760" t="str">
            <v>Coát theùp thaùp ñieàu aùp chieàu cao &gt;25m,  ñöôøng kính coát theùp &lt;=10mm</v>
          </cell>
          <cell r="D4760" t="str">
            <v>taán</v>
          </cell>
          <cell r="F4760">
            <v>7518570</v>
          </cell>
          <cell r="G4760">
            <v>1326486</v>
          </cell>
          <cell r="H4760">
            <v>253555</v>
          </cell>
        </row>
        <row r="4761">
          <cell r="B4761" t="str">
            <v>AF.72621</v>
          </cell>
          <cell r="C4761" t="str">
            <v>Coát theùp thaùp ñieàu aùp chieàu cao &lt;=25m  ñöôøng kính coát theùp &gt;10 ñeán &lt;=18mm</v>
          </cell>
          <cell r="D4761" t="str">
            <v>taán</v>
          </cell>
          <cell r="F4761">
            <v>7805830</v>
          </cell>
          <cell r="G4761">
            <v>849330</v>
          </cell>
          <cell r="H4761">
            <v>283518</v>
          </cell>
        </row>
        <row r="4762">
          <cell r="B4762" t="str">
            <v>AF.72622</v>
          </cell>
          <cell r="C4762" t="str">
            <v>Coát theùp thaùp ñieàu aùp chieàu cao &gt;25m  ñöôøng kính coát theùp &gt;10 ñeán &lt;=18mm</v>
          </cell>
          <cell r="D4762" t="str">
            <v>taán</v>
          </cell>
          <cell r="F4762">
            <v>7805830</v>
          </cell>
          <cell r="G4762">
            <v>944051</v>
          </cell>
          <cell r="H4762">
            <v>382764</v>
          </cell>
        </row>
        <row r="4763">
          <cell r="B4763" t="str">
            <v>AF.72631</v>
          </cell>
          <cell r="C4763" t="str">
            <v>Coát theùp thaùp ñieàu aùp chieàu cao &lt;=25m,  ñöôøng kính coát theùp &gt;18mm</v>
          </cell>
          <cell r="D4763" t="str">
            <v>taán</v>
          </cell>
          <cell r="F4763">
            <v>7754830</v>
          </cell>
          <cell r="G4763">
            <v>771975</v>
          </cell>
          <cell r="H4763">
            <v>274725</v>
          </cell>
        </row>
        <row r="4764">
          <cell r="B4764" t="str">
            <v>AF.72632</v>
          </cell>
          <cell r="C4764" t="str">
            <v>Coát theùp thaùp ñieàu aùp chieàu cao &gt;25m,  ñöôøng kính coát theùp &gt;18mm</v>
          </cell>
          <cell r="D4764" t="str">
            <v>taán</v>
          </cell>
          <cell r="F4764">
            <v>7754830</v>
          </cell>
          <cell r="G4764">
            <v>786577</v>
          </cell>
          <cell r="H4764">
            <v>373971</v>
          </cell>
        </row>
        <row r="4765">
          <cell r="B4765" t="str">
            <v>AF.72711</v>
          </cell>
          <cell r="C4765" t="str">
            <v>Coát theùp moá ñôõ, moá neùo ñöôøng oáng aùp löïc,  ñöôøng kính coát theùp &lt;=10mm</v>
          </cell>
          <cell r="D4765" t="str">
            <v>taán</v>
          </cell>
          <cell r="F4765">
            <v>7518570</v>
          </cell>
          <cell r="G4765">
            <v>587308</v>
          </cell>
          <cell r="H4765">
            <v>84754</v>
          </cell>
        </row>
        <row r="4766">
          <cell r="B4766" t="str">
            <v>AF.72712</v>
          </cell>
          <cell r="C4766" t="str">
            <v>Coát theùp moá ñôõ, moá neùo ñöôøng oáng aùp löïc,   ñöôøng kính coát theùp &gt;10 ñeán &lt;=18mm</v>
          </cell>
          <cell r="D4766" t="str">
            <v>taán</v>
          </cell>
          <cell r="F4766">
            <v>7802710</v>
          </cell>
          <cell r="G4766">
            <v>457501</v>
          </cell>
          <cell r="H4766">
            <v>201721</v>
          </cell>
        </row>
        <row r="4767">
          <cell r="B4767" t="str">
            <v>AF.72713</v>
          </cell>
          <cell r="C4767" t="str">
            <v>Coát theùp moá ñôõ, moá neùo ñöôøng oáng aùp löïc, ñöôøng kính coát theùp &gt;18mm</v>
          </cell>
          <cell r="D4767" t="str">
            <v>taán</v>
          </cell>
          <cell r="F4767">
            <v>7754830</v>
          </cell>
          <cell r="G4767">
            <v>355400</v>
          </cell>
          <cell r="H4767">
            <v>204437</v>
          </cell>
        </row>
        <row r="4768">
          <cell r="B4768" t="str">
            <v>AF.72721</v>
          </cell>
          <cell r="C4768" t="str">
            <v>Coát theùp boïc ñöôøng oáng aùp löïc, oáng huùt , ñöôøng kính coát theùp &lt;=10mm</v>
          </cell>
          <cell r="D4768" t="str">
            <v>taán</v>
          </cell>
          <cell r="F4768">
            <v>7518570</v>
          </cell>
          <cell r="G4768">
            <v>758161</v>
          </cell>
          <cell r="H4768">
            <v>84754</v>
          </cell>
        </row>
        <row r="4769">
          <cell r="B4769" t="str">
            <v>AF.72722</v>
          </cell>
          <cell r="C4769" t="str">
            <v>Coát theùp boïc ñöôøng oáng aùp löïc, oáng huùt ,  ñöôøng kính coát theùp &gt;10 ñeán &lt;=18mm</v>
          </cell>
          <cell r="D4769" t="str">
            <v>taán</v>
          </cell>
          <cell r="F4769">
            <v>7833130</v>
          </cell>
          <cell r="G4769">
            <v>623579</v>
          </cell>
          <cell r="H4769">
            <v>319947</v>
          </cell>
        </row>
        <row r="4770">
          <cell r="B4770" t="str">
            <v>AF.72723</v>
          </cell>
          <cell r="C4770" t="str">
            <v>Coát theùp boïc ñöôøng oáng aùp löïc, oáng huùt , ñöôøng kính coát theùp &gt;18mm</v>
          </cell>
          <cell r="D4770" t="str">
            <v>taán</v>
          </cell>
          <cell r="F4770">
            <v>7782130</v>
          </cell>
          <cell r="G4770">
            <v>572272</v>
          </cell>
          <cell r="H4770">
            <v>311154</v>
          </cell>
        </row>
        <row r="4771">
          <cell r="B4771" t="str">
            <v>AF.72731</v>
          </cell>
          <cell r="C4771" t="str">
            <v>Coát theùp buoàng xoaén, ñöôøng kính coát theùp &lt;=10mm</v>
          </cell>
          <cell r="D4771" t="str">
            <v>taán</v>
          </cell>
          <cell r="F4771">
            <v>7518570</v>
          </cell>
          <cell r="G4771">
            <v>715537</v>
          </cell>
          <cell r="H4771">
            <v>84754</v>
          </cell>
        </row>
        <row r="4772">
          <cell r="B4772" t="str">
            <v>AF.72732</v>
          </cell>
          <cell r="C4772" t="str">
            <v>Coát theùp buoàng xoaén,  ñöôøng kính coát theùp &gt;10 ñeán &lt;=18mm</v>
          </cell>
          <cell r="D4772" t="str">
            <v>taán</v>
          </cell>
          <cell r="F4772">
            <v>7801391</v>
          </cell>
          <cell r="G4772">
            <v>577402</v>
          </cell>
          <cell r="H4772">
            <v>197850</v>
          </cell>
        </row>
        <row r="4773">
          <cell r="B4773" t="str">
            <v>AF.72733</v>
          </cell>
          <cell r="C4773" t="str">
            <v>Coát theùp buoàng xoaén, ñöôøng kính coát theùp &gt;18mm</v>
          </cell>
          <cell r="D4773" t="str">
            <v>taán</v>
          </cell>
          <cell r="F4773">
            <v>7754830</v>
          </cell>
          <cell r="G4773">
            <v>553722</v>
          </cell>
          <cell r="H4773">
            <v>205170</v>
          </cell>
        </row>
        <row r="4774">
          <cell r="B4774" t="str">
            <v>AF.72741</v>
          </cell>
          <cell r="C4774" t="str">
            <v>Coát theùp beä ñôõ maùy phaùt, ñöôøng kính coát theùp &lt;=10mm</v>
          </cell>
          <cell r="D4774" t="str">
            <v>taán</v>
          </cell>
          <cell r="F4774">
            <v>7518570</v>
          </cell>
          <cell r="G4774">
            <v>510703</v>
          </cell>
          <cell r="H4774">
            <v>84754</v>
          </cell>
        </row>
        <row r="4775">
          <cell r="B4775" t="str">
            <v>AF.72742</v>
          </cell>
          <cell r="C4775" t="str">
            <v>Coát theùp beä ñôõ maùy phaùt, ñöôøng kính coát theùp &gt;10 ñeán &lt;=18mm</v>
          </cell>
          <cell r="D4775" t="str">
            <v>taán</v>
          </cell>
          <cell r="F4775">
            <v>7802710</v>
          </cell>
          <cell r="G4775">
            <v>397827</v>
          </cell>
          <cell r="H4775">
            <v>201721</v>
          </cell>
        </row>
        <row r="4776">
          <cell r="B4776" t="str">
            <v>AF.72743</v>
          </cell>
          <cell r="C4776" t="str">
            <v>Coát theùp beä ñôõ maùy phaùt, ñöôøng kính coát theùp &gt;18mm</v>
          </cell>
          <cell r="D4776" t="str">
            <v>taán</v>
          </cell>
          <cell r="F4776">
            <v>7754830</v>
          </cell>
          <cell r="G4776">
            <v>309027</v>
          </cell>
          <cell r="H4776">
            <v>204437</v>
          </cell>
        </row>
        <row r="4777">
          <cell r="B4777" t="str">
            <v>AF.72751</v>
          </cell>
          <cell r="C4777" t="str">
            <v>Coát theùp maùi keânh, maùi hoá xoùi, ñöôøng kính coát theùp &lt;=10mm</v>
          </cell>
          <cell r="D4777" t="str">
            <v>taán</v>
          </cell>
          <cell r="F4777">
            <v>7518570</v>
          </cell>
          <cell r="G4777">
            <v>537935</v>
          </cell>
          <cell r="H4777">
            <v>84754</v>
          </cell>
        </row>
        <row r="4778">
          <cell r="B4778" t="str">
            <v>AF.72752</v>
          </cell>
          <cell r="C4778" t="str">
            <v>Coát theùp maùi keânh, maùi hoá xoùi,  ñöôøng kính coát theùp &gt;10 ñeán &lt;=18mm</v>
          </cell>
          <cell r="D4778" t="str">
            <v>taán</v>
          </cell>
          <cell r="F4778">
            <v>7801540</v>
          </cell>
          <cell r="G4778">
            <v>440846</v>
          </cell>
          <cell r="H4778">
            <v>197537</v>
          </cell>
        </row>
        <row r="4779">
          <cell r="B4779" t="str">
            <v>AF.72753</v>
          </cell>
          <cell r="C4779" t="str">
            <v>Coát theùp maùi keânh, maùi hoá xoùi, ñöôøng kính coát theùp &gt;18mm</v>
          </cell>
          <cell r="D4779" t="str">
            <v>taán</v>
          </cell>
          <cell r="F4779">
            <v>7754830</v>
          </cell>
          <cell r="G4779">
            <v>359150</v>
          </cell>
          <cell r="H4779">
            <v>204437</v>
          </cell>
        </row>
        <row r="4780">
          <cell r="B4780" t="str">
            <v>AF.72810</v>
          </cell>
          <cell r="C4780" t="str">
            <v>Coát theùp saøn daøy &gt;=30cm,  ñöôøng kính coát theùp &lt;10mm</v>
          </cell>
          <cell r="D4780" t="str">
            <v>taán</v>
          </cell>
          <cell r="F4780">
            <v>7518570</v>
          </cell>
          <cell r="G4780">
            <v>577402</v>
          </cell>
          <cell r="H4780">
            <v>84754</v>
          </cell>
        </row>
        <row r="4781">
          <cell r="B4781" t="str">
            <v>AF.72820</v>
          </cell>
          <cell r="C4781" t="str">
            <v>Coát theùp saøn daøy &gt;=30cm,  ñöôøng kính coát theùp &gt;10 ñeán &lt;=18mm</v>
          </cell>
          <cell r="D4781" t="str">
            <v>taán</v>
          </cell>
          <cell r="F4781">
            <v>7801391</v>
          </cell>
          <cell r="G4781">
            <v>430585</v>
          </cell>
          <cell r="H4781">
            <v>197850</v>
          </cell>
        </row>
        <row r="4782">
          <cell r="B4782" t="str">
            <v>AF.72830</v>
          </cell>
          <cell r="C4782" t="str">
            <v>Coát theùp saøn daøy &gt;=30cm, ñöôøng kính coát theùp &gt;18mm</v>
          </cell>
          <cell r="D4782" t="str">
            <v>taán</v>
          </cell>
          <cell r="F4782">
            <v>7754830</v>
          </cell>
          <cell r="G4782">
            <v>327576</v>
          </cell>
          <cell r="H4782">
            <v>205170</v>
          </cell>
        </row>
        <row r="4783">
          <cell r="B4783" t="str">
            <v>AF.73110</v>
          </cell>
          <cell r="C4783" t="str">
            <v>Coát theùp moùng, neàn ,baûn ñaùy  ñöôøng kính coát theùp &lt;=10mm</v>
          </cell>
          <cell r="D4783" t="str">
            <v>taán</v>
          </cell>
          <cell r="F4783">
            <v>7518570</v>
          </cell>
          <cell r="G4783">
            <v>446766</v>
          </cell>
          <cell r="H4783">
            <v>86851</v>
          </cell>
        </row>
        <row r="4784">
          <cell r="B4784" t="str">
            <v>AF.73120</v>
          </cell>
          <cell r="C4784" t="str">
            <v>Coát theùp moùng, neàn ,baûn ñaùy ñöôøng kính coát theùp &gt;10 ñeán &lt;=18mm</v>
          </cell>
          <cell r="D4784" t="str">
            <v>taán</v>
          </cell>
          <cell r="F4784">
            <v>7801540</v>
          </cell>
          <cell r="G4784">
            <v>329155</v>
          </cell>
          <cell r="H4784">
            <v>199634</v>
          </cell>
        </row>
        <row r="4785">
          <cell r="B4785" t="str">
            <v>AF.73130</v>
          </cell>
          <cell r="C4785" t="str">
            <v>Coát theùp moùng, neàn ,baûn ñaùy ñöôøng kính coát theùp &gt;18mm</v>
          </cell>
          <cell r="D4785" t="str">
            <v>taán</v>
          </cell>
          <cell r="F4785">
            <v>7754830</v>
          </cell>
          <cell r="G4785">
            <v>250615</v>
          </cell>
          <cell r="H4785">
            <v>206535</v>
          </cell>
        </row>
        <row r="4786">
          <cell r="B4786" t="str">
            <v>AF.73210</v>
          </cell>
          <cell r="C4786" t="str">
            <v>Coát theùp töôøng,  ñöôøng kính coát theùp &lt;=10mm</v>
          </cell>
          <cell r="D4786" t="str">
            <v>taán</v>
          </cell>
          <cell r="F4786">
            <v>7518570</v>
          </cell>
          <cell r="G4786">
            <v>549539</v>
          </cell>
          <cell r="H4786">
            <v>86851</v>
          </cell>
        </row>
        <row r="4787">
          <cell r="B4787" t="str">
            <v>AF.73220</v>
          </cell>
          <cell r="C4787" t="str">
            <v>Coát theùp töôøng, ñöôøng kính coát theùp &gt;10 ñeán &lt;=18mm</v>
          </cell>
          <cell r="D4787" t="str">
            <v>taán</v>
          </cell>
          <cell r="F4787">
            <v>7801540</v>
          </cell>
          <cell r="G4787">
            <v>465237</v>
          </cell>
          <cell r="H4787">
            <v>199634</v>
          </cell>
        </row>
        <row r="4788">
          <cell r="B4788" t="str">
            <v>AF.73230</v>
          </cell>
          <cell r="C4788" t="str">
            <v>Coát theùp töôøng, ñöôøng kính coát theùp &gt;18mm</v>
          </cell>
          <cell r="D4788" t="str">
            <v>taán</v>
          </cell>
          <cell r="F4788">
            <v>7754830</v>
          </cell>
          <cell r="G4788">
            <v>384961</v>
          </cell>
          <cell r="H4788">
            <v>206535</v>
          </cell>
        </row>
        <row r="4789">
          <cell r="B4789" t="str">
            <v>AF.73310</v>
          </cell>
          <cell r="C4789" t="str">
            <v>Coát theùp truï  pin, truï  bieân,  ñöôøng kính coát theùp &lt;=10mm</v>
          </cell>
          <cell r="D4789" t="str">
            <v>taán</v>
          </cell>
          <cell r="F4789">
            <v>7518570</v>
          </cell>
          <cell r="G4789">
            <v>596267</v>
          </cell>
          <cell r="H4789">
            <v>86851</v>
          </cell>
        </row>
        <row r="4790">
          <cell r="B4790" t="str">
            <v>AF.73320</v>
          </cell>
          <cell r="C4790" t="str">
            <v>Coát theùp truï pin, truï  bieân, ñöôøng kính coát theùp &gt;10 ñeán &lt;=18mm</v>
          </cell>
          <cell r="D4790" t="str">
            <v>taán</v>
          </cell>
          <cell r="F4790">
            <v>7802710</v>
          </cell>
          <cell r="G4790">
            <v>399485</v>
          </cell>
          <cell r="H4790">
            <v>203819</v>
          </cell>
        </row>
        <row r="4791">
          <cell r="B4791" t="str">
            <v>AF.73330</v>
          </cell>
          <cell r="C4791" t="str">
            <v>Coát theùp truï  pin, truï  bieân, ñöôøng kính coát theùp &gt;18mm</v>
          </cell>
          <cell r="D4791" t="str">
            <v>taán</v>
          </cell>
          <cell r="F4791">
            <v>7760680</v>
          </cell>
          <cell r="G4791">
            <v>343442</v>
          </cell>
          <cell r="H4791">
            <v>229552</v>
          </cell>
        </row>
        <row r="4792">
          <cell r="B4792" t="str">
            <v>AF.73410</v>
          </cell>
          <cell r="C4792" t="str">
            <v>Coát theùp maët cong ñaäp traøn, muõi phoùng,  ñöôøng kính coát theùp &lt;=10mm</v>
          </cell>
          <cell r="D4792" t="str">
            <v>taán</v>
          </cell>
          <cell r="F4792">
            <v>7518570</v>
          </cell>
          <cell r="G4792">
            <v>547605</v>
          </cell>
          <cell r="H4792">
            <v>86851</v>
          </cell>
        </row>
        <row r="4793">
          <cell r="B4793" t="str">
            <v>AF.73420</v>
          </cell>
          <cell r="C4793" t="str">
            <v>Coát theùp maët cong ñaäp traøn, muõi phoùng, ñöôøng kính coát theùp &gt;10 ñeán &lt;=18mm</v>
          </cell>
          <cell r="D4793" t="str">
            <v>taán</v>
          </cell>
          <cell r="F4793">
            <v>7801540</v>
          </cell>
          <cell r="G4793">
            <v>461172</v>
          </cell>
          <cell r="H4793">
            <v>199634</v>
          </cell>
        </row>
        <row r="4794">
          <cell r="B4794" t="str">
            <v>AF.73430</v>
          </cell>
          <cell r="C4794" t="str">
            <v>Coát theùp maët cong ñaäp traøn, muõi phoùng, ñöôøng kính coát theùp &gt;18mm</v>
          </cell>
          <cell r="D4794" t="str">
            <v>taán</v>
          </cell>
          <cell r="F4794">
            <v>7754830</v>
          </cell>
          <cell r="G4794">
            <v>380659</v>
          </cell>
          <cell r="H4794">
            <v>206535</v>
          </cell>
        </row>
        <row r="4795">
          <cell r="B4795" t="str">
            <v>AF.73510</v>
          </cell>
          <cell r="C4795" t="str">
            <v>Coát theùp doác nöôùc,  ñöôøng kính coát theùp &lt;=10mm</v>
          </cell>
          <cell r="D4795" t="str">
            <v>taán</v>
          </cell>
          <cell r="F4795">
            <v>7518570</v>
          </cell>
          <cell r="G4795">
            <v>510703</v>
          </cell>
          <cell r="H4795">
            <v>86851</v>
          </cell>
        </row>
        <row r="4796">
          <cell r="B4796" t="str">
            <v>AF.73520</v>
          </cell>
          <cell r="C4796" t="str">
            <v>Coát theùp doác nöôùc,  ñöôøng kính coát theùp &gt;10 ñeán &lt;=18mm</v>
          </cell>
          <cell r="D4796" t="str">
            <v>taán</v>
          </cell>
          <cell r="F4796">
            <v>7802710</v>
          </cell>
          <cell r="G4796">
            <v>397827</v>
          </cell>
          <cell r="H4796">
            <v>203819</v>
          </cell>
        </row>
        <row r="4797">
          <cell r="B4797" t="str">
            <v>AF.73530</v>
          </cell>
          <cell r="C4797" t="str">
            <v>Coát theùp doác nöôùc,  ñöôøng kính coát theùp &gt;18mm</v>
          </cell>
          <cell r="D4797" t="str">
            <v>taán</v>
          </cell>
          <cell r="F4797">
            <v>7754830</v>
          </cell>
          <cell r="G4797">
            <v>309027</v>
          </cell>
          <cell r="H4797">
            <v>206535</v>
          </cell>
        </row>
        <row r="4798">
          <cell r="B4798" t="str">
            <v>AF.73611</v>
          </cell>
          <cell r="C4798" t="str">
            <v>Coát theùp thaùp ñieàu aùp chieàu cao &lt;=25m,  ñöôøng kính coát theùp &lt;=10mm</v>
          </cell>
          <cell r="D4798" t="str">
            <v>taán</v>
          </cell>
          <cell r="F4798">
            <v>7518570</v>
          </cell>
          <cell r="G4798">
            <v>971678</v>
          </cell>
          <cell r="H4798">
            <v>150779</v>
          </cell>
        </row>
        <row r="4799">
          <cell r="B4799" t="str">
            <v>AF.73612</v>
          </cell>
          <cell r="C4799" t="str">
            <v>Coát theùp thaùp ñieàu aùp chieàu cao &gt;25m,  ñöôøng kính coát theùp &lt;=10mm</v>
          </cell>
          <cell r="D4799" t="str">
            <v>taán</v>
          </cell>
          <cell r="F4799">
            <v>7518570</v>
          </cell>
          <cell r="G4799">
            <v>1326486</v>
          </cell>
          <cell r="H4799">
            <v>236644</v>
          </cell>
        </row>
        <row r="4800">
          <cell r="B4800" t="str">
            <v>AF.73621</v>
          </cell>
          <cell r="C4800" t="str">
            <v>Coát theùp thaùp ñieàu aùp chieàu cao &lt;=25m  ñöôøng kính coát theùp &gt;10 ñeán &lt;=18mm</v>
          </cell>
          <cell r="D4800" t="str">
            <v>taán</v>
          </cell>
          <cell r="F4800">
            <v>7805830</v>
          </cell>
          <cell r="G4800">
            <v>849330</v>
          </cell>
          <cell r="H4800">
            <v>279987</v>
          </cell>
        </row>
        <row r="4801">
          <cell r="B4801" t="str">
            <v>AF.73622</v>
          </cell>
          <cell r="C4801" t="str">
            <v>Coát theùp thaùp ñieàu aùp chieàu cao &gt;25m  ñöôøng kính coát theùp &gt;10 ñeán &lt;=18mm</v>
          </cell>
          <cell r="D4801" t="str">
            <v>taán</v>
          </cell>
          <cell r="F4801">
            <v>7805830</v>
          </cell>
          <cell r="G4801">
            <v>944051</v>
          </cell>
          <cell r="H4801">
            <v>365852</v>
          </cell>
        </row>
        <row r="4802">
          <cell r="B4802" t="str">
            <v>AF.73631</v>
          </cell>
          <cell r="C4802" t="str">
            <v>Coát theùp thaùp ñieàu aùp chieàu cao &lt;=25m,  ñöôøng kính coát theùp &gt;18mm</v>
          </cell>
          <cell r="D4802" t="str">
            <v>taán</v>
          </cell>
          <cell r="F4802">
            <v>7754830</v>
          </cell>
          <cell r="G4802">
            <v>771975</v>
          </cell>
          <cell r="H4802">
            <v>271195</v>
          </cell>
        </row>
        <row r="4803">
          <cell r="B4803" t="str">
            <v>AF.73632</v>
          </cell>
          <cell r="C4803" t="str">
            <v>Coát theùp thaùp ñieàu aùp chieàu cao &gt;25m,  ñöôøng kính coát theùp &gt;18mm</v>
          </cell>
          <cell r="D4803" t="str">
            <v>taán</v>
          </cell>
          <cell r="F4803">
            <v>7754830</v>
          </cell>
          <cell r="G4803">
            <v>786577</v>
          </cell>
          <cell r="H4803">
            <v>357060</v>
          </cell>
        </row>
        <row r="4804">
          <cell r="B4804" t="str">
            <v>AF.73711</v>
          </cell>
          <cell r="C4804" t="str">
            <v>Coát theùp moá ñôõ, moá neùo ñöôøng oáng aùp löïc,  ñöôøng kính coát theùp &lt;=10mm</v>
          </cell>
          <cell r="D4804" t="str">
            <v>taán</v>
          </cell>
          <cell r="F4804">
            <v>7518570</v>
          </cell>
          <cell r="G4804">
            <v>587308</v>
          </cell>
          <cell r="H4804">
            <v>86851</v>
          </cell>
        </row>
        <row r="4805">
          <cell r="B4805" t="str">
            <v>AF.73712</v>
          </cell>
          <cell r="C4805" t="str">
            <v>Coát theùp moá ñôõ, moá neùo ñöôøng oáng aùp löïc,   ñöôøng kính coát theùp &gt;10 ñeán &lt;=18mm</v>
          </cell>
          <cell r="D4805" t="str">
            <v>taán</v>
          </cell>
          <cell r="F4805">
            <v>7802710</v>
          </cell>
          <cell r="G4805">
            <v>457501</v>
          </cell>
          <cell r="H4805">
            <v>203819</v>
          </cell>
        </row>
        <row r="4806">
          <cell r="B4806" t="str">
            <v>AF.73713</v>
          </cell>
          <cell r="C4806" t="str">
            <v>Coát theùp moá ñôõ, moá neùo ñöôøng oáng aùp löïc, ñöôøng kính coát theùp &gt;18mm</v>
          </cell>
          <cell r="D4806" t="str">
            <v>taán</v>
          </cell>
          <cell r="F4806">
            <v>7754830</v>
          </cell>
          <cell r="G4806">
            <v>355400</v>
          </cell>
          <cell r="H4806">
            <v>206535</v>
          </cell>
        </row>
        <row r="4807">
          <cell r="B4807" t="str">
            <v>AF.73721</v>
          </cell>
          <cell r="C4807" t="str">
            <v>Coát theùp boïc ñöôøng oáng aùp löïc, oáng huùt , ñöôøng kính coát theùp &lt;=10mm</v>
          </cell>
          <cell r="D4807" t="str">
            <v>taán</v>
          </cell>
          <cell r="F4807">
            <v>7518570</v>
          </cell>
          <cell r="G4807">
            <v>758161</v>
          </cell>
          <cell r="H4807">
            <v>86851</v>
          </cell>
        </row>
        <row r="4808">
          <cell r="B4808" t="str">
            <v>AF.73722</v>
          </cell>
          <cell r="C4808" t="str">
            <v>Coát theùp boïc ñöôøng oáng aùp löïc, oáng huùt ,  ñöôøng kính coát theùp &gt;10 ñeán &lt;=18mm</v>
          </cell>
          <cell r="D4808" t="str">
            <v>taán</v>
          </cell>
          <cell r="F4808">
            <v>7833130</v>
          </cell>
          <cell r="G4808">
            <v>623579</v>
          </cell>
          <cell r="H4808">
            <v>322044</v>
          </cell>
        </row>
        <row r="4809">
          <cell r="B4809" t="str">
            <v>AF.73723</v>
          </cell>
          <cell r="C4809" t="str">
            <v>Coát theùp boïc ñöôøng oáng aùp löïc, oáng huùt , ñöôøng kính coát theùp &gt;18mm</v>
          </cell>
          <cell r="D4809" t="str">
            <v>taán</v>
          </cell>
          <cell r="F4809">
            <v>7782130</v>
          </cell>
          <cell r="G4809">
            <v>572272</v>
          </cell>
          <cell r="H4809">
            <v>313251</v>
          </cell>
        </row>
        <row r="4810">
          <cell r="B4810" t="str">
            <v>AF.73731</v>
          </cell>
          <cell r="C4810" t="str">
            <v>Coát theùp buoàng xoaén, ñöôøng kính coát theùp &lt;=10mm</v>
          </cell>
          <cell r="D4810" t="str">
            <v>taán</v>
          </cell>
          <cell r="F4810">
            <v>7518570</v>
          </cell>
          <cell r="G4810">
            <v>715537</v>
          </cell>
          <cell r="H4810">
            <v>86851</v>
          </cell>
        </row>
        <row r="4811">
          <cell r="B4811" t="str">
            <v>AF.73732</v>
          </cell>
          <cell r="C4811" t="str">
            <v>Coát theùp buoàng xoaén,  ñöôøng kính coát theùp &gt;10 ñeán &lt;=18mm</v>
          </cell>
          <cell r="D4811" t="str">
            <v>taán</v>
          </cell>
          <cell r="F4811">
            <v>7801391</v>
          </cell>
          <cell r="G4811">
            <v>577402</v>
          </cell>
          <cell r="H4811">
            <v>199948</v>
          </cell>
        </row>
        <row r="4812">
          <cell r="B4812" t="str">
            <v>AF.73733</v>
          </cell>
          <cell r="C4812" t="str">
            <v>Coát theùp buoàng xoaén, ñöôøng kính coát theùp &gt;18mm</v>
          </cell>
          <cell r="D4812" t="str">
            <v>taán</v>
          </cell>
          <cell r="F4812">
            <v>7754830</v>
          </cell>
          <cell r="G4812">
            <v>553722</v>
          </cell>
          <cell r="H4812">
            <v>207267</v>
          </cell>
        </row>
        <row r="4813">
          <cell r="B4813" t="str">
            <v>AF.73741</v>
          </cell>
          <cell r="C4813" t="str">
            <v>Coát theùp beä ñôõ maùy phaùt, ñöôøng kính coát theùp &lt;=10mm</v>
          </cell>
          <cell r="D4813" t="str">
            <v>taán</v>
          </cell>
          <cell r="F4813">
            <v>7518570</v>
          </cell>
          <cell r="G4813">
            <v>510703</v>
          </cell>
          <cell r="H4813">
            <v>86851</v>
          </cell>
        </row>
        <row r="4814">
          <cell r="B4814" t="str">
            <v>AF.73742</v>
          </cell>
          <cell r="C4814" t="str">
            <v>Coát theùp beä ñôõ maùy phaùt,,  ñöôøng kính coát theùp &gt;10 ñeán &lt;=18mm</v>
          </cell>
          <cell r="D4814" t="str">
            <v>taán</v>
          </cell>
          <cell r="F4814">
            <v>7802710</v>
          </cell>
          <cell r="G4814">
            <v>397827</v>
          </cell>
          <cell r="H4814">
            <v>203819</v>
          </cell>
        </row>
        <row r="4815">
          <cell r="B4815" t="str">
            <v>AF.73743</v>
          </cell>
          <cell r="C4815" t="str">
            <v>Coát theùp beä ñôõ maùy phaùt,, ñöôøng kính coát theùp &gt;18mm</v>
          </cell>
          <cell r="D4815" t="str">
            <v>taán</v>
          </cell>
          <cell r="F4815">
            <v>7754830</v>
          </cell>
          <cell r="G4815">
            <v>309027</v>
          </cell>
          <cell r="H4815">
            <v>206535</v>
          </cell>
        </row>
        <row r="4816">
          <cell r="B4816" t="str">
            <v>AF.73751</v>
          </cell>
          <cell r="C4816" t="str">
            <v>Coát theùp maùi keânh, maùi hoá xoùi, ñöôøng kính coát theùp &lt;=10mm</v>
          </cell>
          <cell r="D4816" t="str">
            <v>taán</v>
          </cell>
          <cell r="F4816">
            <v>7518570</v>
          </cell>
          <cell r="G4816">
            <v>537935</v>
          </cell>
          <cell r="H4816">
            <v>86851</v>
          </cell>
        </row>
        <row r="4817">
          <cell r="B4817" t="str">
            <v>AF.73752</v>
          </cell>
          <cell r="C4817" t="str">
            <v>Coát theùp maùi keânh, maùi hoá xoùi,  ñöôøng kính coát theùp &gt;10 ñeán &lt;=18mm</v>
          </cell>
          <cell r="D4817" t="str">
            <v>taán</v>
          </cell>
          <cell r="F4817">
            <v>7801540</v>
          </cell>
          <cell r="G4817">
            <v>440846</v>
          </cell>
          <cell r="H4817">
            <v>199634</v>
          </cell>
        </row>
        <row r="4818">
          <cell r="B4818" t="str">
            <v>AF.73753</v>
          </cell>
          <cell r="C4818" t="str">
            <v>Coát theùp maùi keânh, maùi hoá xoùi, ñöôøng kính coát theùp &gt;18mm</v>
          </cell>
          <cell r="D4818" t="str">
            <v>taán</v>
          </cell>
          <cell r="F4818">
            <v>7754830</v>
          </cell>
          <cell r="G4818">
            <v>359150</v>
          </cell>
          <cell r="H4818">
            <v>206535</v>
          </cell>
        </row>
        <row r="4819">
          <cell r="B4819" t="str">
            <v>AF.73810</v>
          </cell>
          <cell r="C4819" t="str">
            <v>Coát theùp saøn daøy &gt;=30cm, ñöôøng kính coát theùp &gt;18mm</v>
          </cell>
          <cell r="D4819" t="str">
            <v>taán</v>
          </cell>
          <cell r="F4819">
            <v>7518570</v>
          </cell>
          <cell r="G4819">
            <v>577402</v>
          </cell>
          <cell r="H4819">
            <v>86851</v>
          </cell>
        </row>
        <row r="4820">
          <cell r="B4820" t="str">
            <v>AF.73820</v>
          </cell>
          <cell r="C4820" t="str">
            <v>Coát theùp saøn daøy &gt;=30cm,  ñöôøng kính coát theùp &gt;10 ñeán &lt;=18mm</v>
          </cell>
          <cell r="D4820" t="str">
            <v>taán</v>
          </cell>
          <cell r="F4820">
            <v>7801391</v>
          </cell>
          <cell r="G4820">
            <v>430585</v>
          </cell>
          <cell r="H4820">
            <v>199948</v>
          </cell>
        </row>
        <row r="4821">
          <cell r="B4821" t="str">
            <v>AF.73830</v>
          </cell>
          <cell r="C4821" t="str">
            <v>Coát theùp saøn daøy &gt;=30cm,  ñöôøng kính coát theùp &gt;18mm</v>
          </cell>
          <cell r="D4821" t="str">
            <v>taán</v>
          </cell>
          <cell r="F4821">
            <v>7754830</v>
          </cell>
          <cell r="G4821">
            <v>327576</v>
          </cell>
          <cell r="H4821">
            <v>207267</v>
          </cell>
        </row>
        <row r="4822">
          <cell r="B4822" t="str">
            <v>AF.81111</v>
          </cell>
          <cell r="C4822" t="str">
            <v>Vaùn khuoân goã moùng daøi, beä  maùy</v>
          </cell>
          <cell r="D4822" t="str">
            <v>100m²</v>
          </cell>
          <cell r="F4822">
            <v>2067016</v>
          </cell>
          <cell r="G4822">
            <v>537146</v>
          </cell>
        </row>
        <row r="4823">
          <cell r="B4823" t="str">
            <v>AF.81121</v>
          </cell>
          <cell r="C4823" t="str">
            <v>Vaùn khuoân goã moùng coät troøn, ñaù giaùc.</v>
          </cell>
          <cell r="D4823" t="str">
            <v>100m²</v>
          </cell>
          <cell r="F4823">
            <v>2677914</v>
          </cell>
          <cell r="G4823">
            <v>1924016</v>
          </cell>
        </row>
        <row r="4824">
          <cell r="B4824" t="str">
            <v>AF.81122</v>
          </cell>
          <cell r="C4824" t="str">
            <v>Vaùn khuoân goã moùng coät vuoâng, chöõ nhaät.</v>
          </cell>
          <cell r="D4824" t="str">
            <v>100m²</v>
          </cell>
          <cell r="F4824">
            <v>2254623</v>
          </cell>
          <cell r="G4824">
            <v>1172170</v>
          </cell>
        </row>
        <row r="4825">
          <cell r="B4825" t="str">
            <v>AF.81131</v>
          </cell>
          <cell r="C4825" t="str">
            <v>Vaùn khuoân  goã coät troøn.</v>
          </cell>
          <cell r="D4825" t="str">
            <v>100m²</v>
          </cell>
          <cell r="F4825">
            <v>2718920</v>
          </cell>
          <cell r="G4825">
            <v>3349520</v>
          </cell>
        </row>
        <row r="4826">
          <cell r="B4826" t="str">
            <v>AF.81132</v>
          </cell>
          <cell r="C4826" t="str">
            <v>Vaùn khuoân goã coät vuoâng, chöõ nhaät.</v>
          </cell>
          <cell r="D4826" t="str">
            <v>100m²</v>
          </cell>
          <cell r="F4826">
            <v>2235130</v>
          </cell>
          <cell r="G4826">
            <v>1356133</v>
          </cell>
        </row>
        <row r="4827">
          <cell r="B4827" t="str">
            <v>AF.81141</v>
          </cell>
          <cell r="C4827" t="str">
            <v>Vaùn khuoân goã xaø daàm, giaèng</v>
          </cell>
          <cell r="D4827" t="str">
            <v>100m²</v>
          </cell>
          <cell r="F4827">
            <v>2585161</v>
          </cell>
          <cell r="G4827">
            <v>1461563</v>
          </cell>
        </row>
        <row r="4828">
          <cell r="B4828" t="str">
            <v>AF.81151</v>
          </cell>
          <cell r="C4828" t="str">
            <v>Vaùn khuoân goã saøn maùi.</v>
          </cell>
          <cell r="D4828" t="str">
            <v>100m²</v>
          </cell>
          <cell r="F4828">
            <v>2208693</v>
          </cell>
          <cell r="G4828">
            <v>1145698</v>
          </cell>
        </row>
        <row r="4829">
          <cell r="B4829" t="str">
            <v>AF.81152</v>
          </cell>
          <cell r="C4829" t="str">
            <v>Vaùn khuoân goã lanh toâ, lanh  toâ lieàn maùi haét, maùng nöôùc, taám ñan.</v>
          </cell>
          <cell r="D4829" t="str">
            <v>100m²</v>
          </cell>
          <cell r="F4829">
            <v>2208693</v>
          </cell>
          <cell r="G4829">
            <v>1210317</v>
          </cell>
        </row>
        <row r="4830">
          <cell r="B4830" t="str">
            <v>AF.81161</v>
          </cell>
          <cell r="C4830" t="str">
            <v>Vaùn khuoân goã caàu thang thöôøng</v>
          </cell>
          <cell r="D4830" t="str">
            <v>100m²</v>
          </cell>
          <cell r="F4830">
            <v>2236064</v>
          </cell>
          <cell r="G4830">
            <v>1945349</v>
          </cell>
        </row>
        <row r="4831">
          <cell r="B4831" t="str">
            <v>AF.81162</v>
          </cell>
          <cell r="C4831" t="str">
            <v>Vaùn khuoân goã caàu thang xoaén</v>
          </cell>
          <cell r="D4831" t="str">
            <v>100m²</v>
          </cell>
          <cell r="F4831">
            <v>2846027</v>
          </cell>
          <cell r="G4831">
            <v>4000379</v>
          </cell>
        </row>
        <row r="4832">
          <cell r="B4832" t="str">
            <v>AF.81211</v>
          </cell>
          <cell r="C4832" t="str">
            <v>Vaùn khuoân goã neàn, saân baõi, maët ñöôøng beâ toâng , maùi taluy vaø keát caáu beâ toâng  töông  töï</v>
          </cell>
          <cell r="D4832" t="str">
            <v>100m²</v>
          </cell>
          <cell r="F4832">
            <v>1754910</v>
          </cell>
          <cell r="G4832">
            <v>573912</v>
          </cell>
        </row>
        <row r="4833">
          <cell r="B4833" t="str">
            <v>AF.81311</v>
          </cell>
          <cell r="C4833" t="str">
            <v>Vaùn khuoân goã töôøng thaúng chieàu daøy &lt;= 45cm</v>
          </cell>
          <cell r="D4833" t="str">
            <v>100m²</v>
          </cell>
          <cell r="F4833">
            <v>2236733</v>
          </cell>
          <cell r="G4833">
            <v>1180983</v>
          </cell>
        </row>
        <row r="4834">
          <cell r="B4834" t="str">
            <v>AF.81312</v>
          </cell>
          <cell r="C4834" t="str">
            <v>Vaùn khuoân goã töôøng thaúng chieàu daøy &gt; 45cm</v>
          </cell>
          <cell r="D4834" t="str">
            <v>100m²</v>
          </cell>
          <cell r="F4834">
            <v>2396657</v>
          </cell>
          <cell r="G4834">
            <v>1386316</v>
          </cell>
        </row>
        <row r="4835">
          <cell r="B4835" t="str">
            <v>AF.81321</v>
          </cell>
          <cell r="C4835" t="str">
            <v>Vaùn khuoân goã töôøng cong, nghieâng, vaën voû ñoã chieàu daøy &lt;= 45cm</v>
          </cell>
          <cell r="D4835" t="str">
            <v>100m²</v>
          </cell>
          <cell r="F4835">
            <v>2783096</v>
          </cell>
          <cell r="G4835">
            <v>1843745</v>
          </cell>
        </row>
        <row r="4836">
          <cell r="B4836" t="str">
            <v>AF.81322</v>
          </cell>
          <cell r="C4836" t="str">
            <v>Vaùn khuoân goã töôøng cong, nghieâng, vaën voû ñoã chieàu daøy &gt; 45cm</v>
          </cell>
          <cell r="D4836" t="str">
            <v>100m²</v>
          </cell>
          <cell r="F4836">
            <v>3019667</v>
          </cell>
          <cell r="G4836">
            <v>2217426</v>
          </cell>
        </row>
        <row r="4837">
          <cell r="B4837" t="str">
            <v>AF.81411</v>
          </cell>
          <cell r="C4837" t="str">
            <v>Vaùn khuoân goã xi phoâng, pheãu.</v>
          </cell>
          <cell r="D4837" t="str">
            <v>100m²</v>
          </cell>
          <cell r="F4837">
            <v>3056300</v>
          </cell>
          <cell r="G4837">
            <v>5451680</v>
          </cell>
        </row>
        <row r="4838">
          <cell r="B4838" t="str">
            <v>AF.81421</v>
          </cell>
          <cell r="C4838" t="str">
            <v>Vaùn khuoân goã oáng coáng, oáng buy.</v>
          </cell>
          <cell r="D4838" t="str">
            <v>100m²</v>
          </cell>
          <cell r="F4838">
            <v>2448282</v>
          </cell>
          <cell r="G4838">
            <v>3004994</v>
          </cell>
        </row>
        <row r="4839">
          <cell r="B4839" t="str">
            <v>AF.81431</v>
          </cell>
          <cell r="C4839" t="str">
            <v>Vaùn khuoân goã coáng, voøm.</v>
          </cell>
          <cell r="D4839" t="str">
            <v>100m²</v>
          </cell>
          <cell r="F4839">
            <v>2796407</v>
          </cell>
          <cell r="G4839">
            <v>4283430</v>
          </cell>
        </row>
        <row r="4840">
          <cell r="B4840" t="str">
            <v>AF.81441</v>
          </cell>
          <cell r="C4840" t="str">
            <v>Vaùn khuoân goã caàu maùng</v>
          </cell>
          <cell r="D4840" t="str">
            <v>100m²</v>
          </cell>
          <cell r="F4840">
            <v>3033319</v>
          </cell>
          <cell r="G4840">
            <v>5913171</v>
          </cell>
        </row>
        <row r="4841">
          <cell r="B4841" t="str">
            <v>AF.81511</v>
          </cell>
          <cell r="C4841" t="str">
            <v>Vaùn khuoân goã muõ moá, muõ truï caàu.</v>
          </cell>
          <cell r="D4841" t="str">
            <v>100m²</v>
          </cell>
          <cell r="F4841">
            <v>2112103</v>
          </cell>
          <cell r="G4841">
            <v>2212750</v>
          </cell>
        </row>
        <row r="4842">
          <cell r="B4842" t="str">
            <v>AF.81521</v>
          </cell>
          <cell r="C4842" t="str">
            <v>Vaùn khuoân goã moùng, thaân moá, thaân truï caàu.</v>
          </cell>
          <cell r="D4842" t="str">
            <v>100m²</v>
          </cell>
          <cell r="F4842">
            <v>2150470</v>
          </cell>
          <cell r="G4842">
            <v>1222220</v>
          </cell>
        </row>
        <row r="4843">
          <cell r="B4843" t="str">
            <v>AF.81531</v>
          </cell>
          <cell r="C4843" t="str">
            <v>Vaùn khuoân goã daàm, baûn daàm caàu caûng.</v>
          </cell>
          <cell r="D4843" t="str">
            <v>100m²</v>
          </cell>
          <cell r="F4843">
            <v>3753003</v>
          </cell>
          <cell r="G4843">
            <v>1410973</v>
          </cell>
        </row>
        <row r="4844">
          <cell r="B4844" t="str">
            <v>AF.81611</v>
          </cell>
          <cell r="C4844" t="str">
            <v>Vaùn khuoân goã maùi bôø keânh möông</v>
          </cell>
          <cell r="D4844" t="str">
            <v>100m²</v>
          </cell>
          <cell r="F4844">
            <v>2470400</v>
          </cell>
          <cell r="G4844">
            <v>498074</v>
          </cell>
        </row>
        <row r="4845">
          <cell r="B4845" t="str">
            <v>AF.82111</v>
          </cell>
          <cell r="C4845" t="str">
            <v>Vaùn khuoân theùp töôøng, coät vuoâng, chöõ nhaät, xaø daàm, giaèng chieàu cao &lt;= 16m</v>
          </cell>
          <cell r="D4845" t="str">
            <v>100m²</v>
          </cell>
          <cell r="F4845">
            <v>1133062</v>
          </cell>
          <cell r="G4845">
            <v>1627359</v>
          </cell>
          <cell r="H4845">
            <v>185795</v>
          </cell>
        </row>
        <row r="4846">
          <cell r="B4846" t="str">
            <v>AF.82121</v>
          </cell>
          <cell r="C4846" t="str">
            <v>Vaùn khuoân theùp töôøng, coät vuoâng, chöõ nhaät, xaø daàm, giaèng chieàu cao &gt;16 ñeán &lt;= 50m</v>
          </cell>
          <cell r="D4846" t="str">
            <v>100m²</v>
          </cell>
          <cell r="F4846">
            <v>1364690</v>
          </cell>
          <cell r="G4846">
            <v>1700480</v>
          </cell>
          <cell r="H4846">
            <v>636828</v>
          </cell>
        </row>
        <row r="4847">
          <cell r="B4847" t="str">
            <v>AF.82131</v>
          </cell>
          <cell r="C4847" t="str">
            <v>Vaùn khuoân theùp töôøng, coät vuoâng, chöõ nhaät, xaø daàm, giaèng chieàu cao &gt; 50m</v>
          </cell>
          <cell r="D4847" t="str">
            <v>100m²</v>
          </cell>
          <cell r="F4847">
            <v>1364690</v>
          </cell>
          <cell r="G4847">
            <v>1828016</v>
          </cell>
          <cell r="H4847">
            <v>810610</v>
          </cell>
        </row>
        <row r="4848">
          <cell r="B4848" t="str">
            <v>AF.82211</v>
          </cell>
          <cell r="C4848" t="str">
            <v>Vaùn khuoân theùp coät troøn chieàu cao &lt;= 16m.</v>
          </cell>
          <cell r="D4848" t="str">
            <v>100m²</v>
          </cell>
          <cell r="F4848">
            <v>1364690</v>
          </cell>
          <cell r="G4848">
            <v>1679224</v>
          </cell>
          <cell r="H4848">
            <v>207138</v>
          </cell>
        </row>
        <row r="4849">
          <cell r="B4849" t="str">
            <v>AF.82221</v>
          </cell>
          <cell r="C4849" t="str">
            <v>Vaùn khuoân theùp coät troøn chieàu cao &lt;= 50m</v>
          </cell>
          <cell r="D4849" t="str">
            <v>100m²</v>
          </cell>
          <cell r="F4849">
            <v>1364690</v>
          </cell>
          <cell r="G4849">
            <v>1764248</v>
          </cell>
          <cell r="H4849">
            <v>658172</v>
          </cell>
        </row>
        <row r="4850">
          <cell r="B4850" t="str">
            <v>AF.82231</v>
          </cell>
          <cell r="C4850" t="str">
            <v>Vaùn khuoân theùp coät troøn chieàu cao &gt; 50m</v>
          </cell>
          <cell r="D4850" t="str">
            <v>100m²</v>
          </cell>
          <cell r="F4850">
            <v>1364690</v>
          </cell>
          <cell r="G4850">
            <v>1891784</v>
          </cell>
          <cell r="H4850">
            <v>831953</v>
          </cell>
        </row>
        <row r="4851">
          <cell r="B4851" t="str">
            <v>AF.82311</v>
          </cell>
          <cell r="C4851" t="str">
            <v>Vaùn khuoân theùp saøn maùi chieàu cao &lt;= 16m</v>
          </cell>
          <cell r="D4851" t="str">
            <v>100m²</v>
          </cell>
          <cell r="F4851">
            <v>1178347</v>
          </cell>
          <cell r="G4851">
            <v>1381640</v>
          </cell>
          <cell r="H4851">
            <v>185795</v>
          </cell>
        </row>
        <row r="4852">
          <cell r="B4852" t="str">
            <v>AF.82321</v>
          </cell>
          <cell r="C4852" t="str">
            <v>Vaùn khuoân theùp saøn maùi chieàu cao &gt;16 ñeán &lt;= 50m</v>
          </cell>
          <cell r="D4852" t="str">
            <v>100m²</v>
          </cell>
          <cell r="F4852">
            <v>1178347</v>
          </cell>
          <cell r="G4852">
            <v>1424152</v>
          </cell>
          <cell r="H4852">
            <v>636828</v>
          </cell>
        </row>
        <row r="4853">
          <cell r="B4853" t="str">
            <v>AF.82331</v>
          </cell>
          <cell r="C4853" t="str">
            <v>Vaùn khuoân theùp saøn maùi chieàu cao &gt; 50m</v>
          </cell>
          <cell r="D4853" t="str">
            <v>100m²</v>
          </cell>
          <cell r="F4853">
            <v>1178347</v>
          </cell>
          <cell r="G4853">
            <v>1509176</v>
          </cell>
          <cell r="H4853">
            <v>810610</v>
          </cell>
        </row>
        <row r="4854">
          <cell r="B4854" t="str">
            <v>AF.82411</v>
          </cell>
          <cell r="C4854" t="str">
            <v>Vaùn khuoân theùp maët ñöôøng beâ toâng.</v>
          </cell>
          <cell r="D4854" t="str">
            <v>100m²</v>
          </cell>
          <cell r="F4854">
            <v>241448</v>
          </cell>
          <cell r="G4854">
            <v>530185</v>
          </cell>
        </row>
        <row r="4855">
          <cell r="B4855" t="str">
            <v>AF.83111</v>
          </cell>
          <cell r="C4855" t="str">
            <v>Vaùn khuoân saøn maùi chieàu cao &lt;= 16m</v>
          </cell>
          <cell r="D4855" t="str">
            <v>100m²</v>
          </cell>
          <cell r="F4855">
            <v>595720</v>
          </cell>
          <cell r="G4855">
            <v>899009</v>
          </cell>
          <cell r="H4855">
            <v>25720</v>
          </cell>
        </row>
        <row r="4856">
          <cell r="B4856" t="str">
            <v>AF.83121</v>
          </cell>
          <cell r="C4856" t="str">
            <v>Vaùn khuoân saøn maùi chieàu cao &gt;16 ñeán &lt;= 50m</v>
          </cell>
          <cell r="D4856" t="str">
            <v>100m²</v>
          </cell>
          <cell r="F4856">
            <v>595720</v>
          </cell>
          <cell r="G4856">
            <v>991215</v>
          </cell>
          <cell r="H4856">
            <v>476754</v>
          </cell>
        </row>
        <row r="4857">
          <cell r="B4857" t="str">
            <v>AF.83131</v>
          </cell>
          <cell r="C4857" t="str">
            <v>Vaùn khuoân saøn maùi chieàu cao &gt; 50m</v>
          </cell>
          <cell r="D4857" t="str">
            <v>100m²</v>
          </cell>
          <cell r="F4857">
            <v>595720</v>
          </cell>
          <cell r="G4857">
            <v>1083420</v>
          </cell>
          <cell r="H4857">
            <v>650535</v>
          </cell>
        </row>
        <row r="4858">
          <cell r="B4858" t="str">
            <v>AF.83211</v>
          </cell>
          <cell r="C4858" t="str">
            <v>Vaùn khuoân töôøng chieàu cao &lt;= 16m</v>
          </cell>
          <cell r="D4858" t="str">
            <v>100m²</v>
          </cell>
          <cell r="F4858">
            <v>697806</v>
          </cell>
          <cell r="G4858">
            <v>870221</v>
          </cell>
          <cell r="H4858">
            <v>25720</v>
          </cell>
        </row>
        <row r="4859">
          <cell r="B4859" t="str">
            <v>AF.83221</v>
          </cell>
          <cell r="C4859" t="str">
            <v>Vaùn khuoân töôøng chieàu cao &gt;16 ñeán &lt;= 50m</v>
          </cell>
          <cell r="D4859" t="str">
            <v>100m²</v>
          </cell>
          <cell r="F4859">
            <v>697806</v>
          </cell>
          <cell r="G4859">
            <v>956520</v>
          </cell>
          <cell r="H4859">
            <v>476754</v>
          </cell>
        </row>
        <row r="4860">
          <cell r="B4860" t="str">
            <v>AF.83231</v>
          </cell>
          <cell r="C4860" t="str">
            <v>Vaùn khuoân töôøng chieàu cao &gt; 50m.</v>
          </cell>
          <cell r="D4860" t="str">
            <v>100m²</v>
          </cell>
          <cell r="F4860">
            <v>697806</v>
          </cell>
          <cell r="G4860">
            <v>1052597</v>
          </cell>
          <cell r="H4860">
            <v>650535</v>
          </cell>
        </row>
        <row r="4861">
          <cell r="B4861" t="str">
            <v>AF.83311</v>
          </cell>
          <cell r="C4861" t="str">
            <v>Vaùn khuoân daàm, giaèng chieàu cao &lt;= 16m</v>
          </cell>
          <cell r="D4861" t="str">
            <v>100m²</v>
          </cell>
          <cell r="F4861">
            <v>718883</v>
          </cell>
          <cell r="G4861">
            <v>911882</v>
          </cell>
          <cell r="H4861">
            <v>25720</v>
          </cell>
        </row>
        <row r="4862">
          <cell r="B4862" t="str">
            <v>AF.83321</v>
          </cell>
          <cell r="C4862" t="str">
            <v>Vaùn khuoân daàm giaèng chieàu cao &gt;16 ñeán &lt;= 50m</v>
          </cell>
          <cell r="D4862" t="str">
            <v>100m²</v>
          </cell>
          <cell r="F4862">
            <v>718883</v>
          </cell>
          <cell r="G4862">
            <v>1004984</v>
          </cell>
          <cell r="H4862">
            <v>476754</v>
          </cell>
        </row>
        <row r="4863">
          <cell r="B4863" t="str">
            <v>AF.83331</v>
          </cell>
          <cell r="C4863" t="str">
            <v>Vaùn khuoân daàm, giaèng chieàu cao &gt; 50m</v>
          </cell>
          <cell r="D4863" t="str">
            <v>100m²</v>
          </cell>
          <cell r="F4863">
            <v>718883</v>
          </cell>
          <cell r="G4863">
            <v>1105312</v>
          </cell>
          <cell r="H4863">
            <v>650535</v>
          </cell>
        </row>
        <row r="4864">
          <cell r="B4864" t="str">
            <v>AF.83411</v>
          </cell>
          <cell r="C4864" t="str">
            <v>Vaùn khuoân coät  vuoâng, coät  chöõ nhaät chieàu cao &lt;= 16m</v>
          </cell>
          <cell r="D4864" t="str">
            <v>100m²</v>
          </cell>
          <cell r="F4864">
            <v>751996</v>
          </cell>
          <cell r="G4864">
            <v>957370</v>
          </cell>
          <cell r="H4864">
            <v>25720</v>
          </cell>
        </row>
        <row r="4865">
          <cell r="B4865" t="str">
            <v>AF.83421</v>
          </cell>
          <cell r="C4865" t="str">
            <v>Vaùn khuoân coät  vuoâng, coät  chöõ  nhaät chieàu cao &gt;16 ñeán &lt;= 50m</v>
          </cell>
          <cell r="D4865" t="str">
            <v>100m²</v>
          </cell>
          <cell r="F4865">
            <v>751996</v>
          </cell>
          <cell r="G4865">
            <v>1052172</v>
          </cell>
          <cell r="H4865">
            <v>476754</v>
          </cell>
        </row>
        <row r="4866">
          <cell r="B4866" t="str">
            <v>AF.83431</v>
          </cell>
          <cell r="C4866" t="str">
            <v>Vaùn khuoân coät  vuoâng, coät chöõ nhaät chieàu cao &gt; 50m</v>
          </cell>
          <cell r="D4866" t="str">
            <v>100m²</v>
          </cell>
          <cell r="F4866">
            <v>751996</v>
          </cell>
          <cell r="G4866">
            <v>1158452</v>
          </cell>
          <cell r="H4866">
            <v>650535</v>
          </cell>
        </row>
        <row r="4867">
          <cell r="B4867" t="str">
            <v>AF.84111</v>
          </cell>
          <cell r="C4867" t="str">
            <v>Vaùn khuoân saøn maùi chieàu cao &lt;= 16m</v>
          </cell>
          <cell r="D4867" t="str">
            <v>100m²</v>
          </cell>
          <cell r="F4867">
            <v>2549610</v>
          </cell>
          <cell r="G4867">
            <v>943728</v>
          </cell>
          <cell r="H4867">
            <v>25720</v>
          </cell>
        </row>
        <row r="4868">
          <cell r="B4868" t="str">
            <v>AF.84121</v>
          </cell>
          <cell r="C4868" t="str">
            <v>Vaùn khuoân saøn maùi chieàu cao &gt;16 ñeán &lt;= 50m</v>
          </cell>
          <cell r="D4868" t="str">
            <v>100m²</v>
          </cell>
          <cell r="F4868">
            <v>2549610</v>
          </cell>
          <cell r="G4868">
            <v>1069129</v>
          </cell>
          <cell r="H4868">
            <v>476754</v>
          </cell>
        </row>
        <row r="4869">
          <cell r="B4869" t="str">
            <v>AF.84131</v>
          </cell>
          <cell r="C4869" t="str">
            <v>Vaùn khuoân saøn maùi chieàu cao &gt; 50m</v>
          </cell>
          <cell r="D4869" t="str">
            <v>100m²</v>
          </cell>
          <cell r="F4869">
            <v>2549610</v>
          </cell>
          <cell r="G4869">
            <v>1173321</v>
          </cell>
          <cell r="H4869">
            <v>650535</v>
          </cell>
        </row>
        <row r="4870">
          <cell r="B4870" t="str">
            <v>AF.84211</v>
          </cell>
          <cell r="C4870" t="str">
            <v>Vaùn khuoân töôøng chieàu cao &lt;= 16m</v>
          </cell>
          <cell r="D4870" t="str">
            <v>100m²</v>
          </cell>
          <cell r="F4870">
            <v>3009825</v>
          </cell>
          <cell r="G4870">
            <v>896153</v>
          </cell>
          <cell r="H4870">
            <v>25720</v>
          </cell>
        </row>
        <row r="4871">
          <cell r="B4871" t="str">
            <v>AF.84221.</v>
          </cell>
          <cell r="C4871" t="str">
            <v>Vaùn khuoân töôøng chieàu cao &gt;16 ñeán &lt;= 50m</v>
          </cell>
          <cell r="D4871" t="str">
            <v>100m²</v>
          </cell>
          <cell r="F4871">
            <v>3009825</v>
          </cell>
          <cell r="G4871">
            <v>985853</v>
          </cell>
          <cell r="H4871">
            <v>476754</v>
          </cell>
        </row>
        <row r="4872">
          <cell r="B4872" t="str">
            <v>AF.84231</v>
          </cell>
          <cell r="C4872" t="str">
            <v>Vaùn khuoân töôøng chieàu cao &gt; 50m</v>
          </cell>
          <cell r="D4872" t="str">
            <v>100m²</v>
          </cell>
          <cell r="F4872">
            <v>3009825</v>
          </cell>
          <cell r="G4872">
            <v>1081930</v>
          </cell>
          <cell r="H4872">
            <v>650535</v>
          </cell>
        </row>
        <row r="4873">
          <cell r="B4873" t="str">
            <v>AF.84311</v>
          </cell>
          <cell r="C4873" t="str">
            <v>Vaùn khuoân xaø daàm, giaèng chieàu cao &lt;= 16m</v>
          </cell>
          <cell r="D4873" t="str">
            <v>100m²</v>
          </cell>
          <cell r="F4873">
            <v>2831325</v>
          </cell>
          <cell r="G4873">
            <v>1551688</v>
          </cell>
          <cell r="H4873">
            <v>25720</v>
          </cell>
        </row>
        <row r="4874">
          <cell r="B4874" t="str">
            <v>AF.84321</v>
          </cell>
          <cell r="C4874" t="str">
            <v>Vaùn khuoân xaø daàm, giaèng chieàu cao &gt;16 ñeán &lt;= 50m</v>
          </cell>
          <cell r="D4874" t="str">
            <v>100m²</v>
          </cell>
          <cell r="F4874">
            <v>2831325</v>
          </cell>
          <cell r="G4874">
            <v>1551688</v>
          </cell>
          <cell r="H4874">
            <v>476754</v>
          </cell>
        </row>
        <row r="4875">
          <cell r="B4875" t="str">
            <v>AF.84331</v>
          </cell>
          <cell r="C4875" t="str">
            <v>Vaùn khuoân xaø daàm, giaèng chieàu cao &gt; 50m</v>
          </cell>
          <cell r="D4875" t="str">
            <v>100m²</v>
          </cell>
          <cell r="F4875">
            <v>2831325</v>
          </cell>
          <cell r="G4875">
            <v>1551688</v>
          </cell>
          <cell r="H4875">
            <v>650535</v>
          </cell>
        </row>
        <row r="4876">
          <cell r="B4876" t="str">
            <v>AF.85111</v>
          </cell>
          <cell r="C4876" t="str">
            <v>Vaùn khuoân saøn maùi chieàu cao &lt;= 16m</v>
          </cell>
          <cell r="D4876" t="str">
            <v>100m²</v>
          </cell>
          <cell r="F4876">
            <v>2366595</v>
          </cell>
          <cell r="G4876">
            <v>1590554</v>
          </cell>
          <cell r="H4876">
            <v>25720</v>
          </cell>
        </row>
        <row r="4877">
          <cell r="B4877" t="str">
            <v>AF.85121</v>
          </cell>
          <cell r="C4877" t="str">
            <v>Vaùn khuoân saøn maùi chieàu cao &gt;16 ñeán &lt;= 50m</v>
          </cell>
          <cell r="D4877" t="str">
            <v>100m²</v>
          </cell>
          <cell r="F4877">
            <v>2366595</v>
          </cell>
          <cell r="G4877">
            <v>1751914</v>
          </cell>
          <cell r="H4877">
            <v>476754</v>
          </cell>
        </row>
        <row r="4878">
          <cell r="B4878" t="str">
            <v>AF.85131</v>
          </cell>
          <cell r="C4878" t="str">
            <v>Vaùn khuoân saøn maùi chieàu cao &gt; 50m</v>
          </cell>
          <cell r="D4878" t="str">
            <v>100m²</v>
          </cell>
          <cell r="F4878">
            <v>2366595</v>
          </cell>
          <cell r="G4878">
            <v>1913275</v>
          </cell>
          <cell r="H4878">
            <v>650535</v>
          </cell>
        </row>
        <row r="4879">
          <cell r="B4879" t="str">
            <v>AF.85211</v>
          </cell>
          <cell r="C4879" t="str">
            <v>Vaùn khuoân xaø daàm, giaèng chieàu cao &lt;= 16m</v>
          </cell>
          <cell r="D4879" t="str">
            <v>100m²</v>
          </cell>
          <cell r="F4879">
            <v>2952075</v>
          </cell>
          <cell r="G4879">
            <v>1594200</v>
          </cell>
          <cell r="H4879">
            <v>25720</v>
          </cell>
        </row>
        <row r="4880">
          <cell r="B4880" t="str">
            <v>AF.85221</v>
          </cell>
          <cell r="C4880" t="str">
            <v>Vaùn khuoân xaø daàm, giaèng chieàu cao &gt;16 ñeán &lt;= 50m</v>
          </cell>
          <cell r="D4880" t="str">
            <v>100m²</v>
          </cell>
          <cell r="F4880">
            <v>2952075</v>
          </cell>
          <cell r="G4880">
            <v>1764248</v>
          </cell>
          <cell r="H4880">
            <v>476754</v>
          </cell>
        </row>
        <row r="4881">
          <cell r="B4881" t="str">
            <v>AF.85231</v>
          </cell>
          <cell r="C4881" t="str">
            <v>Vaùn khuoân xaø daàm, giaèng chieàu cao &gt; 50m</v>
          </cell>
          <cell r="D4881" t="str">
            <v>100m²</v>
          </cell>
          <cell r="F4881">
            <v>2956275</v>
          </cell>
          <cell r="G4881">
            <v>1934296</v>
          </cell>
          <cell r="H4881">
            <v>650535</v>
          </cell>
        </row>
        <row r="4882">
          <cell r="B4882" t="str">
            <v>AF.86111</v>
          </cell>
          <cell r="C4882" t="str">
            <v>Vaùn khuoân saøn maùi chieàu cao &lt;= 16m</v>
          </cell>
          <cell r="D4882" t="str">
            <v>100m²</v>
          </cell>
          <cell r="F4882">
            <v>724169</v>
          </cell>
          <cell r="G4882">
            <v>922060</v>
          </cell>
          <cell r="H4882">
            <v>502474</v>
          </cell>
        </row>
        <row r="4883">
          <cell r="B4883" t="str">
            <v>AF.86121</v>
          </cell>
          <cell r="C4883" t="str">
            <v>Vaùn khuoân saøn maùi chieàu cao &gt;16 ñeán &lt;= 50m</v>
          </cell>
          <cell r="D4883" t="str">
            <v>100m²</v>
          </cell>
          <cell r="F4883">
            <v>724169</v>
          </cell>
          <cell r="G4883">
            <v>1037318</v>
          </cell>
          <cell r="H4883">
            <v>476754</v>
          </cell>
        </row>
        <row r="4884">
          <cell r="B4884" t="str">
            <v>AF.86131</v>
          </cell>
          <cell r="C4884" t="str">
            <v>Vaùn khuoân saøn maùi chieàu cao &lt;= 50m</v>
          </cell>
          <cell r="D4884" t="str">
            <v>100m²</v>
          </cell>
          <cell r="F4884">
            <v>724169</v>
          </cell>
          <cell r="G4884">
            <v>1115693</v>
          </cell>
          <cell r="H4884">
            <v>650535</v>
          </cell>
        </row>
        <row r="4885">
          <cell r="B4885" t="str">
            <v>AF.86211</v>
          </cell>
          <cell r="C4885" t="str">
            <v>Vaùn khuoân töôøng chieàu cao &lt;= 16m</v>
          </cell>
          <cell r="D4885" t="str">
            <v>100m²</v>
          </cell>
          <cell r="F4885">
            <v>1186612</v>
          </cell>
          <cell r="G4885">
            <v>1313936</v>
          </cell>
          <cell r="H4885">
            <v>502474</v>
          </cell>
        </row>
        <row r="4886">
          <cell r="B4886" t="str">
            <v>AF.86221</v>
          </cell>
          <cell r="C4886" t="str">
            <v>Vaùn khuoân töôøng chieàu cao &gt;16 ñeán &lt;= 50m</v>
          </cell>
          <cell r="D4886" t="str">
            <v>100m²</v>
          </cell>
          <cell r="F4886">
            <v>1124219</v>
          </cell>
          <cell r="G4886">
            <v>1383090</v>
          </cell>
          <cell r="H4886">
            <v>476754</v>
          </cell>
        </row>
        <row r="4887">
          <cell r="B4887" t="str">
            <v>AF.86231</v>
          </cell>
          <cell r="C4887" t="str">
            <v>Vaùn khuoân töôøng chieàu cao &lt;= 50m</v>
          </cell>
          <cell r="D4887" t="str">
            <v>100m²</v>
          </cell>
          <cell r="F4887">
            <v>1124219</v>
          </cell>
          <cell r="G4887">
            <v>1613605</v>
          </cell>
          <cell r="H4887">
            <v>650535</v>
          </cell>
        </row>
        <row r="4888">
          <cell r="B4888" t="str">
            <v>AF.86311</v>
          </cell>
          <cell r="C4888" t="str">
            <v>Vaùn khuoân xaø daàm, giaèng chieàu cao &lt;= 16m</v>
          </cell>
          <cell r="D4888" t="str">
            <v>100m²</v>
          </cell>
          <cell r="F4888">
            <v>1202362</v>
          </cell>
          <cell r="G4888">
            <v>1060369</v>
          </cell>
          <cell r="H4888">
            <v>502474</v>
          </cell>
        </row>
        <row r="4889">
          <cell r="B4889" t="str">
            <v>AF.86321</v>
          </cell>
          <cell r="C4889" t="str">
            <v>Vaùn khuoân xaø daàm, giaèngg chieàu cao &gt;16 ñeán &lt;= 50m</v>
          </cell>
          <cell r="D4889" t="str">
            <v>100m²</v>
          </cell>
          <cell r="F4889">
            <v>1139969</v>
          </cell>
          <cell r="G4889">
            <v>1152575</v>
          </cell>
          <cell r="H4889">
            <v>476754</v>
          </cell>
        </row>
        <row r="4890">
          <cell r="B4890" t="str">
            <v>AF.86331</v>
          </cell>
          <cell r="C4890" t="str">
            <v>Vaùn khuoân xaø daàm, giaèng chieàu cao &lt;= 50m</v>
          </cell>
          <cell r="D4890" t="str">
            <v>100m²</v>
          </cell>
          <cell r="F4890">
            <v>1139969</v>
          </cell>
          <cell r="G4890">
            <v>1244781</v>
          </cell>
          <cell r="H4890">
            <v>650535</v>
          </cell>
        </row>
        <row r="4891">
          <cell r="B4891" t="str">
            <v>AF.86411</v>
          </cell>
          <cell r="C4891" t="str">
            <v>Saûn xuaát, laép döïng, thaùo dôõ vaø vaän  haønh heä keát caáu theùp, vaùn khuoân tröôït loàng thang maùy</v>
          </cell>
          <cell r="D4891" t="str">
            <v>100m²</v>
          </cell>
          <cell r="F4891">
            <v>2582061</v>
          </cell>
          <cell r="G4891">
            <v>2285970</v>
          </cell>
          <cell r="H4891">
            <v>3414932</v>
          </cell>
        </row>
        <row r="4892">
          <cell r="B4892" t="str">
            <v>AF.86412</v>
          </cell>
          <cell r="C4892" t="str">
            <v>Saûn xuaát, laép döïng, thaùo dôõ vaø vaän  haønh heä keát caáu theùp, vaùn khuoân tröôït siloâ</v>
          </cell>
          <cell r="D4892" t="str">
            <v>100m²</v>
          </cell>
          <cell r="F4892">
            <v>2872680</v>
          </cell>
          <cell r="G4892">
            <v>2087190</v>
          </cell>
          <cell r="H4892">
            <v>3117004</v>
          </cell>
        </row>
        <row r="4893">
          <cell r="B4893" t="str">
            <v>AF.86431</v>
          </cell>
          <cell r="C4893" t="str">
            <v>Saûn xuaát, laép döïng, thaùo dôõ vaø vaän  haønh heä keát caáu theùp, vaùn khuoân tröôït oáng khoùi</v>
          </cell>
          <cell r="D4893" t="str">
            <v>100m²</v>
          </cell>
          <cell r="F4893">
            <v>3445580</v>
          </cell>
          <cell r="G4893">
            <v>3230175</v>
          </cell>
          <cell r="H4893">
            <v>3819973</v>
          </cell>
        </row>
        <row r="4894">
          <cell r="B4894" t="str">
            <v>AF.87111</v>
          </cell>
          <cell r="C4894" t="str">
            <v>Saûn xuaát, laép döïng, thaùo dôõ keát caáu theùp heä  vaùn khuoân ngoaøi daàm caàu ñuùc ñaåy</v>
          </cell>
          <cell r="D4894" t="str">
            <v>taán</v>
          </cell>
          <cell r="F4894">
            <v>66806</v>
          </cell>
          <cell r="G4894">
            <v>530184</v>
          </cell>
          <cell r="H4894">
            <v>353297</v>
          </cell>
        </row>
        <row r="4895">
          <cell r="B4895" t="str">
            <v>AF.87211</v>
          </cell>
          <cell r="C4895" t="str">
            <v>Saûn xuaát, laép döïng, thaùo dôõ vaùn khuoân moá truï caàu treân caïn</v>
          </cell>
          <cell r="D4895" t="str">
            <v>100m²</v>
          </cell>
          <cell r="F4895">
            <v>763983</v>
          </cell>
          <cell r="G4895">
            <v>1424152</v>
          </cell>
          <cell r="H4895">
            <v>1553385</v>
          </cell>
        </row>
        <row r="4896">
          <cell r="B4896" t="str">
            <v>AF.87221</v>
          </cell>
          <cell r="C4896" t="str">
            <v>Saûn xuaát, laép döïng, thaùo dôõ vaùn khuoân moá truï caàu döôùi nöôùc</v>
          </cell>
          <cell r="D4896" t="str">
            <v>100m²</v>
          </cell>
          <cell r="F4896">
            <v>763983</v>
          </cell>
          <cell r="G4896">
            <v>1708982</v>
          </cell>
          <cell r="H4896">
            <v>3349733</v>
          </cell>
        </row>
        <row r="4897">
          <cell r="B4897" t="str">
            <v>AF.88110</v>
          </cell>
          <cell r="C4897" t="str">
            <v>Saûn xuaát vaùn khuoân kim loaïi, vaùn khuoân haàm</v>
          </cell>
          <cell r="D4897" t="str">
            <v>taán</v>
          </cell>
          <cell r="F4897">
            <v>8541015</v>
          </cell>
          <cell r="G4897">
            <v>1551688</v>
          </cell>
          <cell r="H4897">
            <v>809924</v>
          </cell>
        </row>
        <row r="4898">
          <cell r="B4898" t="str">
            <v>AF.88211</v>
          </cell>
          <cell r="C4898" t="str">
            <v>Toå hôïp, di chuyeån vaø laép ñaët vaùn khuoân haàm ngang</v>
          </cell>
          <cell r="D4898" t="str">
            <v>taán/laàn ñaàu</v>
          </cell>
          <cell r="F4898">
            <v>181650</v>
          </cell>
          <cell r="G4898">
            <v>628384</v>
          </cell>
          <cell r="H4898">
            <v>707826</v>
          </cell>
        </row>
        <row r="4899">
          <cell r="B4899" t="str">
            <v>AF.88212</v>
          </cell>
          <cell r="C4899" t="str">
            <v>Toå hôïp, di chuyeån vaø laép ñaët vaùn khuoân haàm ñöùng, haàm nghieâng</v>
          </cell>
          <cell r="D4899" t="str">
            <v>taán/laàn ñaàu</v>
          </cell>
          <cell r="F4899">
            <v>164588</v>
          </cell>
          <cell r="G4899">
            <v>656968</v>
          </cell>
          <cell r="H4899">
            <v>742677</v>
          </cell>
        </row>
        <row r="4900">
          <cell r="B4900" t="str">
            <v>AF.88221</v>
          </cell>
          <cell r="C4900" t="str">
            <v>Toå hôïp, di chuyeån, laép döïng, thaùo dôõ vaùn khuoân haàm ngang</v>
          </cell>
          <cell r="D4900" t="str">
            <v>taán</v>
          </cell>
          <cell r="G4900">
            <v>40256</v>
          </cell>
          <cell r="H4900">
            <v>73565</v>
          </cell>
        </row>
        <row r="4901">
          <cell r="B4901" t="str">
            <v>AF.88222</v>
          </cell>
          <cell r="C4901" t="str">
            <v>Toå hôïp, di chuyeån, laép döïng, thaùo dôõ vaùn khuoân haàm ñöùng, nghieâng</v>
          </cell>
          <cell r="D4901" t="str">
            <v>taán</v>
          </cell>
          <cell r="G4901">
            <v>48150</v>
          </cell>
          <cell r="H4901">
            <v>73565</v>
          </cell>
        </row>
        <row r="4902">
          <cell r="B4902" t="str">
            <v>AF.88310</v>
          </cell>
          <cell r="C4902" t="str">
            <v>Gia coâng, laép döïng, thaùo dôõ vaùn khuoân coâng  trình thuyû coâng</v>
          </cell>
          <cell r="D4902" t="str">
            <v>m²</v>
          </cell>
          <cell r="F4902">
            <v>49916</v>
          </cell>
          <cell r="G4902">
            <v>41032</v>
          </cell>
          <cell r="H4902">
            <v>111457</v>
          </cell>
        </row>
        <row r="4903">
          <cell r="B4903" t="str">
            <v>AF.88410</v>
          </cell>
          <cell r="C4903" t="str">
            <v>Saûn xuaát vaùn khuoân , heä treo ñôõ vaùn khuoân daàm caàu ñuùc haãng</v>
          </cell>
          <cell r="D4903" t="str">
            <v>m² beà maët beâ toâng</v>
          </cell>
          <cell r="F4903">
            <v>89326</v>
          </cell>
          <cell r="G4903">
            <v>57629</v>
          </cell>
          <cell r="H4903">
            <v>29599</v>
          </cell>
        </row>
        <row r="4904">
          <cell r="B4904" t="str">
            <v>AF.88421</v>
          </cell>
          <cell r="C4904" t="str">
            <v>Toå hôïp, laép döïng vaùn khuoân, heä treo ñôõ vaùn khuoân daàm caàu ñuùc haãng treân  caïn</v>
          </cell>
          <cell r="D4904" t="str">
            <v>taán/ laàn ñaàu</v>
          </cell>
          <cell r="F4904">
            <v>68739</v>
          </cell>
          <cell r="G4904">
            <v>81141</v>
          </cell>
          <cell r="H4904">
            <v>114974</v>
          </cell>
        </row>
        <row r="4905">
          <cell r="B4905" t="str">
            <v>AF.88422</v>
          </cell>
          <cell r="C4905" t="str">
            <v>Toå hôïp, laép döïng vaùn khuoân, heä treo ñôõ vaùn khuoân daàm caàu ñuùc haãng döôùi nöôùc</v>
          </cell>
          <cell r="D4905" t="str">
            <v>taán/ laàn ñaàu</v>
          </cell>
          <cell r="F4905">
            <v>68739</v>
          </cell>
          <cell r="G4905">
            <v>97738</v>
          </cell>
          <cell r="H4905">
            <v>317702</v>
          </cell>
        </row>
        <row r="4906">
          <cell r="B4906" t="str">
            <v>AF.88431</v>
          </cell>
          <cell r="C4906" t="str">
            <v>Thaùo, di chuyeån vaùn khuoân, heä treo ñôõ vaùn khuoân daàm caàu ñuùc haãng treân caïn</v>
          </cell>
          <cell r="D4906" t="str">
            <v>taán</v>
          </cell>
          <cell r="F4906">
            <v>58778</v>
          </cell>
          <cell r="G4906">
            <v>57629</v>
          </cell>
          <cell r="H4906">
            <v>147679</v>
          </cell>
        </row>
        <row r="4907">
          <cell r="B4907" t="str">
            <v>AF.88432</v>
          </cell>
          <cell r="C4907" t="str">
            <v>Thaùo, di chuyeån vaùn khuoân, heä treo ñôõ vaùn khuoân daàm caàu ñuùc haãng döôùi nöôùc</v>
          </cell>
          <cell r="D4907" t="str">
            <v>taán</v>
          </cell>
          <cell r="F4907">
            <v>66122</v>
          </cell>
          <cell r="G4907">
            <v>76070</v>
          </cell>
          <cell r="H4907">
            <v>351303</v>
          </cell>
        </row>
        <row r="4908">
          <cell r="B4908" t="str">
            <v>AF.51110</v>
          </cell>
          <cell r="C4908" t="str">
            <v>Saûn xuaát vöõa beâ toâng qua daây chuyeàn traïm troän coâng suaát &lt;=16 (m³/h)</v>
          </cell>
          <cell r="D4908" t="str">
            <v>m³</v>
          </cell>
          <cell r="G4908">
            <v>4006</v>
          </cell>
          <cell r="H4908">
            <v>67923</v>
          </cell>
        </row>
        <row r="4909">
          <cell r="B4909" t="str">
            <v>AF.51120</v>
          </cell>
          <cell r="C4909" t="str">
            <v>Saûn xuaát vöõa beâ toâng qua daây chuyeàn traïm troän coâng suaát &gt;16 ñeán &lt;=25 (m³/h)</v>
          </cell>
          <cell r="D4909" t="str">
            <v>m³</v>
          </cell>
          <cell r="G4909">
            <v>3387</v>
          </cell>
          <cell r="H4909">
            <v>53143</v>
          </cell>
        </row>
        <row r="4910">
          <cell r="B4910" t="str">
            <v>AF.51130</v>
          </cell>
          <cell r="C4910" t="str">
            <v>Saûn xuaát vöõa beâ toâng qua daây chuyeàn traïm troän coâng suaát &gt;25 ñeán &lt;=30 (m³/h)</v>
          </cell>
          <cell r="D4910" t="str">
            <v>m³</v>
          </cell>
          <cell r="G4910">
            <v>3278</v>
          </cell>
          <cell r="H4910">
            <v>50014</v>
          </cell>
        </row>
        <row r="4911">
          <cell r="B4911" t="str">
            <v>AF.51140</v>
          </cell>
          <cell r="C4911" t="str">
            <v>Saûn xuaát vöõa beâ toâng qua daây chuyeàn traïm troän coâng suaát &gt;30 ñeán &lt;=50 (m³/h)</v>
          </cell>
          <cell r="D4911" t="str">
            <v>m³</v>
          </cell>
          <cell r="G4911">
            <v>2550</v>
          </cell>
          <cell r="H4911">
            <v>31238</v>
          </cell>
        </row>
        <row r="4912">
          <cell r="B4912" t="str">
            <v>AF.51150</v>
          </cell>
          <cell r="C4912" t="str">
            <v>Saûn xuaát vöõa beâ toâng qua daây chuyeàn traïm troän coâng suaát &gt;50 ñeán &lt;=125 (m³/h)</v>
          </cell>
          <cell r="D4912" t="str">
            <v>m³</v>
          </cell>
          <cell r="G4912">
            <v>2185</v>
          </cell>
          <cell r="H4912">
            <v>28087</v>
          </cell>
        </row>
        <row r="4913">
          <cell r="B4913" t="str">
            <v>AF.51160</v>
          </cell>
          <cell r="C4913" t="str">
            <v>Saûn xuaát vöõa beâ toâng qua daây chuyeàn traïm troän coâng suaát &gt;125 ñeán &lt;=160 (m³/h)</v>
          </cell>
          <cell r="D4913" t="str">
            <v>m³</v>
          </cell>
          <cell r="G4913">
            <v>2040</v>
          </cell>
          <cell r="H4913">
            <v>26867</v>
          </cell>
        </row>
        <row r="4914">
          <cell r="B4914" t="str">
            <v>AF.52112</v>
          </cell>
          <cell r="C4914" t="str">
            <v>Vaän chuyeån vöõa beâ toâng baèng oâtoâ chuyeån troän 6m³ trong phaïm vi &lt;= 0,5km</v>
          </cell>
          <cell r="D4914" t="str">
            <v>100m³</v>
          </cell>
          <cell r="H4914">
            <v>3540186</v>
          </cell>
        </row>
        <row r="4915">
          <cell r="B4915" t="str">
            <v>AF.52113</v>
          </cell>
          <cell r="C4915" t="str">
            <v>Vaän chuyeån vöõa beâ toâng baèng oâtoâ chuyeån troän 10,7m³ trong phaïm vi &lt;= 0,5km</v>
          </cell>
          <cell r="D4915" t="str">
            <v>100m³</v>
          </cell>
          <cell r="H4915">
            <v>3747748</v>
          </cell>
        </row>
        <row r="4916">
          <cell r="B4916" t="str">
            <v>AF.52114</v>
          </cell>
          <cell r="C4916" t="str">
            <v>Vaän chuyeån vöõa beâ toâng baèng oâtoâ chuyeån troän 14,5m³ trong phaïm vi &lt;= 0,5km</v>
          </cell>
          <cell r="D4916" t="str">
            <v>100m³</v>
          </cell>
          <cell r="H4916">
            <v>3633661</v>
          </cell>
        </row>
        <row r="4917">
          <cell r="B4917" t="str">
            <v>AF.52122</v>
          </cell>
          <cell r="C4917" t="str">
            <v>Vaän chuyeån vöõa beâ toâng baèng oâtoâ chuyeån troän 6m³ trong phaïm vi &gt;0,5 ñeán &lt;= 1km</v>
          </cell>
          <cell r="D4917" t="str">
            <v>100m³</v>
          </cell>
          <cell r="H4917">
            <v>3788956</v>
          </cell>
        </row>
        <row r="4918">
          <cell r="B4918" t="str">
            <v>AF.52123</v>
          </cell>
          <cell r="C4918" t="str">
            <v>Vaän chuyeån vöõa beâ toâng baèng oâtoâ chuyeån troän 10,7m³ trong phaïm vi &gt;0,5 ñeán &lt;= 1km</v>
          </cell>
          <cell r="D4918" t="str">
            <v>100m³</v>
          </cell>
          <cell r="H4918">
            <v>3992499</v>
          </cell>
        </row>
        <row r="4919">
          <cell r="B4919" t="str">
            <v>AF.52124</v>
          </cell>
          <cell r="C4919" t="str">
            <v>Vaän chuyeån vöõa beâ toâng baèng oâtoâ chuyeån troän 14,5 trong phaïm vi &gt;0,5 ñeán &lt;=1km</v>
          </cell>
          <cell r="D4919" t="str">
            <v>100m³</v>
          </cell>
          <cell r="H4919">
            <v>3873004</v>
          </cell>
        </row>
        <row r="4920">
          <cell r="B4920" t="str">
            <v>AF.52132</v>
          </cell>
          <cell r="C4920" t="str">
            <v>Vaän chuyeån vöõa beâ toâng baèng oâtoâ chuyeån troän 6m³ trong phaïm vi &gt;1 ñeán &lt;= 1,5km</v>
          </cell>
          <cell r="D4920" t="str">
            <v>100m³</v>
          </cell>
          <cell r="H4920">
            <v>4018589</v>
          </cell>
        </row>
        <row r="4921">
          <cell r="B4921" t="str">
            <v>AF.52133</v>
          </cell>
          <cell r="C4921" t="str">
            <v>Vaän chuyeån vöõa beâ toâng baèng oâtoâ chuyeån troän 10,7m³ trong phaïm vi &gt;1 ñeán &lt;= 1,5km</v>
          </cell>
          <cell r="D4921" t="str">
            <v>100m³</v>
          </cell>
          <cell r="H4921">
            <v>4283140</v>
          </cell>
        </row>
        <row r="4922">
          <cell r="B4922" t="str">
            <v>AF.52134</v>
          </cell>
          <cell r="C4922" t="str">
            <v>Vaän chuyeån vöõa beâ toâng baèng oâtoâ chuyeån troän 14,5m³ trong phaïm vi &gt;1 ñeán &lt;=1,5km</v>
          </cell>
          <cell r="D4922" t="str">
            <v>100m³</v>
          </cell>
          <cell r="H4922">
            <v>4134106</v>
          </cell>
        </row>
        <row r="4923">
          <cell r="B4923" t="str">
            <v>AF.52142</v>
          </cell>
          <cell r="C4923" t="str">
            <v>Vaän chuyeån vöõa beâ toâng baèng oâtoâ chuyeån troän 6m³ trong phaïm vi &gt;1,5 ñeán &lt;= 2km</v>
          </cell>
          <cell r="D4923" t="str">
            <v>100m³</v>
          </cell>
          <cell r="H4923">
            <v>4363040</v>
          </cell>
        </row>
        <row r="4924">
          <cell r="B4924" t="str">
            <v>AF.52143</v>
          </cell>
          <cell r="C4924" t="str">
            <v>Vaän chuyeån vöõa beâ toâng baèng oâtoâ chuyeån troän 10,7m³ trong phaïm vi &gt;1,5 ñeán &lt;= 2km</v>
          </cell>
          <cell r="D4924" t="str">
            <v>100m³</v>
          </cell>
          <cell r="H4924">
            <v>4619673</v>
          </cell>
        </row>
        <row r="4925">
          <cell r="B4925" t="str">
            <v>AF.52144</v>
          </cell>
          <cell r="C4925" t="str">
            <v>Vaän chuyeån vöõa beâ toâng baèng oâtoâ chuyeån troän 14,5m³ trong phaïm vi &gt;1,5 ñeán &lt;= 2km</v>
          </cell>
          <cell r="D4925" t="str">
            <v>100m³</v>
          </cell>
          <cell r="H4925">
            <v>4460482</v>
          </cell>
        </row>
        <row r="4926">
          <cell r="B4926" t="str">
            <v>AF.52152</v>
          </cell>
          <cell r="C4926" t="str">
            <v>Vaän chuyeån vöõa beâ toâng baèng oâtoâ chuyeån troän 6m³ trong phaïm vi &gt;2 ñeán&lt;= 3km</v>
          </cell>
          <cell r="D4926" t="str">
            <v>100m³</v>
          </cell>
          <cell r="H4926">
            <v>5166758</v>
          </cell>
        </row>
        <row r="4927">
          <cell r="B4927" t="str">
            <v>AF.52153</v>
          </cell>
          <cell r="C4927" t="str">
            <v>Vaän chuyeån vöõa beâ toâng baèng oâtoâ chuyeån troän 10,7m³ trong phaïm vi &gt;2 ñeán &lt;=3km</v>
          </cell>
          <cell r="D4927" t="str">
            <v>100m³</v>
          </cell>
          <cell r="H4927">
            <v>5445707</v>
          </cell>
        </row>
        <row r="4928">
          <cell r="B4928" t="str">
            <v>AF.52154</v>
          </cell>
          <cell r="C4928" t="str">
            <v>Vaän chuyeån vöõa beâ toâng baèng oâtoâ chuyeån troän 14,5m³ trong phaïm vi &gt;2 ñeán &lt;=3km</v>
          </cell>
          <cell r="D4928" t="str">
            <v>100m³</v>
          </cell>
          <cell r="H4928">
            <v>5265545</v>
          </cell>
        </row>
        <row r="4929">
          <cell r="B4929" t="str">
            <v>AF.52161</v>
          </cell>
          <cell r="C4929" t="str">
            <v>Vaän chuyeån vöõa beâ toâng baèng oâtoâ chuyeån troän 6m³ trong phaïm vi &gt;3 ñeán &lt;= 4km</v>
          </cell>
          <cell r="D4929" t="str">
            <v>100m³</v>
          </cell>
          <cell r="H4929">
            <v>5673866</v>
          </cell>
        </row>
        <row r="4930">
          <cell r="B4930" t="str">
            <v>AF.52162</v>
          </cell>
          <cell r="C4930" t="str">
            <v>Vaän chuyeån vöõa beâ toâng baèng oâtoâ chuyeån troän 10,7m³ trong phaïm vi &gt;3 ñeán &lt;=4km</v>
          </cell>
          <cell r="D4930" t="str">
            <v>100m³</v>
          </cell>
          <cell r="H4930">
            <v>5996397</v>
          </cell>
        </row>
        <row r="4931">
          <cell r="B4931" t="str">
            <v>AF.52163</v>
          </cell>
          <cell r="C4931" t="str">
            <v>Vaän chuyeån vöõa beâ toâng baèng oâtoâ chuyeån troän 14,5m³ trong phaïm vi &gt;3 ñeán &lt;=4km</v>
          </cell>
          <cell r="D4931" t="str">
            <v>100m³</v>
          </cell>
          <cell r="H4931">
            <v>5809506</v>
          </cell>
        </row>
        <row r="4932">
          <cell r="B4932" t="str">
            <v>AF.52164</v>
          </cell>
          <cell r="C4932" t="str">
            <v>Vaän chuyeån vöõa beâ toâng baèng oâtoâ chuyeån troän 14,5m³ trong phaïm vi &gt;3 ñeán &lt;=4km</v>
          </cell>
          <cell r="D4932" t="str">
            <v>100m³</v>
          </cell>
          <cell r="H4932">
            <v>5809506</v>
          </cell>
        </row>
        <row r="4933">
          <cell r="B4933" t="str">
            <v>AF.52172</v>
          </cell>
          <cell r="C4933" t="str">
            <v>Vaän chuyeån vöõa beâ toâng baèng oâtoâ chuyeån troän 6m³. Vaän chuyeån 1km tieáp theo ngoaøi phaïm vi 4km</v>
          </cell>
          <cell r="D4933" t="str">
            <v>100m³</v>
          </cell>
          <cell r="H4933">
            <v>482231</v>
          </cell>
        </row>
        <row r="4934">
          <cell r="B4934" t="str">
            <v>AF.52173</v>
          </cell>
          <cell r="C4934" t="str">
            <v>Vaän chuyeån vöõa beâ toâng baèng oâtoâ chuyeån troän 10,7m³. Vaän chuyeån  1km tieáp theo ngoaøi phaïm vi 4km</v>
          </cell>
          <cell r="D4934" t="str">
            <v>100m³</v>
          </cell>
          <cell r="H4934">
            <v>510917</v>
          </cell>
        </row>
        <row r="4935">
          <cell r="B4935" t="str">
            <v>AF.52174</v>
          </cell>
          <cell r="C4935" t="str">
            <v>Vaän chuyeån vöõa beâ toâng baèng oâtoâ chuyeån troän 14,5m³. Vaän chuyeån 1km tieáp theo ngoaøi phaïm vi 4km</v>
          </cell>
          <cell r="D4935" t="str">
            <v>100m³</v>
          </cell>
          <cell r="H4935">
            <v>493917</v>
          </cell>
        </row>
        <row r="4936">
          <cell r="B4936" t="str">
            <v>AF.52211</v>
          </cell>
          <cell r="C4936" t="str">
            <v>Vaän chuyeån vöõa beâ toâng trong  haàm baèng xe gooøng cöï ly &lt;=0,5km</v>
          </cell>
          <cell r="D4936" t="str">
            <v>100m³</v>
          </cell>
          <cell r="H4936">
            <v>12936787</v>
          </cell>
        </row>
        <row r="4937">
          <cell r="B4937" t="str">
            <v>AF.52212</v>
          </cell>
          <cell r="C4937" t="str">
            <v>Vaän chuyeån vöõa beâ toâng trong  haàm baèng xe gooøng cöï ly &gt;0,5 ñeán &lt;=1km</v>
          </cell>
          <cell r="D4937" t="str">
            <v>100m³</v>
          </cell>
          <cell r="H4937">
            <v>14166913</v>
          </cell>
        </row>
        <row r="4938">
          <cell r="B4938" t="str">
            <v>AF.52213</v>
          </cell>
          <cell r="C4938" t="str">
            <v>Vaän chuyeån vöõa beâ toâng trong  haàm baèng xe gooøng cöï ly &gt;1 ñeán &lt;=1,5km</v>
          </cell>
          <cell r="D4938" t="str">
            <v>100m³</v>
          </cell>
          <cell r="H4938">
            <v>15395654</v>
          </cell>
        </row>
        <row r="4939">
          <cell r="B4939" t="str">
            <v>AF.52214</v>
          </cell>
          <cell r="C4939" t="str">
            <v>Vaän chuyeån vöõa beâ toâng trong  haàm baèng xe gooøng cöï ly &gt;1,5 ñeán &lt;=2km</v>
          </cell>
          <cell r="D4939" t="str">
            <v>100m³</v>
          </cell>
          <cell r="H4939">
            <v>16624395</v>
          </cell>
        </row>
        <row r="4940">
          <cell r="B4940" t="str">
            <v>AF.52215</v>
          </cell>
          <cell r="C4940" t="str">
            <v>Vaän chuyeån vöõa beâ toâng trong  haàm baèng xe gooøng cöï ly &gt;2 ñeán &lt;=3km</v>
          </cell>
          <cell r="D4940" t="str">
            <v>100m³</v>
          </cell>
          <cell r="H4940">
            <v>19074355</v>
          </cell>
        </row>
        <row r="4941">
          <cell r="B4941" t="str">
            <v>AF.52221</v>
          </cell>
          <cell r="C4941" t="str">
            <v>Vaän chuyeån vöõa beâ toâng trong  haàm baèng oâtoâ chuyeån troän 6m³, cöï ly &lt;=0,5km.</v>
          </cell>
          <cell r="D4941" t="str">
            <v>100m³</v>
          </cell>
          <cell r="H4941">
            <v>3856889</v>
          </cell>
        </row>
        <row r="4942">
          <cell r="B4942" t="str">
            <v>AF.52222</v>
          </cell>
          <cell r="C4942" t="str">
            <v>Vaän chuyeån vöõa beâ toâng trong  haàm baèng oâtoâ chuyeån troän 6m³, cöï ly &gt;0,5 ñeán &lt;=1km.</v>
          </cell>
          <cell r="D4942" t="str">
            <v>100m³</v>
          </cell>
          <cell r="H4942">
            <v>4355385</v>
          </cell>
        </row>
        <row r="4943">
          <cell r="B4943" t="str">
            <v>AF.52223</v>
          </cell>
          <cell r="C4943" t="str">
            <v>Vaän chuyeån vöõa beâ toâng trong  haàm baèng oâtoâ chuyeån troän 6m³, cöï ly &gt;1 ñeán &lt;=1,5km.</v>
          </cell>
          <cell r="D4943" t="str">
            <v>100m³</v>
          </cell>
          <cell r="H4943">
            <v>4853882</v>
          </cell>
        </row>
        <row r="4944">
          <cell r="B4944" t="str">
            <v>AF.52224</v>
          </cell>
          <cell r="C4944" t="str">
            <v>Vaän chuyeån vöõa beâ toâng trong  haàm&gt;1,5 ñeán &lt;=2km.</v>
          </cell>
          <cell r="D4944" t="str">
            <v>100m³</v>
          </cell>
          <cell r="H4944">
            <v>5352378</v>
          </cell>
        </row>
        <row r="4945">
          <cell r="B4945" t="str">
            <v>AF.52225</v>
          </cell>
          <cell r="C4945" t="str">
            <v>Vaän chuyeån vöõa beâ toâng trong  haàm&gt;2 ñeán &lt;=3km.</v>
          </cell>
          <cell r="D4945" t="str">
            <v>100m³</v>
          </cell>
          <cell r="H4945">
            <v>6343630</v>
          </cell>
        </row>
        <row r="4946">
          <cell r="B4946" t="str">
            <v>AF.52311</v>
          </cell>
          <cell r="C4946" t="str">
            <v>Vaän chuyeån vöõa beâ toâng baèng oâtoâ töï ñoå 10T trong phaïm vi &lt;= 0,5km.</v>
          </cell>
          <cell r="D4946" t="str">
            <v>100m³</v>
          </cell>
          <cell r="H4946">
            <v>2178667</v>
          </cell>
        </row>
        <row r="4947">
          <cell r="B4947" t="str">
            <v>AF.52312</v>
          </cell>
          <cell r="C4947" t="str">
            <v>Vaän chuyeån vöõa beâ toâng baèng oâtoâ töï ñoå 15trong phaïm vi  &lt;= 0,5km.</v>
          </cell>
          <cell r="D4947" t="str">
            <v>100m³</v>
          </cell>
          <cell r="H4947">
            <v>1698052</v>
          </cell>
        </row>
        <row r="4948">
          <cell r="B4948" t="str">
            <v>AF.52313</v>
          </cell>
          <cell r="C4948" t="str">
            <v>Vaän chuyeån vöõa beâ toâng baèng oâtoâ töï ñoå 22T trong phaïm vi &lt;= 0,5km</v>
          </cell>
          <cell r="D4948" t="str">
            <v>100m³</v>
          </cell>
          <cell r="H4948">
            <v>1415938</v>
          </cell>
        </row>
        <row r="4949">
          <cell r="B4949" t="str">
            <v>AF.52314</v>
          </cell>
          <cell r="C4949" t="str">
            <v>Vaän chuyeån vöõa beâ toâng baèng oâtoâ töï ñoå 22T trong phaïm vi &lt;= 0,5km</v>
          </cell>
          <cell r="D4949" t="str">
            <v>100m³</v>
          </cell>
          <cell r="H4949">
            <v>1415938</v>
          </cell>
        </row>
        <row r="4950">
          <cell r="B4950" t="str">
            <v>AF.52321</v>
          </cell>
          <cell r="C4950" t="str">
            <v>Vaän chuyeån vöõa beâ toâng baèng oâtoâ töï ñoå 10T trong phaïm vi &gt;0,5 ñeán &lt;= 1km.</v>
          </cell>
          <cell r="D4950" t="str">
            <v>100m³</v>
          </cell>
          <cell r="H4950">
            <v>2333234</v>
          </cell>
        </row>
        <row r="4951">
          <cell r="B4951" t="str">
            <v>AF.52322</v>
          </cell>
          <cell r="C4951" t="str">
            <v>Vaän chuyeån vöõa beâ toâng baèng oâtoâ töï ñoå 15T trong phaïm vi &gt;0,5 ñeán &lt;= 1km.</v>
          </cell>
          <cell r="D4951" t="str">
            <v>100m³</v>
          </cell>
          <cell r="H4951">
            <v>1792388</v>
          </cell>
        </row>
        <row r="4952">
          <cell r="B4952" t="str">
            <v>AF.52323</v>
          </cell>
          <cell r="C4952" t="str">
            <v>Vaän chuyeån vöõa beâ toâng baèng oâtoâ töï ñoå 22T trong phaïm vi &gt;0,5 ñeán &lt;= 1km.</v>
          </cell>
          <cell r="D4952" t="str">
            <v>100m³</v>
          </cell>
          <cell r="H4952">
            <v>1504434</v>
          </cell>
        </row>
        <row r="4953">
          <cell r="B4953" t="str">
            <v>AF.52324</v>
          </cell>
          <cell r="C4953" t="str">
            <v>Vaän chuyeån vöõa beâ toâng baèng oâtoâ töï ñoå 22T trong phaïm vi &gt;0,5 ñeán &lt;= 1km.</v>
          </cell>
          <cell r="D4953" t="str">
            <v>100m³</v>
          </cell>
          <cell r="H4953">
            <v>1504434</v>
          </cell>
        </row>
        <row r="4954">
          <cell r="B4954" t="str">
            <v>AF.52331</v>
          </cell>
          <cell r="C4954" t="str">
            <v>Vaän chuyeån vöõa beâ toâng baèng oâtoâ töï ñoå 10T trong phaïm vi &gt;1ñeán &lt;= 1,5km.</v>
          </cell>
          <cell r="D4954" t="str">
            <v>100m³</v>
          </cell>
          <cell r="H4954">
            <v>2421558</v>
          </cell>
        </row>
        <row r="4955">
          <cell r="B4955" t="str">
            <v>AF.52332</v>
          </cell>
          <cell r="C4955" t="str">
            <v>Vaän chuyeån vöõa beâ toâng baèng oâtoâ töï ñoå 15T trong phaïm vi &gt;1ñeán &lt;= 1,5km.</v>
          </cell>
          <cell r="D4955" t="str">
            <v>100m³</v>
          </cell>
          <cell r="H4955">
            <v>1929605</v>
          </cell>
        </row>
        <row r="4956">
          <cell r="B4956" t="str">
            <v>AF.52333</v>
          </cell>
          <cell r="C4956" t="str">
            <v>Vaän chuyeån vöõa beâ toâng baèng oâtoâ töï ñoå 22T trong phaïm vi &gt;1ñeán &lt;= 1,5km.</v>
          </cell>
          <cell r="D4956" t="str">
            <v>100m³</v>
          </cell>
          <cell r="H4956">
            <v>1612596</v>
          </cell>
        </row>
        <row r="4957">
          <cell r="B4957" t="str">
            <v>AF.52334</v>
          </cell>
          <cell r="C4957" t="str">
            <v>Vaän chuyeån vöõa beâ toâng baèng oâtoâ töï ñoå 22T trong phaïm vi &gt;1ñeán &lt;= 1,5km.</v>
          </cell>
          <cell r="D4957" t="str">
            <v>100m³</v>
          </cell>
          <cell r="H4957">
            <v>1612596</v>
          </cell>
        </row>
        <row r="4958">
          <cell r="B4958" t="str">
            <v>AF.52341</v>
          </cell>
          <cell r="C4958" t="str">
            <v>Vaän chuyeån vöõa beâ toâng baèng oâtoâ töï ñoå 10T trong phaïm vi &gt;1,5 ñeán &lt;= 2km.</v>
          </cell>
          <cell r="D4958" t="str">
            <v>100m³</v>
          </cell>
          <cell r="H4958">
            <v>2686531</v>
          </cell>
        </row>
        <row r="4959">
          <cell r="B4959" t="str">
            <v>AF.52342</v>
          </cell>
          <cell r="C4959" t="str">
            <v>Vaän chuyeån vöõa beâ toâng baèng oâtoâ töï ñoå 15T trong phaïm vi &gt;1,5 ñeán &lt;= 2km.</v>
          </cell>
          <cell r="D4959" t="str">
            <v>100m³</v>
          </cell>
          <cell r="H4959">
            <v>2075397</v>
          </cell>
        </row>
        <row r="4960">
          <cell r="B4960" t="str">
            <v>AF.52343</v>
          </cell>
          <cell r="C4960" t="str">
            <v>Vaän chuyeån vöõa beâ toâng baèng oâtoâ töï ñoå 22T trong phaïm vi &gt;1,5 ñeán &lt;= 2km.</v>
          </cell>
          <cell r="D4960" t="str">
            <v>100m³</v>
          </cell>
          <cell r="H4960">
            <v>1730590</v>
          </cell>
        </row>
        <row r="4961">
          <cell r="B4961" t="str">
            <v>AF.52344</v>
          </cell>
          <cell r="C4961" t="str">
            <v>Vaän chuyeån vöõa beâ toâng baèng oâtoâ töï ñoå 22T trong phaïm vi &gt;1,5 ñeán &lt;= 2km.</v>
          </cell>
          <cell r="D4961" t="str">
            <v>100m³</v>
          </cell>
          <cell r="H4961">
            <v>1730590</v>
          </cell>
        </row>
        <row r="4962">
          <cell r="B4962" t="str">
            <v>AF.52351</v>
          </cell>
          <cell r="C4962" t="str">
            <v>Vaän chuyeån vöõa beâ toâng baèng oâtoâ töï ñoå 10 T trong phaïm vi &gt;2 ñeán &lt;= 3km</v>
          </cell>
          <cell r="D4962" t="str">
            <v>100m³</v>
          </cell>
          <cell r="H4962">
            <v>3179676</v>
          </cell>
        </row>
        <row r="4963">
          <cell r="B4963" t="str">
            <v>AF.52352</v>
          </cell>
          <cell r="C4963" t="str">
            <v>Vaän chuyeån vöõa beâ toâng baèng oâtoâ töï ñoå 15 T trong phaïm vi &gt;2 ñeán &lt;= 3km</v>
          </cell>
          <cell r="D4963" t="str">
            <v>100m³</v>
          </cell>
          <cell r="H4963">
            <v>2444166</v>
          </cell>
        </row>
        <row r="4964">
          <cell r="B4964" t="str">
            <v>AF.52353</v>
          </cell>
          <cell r="C4964" t="str">
            <v>Vaän chuyeån vöõa beâ toâng baèng oâtoâ töï ñoå 22 T trong phaïm vi &gt;2 ñeán &lt;= 3km</v>
          </cell>
          <cell r="D4964" t="str">
            <v>100m³</v>
          </cell>
          <cell r="H4964">
            <v>2045243</v>
          </cell>
        </row>
        <row r="4965">
          <cell r="B4965" t="str">
            <v>AF.52354</v>
          </cell>
          <cell r="C4965" t="str">
            <v>Vaän chuyeån vöõa beâ toâng baèng oâtoâ töï ñoå 22 T trong phaïm vi &gt;2 ñeán &lt;= 3km</v>
          </cell>
          <cell r="D4965" t="str">
            <v>100m³</v>
          </cell>
          <cell r="H4965">
            <v>2045243</v>
          </cell>
        </row>
        <row r="4966">
          <cell r="C4966" t="str">
            <v>Coäng</v>
          </cell>
        </row>
        <row r="4972">
          <cell r="B4972" t="str">
            <v>MAÕ HIEÄU</v>
          </cell>
          <cell r="C4972" t="str">
            <v>NOÄI DUNG</v>
          </cell>
          <cell r="D4972" t="str">
            <v>ÑÔN VÒ</v>
          </cell>
          <cell r="E4972" t="str">
            <v>KHOÁI LÖÔÏNG</v>
          </cell>
          <cell r="F4972" t="str">
            <v>ÑÔN GIAÙ</v>
          </cell>
        </row>
        <row r="4973">
          <cell r="F4973" t="str">
            <v>VAÄT LIEÄU</v>
          </cell>
          <cell r="G4973" t="str">
            <v>NH.COÂNG</v>
          </cell>
          <cell r="H4973" t="str">
            <v>MAÙY</v>
          </cell>
        </row>
        <row r="4974">
          <cell r="B4974">
            <v>12075</v>
          </cell>
          <cell r="C4974" t="str">
            <v>Gia coâng laép ñaët caùp theùp döï öùng löïc daàm caàu keùo sau</v>
          </cell>
          <cell r="D4974" t="str">
            <v>taán</v>
          </cell>
          <cell r="F4974">
            <v>15576000</v>
          </cell>
          <cell r="G4974">
            <v>1290884</v>
          </cell>
          <cell r="H4974">
            <v>4145889</v>
          </cell>
        </row>
        <row r="4975">
          <cell r="B4975" t="str">
            <v>AG.11112</v>
          </cell>
          <cell r="C4975" t="str">
            <v>Beâ toâng coïc, coät. Vöõa beâ toâng maùc 150, ñaù 1x2cm, ñoä suït 2-4 cm</v>
          </cell>
          <cell r="D4975" t="str">
            <v>m³</v>
          </cell>
          <cell r="F4975">
            <v>383067</v>
          </cell>
          <cell r="G4975">
            <v>66652</v>
          </cell>
          <cell r="H4975">
            <v>25161</v>
          </cell>
        </row>
        <row r="4976">
          <cell r="B4976" t="str">
            <v>AG.11113</v>
          </cell>
          <cell r="C4976" t="str">
            <v>Beâ toâng coïc, coät. Vöõa beâ toâng maùc 200, ñaù 1x2cm, ñoä suït 2-4 cm</v>
          </cell>
          <cell r="D4976" t="str">
            <v>m³</v>
          </cell>
          <cell r="F4976">
            <v>429329</v>
          </cell>
          <cell r="G4976">
            <v>66652</v>
          </cell>
          <cell r="H4976">
            <v>25161</v>
          </cell>
        </row>
        <row r="4977">
          <cell r="B4977" t="str">
            <v>AG.11114</v>
          </cell>
          <cell r="C4977" t="str">
            <v>Beâ toâng coïc, coät. Vöõa beâ toâng maùc 250, ñaù 1x2cm, ñoä suït 2-4 cm</v>
          </cell>
          <cell r="D4977" t="str">
            <v>m³</v>
          </cell>
          <cell r="F4977">
            <v>477141</v>
          </cell>
          <cell r="G4977">
            <v>66652</v>
          </cell>
          <cell r="H4977">
            <v>25161</v>
          </cell>
        </row>
        <row r="4978">
          <cell r="B4978" t="str">
            <v>AG.11115</v>
          </cell>
          <cell r="C4978" t="str">
            <v>Beâ toâng coïc, coät. Vöõa beâ toâng maùc 300, ñaù 1x2cm, ñoä suït 2-4 cm</v>
          </cell>
          <cell r="D4978" t="str">
            <v>m³</v>
          </cell>
          <cell r="F4978">
            <v>518288</v>
          </cell>
          <cell r="G4978">
            <v>66652</v>
          </cell>
          <cell r="H4978">
            <v>25161</v>
          </cell>
        </row>
        <row r="4979">
          <cell r="B4979" t="str">
            <v>AG.11122</v>
          </cell>
          <cell r="C4979" t="str">
            <v>Beâ toâng coïc cöø. Vöõa beâ toâng maùc 150, ñaù 1x2cm, ñoä suït 2-4 cm</v>
          </cell>
          <cell r="D4979" t="str">
            <v>m³</v>
          </cell>
          <cell r="F4979">
            <v>383067</v>
          </cell>
          <cell r="G4979">
            <v>136583</v>
          </cell>
          <cell r="H4979">
            <v>21469</v>
          </cell>
        </row>
        <row r="4980">
          <cell r="B4980" t="str">
            <v>AG.11123</v>
          </cell>
          <cell r="C4980" t="str">
            <v>Beâ toâng coïc cöø. Vöõa beâ toâng maùc 200, ñaù 1x2cm, ñoä suït 2-4 cm</v>
          </cell>
          <cell r="D4980" t="str">
            <v>m³</v>
          </cell>
          <cell r="F4980">
            <v>429329</v>
          </cell>
          <cell r="G4980">
            <v>136583</v>
          </cell>
          <cell r="H4980">
            <v>21469</v>
          </cell>
        </row>
        <row r="4981">
          <cell r="B4981" t="str">
            <v>AG.11124</v>
          </cell>
          <cell r="C4981" t="str">
            <v>Beâ toâng coïc cöø. Vöõa beâ toâng maùc 250, ñaù 1x2cm, ñoä suït 2-4 cm</v>
          </cell>
          <cell r="D4981" t="str">
            <v>m³</v>
          </cell>
          <cell r="F4981">
            <v>477141</v>
          </cell>
          <cell r="G4981">
            <v>136583</v>
          </cell>
          <cell r="H4981">
            <v>21469</v>
          </cell>
        </row>
        <row r="4982">
          <cell r="B4982" t="str">
            <v>AG.11125</v>
          </cell>
          <cell r="C4982" t="str">
            <v>Beâ toâng coïc cöø. Vöõa beâ toâng maùc 300, ñaù 1x2cm, ñoä suït 2-4 cm</v>
          </cell>
          <cell r="D4982" t="str">
            <v>m³</v>
          </cell>
          <cell r="F4982">
            <v>518288</v>
          </cell>
          <cell r="G4982">
            <v>136583</v>
          </cell>
          <cell r="H4982">
            <v>21469</v>
          </cell>
        </row>
        <row r="4983">
          <cell r="B4983" t="str">
            <v>AG.11212</v>
          </cell>
          <cell r="C4983" t="str">
            <v>Beâ toâng xaø daàm. Vöõa beâ toâng maùc 150, ñaù 1x2cm, ñoä suït 2-4 cm</v>
          </cell>
          <cell r="D4983" t="str">
            <v>m³</v>
          </cell>
          <cell r="F4983">
            <v>383067</v>
          </cell>
          <cell r="G4983">
            <v>69857</v>
          </cell>
          <cell r="H4983">
            <v>25161</v>
          </cell>
        </row>
        <row r="4984">
          <cell r="B4984" t="str">
            <v>AG.11213</v>
          </cell>
          <cell r="C4984" t="str">
            <v>Beâ toâng xaø daàm. Vöõa beâ toâng maùc 200, ñaù 1x2cm, ñoä suït 2-4 cm</v>
          </cell>
          <cell r="D4984" t="str">
            <v>m³</v>
          </cell>
          <cell r="F4984">
            <v>429329</v>
          </cell>
          <cell r="G4984">
            <v>69857</v>
          </cell>
          <cell r="H4984">
            <v>25161</v>
          </cell>
        </row>
        <row r="4985">
          <cell r="B4985" t="str">
            <v>AG.11214</v>
          </cell>
          <cell r="C4985" t="str">
            <v>Beâ toâng xaø daàm. Vöõa beâ toâng maùc 250, ñaù 1x2cm, ñoä suït 2-4 cm</v>
          </cell>
          <cell r="D4985" t="str">
            <v>m³</v>
          </cell>
          <cell r="F4985">
            <v>477141</v>
          </cell>
          <cell r="G4985">
            <v>69857</v>
          </cell>
          <cell r="H4985">
            <v>25161</v>
          </cell>
        </row>
        <row r="4986">
          <cell r="B4986" t="str">
            <v>AG.11215</v>
          </cell>
          <cell r="C4986" t="str">
            <v>Beâ toâng xaø daàm. Vöõa beâ toâng maùc 300, ñaù 1x2cm, ñoä suït 2-4 cm</v>
          </cell>
          <cell r="D4986" t="str">
            <v>m³</v>
          </cell>
          <cell r="F4986">
            <v>518288</v>
          </cell>
          <cell r="G4986">
            <v>69857</v>
          </cell>
          <cell r="H4986">
            <v>25161</v>
          </cell>
        </row>
        <row r="4987">
          <cell r="B4987" t="str">
            <v>AG.11312</v>
          </cell>
          <cell r="C4987" t="str">
            <v>Beâ toâng panen ba maët. Vöõa beâ toâng maùc 150, ñaù 1x2cm, ñoä suït 2-4 cm</v>
          </cell>
          <cell r="D4987" t="str">
            <v>m³</v>
          </cell>
          <cell r="F4987">
            <v>383067</v>
          </cell>
          <cell r="G4987">
            <v>91169</v>
          </cell>
          <cell r="H4987">
            <v>19561</v>
          </cell>
        </row>
        <row r="4988">
          <cell r="B4988" t="str">
            <v>AG.11313</v>
          </cell>
          <cell r="C4988" t="str">
            <v>Beâ toâng panen ba maët. Vöõa beâ toâng maùc 200, ñaù 1x2cm, ñoä suït 2-4 cm</v>
          </cell>
          <cell r="D4988" t="str">
            <v>m³</v>
          </cell>
          <cell r="F4988">
            <v>429329</v>
          </cell>
          <cell r="G4988">
            <v>91169</v>
          </cell>
          <cell r="H4988">
            <v>19561</v>
          </cell>
        </row>
        <row r="4989">
          <cell r="B4989" t="str">
            <v>AG.11314</v>
          </cell>
          <cell r="C4989" t="str">
            <v>Beâ toâng panen ba maët. Vöõa beâ toâng maùc 250, ñaù 1x2cm, ñoä suït 2-4 cm</v>
          </cell>
          <cell r="D4989" t="str">
            <v>m³</v>
          </cell>
          <cell r="F4989">
            <v>477141</v>
          </cell>
          <cell r="G4989">
            <v>91169</v>
          </cell>
          <cell r="H4989">
            <v>19561</v>
          </cell>
        </row>
        <row r="4990">
          <cell r="B4990" t="str">
            <v>AG.11315</v>
          </cell>
          <cell r="C4990" t="str">
            <v>Beâ toâng panen ba maët. Vöõa beâ toâng maùc 300, ñaù 1x2cm, ñoä suït 2-4 cm</v>
          </cell>
          <cell r="D4990" t="str">
            <v>m³</v>
          </cell>
          <cell r="F4990">
            <v>518288</v>
          </cell>
          <cell r="G4990">
            <v>91169</v>
          </cell>
          <cell r="H4990">
            <v>19561</v>
          </cell>
        </row>
        <row r="4991">
          <cell r="B4991" t="str">
            <v>AG.11322</v>
          </cell>
          <cell r="C4991" t="str">
            <v>Beâ toâng panen boán maët. Vöõa beâ toâng maùc 150, ñaù 1x2cm, ñoä suït 2-4 cm</v>
          </cell>
          <cell r="D4991" t="str">
            <v>m³</v>
          </cell>
          <cell r="F4991">
            <v>383067</v>
          </cell>
          <cell r="G4991">
            <v>135766</v>
          </cell>
          <cell r="H4991">
            <v>19561</v>
          </cell>
        </row>
        <row r="4992">
          <cell r="B4992" t="str">
            <v>AG.11323</v>
          </cell>
          <cell r="C4992" t="str">
            <v>Beâ toâng panen boán maët. Vöõa beâ toâng maùc 200, ñaù 1x2cm, ñoä suït 2-4 cm</v>
          </cell>
          <cell r="D4992" t="str">
            <v>m³</v>
          </cell>
          <cell r="F4992">
            <v>429329</v>
          </cell>
          <cell r="G4992">
            <v>135766</v>
          </cell>
          <cell r="H4992">
            <v>19561</v>
          </cell>
        </row>
        <row r="4993">
          <cell r="B4993" t="str">
            <v>AG.11324</v>
          </cell>
          <cell r="C4993" t="str">
            <v>Beâ toâng panen boán maët. Vöõa beâ toâng maùc 250, ñaù 1x2cm, ñoä suït 2-4 cm</v>
          </cell>
          <cell r="D4993" t="str">
            <v>m³</v>
          </cell>
          <cell r="F4993">
            <v>477141</v>
          </cell>
          <cell r="G4993">
            <v>135766</v>
          </cell>
          <cell r="H4993">
            <v>19561</v>
          </cell>
        </row>
        <row r="4994">
          <cell r="B4994" t="str">
            <v>AG.11325</v>
          </cell>
          <cell r="C4994" t="str">
            <v>Beâ toâng panen boán maët. Vöõa beâ toâng maùc 300, ñaù 1x2cm, ñoä suït 2-4 cm</v>
          </cell>
          <cell r="D4994" t="str">
            <v>m³</v>
          </cell>
          <cell r="F4994">
            <v>518288</v>
          </cell>
          <cell r="G4994">
            <v>135766</v>
          </cell>
          <cell r="H4994">
            <v>19561</v>
          </cell>
        </row>
        <row r="4995">
          <cell r="B4995" t="str">
            <v>AG.11412</v>
          </cell>
          <cell r="C4995" t="str">
            <v>Beâ toâng taám ñan, maùi haét, lanh toâ, ñaù 1x2cm maùc 150, ñoä suït 2÷4 cm</v>
          </cell>
          <cell r="D4995" t="str">
            <v>m³</v>
          </cell>
          <cell r="F4995">
            <v>383067</v>
          </cell>
          <cell r="G4995">
            <v>93605</v>
          </cell>
          <cell r="H4995">
            <v>12804</v>
          </cell>
        </row>
        <row r="4996">
          <cell r="B4996" t="str">
            <v>AG.11413</v>
          </cell>
          <cell r="C4996" t="str">
            <v>Beâ toâng taám ñan, maùi haét, lanh toâ, ñaù 1x2cm maùc 200, ñoä suït 2÷4 cm</v>
          </cell>
          <cell r="D4996" t="str">
            <v>m³</v>
          </cell>
          <cell r="F4996">
            <v>429329</v>
          </cell>
          <cell r="G4996">
            <v>93605</v>
          </cell>
          <cell r="H4996">
            <v>12804</v>
          </cell>
        </row>
        <row r="4997">
          <cell r="B4997" t="str">
            <v>AG.11414</v>
          </cell>
          <cell r="C4997" t="str">
            <v>Beâ toâng taám ñan, maùi haét, lanh toâ, ñaù 1x2cm maùc 250, ñoä suït 2÷4 cm</v>
          </cell>
          <cell r="D4997" t="str">
            <v>m³</v>
          </cell>
          <cell r="F4997">
            <v>477141</v>
          </cell>
          <cell r="G4997">
            <v>93605</v>
          </cell>
          <cell r="H4997">
            <v>12804</v>
          </cell>
        </row>
        <row r="4998">
          <cell r="B4998" t="str">
            <v>AG.11415</v>
          </cell>
          <cell r="C4998" t="str">
            <v>Beâ toâng taám ñan, maùi haét, lanh toâ, ñaù 1x2cm maùc 300, ñoä suït 2÷4 cm</v>
          </cell>
          <cell r="D4998" t="str">
            <v>m³</v>
          </cell>
          <cell r="F4998">
            <v>518288</v>
          </cell>
          <cell r="G4998">
            <v>93605</v>
          </cell>
          <cell r="H4998">
            <v>12804</v>
          </cell>
        </row>
        <row r="4999">
          <cell r="B4999" t="str">
            <v>AG.11422</v>
          </cell>
          <cell r="C4999" t="str">
            <v>B tng nan hoa Vöõa beâ toâng maùc 150, ñaù 1x2cm, ñoä suït 2-4 cm</v>
          </cell>
          <cell r="D4999" t="str">
            <v>m³</v>
          </cell>
          <cell r="F4999">
            <v>383067</v>
          </cell>
          <cell r="G4999">
            <v>181017</v>
          </cell>
          <cell r="H4999">
            <v>12804</v>
          </cell>
        </row>
        <row r="5000">
          <cell r="B5000" t="str">
            <v>AG.11423</v>
          </cell>
          <cell r="C5000" t="str">
            <v>B tng nan hoa Vöõa beâ toâng maùc 200, ñaù 1x2cm, ñoä suït 2-4 cm</v>
          </cell>
          <cell r="D5000" t="str">
            <v>m³</v>
          </cell>
          <cell r="F5000">
            <v>429329</v>
          </cell>
          <cell r="G5000">
            <v>181017</v>
          </cell>
          <cell r="H5000">
            <v>12804</v>
          </cell>
        </row>
        <row r="5001">
          <cell r="B5001" t="str">
            <v>AG.11424</v>
          </cell>
          <cell r="C5001" t="str">
            <v>B tng nan hoa Vöõa beâ toâng maùc 250, ñaù 1x2cm, ñoä suït 2-4 cm</v>
          </cell>
          <cell r="D5001" t="str">
            <v>m³</v>
          </cell>
          <cell r="F5001">
            <v>477141</v>
          </cell>
          <cell r="G5001">
            <v>181017</v>
          </cell>
          <cell r="H5001">
            <v>12804</v>
          </cell>
        </row>
        <row r="5002">
          <cell r="B5002" t="str">
            <v>AG.11425</v>
          </cell>
          <cell r="C5002" t="str">
            <v>B tng nan hoa Vöõa beâ toâng maùc 300, ñaù 1x2cm, ñoä suït 2-4 cm</v>
          </cell>
          <cell r="D5002" t="str">
            <v>m³</v>
          </cell>
          <cell r="F5002">
            <v>518288</v>
          </cell>
          <cell r="G5002">
            <v>181017</v>
          </cell>
          <cell r="H5002">
            <v>12804</v>
          </cell>
        </row>
        <row r="5003">
          <cell r="B5003" t="str">
            <v>AG.11432</v>
          </cell>
          <cell r="C5003" t="str">
            <v>Beâ toâng laù chôùp Vöõa beâ toâng maùc 150, ñaù 1x2cm, ñoä suït 2-4 cm</v>
          </cell>
          <cell r="D5003" t="str">
            <v>m³</v>
          </cell>
          <cell r="F5003">
            <v>383067</v>
          </cell>
          <cell r="G5003">
            <v>113637</v>
          </cell>
          <cell r="H5003">
            <v>12804</v>
          </cell>
        </row>
        <row r="5004">
          <cell r="B5004" t="str">
            <v>AG.11433</v>
          </cell>
          <cell r="C5004" t="str">
            <v>Beâ toâng laù chôùp Vöõa beâ toâng maùc 200, ñaù 1x2cm, ñoä suït 2-4 cm</v>
          </cell>
          <cell r="D5004" t="str">
            <v>m³</v>
          </cell>
          <cell r="F5004">
            <v>429329</v>
          </cell>
          <cell r="G5004">
            <v>113637</v>
          </cell>
          <cell r="H5004">
            <v>12804</v>
          </cell>
        </row>
        <row r="5005">
          <cell r="B5005" t="str">
            <v>AG.11434</v>
          </cell>
          <cell r="C5005" t="str">
            <v>Beâ toâng laù chôùp Vöõa beâ toâng maùc 250, ñaù 1x2cm, ñoä suït 2-4 cm</v>
          </cell>
          <cell r="D5005" t="str">
            <v>m³</v>
          </cell>
          <cell r="F5005">
            <v>477141</v>
          </cell>
          <cell r="G5005">
            <v>113637</v>
          </cell>
          <cell r="H5005">
            <v>12804</v>
          </cell>
        </row>
        <row r="5006">
          <cell r="B5006" t="str">
            <v>AG.11435</v>
          </cell>
          <cell r="C5006" t="str">
            <v>Beâ toâng laù chôùp Vöõa beâ toâng maùc 300, ñaù 1x2cm, ñoä suït 2-4 cm</v>
          </cell>
          <cell r="D5006" t="str">
            <v>m³</v>
          </cell>
          <cell r="F5006">
            <v>518288</v>
          </cell>
          <cell r="G5006">
            <v>113637</v>
          </cell>
          <cell r="H5006">
            <v>12804</v>
          </cell>
        </row>
        <row r="5007">
          <cell r="B5007" t="str">
            <v>AG.11442</v>
          </cell>
          <cell r="C5007" t="str">
            <v>Beâ toâng cöûa soå trôøi, con sôn Vöõa beâ toâng maùc 150, ñaù 1x2cm, ñoä suït 2-4 cm</v>
          </cell>
          <cell r="D5007" t="str">
            <v>m³</v>
          </cell>
          <cell r="F5007">
            <v>383067</v>
          </cell>
          <cell r="G5007">
            <v>131848</v>
          </cell>
          <cell r="H5007">
            <v>12804</v>
          </cell>
        </row>
        <row r="5008">
          <cell r="B5008" t="str">
            <v>AG.11443</v>
          </cell>
          <cell r="C5008" t="str">
            <v>Beâ toâng cöûa soå trôøi, con sôn Vöõa beâ toâng maùc 200, ñaù 1x2cm, ñoä suït 2-4 cm</v>
          </cell>
          <cell r="D5008" t="str">
            <v>m³</v>
          </cell>
          <cell r="F5008">
            <v>429329</v>
          </cell>
          <cell r="G5008">
            <v>131848</v>
          </cell>
          <cell r="H5008">
            <v>12804</v>
          </cell>
        </row>
        <row r="5009">
          <cell r="B5009" t="str">
            <v>AG.11444</v>
          </cell>
          <cell r="C5009" t="str">
            <v>Beâ toâng cöûa soå trôøi, con sôn Vöõa beâ toâng maùc 250, ñaù 1x2cm, ñoä suït 2-4 cm</v>
          </cell>
          <cell r="D5009" t="str">
            <v>m³</v>
          </cell>
          <cell r="F5009">
            <v>477141</v>
          </cell>
          <cell r="G5009">
            <v>131848</v>
          </cell>
          <cell r="H5009">
            <v>12804</v>
          </cell>
        </row>
        <row r="5010">
          <cell r="B5010" t="str">
            <v>AG.11445</v>
          </cell>
          <cell r="C5010" t="str">
            <v>Beâ toâng cöûa soå trôøi, con sôn Vöõa beâ toâng maùc 300, ñaù 1x2cm, ñoä suït 2-4 cm</v>
          </cell>
          <cell r="D5010" t="str">
            <v>m³</v>
          </cell>
          <cell r="F5010">
            <v>518288</v>
          </cell>
          <cell r="G5010">
            <v>131848</v>
          </cell>
          <cell r="H5010">
            <v>12804</v>
          </cell>
        </row>
        <row r="5011">
          <cell r="B5011" t="str">
            <v>AG.11452</v>
          </cell>
          <cell r="C5011" t="str">
            <v>B tng hng ro, lan can Vöõa beâ toâng maùc 150, ñaù 1x2cm, ñoä suït 2-4 cm</v>
          </cell>
          <cell r="D5011" t="str">
            <v>m³</v>
          </cell>
          <cell r="F5011">
            <v>383067</v>
          </cell>
          <cell r="G5011">
            <v>104167</v>
          </cell>
          <cell r="H5011">
            <v>12804</v>
          </cell>
        </row>
        <row r="5012">
          <cell r="B5012" t="str">
            <v>AG.11453</v>
          </cell>
          <cell r="C5012" t="str">
            <v>B tng hng ro, lan can Vöõa beâ toâng maùc 200, ñaù 1x2cm, ñoä suït 2-4 cm</v>
          </cell>
          <cell r="D5012" t="str">
            <v>m³</v>
          </cell>
          <cell r="F5012">
            <v>429329</v>
          </cell>
          <cell r="G5012">
            <v>104167</v>
          </cell>
          <cell r="H5012">
            <v>12804</v>
          </cell>
        </row>
        <row r="5013">
          <cell r="B5013" t="str">
            <v>AG.11454</v>
          </cell>
          <cell r="C5013" t="str">
            <v>B tng hng ro, lan can Vöõa beâ toâng maùc 250, ñaù 1x2cm, ñoä suït 2-4 cm</v>
          </cell>
          <cell r="D5013" t="str">
            <v>m³</v>
          </cell>
          <cell r="F5013">
            <v>477141</v>
          </cell>
          <cell r="G5013">
            <v>104167</v>
          </cell>
          <cell r="H5013">
            <v>12804</v>
          </cell>
        </row>
        <row r="5014">
          <cell r="B5014" t="str">
            <v>AG.11455</v>
          </cell>
          <cell r="C5014" t="str">
            <v>B tng hng ro, lan can Vöõa beâ toâng maùc 300, ñaù 1x2cm, ñoä suït 2-4 cm</v>
          </cell>
          <cell r="D5014" t="str">
            <v>m³</v>
          </cell>
          <cell r="F5014">
            <v>518288</v>
          </cell>
          <cell r="G5014">
            <v>104167</v>
          </cell>
          <cell r="H5014">
            <v>12804</v>
          </cell>
        </row>
        <row r="5015">
          <cell r="B5015" t="str">
            <v>AG.11512</v>
          </cell>
          <cell r="C5015" t="str">
            <v>Beâ toâng oáng coáng Vöõa beâ toâng maùc 150, ñaù 1x2cm, ñoä suït 2-4 cm</v>
          </cell>
          <cell r="D5015" t="str">
            <v>m³</v>
          </cell>
          <cell r="F5015">
            <v>383067</v>
          </cell>
          <cell r="G5015">
            <v>88406</v>
          </cell>
          <cell r="H5015">
            <v>14085</v>
          </cell>
        </row>
        <row r="5016">
          <cell r="B5016" t="str">
            <v>AG.11513</v>
          </cell>
          <cell r="C5016" t="str">
            <v>Beâ toâng oáng coáng Vöõa beâ toâng maùc 200, ñaù 1x2cm, ñoä suït 6-8cm</v>
          </cell>
          <cell r="D5016" t="str">
            <v>m³</v>
          </cell>
          <cell r="F5016">
            <v>429329</v>
          </cell>
          <cell r="G5016">
            <v>88406</v>
          </cell>
          <cell r="H5016">
            <v>14085</v>
          </cell>
        </row>
        <row r="5017">
          <cell r="B5017" t="str">
            <v>AG.11514</v>
          </cell>
          <cell r="C5017" t="str">
            <v>Beâ toâng oáng coáng Vöõa beâ toâng maùc 250, ñaù 1x2cm, ñoä suït 6-8 cm</v>
          </cell>
          <cell r="D5017" t="str">
            <v>m³</v>
          </cell>
          <cell r="F5017">
            <v>477141</v>
          </cell>
          <cell r="G5017">
            <v>88406</v>
          </cell>
          <cell r="H5017">
            <v>14085</v>
          </cell>
        </row>
        <row r="5018">
          <cell r="B5018" t="str">
            <v>AG.11515</v>
          </cell>
          <cell r="C5018" t="str">
            <v>Beâ toâng oáng coáng Vöõa beâ toâng maùc 300, ñaù 1x2cm, ñoä suït 6-8 cm</v>
          </cell>
          <cell r="D5018" t="str">
            <v>m³</v>
          </cell>
          <cell r="F5018">
            <v>518288</v>
          </cell>
          <cell r="G5018">
            <v>88406</v>
          </cell>
          <cell r="H5018">
            <v>14085</v>
          </cell>
        </row>
        <row r="5019">
          <cell r="B5019" t="str">
            <v>AG.11612</v>
          </cell>
          <cell r="C5019" t="str">
            <v>Beâ toâng oáng buy fi &lt; = 70 cm Vöõa beâ toâng maùc 150, ñaù 1x2cm, ñoä suït 6-8cm</v>
          </cell>
          <cell r="D5019" t="str">
            <v>m³</v>
          </cell>
          <cell r="F5019">
            <v>383067</v>
          </cell>
          <cell r="G5019">
            <v>115244</v>
          </cell>
          <cell r="H5019">
            <v>14085</v>
          </cell>
        </row>
        <row r="5020">
          <cell r="B5020" t="str">
            <v>AG.11613</v>
          </cell>
          <cell r="C5020" t="str">
            <v>Beâ toâng oáng buy fi &lt; = 70 cm Vöõa beâ toâng maùc 200, ñaù 1x2cm, ñoä suït 6-8cm</v>
          </cell>
          <cell r="D5020" t="str">
            <v>m³</v>
          </cell>
          <cell r="F5020">
            <v>429329</v>
          </cell>
          <cell r="G5020">
            <v>115244</v>
          </cell>
          <cell r="H5020">
            <v>14085</v>
          </cell>
        </row>
        <row r="5021">
          <cell r="B5021" t="str">
            <v>AG.11614</v>
          </cell>
          <cell r="C5021" t="str">
            <v>Beâ toâng oáng buy fi &lt; = 70 cm Vöõa beâ toâng maùc 250, ñaù 1x2cm, ñoä suït 6-8cm</v>
          </cell>
          <cell r="D5021" t="str">
            <v>m³</v>
          </cell>
          <cell r="F5021">
            <v>477141</v>
          </cell>
          <cell r="G5021">
            <v>115244</v>
          </cell>
          <cell r="H5021">
            <v>14085</v>
          </cell>
        </row>
        <row r="5022">
          <cell r="B5022" t="str">
            <v>AG.11615</v>
          </cell>
          <cell r="C5022" t="str">
            <v>Beâ toâng oáng buy fi &lt; = 70 cm Vöõa beâ toâng maùc 300, ñaù 1x2cm, ñoä suït 6-8cm</v>
          </cell>
          <cell r="D5022" t="str">
            <v>m³</v>
          </cell>
          <cell r="F5022">
            <v>518288</v>
          </cell>
          <cell r="G5022">
            <v>115244</v>
          </cell>
          <cell r="H5022">
            <v>14085</v>
          </cell>
        </row>
        <row r="5023">
          <cell r="B5023" t="str">
            <v>AG.11622</v>
          </cell>
          <cell r="C5023" t="str">
            <v>Beâ toâng oáng buy fi &gt; 70 cm Vöõa beâ toâng maùc 150, ñaù 1x2cm, ñoä suït 6-8cm</v>
          </cell>
          <cell r="D5023" t="str">
            <v>m³</v>
          </cell>
          <cell r="F5023">
            <v>383067</v>
          </cell>
          <cell r="G5023">
            <v>98273</v>
          </cell>
          <cell r="H5023">
            <v>14725</v>
          </cell>
        </row>
        <row r="5024">
          <cell r="B5024" t="str">
            <v>AG.11623</v>
          </cell>
          <cell r="C5024" t="str">
            <v>Beâ toâng oáng buy fi &gt; 70 cm Vöõa beâ toâng maùc 200, ñaù 1x2cm, ñoä suït 6-8cm</v>
          </cell>
          <cell r="D5024" t="str">
            <v>m³</v>
          </cell>
          <cell r="F5024">
            <v>429329</v>
          </cell>
          <cell r="G5024">
            <v>98273</v>
          </cell>
          <cell r="H5024">
            <v>14725</v>
          </cell>
        </row>
        <row r="5025">
          <cell r="B5025" t="str">
            <v>AG.11624</v>
          </cell>
          <cell r="C5025" t="str">
            <v>Beâ toâng oáng buy fi &gt; 70 cm Vöõa beâ toâng maùc 250, ñaù 1x2cm, ñoä suït 6-8cm</v>
          </cell>
          <cell r="D5025" t="str">
            <v>m³</v>
          </cell>
          <cell r="F5025">
            <v>477141</v>
          </cell>
          <cell r="G5025">
            <v>98273</v>
          </cell>
          <cell r="H5025">
            <v>14725</v>
          </cell>
        </row>
        <row r="5026">
          <cell r="B5026" t="str">
            <v>AG.11625</v>
          </cell>
          <cell r="C5026" t="str">
            <v>Beâ toâng oáng buy fi &gt; 70 cm Vöõa beâ toâng maùc 300, ñaù 1x2cm, ñoä suït 6-8cm</v>
          </cell>
          <cell r="D5026" t="str">
            <v>m³</v>
          </cell>
          <cell r="F5026">
            <v>518288</v>
          </cell>
          <cell r="G5026">
            <v>98273</v>
          </cell>
          <cell r="H5026">
            <v>14725</v>
          </cell>
        </row>
        <row r="5027">
          <cell r="B5027" t="str">
            <v>AG.11713</v>
          </cell>
          <cell r="C5027" t="str">
            <v>Beâ toâng daàm caàu ñoå baèng thuû coâng, daàm ñaëc chöõ ( T, I ) Vöõa beâ toâng maùc 200, ñaù 1x2cm, ñoä suït 2-4 cm</v>
          </cell>
          <cell r="D5027" t="str">
            <v>m³</v>
          </cell>
          <cell r="F5027">
            <v>429329</v>
          </cell>
          <cell r="G5027">
            <v>178550</v>
          </cell>
          <cell r="H5027">
            <v>45203</v>
          </cell>
        </row>
        <row r="5028">
          <cell r="B5028" t="str">
            <v>AG.11714</v>
          </cell>
          <cell r="C5028" t="str">
            <v>Beâ toâng daàm caàu ñoå baèng thuû coâng, daàm ñaëc chöõ ( T, I ) Vöõa beâ toâng maùc 250, ñaù 1x2cm, ñoä suït 2-4 cm</v>
          </cell>
          <cell r="D5028" t="str">
            <v>m³</v>
          </cell>
          <cell r="F5028">
            <v>477141</v>
          </cell>
          <cell r="G5028">
            <v>178550</v>
          </cell>
          <cell r="H5028">
            <v>45203</v>
          </cell>
        </row>
        <row r="5029">
          <cell r="B5029" t="str">
            <v>AG.11715</v>
          </cell>
          <cell r="C5029" t="str">
            <v>Beâ toâng daàm caàu ñoå baèng thuû coâng, daàm ñaëc chöõ ( T, I ) Vöõa beâ toâng maùc 300, ñaù 1x2cm, ñoä suït 2-4 cm</v>
          </cell>
          <cell r="D5029" t="str">
            <v>m³</v>
          </cell>
          <cell r="F5029">
            <v>518288</v>
          </cell>
          <cell r="G5029">
            <v>178550</v>
          </cell>
          <cell r="H5029">
            <v>45203</v>
          </cell>
        </row>
        <row r="5030">
          <cell r="B5030" t="str">
            <v>AG.11723</v>
          </cell>
          <cell r="C5030" t="str">
            <v>Beâ toâng daàm caàu ñoå baèng thuû coâng, daàm hoäp T  ( baûn roãng ) Vöõa beâ toâng maùc 200, ñaù 1x2cm, ñoä suït 2-4cm</v>
          </cell>
          <cell r="D5030" t="str">
            <v>m³</v>
          </cell>
          <cell r="F5030">
            <v>429329</v>
          </cell>
          <cell r="G5030">
            <v>204058</v>
          </cell>
          <cell r="H5030">
            <v>45203</v>
          </cell>
        </row>
        <row r="5031">
          <cell r="B5031" t="str">
            <v>AG.11724</v>
          </cell>
          <cell r="C5031" t="str">
            <v>Beâ toâng daàm caàu ñoå baèng thuû coâng, daàm hoäp T  ( baûn roãng ) Vöõa beâ toâng maùc 250, ñaù 1x2cm, ñoä suït 2-4cm</v>
          </cell>
          <cell r="D5031" t="str">
            <v>m³</v>
          </cell>
          <cell r="F5031">
            <v>477141</v>
          </cell>
          <cell r="G5031">
            <v>204058</v>
          </cell>
          <cell r="H5031">
            <v>45203</v>
          </cell>
        </row>
        <row r="5032">
          <cell r="B5032" t="str">
            <v>AG.11725</v>
          </cell>
          <cell r="C5032" t="str">
            <v>Beâ toâng daàm caàu ñoå baèng thuû coâng, daàm hoäp T  ( baûn roãng ) Vöõa beâ toâng maùc 300, ñaù 1x2cm, ñoä suït 2-4cm</v>
          </cell>
          <cell r="D5032" t="str">
            <v>m³</v>
          </cell>
          <cell r="F5032">
            <v>518288</v>
          </cell>
          <cell r="G5032">
            <v>204058</v>
          </cell>
          <cell r="H5032">
            <v>45203</v>
          </cell>
        </row>
        <row r="5033">
          <cell r="B5033" t="str">
            <v>AG.11733</v>
          </cell>
          <cell r="C5033" t="str">
            <v>Beâ toâng daàm caàu ñoå baèng thuû coâng, daàm baûn Vöõa beâ toâng maùc 200, ñaù 1x2cm, ñoä suït 2-4cm</v>
          </cell>
          <cell r="D5033" t="str">
            <v>m³</v>
          </cell>
          <cell r="F5033">
            <v>429329</v>
          </cell>
          <cell r="G5033">
            <v>216811</v>
          </cell>
          <cell r="H5033">
            <v>52736</v>
          </cell>
        </row>
        <row r="5034">
          <cell r="B5034" t="str">
            <v>AG.11734</v>
          </cell>
          <cell r="C5034" t="str">
            <v>Beâ toâng daàm caàu ñoå baèng thuû coâng, daàm baûn Vöõa beâ toâng maùc 250, ñaù 1x2cm, ñoä suït 2-4cm</v>
          </cell>
          <cell r="D5034" t="str">
            <v>m³</v>
          </cell>
          <cell r="F5034">
            <v>477141</v>
          </cell>
          <cell r="G5034">
            <v>216811</v>
          </cell>
          <cell r="H5034">
            <v>52736</v>
          </cell>
        </row>
        <row r="5035">
          <cell r="B5035" t="str">
            <v>AG.11735</v>
          </cell>
          <cell r="C5035" t="str">
            <v>Beâ toâng daàm caàu ñoå baèng thuû coâng, daàm baûn Vöõa beâ toâng maùc 300, ñaù 1x2cm, ñoä suït 2-4cm</v>
          </cell>
          <cell r="D5035" t="str">
            <v>m³</v>
          </cell>
          <cell r="F5035">
            <v>518288</v>
          </cell>
          <cell r="G5035">
            <v>216811</v>
          </cell>
          <cell r="H5035">
            <v>52736</v>
          </cell>
        </row>
        <row r="5036">
          <cell r="B5036" t="str">
            <v>AG.11812</v>
          </cell>
          <cell r="C5036" t="str">
            <v>Beâ toâng baûn maët caàu Vöõa beâ toâng maùc 150, ñaù 1x2cm, ñoä suït 2-4 cm</v>
          </cell>
          <cell r="D5036" t="str">
            <v>m³</v>
          </cell>
          <cell r="F5036">
            <v>383067</v>
          </cell>
          <cell r="G5036">
            <v>136038</v>
          </cell>
          <cell r="H5036">
            <v>25161</v>
          </cell>
        </row>
        <row r="5037">
          <cell r="B5037" t="str">
            <v>AG.11813</v>
          </cell>
          <cell r="C5037" t="str">
            <v>Beâ toâng baûn maët caàu Vöõa beâ toâng maùc 200, ñaù 1x2cm, ñoä suït 2-4 cm</v>
          </cell>
          <cell r="D5037" t="str">
            <v>m³</v>
          </cell>
          <cell r="F5037">
            <v>429329</v>
          </cell>
          <cell r="G5037">
            <v>136038</v>
          </cell>
          <cell r="H5037">
            <v>25161</v>
          </cell>
        </row>
        <row r="5038">
          <cell r="B5038" t="str">
            <v>AG.11814</v>
          </cell>
          <cell r="C5038" t="str">
            <v>Beâ toâng baûn maët caàu Vöõa beâ toâng maùc 250, ñaù 1x2cm, ñoä suït 2-4 cm</v>
          </cell>
          <cell r="D5038" t="str">
            <v>m³</v>
          </cell>
          <cell r="F5038">
            <v>477141</v>
          </cell>
          <cell r="G5038">
            <v>136038</v>
          </cell>
          <cell r="H5038">
            <v>25161</v>
          </cell>
        </row>
        <row r="5039">
          <cell r="B5039" t="str">
            <v>AG.11815</v>
          </cell>
          <cell r="C5039" t="str">
            <v>Beâ toâng baûn maët caàu Vöõa beâ toâng maùc 300, ñaù 1x2cm, ñoä suït 2-4 cm</v>
          </cell>
          <cell r="D5039" t="str">
            <v>m³</v>
          </cell>
          <cell r="F5039">
            <v>518288</v>
          </cell>
          <cell r="G5039">
            <v>136038</v>
          </cell>
          <cell r="H5039">
            <v>25161</v>
          </cell>
        </row>
        <row r="5040">
          <cell r="B5040" t="str">
            <v>AG.11822</v>
          </cell>
          <cell r="C5040" t="str">
            <v>Beâ toâng baûn ngaên ba laùt Vöõa beâ toâng maùc 150, ñaù 1x2cm, ñoä suït 2-4 cm</v>
          </cell>
          <cell r="D5040" t="str">
            <v>m³</v>
          </cell>
          <cell r="F5040">
            <v>383067</v>
          </cell>
          <cell r="G5040">
            <v>151343</v>
          </cell>
          <cell r="H5040">
            <v>25161</v>
          </cell>
        </row>
        <row r="5041">
          <cell r="B5041" t="str">
            <v>AG.11823</v>
          </cell>
          <cell r="C5041" t="str">
            <v>Beâ toâng baûn ngaên ba laùt Vöõa beâ toâng maùc 200, ñaù 1x2cm, ñoä suït 2-4 cm</v>
          </cell>
          <cell r="D5041" t="str">
            <v>m³</v>
          </cell>
          <cell r="F5041">
            <v>429329</v>
          </cell>
          <cell r="G5041">
            <v>151343</v>
          </cell>
          <cell r="H5041">
            <v>25161</v>
          </cell>
        </row>
        <row r="5042">
          <cell r="B5042" t="str">
            <v>AG.11824</v>
          </cell>
          <cell r="C5042" t="str">
            <v>Beâ toâng baûn ngaên ba laùt Vöõa beâ toâng maùc 250, ñaù 1x2cm, ñoä suït 2-4 cm</v>
          </cell>
          <cell r="D5042" t="str">
            <v>m³</v>
          </cell>
          <cell r="F5042">
            <v>477141</v>
          </cell>
          <cell r="G5042">
            <v>151343</v>
          </cell>
          <cell r="H5042">
            <v>25161</v>
          </cell>
        </row>
        <row r="5043">
          <cell r="B5043" t="str">
            <v>AG.11825</v>
          </cell>
          <cell r="C5043" t="str">
            <v>Beâ toâng baûn ngaên ba laùt Vöõa beâ toâng maùc 300, ñaù 1x2cm, ñoä suït 2-4 cm</v>
          </cell>
          <cell r="D5043" t="str">
            <v>m³</v>
          </cell>
          <cell r="F5043">
            <v>518288</v>
          </cell>
          <cell r="G5043">
            <v>151343</v>
          </cell>
          <cell r="H5043">
            <v>25161</v>
          </cell>
        </row>
        <row r="5044">
          <cell r="B5044" t="str">
            <v>AG.11832</v>
          </cell>
          <cell r="C5044" t="str">
            <v>Beâ toâng keát caáu caàu khaùc Vöõa beâ toâng maùc 150, ñaù 1x2cm, ñoä suït 2-4 cm</v>
          </cell>
          <cell r="D5044" t="str">
            <v>m³</v>
          </cell>
          <cell r="F5044">
            <v>383067</v>
          </cell>
          <cell r="G5044">
            <v>129662</v>
          </cell>
          <cell r="H5044">
            <v>25161</v>
          </cell>
        </row>
        <row r="5045">
          <cell r="B5045" t="str">
            <v>AG.11833</v>
          </cell>
          <cell r="C5045" t="str">
            <v>Beâ toâng keát caáu caàu khaùc Vöõa beâ toâng maùc 200, ñaù 1x2cm, ñoä suït 2-4 cm</v>
          </cell>
          <cell r="D5045" t="str">
            <v>m³</v>
          </cell>
          <cell r="F5045">
            <v>429329</v>
          </cell>
          <cell r="G5045">
            <v>129662</v>
          </cell>
          <cell r="H5045">
            <v>25161</v>
          </cell>
        </row>
        <row r="5046">
          <cell r="B5046" t="str">
            <v>AG.11834</v>
          </cell>
          <cell r="C5046" t="str">
            <v>Beâ toâng keát caáu caàu khaùc Vöõa beâ toâng maùc 250, ñaù 1x2cm, ñoä suït 2-4cm</v>
          </cell>
          <cell r="D5046" t="str">
            <v>m³</v>
          </cell>
          <cell r="F5046">
            <v>477141</v>
          </cell>
          <cell r="G5046">
            <v>129662</v>
          </cell>
          <cell r="H5046">
            <v>25161</v>
          </cell>
        </row>
        <row r="5047">
          <cell r="B5047" t="str">
            <v>AG.11835</v>
          </cell>
          <cell r="C5047" t="str">
            <v>Beâ toâng keát caáu caàu khaùc Vöõa beâ toâng maùc 300, ñaù 1x2cm, ñoä suït 2-4cm</v>
          </cell>
          <cell r="D5047" t="str">
            <v>m³</v>
          </cell>
          <cell r="F5047">
            <v>518288</v>
          </cell>
          <cell r="G5047">
            <v>129662</v>
          </cell>
          <cell r="H5047">
            <v>25161</v>
          </cell>
        </row>
        <row r="5048">
          <cell r="B5048" t="str">
            <v>AG.11910</v>
          </cell>
          <cell r="C5048" t="str">
            <v>Beâ toâng cuïc laáp soâng</v>
          </cell>
          <cell r="D5048" t="str">
            <v>m³</v>
          </cell>
          <cell r="G5048">
            <v>80348</v>
          </cell>
          <cell r="H5048">
            <v>19025</v>
          </cell>
        </row>
        <row r="5049">
          <cell r="B5049" t="str">
            <v>AG.11912</v>
          </cell>
          <cell r="C5049" t="str">
            <v>Beâ toâng cuïc laáp soâng, ñaù 1x2 M150 - ñoä suït 2-4cm</v>
          </cell>
          <cell r="D5049" t="str">
            <v>m³</v>
          </cell>
          <cell r="F5049">
            <v>383067</v>
          </cell>
          <cell r="G5049">
            <v>80348</v>
          </cell>
          <cell r="H5049">
            <v>19025</v>
          </cell>
        </row>
        <row r="5050">
          <cell r="B5050" t="str">
            <v>AG.11913</v>
          </cell>
          <cell r="C5050" t="str">
            <v>Beâ toâng cuïc laáp soâng, ñaù 1x2 M200 - ñoä suït 2-4cm</v>
          </cell>
          <cell r="D5050" t="str">
            <v>m³</v>
          </cell>
          <cell r="F5050">
            <v>429329</v>
          </cell>
          <cell r="G5050">
            <v>80348</v>
          </cell>
          <cell r="H5050">
            <v>19025</v>
          </cell>
        </row>
        <row r="5051">
          <cell r="B5051" t="str">
            <v>AG.11914</v>
          </cell>
          <cell r="C5051" t="str">
            <v>Beâ toâng cuïc laáp soâng, ñaù 1x2 M250 - ñoä suït 2-4cm</v>
          </cell>
          <cell r="D5051" t="str">
            <v>m³</v>
          </cell>
          <cell r="F5051">
            <v>477141</v>
          </cell>
          <cell r="G5051">
            <v>80348</v>
          </cell>
          <cell r="H5051">
            <v>19025</v>
          </cell>
        </row>
        <row r="5052">
          <cell r="B5052" t="str">
            <v>AG.11915</v>
          </cell>
          <cell r="C5052" t="str">
            <v>Beâ toâng cuïc laáp soâng, ñaù 1x2 m³00 - ñoä suït 2-4cm</v>
          </cell>
          <cell r="D5052" t="str">
            <v>m³</v>
          </cell>
          <cell r="F5052">
            <v>518288</v>
          </cell>
          <cell r="G5052">
            <v>80348</v>
          </cell>
          <cell r="H5052">
            <v>19025</v>
          </cell>
        </row>
        <row r="5053">
          <cell r="B5053" t="str">
            <v>AG.11920</v>
          </cell>
          <cell r="C5053" t="str">
            <v>Beâ toâng cuïc chaén soùng</v>
          </cell>
          <cell r="D5053" t="str">
            <v>m³</v>
          </cell>
          <cell r="G5053">
            <v>81623</v>
          </cell>
          <cell r="H5053">
            <v>20026</v>
          </cell>
        </row>
        <row r="5054">
          <cell r="B5054" t="str">
            <v>AG.11922</v>
          </cell>
          <cell r="C5054" t="str">
            <v>Beâ toâng cuïc chaén soùng, ñaù 1x2 M150 - ñoä suït 2-4cm</v>
          </cell>
          <cell r="D5054" t="str">
            <v>m³</v>
          </cell>
          <cell r="F5054">
            <v>383067</v>
          </cell>
          <cell r="G5054">
            <v>81623</v>
          </cell>
          <cell r="H5054">
            <v>20026</v>
          </cell>
        </row>
        <row r="5055">
          <cell r="B5055" t="str">
            <v>AG.11923</v>
          </cell>
          <cell r="C5055" t="str">
            <v>Beâ toâng cuïc chaén soùng, ñaù 1x2 M200 - ñoä suït 2-4cm</v>
          </cell>
          <cell r="D5055" t="str">
            <v>m³</v>
          </cell>
          <cell r="F5055">
            <v>429329</v>
          </cell>
          <cell r="G5055">
            <v>81623</v>
          </cell>
          <cell r="H5055">
            <v>20026</v>
          </cell>
        </row>
        <row r="5056">
          <cell r="B5056" t="str">
            <v>AG.11924</v>
          </cell>
          <cell r="C5056" t="str">
            <v>Beâ toâng cuïc chaén soùng, ñaù 1x2 M250 - ñoä suït 2-4cm</v>
          </cell>
          <cell r="D5056" t="str">
            <v>m³</v>
          </cell>
          <cell r="F5056">
            <v>477141</v>
          </cell>
          <cell r="G5056">
            <v>81623</v>
          </cell>
          <cell r="H5056">
            <v>20026</v>
          </cell>
        </row>
        <row r="5057">
          <cell r="B5057" t="str">
            <v>AG.11925</v>
          </cell>
          <cell r="C5057" t="str">
            <v>Beâ toâng cuïc chaén soùng, ñaù 1x2 m³00 - ñoä suït 2-4cm</v>
          </cell>
          <cell r="D5057" t="str">
            <v>m³</v>
          </cell>
          <cell r="F5057">
            <v>518288</v>
          </cell>
          <cell r="G5057">
            <v>81623</v>
          </cell>
          <cell r="H5057">
            <v>20026</v>
          </cell>
        </row>
        <row r="5058">
          <cell r="B5058" t="str">
            <v>AG.12112</v>
          </cell>
          <cell r="C5058" t="str">
            <v>Beâ toâng daàm caàu ñoå baèng caàn caåu, daàm ñaëc ( Chöõ I, T) Vöõa beâ toâng maùc 150, ñaù 1x2cm, ñoä suït 6-8 cm</v>
          </cell>
          <cell r="D5058" t="str">
            <v>m³</v>
          </cell>
          <cell r="F5058">
            <v>394618</v>
          </cell>
          <cell r="G5058">
            <v>148367</v>
          </cell>
          <cell r="H5058">
            <v>79238</v>
          </cell>
        </row>
        <row r="5059">
          <cell r="B5059" t="str">
            <v>AG.12113</v>
          </cell>
          <cell r="C5059" t="str">
            <v>Beâ toâng daàm caàu ñoå baèng caàn caåu, daàm ñaëc ( Chöõ I, T) Vöõa beâ toâng maùc 200, ñaù 1x2cm, ñoä suït 6-8 cm</v>
          </cell>
          <cell r="D5059" t="str">
            <v>m³</v>
          </cell>
          <cell r="F5059">
            <v>444015</v>
          </cell>
          <cell r="G5059">
            <v>148367</v>
          </cell>
          <cell r="H5059">
            <v>79238</v>
          </cell>
        </row>
        <row r="5060">
          <cell r="B5060" t="str">
            <v>AG.12114</v>
          </cell>
          <cell r="C5060" t="str">
            <v>Beâ toâng daàm caàu ñoå baèng caàn caåu, daàm ñaëc ( Chöõ I, T) Vöõa beâ toâng maùc 250, ñaù 1x2cm, ñoä suït 6-8 cm</v>
          </cell>
          <cell r="D5060" t="str">
            <v>m³</v>
          </cell>
          <cell r="F5060">
            <v>499969</v>
          </cell>
          <cell r="G5060">
            <v>148367</v>
          </cell>
          <cell r="H5060">
            <v>79238</v>
          </cell>
        </row>
        <row r="5061">
          <cell r="B5061" t="str">
            <v>AG.12115</v>
          </cell>
          <cell r="C5061" t="str">
            <v>Beâ toâng daàm caàu ñoå baèng caàn caåu, daàm ñaëc ( Chöõ I, T) Vöõa beâ toâng maùc 300, ñaù 1x2cm, ñoä suït 6-8 cm</v>
          </cell>
          <cell r="D5061" t="str">
            <v>m³</v>
          </cell>
          <cell r="F5061">
            <v>534869</v>
          </cell>
          <cell r="G5061">
            <v>148367</v>
          </cell>
          <cell r="H5061">
            <v>79238</v>
          </cell>
        </row>
        <row r="5062">
          <cell r="B5062" t="str">
            <v>AG.12122</v>
          </cell>
          <cell r="C5062" t="str">
            <v>Beâ toâng daàm caàu ñoå baèng caàn caåu, daàm hoäp ( T, baûn roãng ) Vöõa beâ toâng maùc 150, ñaù 1x2cm, ñoä suït 6-8 cm</v>
          </cell>
          <cell r="D5062" t="str">
            <v>m³</v>
          </cell>
          <cell r="F5062">
            <v>394618</v>
          </cell>
          <cell r="G5062">
            <v>161971</v>
          </cell>
          <cell r="H5062">
            <v>150643</v>
          </cell>
        </row>
        <row r="5063">
          <cell r="B5063" t="str">
            <v>AG.12123</v>
          </cell>
          <cell r="C5063" t="str">
            <v>Beâ toâng daàm caàu ñoå baèng caàn caåu, daàm hoäp ( T, baûn roãng ) Vöõa beâ toâng maùc 200, ñaù 1x2cm, ñoä suït 6-8 cm</v>
          </cell>
          <cell r="D5063" t="str">
            <v>m³</v>
          </cell>
          <cell r="F5063">
            <v>444015</v>
          </cell>
          <cell r="G5063">
            <v>161971</v>
          </cell>
          <cell r="H5063">
            <v>150643</v>
          </cell>
        </row>
        <row r="5064">
          <cell r="B5064" t="str">
            <v>AG.12124</v>
          </cell>
          <cell r="C5064" t="str">
            <v>Beâ toâng daàm caàu ñoå baèng caàn caåu, daàm hoäp ( T, baûn roãng ) Vöõa beâ toâng maùc 250, ñaù 1x2cm, ñoä suït 6-8 cm</v>
          </cell>
          <cell r="D5064" t="str">
            <v>m³</v>
          </cell>
          <cell r="F5064">
            <v>499969</v>
          </cell>
          <cell r="G5064">
            <v>161971</v>
          </cell>
          <cell r="H5064">
            <v>150643</v>
          </cell>
        </row>
        <row r="5065">
          <cell r="B5065" t="str">
            <v>AG.12125</v>
          </cell>
          <cell r="C5065" t="str">
            <v>Beâ toâng daàm caàu ñoå baèng caàn caåu, daàm hoäp ( T, baûn roãng ) Vöõa beâ toâng maùc 300, ñaù 1x2cm, ñoä suït 6-8 cm</v>
          </cell>
          <cell r="D5065" t="str">
            <v>m³</v>
          </cell>
          <cell r="F5065">
            <v>534869</v>
          </cell>
          <cell r="G5065">
            <v>161971</v>
          </cell>
          <cell r="H5065">
            <v>150643</v>
          </cell>
        </row>
        <row r="5066">
          <cell r="B5066" t="str">
            <v>AG.12132</v>
          </cell>
          <cell r="C5066" t="str">
            <v>eâ toâng daàm caàu ñoå baèng caàn caåu, daàm baûn Vöõa beâ toâng maùc 150, ñaù 1x2cm, ñoä suït 6-8 cm</v>
          </cell>
          <cell r="D5066" t="str">
            <v>m³</v>
          </cell>
          <cell r="F5066">
            <v>394618</v>
          </cell>
          <cell r="G5066">
            <v>67169</v>
          </cell>
          <cell r="H5066">
            <v>66591</v>
          </cell>
        </row>
        <row r="5067">
          <cell r="B5067" t="str">
            <v>AG.12133</v>
          </cell>
          <cell r="C5067" t="str">
            <v>eâ toâng daàm caàu ñoå baèng caàn caåu, daàm baûn Vöõa beâ toâng maùc 200, ñaù 1x2cm, ñoä suït 6-8 cm</v>
          </cell>
          <cell r="D5067" t="str">
            <v>m³</v>
          </cell>
          <cell r="F5067">
            <v>444015</v>
          </cell>
          <cell r="G5067">
            <v>67169</v>
          </cell>
          <cell r="H5067">
            <v>66591</v>
          </cell>
        </row>
        <row r="5068">
          <cell r="B5068" t="str">
            <v>AG.12134</v>
          </cell>
          <cell r="C5068" t="str">
            <v>eâ toâng daàm caàu ñoå baèng caàn caåu, daàm baûn Vöõa beâ toâng maùc 250, ñaù 1x2cm, ñoä suït 6-8 cm</v>
          </cell>
          <cell r="D5068" t="str">
            <v>m³</v>
          </cell>
          <cell r="F5068">
            <v>499969</v>
          </cell>
          <cell r="G5068">
            <v>67169</v>
          </cell>
          <cell r="H5068">
            <v>66591</v>
          </cell>
        </row>
        <row r="5069">
          <cell r="B5069" t="str">
            <v>AG.12135</v>
          </cell>
          <cell r="C5069" t="str">
            <v>eâ toâng daàm caàu ñoå baèng caàn caåu, daàm baûn Vöõa beâ toâng maùc 300, ñaù 1x2cm, ñoä suït 6-8 cm</v>
          </cell>
          <cell r="D5069" t="str">
            <v>m³</v>
          </cell>
          <cell r="F5069">
            <v>534869</v>
          </cell>
          <cell r="G5069">
            <v>67169</v>
          </cell>
          <cell r="H5069">
            <v>66591</v>
          </cell>
        </row>
        <row r="5070">
          <cell r="B5070" t="str">
            <v>AG.12212</v>
          </cell>
          <cell r="C5070" t="str">
            <v>Beâ toâng daàm caàu ñoå baèng bôm beâ toâng, daàm ñaëc ( chöõ T, I ) Vöõa beâ toâng maùc 150, ñaù 1x2cm, ñoä suït 6-8 cm</v>
          </cell>
          <cell r="D5070" t="str">
            <v>m³</v>
          </cell>
          <cell r="F5070">
            <v>394618</v>
          </cell>
          <cell r="G5070">
            <v>148367</v>
          </cell>
          <cell r="H5070">
            <v>90336</v>
          </cell>
        </row>
        <row r="5071">
          <cell r="B5071" t="str">
            <v>AG.12213</v>
          </cell>
          <cell r="C5071" t="str">
            <v>Beâ toâng daàm caàu ñoå baèng bôm beâ toâng, daàm ñaëc ( chöõ T, I ) Vöõa beâ toâng maùc 200, ñaù 1x2cm, ñoä suït 6-8 cm</v>
          </cell>
          <cell r="D5071" t="str">
            <v>m³</v>
          </cell>
          <cell r="F5071">
            <v>455038</v>
          </cell>
          <cell r="G5071">
            <v>148367</v>
          </cell>
          <cell r="H5071">
            <v>90336</v>
          </cell>
        </row>
        <row r="5072">
          <cell r="B5072" t="str">
            <v>AG.12214</v>
          </cell>
          <cell r="C5072" t="str">
            <v>Beâ toâng daàm caàu ñoå baèng bôm beâ toâng, daàm ñaëc ( chöõ T, I ) Vöõa beâ toâng maùc 250, ñaù 1x2cm, ñoä suït 6-8 cm</v>
          </cell>
          <cell r="D5072" t="str">
            <v>m³</v>
          </cell>
          <cell r="F5072">
            <v>512485</v>
          </cell>
          <cell r="G5072">
            <v>148367</v>
          </cell>
          <cell r="H5072">
            <v>90336</v>
          </cell>
        </row>
        <row r="5073">
          <cell r="B5073" t="str">
            <v>AG.12215</v>
          </cell>
          <cell r="C5073" t="str">
            <v>Beâ toâng daàm caàu ñoå baèng bôm beâ toâng, daàm ñaëc ( chöõ T, I ) Vöõa beâ toâng maùc 300, ñaù 1x2cm, ñoä suït 6-8 cm</v>
          </cell>
          <cell r="D5073" t="str">
            <v>m³</v>
          </cell>
          <cell r="F5073">
            <v>548906</v>
          </cell>
          <cell r="G5073">
            <v>148367</v>
          </cell>
          <cell r="H5073">
            <v>90336</v>
          </cell>
        </row>
        <row r="5074">
          <cell r="B5074" t="str">
            <v>AG.12222</v>
          </cell>
          <cell r="C5074" t="str">
            <v>Beâ toâng daàm caàu ñoå baèng bôm beâ toâng, daàm hoäp ( T, baûn roãng ) Vöõa beâ toâng maùc 150, ñaù 1x2cm, ñoä suït 6-8 cm</v>
          </cell>
          <cell r="D5074" t="str">
            <v>m³</v>
          </cell>
          <cell r="F5074">
            <v>394618</v>
          </cell>
          <cell r="G5074">
            <v>161971</v>
          </cell>
          <cell r="H5074">
            <v>92573</v>
          </cell>
        </row>
        <row r="5075">
          <cell r="B5075" t="str">
            <v>AG.12223</v>
          </cell>
          <cell r="C5075" t="str">
            <v>Beâ toâng daàm caàu ñoå baèng bôm beâ toâng, daàm hoäp ( T, baûn roãng ) Vöõa beâ toâng maùc 200, ñaù 1x2cm, ñoä suït 6-8 cm</v>
          </cell>
          <cell r="D5075" t="str">
            <v>m³</v>
          </cell>
          <cell r="F5075">
            <v>455038</v>
          </cell>
          <cell r="G5075">
            <v>161971</v>
          </cell>
          <cell r="H5075">
            <v>92573</v>
          </cell>
        </row>
        <row r="5076">
          <cell r="B5076" t="str">
            <v>AG.12224</v>
          </cell>
          <cell r="C5076" t="str">
            <v>Beâ toâng daàm caàu ñoå baèng bôm beâ toâng, daàm hoäp ( T, baûn roãng ) Vöõa beâ toâng maùc 250, ñaù 1x2cm, ñoä suït 6-8 cm</v>
          </cell>
          <cell r="D5076" t="str">
            <v>m³</v>
          </cell>
          <cell r="F5076">
            <v>512485</v>
          </cell>
          <cell r="G5076">
            <v>161971</v>
          </cell>
          <cell r="H5076">
            <v>92573</v>
          </cell>
        </row>
        <row r="5077">
          <cell r="B5077" t="str">
            <v>AG.12225</v>
          </cell>
          <cell r="C5077" t="str">
            <v>Beâ toâng daàm caàu ñoå baèng bôm beâ toâng, daàm hoäp ( T, baûn roãng ) Vöõa beâ toâng maùc 300, ñaù 1x2cm, ñoä suït 6-8 cm</v>
          </cell>
          <cell r="D5077" t="str">
            <v>m³</v>
          </cell>
          <cell r="F5077">
            <v>548906</v>
          </cell>
          <cell r="G5077">
            <v>161971</v>
          </cell>
          <cell r="H5077">
            <v>92573</v>
          </cell>
        </row>
        <row r="5078">
          <cell r="B5078" t="str">
            <v>AG.12232</v>
          </cell>
          <cell r="C5078" t="str">
            <v>Beâ toâng daàm caàu ñoå baèng bôm beâ toâng, daàm hoäp ( Daàm hoäp ) Vöõa beâ toâng maùc 150, ñaù 1x2cm, ñoä suït 6-8 cm</v>
          </cell>
          <cell r="D5078" t="str">
            <v>m³</v>
          </cell>
          <cell r="F5078">
            <v>388786</v>
          </cell>
          <cell r="G5078">
            <v>67169</v>
          </cell>
          <cell r="H5078">
            <v>79184</v>
          </cell>
        </row>
        <row r="5079">
          <cell r="B5079" t="str">
            <v>AG.12233</v>
          </cell>
          <cell r="C5079" t="str">
            <v>Beâ toâng daàm caàu ñoå baèng bôm beâ toâng, daàm hoäp ( Daàm hoäp ) Vöõa beâ toâng maùc 200, ñaù 1x2cm, ñoä suït 6-8 cm</v>
          </cell>
          <cell r="D5079" t="str">
            <v>m³</v>
          </cell>
          <cell r="F5079">
            <v>455038</v>
          </cell>
          <cell r="G5079">
            <v>67169</v>
          </cell>
          <cell r="H5079">
            <v>79184</v>
          </cell>
        </row>
        <row r="5080">
          <cell r="B5080" t="str">
            <v>AG.12234</v>
          </cell>
          <cell r="C5080" t="str">
            <v>Beâ toâng daàm caàu ñoå baèng bôm beâ toâng, daàm hoäp ( Daàm hoäp ) Vöõa beâ toâng maùc 250, ñaù 1x2cm, ñoä suït 6-8 cm</v>
          </cell>
          <cell r="D5080" t="str">
            <v>m³</v>
          </cell>
          <cell r="F5080">
            <v>512485</v>
          </cell>
          <cell r="G5080">
            <v>67169</v>
          </cell>
          <cell r="H5080">
            <v>79184</v>
          </cell>
        </row>
        <row r="5081">
          <cell r="B5081" t="str">
            <v>AG.12235</v>
          </cell>
          <cell r="C5081" t="str">
            <v>Beâ toâng daàm caàu ñoå baèng bôm beâ toâng, daàm hoäp ( Daàm hoäp ) Vöõa beâ toâng maùc 300, ñaù 1x2cm, ñoä suït 6-8 cm</v>
          </cell>
          <cell r="D5081" t="str">
            <v>m³</v>
          </cell>
          <cell r="F5081">
            <v>548906</v>
          </cell>
          <cell r="G5081">
            <v>67169</v>
          </cell>
          <cell r="H5081">
            <v>79184</v>
          </cell>
        </row>
        <row r="5082">
          <cell r="B5082" t="str">
            <v>AG.13111</v>
          </cell>
          <cell r="C5082" t="str">
            <v>Coát theùp coät, coïc, cöø, xaø daàm, giaèng ñöôøng kính coát theùp &lt;=10 mm.</v>
          </cell>
          <cell r="D5082" t="str">
            <v>taán</v>
          </cell>
          <cell r="F5082">
            <v>7518570</v>
          </cell>
          <cell r="G5082">
            <v>562405</v>
          </cell>
          <cell r="H5082">
            <v>21982</v>
          </cell>
        </row>
        <row r="5083">
          <cell r="B5083" t="str">
            <v>AG.13121</v>
          </cell>
          <cell r="C5083" t="str">
            <v>Coát theùp coät, coïc, cöø, xaø daàm, giaèng ñöôøng kính coát theùp &gt;10 ñeán &lt;= 18mm.</v>
          </cell>
          <cell r="D5083" t="str">
            <v>taán</v>
          </cell>
          <cell r="F5083">
            <v>7801930</v>
          </cell>
          <cell r="G5083">
            <v>308632</v>
          </cell>
          <cell r="H5083">
            <v>136124</v>
          </cell>
        </row>
        <row r="5084">
          <cell r="B5084" t="str">
            <v>AG.13131</v>
          </cell>
          <cell r="C5084" t="str">
            <v>Coát theùp coät, coïc, cöø, xaø daàm, giaèng ñöôøng kính coát theùp &gt; 18mm.</v>
          </cell>
          <cell r="D5084" t="str">
            <v>taán</v>
          </cell>
          <cell r="F5084">
            <v>7750930</v>
          </cell>
          <cell r="G5084">
            <v>295608</v>
          </cell>
          <cell r="H5084">
            <v>123147</v>
          </cell>
        </row>
        <row r="5085">
          <cell r="B5085" t="str">
            <v>AG.13211</v>
          </cell>
          <cell r="C5085" t="str">
            <v>Coát theùp panen ñöôøng kính &lt;= 10mm.</v>
          </cell>
          <cell r="D5085" t="str">
            <v>taán</v>
          </cell>
          <cell r="F5085">
            <v>7518570</v>
          </cell>
          <cell r="G5085">
            <v>843410</v>
          </cell>
          <cell r="H5085">
            <v>26378</v>
          </cell>
        </row>
        <row r="5086">
          <cell r="B5086" t="str">
            <v>AG.13212</v>
          </cell>
          <cell r="C5086" t="str">
            <v>Coát theùp panen ñöôøng kính &gt; 10mm.</v>
          </cell>
          <cell r="D5086" t="str">
            <v>taán</v>
          </cell>
          <cell r="F5086">
            <v>7801410</v>
          </cell>
          <cell r="G5086">
            <v>518596</v>
          </cell>
          <cell r="H5086">
            <v>240121</v>
          </cell>
        </row>
        <row r="5087">
          <cell r="B5087" t="str">
            <v>AG.13221</v>
          </cell>
          <cell r="C5087" t="str">
            <v>Coát theùp taám ñan, haøng raøo, cöûa soå laù chôùp, nan hoa, con sôn.</v>
          </cell>
          <cell r="D5087" t="str">
            <v>taán</v>
          </cell>
          <cell r="F5087">
            <v>7518570</v>
          </cell>
          <cell r="G5087">
            <v>674886</v>
          </cell>
          <cell r="H5087">
            <v>21982</v>
          </cell>
        </row>
        <row r="5088">
          <cell r="B5088" t="str">
            <v>AG.13311</v>
          </cell>
          <cell r="C5088" t="str">
            <v>Coát theùp oáng oáng, oáng buy ñöôøng kính &lt;=10mm.</v>
          </cell>
          <cell r="D5088" t="str">
            <v>taán</v>
          </cell>
          <cell r="F5088">
            <v>7518570</v>
          </cell>
          <cell r="G5088">
            <v>1010935</v>
          </cell>
          <cell r="H5088">
            <v>21982</v>
          </cell>
        </row>
        <row r="5089">
          <cell r="B5089" t="str">
            <v>AG.13321</v>
          </cell>
          <cell r="C5089" t="str">
            <v>Coát theùp oáng oáng, oáng buy ñöôøng kính &gt;10 ñeán &lt;=18mm.</v>
          </cell>
          <cell r="D5089" t="str">
            <v>taán</v>
          </cell>
          <cell r="F5089">
            <v>7833130</v>
          </cell>
          <cell r="G5089">
            <v>581139</v>
          </cell>
          <cell r="H5089">
            <v>257070</v>
          </cell>
        </row>
        <row r="5090">
          <cell r="B5090" t="str">
            <v>AG.13331</v>
          </cell>
          <cell r="C5090" t="str">
            <v>Coát theùp oáng oáng, oáng buy ñöôøng kính &gt;18mm</v>
          </cell>
          <cell r="D5090" t="str">
            <v>taán</v>
          </cell>
          <cell r="F5090">
            <v>7782130</v>
          </cell>
          <cell r="G5090">
            <v>506318</v>
          </cell>
          <cell r="H5090">
            <v>239907</v>
          </cell>
        </row>
        <row r="5091">
          <cell r="B5091" t="str">
            <v>AG.13421</v>
          </cell>
          <cell r="C5091" t="str">
            <v>Coát theùp coát theùp daàm caàu ñöôøng kính &lt;= 18mm.</v>
          </cell>
          <cell r="D5091" t="str">
            <v>taán</v>
          </cell>
          <cell r="F5091">
            <v>7691920</v>
          </cell>
          <cell r="G5091">
            <v>336695</v>
          </cell>
          <cell r="H5091">
            <v>139705</v>
          </cell>
        </row>
        <row r="5092">
          <cell r="B5092" t="str">
            <v>AG.13431</v>
          </cell>
          <cell r="C5092" t="str">
            <v>Coát theùp coát theùp daàm caàu ñöôøng kính&gt;18mm</v>
          </cell>
          <cell r="D5092" t="str">
            <v>taán</v>
          </cell>
          <cell r="F5092">
            <v>7765432</v>
          </cell>
          <cell r="G5092">
            <v>187478</v>
          </cell>
          <cell r="H5092">
            <v>176347</v>
          </cell>
        </row>
        <row r="5093">
          <cell r="B5093" t="str">
            <v>AG.13511</v>
          </cell>
          <cell r="C5093" t="str">
            <v>Gia coâng laép ñaët caùp theùp döï öùng löïc daàm caàu keùo keùo sau</v>
          </cell>
          <cell r="D5093" t="str">
            <v>taán</v>
          </cell>
          <cell r="F5093">
            <v>15887520</v>
          </cell>
          <cell r="G5093">
            <v>1290884</v>
          </cell>
          <cell r="H5093">
            <v>3658003</v>
          </cell>
        </row>
        <row r="5094">
          <cell r="B5094" t="str">
            <v>AG.13512</v>
          </cell>
          <cell r="C5094" t="str">
            <v>Gia coâng laép ñaët caùp theùp döï öùng löïc daàm caàu keùo keùo tröôùc</v>
          </cell>
          <cell r="D5094" t="str">
            <v>taán</v>
          </cell>
          <cell r="F5094">
            <v>15887520</v>
          </cell>
          <cell r="G5094">
            <v>1106472</v>
          </cell>
          <cell r="H5094">
            <v>851500</v>
          </cell>
        </row>
        <row r="5095">
          <cell r="B5095" t="str">
            <v>AG.13521</v>
          </cell>
          <cell r="C5095" t="str">
            <v>Gia coâng laép ñaët keùp caùp theùp döï öùng löïc siloâ</v>
          </cell>
          <cell r="D5095" t="str">
            <v>taán</v>
          </cell>
          <cell r="F5095">
            <v>15820200</v>
          </cell>
          <cell r="G5095">
            <v>1567502</v>
          </cell>
          <cell r="H5095">
            <v>4564821</v>
          </cell>
        </row>
        <row r="5096">
          <cell r="B5096" t="str">
            <v>AG.13522</v>
          </cell>
          <cell r="C5096" t="str">
            <v>Gia coâng laép ñaët keùp caùp theùp döï öùng löïc  daøn, saøn nhaø.</v>
          </cell>
          <cell r="D5096" t="str">
            <v>taán</v>
          </cell>
          <cell r="F5096">
            <v>15728400</v>
          </cell>
          <cell r="G5096">
            <v>806803</v>
          </cell>
          <cell r="H5096">
            <v>229593</v>
          </cell>
        </row>
        <row r="5097">
          <cell r="B5097" t="str">
            <v>AG.13531</v>
          </cell>
          <cell r="C5097" t="str">
            <v>Coâng taùc laép ñaët neo caùp döï öùng löïc</v>
          </cell>
          <cell r="D5097" t="str">
            <v>ñaàu neo</v>
          </cell>
          <cell r="F5097">
            <v>53407</v>
          </cell>
          <cell r="G5097">
            <v>11526</v>
          </cell>
        </row>
        <row r="5098">
          <cell r="B5098" t="str">
            <v>AG.21111</v>
          </cell>
          <cell r="C5098" t="str">
            <v>Laép döïng taám töôøng 3D - SG chieàu daày loõi moáp 5 cm</v>
          </cell>
          <cell r="D5098" t="str">
            <v>m²</v>
          </cell>
          <cell r="F5098">
            <v>137943</v>
          </cell>
          <cell r="G5098">
            <v>31734</v>
          </cell>
          <cell r="H5098">
            <v>5318</v>
          </cell>
        </row>
        <row r="5099">
          <cell r="B5099" t="str">
            <v>AG.21121</v>
          </cell>
          <cell r="C5099" t="str">
            <v>Laép döïng taám töôøng 3D - SG chieàu daày loõi moáp 10 cm</v>
          </cell>
          <cell r="D5099" t="str">
            <v>m²</v>
          </cell>
          <cell r="F5099">
            <v>194943</v>
          </cell>
          <cell r="G5099">
            <v>32548</v>
          </cell>
          <cell r="H5099">
            <v>6429</v>
          </cell>
        </row>
        <row r="5100">
          <cell r="B5100" t="str">
            <v>AG.21131</v>
          </cell>
          <cell r="C5100" t="str">
            <v>Laép döïng taám töôøng 3D - SG chieàu daày loõi moáp 15 cm</v>
          </cell>
          <cell r="D5100" t="str">
            <v>m²</v>
          </cell>
          <cell r="F5100">
            <v>234487</v>
          </cell>
          <cell r="G5100">
            <v>33362</v>
          </cell>
          <cell r="H5100">
            <v>6429</v>
          </cell>
        </row>
        <row r="5101">
          <cell r="B5101" t="str">
            <v>AG.21211</v>
          </cell>
          <cell r="C5101" t="str">
            <v>Laép döïng taám saøn 3D - SG chieàu daày loõi moáp 5 cm</v>
          </cell>
          <cell r="D5101" t="str">
            <v>m²</v>
          </cell>
          <cell r="F5101">
            <v>215998</v>
          </cell>
          <cell r="G5101">
            <v>45567</v>
          </cell>
          <cell r="H5101">
            <v>4485</v>
          </cell>
        </row>
        <row r="5102">
          <cell r="B5102" t="str">
            <v>AG.21221</v>
          </cell>
          <cell r="C5102" t="str">
            <v>Laép döïng taám saøn 3D - SG chieàu daày loõi moáp 10 cm</v>
          </cell>
          <cell r="D5102" t="str">
            <v>m²</v>
          </cell>
          <cell r="F5102">
            <v>276924</v>
          </cell>
          <cell r="G5102">
            <v>46788</v>
          </cell>
          <cell r="H5102">
            <v>4485</v>
          </cell>
        </row>
        <row r="5103">
          <cell r="B5103" t="str">
            <v>AG.21231</v>
          </cell>
          <cell r="C5103" t="str">
            <v>Laép döïng taám saøn 3D - SG chieàu daày loõi moáp 15 cm</v>
          </cell>
          <cell r="D5103" t="str">
            <v>m²</v>
          </cell>
          <cell r="F5103">
            <v>315177</v>
          </cell>
          <cell r="G5103">
            <v>48822</v>
          </cell>
          <cell r="H5103">
            <v>4485</v>
          </cell>
        </row>
        <row r="5104">
          <cell r="B5104" t="str">
            <v>AG.21311</v>
          </cell>
          <cell r="C5104" t="str">
            <v>Laép döïng taám maùi 3D - SG chieàu daày loõi moáp 5 cm</v>
          </cell>
          <cell r="D5104" t="str">
            <v>m²</v>
          </cell>
          <cell r="F5104">
            <v>182583</v>
          </cell>
          <cell r="G5104">
            <v>56959</v>
          </cell>
          <cell r="H5104">
            <v>4627</v>
          </cell>
        </row>
        <row r="5105">
          <cell r="B5105" t="str">
            <v>AG.21321</v>
          </cell>
          <cell r="C5105" t="str">
            <v>Laép döïng taám maùi 3D - SG chieàu daày loõi moáp 10 cm</v>
          </cell>
          <cell r="D5105" t="str">
            <v>m²</v>
          </cell>
          <cell r="F5105">
            <v>238077</v>
          </cell>
          <cell r="G5105">
            <v>59400</v>
          </cell>
          <cell r="H5105">
            <v>4627</v>
          </cell>
        </row>
        <row r="5106">
          <cell r="B5106" t="str">
            <v>AG.21331</v>
          </cell>
          <cell r="C5106" t="str">
            <v>Laép döïng taám maùi 3D - SG chieàu daày loõi moáp 15 cm</v>
          </cell>
          <cell r="D5106" t="str">
            <v>m²</v>
          </cell>
          <cell r="F5106">
            <v>276330</v>
          </cell>
          <cell r="G5106">
            <v>60214</v>
          </cell>
          <cell r="H5106">
            <v>4627</v>
          </cell>
        </row>
        <row r="5107">
          <cell r="B5107" t="str">
            <v>AG.31111</v>
          </cell>
          <cell r="C5107" t="str">
            <v>Vaùn khuoân panen</v>
          </cell>
          <cell r="D5107" t="str">
            <v>100m²</v>
          </cell>
          <cell r="F5107">
            <v>322594</v>
          </cell>
          <cell r="G5107">
            <v>1081733</v>
          </cell>
        </row>
        <row r="5108">
          <cell r="B5108" t="str">
            <v>AG.31121</v>
          </cell>
          <cell r="C5108" t="str">
            <v>Vaùn khuoân coät coïc</v>
          </cell>
          <cell r="D5108" t="str">
            <v>100m²</v>
          </cell>
          <cell r="F5108">
            <v>248006</v>
          </cell>
          <cell r="G5108">
            <v>1045676</v>
          </cell>
        </row>
        <row r="5109">
          <cell r="B5109" t="str">
            <v>AG.31211</v>
          </cell>
          <cell r="C5109" t="str">
            <v>Vaùn khuoân xaø daàm</v>
          </cell>
          <cell r="D5109" t="str">
            <v>100m²</v>
          </cell>
          <cell r="F5109">
            <v>622945</v>
          </cell>
          <cell r="G5109">
            <v>1253472</v>
          </cell>
        </row>
        <row r="5110">
          <cell r="B5110" t="str">
            <v>AG.31311</v>
          </cell>
          <cell r="C5110" t="str">
            <v>Vaùn khuoân naép ñan taám chôùp</v>
          </cell>
          <cell r="D5110" t="str">
            <v>100m²</v>
          </cell>
          <cell r="F5110">
            <v>237411</v>
          </cell>
          <cell r="G5110">
            <v>933132</v>
          </cell>
        </row>
        <row r="5111">
          <cell r="B5111" t="str">
            <v>AG.32111</v>
          </cell>
          <cell r="C5111" t="str">
            <v>Vaùn khuoân daàm caàu daàm baûn</v>
          </cell>
          <cell r="D5111" t="str">
            <v>m²</v>
          </cell>
          <cell r="F5111">
            <v>46521</v>
          </cell>
          <cell r="G5111">
            <v>62700</v>
          </cell>
          <cell r="H5111">
            <v>3346</v>
          </cell>
        </row>
        <row r="5112">
          <cell r="B5112" t="str">
            <v>AG.32121</v>
          </cell>
          <cell r="C5112" t="str">
            <v>Vaùn khuoân daàm caàu daàm chöõ T, I</v>
          </cell>
          <cell r="D5112" t="str">
            <v>m²</v>
          </cell>
          <cell r="F5112">
            <v>56343</v>
          </cell>
          <cell r="G5112">
            <v>78375</v>
          </cell>
          <cell r="H5112">
            <v>15046</v>
          </cell>
        </row>
        <row r="5113">
          <cell r="B5113" t="str">
            <v>AG.32131</v>
          </cell>
          <cell r="C5113" t="str">
            <v>Vaùn khuoân daàm caàu daàm hoäp</v>
          </cell>
          <cell r="D5113" t="str">
            <v>m²</v>
          </cell>
          <cell r="F5113">
            <v>53812</v>
          </cell>
          <cell r="G5113">
            <v>87596</v>
          </cell>
          <cell r="H5113">
            <v>60165</v>
          </cell>
        </row>
        <row r="5114">
          <cell r="B5114" t="str">
            <v>AG.32211</v>
          </cell>
          <cell r="C5114" t="str">
            <v>Vaùn khuoân caùc loaïi caáu kieän khaùc</v>
          </cell>
          <cell r="D5114" t="str">
            <v>100m²</v>
          </cell>
          <cell r="F5114">
            <v>273755</v>
          </cell>
          <cell r="G5114">
            <v>1350181</v>
          </cell>
          <cell r="H5114">
            <v>83019</v>
          </cell>
        </row>
        <row r="5115">
          <cell r="B5115" t="str">
            <v>AG.41111</v>
          </cell>
          <cell r="C5115" t="str">
            <v>Laép coät, troïng löôïng caáu kieän &lt; = 2.5 taán</v>
          </cell>
          <cell r="D5115" t="str">
            <v>caùi</v>
          </cell>
          <cell r="F5115">
            <v>80872</v>
          </cell>
          <cell r="G5115">
            <v>44212</v>
          </cell>
          <cell r="H5115">
            <v>58779</v>
          </cell>
        </row>
        <row r="5116">
          <cell r="B5116" t="str">
            <v>AG.41121</v>
          </cell>
          <cell r="C5116" t="str">
            <v>Laép coät, troïng löôïng caáu kieän &gt;2,5 ñeán &lt;=5 taán</v>
          </cell>
          <cell r="D5116" t="str">
            <v>caùi</v>
          </cell>
          <cell r="F5116">
            <v>80872</v>
          </cell>
          <cell r="G5116">
            <v>49739</v>
          </cell>
          <cell r="H5116">
            <v>76014</v>
          </cell>
        </row>
        <row r="5117">
          <cell r="B5117" t="str">
            <v>AG.41131</v>
          </cell>
          <cell r="C5117" t="str">
            <v>Laép coät, troïng löôïng caáu kieän &gt;5 ñeán &lt;= 7 taán</v>
          </cell>
          <cell r="D5117" t="str">
            <v>caùi</v>
          </cell>
          <cell r="F5117">
            <v>91322</v>
          </cell>
          <cell r="G5117">
            <v>67169</v>
          </cell>
          <cell r="H5117">
            <v>93248</v>
          </cell>
        </row>
        <row r="5118">
          <cell r="B5118" t="str">
            <v>AG.41141</v>
          </cell>
          <cell r="C5118" t="str">
            <v>Laép coät, troïng löôïng caáu kieän &gt;7 taán</v>
          </cell>
          <cell r="D5118" t="str">
            <v>caùi</v>
          </cell>
          <cell r="F5118">
            <v>91322</v>
          </cell>
          <cell r="G5118">
            <v>71845</v>
          </cell>
          <cell r="H5118">
            <v>136334</v>
          </cell>
        </row>
        <row r="5119">
          <cell r="B5119" t="str">
            <v>AG.41211</v>
          </cell>
          <cell r="C5119" t="str">
            <v>Laép xaø daàm giaèng, troïng löôïng caáu kieän &lt;=1 taán</v>
          </cell>
          <cell r="D5119" t="str">
            <v>caùi</v>
          </cell>
          <cell r="F5119">
            <v>111980</v>
          </cell>
          <cell r="G5119">
            <v>20831</v>
          </cell>
          <cell r="H5119">
            <v>72628</v>
          </cell>
        </row>
        <row r="5120">
          <cell r="B5120" t="str">
            <v>AG.41221</v>
          </cell>
          <cell r="C5120" t="str">
            <v>Laép xaø daàm giaèng, troïng löôïng caáu kieän&gt;1 ñeán &lt;=3 taán</v>
          </cell>
          <cell r="D5120" t="str">
            <v>caùi</v>
          </cell>
          <cell r="F5120">
            <v>357665</v>
          </cell>
          <cell r="G5120">
            <v>39536</v>
          </cell>
          <cell r="H5120">
            <v>107096</v>
          </cell>
        </row>
        <row r="5121">
          <cell r="B5121" t="str">
            <v>AG.41231</v>
          </cell>
          <cell r="C5121" t="str">
            <v>Laép xaø daàm giaèng, troïng löôïng caáu kieän &gt;3 ñeán &lt;=5 taán</v>
          </cell>
          <cell r="D5121" t="str">
            <v>caùi</v>
          </cell>
          <cell r="F5121">
            <v>357665</v>
          </cell>
          <cell r="G5121">
            <v>44212</v>
          </cell>
          <cell r="H5121">
            <v>132948</v>
          </cell>
        </row>
        <row r="5122">
          <cell r="B5122" t="str">
            <v>AG.41311</v>
          </cell>
          <cell r="C5122" t="str">
            <v>Laép daàm caàu truïc troïng löôïng caáu kieän &lt;=3 taán</v>
          </cell>
          <cell r="D5122" t="str">
            <v>caùi</v>
          </cell>
          <cell r="F5122">
            <v>385990</v>
          </cell>
          <cell r="G5122">
            <v>52557</v>
          </cell>
          <cell r="H5122">
            <v>143410</v>
          </cell>
        </row>
        <row r="5123">
          <cell r="B5123" t="str">
            <v>AG.41321</v>
          </cell>
          <cell r="C5123" t="str">
            <v>Laép daàm caàu truïc troïng löôïng caáu kieän &gt;3 taán</v>
          </cell>
          <cell r="D5123" t="str">
            <v>caùi</v>
          </cell>
          <cell r="F5123">
            <v>385990</v>
          </cell>
          <cell r="G5123">
            <v>62700</v>
          </cell>
          <cell r="H5123">
            <v>203730</v>
          </cell>
        </row>
        <row r="5124">
          <cell r="B5124" t="str">
            <v>AG.41411</v>
          </cell>
          <cell r="C5124" t="str">
            <v>Laép giaù ñôõ maùi choàng dieâm, con sôn, cöûa soå, laù chôùp nan hoa, taám ñan</v>
          </cell>
          <cell r="D5124" t="str">
            <v>caùi</v>
          </cell>
          <cell r="F5124">
            <v>86680</v>
          </cell>
          <cell r="G5124">
            <v>62493</v>
          </cell>
          <cell r="H5124">
            <v>74473</v>
          </cell>
        </row>
        <row r="5125">
          <cell r="B5125" t="str">
            <v>AG.41511</v>
          </cell>
          <cell r="C5125" t="str">
            <v>Laép panen</v>
          </cell>
          <cell r="D5125" t="str">
            <v>caùi</v>
          </cell>
          <cell r="F5125">
            <v>21098</v>
          </cell>
          <cell r="G5125">
            <v>3826</v>
          </cell>
          <cell r="H5125">
            <v>25973</v>
          </cell>
        </row>
        <row r="5126">
          <cell r="B5126" t="str">
            <v>AG.41521</v>
          </cell>
          <cell r="C5126" t="str">
            <v>Laép taám maùi</v>
          </cell>
          <cell r="D5126" t="str">
            <v>caùi</v>
          </cell>
          <cell r="F5126">
            <v>21098</v>
          </cell>
          <cell r="G5126">
            <v>4251</v>
          </cell>
          <cell r="H5126">
            <v>26835</v>
          </cell>
        </row>
        <row r="5127">
          <cell r="B5127" t="str">
            <v>AG.41531</v>
          </cell>
          <cell r="C5127" t="str">
            <v>Laép maùng nöôùc</v>
          </cell>
          <cell r="D5127" t="str">
            <v>caùi</v>
          </cell>
          <cell r="F5127">
            <v>21098</v>
          </cell>
          <cell r="G5127">
            <v>6377</v>
          </cell>
          <cell r="H5127">
            <v>33729</v>
          </cell>
        </row>
        <row r="5128">
          <cell r="B5128" t="str">
            <v>AG.41541</v>
          </cell>
          <cell r="C5128" t="str">
            <v>Laép maùi haét</v>
          </cell>
          <cell r="D5128" t="str">
            <v>caùi</v>
          </cell>
          <cell r="F5128">
            <v>87450</v>
          </cell>
          <cell r="G5128">
            <v>11478</v>
          </cell>
          <cell r="H5128">
            <v>43086</v>
          </cell>
        </row>
        <row r="5129">
          <cell r="B5129" t="str">
            <v>AG.42111</v>
          </cell>
          <cell r="C5129" t="str">
            <v>Laép caùc loaïi caáu kieän beâ toâng ñuùc saün baèng thuû coâng troïng löôïng caáu kieän &lt;=50 kg, VXM  caùt mòn maùc 100, ML=1,5-2</v>
          </cell>
          <cell r="D5129" t="str">
            <v>caùi</v>
          </cell>
          <cell r="F5129">
            <v>1113</v>
          </cell>
          <cell r="G5129">
            <v>6377</v>
          </cell>
        </row>
        <row r="5130">
          <cell r="B5130" t="str">
            <v>AG.42121</v>
          </cell>
          <cell r="C5130" t="str">
            <v>Laép caùc loaïi caáu kieän beâ toâng ñuùc saün baèng thuû coâng troïng löôïng caáu kieän &gt;50 ñeán &lt;=100 kg, VXM  caùt mòn maùc 100, ML=1,5-2</v>
          </cell>
          <cell r="D5130" t="str">
            <v>caùi</v>
          </cell>
          <cell r="F5130">
            <v>1854</v>
          </cell>
          <cell r="G5130">
            <v>10628</v>
          </cell>
        </row>
        <row r="5131">
          <cell r="B5131" t="str">
            <v>AG.42131</v>
          </cell>
          <cell r="C5131" t="str">
            <v>Laép caùc loaïi caáu kieän beâ toâng ñuùc saün baèng thuû coâng troïng löôïng caáu kieän &gt;100 ñeán &lt;=250 kg, VXM  caùt mòn maùc 100, ML=1,5-2</v>
          </cell>
          <cell r="D5131" t="str">
            <v>caùi</v>
          </cell>
          <cell r="F5131">
            <v>2588</v>
          </cell>
          <cell r="G5131">
            <v>19130</v>
          </cell>
        </row>
        <row r="5132">
          <cell r="B5132" t="str">
            <v>AG.42141</v>
          </cell>
          <cell r="C5132" t="str">
            <v>Laép caùc loaïi caáu kieän beâ toâng ñuùc saün baèng thuû coâng troïng löôïng caáu kieän &gt;250 kg, VXM  caùt mòn maùc 100, ML=1,5-2</v>
          </cell>
          <cell r="D5132" t="str">
            <v>caùi</v>
          </cell>
          <cell r="F5132">
            <v>3701</v>
          </cell>
          <cell r="G5132">
            <v>36135</v>
          </cell>
        </row>
        <row r="5133">
          <cell r="B5133" t="str">
            <v>AG.42211</v>
          </cell>
          <cell r="C5133" t="str">
            <v>Laép ñaët coáng hoäp troïng löôïng caáu kieän &lt; = 2T taán Vöõa xi maêng caùt vaøng maùc 125, moâ ñun ñoä lôùn cuûa caùt Ml&gt;2</v>
          </cell>
          <cell r="D5133" t="str">
            <v>caáu kieän</v>
          </cell>
          <cell r="F5133">
            <v>34455</v>
          </cell>
          <cell r="G5133">
            <v>44638</v>
          </cell>
          <cell r="H5133">
            <v>43086</v>
          </cell>
        </row>
        <row r="5134">
          <cell r="B5134" t="str">
            <v>AG.42221</v>
          </cell>
          <cell r="C5134" t="str">
            <v>Laép ñaët coáng hoäp troïng löôïng caáu kieän &gt;2T ñeán &lt; = 3T taán Vöõa xi maêng caùt vaøng maùc 125, moâ ñun ñoä lôùn cuûa caùt Ml&gt;2</v>
          </cell>
          <cell r="D5134" t="str">
            <v>caáu kieän</v>
          </cell>
          <cell r="F5134">
            <v>49221</v>
          </cell>
          <cell r="G5134">
            <v>48889</v>
          </cell>
          <cell r="H5134">
            <v>43086</v>
          </cell>
        </row>
        <row r="5135">
          <cell r="B5135" t="str">
            <v>AG.42231</v>
          </cell>
          <cell r="C5135" t="str">
            <v>Laép ñaët coáng hoäp troïng löôïng caáu kieän &gt;3T taán Vöõa xi maêng caùt vaøng maùc 125, moâ ñun ñoä lôùn cuûa caùt Ml&gt;2</v>
          </cell>
          <cell r="D5135" t="str">
            <v>caáu kieän</v>
          </cell>
          <cell r="F5135">
            <v>59065</v>
          </cell>
          <cell r="G5135">
            <v>51014</v>
          </cell>
          <cell r="H5135">
            <v>43086</v>
          </cell>
        </row>
        <row r="5136">
          <cell r="B5136" t="str">
            <v>AG.51111</v>
          </cell>
          <cell r="C5136" t="str">
            <v>Laép toå hôïp daàm daøn caàu theùp.Toå hôïp daàn daøn taïi baõi</v>
          </cell>
          <cell r="D5136" t="str">
            <v>taán</v>
          </cell>
          <cell r="F5136">
            <v>32320</v>
          </cell>
          <cell r="G5136">
            <v>530184</v>
          </cell>
          <cell r="H5136">
            <v>653455</v>
          </cell>
        </row>
        <row r="5137">
          <cell r="B5137" t="str">
            <v>AG.51121</v>
          </cell>
          <cell r="C5137" t="str">
            <v>Laép toå hôïp daàm daøn caàu theùp laép haãng töøng thanh</v>
          </cell>
          <cell r="D5137" t="str">
            <v>taán</v>
          </cell>
          <cell r="F5137">
            <v>32320</v>
          </cell>
          <cell r="G5137">
            <v>852906</v>
          </cell>
          <cell r="H5137">
            <v>1184268</v>
          </cell>
        </row>
        <row r="5138">
          <cell r="B5138" t="str">
            <v>AG.52111</v>
          </cell>
          <cell r="C5138" t="str">
            <v>Lao daàm beâ toâng, chieàu daøi daàm&lt;=30 m</v>
          </cell>
          <cell r="D5138" t="str">
            <v>1m daàm</v>
          </cell>
          <cell r="F5138">
            <v>36771</v>
          </cell>
          <cell r="G5138">
            <v>272930</v>
          </cell>
          <cell r="H5138">
            <v>318172</v>
          </cell>
        </row>
        <row r="5139">
          <cell r="B5139" t="str">
            <v>AG.52121</v>
          </cell>
          <cell r="C5139" t="str">
            <v>Lao daàm beâ toâng, chieàu daøi daàm &gt;30 ñeán &lt;=35 m</v>
          </cell>
          <cell r="D5139" t="str">
            <v>1m daàm</v>
          </cell>
          <cell r="F5139">
            <v>21184</v>
          </cell>
          <cell r="G5139">
            <v>216684</v>
          </cell>
          <cell r="H5139">
            <v>269511</v>
          </cell>
        </row>
        <row r="5140">
          <cell r="B5140" t="str">
            <v>AG.52131</v>
          </cell>
          <cell r="C5140" t="str">
            <v>Lao daàm beâ toâng chieàu daøi daàm&gt; 35 m</v>
          </cell>
          <cell r="D5140" t="str">
            <v>1m daàm</v>
          </cell>
          <cell r="F5140">
            <v>17971</v>
          </cell>
          <cell r="G5140">
            <v>178880</v>
          </cell>
          <cell r="H5140">
            <v>224592</v>
          </cell>
        </row>
        <row r="5141">
          <cell r="B5141" t="str">
            <v>AG.52211</v>
          </cell>
          <cell r="C5141" t="str">
            <v>Lao laép heä daàm daøn caàu theùp, chieàu daøi heä daàm daøn &lt;=40 m</v>
          </cell>
          <cell r="D5141" t="str">
            <v>1m caàu</v>
          </cell>
          <cell r="F5141">
            <v>310384</v>
          </cell>
          <cell r="G5141">
            <v>1254002</v>
          </cell>
          <cell r="H5141">
            <v>505332</v>
          </cell>
        </row>
        <row r="5142">
          <cell r="B5142" t="str">
            <v>AG.52221</v>
          </cell>
          <cell r="C5142" t="str">
            <v>Lao laép heä daàm daøn caàu theùp, chieàu daøi heä daàm daøn &gt;40 ñeán &lt;=55 m</v>
          </cell>
          <cell r="D5142" t="str">
            <v>1m caàu</v>
          </cell>
          <cell r="F5142">
            <v>220803</v>
          </cell>
          <cell r="G5142">
            <v>1175626</v>
          </cell>
          <cell r="H5142">
            <v>475387</v>
          </cell>
        </row>
        <row r="5143">
          <cell r="B5143" t="str">
            <v>AG.52231</v>
          </cell>
          <cell r="C5143" t="str">
            <v>Lao laép heä daàm daøn caàu theùp chieàu daøi, heä daàm daøn &gt;55 m</v>
          </cell>
          <cell r="D5143" t="str">
            <v>1m caàu</v>
          </cell>
          <cell r="F5143">
            <v>184360</v>
          </cell>
          <cell r="G5143">
            <v>1097251</v>
          </cell>
          <cell r="H5143">
            <v>419239</v>
          </cell>
        </row>
        <row r="5144">
          <cell r="B5144" t="str">
            <v>AG.52311</v>
          </cell>
          <cell r="C5144" t="str">
            <v>Laép caáu kieän beâ toâng coát theùp caàu caûn, taám baûn troïng löôïng &lt;=10 taán.</v>
          </cell>
          <cell r="D5144" t="str">
            <v>caùi</v>
          </cell>
          <cell r="F5144">
            <v>13000</v>
          </cell>
          <cell r="G5144">
            <v>100881</v>
          </cell>
          <cell r="H5144">
            <v>163799</v>
          </cell>
        </row>
        <row r="5145">
          <cell r="B5145" t="str">
            <v>AG.52312</v>
          </cell>
          <cell r="C5145" t="str">
            <v>Laép caáu kieän beâ toâng coát theùp caàu caûng, taám baûn troïng löôïng &gt;10 ñeán &lt;=15 taán.</v>
          </cell>
          <cell r="D5145" t="str">
            <v>caùi</v>
          </cell>
          <cell r="F5145">
            <v>13000</v>
          </cell>
          <cell r="G5145">
            <v>200271</v>
          </cell>
          <cell r="H5145">
            <v>211120</v>
          </cell>
        </row>
        <row r="5146">
          <cell r="B5146" t="str">
            <v>AG.52313</v>
          </cell>
          <cell r="C5146" t="str">
            <v>Laép caáu kieän beâ toâng coát theùp caàu caûng, taám baûn troïng löôïng &gt;15 taán.</v>
          </cell>
          <cell r="D5146" t="str">
            <v>caùi</v>
          </cell>
          <cell r="F5146">
            <v>26000</v>
          </cell>
          <cell r="G5146">
            <v>401039</v>
          </cell>
          <cell r="H5146">
            <v>285518</v>
          </cell>
        </row>
        <row r="5147">
          <cell r="B5147" t="str">
            <v>AG.52321</v>
          </cell>
          <cell r="C5147" t="str">
            <v>Laép caáu kieän beâ toâng coát theùp caàu caûng, daàm troïng löôïng &lt;=15 taán.</v>
          </cell>
          <cell r="D5147" t="str">
            <v>caùi</v>
          </cell>
          <cell r="F5147">
            <v>11500</v>
          </cell>
          <cell r="G5147">
            <v>200271</v>
          </cell>
          <cell r="H5147">
            <v>605561</v>
          </cell>
        </row>
        <row r="5148">
          <cell r="B5148" t="str">
            <v>AG.52322</v>
          </cell>
          <cell r="C5148" t="str">
            <v>Laép caáu kieän beâ toâng coát theùp caàu caûn, daàm troïng löôïng &gt;15 taán.</v>
          </cell>
          <cell r="D5148" t="str">
            <v>caùi</v>
          </cell>
          <cell r="F5148">
            <v>24500</v>
          </cell>
          <cell r="G5148">
            <v>401039</v>
          </cell>
          <cell r="H5148">
            <v>858458</v>
          </cell>
        </row>
        <row r="5149">
          <cell r="B5149" t="str">
            <v>AG.52331</v>
          </cell>
          <cell r="C5149" t="str">
            <v>Laép caáu kieän beâ toâng coát theùp caàu caûng, voøi voi troïng löôïng &lt;=10 taán.</v>
          </cell>
          <cell r="D5149" t="str">
            <v>caùi</v>
          </cell>
          <cell r="F5149">
            <v>29250</v>
          </cell>
          <cell r="G5149">
            <v>266365</v>
          </cell>
          <cell r="H5149">
            <v>252374</v>
          </cell>
        </row>
        <row r="5150">
          <cell r="B5150" t="str">
            <v>AG.52332</v>
          </cell>
          <cell r="C5150" t="str">
            <v>Laép caáu kieän beâ toâng coát theùp caàu caûng, voøi voi troïng löôïng &gt;10 taán.</v>
          </cell>
          <cell r="D5150" t="str">
            <v>caùi</v>
          </cell>
          <cell r="F5150">
            <v>39000</v>
          </cell>
          <cell r="G5150">
            <v>401039</v>
          </cell>
          <cell r="H5150">
            <v>371194</v>
          </cell>
        </row>
        <row r="5151">
          <cell r="B5151" t="str">
            <v>AG.53111</v>
          </cell>
          <cell r="C5151" t="str">
            <v>Di chuyeån daàm caàu, chieàu daøi daàm &lt;=30m</v>
          </cell>
          <cell r="D5151" t="str">
            <v>daàm</v>
          </cell>
          <cell r="F5151">
            <v>94500</v>
          </cell>
          <cell r="G5151">
            <v>594729</v>
          </cell>
        </row>
        <row r="5152">
          <cell r="B5152" t="str">
            <v>AG.53121</v>
          </cell>
          <cell r="C5152" t="str">
            <v>Di chuyeån daàm caàu, chieàu daøi daàm &gt;30 ñeán &lt;=35m</v>
          </cell>
          <cell r="D5152" t="str">
            <v>daàm</v>
          </cell>
          <cell r="F5152">
            <v>108928</v>
          </cell>
          <cell r="G5152">
            <v>654202</v>
          </cell>
        </row>
        <row r="5153">
          <cell r="B5153" t="str">
            <v>AG.53131</v>
          </cell>
          <cell r="C5153" t="str">
            <v>Di chuyeån daàm caàu, chieàu daøi daàm &gt;35m</v>
          </cell>
          <cell r="D5153" t="str">
            <v>daàm</v>
          </cell>
          <cell r="F5153">
            <v>126080</v>
          </cell>
          <cell r="G5153">
            <v>719668</v>
          </cell>
        </row>
        <row r="5154">
          <cell r="B5154" t="str">
            <v>AG.53211</v>
          </cell>
          <cell r="C5154" t="str">
            <v>Naâng haï daàm caàu chieàu daøi daàm &lt; = 30 m</v>
          </cell>
          <cell r="D5154" t="str">
            <v>daàm</v>
          </cell>
          <cell r="F5154">
            <v>188620</v>
          </cell>
          <cell r="G5154">
            <v>733038</v>
          </cell>
        </row>
        <row r="5155">
          <cell r="B5155" t="str">
            <v>AG.53221</v>
          </cell>
          <cell r="C5155" t="str">
            <v>Naâng haï daàm caàu chieàu daøi daàm &gt;30 ñeán &lt; =35 m</v>
          </cell>
          <cell r="D5155" t="str">
            <v>daàm</v>
          </cell>
          <cell r="F5155">
            <v>217840</v>
          </cell>
          <cell r="G5155">
            <v>852906</v>
          </cell>
        </row>
        <row r="5156">
          <cell r="B5156" t="str">
            <v>AG.53231</v>
          </cell>
          <cell r="C5156" t="str">
            <v>Naâng haï daàm caàu chieàu daøi daàm &gt; 35 m</v>
          </cell>
          <cell r="D5156" t="str">
            <v>daàm</v>
          </cell>
          <cell r="F5156">
            <v>252840</v>
          </cell>
          <cell r="G5156">
            <v>986604</v>
          </cell>
        </row>
        <row r="5157">
          <cell r="C5157" t="str">
            <v>Coäng</v>
          </cell>
        </row>
        <row r="5158">
          <cell r="H5158">
            <v>6456384</v>
          </cell>
        </row>
        <row r="5159">
          <cell r="G5159">
            <v>0.625</v>
          </cell>
          <cell r="H5159">
            <v>64</v>
          </cell>
        </row>
        <row r="5164">
          <cell r="B5164" t="str">
            <v>MAÕ HIEÄU</v>
          </cell>
          <cell r="C5164" t="str">
            <v>NOÄI DUNG</v>
          </cell>
          <cell r="D5164" t="str">
            <v>ÑÔN VÒ</v>
          </cell>
          <cell r="E5164" t="str">
            <v>KHOÁI LÖÔÏNG</v>
          </cell>
          <cell r="F5164" t="str">
            <v>ÑÔN GIAÙ</v>
          </cell>
        </row>
        <row r="5165">
          <cell r="F5165" t="str">
            <v>VAÄT LIEÄU</v>
          </cell>
          <cell r="G5165" t="str">
            <v>NH.COÂNG</v>
          </cell>
          <cell r="H5165" t="str">
            <v>MAÙY</v>
          </cell>
        </row>
        <row r="5166">
          <cell r="B5166" t="str">
            <v>AH.11111</v>
          </cell>
          <cell r="C5166" t="str">
            <v>Vì keøo maùi ngoùi khaåu ñoä &lt;= 6,9m</v>
          </cell>
          <cell r="D5166" t="str">
            <v>m³</v>
          </cell>
          <cell r="F5166">
            <v>6081000</v>
          </cell>
          <cell r="G5166">
            <v>320077</v>
          </cell>
        </row>
        <row r="5167">
          <cell r="B5167" t="str">
            <v>AH.11121</v>
          </cell>
          <cell r="C5167" t="str">
            <v>Vì keøo maùi ngoùi khaåu ñoä &lt;= 8, 1m</v>
          </cell>
          <cell r="D5167" t="str">
            <v>m³</v>
          </cell>
          <cell r="F5167">
            <v>6027600</v>
          </cell>
          <cell r="G5167">
            <v>411246</v>
          </cell>
        </row>
        <row r="5168">
          <cell r="B5168" t="str">
            <v>AH.11131</v>
          </cell>
          <cell r="C5168" t="str">
            <v>Vì keøo maùi ngoùi khaåu ñoä &lt;= 9m</v>
          </cell>
          <cell r="D5168" t="str">
            <v>m³</v>
          </cell>
          <cell r="F5168">
            <v>6058480</v>
          </cell>
          <cell r="G5168">
            <v>422692</v>
          </cell>
        </row>
        <row r="5169">
          <cell r="B5169" t="str">
            <v>AH.11141</v>
          </cell>
          <cell r="C5169" t="str">
            <v>Vì keøo maùi ngoùi khaåu ñoä &gt; 9m</v>
          </cell>
          <cell r="D5169" t="str">
            <v>m³</v>
          </cell>
          <cell r="F5169">
            <v>5891200</v>
          </cell>
          <cell r="G5169">
            <v>460975</v>
          </cell>
        </row>
        <row r="5170">
          <cell r="B5170" t="str">
            <v>AH.11211</v>
          </cell>
          <cell r="C5170" t="str">
            <v>Vì keøo maùi fibroâ xi maêng khaåu ñoä &lt;= 4m</v>
          </cell>
          <cell r="D5170" t="str">
            <v>m³</v>
          </cell>
          <cell r="F5170">
            <v>6080084</v>
          </cell>
          <cell r="G5170">
            <v>333101</v>
          </cell>
        </row>
        <row r="5171">
          <cell r="B5171" t="str">
            <v>AH.11221</v>
          </cell>
          <cell r="C5171" t="str">
            <v>Vì keøo maùi fibroâ xi maêng khaåu ñoä &lt;= 5, 7m</v>
          </cell>
          <cell r="D5171" t="str">
            <v>m³</v>
          </cell>
          <cell r="F5171">
            <v>6058450</v>
          </cell>
          <cell r="G5171">
            <v>356387</v>
          </cell>
        </row>
        <row r="5172">
          <cell r="B5172" t="str">
            <v>AH.11231</v>
          </cell>
          <cell r="C5172" t="str">
            <v>Vì keøo maùi fibroâ xi maêng khaåu ñoä &lt;= 6, 9m</v>
          </cell>
          <cell r="D5172" t="str">
            <v>m³</v>
          </cell>
          <cell r="F5172">
            <v>5920760</v>
          </cell>
          <cell r="G5172">
            <v>385198</v>
          </cell>
        </row>
        <row r="5173">
          <cell r="B5173" t="str">
            <v>AH.11241</v>
          </cell>
          <cell r="C5173" t="str">
            <v>Vì keøo maùi fibroâ xi maêng khaåu ñoä &lt;= 8, 1m</v>
          </cell>
          <cell r="D5173" t="str">
            <v>m³</v>
          </cell>
          <cell r="F5173">
            <v>5934028</v>
          </cell>
          <cell r="G5173">
            <v>419534</v>
          </cell>
        </row>
        <row r="5174">
          <cell r="B5174" t="str">
            <v>AH.11251</v>
          </cell>
          <cell r="C5174" t="str">
            <v>Vì keøo maùi fibroâ xi maêng khaåu ñoä &lt;= 9m</v>
          </cell>
          <cell r="D5174" t="str">
            <v>m³</v>
          </cell>
          <cell r="F5174">
            <v>6043744</v>
          </cell>
          <cell r="G5174">
            <v>423876</v>
          </cell>
        </row>
        <row r="5175">
          <cell r="B5175" t="str">
            <v>AH.11261</v>
          </cell>
          <cell r="C5175" t="str">
            <v>Vì keøo maùi fibroâ xi maêng khaåu ñoä &gt; 9m</v>
          </cell>
          <cell r="D5175" t="str">
            <v>m³</v>
          </cell>
          <cell r="F5175">
            <v>6078300</v>
          </cell>
          <cell r="G5175">
            <v>455449</v>
          </cell>
        </row>
        <row r="5176">
          <cell r="B5176" t="str">
            <v>AH.11311</v>
          </cell>
          <cell r="C5176" t="str">
            <v>Vì keøo hoãn hôïp goã maùi ngoùi khaåu ñoä &lt;=8, 1m</v>
          </cell>
          <cell r="D5176" t="str">
            <v>m³</v>
          </cell>
          <cell r="F5176">
            <v>6021190</v>
          </cell>
          <cell r="G5176">
            <v>400195</v>
          </cell>
        </row>
        <row r="5177">
          <cell r="B5177" t="str">
            <v>AH.11321</v>
          </cell>
          <cell r="C5177" t="str">
            <v>Vì keøo hoãn hôïp goã maùi ngoùi khaåu ñoä &lt;=9m</v>
          </cell>
          <cell r="D5177" t="str">
            <v>m³</v>
          </cell>
          <cell r="F5177">
            <v>6268000</v>
          </cell>
          <cell r="G5177">
            <v>407299</v>
          </cell>
        </row>
        <row r="5178">
          <cell r="B5178" t="str">
            <v>AH.11331</v>
          </cell>
          <cell r="C5178" t="str">
            <v>Vì keøo hoãn hôïp goã maùi ngoùi khaåu ñoä &gt; 9m</v>
          </cell>
          <cell r="D5178" t="str">
            <v>m³</v>
          </cell>
          <cell r="F5178">
            <v>5941000</v>
          </cell>
          <cell r="G5178">
            <v>430190</v>
          </cell>
        </row>
        <row r="5179">
          <cell r="B5179" t="str">
            <v>AH.11411</v>
          </cell>
          <cell r="C5179" t="str">
            <v>Vì keøo hoãn hôïp goã saét troøn maùi fibroâ xi maêng khaåu ñoä &lt;= 8, 1m</v>
          </cell>
          <cell r="D5179" t="str">
            <v>m³</v>
          </cell>
          <cell r="F5179">
            <v>6063600</v>
          </cell>
          <cell r="G5179">
            <v>382435</v>
          </cell>
        </row>
        <row r="5180">
          <cell r="B5180" t="str">
            <v>AH.11421</v>
          </cell>
          <cell r="C5180" t="str">
            <v>Vì keøo hoãn hôïp goã saét troøn maùi fibroâ xi maêng khaåu ñoä &lt;= 9m</v>
          </cell>
          <cell r="D5180" t="str">
            <v>m³</v>
          </cell>
          <cell r="F5180">
            <v>6026700</v>
          </cell>
          <cell r="G5180">
            <v>397038</v>
          </cell>
        </row>
        <row r="5181">
          <cell r="B5181" t="str">
            <v>AH.11431</v>
          </cell>
          <cell r="C5181" t="str">
            <v>Vì keøo hoãn hôïp goã saét troøn maùi fibroâ xi maêng khaåu ñoä &gt; 9m</v>
          </cell>
          <cell r="D5181" t="str">
            <v>m³</v>
          </cell>
          <cell r="F5181">
            <v>6205990</v>
          </cell>
          <cell r="G5181">
            <v>473209</v>
          </cell>
        </row>
        <row r="5182">
          <cell r="B5182" t="str">
            <v>AH.12111</v>
          </cell>
          <cell r="C5182" t="str">
            <v>Giaèng vì keøo khaåu ñoä theo thanh ñöùng gian giöõa</v>
          </cell>
          <cell r="D5182" t="str">
            <v>1m³ caáu kieän</v>
          </cell>
          <cell r="F5182">
            <v>5882040</v>
          </cell>
          <cell r="G5182">
            <v>399406</v>
          </cell>
        </row>
        <row r="5183">
          <cell r="B5183" t="str">
            <v>AH.12121</v>
          </cell>
          <cell r="C5183" t="str">
            <v>Giaèng vì keøo khaåu ñoä theo thanh ñöùng gian ñaàu hoài</v>
          </cell>
          <cell r="D5183" t="str">
            <v>1m³ caáu kieän</v>
          </cell>
          <cell r="F5183">
            <v>5988000</v>
          </cell>
          <cell r="G5183">
            <v>393091</v>
          </cell>
        </row>
        <row r="5184">
          <cell r="B5184" t="str">
            <v>AH.12211</v>
          </cell>
          <cell r="C5184" t="str">
            <v>Gaèng vì keøo goã maùi naèm nghieâng theo maùi gian giöõa &lt;= 8,1m</v>
          </cell>
          <cell r="D5184" t="str">
            <v>m³</v>
          </cell>
          <cell r="F5184">
            <v>6071750</v>
          </cell>
          <cell r="G5184">
            <v>452292</v>
          </cell>
        </row>
        <row r="5185">
          <cell r="B5185" t="str">
            <v>AH.12212</v>
          </cell>
          <cell r="C5185" t="str">
            <v>Giaèng vì keøo goã maùi naèm nghieâng theo maùi gian giöõa khaåu ñoä &lt;=9m</v>
          </cell>
          <cell r="D5185" t="str">
            <v>m³</v>
          </cell>
          <cell r="F5185">
            <v>6050000</v>
          </cell>
          <cell r="G5185">
            <v>442030</v>
          </cell>
        </row>
        <row r="5186">
          <cell r="B5186" t="str">
            <v>AH.12213</v>
          </cell>
          <cell r="C5186" t="str">
            <v>Giaèng vì keøo goã maùi naèm nghieâng theo maùi gian giöõa khaåu ñoä &gt;9m</v>
          </cell>
          <cell r="D5186" t="str">
            <v>m³</v>
          </cell>
          <cell r="F5186">
            <v>5960000</v>
          </cell>
          <cell r="G5186">
            <v>374542</v>
          </cell>
        </row>
        <row r="5187">
          <cell r="B5187" t="str">
            <v>AH.12221</v>
          </cell>
          <cell r="C5187" t="str">
            <v>Giaèng vì keøo goã maùi naèm nghieâng theo maùi gian ñaàu hoài khaåu ñoä &lt;=8, 1m</v>
          </cell>
          <cell r="D5187" t="str">
            <v>m³</v>
          </cell>
          <cell r="F5187">
            <v>6077500</v>
          </cell>
          <cell r="G5187">
            <v>449134</v>
          </cell>
        </row>
        <row r="5188">
          <cell r="B5188" t="str">
            <v>AH.12222</v>
          </cell>
          <cell r="C5188" t="str">
            <v>Giaèng vì keøo goã maùi naèm nghieâng theo maùi gian ñaàu hoài khaåu ñoä &lt;=9m</v>
          </cell>
          <cell r="D5188" t="str">
            <v>m³</v>
          </cell>
          <cell r="F5188">
            <v>6050000</v>
          </cell>
          <cell r="G5188">
            <v>449134</v>
          </cell>
        </row>
        <row r="5189">
          <cell r="B5189" t="str">
            <v>AH.12223</v>
          </cell>
          <cell r="C5189" t="str">
            <v>Giaèng vì keøo goã maùi naèm nghieâng theo maùi gian ñaàu hoài khaåu ñoä &gt;9m</v>
          </cell>
          <cell r="D5189" t="str">
            <v>m³</v>
          </cell>
          <cell r="F5189">
            <v>6006250</v>
          </cell>
          <cell r="G5189">
            <v>439268</v>
          </cell>
        </row>
        <row r="5190">
          <cell r="B5190" t="str">
            <v>AH.12311</v>
          </cell>
          <cell r="C5190" t="str">
            <v>Giaèng keøo saét troøn khaåu ñoä &lt;=15m</v>
          </cell>
          <cell r="D5190" t="str">
            <v>taán</v>
          </cell>
          <cell r="F5190">
            <v>11203986</v>
          </cell>
          <cell r="G5190">
            <v>1425943</v>
          </cell>
        </row>
        <row r="5191">
          <cell r="B5191" t="str">
            <v>AH.13111</v>
          </cell>
          <cell r="C5191" t="str">
            <v>Xaø goà maùi thaúng</v>
          </cell>
          <cell r="D5191" t="str">
            <v>m³</v>
          </cell>
          <cell r="F5191">
            <v>5516050</v>
          </cell>
          <cell r="G5191">
            <v>156684</v>
          </cell>
        </row>
        <row r="5192">
          <cell r="B5192" t="str">
            <v>AH.13121</v>
          </cell>
          <cell r="C5192" t="str">
            <v>Xaø goà maùi noái, maùi goùc</v>
          </cell>
          <cell r="D5192" t="str">
            <v>m³</v>
          </cell>
          <cell r="F5192">
            <v>5516050</v>
          </cell>
          <cell r="G5192">
            <v>167735</v>
          </cell>
        </row>
        <row r="5193">
          <cell r="B5193" t="str">
            <v>AH.13131</v>
          </cell>
          <cell r="C5193" t="str">
            <v>Caàu phong</v>
          </cell>
          <cell r="D5193" t="str">
            <v>m³</v>
          </cell>
          <cell r="F5193">
            <v>5513600</v>
          </cell>
          <cell r="G5193">
            <v>152737</v>
          </cell>
        </row>
        <row r="5194">
          <cell r="B5194" t="str">
            <v>AH.21111</v>
          </cell>
          <cell r="C5194" t="str">
            <v>Saûn xuaát laép döïng daàm goã, chieàu daøi caàu&lt;=6m</v>
          </cell>
          <cell r="D5194" t="str">
            <v>m³</v>
          </cell>
          <cell r="F5194">
            <v>5761940</v>
          </cell>
          <cell r="G5194">
            <v>83670</v>
          </cell>
          <cell r="H5194">
            <v>39003</v>
          </cell>
        </row>
        <row r="5195">
          <cell r="B5195" t="str">
            <v>AH.21121</v>
          </cell>
          <cell r="C5195" t="str">
            <v>Saûn xuaát laép döïng daàm goã, chieàu daøi caàu&lt;=9m</v>
          </cell>
          <cell r="D5195" t="str">
            <v>m³</v>
          </cell>
          <cell r="F5195">
            <v>5763765</v>
          </cell>
          <cell r="G5195">
            <v>91958</v>
          </cell>
          <cell r="H5195">
            <v>47004</v>
          </cell>
        </row>
        <row r="5196">
          <cell r="B5196" t="str">
            <v>AH.21131</v>
          </cell>
          <cell r="C5196" t="str">
            <v>Saûn xuaát laép döïng daàm goã, chieàu daøi caàu&gt;9m</v>
          </cell>
          <cell r="D5196" t="str">
            <v>m³</v>
          </cell>
          <cell r="F5196">
            <v>5763765</v>
          </cell>
          <cell r="G5196">
            <v>101036</v>
          </cell>
          <cell r="H5196">
            <v>60005</v>
          </cell>
        </row>
        <row r="5197">
          <cell r="B5197" t="str">
            <v>AH.21211</v>
          </cell>
          <cell r="C5197" t="str">
            <v>Saûn xuaát laép döïng caùc keát caáu goã maët caàu loaïi lan can</v>
          </cell>
          <cell r="D5197" t="str">
            <v>m³</v>
          </cell>
          <cell r="F5197">
            <v>5921136</v>
          </cell>
          <cell r="G5197">
            <v>462553</v>
          </cell>
        </row>
        <row r="5198">
          <cell r="B5198" t="str">
            <v>AH.21221</v>
          </cell>
          <cell r="C5198" t="str">
            <v>Saûn xuaát laép döïng caùc keát caáu goã maët caàu loaïi goã ngang maët caàu</v>
          </cell>
          <cell r="D5198" t="str">
            <v>m³</v>
          </cell>
          <cell r="F5198">
            <v>5756880</v>
          </cell>
          <cell r="G5198">
            <v>149185</v>
          </cell>
        </row>
        <row r="5199">
          <cell r="B5199" t="str">
            <v>AH.21231</v>
          </cell>
          <cell r="C5199" t="str">
            <v>Saûn xuaát laép döïng caùc keát caáu goã maët caàu loaïi goã baêng laên</v>
          </cell>
          <cell r="D5199" t="str">
            <v>m³</v>
          </cell>
          <cell r="F5199">
            <v>5934768</v>
          </cell>
          <cell r="G5199">
            <v>204439</v>
          </cell>
        </row>
        <row r="5200">
          <cell r="B5200" t="str">
            <v>AH.21241</v>
          </cell>
          <cell r="C5200" t="str">
            <v>Saûn xuaát laép döïng caùc keát caáu goã maët caàu loaïi goã ñaø chaén baùnh xe</v>
          </cell>
          <cell r="D5200" t="str">
            <v>m³</v>
          </cell>
          <cell r="F5200">
            <v>5744395</v>
          </cell>
          <cell r="G5200">
            <v>364675</v>
          </cell>
        </row>
        <row r="5201">
          <cell r="B5201" t="str">
            <v>AH.31111</v>
          </cell>
          <cell r="C5201" t="str">
            <v>Laép döïng khuoân cöûa ñôn. VXM caùt mòn maùc 75, moâ ñun ñoä lôùn caùt Ml=1.5-2.0</v>
          </cell>
          <cell r="D5201" t="str">
            <v>m</v>
          </cell>
          <cell r="F5201">
            <v>5114</v>
          </cell>
          <cell r="G5201">
            <v>5920</v>
          </cell>
        </row>
        <row r="5202">
          <cell r="B5202" t="str">
            <v>AH.31211</v>
          </cell>
          <cell r="C5202" t="str">
            <v>Laép döïng khuoân cöûa keùp. VXM caùt mòn maùc 75, moâ ñun ñoä lôùn caùt Ml=1.5-2.0</v>
          </cell>
          <cell r="D5202" t="str">
            <v>m</v>
          </cell>
          <cell r="F5202">
            <v>9454</v>
          </cell>
          <cell r="G5202">
            <v>8880</v>
          </cell>
        </row>
        <row r="5203">
          <cell r="B5203" t="str">
            <v>AH.32111</v>
          </cell>
          <cell r="C5203" t="str">
            <v>Laép cöûa vaøo khuoân.</v>
          </cell>
          <cell r="D5203" t="str">
            <v>m²</v>
          </cell>
          <cell r="G5203">
            <v>9867</v>
          </cell>
        </row>
        <row r="5204">
          <cell r="B5204" t="str">
            <v>AH.32211</v>
          </cell>
          <cell r="C5204" t="str">
            <v>Laép döïng cöûa khoâng coù khuoân VXM caùt mòn maùc 75, moâ ñun ñoä lôùn caùt Ml=1.5-2.0</v>
          </cell>
          <cell r="D5204" t="str">
            <v>m²</v>
          </cell>
          <cell r="F5204">
            <v>3533</v>
          </cell>
          <cell r="G5204">
            <v>15787</v>
          </cell>
        </row>
        <row r="5205">
          <cell r="C5205" t="str">
            <v>Coäng</v>
          </cell>
        </row>
        <row r="5212">
          <cell r="B5212" t="str">
            <v>MAÕ HIEÄU</v>
          </cell>
          <cell r="C5212" t="str">
            <v>NOÄI DUNG</v>
          </cell>
          <cell r="D5212" t="str">
            <v>ÑÔN VÒ</v>
          </cell>
          <cell r="E5212" t="str">
            <v>KHOÁI LÖÔÏNG</v>
          </cell>
          <cell r="F5212" t="str">
            <v>ÑÔN GIAÙ</v>
          </cell>
        </row>
        <row r="5213">
          <cell r="F5213" t="str">
            <v>VAÄT LIEÄU</v>
          </cell>
          <cell r="G5213" t="str">
            <v>NH.COÂNG</v>
          </cell>
          <cell r="H5213" t="str">
            <v>MAÙY</v>
          </cell>
        </row>
        <row r="5214">
          <cell r="B5214" t="str">
            <v>AI.11111</v>
          </cell>
          <cell r="C5214" t="str">
            <v>Saûn xuaát vì keøo theùp hình khaåu ñoä lôùn khaåu ñoä 18 - 24 m</v>
          </cell>
          <cell r="D5214" t="str">
            <v>taán</v>
          </cell>
          <cell r="F5214">
            <v>8205981</v>
          </cell>
          <cell r="G5214">
            <v>1384658</v>
          </cell>
          <cell r="H5214">
            <v>706082</v>
          </cell>
        </row>
        <row r="5215">
          <cell r="B5215" t="str">
            <v>AI.11112</v>
          </cell>
          <cell r="C5215" t="str">
            <v>Saûn xuaát vì keøo theùp hình khaåu ñoä lôùn khaåu ñoä &gt;24 ñeán &lt;=36m</v>
          </cell>
          <cell r="D5215" t="str">
            <v>taán</v>
          </cell>
          <cell r="F5215">
            <v>8171395</v>
          </cell>
          <cell r="G5215">
            <v>1207086</v>
          </cell>
          <cell r="H5215">
            <v>612438</v>
          </cell>
        </row>
        <row r="5216">
          <cell r="B5216" t="str">
            <v>AI.11113</v>
          </cell>
          <cell r="C5216" t="str">
            <v>Saûn xuaát vì keøo theùp hình khaåu ñoä lôùn khaåu ñoä &gt;36m</v>
          </cell>
          <cell r="D5216" t="str">
            <v>taán</v>
          </cell>
          <cell r="F5216">
            <v>8141184</v>
          </cell>
          <cell r="G5216">
            <v>1052172</v>
          </cell>
          <cell r="H5216">
            <v>536798</v>
          </cell>
        </row>
        <row r="5217">
          <cell r="B5217" t="str">
            <v>AI.11121</v>
          </cell>
          <cell r="C5217" t="str">
            <v>Saûn xuaát vì keøo theùp hình khaåu ñoä nhoû &lt; =9m</v>
          </cell>
          <cell r="D5217" t="str">
            <v>taán</v>
          </cell>
          <cell r="F5217">
            <v>8344178</v>
          </cell>
          <cell r="G5217">
            <v>1677348</v>
          </cell>
          <cell r="H5217">
            <v>1137253</v>
          </cell>
        </row>
        <row r="5218">
          <cell r="B5218" t="str">
            <v>AI.11122</v>
          </cell>
          <cell r="C5218" t="str">
            <v>Saûn xuaát vì keøo theùp hình khaåu ñoä nhoû &gt;9 ñeán &lt; =12m</v>
          </cell>
          <cell r="D5218" t="str">
            <v>taán</v>
          </cell>
          <cell r="F5218">
            <v>8199677</v>
          </cell>
          <cell r="G5218">
            <v>1407393</v>
          </cell>
          <cell r="H5218">
            <v>837632</v>
          </cell>
        </row>
        <row r="5219">
          <cell r="B5219" t="str">
            <v>AI.11123</v>
          </cell>
          <cell r="C5219" t="str">
            <v>Saûn xuaát vì keøo theùp hình khaåu ñoä nhoû &lt;  18 m</v>
          </cell>
          <cell r="D5219" t="str">
            <v>taán</v>
          </cell>
          <cell r="F5219">
            <v>8138813</v>
          </cell>
          <cell r="G5219">
            <v>1279520</v>
          </cell>
          <cell r="H5219">
            <v>602186</v>
          </cell>
        </row>
        <row r="5220">
          <cell r="B5220" t="str">
            <v>AI.11131</v>
          </cell>
          <cell r="C5220" t="str">
            <v>Saûn xuaát baèng coät  theùp hình.</v>
          </cell>
          <cell r="D5220" t="str">
            <v>taán</v>
          </cell>
          <cell r="F5220">
            <v>7996590</v>
          </cell>
          <cell r="G5220">
            <v>403864</v>
          </cell>
          <cell r="H5220">
            <v>661391</v>
          </cell>
        </row>
        <row r="5221">
          <cell r="B5221" t="str">
            <v>AI.11132</v>
          </cell>
          <cell r="C5221" t="str">
            <v>Saûn xuaát baèng coät  theùp taám.</v>
          </cell>
          <cell r="D5221" t="str">
            <v>taán</v>
          </cell>
          <cell r="F5221">
            <v>8562435</v>
          </cell>
          <cell r="G5221">
            <v>786472</v>
          </cell>
          <cell r="H5221">
            <v>1210205</v>
          </cell>
        </row>
        <row r="5222">
          <cell r="B5222" t="str">
            <v>AI.11211</v>
          </cell>
          <cell r="C5222" t="str">
            <v>Saûn xuaát giaèng maùi</v>
          </cell>
          <cell r="D5222" t="str">
            <v>taán</v>
          </cell>
          <cell r="F5222">
            <v>7981365</v>
          </cell>
          <cell r="G5222">
            <v>572272</v>
          </cell>
          <cell r="H5222">
            <v>104624</v>
          </cell>
        </row>
        <row r="5223">
          <cell r="B5223" t="str">
            <v>AI.11221</v>
          </cell>
          <cell r="C5223" t="str">
            <v>Saûn xuaát xaø goà theùp.</v>
          </cell>
          <cell r="D5223" t="str">
            <v>taán</v>
          </cell>
          <cell r="F5223">
            <v>7579181</v>
          </cell>
          <cell r="G5223">
            <v>277058</v>
          </cell>
        </row>
        <row r="5224">
          <cell r="B5224" t="str">
            <v>AI.11311</v>
          </cell>
          <cell r="C5224" t="str">
            <v>Saûn xuaát daàm töôøng, daàm döôùi vì keøo.</v>
          </cell>
          <cell r="D5224" t="str">
            <v>taán</v>
          </cell>
          <cell r="F5224">
            <v>7814064</v>
          </cell>
          <cell r="G5224">
            <v>1169080</v>
          </cell>
          <cell r="H5224">
            <v>590386</v>
          </cell>
        </row>
        <row r="5225">
          <cell r="B5225" t="str">
            <v>AI.11321</v>
          </cell>
          <cell r="C5225" t="str">
            <v>Saûn xuaát daàm maùi</v>
          </cell>
          <cell r="D5225" t="str">
            <v>taán</v>
          </cell>
          <cell r="F5225">
            <v>7686425</v>
          </cell>
          <cell r="G5225">
            <v>1067391</v>
          </cell>
          <cell r="H5225">
            <v>500332</v>
          </cell>
        </row>
        <row r="5226">
          <cell r="B5226" t="str">
            <v>AI.11331</v>
          </cell>
          <cell r="C5226" t="str">
            <v>Saûn xuaát daàm caàu truïc</v>
          </cell>
          <cell r="D5226" t="str">
            <v>taán</v>
          </cell>
          <cell r="F5226">
            <v>8055590</v>
          </cell>
          <cell r="G5226">
            <v>892309</v>
          </cell>
          <cell r="H5226">
            <v>781681</v>
          </cell>
        </row>
        <row r="5227">
          <cell r="B5227" t="str">
            <v>AI.11411</v>
          </cell>
          <cell r="C5227" t="str">
            <v>Saûn xuaát thang saét.</v>
          </cell>
          <cell r="D5227" t="str">
            <v>taán</v>
          </cell>
          <cell r="F5227">
            <v>7832430</v>
          </cell>
          <cell r="G5227">
            <v>1168815</v>
          </cell>
          <cell r="H5227">
            <v>794960</v>
          </cell>
        </row>
        <row r="5228">
          <cell r="B5228" t="str">
            <v>AI.11421</v>
          </cell>
          <cell r="C5228" t="str">
            <v>Saûn xuaát lan can</v>
          </cell>
          <cell r="D5228" t="str">
            <v>taán</v>
          </cell>
          <cell r="F5228">
            <v>7604697</v>
          </cell>
          <cell r="G5228">
            <v>1451754</v>
          </cell>
          <cell r="H5228">
            <v>585894</v>
          </cell>
        </row>
        <row r="5229">
          <cell r="B5229" t="str">
            <v>AI.11431</v>
          </cell>
          <cell r="C5229" t="str">
            <v>Saûn xuaát cöûa soå trôøi.</v>
          </cell>
          <cell r="D5229" t="str">
            <v>taán</v>
          </cell>
          <cell r="F5229">
            <v>7597070</v>
          </cell>
          <cell r="G5229">
            <v>1519480</v>
          </cell>
          <cell r="H5229">
            <v>1667225</v>
          </cell>
        </row>
        <row r="5230">
          <cell r="B5230" t="str">
            <v>AI.11511</v>
          </cell>
          <cell r="C5230" t="str">
            <v>Saûn xuaát haøng raøo löôùi theùp.</v>
          </cell>
          <cell r="D5230" t="str">
            <v>m²</v>
          </cell>
          <cell r="F5230">
            <v>145911</v>
          </cell>
          <cell r="G5230">
            <v>46176</v>
          </cell>
          <cell r="H5230">
            <v>12555</v>
          </cell>
        </row>
        <row r="5231">
          <cell r="B5231" t="str">
            <v>AI.11521</v>
          </cell>
          <cell r="C5231" t="str">
            <v>Saûn xuaát cöûa löôùi theùp.</v>
          </cell>
          <cell r="D5231" t="str">
            <v>m²</v>
          </cell>
          <cell r="F5231">
            <v>172751</v>
          </cell>
          <cell r="G5231">
            <v>51307</v>
          </cell>
          <cell r="H5231">
            <v>14647</v>
          </cell>
        </row>
        <row r="5232">
          <cell r="B5232" t="str">
            <v>AI.11531</v>
          </cell>
          <cell r="C5232" t="str">
            <v>Saûn xuaát haøng raøo song saét</v>
          </cell>
          <cell r="D5232" t="str">
            <v>m²</v>
          </cell>
          <cell r="F5232">
            <v>166066</v>
          </cell>
          <cell r="G5232">
            <v>59201</v>
          </cell>
          <cell r="H5232">
            <v>18832</v>
          </cell>
        </row>
        <row r="5233">
          <cell r="B5233" t="str">
            <v>AI.11541</v>
          </cell>
          <cell r="C5233" t="str">
            <v>Saûn xuaát cöûa song saét</v>
          </cell>
          <cell r="D5233" t="str">
            <v>m²</v>
          </cell>
          <cell r="F5233">
            <v>200822</v>
          </cell>
          <cell r="G5233">
            <v>67094</v>
          </cell>
          <cell r="H5233">
            <v>28248</v>
          </cell>
        </row>
        <row r="5234">
          <cell r="B5234" t="str">
            <v>AI.11611</v>
          </cell>
          <cell r="C5234" t="str">
            <v>Saûn xuaát cöûa hoa saét baèng saét vuoâng ñaëc 12 x 12 mm</v>
          </cell>
          <cell r="D5234" t="str">
            <v>taán</v>
          </cell>
          <cell r="F5234">
            <v>8786768</v>
          </cell>
          <cell r="G5234">
            <v>1705811</v>
          </cell>
          <cell r="H5234">
            <v>676876</v>
          </cell>
        </row>
        <row r="5235">
          <cell r="B5235" t="str">
            <v>AI.11612</v>
          </cell>
          <cell r="C5235" t="str">
            <v>Saûn xuaát cöûa hoa saét baèng saét vuoâng ñaëc 14 x 14 mm</v>
          </cell>
          <cell r="D5235" t="str">
            <v>taán</v>
          </cell>
          <cell r="F5235">
            <v>8758869</v>
          </cell>
          <cell r="G5235">
            <v>1461465</v>
          </cell>
          <cell r="H5235">
            <v>583032</v>
          </cell>
        </row>
        <row r="5236">
          <cell r="B5236" t="str">
            <v>AI.11613</v>
          </cell>
          <cell r="C5236" t="str">
            <v>Saûn xuaát cöûa hoa saét baèng saét vuoâng ñaëc 16 x 16 mm</v>
          </cell>
          <cell r="D5236" t="str">
            <v>taán</v>
          </cell>
          <cell r="F5236">
            <v>8737439</v>
          </cell>
          <cell r="G5236">
            <v>1254002</v>
          </cell>
          <cell r="H5236">
            <v>511249</v>
          </cell>
        </row>
        <row r="5237">
          <cell r="B5237" t="str">
            <v>AI.11621</v>
          </cell>
          <cell r="C5237" t="str">
            <v>Saûn xuaát cöûa hoa saét baèng saét vuoâng roãng 12 x 12 mm</v>
          </cell>
          <cell r="D5237" t="str">
            <v>taán</v>
          </cell>
          <cell r="F5237">
            <v>9082001</v>
          </cell>
          <cell r="G5237">
            <v>2489562</v>
          </cell>
          <cell r="H5237">
            <v>1697050</v>
          </cell>
        </row>
        <row r="5238">
          <cell r="B5238" t="str">
            <v>AI.11622</v>
          </cell>
          <cell r="C5238" t="str">
            <v>Saûn xuaát cöûa hoa saét baèng saét vuoâng roãng 14 x 14 mm</v>
          </cell>
          <cell r="D5238" t="str">
            <v>taán</v>
          </cell>
          <cell r="F5238">
            <v>9014324</v>
          </cell>
          <cell r="G5238">
            <v>2133647</v>
          </cell>
          <cell r="H5238">
            <v>1456004</v>
          </cell>
        </row>
        <row r="5239">
          <cell r="B5239" t="str">
            <v>AI.11623</v>
          </cell>
          <cell r="C5239" t="str">
            <v>Saûn xuaát cöûa hoa saét baèng saét vuoâng roãng 16 x 16 mm</v>
          </cell>
          <cell r="D5239" t="str">
            <v>taán</v>
          </cell>
          <cell r="F5239">
            <v>8958805</v>
          </cell>
          <cell r="G5239">
            <v>1828906</v>
          </cell>
          <cell r="H5239">
            <v>1248329</v>
          </cell>
        </row>
        <row r="5240">
          <cell r="B5240" t="str">
            <v>AI.11711</v>
          </cell>
          <cell r="C5240" t="str">
            <v>Saûn xuaát coång saét khung söông baèng saét hoäp, nan baèng saét hoäp loaïi nan 12 x 12 mm</v>
          </cell>
          <cell r="D5240" t="str">
            <v>taán</v>
          </cell>
          <cell r="F5240">
            <v>9679058</v>
          </cell>
          <cell r="G5240">
            <v>1791102</v>
          </cell>
          <cell r="H5240">
            <v>1313398</v>
          </cell>
        </row>
        <row r="5241">
          <cell r="B5241" t="str">
            <v>AI.11712</v>
          </cell>
          <cell r="C5241" t="str">
            <v>Saûn xuaát coång saét khung söông baèng saét hoäp, nan baèng saét hoäp loaïi nan 14 x 14 mm</v>
          </cell>
          <cell r="D5241" t="str">
            <v>taán</v>
          </cell>
          <cell r="F5241">
            <v>9630915</v>
          </cell>
          <cell r="G5241">
            <v>1534308</v>
          </cell>
          <cell r="H5241">
            <v>1131003</v>
          </cell>
        </row>
        <row r="5242">
          <cell r="B5242" t="str">
            <v>AI.11713</v>
          </cell>
          <cell r="C5242" t="str">
            <v>Saûn xuaát coång saét khung söông baèng saét hoäp, nan baèng saét hoäp loaïi nan 16 x 16 mm</v>
          </cell>
          <cell r="D5242" t="str">
            <v>taán</v>
          </cell>
          <cell r="F5242">
            <v>9595105</v>
          </cell>
          <cell r="G5242">
            <v>1316702</v>
          </cell>
          <cell r="H5242">
            <v>996389</v>
          </cell>
        </row>
        <row r="5243">
          <cell r="B5243" t="str">
            <v>AI.11721</v>
          </cell>
          <cell r="C5243" t="str">
            <v>Saûn xuaát coång saét khung xöông baèng saét oáng, nan baèng saét hoäp loaïi nan 12 x 12 mm</v>
          </cell>
          <cell r="D5243" t="str">
            <v>taán</v>
          </cell>
          <cell r="F5243">
            <v>9674228</v>
          </cell>
          <cell r="G5243">
            <v>2614040</v>
          </cell>
          <cell r="H5243">
            <v>1112025</v>
          </cell>
        </row>
        <row r="5244">
          <cell r="B5244" t="str">
            <v>AI.11722</v>
          </cell>
          <cell r="C5244" t="str">
            <v>Saûn xuaát coång saét khung xöông baèng saét oáng, nan baèng saét hoäp loaïi nan 14 x 14 mm</v>
          </cell>
          <cell r="D5244" t="str">
            <v>taán</v>
          </cell>
          <cell r="F5244">
            <v>9627954</v>
          </cell>
          <cell r="G5244">
            <v>2240145</v>
          </cell>
          <cell r="H5244">
            <v>956025</v>
          </cell>
        </row>
        <row r="5245">
          <cell r="B5245" t="str">
            <v>AI.11723</v>
          </cell>
          <cell r="C5245" t="str">
            <v>Saûn xuaát coång saét khung xöông baèng saét oáng, nan baèng saét hoäp loaïi nan 16 x 16 mm</v>
          </cell>
          <cell r="D5245" t="str">
            <v>taán</v>
          </cell>
          <cell r="F5245">
            <v>9592611</v>
          </cell>
          <cell r="G5245">
            <v>1920190</v>
          </cell>
          <cell r="H5245">
            <v>836918</v>
          </cell>
        </row>
        <row r="5246">
          <cell r="B5246" t="str">
            <v>AI.11811</v>
          </cell>
          <cell r="C5246" t="str">
            <v>Saûn xuaát toân löôïn soùng</v>
          </cell>
          <cell r="D5246" t="str">
            <v>m</v>
          </cell>
          <cell r="F5246">
            <v>85598</v>
          </cell>
          <cell r="G5246">
            <v>1530</v>
          </cell>
          <cell r="H5246">
            <v>19737</v>
          </cell>
        </row>
        <row r="5247">
          <cell r="B5247" t="str">
            <v>AI.11821</v>
          </cell>
          <cell r="C5247" t="str">
            <v>Saûn xuaát truï ñôõ toân löôïn soùng truï 1.75m</v>
          </cell>
          <cell r="D5247" t="str">
            <v>caùi</v>
          </cell>
          <cell r="F5247">
            <v>257556</v>
          </cell>
          <cell r="G5247">
            <v>2678</v>
          </cell>
          <cell r="H5247">
            <v>17557</v>
          </cell>
        </row>
        <row r="5248">
          <cell r="B5248" t="str">
            <v>AI.11822</v>
          </cell>
          <cell r="C5248" t="str">
            <v>Saûn xuaát truï ñôõ toân löôïn soùng truï 1.45m</v>
          </cell>
          <cell r="D5248" t="str">
            <v>caùi</v>
          </cell>
          <cell r="F5248">
            <v>213404</v>
          </cell>
          <cell r="G5248">
            <v>2338</v>
          </cell>
          <cell r="H5248">
            <v>14631</v>
          </cell>
        </row>
        <row r="5249">
          <cell r="B5249" t="str">
            <v>AI.11911</v>
          </cell>
          <cell r="C5249" t="str">
            <v>Saûn xuaát heä khung daøn</v>
          </cell>
          <cell r="D5249" t="str">
            <v>taán</v>
          </cell>
          <cell r="F5249">
            <v>7653237</v>
          </cell>
          <cell r="G5249">
            <v>1126568</v>
          </cell>
          <cell r="H5249">
            <v>792306</v>
          </cell>
        </row>
        <row r="5250">
          <cell r="B5250" t="str">
            <v>AI.11912</v>
          </cell>
          <cell r="C5250" t="str">
            <v>Saûn xuaát heä saøn ñaïo saøn thao taùc</v>
          </cell>
          <cell r="D5250" t="str">
            <v>taán</v>
          </cell>
          <cell r="F5250">
            <v>8526740</v>
          </cell>
          <cell r="G5250">
            <v>961196</v>
          </cell>
          <cell r="H5250">
            <v>738585</v>
          </cell>
        </row>
        <row r="5251">
          <cell r="B5251" t="str">
            <v>AI.12111</v>
          </cell>
          <cell r="C5251" t="str">
            <v>Saûn xuaát oáng vaùch</v>
          </cell>
          <cell r="D5251" t="str">
            <v>taán</v>
          </cell>
          <cell r="F5251">
            <v>7923963</v>
          </cell>
          <cell r="G5251">
            <v>852906</v>
          </cell>
          <cell r="H5251">
            <v>663154</v>
          </cell>
        </row>
        <row r="5252">
          <cell r="B5252" t="str">
            <v>AI.13111</v>
          </cell>
          <cell r="C5252" t="str">
            <v>Saûn xuaát caáu kieän saét theùp ñaët saün trong beâ toâng, khoái löôïng moät keát caáu &lt;=10kg.</v>
          </cell>
          <cell r="D5252" t="str">
            <v>taán</v>
          </cell>
          <cell r="F5252">
            <v>8861966</v>
          </cell>
          <cell r="G5252">
            <v>1608995</v>
          </cell>
          <cell r="H5252">
            <v>524024</v>
          </cell>
        </row>
        <row r="5253">
          <cell r="B5253" t="str">
            <v>AI.13121</v>
          </cell>
          <cell r="C5253" t="str">
            <v>Saûn xuaát caáu kieän saét theùp ñaët saün trong beâ toâng, khoái löôïng moät keát caáu &gt;10 ñeán &lt;=20kg.</v>
          </cell>
          <cell r="D5253" t="str">
            <v>taán</v>
          </cell>
          <cell r="F5253">
            <v>8742753</v>
          </cell>
          <cell r="G5253">
            <v>1367415</v>
          </cell>
          <cell r="H5253">
            <v>473587</v>
          </cell>
        </row>
        <row r="5254">
          <cell r="B5254" t="str">
            <v>AI.13131</v>
          </cell>
          <cell r="C5254" t="str">
            <v>Saûn xuaát caáu kieän saét theùp ñaët saün trong beâ toâng, khoái löôïng moät keát caáu &gt;20 ñeán &lt;=50kg.</v>
          </cell>
          <cell r="D5254" t="str">
            <v>taán</v>
          </cell>
          <cell r="F5254">
            <v>8399598</v>
          </cell>
          <cell r="G5254">
            <v>1287196</v>
          </cell>
          <cell r="H5254">
            <v>428846</v>
          </cell>
        </row>
        <row r="5255">
          <cell r="B5255" t="str">
            <v>AI.13141</v>
          </cell>
          <cell r="C5255" t="str">
            <v>Saûn xuaát caáu kieän saét theùp ñaët saün trong beâ toâng, khoái löôïng moät keát caáu &gt;50 ñeán &lt;=100kg.</v>
          </cell>
          <cell r="D5255" t="str">
            <v>taán</v>
          </cell>
          <cell r="F5255">
            <v>8259819</v>
          </cell>
          <cell r="G5255">
            <v>1207899</v>
          </cell>
          <cell r="H5255">
            <v>373950</v>
          </cell>
        </row>
        <row r="5256">
          <cell r="B5256" t="str">
            <v>AI.13151</v>
          </cell>
          <cell r="C5256" t="str">
            <v>Saûn xuaát caáu kieän saét theùp ñaët saün trong beâ toâng, khoái löôïng moät keát caáu &gt;100kg.</v>
          </cell>
          <cell r="D5256" t="str">
            <v>taán</v>
          </cell>
          <cell r="F5256">
            <v>8150790</v>
          </cell>
          <cell r="G5256">
            <v>1124913</v>
          </cell>
          <cell r="H5256">
            <v>350024</v>
          </cell>
        </row>
        <row r="5257">
          <cell r="B5257" t="str">
            <v>AI.21111</v>
          </cell>
          <cell r="C5257" t="str">
            <v>Saûn xuaát thanh maù haï, maù thöôïng, thanh ñaàu daøn</v>
          </cell>
          <cell r="D5257" t="str">
            <v>taán</v>
          </cell>
          <cell r="F5257">
            <v>8370936</v>
          </cell>
          <cell r="G5257">
            <v>1344447</v>
          </cell>
          <cell r="H5257">
            <v>1164474</v>
          </cell>
        </row>
        <row r="5258">
          <cell r="B5258" t="str">
            <v>AI.21112</v>
          </cell>
          <cell r="C5258" t="str">
            <v>Saûn xuaát baûn nuùt daøn chuû</v>
          </cell>
          <cell r="D5258" t="str">
            <v>taán</v>
          </cell>
          <cell r="F5258">
            <v>8639414</v>
          </cell>
          <cell r="G5258">
            <v>1687481</v>
          </cell>
          <cell r="H5258">
            <v>2109060</v>
          </cell>
        </row>
        <row r="5259">
          <cell r="B5259" t="str">
            <v>AI.21121</v>
          </cell>
          <cell r="C5259" t="str">
            <v>Saûn xuaát thanh ñöùng, thanh treo</v>
          </cell>
          <cell r="D5259" t="str">
            <v>taán</v>
          </cell>
          <cell r="F5259">
            <v>8406519</v>
          </cell>
          <cell r="G5259">
            <v>1518644</v>
          </cell>
          <cell r="H5259">
            <v>1262735</v>
          </cell>
        </row>
        <row r="5260">
          <cell r="B5260" t="str">
            <v>AI.21122</v>
          </cell>
          <cell r="C5260" t="str">
            <v>Saûn xuaát thanh xieân</v>
          </cell>
          <cell r="D5260" t="str">
            <v>taán</v>
          </cell>
          <cell r="F5260">
            <v>8433276</v>
          </cell>
          <cell r="G5260">
            <v>1395813</v>
          </cell>
          <cell r="H5260">
            <v>1311452</v>
          </cell>
        </row>
        <row r="5261">
          <cell r="B5261" t="str">
            <v>AI.21131</v>
          </cell>
          <cell r="C5261" t="str">
            <v>Saûn xuaát heä lieân keát doïc caàu.Lieân keát doïc treân</v>
          </cell>
          <cell r="D5261" t="str">
            <v>taán</v>
          </cell>
          <cell r="F5261">
            <v>8216693</v>
          </cell>
          <cell r="G5261">
            <v>1134516</v>
          </cell>
          <cell r="H5261">
            <v>1264505</v>
          </cell>
        </row>
        <row r="5262">
          <cell r="B5262" t="str">
            <v>AI.21132</v>
          </cell>
          <cell r="C5262" t="str">
            <v>Saûn xuaát heä lieân keát doïc caàu.Lieân keát doïc döôùi</v>
          </cell>
          <cell r="D5262" t="str">
            <v>taán</v>
          </cell>
          <cell r="F5262">
            <v>8248092</v>
          </cell>
          <cell r="G5262">
            <v>1088064</v>
          </cell>
          <cell r="H5262">
            <v>1191696</v>
          </cell>
        </row>
        <row r="5263">
          <cell r="B5263" t="str">
            <v>AI.21141</v>
          </cell>
          <cell r="C5263" t="str">
            <v>Saûn xuaát daàm doïc</v>
          </cell>
          <cell r="D5263" t="str">
            <v>taán</v>
          </cell>
          <cell r="F5263">
            <v>8436710</v>
          </cell>
          <cell r="G5263">
            <v>1348913</v>
          </cell>
          <cell r="H5263">
            <v>1446884</v>
          </cell>
        </row>
        <row r="5264">
          <cell r="B5264" t="str">
            <v>AI.21142</v>
          </cell>
          <cell r="C5264" t="str">
            <v>Saûn xuaát daàm ngang</v>
          </cell>
          <cell r="D5264" t="str">
            <v>taán</v>
          </cell>
          <cell r="F5264">
            <v>8450961</v>
          </cell>
          <cell r="G5264">
            <v>1362313</v>
          </cell>
          <cell r="H5264">
            <v>1176813</v>
          </cell>
        </row>
        <row r="5265">
          <cell r="B5265" t="str">
            <v>AI.21151</v>
          </cell>
          <cell r="C5265" t="str">
            <v>Saûn xuaát keát caáu theùp. Saûn xuaát  lan can caàu ñöôøng saét</v>
          </cell>
          <cell r="D5265" t="str">
            <v>taán</v>
          </cell>
          <cell r="F5265">
            <v>8778832</v>
          </cell>
          <cell r="G5265">
            <v>1272981</v>
          </cell>
          <cell r="H5265">
            <v>743952</v>
          </cell>
        </row>
        <row r="5266">
          <cell r="B5266" t="str">
            <v>AI.21152</v>
          </cell>
          <cell r="C5266" t="str">
            <v>Saûn xuaát keát caáu theùp. Saûn xuaát  lan can caàu ñöôøng boä.</v>
          </cell>
          <cell r="D5266" t="str">
            <v>taán</v>
          </cell>
          <cell r="F5266">
            <v>8844833</v>
          </cell>
          <cell r="G5266">
            <v>989352</v>
          </cell>
          <cell r="H5266">
            <v>636532</v>
          </cell>
        </row>
        <row r="5267">
          <cell r="B5267" t="str">
            <v>AI.21211</v>
          </cell>
          <cell r="C5267" t="str">
            <v>Saûn xuaát thanh maù haï, thanh maù thöôïng, thanh ñaàu daøn</v>
          </cell>
          <cell r="D5267" t="str">
            <v>taán</v>
          </cell>
          <cell r="F5267">
            <v>8396212</v>
          </cell>
          <cell r="G5267">
            <v>1209109</v>
          </cell>
          <cell r="H5267">
            <v>1131875</v>
          </cell>
        </row>
        <row r="5268">
          <cell r="B5268" t="str">
            <v>AI.21212</v>
          </cell>
          <cell r="C5268" t="str">
            <v>Saûn xuaát baûn nuùt daøn chuû</v>
          </cell>
          <cell r="D5268" t="str">
            <v>taán</v>
          </cell>
          <cell r="F5268">
            <v>8705996</v>
          </cell>
          <cell r="G5268">
            <v>1691948</v>
          </cell>
          <cell r="H5268">
            <v>2184493</v>
          </cell>
        </row>
        <row r="5269">
          <cell r="B5269" t="str">
            <v>AI.21221</v>
          </cell>
          <cell r="C5269" t="str">
            <v>Saûn xuaát thanh ñöùng, thanh treo</v>
          </cell>
          <cell r="D5269" t="str">
            <v>taán</v>
          </cell>
          <cell r="F5269">
            <v>8223048</v>
          </cell>
          <cell r="G5269">
            <v>865627</v>
          </cell>
          <cell r="H5269">
            <v>660061</v>
          </cell>
        </row>
        <row r="5270">
          <cell r="B5270" t="str">
            <v>AI.21222</v>
          </cell>
          <cell r="C5270" t="str">
            <v>Saûn xuaát thanh xieân</v>
          </cell>
          <cell r="D5270" t="str">
            <v>taán</v>
          </cell>
          <cell r="F5270">
            <v>8339205</v>
          </cell>
          <cell r="G5270">
            <v>1140323</v>
          </cell>
          <cell r="H5270">
            <v>1362545</v>
          </cell>
        </row>
        <row r="5271">
          <cell r="B5271" t="str">
            <v>AI.21231</v>
          </cell>
          <cell r="C5271" t="str">
            <v>Saûn xuaát heä lieân keát doïc döôùi</v>
          </cell>
          <cell r="D5271" t="str">
            <v>taán</v>
          </cell>
          <cell r="F5271">
            <v>8214999</v>
          </cell>
          <cell r="G5271">
            <v>1203302</v>
          </cell>
          <cell r="H5271">
            <v>996284</v>
          </cell>
        </row>
        <row r="5272">
          <cell r="B5272" t="str">
            <v>AI.21232</v>
          </cell>
          <cell r="C5272" t="str">
            <v>Saûn xuaát daàm doïc</v>
          </cell>
          <cell r="D5272" t="str">
            <v>taán</v>
          </cell>
          <cell r="F5272">
            <v>8650740</v>
          </cell>
          <cell r="G5272">
            <v>1939398</v>
          </cell>
          <cell r="H5272">
            <v>1420108</v>
          </cell>
        </row>
        <row r="5273">
          <cell r="B5273" t="str">
            <v>AI.21233</v>
          </cell>
          <cell r="C5273" t="str">
            <v>Saûn xuaát daàm ngang</v>
          </cell>
          <cell r="D5273" t="str">
            <v>taán</v>
          </cell>
          <cell r="F5273">
            <v>8470095</v>
          </cell>
          <cell r="G5273">
            <v>1432885</v>
          </cell>
          <cell r="H5273">
            <v>855906</v>
          </cell>
        </row>
        <row r="5274">
          <cell r="B5274" t="str">
            <v>AI.22111</v>
          </cell>
          <cell r="C5274" t="str">
            <v>Saûn xuaát daàm chuû</v>
          </cell>
          <cell r="D5274" t="str">
            <v>taán</v>
          </cell>
          <cell r="F5274">
            <v>8206286</v>
          </cell>
          <cell r="G5274">
            <v>860714</v>
          </cell>
          <cell r="H5274">
            <v>999915</v>
          </cell>
        </row>
        <row r="5275">
          <cell r="B5275" t="str">
            <v>AI.22112</v>
          </cell>
          <cell r="C5275" t="str">
            <v>Saûn xuaát lieân keát doïc döôùi.</v>
          </cell>
          <cell r="D5275" t="str">
            <v>taán</v>
          </cell>
          <cell r="F5275">
            <v>8199201</v>
          </cell>
          <cell r="G5275">
            <v>928159</v>
          </cell>
          <cell r="H5275">
            <v>1310280</v>
          </cell>
        </row>
        <row r="5276">
          <cell r="B5276" t="str">
            <v>AI.22113</v>
          </cell>
          <cell r="C5276" t="str">
            <v>Saûn xuaát daàm doïc.</v>
          </cell>
          <cell r="D5276" t="str">
            <v>taán</v>
          </cell>
          <cell r="F5276">
            <v>8760788</v>
          </cell>
          <cell r="G5276">
            <v>1748674</v>
          </cell>
          <cell r="H5276">
            <v>1809348</v>
          </cell>
        </row>
        <row r="5277">
          <cell r="B5277" t="str">
            <v>AI.22114</v>
          </cell>
          <cell r="C5277" t="str">
            <v>Saûn xuaát daàm ngang.</v>
          </cell>
          <cell r="D5277" t="str">
            <v>taán</v>
          </cell>
          <cell r="F5277">
            <v>8503545</v>
          </cell>
          <cell r="G5277">
            <v>1030445</v>
          </cell>
          <cell r="H5277">
            <v>2434713</v>
          </cell>
        </row>
        <row r="5278">
          <cell r="B5278" t="str">
            <v>AI.31110</v>
          </cell>
          <cell r="C5278" t="str">
            <v>Saûn xuaát vì theùp gia coá haàm</v>
          </cell>
          <cell r="D5278" t="str">
            <v>taán</v>
          </cell>
          <cell r="F5278">
            <v>7663643</v>
          </cell>
          <cell r="G5278">
            <v>311789</v>
          </cell>
          <cell r="H5278">
            <v>322381</v>
          </cell>
        </row>
        <row r="5279">
          <cell r="B5279" t="str">
            <v>AI.31210</v>
          </cell>
          <cell r="C5279" t="str">
            <v>Laép döïng vì theùp gia coá haàm ngang.</v>
          </cell>
          <cell r="D5279" t="str">
            <v>taán</v>
          </cell>
          <cell r="F5279">
            <v>110530</v>
          </cell>
          <cell r="G5279">
            <v>1143354</v>
          </cell>
          <cell r="H5279">
            <v>271005</v>
          </cell>
        </row>
        <row r="5280">
          <cell r="B5280" t="str">
            <v>AI.31220</v>
          </cell>
          <cell r="C5280" t="str">
            <v>Laép döïng vì theùp gia coá haàm ñöùng</v>
          </cell>
          <cell r="D5280" t="str">
            <v>taán</v>
          </cell>
          <cell r="F5280">
            <v>122703</v>
          </cell>
          <cell r="G5280">
            <v>1300105</v>
          </cell>
          <cell r="H5280">
            <v>229396</v>
          </cell>
        </row>
        <row r="5281">
          <cell r="B5281" t="str">
            <v>AI.31230</v>
          </cell>
          <cell r="C5281" t="str">
            <v>Laép döïng vì theùp gia coá haàm nghieâng.</v>
          </cell>
          <cell r="D5281" t="str">
            <v>taán</v>
          </cell>
          <cell r="F5281">
            <v>135334</v>
          </cell>
          <cell r="G5281">
            <v>1452245</v>
          </cell>
          <cell r="H5281">
            <v>252865</v>
          </cell>
        </row>
        <row r="5282">
          <cell r="B5282" t="str">
            <v>AI.32110</v>
          </cell>
          <cell r="C5282" t="str">
            <v>Saûn xuaát laép ñaët chi tieát ñaët saün trong beâ toâng haàm ngang</v>
          </cell>
          <cell r="D5282" t="str">
            <v>taán</v>
          </cell>
          <cell r="F5282">
            <v>8425050</v>
          </cell>
          <cell r="G5282">
            <v>1361612</v>
          </cell>
          <cell r="H5282">
            <v>274938</v>
          </cell>
        </row>
        <row r="5283">
          <cell r="B5283" t="str">
            <v>AI.32120</v>
          </cell>
          <cell r="C5283" t="str">
            <v>Saûn xuaát laép ñaët chi tieát ñaët saün trong beâ toâng haàm ñöùng</v>
          </cell>
          <cell r="D5283" t="str">
            <v>taán</v>
          </cell>
          <cell r="F5283">
            <v>8425050</v>
          </cell>
          <cell r="G5283">
            <v>1420812</v>
          </cell>
          <cell r="H5283">
            <v>196649</v>
          </cell>
        </row>
        <row r="5284">
          <cell r="B5284" t="str">
            <v>AI.32130</v>
          </cell>
          <cell r="C5284" t="str">
            <v>Saûn xuaát laép ñaët chi tieát ñaët saün trong beâ toâng haàm nghieâng</v>
          </cell>
          <cell r="D5284" t="str">
            <v>taán</v>
          </cell>
          <cell r="F5284">
            <v>8425050</v>
          </cell>
          <cell r="G5284">
            <v>1491853</v>
          </cell>
          <cell r="H5284">
            <v>202081</v>
          </cell>
        </row>
        <row r="5285">
          <cell r="B5285" t="str">
            <v>AI.41110</v>
          </cell>
          <cell r="C5285" t="str">
            <v>Saûn xuaát cöûa van phaúng.</v>
          </cell>
          <cell r="D5285" t="str">
            <v>taán</v>
          </cell>
          <cell r="F5285">
            <v>8826248</v>
          </cell>
          <cell r="G5285">
            <v>3613520</v>
          </cell>
          <cell r="H5285">
            <v>2206321</v>
          </cell>
        </row>
        <row r="5286">
          <cell r="B5286" t="str">
            <v>AI.41120</v>
          </cell>
          <cell r="C5286" t="str">
            <v>Saûn xuaát cöûa van hình caùnh cung</v>
          </cell>
          <cell r="D5286" t="str">
            <v>taán</v>
          </cell>
          <cell r="F5286">
            <v>8984850</v>
          </cell>
          <cell r="G5286">
            <v>3656032</v>
          </cell>
          <cell r="H5286">
            <v>2436613</v>
          </cell>
        </row>
        <row r="5287">
          <cell r="B5287" t="str">
            <v>AI.52111</v>
          </cell>
          <cell r="C5287" t="str">
            <v>Saûn xuaát keát caáu theùp thaønh bình beå daïng bình, beå, thuøng thaùp daïng hình vuoâng hình chöõ nhaät</v>
          </cell>
          <cell r="D5287" t="str">
            <v>taán</v>
          </cell>
          <cell r="F5287">
            <v>8166407</v>
          </cell>
          <cell r="G5287">
            <v>760700</v>
          </cell>
          <cell r="H5287">
            <v>684170</v>
          </cell>
        </row>
        <row r="5288">
          <cell r="B5288" t="str">
            <v>AI.52112</v>
          </cell>
          <cell r="C5288" t="str">
            <v>Saûn xuaát keát caáu theùp naép bình beå daïng bình, beå, thuøng thaùp daïng hình vuoâng hình chöõ nhaät</v>
          </cell>
          <cell r="D5288" t="str">
            <v>taán</v>
          </cell>
          <cell r="F5288">
            <v>8328014</v>
          </cell>
          <cell r="G5288">
            <v>968163</v>
          </cell>
          <cell r="H5288">
            <v>816440</v>
          </cell>
        </row>
        <row r="5289">
          <cell r="B5289" t="str">
            <v>AI.52113</v>
          </cell>
          <cell r="C5289" t="str">
            <v>Saûn xuaát keát caáu theùp ñaùy bình beå daïng bình, beå, thuøng thaùp daïng hình vuoâng hình chöõ nhaät</v>
          </cell>
          <cell r="D5289" t="str">
            <v>taán</v>
          </cell>
          <cell r="F5289">
            <v>8314624</v>
          </cell>
          <cell r="G5289">
            <v>968163</v>
          </cell>
          <cell r="H5289">
            <v>738616</v>
          </cell>
        </row>
        <row r="5290">
          <cell r="B5290" t="str">
            <v>AI.52121</v>
          </cell>
          <cell r="C5290" t="str">
            <v>Saûn xuaát keát caáu theùp daïng bình, beå, thuøng thaùp daïng hình truï.</v>
          </cell>
          <cell r="D5290" t="str">
            <v>taán</v>
          </cell>
          <cell r="F5290">
            <v>8341404</v>
          </cell>
          <cell r="G5290">
            <v>1060369</v>
          </cell>
          <cell r="H5290">
            <v>884414</v>
          </cell>
        </row>
        <row r="5291">
          <cell r="B5291" t="str">
            <v>AI.52122</v>
          </cell>
          <cell r="C5291" t="str">
            <v>Saûn xuaát keát caáu theùp daïng bình, beå, thuøng thaùp daïng hình pheãu.</v>
          </cell>
          <cell r="D5291" t="str">
            <v>taán</v>
          </cell>
          <cell r="F5291">
            <v>8431020</v>
          </cell>
          <cell r="G5291">
            <v>1475296</v>
          </cell>
          <cell r="H5291">
            <v>962464</v>
          </cell>
        </row>
        <row r="5292">
          <cell r="B5292" t="str">
            <v>AI.52123</v>
          </cell>
          <cell r="C5292" t="str">
            <v>Saûn xuaát keát caáu theùp daïng bình, beå, thuøng thaùp daïng hình oáng.</v>
          </cell>
          <cell r="D5292" t="str">
            <v>taán</v>
          </cell>
          <cell r="F5292">
            <v>8767500</v>
          </cell>
          <cell r="G5292">
            <v>1705811</v>
          </cell>
          <cell r="H5292">
            <v>1074162</v>
          </cell>
        </row>
        <row r="5293">
          <cell r="B5293" t="str">
            <v>AI.52131</v>
          </cell>
          <cell r="C5293" t="str">
            <v>Saûn xuaát keát caáu daïng hình coân, cuùt, teâ, thaäp.</v>
          </cell>
          <cell r="D5293" t="str">
            <v>taán</v>
          </cell>
          <cell r="F5293">
            <v>8797688</v>
          </cell>
          <cell r="G5293">
            <v>1959378</v>
          </cell>
          <cell r="H5293">
            <v>1305417</v>
          </cell>
        </row>
        <row r="5294">
          <cell r="B5294" t="str">
            <v>AI.52211</v>
          </cell>
          <cell r="C5294" t="str">
            <v>Saûn xuaát keát caáu khung ñôõ, giaù ñôõ, beä ñôõ</v>
          </cell>
          <cell r="D5294" t="str">
            <v>taán</v>
          </cell>
          <cell r="F5294">
            <v>8148336</v>
          </cell>
          <cell r="G5294">
            <v>1205593</v>
          </cell>
          <cell r="H5294">
            <v>583243</v>
          </cell>
        </row>
        <row r="5295">
          <cell r="B5295" t="str">
            <v>AI.52221</v>
          </cell>
          <cell r="C5295" t="str">
            <v>Saûn xuaát keát caáu maùng roùt, maùng chöùa, pheãu</v>
          </cell>
          <cell r="D5295" t="str">
            <v>taán</v>
          </cell>
          <cell r="F5295">
            <v>8328162</v>
          </cell>
          <cell r="G5295">
            <v>1032707</v>
          </cell>
          <cell r="H5295">
            <v>591068</v>
          </cell>
        </row>
        <row r="5296">
          <cell r="B5296" t="str">
            <v>AI.52231</v>
          </cell>
          <cell r="C5296" t="str">
            <v>Saûn xuaát keát caáu voû bao che</v>
          </cell>
          <cell r="D5296" t="str">
            <v>taán</v>
          </cell>
          <cell r="F5296">
            <v>8344793</v>
          </cell>
          <cell r="G5296">
            <v>880567</v>
          </cell>
          <cell r="H5296">
            <v>623030</v>
          </cell>
        </row>
        <row r="5297">
          <cell r="B5297" t="str">
            <v>AI.52241</v>
          </cell>
          <cell r="C5297" t="str">
            <v>Saûn xuaát keát caáu khung giaøn theùp</v>
          </cell>
          <cell r="D5297" t="str">
            <v>taán</v>
          </cell>
          <cell r="F5297">
            <v>7981342</v>
          </cell>
          <cell r="G5297">
            <v>992137</v>
          </cell>
          <cell r="H5297">
            <v>656404</v>
          </cell>
        </row>
        <row r="5298">
          <cell r="B5298" t="str">
            <v>AI.52251</v>
          </cell>
          <cell r="C5298" t="str">
            <v>Saûn xuaát keát caáu cöûa theùp, coång theùp</v>
          </cell>
          <cell r="D5298" t="str">
            <v>taán</v>
          </cell>
          <cell r="F5298">
            <v>8164330</v>
          </cell>
          <cell r="G5298">
            <v>1083421</v>
          </cell>
          <cell r="H5298">
            <v>705357</v>
          </cell>
        </row>
        <row r="5299">
          <cell r="B5299" t="str">
            <v>AI.53111</v>
          </cell>
          <cell r="C5299" t="str">
            <v>Saûn xuaát maët bích ñaëc coù khoái löôïng 1 caùi &lt;=10kg</v>
          </cell>
          <cell r="D5299" t="str">
            <v>taán</v>
          </cell>
          <cell r="F5299">
            <v>9931570</v>
          </cell>
          <cell r="G5299">
            <v>1678149</v>
          </cell>
          <cell r="H5299">
            <v>492037</v>
          </cell>
        </row>
        <row r="5300">
          <cell r="B5300" t="str">
            <v>AI.53121</v>
          </cell>
          <cell r="C5300" t="str">
            <v>Saûn xuaát maët bích ñaëc coù khoái löôïng 1 caùi &gt;10kg ñeán &lt;=20kg</v>
          </cell>
          <cell r="D5300" t="str">
            <v>taán</v>
          </cell>
          <cell r="F5300">
            <v>9764532</v>
          </cell>
          <cell r="G5300">
            <v>1618215</v>
          </cell>
          <cell r="H5300">
            <v>472633</v>
          </cell>
        </row>
        <row r="5301">
          <cell r="B5301" t="str">
            <v>AI.53131</v>
          </cell>
          <cell r="C5301" t="str">
            <v>Saûn xuaát maët bích ñaëc coù khoái löôïng 1 caùi &gt;20kg ñeán &lt;=50 kg</v>
          </cell>
          <cell r="D5301" t="str">
            <v>taán</v>
          </cell>
          <cell r="F5301">
            <v>9680655</v>
          </cell>
          <cell r="G5301">
            <v>1496042</v>
          </cell>
          <cell r="H5301">
            <v>462931</v>
          </cell>
        </row>
        <row r="5302">
          <cell r="B5302" t="str">
            <v>AI.53141</v>
          </cell>
          <cell r="C5302" t="str">
            <v>Saûn xuaát maët bích ñaëc coù khoái löôïng 1 caùi &gt;50kg ñeán &lt;=80 kg</v>
          </cell>
          <cell r="D5302" t="str">
            <v>taán</v>
          </cell>
          <cell r="F5302">
            <v>9597317</v>
          </cell>
          <cell r="G5302">
            <v>1419972</v>
          </cell>
          <cell r="H5302">
            <v>453228</v>
          </cell>
        </row>
        <row r="5303">
          <cell r="B5303" t="str">
            <v>AI.53151</v>
          </cell>
          <cell r="C5303" t="str">
            <v>Saûn xuaát maët bích ñaëc coù khoái löôïng 1 caùi &gt;80 kg ñeán &lt;=100 kg</v>
          </cell>
          <cell r="D5303" t="str">
            <v>taán</v>
          </cell>
          <cell r="F5303">
            <v>9514445</v>
          </cell>
          <cell r="G5303">
            <v>1244781</v>
          </cell>
          <cell r="H5303">
            <v>444912</v>
          </cell>
        </row>
        <row r="5304">
          <cell r="B5304" t="str">
            <v>AI.53161</v>
          </cell>
          <cell r="C5304" t="str">
            <v>Saûn xuaát maët bích ñaëc coù khoái löôïng 1 caùi &gt;100 kg.</v>
          </cell>
          <cell r="D5304" t="str">
            <v>taán</v>
          </cell>
          <cell r="F5304">
            <v>9428498</v>
          </cell>
          <cell r="G5304">
            <v>1120303</v>
          </cell>
          <cell r="H5304">
            <v>435210</v>
          </cell>
        </row>
        <row r="5305">
          <cell r="B5305" t="str">
            <v>AI.53211</v>
          </cell>
          <cell r="C5305" t="str">
            <v>Saûn xuaát maët bích roãng coù khoái löôïng 1 caùi &lt;=10kg</v>
          </cell>
          <cell r="D5305" t="str">
            <v>taán</v>
          </cell>
          <cell r="F5305">
            <v>12194013</v>
          </cell>
          <cell r="G5305">
            <v>2217554</v>
          </cell>
          <cell r="H5305">
            <v>686080</v>
          </cell>
        </row>
        <row r="5306">
          <cell r="B5306" t="str">
            <v>AI.53221</v>
          </cell>
          <cell r="C5306" t="str">
            <v>Saûn xuaát maët bích roãng coù khoái löôïng 1 caùi &gt;10kg ñeán &lt;=20kg</v>
          </cell>
          <cell r="D5306" t="str">
            <v>taán</v>
          </cell>
          <cell r="F5306">
            <v>11864531</v>
          </cell>
          <cell r="G5306">
            <v>2067720</v>
          </cell>
          <cell r="H5306">
            <v>645885</v>
          </cell>
        </row>
        <row r="5307">
          <cell r="B5307" t="str">
            <v>AI.53231</v>
          </cell>
          <cell r="C5307" t="str">
            <v>Saûn xuaát maët bích roãng coù khoái löôïng 1 caùi &gt;20kg ñeán &lt;=50 kg</v>
          </cell>
          <cell r="D5307" t="str">
            <v>taán</v>
          </cell>
          <cell r="F5307">
            <v>11780054</v>
          </cell>
          <cell r="G5307">
            <v>1853341</v>
          </cell>
          <cell r="H5307">
            <v>633411</v>
          </cell>
        </row>
        <row r="5308">
          <cell r="B5308" t="str">
            <v>AI.53241</v>
          </cell>
          <cell r="C5308" t="str">
            <v>Saûn xuaát maët bích roãng coù khoái löôïng 1 caùi &gt;50kg ñeán &lt;=80 kg</v>
          </cell>
          <cell r="D5308" t="str">
            <v>taán</v>
          </cell>
          <cell r="F5308">
            <v>11696103</v>
          </cell>
          <cell r="G5308">
            <v>1751914</v>
          </cell>
          <cell r="H5308">
            <v>619551</v>
          </cell>
        </row>
        <row r="5309">
          <cell r="B5309" t="str">
            <v>AI.53251</v>
          </cell>
          <cell r="C5309" t="str">
            <v>Saûn xuaát maët bích roãng coù khoái löôïng 1 caùi &gt;80 kg ñeán &lt;=100 kg.</v>
          </cell>
          <cell r="D5309" t="str">
            <v>taán</v>
          </cell>
          <cell r="F5309">
            <v>11612021</v>
          </cell>
          <cell r="G5309">
            <v>1613605</v>
          </cell>
          <cell r="H5309">
            <v>607077</v>
          </cell>
        </row>
        <row r="5310">
          <cell r="B5310" t="str">
            <v>AI.53261</v>
          </cell>
          <cell r="C5310" t="str">
            <v>Saûn xuaát maët bích roãng coù khoái löôïng 1 caùi &gt;100 kg.</v>
          </cell>
          <cell r="D5310" t="str">
            <v>taán</v>
          </cell>
          <cell r="F5310">
            <v>11528211</v>
          </cell>
          <cell r="G5310">
            <v>1475296</v>
          </cell>
          <cell r="H5310">
            <v>595988</v>
          </cell>
        </row>
        <row r="5311">
          <cell r="B5311" t="str">
            <v>AI.61111</v>
          </cell>
          <cell r="C5311" t="str">
            <v>Laép döïng coät theùp caùc loaïi.</v>
          </cell>
          <cell r="D5311" t="str">
            <v>taán</v>
          </cell>
          <cell r="F5311">
            <v>190407</v>
          </cell>
          <cell r="G5311">
            <v>383304</v>
          </cell>
          <cell r="H5311">
            <v>694844</v>
          </cell>
        </row>
        <row r="5312">
          <cell r="B5312" t="str">
            <v>AI.61121</v>
          </cell>
          <cell r="C5312" t="str">
            <v>Laép döïng vì keøo theùp coù khaåu ñoä &lt;=18m.</v>
          </cell>
          <cell r="D5312" t="str">
            <v>taán</v>
          </cell>
          <cell r="F5312">
            <v>231578</v>
          </cell>
          <cell r="G5312">
            <v>205228</v>
          </cell>
          <cell r="H5312">
            <v>608715</v>
          </cell>
        </row>
        <row r="5313">
          <cell r="B5313" t="str">
            <v>AI.61122</v>
          </cell>
          <cell r="C5313" t="str">
            <v>Laép döïng vì keøo theùp coù khaåu ñoä &gt;18m</v>
          </cell>
          <cell r="D5313" t="str">
            <v>taán</v>
          </cell>
          <cell r="F5313">
            <v>240153</v>
          </cell>
          <cell r="G5313">
            <v>236802</v>
          </cell>
          <cell r="H5313">
            <v>732138</v>
          </cell>
        </row>
        <row r="5314">
          <cell r="B5314" t="str">
            <v>AI.61131</v>
          </cell>
          <cell r="C5314" t="str">
            <v>Laép döïng xaø goà theùp</v>
          </cell>
          <cell r="D5314" t="str">
            <v>taán</v>
          </cell>
          <cell r="F5314">
            <v>319300</v>
          </cell>
          <cell r="G5314">
            <v>107745</v>
          </cell>
          <cell r="H5314">
            <v>444130</v>
          </cell>
        </row>
        <row r="5315">
          <cell r="B5315" t="str">
            <v>AI.61141</v>
          </cell>
          <cell r="C5315" t="str">
            <v>Laép döïng giaèng theùp ñinh taùn</v>
          </cell>
          <cell r="D5315" t="str">
            <v>taán</v>
          </cell>
          <cell r="F5315">
            <v>369700</v>
          </cell>
          <cell r="G5315">
            <v>851698</v>
          </cell>
          <cell r="H5315">
            <v>1410696</v>
          </cell>
        </row>
        <row r="5316">
          <cell r="B5316" t="str">
            <v>AI.61142</v>
          </cell>
          <cell r="C5316" t="str">
            <v>Laép döïng giaèng theùp bu loâng</v>
          </cell>
          <cell r="D5316" t="str">
            <v>taán</v>
          </cell>
          <cell r="F5316">
            <v>986575</v>
          </cell>
          <cell r="G5316">
            <v>94326</v>
          </cell>
          <cell r="H5316">
            <v>548754</v>
          </cell>
        </row>
        <row r="5317">
          <cell r="B5317" t="str">
            <v>AI.61151</v>
          </cell>
          <cell r="C5317" t="str">
            <v>Laép döïng daàm töôøng, daøm coät, daàm caåu truïc ñôn</v>
          </cell>
          <cell r="D5317" t="str">
            <v>taán</v>
          </cell>
          <cell r="F5317">
            <v>450760</v>
          </cell>
          <cell r="G5317">
            <v>283672</v>
          </cell>
          <cell r="H5317">
            <v>422317</v>
          </cell>
        </row>
        <row r="5318">
          <cell r="B5318" t="str">
            <v>AI.61161</v>
          </cell>
          <cell r="C5318" t="str">
            <v>Laép döïng daàm caàu truïc ( keå caû taám haõm, daøn haõm )</v>
          </cell>
          <cell r="D5318" t="str">
            <v>taán</v>
          </cell>
          <cell r="F5318">
            <v>229950</v>
          </cell>
          <cell r="G5318">
            <v>303819</v>
          </cell>
          <cell r="H5318">
            <v>448474</v>
          </cell>
        </row>
        <row r="5319">
          <cell r="B5319" t="str">
            <v>AI.61171</v>
          </cell>
          <cell r="C5319" t="str">
            <v>Laép döïng saøn thao taùc</v>
          </cell>
          <cell r="D5319" t="str">
            <v>taán</v>
          </cell>
          <cell r="F5319">
            <v>151200</v>
          </cell>
          <cell r="G5319">
            <v>496432</v>
          </cell>
          <cell r="H5319">
            <v>605738</v>
          </cell>
        </row>
        <row r="5320">
          <cell r="B5320" t="str">
            <v>AI.62111</v>
          </cell>
          <cell r="C5320" t="str">
            <v>Laép döïng daàm caàu theùp caùc loaïi ôû treâm caïn</v>
          </cell>
          <cell r="D5320" t="str">
            <v>taán</v>
          </cell>
          <cell r="F5320">
            <v>244073</v>
          </cell>
          <cell r="G5320">
            <v>765310</v>
          </cell>
          <cell r="H5320">
            <v>930559</v>
          </cell>
        </row>
        <row r="5321">
          <cell r="B5321" t="str">
            <v>AI.62121</v>
          </cell>
          <cell r="C5321" t="str">
            <v>Laép döïng daàm caàu theùp caùc loaïi ôû döôùi nöôùc</v>
          </cell>
          <cell r="D5321" t="str">
            <v>taán</v>
          </cell>
          <cell r="F5321">
            <v>248115</v>
          </cell>
          <cell r="G5321">
            <v>963553</v>
          </cell>
          <cell r="H5321">
            <v>1306853</v>
          </cell>
        </row>
        <row r="5322">
          <cell r="B5322" t="str">
            <v>AI.62211</v>
          </cell>
          <cell r="C5322" t="str">
            <v>Laép döïng keát caáu theùp daïng Eiffel, Bailey, YUKM.</v>
          </cell>
          <cell r="D5322" t="str">
            <v>taán</v>
          </cell>
          <cell r="F5322">
            <v>58249</v>
          </cell>
          <cell r="G5322">
            <v>296003</v>
          </cell>
          <cell r="H5322">
            <v>128617</v>
          </cell>
        </row>
        <row r="5323">
          <cell r="B5323" t="str">
            <v>AI.63111</v>
          </cell>
          <cell r="C5323" t="str">
            <v>Laép döïng caùc loaïi cöûa saét xeáp, cöûa cuoán.</v>
          </cell>
          <cell r="D5323" t="str">
            <v>m²</v>
          </cell>
          <cell r="F5323">
            <v>5262</v>
          </cell>
          <cell r="G5323">
            <v>19981</v>
          </cell>
          <cell r="H5323">
            <v>10462</v>
          </cell>
        </row>
        <row r="5324">
          <cell r="B5324" t="str">
            <v>AI.63121</v>
          </cell>
          <cell r="C5324" t="str">
            <v>Laép döïng caùc loaïi cöûa khung saét, khung nhoâm</v>
          </cell>
          <cell r="D5324" t="str">
            <v>m²</v>
          </cell>
          <cell r="F5324">
            <v>4962</v>
          </cell>
          <cell r="G5324">
            <v>12754</v>
          </cell>
        </row>
        <row r="5325">
          <cell r="B5325" t="str">
            <v>AI.63211</v>
          </cell>
          <cell r="C5325" t="str">
            <v>Laép döïng lan can saét.</v>
          </cell>
          <cell r="D5325" t="str">
            <v>m²</v>
          </cell>
          <cell r="F5325">
            <v>2246</v>
          </cell>
          <cell r="G5325">
            <v>17005</v>
          </cell>
          <cell r="H5325">
            <v>10462</v>
          </cell>
        </row>
        <row r="5326">
          <cell r="B5326" t="str">
            <v>AI.63221</v>
          </cell>
          <cell r="C5326" t="str">
            <v>Laép döïng hoa saét cöûa.</v>
          </cell>
          <cell r="D5326" t="str">
            <v>m²</v>
          </cell>
          <cell r="F5326">
            <v>4908</v>
          </cell>
          <cell r="G5326">
            <v>8502</v>
          </cell>
        </row>
        <row r="5327">
          <cell r="B5327" t="str">
            <v>AI.63231</v>
          </cell>
          <cell r="C5327" t="str">
            <v>Laép döïng vaùch kính khung nhoâm maët tieàn.</v>
          </cell>
          <cell r="D5327" t="str">
            <v>m²</v>
          </cell>
          <cell r="F5327">
            <v>708</v>
          </cell>
          <cell r="G5327">
            <v>21256</v>
          </cell>
        </row>
        <row r="5328">
          <cell r="B5328" t="str">
            <v>AI.63232</v>
          </cell>
          <cell r="C5328" t="str">
            <v>Laép döïng vaùch kính khung nhoâm trong nhaø.</v>
          </cell>
          <cell r="D5328" t="str">
            <v>m²</v>
          </cell>
          <cell r="F5328">
            <v>708</v>
          </cell>
          <cell r="G5328">
            <v>12754</v>
          </cell>
        </row>
        <row r="5329">
          <cell r="B5329" t="str">
            <v>AI.63311</v>
          </cell>
          <cell r="C5329" t="str">
            <v>Laép döïng thaùo dôõ keát caáu theùp heä khung daøn, saøn ñaïo, giaù long moân treân caïn</v>
          </cell>
          <cell r="D5329" t="str">
            <v>taán</v>
          </cell>
          <cell r="F5329">
            <v>135749</v>
          </cell>
          <cell r="G5329">
            <v>403864</v>
          </cell>
          <cell r="H5329">
            <v>625127</v>
          </cell>
        </row>
        <row r="5330">
          <cell r="B5330" t="str">
            <v>AI.63321</v>
          </cell>
          <cell r="C5330" t="str">
            <v>Laép döïng thaùo dôõ keát caáu theùp heä khung daøn, saøn ñaïo, giaù long moân döôùi nöôùc.</v>
          </cell>
          <cell r="D5330" t="str">
            <v>taán</v>
          </cell>
          <cell r="F5330">
            <v>178232</v>
          </cell>
          <cell r="G5330">
            <v>488888</v>
          </cell>
          <cell r="H5330">
            <v>920935</v>
          </cell>
        </row>
        <row r="5331">
          <cell r="B5331" t="str">
            <v>AI.63411</v>
          </cell>
          <cell r="C5331" t="str">
            <v>Laép ñaët oáng theùp luoàn caùp döï öùng löïc ñöôøng kính oáng luoàn caáp &lt;=80 mm</v>
          </cell>
          <cell r="D5331" t="str">
            <v>m</v>
          </cell>
          <cell r="F5331">
            <v>93093</v>
          </cell>
          <cell r="G5331">
            <v>8760</v>
          </cell>
          <cell r="H5331">
            <v>1228</v>
          </cell>
        </row>
        <row r="5332">
          <cell r="B5332" t="str">
            <v>AI.63421</v>
          </cell>
          <cell r="C5332" t="str">
            <v>Laép ñaët oáng theùp luoàn caùp döï öùng löïc ñöôøng kính oáng luoàn caáp &gt;80 mm ñeán &lt;100mm</v>
          </cell>
          <cell r="D5332" t="str">
            <v>m</v>
          </cell>
          <cell r="F5332">
            <v>154107</v>
          </cell>
          <cell r="G5332">
            <v>9682</v>
          </cell>
          <cell r="H5332">
            <v>1473</v>
          </cell>
        </row>
        <row r="5333">
          <cell r="B5333" t="str">
            <v>AI.63431</v>
          </cell>
          <cell r="C5333" t="str">
            <v>Laép ñaët oáng theùp luoàn caùp döï öùng löïc ñöôøng kính oáng luoàn caáp &gt;100 mm ñeán &lt;=150mm.</v>
          </cell>
          <cell r="D5333" t="str">
            <v>m</v>
          </cell>
          <cell r="F5333">
            <v>237531</v>
          </cell>
          <cell r="G5333">
            <v>11987</v>
          </cell>
          <cell r="H5333">
            <v>1768</v>
          </cell>
        </row>
        <row r="5334">
          <cell r="B5334" t="str">
            <v>AI.64111</v>
          </cell>
          <cell r="C5334" t="str">
            <v>Laép ñaët caáu kieän theùp ñaët saün trong beâ toâng coù khoái khöôïng 1 caáu kieän &lt;=10 kg</v>
          </cell>
          <cell r="D5334" t="str">
            <v>taán</v>
          </cell>
          <cell r="F5334">
            <v>309491</v>
          </cell>
          <cell r="G5334">
            <v>709950</v>
          </cell>
          <cell r="H5334">
            <v>177233</v>
          </cell>
        </row>
        <row r="5335">
          <cell r="B5335" t="str">
            <v>AI.64121</v>
          </cell>
          <cell r="C5335" t="str">
            <v>Laép ñaët caáu kieän theùp ñaët saün trong beâ toâng coù khoái khöôïng 1 caáu kieän &gt;10 kg ñeán &lt;=20 kg.</v>
          </cell>
          <cell r="D5335" t="str">
            <v>taán</v>
          </cell>
          <cell r="F5335">
            <v>264413</v>
          </cell>
          <cell r="G5335">
            <v>603670</v>
          </cell>
          <cell r="H5335">
            <v>159970</v>
          </cell>
        </row>
        <row r="5336">
          <cell r="B5336" t="str">
            <v>AI.64131</v>
          </cell>
          <cell r="C5336" t="str">
            <v>Laép ñaët caáu kieän theùp ñaët saün trong beâ toâng coù khoái khöôïng 1 caáu kieän &gt;20 kg ñeán &lt;=50 kg.</v>
          </cell>
          <cell r="D5336" t="str">
            <v>taán</v>
          </cell>
          <cell r="F5336">
            <v>220231</v>
          </cell>
          <cell r="G5336">
            <v>531400</v>
          </cell>
          <cell r="H5336">
            <v>143858</v>
          </cell>
        </row>
        <row r="5337">
          <cell r="B5337" t="str">
            <v>AI.64141</v>
          </cell>
          <cell r="C5337" t="str">
            <v>Laép ñaët caáu kieän theùp ñaët saün trong beâ toâng coù khoái khöôïng 1 caáu kieän &gt;50 kg ñeán &lt;=100 kg.</v>
          </cell>
          <cell r="D5337" t="str">
            <v>taán</v>
          </cell>
          <cell r="F5337">
            <v>197533</v>
          </cell>
          <cell r="G5337">
            <v>391110</v>
          </cell>
          <cell r="H5337">
            <v>126595</v>
          </cell>
        </row>
        <row r="5338">
          <cell r="B5338" t="str">
            <v>AI.64151</v>
          </cell>
          <cell r="C5338" t="str">
            <v>Laép ñaët caáu kieän theùp ñaët saün trong beâ toâng coù khoái khöôïng 1 caáu kieän &gt;100 kg.</v>
          </cell>
          <cell r="D5338" t="str">
            <v>taán</v>
          </cell>
          <cell r="F5338">
            <v>164967</v>
          </cell>
          <cell r="G5338">
            <v>352850</v>
          </cell>
          <cell r="H5338">
            <v>105879</v>
          </cell>
        </row>
        <row r="5339">
          <cell r="B5339" t="str">
            <v>AI.65111</v>
          </cell>
          <cell r="C5339" t="str">
            <v>Laép ñaët caáu kieän theùp daïng hình vuoâng vaø hình chöõ nhaät, laép ñaët thaønh beå.</v>
          </cell>
          <cell r="D5339" t="str">
            <v>taán</v>
          </cell>
          <cell r="F5339">
            <v>312737</v>
          </cell>
          <cell r="G5339">
            <v>716441</v>
          </cell>
          <cell r="H5339">
            <v>852545</v>
          </cell>
        </row>
        <row r="5340">
          <cell r="B5340" t="str">
            <v>AI.65112</v>
          </cell>
          <cell r="C5340" t="str">
            <v>Laép ñaët caáu kieän theùp daïng hình vuoâng vaø hình chöõ nhaät, laép ñaët naép beå.</v>
          </cell>
          <cell r="D5340" t="str">
            <v>taán</v>
          </cell>
          <cell r="F5340">
            <v>304133</v>
          </cell>
          <cell r="G5340">
            <v>680480</v>
          </cell>
          <cell r="H5340">
            <v>815946</v>
          </cell>
        </row>
        <row r="5341">
          <cell r="B5341" t="str">
            <v>AI.65113</v>
          </cell>
          <cell r="C5341" t="str">
            <v>Laép ñaët caáu kieän theùp daïng hình vuoâng vaø hình chöõ nhaät, laép ñaët ñaùy beå.</v>
          </cell>
          <cell r="D5341" t="str">
            <v>taán</v>
          </cell>
          <cell r="F5341">
            <v>315128</v>
          </cell>
          <cell r="G5341">
            <v>617780</v>
          </cell>
          <cell r="H5341">
            <v>880257</v>
          </cell>
        </row>
        <row r="5342">
          <cell r="B5342" t="str">
            <v>AI.65121</v>
          </cell>
          <cell r="C5342" t="str">
            <v>Laép ñaët  caáu kieän theùp daïng hình truï, hình oáng</v>
          </cell>
          <cell r="D5342" t="str">
            <v>taán</v>
          </cell>
          <cell r="F5342">
            <v>340988</v>
          </cell>
          <cell r="G5342">
            <v>806802</v>
          </cell>
          <cell r="H5342">
            <v>1141884</v>
          </cell>
        </row>
        <row r="5343">
          <cell r="B5343" t="str">
            <v>AI.65122</v>
          </cell>
          <cell r="C5343" t="str">
            <v>Laép ñaët caùc caáu kieän theùp daïng hình pheãu</v>
          </cell>
          <cell r="D5343" t="str">
            <v>taán</v>
          </cell>
          <cell r="F5343">
            <v>409973</v>
          </cell>
          <cell r="G5343">
            <v>899008</v>
          </cell>
          <cell r="H5343">
            <v>1212156</v>
          </cell>
        </row>
        <row r="5344">
          <cell r="B5344" t="str">
            <v>AI.65123</v>
          </cell>
          <cell r="C5344" t="str">
            <v>Laép ñaët caùc caáu kieän theùp daïng hình coân, cuùt, teâ, thaäp</v>
          </cell>
          <cell r="D5344" t="str">
            <v>taán</v>
          </cell>
          <cell r="F5344">
            <v>467628</v>
          </cell>
          <cell r="G5344">
            <v>1037318</v>
          </cell>
          <cell r="H5344">
            <v>1409637</v>
          </cell>
        </row>
        <row r="5345">
          <cell r="B5345" t="str">
            <v>AI.65211</v>
          </cell>
          <cell r="C5345" t="str">
            <v>Laép ñaët caùc loaïi maët bích ñaëc coù khoái löôïng &lt;=50 kg/caùi</v>
          </cell>
          <cell r="D5345" t="str">
            <v>taán</v>
          </cell>
          <cell r="F5345">
            <v>255569</v>
          </cell>
          <cell r="G5345">
            <v>782221</v>
          </cell>
          <cell r="H5345">
            <v>852158</v>
          </cell>
        </row>
        <row r="5346">
          <cell r="B5346" t="str">
            <v>AI.65212</v>
          </cell>
          <cell r="C5346" t="str">
            <v>Laép ñaët caùc loaïi maët bích ñaëc coù khoái löôïng &gt;50 kg/caùi</v>
          </cell>
          <cell r="D5346" t="str">
            <v>taán</v>
          </cell>
          <cell r="F5346">
            <v>279648</v>
          </cell>
          <cell r="G5346">
            <v>701448</v>
          </cell>
          <cell r="H5346">
            <v>690917</v>
          </cell>
        </row>
        <row r="5347">
          <cell r="B5347" t="str">
            <v>AI.65221</v>
          </cell>
          <cell r="C5347" t="str">
            <v>Laép ñaët caùc loaïi maët bích roãng coù khoái löôïng &lt;=50 kg/caùi</v>
          </cell>
          <cell r="D5347" t="str">
            <v>taán</v>
          </cell>
          <cell r="F5347">
            <v>350405</v>
          </cell>
          <cell r="G5347">
            <v>1041544</v>
          </cell>
          <cell r="H5347">
            <v>1092574</v>
          </cell>
        </row>
        <row r="5348">
          <cell r="B5348" t="str">
            <v>AI.65222</v>
          </cell>
          <cell r="C5348" t="str">
            <v>Laép ñaët caùc loaïi maët bích roãng coù khoái löôïng &gt;50 kg/caùi</v>
          </cell>
          <cell r="D5348" t="str">
            <v>taán</v>
          </cell>
          <cell r="F5348">
            <v>288475</v>
          </cell>
          <cell r="G5348">
            <v>960771</v>
          </cell>
          <cell r="H5348">
            <v>951209</v>
          </cell>
        </row>
        <row r="5349">
          <cell r="B5349" t="str">
            <v>AI.65311</v>
          </cell>
          <cell r="C5349" t="str">
            <v>Laép döïng giaøn khoâng gian, chieàu cao ñænh daøn &lt;=10m, daøn nuùt caàu.</v>
          </cell>
          <cell r="D5349" t="str">
            <v>taán</v>
          </cell>
          <cell r="F5349">
            <v>532169</v>
          </cell>
          <cell r="G5349">
            <v>646182</v>
          </cell>
          <cell r="H5349">
            <v>456925</v>
          </cell>
        </row>
        <row r="5350">
          <cell r="B5350" t="str">
            <v>AI.65312</v>
          </cell>
          <cell r="C5350" t="str">
            <v>Laép döïng giaøn khoâng gian, chieàu cao ñænh daøn &lt;=10m, daøn nuùt haøn</v>
          </cell>
          <cell r="D5350" t="str">
            <v>taán</v>
          </cell>
          <cell r="F5350">
            <v>594011</v>
          </cell>
          <cell r="G5350">
            <v>657661</v>
          </cell>
          <cell r="H5350">
            <v>658774</v>
          </cell>
        </row>
        <row r="5351">
          <cell r="B5351" t="str">
            <v>AI.65321</v>
          </cell>
          <cell r="C5351" t="str">
            <v>Laép döïng giaøn khoâng gian, chieàu cao ñænh daøn &gt;10m, daøn nuùt caàu</v>
          </cell>
          <cell r="D5351" t="str">
            <v>taán</v>
          </cell>
          <cell r="F5351">
            <v>552508</v>
          </cell>
          <cell r="G5351">
            <v>760965</v>
          </cell>
          <cell r="H5351">
            <v>633526</v>
          </cell>
        </row>
        <row r="5352">
          <cell r="B5352" t="str">
            <v>AI.65331</v>
          </cell>
          <cell r="C5352" t="str">
            <v>Laép döïng giaøn khoâng gian, chieàu cao ñænh daøn &gt;10m, daøn nuùt haøn</v>
          </cell>
          <cell r="D5352" t="str">
            <v>taán</v>
          </cell>
          <cell r="F5352">
            <v>621588</v>
          </cell>
          <cell r="G5352">
            <v>773718</v>
          </cell>
          <cell r="H5352">
            <v>866775</v>
          </cell>
        </row>
        <row r="5353">
          <cell r="B5353" t="str">
            <v>AI.65411</v>
          </cell>
          <cell r="C5353" t="str">
            <v>Laép ñaët caùc loaïi keát caáu theùp khaùc. Laép ñaët  khung ñôõ, giaù ñôõ, beä ñôõ</v>
          </cell>
          <cell r="D5353" t="str">
            <v>taán</v>
          </cell>
          <cell r="F5353">
            <v>334662</v>
          </cell>
          <cell r="G5353">
            <v>806802</v>
          </cell>
          <cell r="H5353">
            <v>740123</v>
          </cell>
        </row>
        <row r="5354">
          <cell r="B5354" t="str">
            <v>AI.65421</v>
          </cell>
          <cell r="C5354" t="str">
            <v>Laép ñaët caùc loaïi keát caáu theùp khaùc. Laép ñaët maùng roùt, maùng chöùa, pheãu</v>
          </cell>
          <cell r="D5354" t="str">
            <v>taán</v>
          </cell>
          <cell r="F5354">
            <v>333056</v>
          </cell>
          <cell r="G5354">
            <v>706298</v>
          </cell>
          <cell r="H5354">
            <v>693429</v>
          </cell>
        </row>
        <row r="5355">
          <cell r="B5355" t="str">
            <v>AI.65431</v>
          </cell>
          <cell r="C5355" t="str">
            <v>Laép ñaët caùc loaïi keát caáu theùp khaùc. Laép ñaët voû bao che</v>
          </cell>
          <cell r="D5355" t="str">
            <v>taán</v>
          </cell>
          <cell r="F5355">
            <v>301946</v>
          </cell>
          <cell r="G5355">
            <v>663883</v>
          </cell>
          <cell r="H5355">
            <v>631484</v>
          </cell>
        </row>
        <row r="5356">
          <cell r="B5356" t="str">
            <v>AI.65441</v>
          </cell>
          <cell r="C5356" t="str">
            <v>Laép ñaët caùc loaïi keát caáu theùp khaùc. Laép ñaët heä khung, daàm theùp</v>
          </cell>
          <cell r="D5356" t="str">
            <v>taán</v>
          </cell>
          <cell r="F5356">
            <v>347616</v>
          </cell>
          <cell r="G5356">
            <v>576749</v>
          </cell>
          <cell r="H5356">
            <v>791479</v>
          </cell>
        </row>
        <row r="5357">
          <cell r="B5357" t="str">
            <v>AI.65451</v>
          </cell>
          <cell r="C5357" t="str">
            <v>Laép ñaët caùc loaïi keát caáu theùp khaùc . Laép ñaët cöûa theùp, coång theùp</v>
          </cell>
          <cell r="D5357" t="str">
            <v>taán</v>
          </cell>
          <cell r="F5357">
            <v>285090</v>
          </cell>
          <cell r="G5357">
            <v>421842</v>
          </cell>
          <cell r="H5357">
            <v>590089</v>
          </cell>
        </row>
        <row r="5358">
          <cell r="B5358" t="str">
            <v>AI.66111</v>
          </cell>
          <cell r="C5358" t="str">
            <v>Laép ñaët cöûa van phaúng, ñoä cao ñoùng môû &lt;=5m</v>
          </cell>
          <cell r="D5358" t="str">
            <v>taán</v>
          </cell>
          <cell r="F5358">
            <v>248955</v>
          </cell>
          <cell r="G5358">
            <v>716441</v>
          </cell>
          <cell r="H5358">
            <v>993305</v>
          </cell>
        </row>
        <row r="5359">
          <cell r="B5359" t="str">
            <v>AI.66121</v>
          </cell>
          <cell r="C5359" t="str">
            <v>Laép ñaët cöûa van phaúng, ñoä cao ñoùng môû &gt; 5m ñeán &lt;=10m</v>
          </cell>
          <cell r="D5359" t="str">
            <v>taán</v>
          </cell>
          <cell r="F5359">
            <v>314276</v>
          </cell>
          <cell r="G5359">
            <v>680480</v>
          </cell>
          <cell r="H5359">
            <v>1468406</v>
          </cell>
        </row>
        <row r="5360">
          <cell r="B5360" t="str">
            <v>AI.66131</v>
          </cell>
          <cell r="C5360" t="str">
            <v>Laép ñaët cöûa van phaúng, ñoä cao ñoùng môû &gt;10m</v>
          </cell>
          <cell r="D5360" t="str">
            <v>taán</v>
          </cell>
          <cell r="F5360">
            <v>355331</v>
          </cell>
          <cell r="G5360">
            <v>617780</v>
          </cell>
          <cell r="H5360">
            <v>1480259</v>
          </cell>
        </row>
        <row r="5361">
          <cell r="B5361" t="str">
            <v>AI.66211</v>
          </cell>
          <cell r="C5361" t="str">
            <v>Laép ñaët cöûa van hình cung, ñoä cao ñoùng môû &lt;=5m</v>
          </cell>
          <cell r="D5361" t="str">
            <v>taán</v>
          </cell>
          <cell r="F5361">
            <v>352748</v>
          </cell>
          <cell r="G5361">
            <v>1290884</v>
          </cell>
          <cell r="H5361">
            <v>2105464</v>
          </cell>
        </row>
        <row r="5362">
          <cell r="B5362" t="str">
            <v>AI.66221</v>
          </cell>
          <cell r="C5362" t="str">
            <v>Laép ñaët cöûa van hình cung, ñoä cao ñoùng môû &gt; 5m ñeán &lt;=10m</v>
          </cell>
          <cell r="D5362" t="str">
            <v>taán</v>
          </cell>
          <cell r="F5362">
            <v>442680</v>
          </cell>
          <cell r="G5362">
            <v>1129524</v>
          </cell>
          <cell r="H5362">
            <v>3174761</v>
          </cell>
        </row>
        <row r="5363">
          <cell r="B5363" t="str">
            <v>AI.66231</v>
          </cell>
          <cell r="C5363" t="str">
            <v>Laép ñaët cöûa van hình cung, ñoä cao ñoùng môû &gt;10m</v>
          </cell>
          <cell r="D5363" t="str">
            <v>taán</v>
          </cell>
          <cell r="F5363">
            <v>487694</v>
          </cell>
          <cell r="G5363">
            <v>991215</v>
          </cell>
          <cell r="H5363">
            <v>3193080</v>
          </cell>
        </row>
        <row r="5364">
          <cell r="C5364" t="str">
            <v>Coäng</v>
          </cell>
        </row>
        <row r="5370">
          <cell r="B5370" t="str">
            <v>MAÕ HIEÄU</v>
          </cell>
          <cell r="C5370" t="str">
            <v>NOÄI DUNG</v>
          </cell>
          <cell r="D5370" t="str">
            <v>ÑÔN VÒ</v>
          </cell>
          <cell r="E5370" t="str">
            <v>KHOÁI LÖÔÏNG</v>
          </cell>
          <cell r="F5370" t="str">
            <v>ÑÔN GIAÙ</v>
          </cell>
        </row>
        <row r="5371">
          <cell r="F5371" t="str">
            <v>VAÄT LIEÄU</v>
          </cell>
          <cell r="G5371" t="str">
            <v>NH.COÂNG</v>
          </cell>
          <cell r="H5371" t="str">
            <v>MAÙY</v>
          </cell>
        </row>
        <row r="5372">
          <cell r="B5372" t="str">
            <v>AK.11110</v>
          </cell>
          <cell r="C5372" t="str">
            <v>Lôïp maùi ngoùi 22V/m2, chieàu cao &lt;=4mm VXM caùt vaøng M75 - modul ML&gt;2</v>
          </cell>
          <cell r="D5372" t="str">
            <v>100m²</v>
          </cell>
          <cell r="F5372">
            <v>6384417</v>
          </cell>
          <cell r="G5372">
            <v>452361</v>
          </cell>
          <cell r="H5372">
            <v>2219</v>
          </cell>
        </row>
        <row r="5373">
          <cell r="B5373" t="str">
            <v>AK.11120</v>
          </cell>
          <cell r="C5373" t="str">
            <v>Lôïp maùi ngoùi 22V/m2, chieàu cao &gt;4 ñeán &lt;=16m VXM caùt vaøng M75 - modul ML&gt;2</v>
          </cell>
          <cell r="D5373" t="str">
            <v>100m²</v>
          </cell>
          <cell r="F5373">
            <v>6384417</v>
          </cell>
          <cell r="G5373">
            <v>498981</v>
          </cell>
          <cell r="H5373">
            <v>62738</v>
          </cell>
        </row>
        <row r="5374">
          <cell r="B5374" t="str">
            <v>AK.11210</v>
          </cell>
          <cell r="C5374" t="str">
            <v>Lôïp maùi ngoùi 13V/m2, chieàu cao &lt;=4m VXM caùt vaøng M75 - modul ML&gt;2</v>
          </cell>
          <cell r="D5374" t="str">
            <v>100m²</v>
          </cell>
          <cell r="F5374">
            <v>4277957</v>
          </cell>
          <cell r="G5374">
            <v>371504</v>
          </cell>
          <cell r="H5374">
            <v>2219</v>
          </cell>
        </row>
        <row r="5375">
          <cell r="B5375" t="str">
            <v>AK.11220</v>
          </cell>
          <cell r="C5375" t="str">
            <v>Lôïp maùi ngoùi 13V/m2, chieàu cao &gt;4 ñeán &lt;=16m VXM caùt vaøng M75 - modul ML&gt;2</v>
          </cell>
          <cell r="D5375" t="str">
            <v>100m²</v>
          </cell>
          <cell r="F5375">
            <v>4277957</v>
          </cell>
          <cell r="G5375">
            <v>408655</v>
          </cell>
          <cell r="H5375">
            <v>62738</v>
          </cell>
        </row>
        <row r="5376">
          <cell r="B5376" t="str">
            <v>AK.11310</v>
          </cell>
          <cell r="C5376" t="str">
            <v>Lôïp maùi ngoùi 75V/m2, chieàu cao &lt;=4m VXM caùt vaøng M75 - modul ML&gt;2</v>
          </cell>
          <cell r="D5376" t="str">
            <v>100m²</v>
          </cell>
          <cell r="F5376">
            <v>13605312</v>
          </cell>
          <cell r="G5376">
            <v>615291</v>
          </cell>
          <cell r="H5376">
            <v>2219</v>
          </cell>
        </row>
        <row r="5377">
          <cell r="B5377" t="str">
            <v>AK.11320</v>
          </cell>
          <cell r="C5377" t="str">
            <v>Lôïp maùi ngoùi 75V/m2, chieàu cao &gt;4 ñeán &lt;=16m VXM caùt vaøng M75 - modul ML&gt;2</v>
          </cell>
          <cell r="D5377" t="str">
            <v>100m²</v>
          </cell>
          <cell r="F5377">
            <v>13615852</v>
          </cell>
          <cell r="G5377">
            <v>685542</v>
          </cell>
          <cell r="H5377">
            <v>62738</v>
          </cell>
        </row>
        <row r="5378">
          <cell r="B5378" t="str">
            <v>AK.11410</v>
          </cell>
          <cell r="C5378" t="str">
            <v>Lôïp maùi ngoùi aâm döông 80V/m2, chieàu cao &lt;=4m VXM caùt vaøng M75 - modul ML&gt;2</v>
          </cell>
          <cell r="D5378" t="str">
            <v>100m²</v>
          </cell>
          <cell r="F5378">
            <v>15733812</v>
          </cell>
          <cell r="G5378">
            <v>615291</v>
          </cell>
          <cell r="H5378">
            <v>2219</v>
          </cell>
        </row>
        <row r="5379">
          <cell r="B5379" t="str">
            <v>AK.11420</v>
          </cell>
          <cell r="C5379" t="str">
            <v>Lôïp maùi ngoùi aâm döông 80V/m2, chieàu cao &gt;4 ñeán &lt;=16m VXM caùt vaøng M75 - modul ML&gt;2</v>
          </cell>
          <cell r="D5379" t="str">
            <v>100m²</v>
          </cell>
          <cell r="F5379">
            <v>15733812</v>
          </cell>
          <cell r="G5379">
            <v>685542</v>
          </cell>
          <cell r="H5379">
            <v>62738</v>
          </cell>
        </row>
        <row r="5380">
          <cell r="B5380" t="str">
            <v>AK.12111</v>
          </cell>
          <cell r="C5380" t="str">
            <v>Lôïp maùi che töôøng baèng fibroâ xi maêng.</v>
          </cell>
          <cell r="D5380" t="str">
            <v>100m²</v>
          </cell>
          <cell r="F5380">
            <v>2198802</v>
          </cell>
          <cell r="G5380">
            <v>288109</v>
          </cell>
        </row>
        <row r="5381">
          <cell r="B5381" t="str">
            <v>AK.12221</v>
          </cell>
          <cell r="C5381" t="str">
            <v>Lôïp maùi che töôøng baèng toân muùi chieàu daøi &lt;=2m</v>
          </cell>
          <cell r="D5381" t="str">
            <v>100m²</v>
          </cell>
          <cell r="F5381">
            <v>5740300</v>
          </cell>
          <cell r="G5381">
            <v>252589</v>
          </cell>
        </row>
        <row r="5382">
          <cell r="B5382" t="str">
            <v>AK.12222</v>
          </cell>
          <cell r="C5382" t="str">
            <v>Lôïp maùi che töôøng baèng toân muùi chieàu daøi baát kyø.</v>
          </cell>
          <cell r="D5382" t="str">
            <v>100m²</v>
          </cell>
          <cell r="F5382">
            <v>5178300</v>
          </cell>
          <cell r="G5382">
            <v>177602</v>
          </cell>
        </row>
        <row r="5383">
          <cell r="B5383" t="str">
            <v>AK.12321</v>
          </cell>
          <cell r="C5383" t="str">
            <v>Lôïp maùi che töôøng baèng toân muùi chieàu daøi &lt;=2m.</v>
          </cell>
          <cell r="D5383" t="str">
            <v>100m²</v>
          </cell>
          <cell r="F5383">
            <v>2428432</v>
          </cell>
          <cell r="G5383">
            <v>252589</v>
          </cell>
        </row>
        <row r="5384">
          <cell r="B5384" t="str">
            <v>AK.12331</v>
          </cell>
          <cell r="C5384" t="str">
            <v>Lôïp maùi che töôøng baèng taám nhöïa.</v>
          </cell>
          <cell r="D5384" t="str">
            <v>100m²</v>
          </cell>
          <cell r="F5384">
            <v>2776680</v>
          </cell>
          <cell r="G5384">
            <v>202071</v>
          </cell>
        </row>
        <row r="5385">
          <cell r="B5385" t="str">
            <v>AK.13110</v>
          </cell>
          <cell r="C5385" t="str">
            <v>Daùn ngoùi muõi haøi 75vieân/m2 treân maùi nghieâng beâ toâng.</v>
          </cell>
          <cell r="D5385" t="str">
            <v>m²</v>
          </cell>
          <cell r="F5385">
            <v>126165</v>
          </cell>
          <cell r="G5385">
            <v>23382</v>
          </cell>
        </row>
        <row r="5386">
          <cell r="B5386" t="str">
            <v>AK.13120</v>
          </cell>
          <cell r="C5386" t="str">
            <v>Daùn ngoùi muõi haøi 22vieân/m2 treân maùi nghieâng beâ toâng.</v>
          </cell>
          <cell r="D5386" t="str">
            <v>m²</v>
          </cell>
          <cell r="F5386">
            <v>60921</v>
          </cell>
          <cell r="G5386">
            <v>21256</v>
          </cell>
        </row>
        <row r="5387">
          <cell r="B5387" t="str">
            <v>AK.21112</v>
          </cell>
          <cell r="C5387" t="str">
            <v>Traùt töôøng ngoaøi chieàu daøy traùt 1cm VXM caùt mòn maùc 25, moâ ñun ñoä lôùn ML=1,5-2,0</v>
          </cell>
          <cell r="D5387" t="str">
            <v>m²</v>
          </cell>
          <cell r="F5387">
            <v>2221</v>
          </cell>
          <cell r="G5387">
            <v>9353</v>
          </cell>
          <cell r="H5387">
            <v>200</v>
          </cell>
        </row>
        <row r="5388">
          <cell r="B5388" t="str">
            <v>AK.21113</v>
          </cell>
          <cell r="C5388" t="str">
            <v>Traùt töôøng ngoaøi chieàu daøy traùt 1cm VXM caùt mòn maùc 50, moâ ñun ñoä lôùn ML=1,5-2,0</v>
          </cell>
          <cell r="D5388" t="str">
            <v>m²</v>
          </cell>
          <cell r="F5388">
            <v>3210</v>
          </cell>
          <cell r="G5388">
            <v>9353</v>
          </cell>
          <cell r="H5388">
            <v>200</v>
          </cell>
        </row>
        <row r="5389">
          <cell r="B5389" t="str">
            <v>AK.21114</v>
          </cell>
          <cell r="C5389" t="str">
            <v>Traùt töôøng ngoaøi chieàu daøy traùt 1cm VXM caùt mòn maùc 75, moâ ñun ñoä lôùn ML=1,5-2,0</v>
          </cell>
          <cell r="D5389" t="str">
            <v>m²</v>
          </cell>
          <cell r="F5389">
            <v>4059</v>
          </cell>
          <cell r="G5389">
            <v>9353</v>
          </cell>
          <cell r="H5389">
            <v>200</v>
          </cell>
        </row>
        <row r="5390">
          <cell r="B5390" t="str">
            <v>AK.21122</v>
          </cell>
          <cell r="C5390" t="str">
            <v>Traùt töôøng ngoaøi chieàu daøy traùt 1,5cm VXM caùt mòn maùc 25, moâ ñun ñoä lôùn ML=1,5-2,0</v>
          </cell>
          <cell r="D5390" t="str">
            <v>m²</v>
          </cell>
          <cell r="F5390">
            <v>3147</v>
          </cell>
          <cell r="G5390">
            <v>11053</v>
          </cell>
          <cell r="H5390">
            <v>200</v>
          </cell>
        </row>
        <row r="5391">
          <cell r="B5391" t="str">
            <v>AK.21123</v>
          </cell>
          <cell r="C5391" t="str">
            <v>Traùt töôøng ngoaøi chieàu daøy traùt 1,5cm VXM caùt mòn maùc 50, moâ ñun ñoä lôùn ML=1,5-2,0</v>
          </cell>
          <cell r="D5391" t="str">
            <v>m²</v>
          </cell>
          <cell r="F5391">
            <v>4549</v>
          </cell>
          <cell r="G5391">
            <v>11053</v>
          </cell>
          <cell r="H5391">
            <v>200</v>
          </cell>
        </row>
        <row r="5392">
          <cell r="B5392" t="str">
            <v>AK.21124</v>
          </cell>
          <cell r="C5392" t="str">
            <v>Traùt töôøng ngoaøi chieàu daøy traùt 1,5cm VXM caùt mòn maùc 75, moâ ñun ñoä lôùn ML=1,5-2,0</v>
          </cell>
          <cell r="D5392" t="str">
            <v>m²</v>
          </cell>
          <cell r="F5392">
            <v>5746</v>
          </cell>
          <cell r="G5392">
            <v>11053</v>
          </cell>
          <cell r="H5392">
            <v>200</v>
          </cell>
        </row>
        <row r="5393">
          <cell r="B5393" t="str">
            <v>AK.21132</v>
          </cell>
          <cell r="C5393" t="str">
            <v>Traùt töôøng ngoaøi chieàu daøy traùt 2cm VXM caùt mòn maùc 25, moâ ñun ñoä lôùn ML=1,5-2,0.</v>
          </cell>
          <cell r="D5393" t="str">
            <v>m²</v>
          </cell>
          <cell r="F5393">
            <v>4261</v>
          </cell>
          <cell r="G5393">
            <v>13604</v>
          </cell>
          <cell r="H5393">
            <v>200</v>
          </cell>
        </row>
        <row r="5394">
          <cell r="B5394" t="str">
            <v>AK.21133</v>
          </cell>
          <cell r="C5394" t="str">
            <v>Traùt töôøng ngoaøi chieàu daøy traùt 2cm VXM caùt mòn maùc 50, moâ ñun ñoä lôùn ML=1,5-2,0</v>
          </cell>
          <cell r="D5394" t="str">
            <v>m²</v>
          </cell>
          <cell r="F5394">
            <v>6161</v>
          </cell>
          <cell r="G5394">
            <v>13604</v>
          </cell>
          <cell r="H5394">
            <v>200</v>
          </cell>
        </row>
        <row r="5395">
          <cell r="B5395" t="str">
            <v>AK.21134</v>
          </cell>
          <cell r="C5395" t="str">
            <v>Traùt töôøng ngoaøi chieàu daøy traùt 2cm VXM caùt mòn maùc 75, moâ ñun ñoä lôùn ML=1,5-2,0</v>
          </cell>
          <cell r="D5395" t="str">
            <v>m²</v>
          </cell>
          <cell r="F5395">
            <v>7779</v>
          </cell>
          <cell r="G5395">
            <v>13604</v>
          </cell>
          <cell r="H5395">
            <v>200</v>
          </cell>
        </row>
        <row r="5396">
          <cell r="B5396" t="str">
            <v>AK.21212</v>
          </cell>
          <cell r="C5396" t="str">
            <v>Traùt töôøng trong chieàu daøy traùt 1cm VXM caùt mòn maùc 25, moâ ñun ñoä lôùn ML=1,5-2,0</v>
          </cell>
          <cell r="D5396" t="str">
            <v>m²</v>
          </cell>
          <cell r="F5396">
            <v>2221</v>
          </cell>
          <cell r="G5396">
            <v>6377</v>
          </cell>
          <cell r="H5396">
            <v>194</v>
          </cell>
        </row>
        <row r="5397">
          <cell r="B5397" t="str">
            <v>AK.21213</v>
          </cell>
          <cell r="C5397" t="str">
            <v>Traùt töôøng trong chieàu daøy traùt 1cm VXM caùt mòn maùc 50, moâ ñun ñoä lôùn ML=1,5-2,0</v>
          </cell>
          <cell r="D5397" t="str">
            <v>m²</v>
          </cell>
          <cell r="F5397">
            <v>3210</v>
          </cell>
          <cell r="G5397">
            <v>6377</v>
          </cell>
          <cell r="H5397">
            <v>194</v>
          </cell>
        </row>
        <row r="5398">
          <cell r="B5398" t="str">
            <v>AK.21214</v>
          </cell>
          <cell r="C5398" t="str">
            <v>Traùt töôøng trong chieàu daøy traùt 1cm VXM caùt mòn maùc 75, moâ ñun ñoä lôùn ML=1,5-2,0</v>
          </cell>
          <cell r="D5398" t="str">
            <v>m²</v>
          </cell>
          <cell r="F5398">
            <v>4059</v>
          </cell>
          <cell r="G5398">
            <v>6377</v>
          </cell>
          <cell r="H5398">
            <v>194</v>
          </cell>
        </row>
        <row r="5399">
          <cell r="B5399" t="str">
            <v>AK.21222</v>
          </cell>
          <cell r="C5399" t="str">
            <v>Traùt töôøng trong chieàu daøy traùt 1,5cm VXM caùt mòn maùc 25, moâ ñun ñoä lôùn ML=1,5-2,0</v>
          </cell>
          <cell r="D5399" t="str">
            <v>m²</v>
          </cell>
          <cell r="F5399">
            <v>3147</v>
          </cell>
          <cell r="G5399">
            <v>8502</v>
          </cell>
          <cell r="H5399">
            <v>194</v>
          </cell>
        </row>
        <row r="5400">
          <cell r="B5400" t="str">
            <v>AK.21223</v>
          </cell>
          <cell r="C5400" t="str">
            <v>Traùt töôøng trong chieàu daøy traùt 1,5cm VXM caùt mòn maùc 50, moâ ñun ñoä lôùn ML=1,5-2,0</v>
          </cell>
          <cell r="D5400" t="str">
            <v>m²</v>
          </cell>
          <cell r="F5400">
            <v>4549</v>
          </cell>
          <cell r="G5400">
            <v>8502</v>
          </cell>
          <cell r="H5400">
            <v>194</v>
          </cell>
        </row>
        <row r="5401">
          <cell r="B5401" t="str">
            <v>AK.21224</v>
          </cell>
          <cell r="C5401" t="str">
            <v>Traùt töôøng trong chieàu daøy traùt 1,5cm VXM caùt mòn maùc 75, moâ ñun ñoä lôùn ML=1,5-2,0</v>
          </cell>
          <cell r="D5401" t="str">
            <v>m²</v>
          </cell>
          <cell r="F5401">
            <v>5746</v>
          </cell>
          <cell r="G5401">
            <v>8502</v>
          </cell>
          <cell r="H5401">
            <v>194</v>
          </cell>
        </row>
        <row r="5402">
          <cell r="B5402" t="str">
            <v>AK.21232</v>
          </cell>
          <cell r="C5402" t="str">
            <v>Traùt töôøng trong chieàu daøy traùt 2cm VXM caùt mòn maùc 25, moâ ñun ñoä lôùn ML=1,5-2,0</v>
          </cell>
          <cell r="D5402" t="str">
            <v>m²</v>
          </cell>
          <cell r="F5402">
            <v>4261</v>
          </cell>
          <cell r="G5402">
            <v>9353</v>
          </cell>
          <cell r="H5402">
            <v>194</v>
          </cell>
        </row>
        <row r="5403">
          <cell r="B5403" t="str">
            <v>AK.21233</v>
          </cell>
          <cell r="C5403" t="str">
            <v>Traùt töôøng trong chieàu daøy traùt 2cm VXM caùt mòn maùc 50, moâ ñun ñoä lôùn ML=1,5-2,0</v>
          </cell>
          <cell r="D5403" t="str">
            <v>m²</v>
          </cell>
          <cell r="F5403">
            <v>6161</v>
          </cell>
          <cell r="G5403">
            <v>9353</v>
          </cell>
          <cell r="H5403">
            <v>194</v>
          </cell>
        </row>
        <row r="5404">
          <cell r="B5404" t="str">
            <v>AK.21234</v>
          </cell>
          <cell r="C5404" t="str">
            <v>Traùt töôøng trong chieàu daøy traùt 2cm VXM caùt mòn maùc 75, moâ ñun ñoä lôùn ML=1,5-2,0</v>
          </cell>
          <cell r="D5404" t="str">
            <v>m²</v>
          </cell>
          <cell r="F5404">
            <v>7779</v>
          </cell>
          <cell r="G5404">
            <v>9353</v>
          </cell>
          <cell r="H5404">
            <v>194</v>
          </cell>
        </row>
        <row r="5405">
          <cell r="B5405" t="str">
            <v>AK.22112</v>
          </cell>
          <cell r="C5405" t="str">
            <v>Traùt truï, coät, lam ñöùng, caàu thang chieàu daøy traùt 1cm VXM caùt mòn maùc 25, moâ ñun ñoä lôùn ML=1,5-2,0</v>
          </cell>
          <cell r="D5405" t="str">
            <v>m²</v>
          </cell>
          <cell r="F5405">
            <v>2409</v>
          </cell>
          <cell r="G5405">
            <v>21171</v>
          </cell>
          <cell r="H5405">
            <v>200</v>
          </cell>
        </row>
        <row r="5406">
          <cell r="B5406" t="str">
            <v>AK.22113</v>
          </cell>
          <cell r="C5406" t="str">
            <v>Traùt truï, coät, lam ñöùng, caàu thang chieàu daøy traùt 1cm VXM caùt mòn maùc 50, moâ ñun ñoä lôùn ML=1,5-2,0</v>
          </cell>
          <cell r="D5406" t="str">
            <v>m²</v>
          </cell>
          <cell r="F5406">
            <v>3484</v>
          </cell>
          <cell r="G5406">
            <v>21171</v>
          </cell>
          <cell r="H5406">
            <v>200</v>
          </cell>
        </row>
        <row r="5407">
          <cell r="B5407" t="str">
            <v>AK.22114</v>
          </cell>
          <cell r="C5407" t="str">
            <v>Traùt truï, coät, lam ñöùng, caàu thang chieàu daøy traùt 1cm VXM caùt mòn maùc 75, moâ ñun ñoä lôùn ML=1,5-2,0</v>
          </cell>
          <cell r="D5407" t="str">
            <v>m²</v>
          </cell>
          <cell r="F5407">
            <v>4398</v>
          </cell>
          <cell r="G5407">
            <v>21171</v>
          </cell>
          <cell r="H5407">
            <v>200</v>
          </cell>
        </row>
        <row r="5408">
          <cell r="B5408" t="str">
            <v>AK.22122</v>
          </cell>
          <cell r="C5408" t="str">
            <v>Traùt truï, coät, lam ñöùng, caàu thang chieàu daøy traùt 1,5cm VXM caùt mòn maùc 25, moâ ñun ñoä lôùn ML=1,5-2,0</v>
          </cell>
          <cell r="D5408" t="str">
            <v>m²</v>
          </cell>
          <cell r="F5408">
            <v>3335</v>
          </cell>
          <cell r="G5408">
            <v>22106</v>
          </cell>
          <cell r="H5408">
            <v>200</v>
          </cell>
        </row>
        <row r="5409">
          <cell r="B5409" t="str">
            <v>AK.22123</v>
          </cell>
          <cell r="C5409" t="str">
            <v>Traùt truï, coät, lam ñöùng, caàu thang chieàu daøy traùt 1,5cm VXM caùt mòn maùc 50, moâ ñun ñoä lôùn ML=1,5-2,0</v>
          </cell>
          <cell r="D5409" t="str">
            <v>m²</v>
          </cell>
          <cell r="F5409">
            <v>4822</v>
          </cell>
          <cell r="G5409">
            <v>22106</v>
          </cell>
          <cell r="H5409">
            <v>200</v>
          </cell>
        </row>
        <row r="5410">
          <cell r="B5410" t="str">
            <v>AK.22124</v>
          </cell>
          <cell r="C5410" t="str">
            <v>Traùt truï, coät, lam ñöùng, caàu thang chieàu daøy traùt 1,5cm VXM caùt mòn maùc 75, moâ ñun ñoä lôùn ML=1,5-2,0</v>
          </cell>
          <cell r="D5410" t="str">
            <v>m²</v>
          </cell>
          <cell r="F5410">
            <v>6085</v>
          </cell>
          <cell r="G5410">
            <v>22106</v>
          </cell>
          <cell r="H5410">
            <v>200</v>
          </cell>
        </row>
        <row r="5411">
          <cell r="B5411" t="str">
            <v>AK.22132</v>
          </cell>
          <cell r="C5411" t="str">
            <v>Traùt truï, coät, lam ñöùng, caàu thang chieàu daøy traùt 2cm VXM caùt mòn maùc 25, moâ ñun ñoä lôùn ML=1,5-2,0</v>
          </cell>
          <cell r="D5411" t="str">
            <v>m²</v>
          </cell>
          <cell r="F5411">
            <v>4630</v>
          </cell>
          <cell r="G5411">
            <v>24232</v>
          </cell>
          <cell r="H5411">
            <v>200</v>
          </cell>
        </row>
        <row r="5412">
          <cell r="B5412" t="str">
            <v>AK.22133</v>
          </cell>
          <cell r="C5412" t="str">
            <v>Traùt truï, coät, lam ñöùng, caàu thang chieàu daøy traùt 2cm VXM caùt mòn maùc 50, moâ ñun ñoä lôùn ML=1,5-2,0</v>
          </cell>
          <cell r="D5412" t="str">
            <v>m²</v>
          </cell>
          <cell r="F5412">
            <v>6694</v>
          </cell>
          <cell r="G5412">
            <v>24232</v>
          </cell>
          <cell r="H5412">
            <v>200</v>
          </cell>
        </row>
        <row r="5413">
          <cell r="B5413" t="str">
            <v>AK.22134</v>
          </cell>
          <cell r="C5413" t="str">
            <v>Traùt truï, coät, lam ñöùng, caàu thang chieàu daøy traùt 2cm VXM caùt mòn maùc 75, moâ ñun ñoä lôùn ML=1,5-2,0</v>
          </cell>
          <cell r="D5413" t="str">
            <v>m²</v>
          </cell>
          <cell r="F5413">
            <v>8457</v>
          </cell>
          <cell r="G5413">
            <v>24232</v>
          </cell>
          <cell r="H5413">
            <v>200</v>
          </cell>
        </row>
        <row r="5414">
          <cell r="B5414" t="str">
            <v>AK.23112</v>
          </cell>
          <cell r="C5414" t="str">
            <v>Traùt xaø daàm VXM caùt mòn maùc 25, moâ ñun ñoä lôùn ML=1,5-2,0</v>
          </cell>
          <cell r="D5414" t="str">
            <v>m²</v>
          </cell>
          <cell r="F5414">
            <v>3335</v>
          </cell>
          <cell r="G5414">
            <v>14879</v>
          </cell>
          <cell r="H5414">
            <v>200</v>
          </cell>
        </row>
        <row r="5415">
          <cell r="B5415" t="str">
            <v>AK.23113</v>
          </cell>
          <cell r="C5415" t="str">
            <v>Traùt xaø daàm VXM caùt mòn maùc 50, moâ ñun ñoä lôùn ML=1,5-2,0</v>
          </cell>
          <cell r="D5415" t="str">
            <v>m²</v>
          </cell>
          <cell r="F5415">
            <v>4822</v>
          </cell>
          <cell r="G5415">
            <v>14879</v>
          </cell>
          <cell r="H5415">
            <v>200</v>
          </cell>
        </row>
        <row r="5416">
          <cell r="B5416" t="str">
            <v>AK.23114</v>
          </cell>
          <cell r="C5416" t="str">
            <v>Traùt xaø daàm VXM caùt mòn maùc 75, moâ ñun ñoä lôùn ML=1,5-2,0</v>
          </cell>
          <cell r="D5416" t="str">
            <v>m²</v>
          </cell>
          <cell r="F5416">
            <v>6085</v>
          </cell>
          <cell r="G5416">
            <v>14879</v>
          </cell>
          <cell r="H5416">
            <v>200</v>
          </cell>
        </row>
        <row r="5417">
          <cell r="B5417" t="str">
            <v>AK.23212</v>
          </cell>
          <cell r="C5417" t="str">
            <v>Traùt traàn VXM caùt mòn maùc 25, moâ ñun ñoä lôùn ML=1,5-2,0</v>
          </cell>
          <cell r="D5417" t="str">
            <v>m²</v>
          </cell>
          <cell r="F5417">
            <v>3335</v>
          </cell>
          <cell r="G5417">
            <v>21256</v>
          </cell>
          <cell r="H5417">
            <v>200</v>
          </cell>
        </row>
        <row r="5418">
          <cell r="B5418" t="str">
            <v>AK.23213</v>
          </cell>
          <cell r="C5418" t="str">
            <v>Traùt traàn VXM caùt mòn maùc 50, moâ ñun ñoä lôùn ML=1,5-2,0</v>
          </cell>
          <cell r="D5418" t="str">
            <v>m²</v>
          </cell>
          <cell r="F5418">
            <v>4822</v>
          </cell>
          <cell r="G5418">
            <v>21256</v>
          </cell>
          <cell r="H5418">
            <v>200</v>
          </cell>
        </row>
        <row r="5419">
          <cell r="B5419" t="str">
            <v>AK.23214</v>
          </cell>
          <cell r="C5419" t="str">
            <v>Traùt traàn VXM caùt mòn maùc 75, moâ ñun ñoä lôùn ML=1,5-2,0</v>
          </cell>
          <cell r="D5419" t="str">
            <v>m²</v>
          </cell>
          <cell r="F5419">
            <v>6085</v>
          </cell>
          <cell r="G5419">
            <v>21256</v>
          </cell>
          <cell r="H5419">
            <v>200</v>
          </cell>
        </row>
        <row r="5420">
          <cell r="B5420" t="str">
            <v>AK.24112</v>
          </cell>
          <cell r="C5420" t="str">
            <v>Ñaép phaøo ñôn VXM caùt mòn maùc 25, moâ ñun ñoä lôùn ML=1,5-2,0</v>
          </cell>
          <cell r="D5420" t="str">
            <v>m</v>
          </cell>
          <cell r="F5420">
            <v>2060</v>
          </cell>
          <cell r="G5420">
            <v>9221</v>
          </cell>
        </row>
        <row r="5421">
          <cell r="B5421" t="str">
            <v>AK.24113</v>
          </cell>
          <cell r="C5421" t="str">
            <v>Ñaép phaøo ñôn VXM caùt mòn maùc 50, moâ ñun ñoä lôùn ML=1,5-2,0</v>
          </cell>
          <cell r="D5421" t="str">
            <v>m</v>
          </cell>
          <cell r="F5421">
            <v>2973</v>
          </cell>
          <cell r="G5421">
            <v>9221</v>
          </cell>
        </row>
        <row r="5422">
          <cell r="B5422" t="str">
            <v>AK.24114</v>
          </cell>
          <cell r="C5422" t="str">
            <v>Ñaép phaøo ñôn VXM caùt mòn maùc 75, moâ ñun ñoä lôùn ML=1,5-2,0</v>
          </cell>
          <cell r="D5422" t="str">
            <v>m</v>
          </cell>
          <cell r="F5422">
            <v>3757</v>
          </cell>
          <cell r="G5422">
            <v>9221</v>
          </cell>
        </row>
        <row r="5423">
          <cell r="B5423" t="str">
            <v>AK.24212</v>
          </cell>
          <cell r="C5423" t="str">
            <v>Ñaép phaøo keùp VXM caùt mòn maùc 25, moâ ñun ñoä lôùn ML=1,5-2,0</v>
          </cell>
          <cell r="D5423" t="str">
            <v>m</v>
          </cell>
          <cell r="F5423">
            <v>2625</v>
          </cell>
          <cell r="G5423">
            <v>11526</v>
          </cell>
        </row>
        <row r="5424">
          <cell r="B5424" t="str">
            <v>AK.24213</v>
          </cell>
          <cell r="C5424" t="str">
            <v>Ñaép phaøo keùp VXM caùt mòn maùc 50, moâ ñun ñoä lôùn ML=1,5-2,0</v>
          </cell>
          <cell r="D5424" t="str">
            <v>m</v>
          </cell>
          <cell r="F5424">
            <v>3796</v>
          </cell>
          <cell r="G5424">
            <v>11526</v>
          </cell>
        </row>
        <row r="5425">
          <cell r="B5425" t="str">
            <v>AK.24214</v>
          </cell>
          <cell r="C5425" t="str">
            <v>Ñaép phaøo keùp VXM caùt mòn maùc 75, moâ ñun ñoä lôùn ML=1,5-2,0</v>
          </cell>
          <cell r="D5425" t="str">
            <v>m</v>
          </cell>
          <cell r="F5425">
            <v>4792</v>
          </cell>
          <cell r="G5425">
            <v>11526</v>
          </cell>
        </row>
        <row r="5426">
          <cell r="B5426" t="str">
            <v>AK.24312</v>
          </cell>
          <cell r="C5426" t="str">
            <v>Traùt gôø chæ VXM caùt mòn maùc 25, moâ ñun ñoä lôùn ML=1,5-2,0</v>
          </cell>
          <cell r="D5426" t="str">
            <v>m</v>
          </cell>
          <cell r="F5426">
            <v>504</v>
          </cell>
          <cell r="G5426">
            <v>5625</v>
          </cell>
        </row>
        <row r="5427">
          <cell r="B5427" t="str">
            <v>AK.24313</v>
          </cell>
          <cell r="C5427" t="str">
            <v>Traùt gôø chæ VXM caùt mòn maùc 50, moâ ñun ñoä lôùn ML=1,5-2,0</v>
          </cell>
          <cell r="D5427" t="str">
            <v>m</v>
          </cell>
          <cell r="F5427">
            <v>729</v>
          </cell>
          <cell r="G5427">
            <v>5625</v>
          </cell>
        </row>
        <row r="5428">
          <cell r="B5428" t="str">
            <v>AK.24314</v>
          </cell>
          <cell r="C5428" t="str">
            <v>Traùt gôø chæ VXM caùt mòn maùc 75, moâ ñun ñoä lôùn ML=1,5-2,0</v>
          </cell>
          <cell r="D5428" t="str">
            <v>m</v>
          </cell>
          <cell r="F5428">
            <v>919</v>
          </cell>
          <cell r="G5428">
            <v>5625</v>
          </cell>
        </row>
        <row r="5429">
          <cell r="B5429" t="str">
            <v>AK.25112</v>
          </cell>
          <cell r="C5429" t="str">
            <v>Traùt si noâ, maùi haét, lam ngang VXM caùt mòn maùc 25, moâ ñun ñoä lôùn ML=1,5-2,0</v>
          </cell>
          <cell r="D5429" t="str">
            <v>m²</v>
          </cell>
          <cell r="F5429">
            <v>2243</v>
          </cell>
          <cell r="G5429">
            <v>11065</v>
          </cell>
        </row>
        <row r="5430">
          <cell r="B5430" t="str">
            <v>AK.25113</v>
          </cell>
          <cell r="C5430" t="str">
            <v>Traùt si noâ, maùi haét, lam ngang VXM caùt mòn maùc 50, moâ ñun ñoä lôùn ML=1,5-2,0</v>
          </cell>
          <cell r="D5430" t="str">
            <v>m²</v>
          </cell>
          <cell r="F5430">
            <v>3242</v>
          </cell>
          <cell r="G5430">
            <v>11065</v>
          </cell>
        </row>
        <row r="5431">
          <cell r="B5431" t="str">
            <v>AK.25114</v>
          </cell>
          <cell r="C5431" t="str">
            <v>Traùt si noâ, maùi haét, lam ngang VXM caùt mòn maùc 75, moâ ñun ñoä lôùn ML=1,5-2,0</v>
          </cell>
          <cell r="D5431" t="str">
            <v>m²</v>
          </cell>
          <cell r="F5431">
            <v>4099</v>
          </cell>
          <cell r="G5431">
            <v>11065</v>
          </cell>
        </row>
        <row r="5432">
          <cell r="B5432" t="str">
            <v>AK.25210</v>
          </cell>
          <cell r="C5432" t="str">
            <v>Traùt vaåy töôøng choáng vang VXM caùt mòn maùc 75, moâ ñun ñoä lôùn ML=1,5-2,0</v>
          </cell>
          <cell r="D5432" t="str">
            <v>m²</v>
          </cell>
          <cell r="F5432">
            <v>14002</v>
          </cell>
          <cell r="G5432">
            <v>14292</v>
          </cell>
        </row>
        <row r="5433">
          <cell r="B5433" t="str">
            <v>AK.25211</v>
          </cell>
          <cell r="C5433" t="str">
            <v>Traùt vaåy töôøng choáng vang VXM caùt mòn maùc 50, moâ ñun ñoä lôùn ML=1,5-2,0</v>
          </cell>
          <cell r="D5433" t="str">
            <v>m²</v>
          </cell>
          <cell r="F5433">
            <v>270412</v>
          </cell>
          <cell r="G5433">
            <v>14292</v>
          </cell>
        </row>
        <row r="5434">
          <cell r="B5434" t="str">
            <v>AK.25212</v>
          </cell>
          <cell r="C5434" t="str">
            <v>Traùt vaåy töôøng choáng vang VXM caùt mòn maùc 75, moâ ñun ñoä lôùn ML=1,5-2,0</v>
          </cell>
          <cell r="D5434" t="str">
            <v>m²</v>
          </cell>
          <cell r="F5434">
            <v>341491</v>
          </cell>
          <cell r="G5434">
            <v>14292</v>
          </cell>
        </row>
        <row r="5435">
          <cell r="B5435" t="str">
            <v>AK.25213</v>
          </cell>
          <cell r="C5435" t="str">
            <v>Traùt vaåy töôøng choáng vang VXM caùt mòn maùc 50, moâ ñun ñoä lôùn ML=1,5-2,0</v>
          </cell>
          <cell r="D5435" t="str">
            <v>m²</v>
          </cell>
          <cell r="F5435">
            <v>270412</v>
          </cell>
          <cell r="G5435">
            <v>14292</v>
          </cell>
        </row>
        <row r="5436">
          <cell r="B5436" t="str">
            <v>AK.25214</v>
          </cell>
          <cell r="C5436" t="str">
            <v>Traùt vaåy töôøng choáng vang VXM caùt mòn maùc 75, moâ ñun ñoä lôùn ML=1,5-2,0</v>
          </cell>
          <cell r="D5436" t="str">
            <v>m²</v>
          </cell>
          <cell r="F5436">
            <v>341491</v>
          </cell>
          <cell r="G5436">
            <v>14292</v>
          </cell>
        </row>
        <row r="5437">
          <cell r="B5437" t="str">
            <v>AK.25215</v>
          </cell>
          <cell r="C5437" t="str">
            <v>Traùt vaåy töôøng choáng vang VXM caùt mòn maùc 100, moâ ñun ñoä lôùn ML=1,5-2,0</v>
          </cell>
          <cell r="D5437" t="str">
            <v>m²</v>
          </cell>
          <cell r="F5437">
            <v>411838</v>
          </cell>
          <cell r="G5437">
            <v>14292</v>
          </cell>
        </row>
        <row r="5438">
          <cell r="B5438" t="str">
            <v>AK.26113</v>
          </cell>
          <cell r="C5438" t="str">
            <v>Traùt granitoâ gôø chæ, gôø loái, ñoá töôøng VXM caùt mòn maùc 50, moâ ñun ñoä lôùn ML=1,5-2,0</v>
          </cell>
          <cell r="D5438" t="str">
            <v>m</v>
          </cell>
          <cell r="F5438">
            <v>3411</v>
          </cell>
          <cell r="G5438">
            <v>14753</v>
          </cell>
        </row>
        <row r="5439">
          <cell r="B5439" t="str">
            <v>AK.26114</v>
          </cell>
          <cell r="C5439" t="str">
            <v>Traùt granitoâ gôø chæ, gôø loái, ñoá töôøng VXM caùt mòn maùc 75, moâ ñun ñoä lôùn ML=1,5-2,0</v>
          </cell>
          <cell r="D5439" t="str">
            <v>m</v>
          </cell>
          <cell r="F5439">
            <v>3512</v>
          </cell>
          <cell r="G5439">
            <v>14753</v>
          </cell>
        </row>
        <row r="5440">
          <cell r="B5440" t="str">
            <v>AK.26213</v>
          </cell>
          <cell r="C5440" t="str">
            <v>Traùt granitoâ tay vòn caàu thang, lan can daøy 2,5cm VXM caùt mòn maùc 50, moâ ñun ñoä lôùn ML=1,5-2,0</v>
          </cell>
          <cell r="D5440" t="str">
            <v>m²</v>
          </cell>
          <cell r="F5440">
            <v>42225</v>
          </cell>
          <cell r="G5440">
            <v>135082</v>
          </cell>
        </row>
        <row r="5441">
          <cell r="B5441" t="str">
            <v>AK.26214</v>
          </cell>
          <cell r="C5441" t="str">
            <v>Traùt granitoâ tay vòn caàu thang, lan can daøy 2,5cm VXM caùt mòn maùc 75, moâ ñun ñoä lôùn ML=1,5-2,0</v>
          </cell>
          <cell r="D5441" t="str">
            <v>m²</v>
          </cell>
          <cell r="F5441">
            <v>43308</v>
          </cell>
          <cell r="G5441">
            <v>135082</v>
          </cell>
        </row>
        <row r="5442">
          <cell r="B5442" t="str">
            <v>AK.26313</v>
          </cell>
          <cell r="C5442" t="str">
            <v>Traùt granitoâ thaønh oâ vaêng, seâ noâ, dieàm che naéng daøy 1cm VXM caùt mòn maùc 50, moâ ñun ñoä lôùn ML=1,5-2,0</v>
          </cell>
          <cell r="D5442" t="str">
            <v>m²</v>
          </cell>
          <cell r="F5442">
            <v>34229</v>
          </cell>
          <cell r="G5442">
            <v>71460</v>
          </cell>
        </row>
        <row r="5443">
          <cell r="B5443" t="str">
            <v>AK.26314</v>
          </cell>
          <cell r="C5443" t="str">
            <v>Traùt granitoâ thaønh oâ vaêng, seâ noâ, dieàm che naéng daøy 1cm VXM caùt mòn maùc 75, moâ ñun ñoä lôùn ML=1,5-2,0</v>
          </cell>
          <cell r="D5443" t="str">
            <v>m²</v>
          </cell>
          <cell r="F5443">
            <v>35312</v>
          </cell>
          <cell r="G5443">
            <v>71460</v>
          </cell>
        </row>
        <row r="5444">
          <cell r="B5444" t="str">
            <v>AK.26323</v>
          </cell>
          <cell r="C5444" t="str">
            <v>Traùt granitoâ thaønh oâ vaêng, seâ noâ, dieàm che naéng daøy 1,5cm VXM caùt mòn maùc 50, moâ ñun ñoä lôùn ML=1,5-2,0</v>
          </cell>
          <cell r="D5444" t="str">
            <v>m²</v>
          </cell>
          <cell r="F5444">
            <v>38300</v>
          </cell>
          <cell r="G5444">
            <v>71460</v>
          </cell>
        </row>
        <row r="5445">
          <cell r="B5445" t="str">
            <v>AK.26324</v>
          </cell>
          <cell r="C5445" t="str">
            <v>Traùt granitoâ thaønh oâ vaêng, seâ noâ, dieàm che naéng daøy 1,5cm VXM caùt mòn maùc 75, moâ ñun ñoä lôùn ML=1,5-2,0</v>
          </cell>
          <cell r="D5445" t="str">
            <v>m²</v>
          </cell>
          <cell r="F5445">
            <v>39383</v>
          </cell>
          <cell r="G5445">
            <v>71460</v>
          </cell>
        </row>
        <row r="5446">
          <cell r="B5446" t="str">
            <v>AK.26413</v>
          </cell>
          <cell r="C5446" t="str">
            <v>Traùt granitoâ töôøng VXM caùt mòn maùc 50, moâ ñun ñoä lôùn ML=1,5-2,0</v>
          </cell>
          <cell r="D5446" t="str">
            <v>m²</v>
          </cell>
          <cell r="F5446">
            <v>38300</v>
          </cell>
          <cell r="G5446">
            <v>44638</v>
          </cell>
        </row>
        <row r="5447">
          <cell r="B5447" t="str">
            <v>AK.26414</v>
          </cell>
          <cell r="C5447" t="str">
            <v>Traùt granitoâ töôøng VXM caùt mòn maùc 75, moâ ñun ñoä lôùn ML=1,5-2,0</v>
          </cell>
          <cell r="D5447" t="str">
            <v>m²</v>
          </cell>
          <cell r="F5447">
            <v>39383</v>
          </cell>
          <cell r="G5447">
            <v>44638</v>
          </cell>
        </row>
        <row r="5448">
          <cell r="B5448" t="str">
            <v>AK.26423</v>
          </cell>
          <cell r="C5448" t="str">
            <v>Traùt granitoâ truï coät VXM caùt mòn maùc 50, moâ ñun ñoä lôùn ML=1,5-2,0</v>
          </cell>
          <cell r="D5448" t="str">
            <v>m²</v>
          </cell>
          <cell r="F5448">
            <v>38300</v>
          </cell>
          <cell r="G5448">
            <v>107555</v>
          </cell>
        </row>
        <row r="5449">
          <cell r="B5449" t="str">
            <v>AK.26424</v>
          </cell>
          <cell r="C5449" t="str">
            <v>Traùt granitoâ truï coät VXM caùt mòn maùc 75, moâ ñun ñoä lôùn ML=1,5-2,0</v>
          </cell>
          <cell r="D5449" t="str">
            <v>m²</v>
          </cell>
          <cell r="F5449">
            <v>39383</v>
          </cell>
          <cell r="G5449">
            <v>107555</v>
          </cell>
        </row>
        <row r="5450">
          <cell r="B5450" t="str">
            <v>AK.27113</v>
          </cell>
          <cell r="C5450" t="str">
            <v>Coâng taùc traùt. Traùt ñaù röûa töôøng VXM caùt mòn maùc 50, moâ ñun ñoä lôùn ML=1,5-2,0</v>
          </cell>
          <cell r="D5450" t="str">
            <v>m²</v>
          </cell>
          <cell r="F5450">
            <v>36241</v>
          </cell>
          <cell r="G5450">
            <v>20406</v>
          </cell>
          <cell r="H5450">
            <v>190</v>
          </cell>
        </row>
        <row r="5451">
          <cell r="B5451" t="str">
            <v>AK.27114</v>
          </cell>
          <cell r="C5451" t="str">
            <v>Coâng taùc traùt. Traùt ñaù röûa töôøng VXM caùt mòn maùc 75, moâ ñun ñoä lôùn ML=1,5-2,0</v>
          </cell>
          <cell r="D5451" t="str">
            <v>m²</v>
          </cell>
          <cell r="F5451">
            <v>37329</v>
          </cell>
          <cell r="G5451">
            <v>20406</v>
          </cell>
          <cell r="H5451">
            <v>190</v>
          </cell>
        </row>
        <row r="5452">
          <cell r="B5452" t="str">
            <v>AK.27213</v>
          </cell>
          <cell r="C5452" t="str">
            <v>Traùt ñaù röûa truï, coät VXM caùt mòn maùc 50, moâ ñun ñoä lôùn ML=1,5-2,0</v>
          </cell>
          <cell r="D5452" t="str">
            <v>m²</v>
          </cell>
          <cell r="F5452">
            <v>36241</v>
          </cell>
          <cell r="G5452">
            <v>35285</v>
          </cell>
          <cell r="H5452">
            <v>190</v>
          </cell>
        </row>
        <row r="5453">
          <cell r="B5453" t="str">
            <v>AK.27214</v>
          </cell>
          <cell r="C5453" t="str">
            <v>Traùt ñaù röûa truï, coät VXM caùt mòn maùc 75, moâ ñun ñoä lôùn ML=1,5-2,0</v>
          </cell>
          <cell r="D5453" t="str">
            <v>m²</v>
          </cell>
          <cell r="F5453">
            <v>37329</v>
          </cell>
          <cell r="G5453">
            <v>35285</v>
          </cell>
          <cell r="H5453">
            <v>190</v>
          </cell>
        </row>
        <row r="5454">
          <cell r="B5454" t="str">
            <v>AK.27313</v>
          </cell>
          <cell r="C5454" t="str">
            <v>Traùt ñaù röûa thaønh seânoâ, oâ vaêng, lan can, ñieåm chaén naéng VXM caùt mòn maùc 50, moâ ñun ñoä lôùn ML=1,5-2,0</v>
          </cell>
          <cell r="D5454" t="str">
            <v>m²</v>
          </cell>
          <cell r="F5454">
            <v>40512</v>
          </cell>
          <cell r="G5454">
            <v>52096</v>
          </cell>
        </row>
        <row r="5455">
          <cell r="B5455" t="str">
            <v>AK.27314</v>
          </cell>
          <cell r="C5455" t="str">
            <v>Traùt ñaù röûa thaønh seânoâ, oâ vaêng, lan can, ñieåm chaén naéng VXM caùt mòn maùc 75, moâ ñun ñoä lôùn ML=1,5-2,0</v>
          </cell>
          <cell r="D5455" t="str">
            <v>m²</v>
          </cell>
          <cell r="F5455">
            <v>42266</v>
          </cell>
          <cell r="G5455">
            <v>52096</v>
          </cell>
        </row>
        <row r="5456">
          <cell r="B5456" t="str">
            <v>AK.31110</v>
          </cell>
          <cell r="C5456" t="str">
            <v>OÂp gaïch 200x250mm vaøo töôøng truï, coät.</v>
          </cell>
          <cell r="D5456" t="str">
            <v>m²</v>
          </cell>
          <cell r="F5456">
            <v>67648</v>
          </cell>
          <cell r="G5456">
            <v>29333</v>
          </cell>
          <cell r="H5456">
            <v>9646</v>
          </cell>
        </row>
        <row r="5457">
          <cell r="B5457" t="str">
            <v>AK.31120</v>
          </cell>
          <cell r="C5457" t="str">
            <v>OÂp gaïch 200x300mm vaøo töôøng truï, coät.</v>
          </cell>
          <cell r="D5457" t="str">
            <v>m²</v>
          </cell>
          <cell r="F5457">
            <v>72545</v>
          </cell>
          <cell r="G5457">
            <v>25507</v>
          </cell>
          <cell r="H5457">
            <v>9646</v>
          </cell>
        </row>
        <row r="5458">
          <cell r="B5458" t="str">
            <v>AK.31130</v>
          </cell>
          <cell r="C5458" t="str">
            <v>OÂp gaïch 300x300mm vaøo töôøng truï, coät.</v>
          </cell>
          <cell r="D5458" t="str">
            <v>m²</v>
          </cell>
          <cell r="F5458">
            <v>74599</v>
          </cell>
          <cell r="G5458">
            <v>23382</v>
          </cell>
          <cell r="H5458">
            <v>9646</v>
          </cell>
        </row>
        <row r="5459">
          <cell r="B5459" t="str">
            <v>AK.31140</v>
          </cell>
          <cell r="C5459" t="str">
            <v>OÂp gaïch 400x400mm vaøo töôøng truï, coät.</v>
          </cell>
          <cell r="D5459" t="str">
            <v>m²</v>
          </cell>
          <cell r="F5459">
            <v>73608</v>
          </cell>
          <cell r="G5459">
            <v>21256</v>
          </cell>
          <cell r="H5459">
            <v>9646</v>
          </cell>
        </row>
        <row r="5460">
          <cell r="B5460" t="str">
            <v>AK.31150</v>
          </cell>
          <cell r="C5460" t="str">
            <v>OÂp gaïch 500x500mm vaøo töôøng truï, coät.</v>
          </cell>
          <cell r="D5460" t="str">
            <v>m²</v>
          </cell>
          <cell r="F5460">
            <v>112696</v>
          </cell>
          <cell r="G5460">
            <v>20406</v>
          </cell>
          <cell r="H5460">
            <v>9646</v>
          </cell>
        </row>
        <row r="5461">
          <cell r="B5461" t="str">
            <v>AK.31160</v>
          </cell>
          <cell r="C5461" t="str">
            <v>OÂp gaïch 600x600mm vaøo töôøng truï, coät.</v>
          </cell>
          <cell r="D5461" t="str">
            <v>m²</v>
          </cell>
          <cell r="F5461">
            <v>151714</v>
          </cell>
          <cell r="G5461">
            <v>19130</v>
          </cell>
          <cell r="H5461">
            <v>9646</v>
          </cell>
        </row>
        <row r="5462">
          <cell r="B5462" t="str">
            <v>AK.31170</v>
          </cell>
          <cell r="C5462" t="str">
            <v>OÂp gaïch 450x900mm vaøo töôøng truï, coät.</v>
          </cell>
          <cell r="D5462" t="str">
            <v>m²</v>
          </cell>
          <cell r="F5462">
            <v>181130</v>
          </cell>
          <cell r="G5462">
            <v>19130</v>
          </cell>
          <cell r="H5462">
            <v>9646</v>
          </cell>
        </row>
        <row r="5463">
          <cell r="B5463" t="str">
            <v>AK.31180</v>
          </cell>
          <cell r="C5463" t="str">
            <v>OÂp gaïch 600x900mm vaøo töôøng truï, coät.</v>
          </cell>
          <cell r="D5463" t="str">
            <v>m²</v>
          </cell>
          <cell r="F5463">
            <v>220246</v>
          </cell>
          <cell r="G5463">
            <v>17855</v>
          </cell>
          <cell r="H5463">
            <v>9646</v>
          </cell>
        </row>
        <row r="5464">
          <cell r="B5464" t="str">
            <v>AK.31210</v>
          </cell>
          <cell r="C5464" t="str">
            <v>OÂp gaïch 120x300mm vaøo chaân töôøng, vieàn töôøng vieàn truï, coät..</v>
          </cell>
          <cell r="D5464" t="str">
            <v>m²</v>
          </cell>
          <cell r="F5464">
            <v>86857</v>
          </cell>
          <cell r="G5464">
            <v>25507</v>
          </cell>
          <cell r="H5464">
            <v>4823</v>
          </cell>
        </row>
        <row r="5465">
          <cell r="B5465" t="str">
            <v>AK.31220</v>
          </cell>
          <cell r="C5465" t="str">
            <v>OÂp gaïch 120x400mm vaøo chaân töôøng, vieàn töôøng vieàn truï, coät.</v>
          </cell>
          <cell r="D5465" t="str">
            <v>m²</v>
          </cell>
          <cell r="E5465">
            <v>2.2499999999999999E-2</v>
          </cell>
          <cell r="F5465">
            <v>86857</v>
          </cell>
          <cell r="G5465">
            <v>24657</v>
          </cell>
          <cell r="H5465">
            <v>4823</v>
          </cell>
        </row>
        <row r="5466">
          <cell r="B5466" t="str">
            <v>AK.31230</v>
          </cell>
          <cell r="C5466" t="str">
            <v>OÂp gaïch 120x500mm vaøo chaân töôøng, vieàn töôøng vieàn truï, coät.</v>
          </cell>
          <cell r="D5466" t="str">
            <v>m²</v>
          </cell>
          <cell r="E5466">
            <v>0.03</v>
          </cell>
          <cell r="F5466">
            <v>109482</v>
          </cell>
          <cell r="G5466">
            <v>22956</v>
          </cell>
          <cell r="H5466">
            <v>4823</v>
          </cell>
        </row>
        <row r="5467">
          <cell r="B5467" t="str">
            <v>AK.31240</v>
          </cell>
          <cell r="C5467" t="str">
            <v>OÂp gaïch 150x150mm vaøo chaân töôøng, vieàn töôøng vieàn truï, coät.</v>
          </cell>
          <cell r="D5467" t="str">
            <v>m²</v>
          </cell>
          <cell r="F5467">
            <v>45719</v>
          </cell>
          <cell r="G5467">
            <v>28908</v>
          </cell>
          <cell r="H5467">
            <v>4823</v>
          </cell>
        </row>
        <row r="5468">
          <cell r="B5468" t="str">
            <v>AK.31250</v>
          </cell>
          <cell r="C5468" t="str">
            <v>OÂp gaïch 150x300mm vaøo chaân töôøng, vieàn töôøng vieàn truï, coät.</v>
          </cell>
          <cell r="D5468" t="str">
            <v>m²</v>
          </cell>
          <cell r="F5468">
            <v>48113</v>
          </cell>
          <cell r="G5468">
            <v>25507</v>
          </cell>
          <cell r="H5468">
            <v>4823</v>
          </cell>
        </row>
        <row r="5469">
          <cell r="B5469" t="str">
            <v>AK.31260</v>
          </cell>
          <cell r="C5469" t="str">
            <v>OÂp gaïch 200x400mm vaøo chaân töôøng, vieàn töôøng vieàn truï, coät.</v>
          </cell>
          <cell r="D5469" t="str">
            <v>m²</v>
          </cell>
          <cell r="F5469">
            <v>54720</v>
          </cell>
          <cell r="G5469">
            <v>22106</v>
          </cell>
          <cell r="H5469">
            <v>4823</v>
          </cell>
        </row>
        <row r="5470">
          <cell r="B5470" t="str">
            <v>AK.31270</v>
          </cell>
          <cell r="C5470" t="str">
            <v>OÂp gaïch 150x500mm vaøo chaân töôøng, vieàn töôøng vieàn truï, coät.</v>
          </cell>
          <cell r="D5470" t="str">
            <v>m²</v>
          </cell>
          <cell r="F5470">
            <v>54720</v>
          </cell>
          <cell r="G5470">
            <v>23807</v>
          </cell>
          <cell r="H5470">
            <v>4823</v>
          </cell>
        </row>
        <row r="5471">
          <cell r="B5471" t="str">
            <v>AK.32110</v>
          </cell>
          <cell r="C5471" t="str">
            <v>OÂp ñaù granit töï nhieân vaøo töôøng, coù choát baèng inox.</v>
          </cell>
          <cell r="D5471" t="str">
            <v>m²</v>
          </cell>
          <cell r="F5471">
            <v>295370</v>
          </cell>
          <cell r="G5471">
            <v>37343</v>
          </cell>
          <cell r="H5471">
            <v>13264</v>
          </cell>
        </row>
        <row r="5472">
          <cell r="B5472" t="str">
            <v>AK.32120</v>
          </cell>
          <cell r="C5472" t="str">
            <v>OÂp ñaù granit töï nhieân vaøo töôøng, söû duïng keo daùn.</v>
          </cell>
          <cell r="D5472" t="str">
            <v>m²</v>
          </cell>
          <cell r="F5472">
            <v>409186</v>
          </cell>
          <cell r="G5472">
            <v>31350</v>
          </cell>
          <cell r="H5472">
            <v>12661</v>
          </cell>
        </row>
        <row r="5473">
          <cell r="B5473" t="str">
            <v>AK.32210</v>
          </cell>
          <cell r="C5473" t="str">
            <v>OÂp ñaù caåm thaïch vaøo töôøng, tieát dieän ñaù &lt;=0,16m2, VXM caùt mòn maùc 75 ñoä lôùn 1,5-2</v>
          </cell>
          <cell r="D5473" t="str">
            <v>m²</v>
          </cell>
          <cell r="F5473">
            <v>83607</v>
          </cell>
          <cell r="G5473">
            <v>68232</v>
          </cell>
          <cell r="H5473">
            <v>13264</v>
          </cell>
        </row>
        <row r="5474">
          <cell r="B5474" t="str">
            <v>AK.32220</v>
          </cell>
          <cell r="C5474" t="str">
            <v>OÂp ñaù caåm thaïch vaøo töôøng, tieát dieän ñaù &gt;0,16m2 ñeán &lt;=0,25m2,  VXM caùt mòn maùc 75 ñoä lôùn 1,5-2</v>
          </cell>
          <cell r="D5474" t="str">
            <v>m²</v>
          </cell>
          <cell r="F5474">
            <v>75407</v>
          </cell>
          <cell r="G5474">
            <v>64544</v>
          </cell>
          <cell r="H5474">
            <v>12661</v>
          </cell>
        </row>
        <row r="5475">
          <cell r="B5475" t="str">
            <v>AK.32230</v>
          </cell>
          <cell r="C5475" t="str">
            <v>OÂp ñaù caåm thaïch vaøo töôøng, tieát dieän ñaù &gt;0,25m2,  VXM caùt mòn maùc 75 ñoä lôùn 1,5-2</v>
          </cell>
          <cell r="D5475" t="str">
            <v>m²</v>
          </cell>
          <cell r="F5475">
            <v>82659</v>
          </cell>
          <cell r="G5475">
            <v>59934</v>
          </cell>
          <cell r="H5475">
            <v>12661</v>
          </cell>
        </row>
        <row r="5476">
          <cell r="B5476" t="str">
            <v>AK.32240</v>
          </cell>
          <cell r="C5476" t="str">
            <v>OÂp ñaù hoa cöông vaøo töôøng, tieát dieän ñaù &lt;=0,16m2,  VXM caùt mòn maùc 75 ñoä lôùn 1,5-2</v>
          </cell>
          <cell r="D5476" t="str">
            <v>m²</v>
          </cell>
          <cell r="F5476">
            <v>114511</v>
          </cell>
          <cell r="G5476">
            <v>68232</v>
          </cell>
          <cell r="H5476">
            <v>13264</v>
          </cell>
        </row>
        <row r="5477">
          <cell r="B5477" t="str">
            <v>AK.32250</v>
          </cell>
          <cell r="C5477" t="str">
            <v>OÂp ñaù hoa cöông vaøo töôøng, tieát dieän ñaù &gt;0,16m2 ñeán &lt;=0,25m2,  VXM caùt mòn maùc 75 ñoä lôùn 1,5-2</v>
          </cell>
          <cell r="D5477" t="str">
            <v>m²</v>
          </cell>
          <cell r="F5477">
            <v>106311</v>
          </cell>
          <cell r="G5477">
            <v>64544</v>
          </cell>
          <cell r="H5477">
            <v>12661</v>
          </cell>
        </row>
        <row r="5478">
          <cell r="B5478" t="str">
            <v>AK.32260</v>
          </cell>
          <cell r="C5478" t="str">
            <v>OÂp ñaù hoa cöông vaøo töôøng, tieát dieän ñaù &gt;0,25m2,  VXM caùt mòn maùc 75 ñoä lôùn 1,5-2</v>
          </cell>
          <cell r="D5478" t="str">
            <v>m²</v>
          </cell>
          <cell r="F5478">
            <v>123864</v>
          </cell>
          <cell r="G5478">
            <v>59934</v>
          </cell>
          <cell r="H5478">
            <v>12661</v>
          </cell>
        </row>
        <row r="5479">
          <cell r="B5479" t="str">
            <v>AK.51110</v>
          </cell>
          <cell r="C5479" t="str">
            <v>Laùt gaïch chæ. Vöõa xi maêng caùt mòn maùc 75, moâ ñun ñoä lôùn cuûa caùt  Ml=1.5-2</v>
          </cell>
          <cell r="D5479" t="str">
            <v>m²</v>
          </cell>
          <cell r="F5479">
            <v>27439</v>
          </cell>
          <cell r="G5479">
            <v>5368</v>
          </cell>
        </row>
        <row r="5480">
          <cell r="B5480" t="str">
            <v>AK.51120</v>
          </cell>
          <cell r="C5480" t="str">
            <v>Laùt gaïch theû. Vöõa xi maêng caùt mòn maùc 75, moâ ñun ñoä lôùn cuûa caùt  Ml=1.5-2</v>
          </cell>
          <cell r="D5480" t="str">
            <v>m²</v>
          </cell>
          <cell r="F5480">
            <v>29530</v>
          </cell>
          <cell r="G5480">
            <v>6157</v>
          </cell>
        </row>
        <row r="5481">
          <cell r="B5481" t="str">
            <v>AK.51210</v>
          </cell>
          <cell r="C5481" t="str">
            <v>Laùt neàn, saøn baèng gaïch 150x150mm Vöõa xi maêng caùt mòn maùc 75, moâ ñun ñoä lôùn cuûa caùt  Ml=1.5-2</v>
          </cell>
          <cell r="D5481" t="str">
            <v>m²</v>
          </cell>
          <cell r="F5481">
            <v>49060</v>
          </cell>
          <cell r="G5481">
            <v>7780</v>
          </cell>
          <cell r="H5481">
            <v>1447</v>
          </cell>
        </row>
        <row r="5482">
          <cell r="B5482" t="str">
            <v>AK.51220</v>
          </cell>
          <cell r="C5482" t="str">
            <v>Laùt neàn, saøn baèng gaïch 200x200mm. Vöõa xi maêng caùt mòn maùc 75, moâ ñun ñoä lôùn cuûa caùt  Ml=1.5-2</v>
          </cell>
          <cell r="D5482" t="str">
            <v>m²</v>
          </cell>
          <cell r="F5482">
            <v>53169</v>
          </cell>
          <cell r="G5482">
            <v>7440</v>
          </cell>
          <cell r="H5482">
            <v>1447</v>
          </cell>
        </row>
        <row r="5483">
          <cell r="B5483" t="str">
            <v>AK.51230</v>
          </cell>
          <cell r="C5483" t="str">
            <v>Laùt neàn, saøn baèng gaïch 200x300mm. Vöõa xi maêng caùt mòn maùc 75, moâ ñun ñoä lôùn cuûa caùt  Ml=1.5-2</v>
          </cell>
          <cell r="D5483" t="str">
            <v>m²</v>
          </cell>
          <cell r="F5483">
            <v>76398</v>
          </cell>
          <cell r="G5483">
            <v>7355</v>
          </cell>
          <cell r="H5483">
            <v>1447</v>
          </cell>
        </row>
        <row r="5484">
          <cell r="B5484" t="str">
            <v>AK.51240</v>
          </cell>
          <cell r="C5484" t="str">
            <v>Laùt neàn, saøn baèng gaïch 300x300mm. Vöõa xi maêng caùt mòn maùc 75, moâ ñun ñoä lôùn cuûa caùt  Ml=1.5-2</v>
          </cell>
          <cell r="D5484" t="str">
            <v>m²</v>
          </cell>
          <cell r="F5484">
            <v>78345</v>
          </cell>
          <cell r="G5484">
            <v>7227</v>
          </cell>
          <cell r="H5484">
            <v>1447</v>
          </cell>
        </row>
        <row r="5485">
          <cell r="B5485" t="str">
            <v>AK.51250</v>
          </cell>
          <cell r="C5485" t="str">
            <v>Laùt neàn, saøn baèng gaïch 400x400mm. Vöõa xi maêng caùt mòn maùc 75, moâ ñun ñoä lôùn cuûa caùt  Ml=1.5-2</v>
          </cell>
          <cell r="D5485" t="str">
            <v>m²</v>
          </cell>
          <cell r="F5485">
            <v>77270</v>
          </cell>
          <cell r="G5485">
            <v>6377</v>
          </cell>
          <cell r="H5485">
            <v>1688</v>
          </cell>
        </row>
        <row r="5486">
          <cell r="B5486" t="str">
            <v>AK.51260</v>
          </cell>
          <cell r="C5486" t="str">
            <v>Laùt neàn, saøn baèng gaïch 500x500mm. Vöõa xi maêng caùt mòn maùc 75, moâ ñun ñoä lôùn cuûa caùt  Ml=1.5-2</v>
          </cell>
          <cell r="D5486" t="str">
            <v>m²</v>
          </cell>
          <cell r="F5486">
            <v>116084</v>
          </cell>
          <cell r="G5486">
            <v>6377</v>
          </cell>
          <cell r="H5486">
            <v>1929</v>
          </cell>
        </row>
        <row r="5487">
          <cell r="B5487" t="str">
            <v>AK.51270</v>
          </cell>
          <cell r="C5487" t="str">
            <v>Laùt neàn, saøn baèng gaïch 450x600mm. Vöõa xi maêng caùt mòn maùc 75, moâ ñun ñoä lôùn cuûa caùt  Ml=1.5-2</v>
          </cell>
          <cell r="D5487" t="str">
            <v>m²</v>
          </cell>
          <cell r="F5487">
            <v>116043</v>
          </cell>
          <cell r="G5487">
            <v>6377</v>
          </cell>
          <cell r="H5487">
            <v>1929</v>
          </cell>
        </row>
        <row r="5488">
          <cell r="B5488" t="str">
            <v>AK.51280</v>
          </cell>
          <cell r="C5488" t="str">
            <v>Laùt neàn, saøn baèng gaïch 600x600mm. Vöõa xi maêng caùt mòn maùc 75, moâ ñun ñoä lôùn cuûa caùt  Ml=1.5-2</v>
          </cell>
          <cell r="D5488" t="str">
            <v>m²</v>
          </cell>
          <cell r="F5488">
            <v>154788</v>
          </cell>
          <cell r="G5488">
            <v>5952</v>
          </cell>
          <cell r="H5488">
            <v>1929</v>
          </cell>
        </row>
        <row r="5489">
          <cell r="B5489" t="str">
            <v>AK.51290</v>
          </cell>
          <cell r="C5489" t="str">
            <v>Laùt neàn, saøn baèng gaïch 600x900mm. Vöõa xi maêng caùt mòn maùc 75, moâ ñun ñoä lôùn cuûa caùt  Ml=1.5-2</v>
          </cell>
          <cell r="D5489" t="str">
            <v>m²</v>
          </cell>
          <cell r="F5489">
            <v>222722</v>
          </cell>
          <cell r="G5489">
            <v>5101</v>
          </cell>
          <cell r="H5489">
            <v>1929</v>
          </cell>
        </row>
        <row r="5490">
          <cell r="B5490" t="str">
            <v>AK.52110</v>
          </cell>
          <cell r="C5490" t="str">
            <v>Laùt gaïch væ. Vöõa xi maêng caùt mòn maùc 75, moâ ñun ñoä lôùn cuûa caùt  Ml=1.5-2</v>
          </cell>
          <cell r="D5490" t="str">
            <v>m²</v>
          </cell>
          <cell r="F5490">
            <v>53103</v>
          </cell>
          <cell r="G5490">
            <v>8502</v>
          </cell>
        </row>
        <row r="5491">
          <cell r="B5491" t="str">
            <v>AK.52120</v>
          </cell>
          <cell r="C5491" t="str">
            <v>Daùn gaïch væ.</v>
          </cell>
          <cell r="D5491" t="str">
            <v>m²</v>
          </cell>
          <cell r="F5491">
            <v>58814</v>
          </cell>
          <cell r="G5491">
            <v>9353</v>
          </cell>
        </row>
        <row r="5492">
          <cell r="B5492" t="str">
            <v>AK.52210</v>
          </cell>
          <cell r="C5492" t="str">
            <v>Daùn gaïch væ.</v>
          </cell>
          <cell r="D5492" t="str">
            <v>m²</v>
          </cell>
          <cell r="F5492">
            <v>61859</v>
          </cell>
          <cell r="G5492">
            <v>9353</v>
          </cell>
        </row>
        <row r="5493">
          <cell r="B5493" t="str">
            <v>AK.53110</v>
          </cell>
          <cell r="C5493" t="str">
            <v>Laùt baäc tam caáp</v>
          </cell>
          <cell r="D5493" t="str">
            <v>m²</v>
          </cell>
          <cell r="F5493">
            <v>120690</v>
          </cell>
          <cell r="G5493">
            <v>14879</v>
          </cell>
          <cell r="H5493">
            <v>7235</v>
          </cell>
        </row>
        <row r="5494">
          <cell r="B5494" t="str">
            <v>AK.53210</v>
          </cell>
          <cell r="C5494" t="str">
            <v>Laùt baäc caàu thang. Vöõa xi maêng caùt mòn maùc 75, moâ ñun ñoä lôùn cuûa caùt  Ml=1.5-2</v>
          </cell>
          <cell r="D5494" t="str">
            <v>m²</v>
          </cell>
          <cell r="F5494">
            <v>120690</v>
          </cell>
          <cell r="G5494">
            <v>19130</v>
          </cell>
          <cell r="H5494">
            <v>9646</v>
          </cell>
        </row>
        <row r="5495">
          <cell r="B5495" t="str">
            <v>AK.54110</v>
          </cell>
          <cell r="C5495" t="str">
            <v>Laùt gaïch choáng noùng 22x10,5x15cm 4 loã Vöõa xi maêng caùt mòn maùc 75, moâ ñun ñoä lôùn cuûa caùt  Ml=1.5-2</v>
          </cell>
          <cell r="D5495" t="str">
            <v>m²</v>
          </cell>
          <cell r="F5495">
            <v>43105</v>
          </cell>
          <cell r="G5495">
            <v>7893</v>
          </cell>
        </row>
        <row r="5496">
          <cell r="B5496" t="str">
            <v>AK.54210</v>
          </cell>
          <cell r="C5496" t="str">
            <v>Laùt gaïch choáng noùng 22x10,5x15cm 6 loã Vöõa xi maêng caùt mòn maùc 75, moâ ñun ñoä lôùn cuûa caùt  Ml=1.5-2</v>
          </cell>
          <cell r="D5496" t="str">
            <v>m²</v>
          </cell>
          <cell r="F5496">
            <v>33458</v>
          </cell>
          <cell r="G5496">
            <v>7104</v>
          </cell>
        </row>
        <row r="5497">
          <cell r="B5497" t="str">
            <v>AK.54310</v>
          </cell>
          <cell r="C5497" t="str">
            <v>Laùt gaïch choáng noùng 22x10,5x15cm 10 loã Vöõa xi maêng caùt mòn maùc 75, moâ ñun ñoä lôùn cuûa caùt  Ml=1.5-2</v>
          </cell>
          <cell r="D5497" t="str">
            <v>m²</v>
          </cell>
          <cell r="F5497">
            <v>31430</v>
          </cell>
          <cell r="G5497">
            <v>6709</v>
          </cell>
        </row>
        <row r="5498">
          <cell r="B5498" t="str">
            <v>AK.55110</v>
          </cell>
          <cell r="C5498" t="str">
            <v>Laùt gaïch xi maêng 30x30, vöõa xi maêng caùt mòn maùc 75, moâ ñun ñoä lôùn cuûa caùt  Ml=1.5-2</v>
          </cell>
          <cell r="D5498" t="str">
            <v>m²</v>
          </cell>
          <cell r="F5498">
            <v>51427</v>
          </cell>
          <cell r="G5498">
            <v>7652</v>
          </cell>
        </row>
        <row r="5499">
          <cell r="B5499" t="str">
            <v>AK.55120</v>
          </cell>
          <cell r="C5499" t="str">
            <v>Laùt gaïch xi maêng 40x40, vöõa xi maêng caùt mòn maùc 75, moâ ñun ñoä lôùn cuûa caùt  Ml=1.5-2</v>
          </cell>
          <cell r="D5499" t="str">
            <v>m²</v>
          </cell>
          <cell r="F5499">
            <v>54094</v>
          </cell>
          <cell r="G5499">
            <v>7652</v>
          </cell>
        </row>
        <row r="5500">
          <cell r="B5500" t="str">
            <v>AK.55210</v>
          </cell>
          <cell r="C5500" t="str">
            <v>Laùt gaïch laù döøa, vöõa xi maêng caùt mòn maùc 75, moâ ñun ñoä lôùn cuûa caùt  Ml=1.5-2</v>
          </cell>
          <cell r="D5500" t="str">
            <v>m²</v>
          </cell>
          <cell r="F5500">
            <v>54018</v>
          </cell>
          <cell r="G5500">
            <v>8077</v>
          </cell>
        </row>
        <row r="5501">
          <cell r="B5501" t="str">
            <v>AK.55310</v>
          </cell>
          <cell r="C5501" t="str">
            <v>Laùt gaïch xi maêng töï cheøn daøy 3,5cm.</v>
          </cell>
          <cell r="D5501" t="str">
            <v>m²</v>
          </cell>
          <cell r="F5501">
            <v>55550</v>
          </cell>
          <cell r="G5501">
            <v>5952</v>
          </cell>
        </row>
        <row r="5502">
          <cell r="B5502" t="str">
            <v>AK.55320</v>
          </cell>
          <cell r="C5502" t="str">
            <v>Laùt gaïch xi maêng töï cheøn daøy 5,5cm.</v>
          </cell>
          <cell r="D5502" t="str">
            <v>m²</v>
          </cell>
          <cell r="F5502">
            <v>61145</v>
          </cell>
          <cell r="G5502">
            <v>6802</v>
          </cell>
        </row>
        <row r="5503">
          <cell r="B5503" t="str">
            <v>AK.55410</v>
          </cell>
          <cell r="C5503" t="str">
            <v>Laùt gaïch ñaát nung 300x300mm vöõa XM caùt mòn M75- moâ ñun ñoä lôùn ML=0,5-2</v>
          </cell>
          <cell r="D5503" t="str">
            <v>m²</v>
          </cell>
          <cell r="F5503">
            <v>38526</v>
          </cell>
          <cell r="G5503">
            <v>7355</v>
          </cell>
        </row>
        <row r="5504">
          <cell r="B5504" t="str">
            <v>AK.55420</v>
          </cell>
          <cell r="C5504" t="str">
            <v>Laùt gaïch ñaát nung 350x350mm, vöõa XM caùt mòn M75- moâ ñun ñoä lôùn ML=ML=0,5-2</v>
          </cell>
          <cell r="D5504" t="str">
            <v>m²</v>
          </cell>
          <cell r="F5504">
            <v>48729</v>
          </cell>
          <cell r="G5504">
            <v>7227</v>
          </cell>
        </row>
        <row r="5505">
          <cell r="B5505" t="str">
            <v>AK.55430</v>
          </cell>
          <cell r="C5505" t="str">
            <v>Laùt gaïch ñaát nung 400x400mm, vöõa XM caùt mòn M75- moâ ñun ñoä lôùn ML=ML=0,5-2</v>
          </cell>
          <cell r="D5505" t="str">
            <v>m²</v>
          </cell>
          <cell r="F5505">
            <v>58628</v>
          </cell>
          <cell r="G5505">
            <v>7014</v>
          </cell>
        </row>
        <row r="5506">
          <cell r="B5506" t="str">
            <v>AK.56110</v>
          </cell>
          <cell r="C5506" t="str">
            <v>Laùt ñaù caåm thaïch saøn. Tieát dieän ñaù &lt;=0,16m2 vöõa XM caùt mòn M75- moâ ñun ñoä lôùn ML=ML=0,5-2</v>
          </cell>
          <cell r="D5506" t="str">
            <v>m²</v>
          </cell>
          <cell r="F5506">
            <v>55672</v>
          </cell>
          <cell r="G5506">
            <v>21256</v>
          </cell>
          <cell r="H5506">
            <v>7235</v>
          </cell>
        </row>
        <row r="5507">
          <cell r="B5507" t="str">
            <v>AK.56120</v>
          </cell>
          <cell r="C5507" t="str">
            <v>Laùt ñaù caåm thaïch saøn. Tieát dieän ñaù &gt;0,16 ñeán &lt;0,25m2 vöõa XM caùt mòn M75- moâ ñun ñoä lôùn ML=ML=0,5-2</v>
          </cell>
          <cell r="D5507" t="str">
            <v>m²</v>
          </cell>
          <cell r="F5507">
            <v>55428</v>
          </cell>
          <cell r="G5507">
            <v>18493</v>
          </cell>
          <cell r="H5507">
            <v>7235</v>
          </cell>
        </row>
        <row r="5508">
          <cell r="B5508" t="str">
            <v>AK.56130</v>
          </cell>
          <cell r="C5508" t="str">
            <v>Laùt ñaù caåm thaïch saøn. Tieát dieän ñaù &gt;0,25m2 vöõa XM caùt mòn M75- moâ ñun ñoä lôùn ML=ML=0,5-2</v>
          </cell>
          <cell r="D5508" t="str">
            <v>m²</v>
          </cell>
          <cell r="F5508">
            <v>71173</v>
          </cell>
          <cell r="G5508">
            <v>15729</v>
          </cell>
          <cell r="H5508">
            <v>7235</v>
          </cell>
        </row>
        <row r="5509">
          <cell r="B5509" t="str">
            <v>AK.56140</v>
          </cell>
          <cell r="C5509" t="str">
            <v>Laùt ñaù hoa cöông neàn, saøn. Tieát dieän ñaù &lt;=0,16m2 vöõa XM caùt mòn M75- moâ ñun ñoä lôùn ML=ML=0,5-2</v>
          </cell>
          <cell r="D5509" t="str">
            <v>m²</v>
          </cell>
          <cell r="F5509">
            <v>87487</v>
          </cell>
          <cell r="G5509">
            <v>21256</v>
          </cell>
          <cell r="H5509">
            <v>7235</v>
          </cell>
        </row>
        <row r="5510">
          <cell r="B5510" t="str">
            <v>AK.56150</v>
          </cell>
          <cell r="C5510" t="str">
            <v>Laùt ñaù hoa cöông neàn, saøn. Tieát dieän ñaù &gt;0,16 ñeán &lt;0,25m2 vöõa XM caùt mòn M75- moâ ñun ñoä lôùn ML=ML=0,5-2</v>
          </cell>
          <cell r="D5510" t="str">
            <v>m²</v>
          </cell>
          <cell r="F5510">
            <v>87243</v>
          </cell>
          <cell r="G5510">
            <v>18493</v>
          </cell>
          <cell r="H5510">
            <v>7235</v>
          </cell>
        </row>
        <row r="5511">
          <cell r="B5511" t="str">
            <v>AK.56160</v>
          </cell>
          <cell r="C5511" t="str">
            <v>Laùt ñaù hoa cöông neàn, saøn. Tieát dieän ñaù &gt;0,25m2 vöõa XM caùt mòn M75- moâ ñun ñoä lôùn ML=1,5-2</v>
          </cell>
          <cell r="D5511" t="str">
            <v>m²</v>
          </cell>
          <cell r="F5511">
            <v>113593</v>
          </cell>
          <cell r="G5511">
            <v>15729</v>
          </cell>
          <cell r="H5511">
            <v>7235</v>
          </cell>
        </row>
        <row r="5512">
          <cell r="B5512" t="str">
            <v>AK.56210</v>
          </cell>
          <cell r="C5512" t="str">
            <v>Laùt ñaù baäc tam caáp vöõa XM caùt mòn M75- moâ ñun ñoä lôùn ML=ML=0,5-2</v>
          </cell>
          <cell r="D5512" t="str">
            <v>m²</v>
          </cell>
          <cell r="F5512">
            <v>304170</v>
          </cell>
          <cell r="G5512">
            <v>19130</v>
          </cell>
          <cell r="H5512">
            <v>9646</v>
          </cell>
        </row>
        <row r="5513">
          <cell r="B5513" t="str">
            <v>AK.56220</v>
          </cell>
          <cell r="C5513" t="str">
            <v>Laùt ñaù baäc caàu thang vöõa XM caùt mòn M75- moâ ñun ñoä lôùn ML=ML=0,5-2</v>
          </cell>
          <cell r="D5513" t="str">
            <v>m²</v>
          </cell>
          <cell r="F5513">
            <v>304170</v>
          </cell>
          <cell r="G5513">
            <v>21256</v>
          </cell>
          <cell r="H5513">
            <v>9646</v>
          </cell>
        </row>
        <row r="5514">
          <cell r="B5514" t="str">
            <v>AK.56230</v>
          </cell>
          <cell r="C5514" t="str">
            <v>Laùt ñaù maët beä caùc loaïi vöõa XM caùt mòn M75- moâ ñun ñoä lôùn ML=0,5-2</v>
          </cell>
          <cell r="D5514" t="str">
            <v>m²</v>
          </cell>
          <cell r="F5514">
            <v>304170</v>
          </cell>
          <cell r="G5514">
            <v>26357</v>
          </cell>
          <cell r="H5514">
            <v>16881</v>
          </cell>
        </row>
        <row r="5515">
          <cell r="B5515" t="str">
            <v>AK.57110</v>
          </cell>
          <cell r="C5515" t="str">
            <v>Boù væa heø, ñöôøng baèng taám beâ toâng ñuùc saün. Boù væa thaúng 18x22x100cm Vöõa XM caùt mòn ML=1,5-2</v>
          </cell>
          <cell r="D5515" t="str">
            <v>m</v>
          </cell>
          <cell r="F5515">
            <v>67286</v>
          </cell>
          <cell r="G5515">
            <v>4251</v>
          </cell>
        </row>
        <row r="5516">
          <cell r="B5516" t="str">
            <v>AK.57120</v>
          </cell>
          <cell r="C5516" t="str">
            <v>Boù væa heø, ñöôøng baèng taám beâ toâng ñuùc saün. Boù væa thaúng 18x33x100cm Vöõa XM caùt mòn ML=1,5-2</v>
          </cell>
          <cell r="D5516" t="str">
            <v>m</v>
          </cell>
          <cell r="F5516">
            <v>99160</v>
          </cell>
          <cell r="G5516">
            <v>5952</v>
          </cell>
        </row>
        <row r="5517">
          <cell r="B5517" t="str">
            <v>AK.57210</v>
          </cell>
          <cell r="C5517" t="str">
            <v>Boù væa heø, ñöôøng baèng taám beâ toâng ñuùc saün. Boù væa cong 20x20cm Vöõa XM caùt mòn ML=1,5-2</v>
          </cell>
          <cell r="D5517" t="str">
            <v>m</v>
          </cell>
          <cell r="F5517">
            <v>70650</v>
          </cell>
          <cell r="G5517">
            <v>19556</v>
          </cell>
        </row>
        <row r="5518">
          <cell r="B5518" t="str">
            <v>AK.41113</v>
          </cell>
          <cell r="C5518" t="str">
            <v>Laùng neàn saøn khoâng ñaùnh maøu, chieàu daøy 2,0cm VXM maùc 50, moâ ñun ñoä lôùn ML=1,5-2,0</v>
          </cell>
          <cell r="D5518" t="str">
            <v>m²</v>
          </cell>
          <cell r="F5518">
            <v>6660</v>
          </cell>
          <cell r="G5518">
            <v>2891</v>
          </cell>
          <cell r="H5518">
            <v>190</v>
          </cell>
        </row>
        <row r="5519">
          <cell r="B5519" t="str">
            <v>AK.41114</v>
          </cell>
          <cell r="C5519" t="str">
            <v>Laùng neàn saøn khoâng ñaùnh maøu, chieàu daøy 2,0cm VXM maùc 75, moâ ñun ñoä lôùn ML=1,5-2,0</v>
          </cell>
          <cell r="D5519" t="str">
            <v>m²</v>
          </cell>
          <cell r="F5519">
            <v>8415</v>
          </cell>
          <cell r="G5519">
            <v>2891</v>
          </cell>
          <cell r="H5519">
            <v>190</v>
          </cell>
        </row>
        <row r="5520">
          <cell r="B5520" t="str">
            <v>AK.41115</v>
          </cell>
          <cell r="C5520" t="str">
            <v>Laùng neàn saøn khoâng ñaùnh maøu, chieàu daøy 2,0cm VXM maùc 100, moâ ñun ñoä lôùn ML=1,5-2,0</v>
          </cell>
          <cell r="D5520" t="str">
            <v>m²</v>
          </cell>
          <cell r="F5520">
            <v>10147</v>
          </cell>
          <cell r="G5520">
            <v>2891</v>
          </cell>
          <cell r="H5520">
            <v>190</v>
          </cell>
        </row>
        <row r="5521">
          <cell r="B5521" t="str">
            <v>AK.41123</v>
          </cell>
          <cell r="C5521" t="str">
            <v>Laùng neàn saøn khoâng ñaùnh maøu, chieàu daøy 3,0cm VXM maùc 50, moâ ñun ñoä lôùn ML=1,5-2,0</v>
          </cell>
          <cell r="D5521" t="str">
            <v>m²</v>
          </cell>
          <cell r="F5521">
            <v>9325</v>
          </cell>
          <cell r="G5521">
            <v>4506</v>
          </cell>
          <cell r="H5521">
            <v>254</v>
          </cell>
        </row>
        <row r="5522">
          <cell r="B5522" t="str">
            <v>AK.41124</v>
          </cell>
          <cell r="C5522" t="str">
            <v>Laùng neàn saøn khoâng ñaùnh maøu, chieàu daøy 3,0cm VXM maùc 75, moâ ñun ñoä lôùn ML=1,5-2,0</v>
          </cell>
          <cell r="D5522" t="str">
            <v>m²</v>
          </cell>
          <cell r="F5522">
            <v>11779</v>
          </cell>
          <cell r="G5522">
            <v>4506</v>
          </cell>
          <cell r="H5522">
            <v>254</v>
          </cell>
        </row>
        <row r="5523">
          <cell r="B5523" t="str">
            <v>AK.41125</v>
          </cell>
          <cell r="C5523" t="str">
            <v>Laùng neàn saøn khoâng ñaùnh maøu, chieàu daøy 3,0cm VXM maùc 100, moâ ñun ñoä lôùn ML=1,5-2,0</v>
          </cell>
          <cell r="D5523" t="str">
            <v>m²</v>
          </cell>
          <cell r="F5523">
            <v>14205</v>
          </cell>
          <cell r="G5523">
            <v>4506</v>
          </cell>
          <cell r="H5523">
            <v>254</v>
          </cell>
        </row>
        <row r="5524">
          <cell r="B5524" t="str">
            <v>AK.41213</v>
          </cell>
          <cell r="C5524" t="str">
            <v>Laùng neàn saøn coù ñaùnh maøu, chieàu daøy 2,0cm VXM maùc 50, moâ ñun ñoä lôùn ML=1,5-2,0</v>
          </cell>
          <cell r="D5524" t="str">
            <v>m²</v>
          </cell>
          <cell r="F5524">
            <v>6902</v>
          </cell>
          <cell r="G5524">
            <v>3869</v>
          </cell>
          <cell r="H5524">
            <v>190</v>
          </cell>
        </row>
        <row r="5525">
          <cell r="B5525" t="str">
            <v>AK.41214</v>
          </cell>
          <cell r="C5525" t="str">
            <v>Laùng neàn saøn coù ñaùnh maøu, chieàu daøy 2,0cm VXM maùc 75, moâ ñun ñoä lôùn ML=1,5-2,0</v>
          </cell>
          <cell r="D5525" t="str">
            <v>m²</v>
          </cell>
          <cell r="F5525">
            <v>8656</v>
          </cell>
          <cell r="G5525">
            <v>3869</v>
          </cell>
          <cell r="H5525">
            <v>190</v>
          </cell>
        </row>
        <row r="5526">
          <cell r="B5526" t="str">
            <v>AK.41215</v>
          </cell>
          <cell r="C5526" t="str">
            <v>Laùng neàn saøn coù ñaùnh maøu, chieàu daøy 2,0cm VXM maùc 100, moâ ñun ñoä lôùn ML=1,5-2,0</v>
          </cell>
          <cell r="D5526" t="str">
            <v>m²</v>
          </cell>
          <cell r="F5526">
            <v>10389</v>
          </cell>
          <cell r="G5526">
            <v>3869</v>
          </cell>
          <cell r="H5526">
            <v>190</v>
          </cell>
        </row>
        <row r="5527">
          <cell r="B5527" t="str">
            <v>AK.41223</v>
          </cell>
          <cell r="C5527" t="str">
            <v>Laùng neàn saøn coù ñaùnh maøu, chieàu daøy 3,0cm VXM maùc 150, moâ ñun ñoä lôùn ML=1,5-2,0</v>
          </cell>
          <cell r="D5527" t="str">
            <v>m²</v>
          </cell>
          <cell r="F5527">
            <v>9566</v>
          </cell>
          <cell r="G5527">
            <v>5314</v>
          </cell>
          <cell r="H5527">
            <v>254</v>
          </cell>
        </row>
        <row r="5528">
          <cell r="B5528" t="str">
            <v>AK.41224</v>
          </cell>
          <cell r="C5528" t="str">
            <v>Laùng neàn saøn coù ñaùnh maøu, chieàu daøy 3,0cm VXM maùc 75, moâ ñun ñoä lôùn ML=1,5-2,0</v>
          </cell>
          <cell r="D5528" t="str">
            <v>m²</v>
          </cell>
          <cell r="F5528">
            <v>12021</v>
          </cell>
          <cell r="G5528">
            <v>5314</v>
          </cell>
          <cell r="H5528">
            <v>254</v>
          </cell>
        </row>
        <row r="5529">
          <cell r="B5529" t="str">
            <v>AK.41225</v>
          </cell>
          <cell r="C5529" t="str">
            <v>Laùng neàn saøn coù ñaùnh maøu, chieàu daøy 3,0cm VXM maùc 100, moâ ñun ñoä lôùn ML=1,5-2,0</v>
          </cell>
          <cell r="D5529" t="str">
            <v>m²</v>
          </cell>
          <cell r="F5529">
            <v>14446</v>
          </cell>
          <cell r="G5529">
            <v>5314</v>
          </cell>
          <cell r="H5529">
            <v>254</v>
          </cell>
        </row>
        <row r="5530">
          <cell r="B5530" t="str">
            <v>AK.42113</v>
          </cell>
          <cell r="C5530" t="str">
            <v>Laùng seâ noâ, maùi haét, maùng nöôùc daøy 1cm VXM maùc 50, moâ ñun ñoä lôùn ML=1,5-2,0</v>
          </cell>
          <cell r="D5530" t="str">
            <v>m²</v>
          </cell>
          <cell r="F5530">
            <v>3484</v>
          </cell>
          <cell r="G5530">
            <v>5016</v>
          </cell>
          <cell r="H5530">
            <v>190</v>
          </cell>
        </row>
        <row r="5531">
          <cell r="B5531" t="str">
            <v>AK.42114</v>
          </cell>
          <cell r="C5531" t="str">
            <v>Laùng seâ noâ, maùi haét, maùng nöôùc daøy 1cm VXM maùc 75, moâ ñun ñoä lôùn ML=1,5-2,0</v>
          </cell>
          <cell r="D5531" t="str">
            <v>m²</v>
          </cell>
          <cell r="F5531">
            <v>4398</v>
          </cell>
          <cell r="G5531">
            <v>5016</v>
          </cell>
          <cell r="H5531">
            <v>190</v>
          </cell>
        </row>
        <row r="5532">
          <cell r="B5532" t="str">
            <v>AK.42115</v>
          </cell>
          <cell r="C5532" t="str">
            <v>Laùng seâ noâ, maùi haét, maùng nöôùc daøy 1cm VXM maùc 100, moâ ñun ñoä lôùn ML=1,5-2,0</v>
          </cell>
          <cell r="D5532" t="str">
            <v>m²</v>
          </cell>
          <cell r="F5532">
            <v>5305</v>
          </cell>
          <cell r="G5532">
            <v>5016</v>
          </cell>
          <cell r="H5532">
            <v>190</v>
          </cell>
        </row>
        <row r="5533">
          <cell r="B5533" t="str">
            <v>AK.42213</v>
          </cell>
          <cell r="C5533" t="str">
            <v>Laùng beå nöôùc, gieáng nöôùc, gieáng caùp daøy 2cm VXM maùc 50, moâ ñun ñoä lôùn ML=1,5-2,0</v>
          </cell>
          <cell r="D5533" t="str">
            <v>m²</v>
          </cell>
          <cell r="F5533">
            <v>6938</v>
          </cell>
          <cell r="G5533">
            <v>6037</v>
          </cell>
          <cell r="H5533">
            <v>190</v>
          </cell>
        </row>
        <row r="5534">
          <cell r="B5534" t="str">
            <v>AK.42214</v>
          </cell>
          <cell r="C5534" t="str">
            <v>Laùng beå nöôùc, gieáng nöôùc, gieáng caùp daøy 2cm VXM maùc 75, moâ ñun ñoä lôùn ML=1,5-2,0</v>
          </cell>
          <cell r="D5534" t="str">
            <v>m²</v>
          </cell>
          <cell r="F5534">
            <v>8701</v>
          </cell>
          <cell r="G5534">
            <v>6037</v>
          </cell>
          <cell r="H5534">
            <v>190</v>
          </cell>
        </row>
        <row r="5535">
          <cell r="B5535" t="str">
            <v>AK.42215</v>
          </cell>
          <cell r="C5535" t="str">
            <v>Laùng beå nöôùc, gieáng nöôùc, gieáng caùp daøy 2cm VXM maùc 100, moâ ñun ñoä lôùn ML=1,5-2,0</v>
          </cell>
          <cell r="D5535" t="str">
            <v>m²</v>
          </cell>
          <cell r="F5535">
            <v>10442</v>
          </cell>
          <cell r="G5535">
            <v>6037</v>
          </cell>
          <cell r="H5535">
            <v>190</v>
          </cell>
        </row>
        <row r="5536">
          <cell r="B5536" t="str">
            <v>AK.42313</v>
          </cell>
          <cell r="C5536" t="str">
            <v>Laùng möông caùp, möông raõnh daøy 1cm VXM maùc 50, moâ ñun ñoä lôùn ML=1,5-2,0</v>
          </cell>
          <cell r="D5536" t="str">
            <v>m²</v>
          </cell>
          <cell r="F5536">
            <v>3484</v>
          </cell>
          <cell r="G5536">
            <v>5016</v>
          </cell>
          <cell r="H5536">
            <v>190</v>
          </cell>
        </row>
        <row r="5537">
          <cell r="B5537" t="str">
            <v>AK.42314</v>
          </cell>
          <cell r="C5537" t="str">
            <v>Laùng möông caùp, möông raõnh daøy 1cm VXM maùc 75, moâ ñun ñoä lôùn ML=1,5-2,0</v>
          </cell>
          <cell r="D5537" t="str">
            <v>m²</v>
          </cell>
          <cell r="F5537">
            <v>4398</v>
          </cell>
          <cell r="G5537">
            <v>5016</v>
          </cell>
          <cell r="H5537">
            <v>190</v>
          </cell>
        </row>
        <row r="5538">
          <cell r="B5538" t="str">
            <v>AK.42315</v>
          </cell>
          <cell r="C5538" t="str">
            <v>Laùng möông caùp, möông raõnh daøy 1cm VXM maùc 100, moâ ñun ñoä lôùn ML=1,5-2,0</v>
          </cell>
          <cell r="D5538" t="str">
            <v>m²</v>
          </cell>
          <cell r="F5538">
            <v>5305</v>
          </cell>
          <cell r="G5538">
            <v>5016</v>
          </cell>
          <cell r="H5538">
            <v>190</v>
          </cell>
        </row>
        <row r="5539">
          <cell r="B5539" t="str">
            <v>AK.42413</v>
          </cell>
          <cell r="C5539" t="str">
            <v>Laùng daøy 3cm VXM maùc 50, moâ ñun ñoä lôùn ML=1,5-2,0</v>
          </cell>
          <cell r="D5539" t="str">
            <v>m²</v>
          </cell>
          <cell r="F5539">
            <v>9614</v>
          </cell>
          <cell r="G5539">
            <v>5739</v>
          </cell>
          <cell r="H5539">
            <v>190</v>
          </cell>
        </row>
        <row r="5540">
          <cell r="B5540" t="str">
            <v>AK.42414</v>
          </cell>
          <cell r="C5540" t="str">
            <v>Laùng daøy 3cm VXM maùc 75, moâ ñun ñoä lôùn ML=1,5-2,0</v>
          </cell>
          <cell r="D5540" t="str">
            <v>m²</v>
          </cell>
          <cell r="F5540">
            <v>12081</v>
          </cell>
          <cell r="G5540">
            <v>5739</v>
          </cell>
          <cell r="H5540">
            <v>190</v>
          </cell>
        </row>
        <row r="5541">
          <cell r="B5541" t="str">
            <v>AK.42415</v>
          </cell>
          <cell r="C5541" t="str">
            <v>Laùng daøy 3cm VXM maùc 100, moâ ñun ñoä lôùn ML=1,5-2,0</v>
          </cell>
          <cell r="D5541" t="str">
            <v>m²</v>
          </cell>
          <cell r="F5541">
            <v>14519</v>
          </cell>
          <cell r="G5541">
            <v>5739</v>
          </cell>
          <cell r="H5541">
            <v>190</v>
          </cell>
        </row>
        <row r="5542">
          <cell r="B5542" t="str">
            <v>AK.43110</v>
          </cell>
          <cell r="C5542" t="str">
            <v>Laùng granitoâ neàn saøn.</v>
          </cell>
          <cell r="D5542" t="str">
            <v>m²</v>
          </cell>
          <cell r="F5542">
            <v>23717</v>
          </cell>
          <cell r="G5542">
            <v>64618</v>
          </cell>
        </row>
        <row r="5543">
          <cell r="B5543" t="str">
            <v>AK.43210</v>
          </cell>
          <cell r="C5543" t="str">
            <v>Laùng granitoâ caàu thang.</v>
          </cell>
          <cell r="D5543" t="str">
            <v>m²</v>
          </cell>
          <cell r="F5543">
            <v>36429</v>
          </cell>
          <cell r="G5543">
            <v>117758</v>
          </cell>
        </row>
        <row r="5544">
          <cell r="B5544" t="str">
            <v>AK.44110</v>
          </cell>
          <cell r="C5544" t="str">
            <v>Laùng gaén soûi neàn, saân, heø ñöôøng chieàu daøy laùng 1,5cm.</v>
          </cell>
          <cell r="D5544" t="str">
            <v>m²</v>
          </cell>
          <cell r="F5544">
            <v>30236</v>
          </cell>
          <cell r="G5544">
            <v>17005</v>
          </cell>
          <cell r="H5544">
            <v>190</v>
          </cell>
        </row>
        <row r="5545">
          <cell r="B5545" t="str">
            <v>AK.44120</v>
          </cell>
          <cell r="C5545" t="str">
            <v>Laùng gaén soûi neàn, saân, heø ñöôøng chieàu daøy laùng 2cm.</v>
          </cell>
          <cell r="D5545" t="str">
            <v>m²</v>
          </cell>
          <cell r="F5545">
            <v>40118</v>
          </cell>
          <cell r="G5545">
            <v>19130</v>
          </cell>
          <cell r="H5545">
            <v>190</v>
          </cell>
        </row>
        <row r="5546">
          <cell r="B5546" t="str">
            <v>AK.61110</v>
          </cell>
          <cell r="C5546" t="str">
            <v>Laøm traàn coùt eùp.</v>
          </cell>
          <cell r="D5546" t="str">
            <v>m²</v>
          </cell>
          <cell r="F5546">
            <v>53675</v>
          </cell>
          <cell r="G5546">
            <v>5952</v>
          </cell>
        </row>
        <row r="5547">
          <cell r="B5547" t="str">
            <v>AK.61210</v>
          </cell>
          <cell r="C5547" t="str">
            <v>Laøm traàn  vaùn eùp.</v>
          </cell>
          <cell r="D5547" t="str">
            <v>m²</v>
          </cell>
          <cell r="F5547">
            <v>67975</v>
          </cell>
          <cell r="G5547">
            <v>5952</v>
          </cell>
        </row>
        <row r="5548">
          <cell r="B5548" t="str">
            <v>AK.62110</v>
          </cell>
          <cell r="C5548" t="str">
            <v>Laøm traàn goã daùn (vaùn eùp)  coù taám caùch aâm acostic.</v>
          </cell>
          <cell r="D5548" t="str">
            <v>m²</v>
          </cell>
          <cell r="F5548">
            <v>209530</v>
          </cell>
          <cell r="G5548">
            <v>36882</v>
          </cell>
        </row>
        <row r="5549">
          <cell r="B5549" t="str">
            <v>AK.62210</v>
          </cell>
          <cell r="C5549" t="str">
            <v>Laøm traàn goã daùn (vaùn eùp)  coù taám caùch nhieät sirofort..</v>
          </cell>
          <cell r="D5549" t="str">
            <v>m²</v>
          </cell>
          <cell r="F5549">
            <v>130780</v>
          </cell>
          <cell r="G5549">
            <v>36882</v>
          </cell>
        </row>
        <row r="5550">
          <cell r="B5550" t="str">
            <v>AK.63110</v>
          </cell>
          <cell r="C5550" t="str">
            <v>Laøm traàn vaùn eùp boïc Simili, muùt daøy 3-5cm neïp phaân oâ baèng goã.</v>
          </cell>
          <cell r="D5550" t="str">
            <v>m²</v>
          </cell>
          <cell r="F5550">
            <v>183214</v>
          </cell>
          <cell r="G5550">
            <v>85024</v>
          </cell>
        </row>
        <row r="5551">
          <cell r="B5551" t="str">
            <v>AK.63210</v>
          </cell>
          <cell r="C5551" t="str">
            <v>Laøm traàn vaùn eùp coù chia oâ nhoû coù gioaêng chìm hoaëc neïp noåi trang trí.</v>
          </cell>
          <cell r="D5551" t="str">
            <v>m²</v>
          </cell>
          <cell r="F5551">
            <v>71820</v>
          </cell>
          <cell r="G5551">
            <v>29758</v>
          </cell>
        </row>
        <row r="5552">
          <cell r="B5552" t="str">
            <v>AK.64110</v>
          </cell>
          <cell r="C5552" t="str">
            <v>Laøm traàn baèng taám thaïch cao hoa vaên 50x50cm.</v>
          </cell>
          <cell r="D5552" t="str">
            <v>m²</v>
          </cell>
          <cell r="F5552">
            <v>99756</v>
          </cell>
          <cell r="G5552">
            <v>63768</v>
          </cell>
        </row>
        <row r="5553">
          <cell r="B5553" t="str">
            <v>AK.64120</v>
          </cell>
          <cell r="C5553" t="str">
            <v>Laøm traàn baèng taám thaïch cao hoa vaên 63x41cm.</v>
          </cell>
          <cell r="D5553" t="str">
            <v>m²</v>
          </cell>
          <cell r="F5553">
            <v>100580</v>
          </cell>
          <cell r="G5553">
            <v>63768</v>
          </cell>
        </row>
        <row r="5554">
          <cell r="B5554" t="str">
            <v>AK.64210</v>
          </cell>
          <cell r="C5554" t="str">
            <v>Laøm traàn baèng taám traàn nhöïa hoa vaên 50x50cm.</v>
          </cell>
          <cell r="D5554" t="str">
            <v>m²</v>
          </cell>
          <cell r="F5554">
            <v>94760</v>
          </cell>
          <cell r="G5554">
            <v>34010</v>
          </cell>
        </row>
        <row r="5555">
          <cell r="B5555" t="str">
            <v>AK.64310</v>
          </cell>
          <cell r="C5555" t="str">
            <v>Laøm traàn baèng taám traàn nhöïa + khung xöông.</v>
          </cell>
          <cell r="D5555" t="str">
            <v>m²</v>
          </cell>
          <cell r="F5555">
            <v>23793</v>
          </cell>
          <cell r="G5555">
            <v>11053</v>
          </cell>
        </row>
        <row r="5556">
          <cell r="B5556" t="str">
            <v>AK.65110</v>
          </cell>
          <cell r="C5556" t="str">
            <v>Laøm traàn lambri daøy 1,0cm</v>
          </cell>
          <cell r="D5556" t="str">
            <v>m²</v>
          </cell>
          <cell r="F5556">
            <v>78075</v>
          </cell>
          <cell r="G5556">
            <v>74396</v>
          </cell>
        </row>
        <row r="5557">
          <cell r="B5557" t="str">
            <v>AK.65120</v>
          </cell>
          <cell r="C5557" t="str">
            <v>Laøm traàn lambri daày 1,5cm.</v>
          </cell>
          <cell r="D5557" t="str">
            <v>m²</v>
          </cell>
          <cell r="F5557">
            <v>90075</v>
          </cell>
          <cell r="G5557">
            <v>74396</v>
          </cell>
        </row>
        <row r="5558">
          <cell r="B5558" t="str">
            <v>AK.66110</v>
          </cell>
          <cell r="C5558" t="str">
            <v>Laøm traàn phaúng baèng taám thaïch cao.</v>
          </cell>
          <cell r="D5558" t="str">
            <v>m²</v>
          </cell>
          <cell r="F5558">
            <v>52380</v>
          </cell>
          <cell r="G5558">
            <v>82985</v>
          </cell>
        </row>
        <row r="5559">
          <cell r="B5559" t="str">
            <v>AK.66210</v>
          </cell>
          <cell r="C5559" t="str">
            <v>Laøm traàn phaúng baèng taám thaïch cao.</v>
          </cell>
          <cell r="D5559" t="str">
            <v>m²</v>
          </cell>
          <cell r="F5559">
            <v>53697</v>
          </cell>
          <cell r="G5559">
            <v>96816</v>
          </cell>
        </row>
        <row r="5560">
          <cell r="B5560" t="str">
            <v>AK.71110</v>
          </cell>
          <cell r="C5560" t="str">
            <v>Laøm vaùch ngaên baèng vaùn eùp.</v>
          </cell>
          <cell r="D5560" t="str">
            <v>m²</v>
          </cell>
          <cell r="F5560">
            <v>23575</v>
          </cell>
          <cell r="G5560">
            <v>12754</v>
          </cell>
        </row>
        <row r="5561">
          <cell r="B5561" t="str">
            <v>AK.71210</v>
          </cell>
          <cell r="C5561" t="str">
            <v>Laøm vaùch ngaên goã vaùn gheùp khí chieàu daøy 1,5cm.</v>
          </cell>
          <cell r="D5561" t="str">
            <v>m²</v>
          </cell>
          <cell r="F5561">
            <v>42555</v>
          </cell>
          <cell r="G5561">
            <v>16155</v>
          </cell>
        </row>
        <row r="5562">
          <cell r="B5562" t="str">
            <v>AK.71220</v>
          </cell>
          <cell r="C5562" t="str">
            <v>Laøm vaùch ngaên baèng goã vaùn gheùp khí chieàu daøy 2cm.</v>
          </cell>
          <cell r="D5562" t="str">
            <v>m²</v>
          </cell>
          <cell r="F5562">
            <v>56475</v>
          </cell>
          <cell r="G5562">
            <v>16155</v>
          </cell>
        </row>
        <row r="5563">
          <cell r="B5563" t="str">
            <v>AK.71310</v>
          </cell>
          <cell r="C5563" t="str">
            <v>Laøm vaùch ngaên baèng goã vaùn choáng mí chieàu daøy 1,5cm.</v>
          </cell>
          <cell r="D5563" t="str">
            <v>m²</v>
          </cell>
          <cell r="F5563">
            <v>49275</v>
          </cell>
          <cell r="G5563">
            <v>24657</v>
          </cell>
        </row>
        <row r="5564">
          <cell r="B5564" t="str">
            <v>AK.71320</v>
          </cell>
          <cell r="C5564" t="str">
            <v>Laøm vaùch ngaên baèng goã vaùn choáng mí chieàu daøy 2cm.</v>
          </cell>
          <cell r="D5564" t="str">
            <v>m²</v>
          </cell>
          <cell r="F5564">
            <v>61275</v>
          </cell>
          <cell r="G5564">
            <v>24657</v>
          </cell>
        </row>
        <row r="5565">
          <cell r="B5565" t="str">
            <v>AK.72110</v>
          </cell>
          <cell r="C5565" t="str">
            <v>Gia coâng vaø ñoùng chaân töôøng kích thöôùc 2x10cm baèng goã</v>
          </cell>
          <cell r="D5565" t="str">
            <v>m</v>
          </cell>
          <cell r="F5565">
            <v>5796</v>
          </cell>
          <cell r="G5565">
            <v>6593</v>
          </cell>
        </row>
        <row r="5566">
          <cell r="B5566" t="str">
            <v>AK.72120</v>
          </cell>
          <cell r="C5566" t="str">
            <v>Gia coâng vaø ñoùng chaân töôøng kích thöôùc 2x20cm baèng goã</v>
          </cell>
          <cell r="D5566" t="str">
            <v>m</v>
          </cell>
          <cell r="F5566">
            <v>11592</v>
          </cell>
          <cell r="G5566">
            <v>7930</v>
          </cell>
        </row>
        <row r="5567">
          <cell r="B5567" t="str">
            <v>AK.72210</v>
          </cell>
          <cell r="C5567" t="str">
            <v>Gia coâng vaø laép ñaët tay vòn caàu thang kích thöôùc 8x10cm baèng goã</v>
          </cell>
          <cell r="D5567" t="str">
            <v>m</v>
          </cell>
          <cell r="F5567">
            <v>23184</v>
          </cell>
          <cell r="G5567">
            <v>18441</v>
          </cell>
        </row>
        <row r="5568">
          <cell r="B5568" t="str">
            <v>AK.72220</v>
          </cell>
          <cell r="C5568" t="str">
            <v>Gia coâng vaø laép ñaët tay vòn caàu thang kích thöôùc 8x14cm baèng goã</v>
          </cell>
          <cell r="D5568" t="str">
            <v>m</v>
          </cell>
          <cell r="F5568">
            <v>32508</v>
          </cell>
          <cell r="G5568">
            <v>22590</v>
          </cell>
        </row>
        <row r="5569">
          <cell r="B5569" t="str">
            <v>AK.73110</v>
          </cell>
          <cell r="C5569" t="str">
            <v>Gia coâng vaø laép döïng khung goã ñeå ñoùng löôùi, vaùch ngaên.</v>
          </cell>
          <cell r="D5569" t="str">
            <v>m</v>
          </cell>
          <cell r="F5569">
            <v>2713500</v>
          </cell>
          <cell r="G5569">
            <v>340096</v>
          </cell>
        </row>
        <row r="5570">
          <cell r="B5570" t="str">
            <v>AK.73210</v>
          </cell>
          <cell r="C5570" t="str">
            <v>Gia coâng vaø laép döïng khung goã daàm saøn.</v>
          </cell>
          <cell r="D5570" t="str">
            <v>m³</v>
          </cell>
          <cell r="F5570">
            <v>2713500</v>
          </cell>
          <cell r="G5570">
            <v>425120</v>
          </cell>
        </row>
        <row r="5571">
          <cell r="B5571" t="str">
            <v>AK.74110</v>
          </cell>
          <cell r="C5571" t="str">
            <v>Laøm maët saøn goã, vaùn daøy 2cm.</v>
          </cell>
          <cell r="D5571" t="str">
            <v>m²</v>
          </cell>
          <cell r="F5571">
            <v>56475</v>
          </cell>
          <cell r="G5571">
            <v>46338</v>
          </cell>
        </row>
        <row r="5572">
          <cell r="B5572" t="str">
            <v>AK.74120</v>
          </cell>
          <cell r="C5572" t="str">
            <v>Laøm maët saøn goã, vaùn daøy 3cm.</v>
          </cell>
          <cell r="D5572" t="str">
            <v>m²</v>
          </cell>
          <cell r="F5572">
            <v>85275</v>
          </cell>
          <cell r="G5572">
            <v>46338</v>
          </cell>
        </row>
        <row r="5573">
          <cell r="B5573" t="str">
            <v>AK.75110</v>
          </cell>
          <cell r="C5573" t="str">
            <v>Laøm töôøng Lambris goã daøy 1cm.</v>
          </cell>
          <cell r="D5573" t="str">
            <v>m²</v>
          </cell>
          <cell r="F5573">
            <v>32475</v>
          </cell>
          <cell r="G5573">
            <v>53018</v>
          </cell>
        </row>
        <row r="5574">
          <cell r="B5574" t="str">
            <v>AK.75120</v>
          </cell>
          <cell r="C5574" t="str">
            <v>Laøm töôøng Lambris goã daøy 1,5cm.</v>
          </cell>
          <cell r="D5574" t="str">
            <v>m²</v>
          </cell>
          <cell r="F5574">
            <v>46875</v>
          </cell>
          <cell r="G5574">
            <v>53018</v>
          </cell>
        </row>
        <row r="5575">
          <cell r="B5575" t="str">
            <v>AK.76110</v>
          </cell>
          <cell r="C5575" t="str">
            <v>Gia coâng vaø ñoùng maét caùo loã 5x5cm.</v>
          </cell>
          <cell r="D5575" t="str">
            <v>m²</v>
          </cell>
          <cell r="F5575">
            <v>25700</v>
          </cell>
          <cell r="G5575">
            <v>35710</v>
          </cell>
        </row>
        <row r="5576">
          <cell r="B5576" t="str">
            <v>AK.76120</v>
          </cell>
          <cell r="C5576" t="str">
            <v>Gia coâng vaø ñoùng maét caùo loã 10x10cm.</v>
          </cell>
          <cell r="D5576" t="str">
            <v>m²</v>
          </cell>
          <cell r="F5576">
            <v>18500</v>
          </cell>
          <cell r="G5576">
            <v>31459</v>
          </cell>
        </row>
        <row r="5577">
          <cell r="B5577" t="str">
            <v>AK.76210</v>
          </cell>
          <cell r="C5577" t="str">
            <v>Ñoùng dieàm maùi baèng goã daøy 2cm.</v>
          </cell>
          <cell r="D5577" t="str">
            <v>m²</v>
          </cell>
          <cell r="F5577">
            <v>56050</v>
          </cell>
          <cell r="G5577">
            <v>12754</v>
          </cell>
        </row>
        <row r="5578">
          <cell r="B5578" t="str">
            <v>AK.76220</v>
          </cell>
          <cell r="C5578" t="str">
            <v>Ñoùng dieàm maùi baèng goã daøy 3cm.</v>
          </cell>
          <cell r="D5578" t="str">
            <v>m²</v>
          </cell>
          <cell r="F5578">
            <v>84850</v>
          </cell>
          <cell r="G5578">
            <v>14029</v>
          </cell>
        </row>
        <row r="5579">
          <cell r="B5579" t="str">
            <v>AK.77110</v>
          </cell>
          <cell r="C5579" t="str">
            <v>Daùn Foocmica daïng taám vaøo caùc keát caáu</v>
          </cell>
          <cell r="D5579" t="str">
            <v>m²</v>
          </cell>
          <cell r="F5579">
            <v>36926</v>
          </cell>
          <cell r="G5579">
            <v>4251</v>
          </cell>
        </row>
        <row r="5580">
          <cell r="B5580" t="str">
            <v>AK.77120</v>
          </cell>
          <cell r="C5580" t="str">
            <v>Daùn Foocmica daïng chæ roäng &lt;=3cm vaøo caùc keát caáu</v>
          </cell>
          <cell r="D5580" t="str">
            <v>m²</v>
          </cell>
          <cell r="F5580">
            <v>1125</v>
          </cell>
          <cell r="G5580">
            <v>2126</v>
          </cell>
        </row>
        <row r="5581">
          <cell r="B5581" t="str">
            <v>AK.77210</v>
          </cell>
          <cell r="C5581" t="str">
            <v>OÂp simili +muùt vaøo caáu kieän goã.</v>
          </cell>
          <cell r="D5581" t="str">
            <v>m²</v>
          </cell>
          <cell r="F5581">
            <v>112350</v>
          </cell>
          <cell r="G5581">
            <v>21256</v>
          </cell>
        </row>
        <row r="5582">
          <cell r="B5582" t="str">
            <v>AK.77311</v>
          </cell>
          <cell r="C5582" t="str">
            <v>Daùn giaáy trang trí vaøo töôøng goã vaùn.</v>
          </cell>
          <cell r="D5582" t="str">
            <v>m²</v>
          </cell>
          <cell r="F5582">
            <v>14210</v>
          </cell>
          <cell r="G5582">
            <v>4251</v>
          </cell>
        </row>
        <row r="5583">
          <cell r="B5583" t="str">
            <v>AK.77312</v>
          </cell>
          <cell r="C5583" t="str">
            <v>Daùn giaáy trang trí vaøo töôøng traùt vöõa.</v>
          </cell>
          <cell r="D5583" t="str">
            <v>m²</v>
          </cell>
          <cell r="F5583">
            <v>15753</v>
          </cell>
          <cell r="G5583">
            <v>5101</v>
          </cell>
        </row>
        <row r="5584">
          <cell r="B5584" t="str">
            <v>AK.77321</v>
          </cell>
          <cell r="C5584" t="str">
            <v>Daùn giaáy vaøo traàn goã.</v>
          </cell>
          <cell r="D5584" t="str">
            <v>m²</v>
          </cell>
          <cell r="F5584">
            <v>14210</v>
          </cell>
          <cell r="G5584">
            <v>5527</v>
          </cell>
        </row>
        <row r="5585">
          <cell r="B5585" t="str">
            <v>AK.77322</v>
          </cell>
          <cell r="C5585" t="str">
            <v>Daùn giaáy vaøo traàn traùt vöõa.</v>
          </cell>
          <cell r="D5585" t="str">
            <v>m²</v>
          </cell>
          <cell r="F5585">
            <v>15753</v>
          </cell>
          <cell r="G5585">
            <v>5952</v>
          </cell>
        </row>
        <row r="5586">
          <cell r="B5586" t="str">
            <v>AK.77410</v>
          </cell>
          <cell r="C5586" t="str">
            <v>Laøm vaùch baèng taám thaïch cao.</v>
          </cell>
          <cell r="D5586" t="str">
            <v>m²</v>
          </cell>
          <cell r="F5586">
            <v>62416</v>
          </cell>
          <cell r="G5586">
            <v>55324</v>
          </cell>
        </row>
        <row r="5587">
          <cell r="B5587" t="str">
            <v>AK.77510</v>
          </cell>
          <cell r="C5587" t="str">
            <v>Laép gioaêng ñoàng.</v>
          </cell>
          <cell r="D5587" t="str">
            <v>m</v>
          </cell>
          <cell r="F5587">
            <v>3060</v>
          </cell>
          <cell r="G5587">
            <v>9353</v>
          </cell>
        </row>
        <row r="5588">
          <cell r="B5588" t="str">
            <v>AK.77520</v>
          </cell>
          <cell r="C5588" t="str">
            <v>Laép gioaêng kính.</v>
          </cell>
          <cell r="D5588" t="str">
            <v>m</v>
          </cell>
          <cell r="F5588">
            <v>1575</v>
          </cell>
          <cell r="G5588">
            <v>5101</v>
          </cell>
        </row>
        <row r="5589">
          <cell r="B5589" t="str">
            <v>AK.77611</v>
          </cell>
          <cell r="C5589" t="str">
            <v>Saûn xuaát vaø laép ñaët hoäp maøn cöûa, hoäp ñeøn cöûa boïc vaùn eùp.</v>
          </cell>
          <cell r="D5589" t="str">
            <v>m</v>
          </cell>
          <cell r="F5589">
            <v>21179</v>
          </cell>
          <cell r="G5589">
            <v>18441</v>
          </cell>
        </row>
        <row r="5590">
          <cell r="B5590" t="str">
            <v>AK.77612</v>
          </cell>
          <cell r="C5590" t="str">
            <v>Saûn xuaát vaø laép ñaët hoäp maøn cöûa, hoäp ñeøn cöûa boïc lambris.</v>
          </cell>
          <cell r="D5590" t="str">
            <v>m</v>
          </cell>
          <cell r="F5590">
            <v>18580</v>
          </cell>
          <cell r="G5590">
            <v>16136</v>
          </cell>
        </row>
        <row r="5591">
          <cell r="B5591" t="str">
            <v>AK.77621</v>
          </cell>
          <cell r="C5591" t="str">
            <v>Saûn xuaát vaø laép ñaët hoäp ñeøn aâm traàn.</v>
          </cell>
          <cell r="D5591" t="str">
            <v>m²</v>
          </cell>
          <cell r="F5591">
            <v>149441</v>
          </cell>
          <cell r="G5591">
            <v>36882</v>
          </cell>
        </row>
        <row r="5592">
          <cell r="B5592" t="str">
            <v>AK.77631</v>
          </cell>
          <cell r="C5592" t="str">
            <v>Saûn xuaát vaø laép ñaët hoäp ñeøn ñoùng noåi boïc vaùn eùp.</v>
          </cell>
          <cell r="D5592" t="str">
            <v>m²</v>
          </cell>
          <cell r="F5592">
            <v>142091</v>
          </cell>
          <cell r="G5592">
            <v>96816</v>
          </cell>
        </row>
        <row r="5593">
          <cell r="B5593" t="str">
            <v>AK.77632</v>
          </cell>
          <cell r="C5593" t="str">
            <v>Saûn xuaát vaø laép ñaët hoäp ñeøn ñoùng noåi boïc lambris.</v>
          </cell>
          <cell r="D5593" t="str">
            <v>m²</v>
          </cell>
          <cell r="F5593">
            <v>151646</v>
          </cell>
          <cell r="G5593">
            <v>115258</v>
          </cell>
        </row>
        <row r="5594">
          <cell r="B5594" t="str">
            <v>AK.81110</v>
          </cell>
          <cell r="C5594" t="str">
            <v>Queùt voâi trong nhaø 1 nöôùc traéng, 2 nöôùc maàu.</v>
          </cell>
          <cell r="D5594" t="str">
            <v>m²</v>
          </cell>
          <cell r="F5594">
            <v>935</v>
          </cell>
          <cell r="G5594">
            <v>1615</v>
          </cell>
        </row>
        <row r="5595">
          <cell r="B5595" t="str">
            <v>AK.81111</v>
          </cell>
          <cell r="C5595" t="str">
            <v>Queùt voâi trong nhaø 1 nöôùc traéng, 2 nöôùc maàu.</v>
          </cell>
          <cell r="D5595" t="str">
            <v>m²</v>
          </cell>
          <cell r="F5595">
            <v>935</v>
          </cell>
          <cell r="G5595">
            <v>1615</v>
          </cell>
        </row>
        <row r="5596">
          <cell r="B5596" t="str">
            <v>AK.81112</v>
          </cell>
          <cell r="C5596" t="str">
            <v>Queùt voâi ngoaøi nhaø 1 nöôùc traéng, 2 nöôùc maàu.</v>
          </cell>
          <cell r="D5596" t="str">
            <v>m²</v>
          </cell>
          <cell r="F5596">
            <v>935</v>
          </cell>
          <cell r="G5596">
            <v>1913</v>
          </cell>
        </row>
        <row r="5597">
          <cell r="B5597" t="str">
            <v>AK.81120</v>
          </cell>
          <cell r="C5597" t="str">
            <v>Qut vi ngoi nh.</v>
          </cell>
          <cell r="D5597" t="str">
            <v>m²</v>
          </cell>
          <cell r="F5597">
            <v>935</v>
          </cell>
          <cell r="G5597">
            <v>1913</v>
          </cell>
        </row>
        <row r="5598">
          <cell r="B5598" t="str">
            <v>AK.81121</v>
          </cell>
          <cell r="C5598" t="str">
            <v>Queùt voâi ba nöôùc traéng trong nhaø.</v>
          </cell>
          <cell r="D5598" t="str">
            <v>m²</v>
          </cell>
          <cell r="F5598">
            <v>351</v>
          </cell>
          <cell r="G5598">
            <v>1615</v>
          </cell>
        </row>
        <row r="5599">
          <cell r="B5599" t="str">
            <v>AK.81122</v>
          </cell>
          <cell r="C5599" t="str">
            <v>Queùt voâi ba nöôùc traéng ngoaøi nhaø.</v>
          </cell>
          <cell r="D5599" t="str">
            <v>m²</v>
          </cell>
          <cell r="F5599">
            <v>351</v>
          </cell>
          <cell r="G5599">
            <v>1913</v>
          </cell>
        </row>
        <row r="5600">
          <cell r="B5600" t="str">
            <v>AK.81130</v>
          </cell>
          <cell r="C5600" t="str">
            <v>Queùt nöôùc xi maêng 2 nöôùc.</v>
          </cell>
          <cell r="D5600" t="str">
            <v>m²</v>
          </cell>
          <cell r="F5600">
            <v>952</v>
          </cell>
          <cell r="G5600">
            <v>1275</v>
          </cell>
        </row>
        <row r="5601">
          <cell r="B5601" t="str">
            <v>AK.81210</v>
          </cell>
          <cell r="C5601" t="str">
            <v>Quay voâi gai vaøo caùc keát caáu, chieàu cao &lt;=4m.</v>
          </cell>
          <cell r="D5601" t="str">
            <v>m²</v>
          </cell>
          <cell r="F5601">
            <v>1791</v>
          </cell>
          <cell r="G5601">
            <v>3401</v>
          </cell>
        </row>
        <row r="5602">
          <cell r="B5602" t="str">
            <v>AK.81220</v>
          </cell>
          <cell r="C5602" t="str">
            <v>Quay voâi gai vaøo caùc keát caáu, chieàu cao &gt;4m.</v>
          </cell>
          <cell r="D5602" t="str">
            <v>m²</v>
          </cell>
          <cell r="F5602">
            <v>1791</v>
          </cell>
          <cell r="G5602">
            <v>4251</v>
          </cell>
        </row>
        <row r="5603">
          <cell r="B5603" t="str">
            <v>AK.81310</v>
          </cell>
          <cell r="C5603" t="str">
            <v>Phun xoáp xi maêng caùt vaøng khoâng troän maøu.</v>
          </cell>
          <cell r="D5603" t="str">
            <v>m²</v>
          </cell>
          <cell r="F5603">
            <v>6093</v>
          </cell>
          <cell r="G5603">
            <v>20406</v>
          </cell>
        </row>
        <row r="5604">
          <cell r="B5604" t="str">
            <v>AK.81320</v>
          </cell>
          <cell r="C5604" t="str">
            <v>Phun xoáp xi maêng caùt vaøng coù troän maøu.</v>
          </cell>
          <cell r="D5604" t="str">
            <v>m²</v>
          </cell>
          <cell r="F5604">
            <v>16487</v>
          </cell>
          <cell r="G5604">
            <v>27208</v>
          </cell>
        </row>
        <row r="5605">
          <cell r="B5605" t="str">
            <v>AK.82110</v>
          </cell>
          <cell r="C5605" t="str">
            <v>Baû baèng ma tít vaøo caùc keát caáu, baû vaøo töôøng.</v>
          </cell>
          <cell r="D5605" t="str">
            <v>m²</v>
          </cell>
          <cell r="F5605">
            <v>3160</v>
          </cell>
          <cell r="G5605">
            <v>12754</v>
          </cell>
        </row>
        <row r="5606">
          <cell r="B5606" t="str">
            <v>AK.82120</v>
          </cell>
          <cell r="C5606" t="str">
            <v>Baû baèng ma tít vaøo caùc keát caáu, baû vaøo coät, daàm, traàn.</v>
          </cell>
          <cell r="D5606" t="str">
            <v>m²</v>
          </cell>
          <cell r="F5606">
            <v>3160</v>
          </cell>
          <cell r="G5606">
            <v>15304</v>
          </cell>
        </row>
        <row r="5607">
          <cell r="B5607" t="str">
            <v>AK.82210</v>
          </cell>
          <cell r="C5607" t="str">
            <v>Baû baèng xi maêng vaøo caùc keát caáu, baû vaøo töôøng.</v>
          </cell>
          <cell r="D5607" t="str">
            <v>m²</v>
          </cell>
          <cell r="F5607">
            <v>2716</v>
          </cell>
          <cell r="G5607">
            <v>17005</v>
          </cell>
        </row>
        <row r="5608">
          <cell r="B5608" t="str">
            <v>AK.82220</v>
          </cell>
          <cell r="C5608" t="str">
            <v>Baû baèng xi maêng vaøo caùc keát caáu, baûvaøo coät, daàm, traàn.</v>
          </cell>
          <cell r="D5608" t="str">
            <v>m²</v>
          </cell>
          <cell r="F5608">
            <v>2716</v>
          </cell>
          <cell r="G5608">
            <v>20406</v>
          </cell>
        </row>
        <row r="5609">
          <cell r="B5609" t="str">
            <v>AK.82310</v>
          </cell>
          <cell r="C5609" t="str">
            <v>Baû caùc keát caáu baèng hoãn hôïp sôn + xi maêng traéng + boät baû + phuï gia vaøo töôøng.</v>
          </cell>
          <cell r="D5609" t="str">
            <v>m²</v>
          </cell>
          <cell r="F5609">
            <v>11448</v>
          </cell>
          <cell r="G5609">
            <v>19130</v>
          </cell>
        </row>
        <row r="5610">
          <cell r="B5610" t="str">
            <v>AK.82320</v>
          </cell>
          <cell r="C5610" t="str">
            <v>Baû caùc keát caáu baèng hoãn hôïp sôn + xi maêng traéng + boät baû + phuï gia vaøo coät, daàm, traàn.</v>
          </cell>
          <cell r="D5610" t="str">
            <v>m²</v>
          </cell>
          <cell r="F5610">
            <v>11448</v>
          </cell>
          <cell r="G5610">
            <v>22956</v>
          </cell>
        </row>
        <row r="5611">
          <cell r="B5611" t="str">
            <v>AK.82410</v>
          </cell>
          <cell r="C5611" t="str">
            <v>Baû caùc keát caáu baèng ventonít  vaøo töôøng.</v>
          </cell>
          <cell r="D5611" t="str">
            <v>m²</v>
          </cell>
          <cell r="F5611">
            <v>3076</v>
          </cell>
          <cell r="G5611">
            <v>18280</v>
          </cell>
        </row>
        <row r="5612">
          <cell r="B5612" t="str">
            <v>AK.82420</v>
          </cell>
          <cell r="C5612" t="str">
            <v>Baû caùc keát caáu baèng ventonít vaøo coät, daàm traàn</v>
          </cell>
          <cell r="D5612" t="str">
            <v>m²</v>
          </cell>
          <cell r="F5612">
            <v>3076</v>
          </cell>
          <cell r="G5612">
            <v>21681</v>
          </cell>
        </row>
        <row r="5613">
          <cell r="B5613" t="str">
            <v>AK.82511</v>
          </cell>
          <cell r="C5613" t="str">
            <v>Baû baèng coät baû Jajynic vaøo töôøng.</v>
          </cell>
          <cell r="D5613" t="str">
            <v>m²</v>
          </cell>
          <cell r="F5613">
            <v>1131</v>
          </cell>
          <cell r="G5613">
            <v>12754</v>
          </cell>
        </row>
        <row r="5614">
          <cell r="B5614" t="str">
            <v>AK.82512</v>
          </cell>
          <cell r="C5614" t="str">
            <v>Baû baèng coät baû Jajynic vaøo coät, daàm, traàn.</v>
          </cell>
          <cell r="D5614" t="str">
            <v>m²</v>
          </cell>
          <cell r="F5614">
            <v>1131</v>
          </cell>
          <cell r="G5614">
            <v>14879</v>
          </cell>
        </row>
        <row r="5615">
          <cell r="B5615" t="str">
            <v>AK.82521</v>
          </cell>
          <cell r="C5615" t="str">
            <v>Baû baèng coät baû Atanic vaøo töôøng.</v>
          </cell>
          <cell r="D5615" t="str">
            <v>m²</v>
          </cell>
          <cell r="F5615">
            <v>1020</v>
          </cell>
          <cell r="G5615">
            <v>12754</v>
          </cell>
        </row>
        <row r="5616">
          <cell r="B5616" t="str">
            <v>AK.82522</v>
          </cell>
          <cell r="C5616" t="str">
            <v>Baû baèng coät baû Atanic vaøo coät, daàm, traàn.</v>
          </cell>
          <cell r="D5616" t="str">
            <v>m²</v>
          </cell>
          <cell r="F5616">
            <v>1020</v>
          </cell>
          <cell r="G5616">
            <v>14879</v>
          </cell>
        </row>
        <row r="5617">
          <cell r="B5617" t="str">
            <v>AK.83111</v>
          </cell>
          <cell r="C5617" t="str">
            <v>Sôn cöûa kính 2 nöôùc baèng sôn toång hôïp.</v>
          </cell>
          <cell r="D5617" t="str">
            <v>m²</v>
          </cell>
          <cell r="F5617">
            <v>3571</v>
          </cell>
          <cell r="G5617">
            <v>1973</v>
          </cell>
        </row>
        <row r="5618">
          <cell r="B5618" t="str">
            <v>AK.83112</v>
          </cell>
          <cell r="C5618" t="str">
            <v>Sôn cöûa kính 3 nöôùc baèng sôn toång hôïp.</v>
          </cell>
          <cell r="D5618" t="str">
            <v>m²</v>
          </cell>
          <cell r="F5618">
            <v>4642</v>
          </cell>
          <cell r="G5618">
            <v>2526</v>
          </cell>
        </row>
        <row r="5619">
          <cell r="B5619" t="str">
            <v>AK.83121</v>
          </cell>
          <cell r="C5619" t="str">
            <v>Sôn cöûa panoâ 2 nöôùc baèng sôn toång hôïp.</v>
          </cell>
          <cell r="D5619" t="str">
            <v>m²</v>
          </cell>
          <cell r="F5619">
            <v>9749</v>
          </cell>
          <cell r="G5619">
            <v>4894</v>
          </cell>
        </row>
        <row r="5620">
          <cell r="B5620" t="str">
            <v>AK.83122</v>
          </cell>
          <cell r="C5620" t="str">
            <v>Sôn cöûa panoâ 3 nöôùc baèng sôn toång hôïp.</v>
          </cell>
          <cell r="D5620" t="str">
            <v>m²</v>
          </cell>
          <cell r="F5620">
            <v>12820</v>
          </cell>
          <cell r="G5620">
            <v>6315</v>
          </cell>
        </row>
        <row r="5621">
          <cell r="B5621" t="str">
            <v>AK.83131</v>
          </cell>
          <cell r="C5621" t="str">
            <v>Sôn cöûa chôùp 2 nöôùc baèng sôn toång hôïp.</v>
          </cell>
          <cell r="D5621" t="str">
            <v>m²</v>
          </cell>
          <cell r="F5621">
            <v>13284</v>
          </cell>
          <cell r="G5621">
            <v>7301</v>
          </cell>
        </row>
        <row r="5622">
          <cell r="B5622" t="str">
            <v>AK.83132</v>
          </cell>
          <cell r="C5622" t="str">
            <v>Sôn cöûa chôùp 3 nöôùc baèng sôn toång hôïp.</v>
          </cell>
          <cell r="D5622" t="str">
            <v>m²</v>
          </cell>
          <cell r="F5622">
            <v>16391</v>
          </cell>
          <cell r="G5622">
            <v>9472</v>
          </cell>
        </row>
        <row r="5623">
          <cell r="B5623" t="str">
            <v>AK.83211</v>
          </cell>
          <cell r="C5623" t="str">
            <v>Sôn goã 2 nöôùc baèng sôn toång hôïp.</v>
          </cell>
          <cell r="D5623" t="str">
            <v>m²</v>
          </cell>
          <cell r="F5623">
            <v>8856</v>
          </cell>
          <cell r="G5623">
            <v>5604</v>
          </cell>
        </row>
        <row r="5624">
          <cell r="B5624" t="str">
            <v>AK.83212</v>
          </cell>
          <cell r="C5624" t="str">
            <v>Sôn goã 3 nöôùc baèng sôn toång hôïp.</v>
          </cell>
          <cell r="D5624" t="str">
            <v>m²</v>
          </cell>
          <cell r="F5624">
            <v>11427</v>
          </cell>
          <cell r="G5624">
            <v>6591</v>
          </cell>
        </row>
        <row r="5625">
          <cell r="B5625" t="str">
            <v>AK.83221</v>
          </cell>
          <cell r="C5625" t="str">
            <v>Sôn kính môø 1 nöôùc.</v>
          </cell>
          <cell r="D5625" t="str">
            <v>m²</v>
          </cell>
          <cell r="F5625">
            <v>2758</v>
          </cell>
          <cell r="G5625">
            <v>829</v>
          </cell>
        </row>
        <row r="5626">
          <cell r="B5626" t="str">
            <v>AK.83321</v>
          </cell>
          <cell r="C5626" t="str">
            <v>Sôn keát caáu goã 1 nöôùc loùt, 1 nöôùc phuû baèng sôn Levis.</v>
          </cell>
          <cell r="D5626" t="str">
            <v>m²</v>
          </cell>
          <cell r="F5626">
            <v>5392</v>
          </cell>
          <cell r="G5626">
            <v>1973</v>
          </cell>
        </row>
        <row r="5627">
          <cell r="B5627" t="str">
            <v>AK.83322</v>
          </cell>
          <cell r="C5627" t="str">
            <v>Sôn keát caáu goã 1 nöôùc loùt, 2 nöôùc phuû baèng sôn Levis.</v>
          </cell>
          <cell r="D5627" t="str">
            <v>m²</v>
          </cell>
          <cell r="F5627">
            <v>7599</v>
          </cell>
          <cell r="G5627">
            <v>2565</v>
          </cell>
        </row>
        <row r="5628">
          <cell r="B5628" t="str">
            <v>AK.83331</v>
          </cell>
          <cell r="C5628" t="str">
            <v>Sôn keát caáu goã 1 nöôùc loùt, 1 nöôùc phuû baèng sôn ICI DULUX</v>
          </cell>
          <cell r="D5628" t="str">
            <v>m²</v>
          </cell>
          <cell r="F5628">
            <v>5960</v>
          </cell>
          <cell r="G5628">
            <v>2052</v>
          </cell>
        </row>
        <row r="5629">
          <cell r="B5629" t="str">
            <v>AK.83332</v>
          </cell>
          <cell r="C5629" t="str">
            <v>Sôn keát caáu goã 1 nöôùc loùt, 2 nöôùc phuû baèng sôn ICI DULUX</v>
          </cell>
          <cell r="D5629" t="str">
            <v>m²</v>
          </cell>
          <cell r="F5629">
            <v>8081</v>
          </cell>
          <cell r="G5629">
            <v>2526</v>
          </cell>
        </row>
        <row r="5630">
          <cell r="B5630" t="str">
            <v>AK.83411</v>
          </cell>
          <cell r="C5630" t="str">
            <v>Sôn saét deït 2 nöôùc baèng sôn toång hôïp.</v>
          </cell>
          <cell r="D5630" t="str">
            <v>m²</v>
          </cell>
          <cell r="F5630">
            <v>2192</v>
          </cell>
          <cell r="G5630">
            <v>2013</v>
          </cell>
        </row>
        <row r="5631">
          <cell r="B5631" t="str">
            <v>AK.83412</v>
          </cell>
          <cell r="C5631" t="str">
            <v>Sôn saét deït 3 nöôùc baèng sôn toång hôïp.</v>
          </cell>
          <cell r="D5631" t="str">
            <v>m²</v>
          </cell>
          <cell r="F5631">
            <v>2899</v>
          </cell>
          <cell r="G5631">
            <v>2921</v>
          </cell>
        </row>
        <row r="5632">
          <cell r="B5632" t="str">
            <v>AK.83421</v>
          </cell>
          <cell r="C5632" t="str">
            <v>Sôn saét theùp caùc loaïi 2 nöôùc baèng sôn toång hôïp.</v>
          </cell>
          <cell r="D5632" t="str">
            <v>m²</v>
          </cell>
          <cell r="F5632">
            <v>7320</v>
          </cell>
          <cell r="G5632">
            <v>3394</v>
          </cell>
        </row>
        <row r="5633">
          <cell r="B5633" t="str">
            <v>AK.83422</v>
          </cell>
          <cell r="C5633" t="str">
            <v>Sôn saét theùp caùc loaïi 3 nöôùc baèng sôn toång hôïp.</v>
          </cell>
          <cell r="D5633" t="str">
            <v>m²</v>
          </cell>
          <cell r="F5633">
            <v>9499</v>
          </cell>
          <cell r="G5633">
            <v>4933</v>
          </cell>
        </row>
        <row r="5634">
          <cell r="B5634" t="str">
            <v>AK.83451</v>
          </cell>
          <cell r="C5634" t="str">
            <v>Sôn saét theùp caùc loaïi 1 nöôùc loùt, 1 nöôùc phuû baèng sôn Levis.</v>
          </cell>
          <cell r="D5634" t="str">
            <v>m²</v>
          </cell>
          <cell r="F5634">
            <v>7936</v>
          </cell>
          <cell r="G5634">
            <v>2802</v>
          </cell>
        </row>
        <row r="5635">
          <cell r="B5635" t="str">
            <v>AK.83452</v>
          </cell>
          <cell r="C5635" t="str">
            <v>Sôn saét theùp caùc loaïi 1 nöôùc loùt, 2 nöôùc phuû baèng sôn Levis.</v>
          </cell>
          <cell r="D5635" t="str">
            <v>m²</v>
          </cell>
          <cell r="F5635">
            <v>12856</v>
          </cell>
          <cell r="G5635">
            <v>3710</v>
          </cell>
        </row>
        <row r="5636">
          <cell r="B5636" t="str">
            <v>AK.83461</v>
          </cell>
          <cell r="C5636" t="str">
            <v>Sôn saét theùp caùc loaïi 1 nöôùc loùt, 1 nöôùc phuû baèng son ICI Dulux.</v>
          </cell>
          <cell r="D5636" t="str">
            <v>m²</v>
          </cell>
          <cell r="F5636">
            <v>8590</v>
          </cell>
          <cell r="G5636">
            <v>2802</v>
          </cell>
        </row>
        <row r="5637">
          <cell r="B5637" t="str">
            <v>AK.83462</v>
          </cell>
          <cell r="C5637" t="str">
            <v>Sôn saét theùp caùc loaïi 1 nöôùc loùt, 2 nöôùc phuû baèng son ICI Dulux.</v>
          </cell>
          <cell r="D5637" t="str">
            <v>m²</v>
          </cell>
          <cell r="F5637">
            <v>12196</v>
          </cell>
          <cell r="G5637">
            <v>3710</v>
          </cell>
        </row>
        <row r="5638">
          <cell r="B5638" t="str">
            <v>AK.84111</v>
          </cell>
          <cell r="C5638" t="str">
            <v>Sôn daàm, traàn, töôøng trong nhaø 1 nöôùc loùt, 1 nöôùc phuû baèng sôn Super.</v>
          </cell>
          <cell r="D5638" t="str">
            <v>m²</v>
          </cell>
          <cell r="F5638">
            <v>3875</v>
          </cell>
          <cell r="G5638">
            <v>1658</v>
          </cell>
        </row>
        <row r="5639">
          <cell r="B5639" t="str">
            <v>AK.84112</v>
          </cell>
          <cell r="C5639" t="str">
            <v>Sôn daàm, traàn, töôøng trong nhaø 1 nöôùc loùt, 2 nöôùc phuû baèng sôn Super.</v>
          </cell>
          <cell r="D5639" t="str">
            <v>m²</v>
          </cell>
          <cell r="F5639">
            <v>4455</v>
          </cell>
          <cell r="G5639">
            <v>2368</v>
          </cell>
        </row>
        <row r="5640">
          <cell r="B5640" t="str">
            <v>AK.84113</v>
          </cell>
          <cell r="C5640" t="str">
            <v>Sôn daàm, traàn, töôøng ngoaøi nhaø 1 nöôùc loùt, 1 nöôùc phuû baèng sôn Super.</v>
          </cell>
          <cell r="D5640" t="str">
            <v>m²</v>
          </cell>
          <cell r="F5640">
            <v>5437</v>
          </cell>
          <cell r="G5640">
            <v>1815</v>
          </cell>
        </row>
        <row r="5641">
          <cell r="B5641" t="str">
            <v>AK.84114</v>
          </cell>
          <cell r="C5641" t="str">
            <v>Sôn daàm, traàn, töôøng ngoaøi nhaø 1 nöôùc loùt, 2 nöôùc phuû baèng sôn Super.</v>
          </cell>
          <cell r="D5641" t="str">
            <v>m²</v>
          </cell>
          <cell r="F5641">
            <v>6342</v>
          </cell>
          <cell r="G5641">
            <v>2605</v>
          </cell>
        </row>
        <row r="5642">
          <cell r="B5642" t="str">
            <v>AK.84211</v>
          </cell>
          <cell r="C5642" t="str">
            <v>Sôn daàm, traàn, töôøng 1 nöôùc loùt, 1 nöôùc phuû trong nhaø ñaõ baû baèng sôn Levis.</v>
          </cell>
          <cell r="D5642" t="str">
            <v>m²</v>
          </cell>
          <cell r="F5642">
            <v>10030</v>
          </cell>
          <cell r="G5642">
            <v>1658</v>
          </cell>
        </row>
        <row r="5643">
          <cell r="B5643" t="str">
            <v>AK.84212</v>
          </cell>
          <cell r="C5643" t="str">
            <v>Sôn daàm, traàn, töôøng 1 nöôùc loùt, 2 nöôùc phuû trong nhaø ñaõ baû baèng sôn Levis.</v>
          </cell>
          <cell r="D5643" t="str">
            <v>m²</v>
          </cell>
          <cell r="F5643">
            <v>15640</v>
          </cell>
          <cell r="G5643">
            <v>2368</v>
          </cell>
        </row>
        <row r="5644">
          <cell r="B5644" t="str">
            <v>AK.84213</v>
          </cell>
          <cell r="C5644" t="str">
            <v>Sôn töôøng 1 nöôùc loùt, 1 nöôùc phuû ngoaøi nhaø ñaõ baû baèng sôn Levis.</v>
          </cell>
          <cell r="D5644" t="str">
            <v>m²</v>
          </cell>
          <cell r="F5644">
            <v>8292</v>
          </cell>
          <cell r="G5644">
            <v>1815</v>
          </cell>
        </row>
        <row r="5645">
          <cell r="B5645" t="str">
            <v>AK.84214</v>
          </cell>
          <cell r="C5645" t="str">
            <v>Sôn töôøng 1 nöôùc loùt, 2 nöôùc phuû ngoaøi nhaø ñaõ baû baèng sôn Levis.</v>
          </cell>
          <cell r="D5645" t="str">
            <v>m²</v>
          </cell>
          <cell r="F5645">
            <v>12165</v>
          </cell>
          <cell r="G5645">
            <v>2605</v>
          </cell>
        </row>
        <row r="5646">
          <cell r="B5646" t="str">
            <v>AK.84221</v>
          </cell>
          <cell r="C5646" t="str">
            <v>Sôn daàm, traàn, töôøng 1 nöôùc loùt, 1 nöôùc phuû trong nhaø khoâng baû baèng sôn Levis.</v>
          </cell>
          <cell r="D5646" t="str">
            <v>m²</v>
          </cell>
          <cell r="F5646">
            <v>12905</v>
          </cell>
          <cell r="G5646">
            <v>1815</v>
          </cell>
        </row>
        <row r="5647">
          <cell r="B5647" t="str">
            <v>AK.84222</v>
          </cell>
          <cell r="C5647" t="str">
            <v>Sôn daàm, traàn, töôøng 1 nöôùc loùt, 2 nöôùc phuû trong nhaø khoâng baû baèng sôn Levis.</v>
          </cell>
          <cell r="D5647" t="str">
            <v>m²</v>
          </cell>
          <cell r="F5647">
            <v>17113</v>
          </cell>
          <cell r="G5647">
            <v>2605</v>
          </cell>
        </row>
        <row r="5648">
          <cell r="B5648" t="str">
            <v>AK.84223</v>
          </cell>
          <cell r="C5648" t="str">
            <v>Sôn töôøng 1 nöôùc loùt, 1 nöôùc phuû ngoaøi nhaø  khoâng baû baèng sôn Levis.</v>
          </cell>
          <cell r="D5648" t="str">
            <v>m²</v>
          </cell>
          <cell r="F5648">
            <v>10615</v>
          </cell>
          <cell r="G5648">
            <v>2013</v>
          </cell>
        </row>
        <row r="5649">
          <cell r="B5649" t="str">
            <v>AK.84224</v>
          </cell>
          <cell r="C5649" t="str">
            <v>Sôn töôøng 1 nöôùc loùt, 2 nöôùc phuû ngoaøi nhaø  khoâng baû baèng sôn Levis.</v>
          </cell>
          <cell r="D5649" t="str">
            <v>m²</v>
          </cell>
          <cell r="F5649">
            <v>15539</v>
          </cell>
          <cell r="G5649">
            <v>2881</v>
          </cell>
        </row>
        <row r="5650">
          <cell r="B5650" t="str">
            <v>AK.84311</v>
          </cell>
          <cell r="C5650" t="str">
            <v>Sôn daàm, traàn, coät, töôøng 1 nöôùc loùt, 1 nöôùc phuû trong nhaø ñaõ baû baèng sôn Joton.</v>
          </cell>
          <cell r="D5650" t="str">
            <v>m²</v>
          </cell>
          <cell r="F5650">
            <v>7231</v>
          </cell>
          <cell r="G5650">
            <v>1658</v>
          </cell>
        </row>
        <row r="5651">
          <cell r="B5651" t="str">
            <v>AK.84312</v>
          </cell>
          <cell r="C5651" t="str">
            <v>Sôn daàm, traàn, coät, töôøng 1 nöôùc loùt, 2 nöôùc phuû trong nhaø ñaõ baû baèng sôn Joton.</v>
          </cell>
          <cell r="D5651" t="str">
            <v>m²</v>
          </cell>
          <cell r="F5651">
            <v>9252</v>
          </cell>
          <cell r="G5651">
            <v>2368</v>
          </cell>
        </row>
        <row r="5652">
          <cell r="B5652" t="str">
            <v>AK.84313</v>
          </cell>
          <cell r="C5652" t="str">
            <v>Sôn töôøng 1 nöôùc loùt, 1 nöôùc phuû ngoaøi nhaø ñaõ baû baèng sôn Joton.</v>
          </cell>
          <cell r="D5652" t="str">
            <v>m²</v>
          </cell>
          <cell r="F5652">
            <v>11479</v>
          </cell>
          <cell r="G5652">
            <v>1815</v>
          </cell>
        </row>
        <row r="5653">
          <cell r="B5653" t="str">
            <v>AK.84314</v>
          </cell>
          <cell r="C5653" t="str">
            <v>Sôn töôøng 1 nöôùc loùt, 2 nöôùc phuû ngoaøi nhaø ñaõ baû baèng sôn Joton.</v>
          </cell>
          <cell r="D5653" t="str">
            <v>m²</v>
          </cell>
          <cell r="F5653">
            <v>17749</v>
          </cell>
          <cell r="G5653">
            <v>2605</v>
          </cell>
        </row>
        <row r="5654">
          <cell r="B5654" t="str">
            <v>AK.84321</v>
          </cell>
          <cell r="C5654" t="str">
            <v>Sôn daàm, traàn, coät, töôøng 1 nöôùc loùt, 1 nöôùc phuû trong nhaø khoâng baû baèng sôn Joton.</v>
          </cell>
          <cell r="D5654" t="str">
            <v>m²</v>
          </cell>
          <cell r="F5654">
            <v>8855</v>
          </cell>
          <cell r="G5654">
            <v>1815</v>
          </cell>
        </row>
        <row r="5655">
          <cell r="B5655" t="str">
            <v>AK.84322</v>
          </cell>
          <cell r="C5655" t="str">
            <v>Sôn daàm, traàn, coät, töôøng 1 nöôùc loùt, 2 nöôùc phuû trong nhaø khoâng baû baèng sôn Joton.</v>
          </cell>
          <cell r="D5655" t="str">
            <v>m²</v>
          </cell>
          <cell r="F5655">
            <v>11238</v>
          </cell>
          <cell r="G5655">
            <v>2605</v>
          </cell>
        </row>
        <row r="5656">
          <cell r="B5656" t="str">
            <v>AK.84323</v>
          </cell>
          <cell r="C5656" t="str">
            <v>Sôn töôøng 1 nöôùc loùt, 1 nöôùc phuû ngoaøi nhaø khoâng baû baèng sôn Joton.</v>
          </cell>
          <cell r="D5656" t="str">
            <v>m²</v>
          </cell>
          <cell r="F5656">
            <v>14854</v>
          </cell>
          <cell r="G5656">
            <v>2013</v>
          </cell>
        </row>
        <row r="5657">
          <cell r="B5657" t="str">
            <v>AK.84324</v>
          </cell>
          <cell r="C5657" t="str">
            <v>Sôn töôøng 1 nöôùc loùt, 2 nöôùc phuû ngoaøi nhaø khoâng baû baèng sôn Joton.</v>
          </cell>
          <cell r="D5657" t="str">
            <v>m²</v>
          </cell>
          <cell r="F5657">
            <v>23236</v>
          </cell>
          <cell r="G5657">
            <v>2881</v>
          </cell>
        </row>
        <row r="5658">
          <cell r="B5658" t="str">
            <v>AK.84411</v>
          </cell>
          <cell r="C5658" t="str">
            <v>Sôn daàm, traàn, coät töôøng 1 nöôùc loùt, 1 nöôùc phuû trong nhaø ñaõ baû baèng sôn ICI Dulux.</v>
          </cell>
          <cell r="D5658" t="str">
            <v>m²</v>
          </cell>
          <cell r="F5658">
            <v>7204</v>
          </cell>
          <cell r="G5658">
            <v>1658</v>
          </cell>
        </row>
        <row r="5659">
          <cell r="B5659" t="str">
            <v>AK.84412</v>
          </cell>
          <cell r="C5659" t="str">
            <v>Sôn daàm, traàn, coät töôøng 1 nöôùc loùt, 2 nöôùc phuû trong nhaø ñaõ baû baèng sôn ICI Dulux.</v>
          </cell>
          <cell r="D5659" t="str">
            <v>m²</v>
          </cell>
          <cell r="F5659">
            <v>9838</v>
          </cell>
          <cell r="G5659">
            <v>2368</v>
          </cell>
        </row>
        <row r="5660">
          <cell r="B5660" t="str">
            <v>AK.84413</v>
          </cell>
          <cell r="C5660" t="str">
            <v>Sôn töôøng 1 nöôùc loùt, 1 nöôùc phuû ngoaøi nhaø ñaõ baû baèng sôn ICI Dulux.</v>
          </cell>
          <cell r="D5660" t="str">
            <v>m²</v>
          </cell>
          <cell r="F5660">
            <v>9752</v>
          </cell>
          <cell r="G5660">
            <v>1815</v>
          </cell>
        </row>
        <row r="5661">
          <cell r="B5661" t="str">
            <v>AK.84414</v>
          </cell>
          <cell r="C5661" t="str">
            <v>Sôn töôøng 1 nöôùc loùt, 2 nöôùc phuû ngoaøi nhaø ñaõ baû baèng sôn ICI Dulux.</v>
          </cell>
          <cell r="D5661" t="str">
            <v>m²</v>
          </cell>
          <cell r="F5661">
            <v>14933</v>
          </cell>
          <cell r="G5661">
            <v>2605</v>
          </cell>
        </row>
        <row r="5662">
          <cell r="B5662" t="str">
            <v>AK.84421</v>
          </cell>
          <cell r="C5662" t="str">
            <v>Sôn daàm, traàn, coät töôøng 1 nöôùc loùt, 1 nöôùc phuû trong nhaø khoâng baû baèng sôn ICI Dulux.</v>
          </cell>
          <cell r="D5662" t="str">
            <v>m²</v>
          </cell>
          <cell r="F5662">
            <v>9084</v>
          </cell>
          <cell r="G5662">
            <v>1815</v>
          </cell>
        </row>
        <row r="5663">
          <cell r="B5663" t="str">
            <v>AK.84422</v>
          </cell>
          <cell r="C5663" t="str">
            <v>Sôn daàm, traàn, coät töôøng 1 nöôùc loùt, 2 nöôùc phuû trong nhaø khoâng baû baèng sôn ICI Dulux.</v>
          </cell>
          <cell r="D5663" t="str">
            <v>m²</v>
          </cell>
          <cell r="F5663">
            <v>12245</v>
          </cell>
          <cell r="G5663">
            <v>2605</v>
          </cell>
        </row>
        <row r="5664">
          <cell r="B5664" t="str">
            <v>AK.84423</v>
          </cell>
          <cell r="C5664" t="str">
            <v>Sôn töôøng 1 nöôùc loùt, 1 nöôùc phuû ngoaøi nhaø khoâng baû baèng sôn ICI Dulux.</v>
          </cell>
          <cell r="D5664" t="str">
            <v>m²</v>
          </cell>
          <cell r="F5664">
            <v>12141</v>
          </cell>
          <cell r="G5664">
            <v>2013</v>
          </cell>
        </row>
        <row r="5665">
          <cell r="B5665" t="str">
            <v>AK.84424</v>
          </cell>
          <cell r="C5665" t="str">
            <v>Sôn töôøng 1 nöôùc loùt, 2 nöôùc phuû ngoaøi nhaø khoâng baû baèng sôn ICI Dulux.</v>
          </cell>
          <cell r="D5665" t="str">
            <v>m²</v>
          </cell>
          <cell r="F5665">
            <v>18358</v>
          </cell>
          <cell r="G5665">
            <v>2881</v>
          </cell>
        </row>
        <row r="5666">
          <cell r="B5666" t="str">
            <v>AK.85111</v>
          </cell>
          <cell r="C5666" t="str">
            <v>Sôn taïo gai töôøng 1 nöôùc loùt, 1 nöôùc phuû baèng sôn Ata.</v>
          </cell>
          <cell r="D5666" t="str">
            <v>m²</v>
          </cell>
          <cell r="F5666">
            <v>15408</v>
          </cell>
          <cell r="G5666">
            <v>2052</v>
          </cell>
        </row>
        <row r="5667">
          <cell r="B5667" t="str">
            <v>AK.85211</v>
          </cell>
          <cell r="C5667" t="str">
            <v>Sôn taïo gai töôøng, sôn keát caáu goã, saét theùp 1 nöôùc loùt, 1 nöôùc phuû.</v>
          </cell>
          <cell r="D5667" t="str">
            <v>m²</v>
          </cell>
          <cell r="F5667">
            <v>11482</v>
          </cell>
          <cell r="G5667">
            <v>2052</v>
          </cell>
        </row>
        <row r="5668">
          <cell r="B5668" t="str">
            <v>AK.85311</v>
          </cell>
          <cell r="C5668" t="str">
            <v>Sôn saøn, neàn beâ toâng 1 nöôùc loùt, 1 nöôùc phuû baèng sôn ICI Dulux.</v>
          </cell>
          <cell r="D5668" t="str">
            <v>m²</v>
          </cell>
          <cell r="F5668">
            <v>11184</v>
          </cell>
          <cell r="G5668">
            <v>1973</v>
          </cell>
        </row>
        <row r="5669">
          <cell r="B5669" t="str">
            <v>AK.85321</v>
          </cell>
          <cell r="C5669" t="str">
            <v>Sôn taïo gai töôøng 1 nöôùc loùt, 1 nöôùc phuû baèng sôn ICI Dulux.</v>
          </cell>
          <cell r="D5669" t="str">
            <v>m²</v>
          </cell>
          <cell r="F5669">
            <v>14837</v>
          </cell>
          <cell r="G5669">
            <v>2171</v>
          </cell>
        </row>
        <row r="5670">
          <cell r="B5670" t="str">
            <v>AK.91111</v>
          </cell>
          <cell r="C5670" t="str">
            <v>Sôn keû ñöôøng baèng sôn deûo nhieät phaûn quang chieàu daøy lôùp sôn 1mm.</v>
          </cell>
          <cell r="D5670" t="str">
            <v>m²</v>
          </cell>
          <cell r="F5670">
            <v>127809</v>
          </cell>
          <cell r="G5670">
            <v>6915</v>
          </cell>
          <cell r="H5670">
            <v>19174</v>
          </cell>
        </row>
        <row r="5671">
          <cell r="B5671" t="str">
            <v>AK.91121</v>
          </cell>
          <cell r="C5671" t="str">
            <v>Sôn keû ñöôøng baèng sôn deûo nhieät phaûn quang chieàu daøy lôùp sôn 1,5mm.</v>
          </cell>
          <cell r="D5671" t="str">
            <v>m²</v>
          </cell>
          <cell r="F5671">
            <v>169869</v>
          </cell>
          <cell r="G5671">
            <v>7838</v>
          </cell>
          <cell r="H5671">
            <v>22093</v>
          </cell>
        </row>
        <row r="5672">
          <cell r="B5672" t="str">
            <v>AK.91131</v>
          </cell>
          <cell r="C5672" t="str">
            <v>Sôn keû ñöôøng baèng sôn deûo nhieät phaûn quang chieàu daøy lôùp sôn 2mm.</v>
          </cell>
          <cell r="D5672" t="str">
            <v>m²</v>
          </cell>
          <cell r="F5672">
            <v>220548</v>
          </cell>
          <cell r="G5672">
            <v>8760</v>
          </cell>
          <cell r="H5672">
            <v>24806</v>
          </cell>
        </row>
        <row r="5673">
          <cell r="B5673" t="str">
            <v>AK.91141</v>
          </cell>
          <cell r="C5673" t="str">
            <v>Sôn keû ñöôøng baèng sôn deûo nhieät phaûn quang chieàu daøy lôùp sôn 3mm.</v>
          </cell>
          <cell r="D5673" t="str">
            <v>m²</v>
          </cell>
          <cell r="F5673">
            <v>329178</v>
          </cell>
          <cell r="G5673">
            <v>10604</v>
          </cell>
          <cell r="H5673">
            <v>30232</v>
          </cell>
        </row>
        <row r="5674">
          <cell r="B5674" t="str">
            <v>AK.91211</v>
          </cell>
          <cell r="C5674" t="str">
            <v>Sôn keû phaân tuyeán ñöôøng, sôn nuùt, ñaûo baèng thuû coâng.</v>
          </cell>
          <cell r="D5674" t="str">
            <v>m²</v>
          </cell>
          <cell r="F5674">
            <v>23664</v>
          </cell>
          <cell r="G5674">
            <v>5527</v>
          </cell>
        </row>
        <row r="5675">
          <cell r="B5675" t="str">
            <v>AK.91221</v>
          </cell>
          <cell r="C5675" t="str">
            <v>Sôn phaân tuyeán baèng thuû coâng.</v>
          </cell>
          <cell r="D5675" t="str">
            <v>m²</v>
          </cell>
          <cell r="F5675">
            <v>23664</v>
          </cell>
          <cell r="G5675">
            <v>7227</v>
          </cell>
        </row>
        <row r="5676">
          <cell r="B5676" t="str">
            <v>AK.91231</v>
          </cell>
          <cell r="C5676" t="str">
            <v>Sôn phaân tuyeán baèng maùy.</v>
          </cell>
          <cell r="D5676" t="str">
            <v>m²</v>
          </cell>
          <cell r="F5676">
            <v>22440</v>
          </cell>
          <cell r="G5676">
            <v>2551</v>
          </cell>
          <cell r="H5676">
            <v>1398</v>
          </cell>
        </row>
        <row r="5677">
          <cell r="B5677" t="str">
            <v>AK.92111</v>
          </cell>
          <cell r="C5677" t="str">
            <v>Queùt Flinkote choáng thaám maùi haét, seâ noâ, oâ vaêng...</v>
          </cell>
          <cell r="D5677" t="str">
            <v>m²</v>
          </cell>
          <cell r="F5677">
            <v>8642</v>
          </cell>
          <cell r="G5677">
            <v>1093</v>
          </cell>
        </row>
        <row r="5678">
          <cell r="B5678" t="str">
            <v>AK.93111</v>
          </cell>
          <cell r="C5678" t="str">
            <v>Ñaùnh veùc ni keát caáu goã (Vernis Cobalt).</v>
          </cell>
          <cell r="D5678" t="str">
            <v>m²</v>
          </cell>
          <cell r="F5678">
            <v>3934</v>
          </cell>
          <cell r="G5678">
            <v>15675</v>
          </cell>
        </row>
        <row r="5679">
          <cell r="B5679" t="str">
            <v>AK.93121</v>
          </cell>
          <cell r="C5679" t="str">
            <v>Ñaùnh veùc ni keát caáu goã (Vernis tampon).</v>
          </cell>
          <cell r="D5679" t="str">
            <v>m²</v>
          </cell>
          <cell r="F5679">
            <v>4268</v>
          </cell>
          <cell r="G5679">
            <v>19363</v>
          </cell>
        </row>
        <row r="5680">
          <cell r="B5680" t="str">
            <v>AK.94111</v>
          </cell>
          <cell r="C5680" t="str">
            <v>Queùt nhöïa bi tum noùng vaøo töôøng.</v>
          </cell>
          <cell r="D5680" t="str">
            <v>m²</v>
          </cell>
          <cell r="F5680">
            <v>12053</v>
          </cell>
          <cell r="G5680">
            <v>2763</v>
          </cell>
        </row>
        <row r="5681">
          <cell r="B5681" t="str">
            <v>AK.94121</v>
          </cell>
          <cell r="C5681" t="str">
            <v>Queùt nhöïa bi tum nguoäi vaøo töôøng.</v>
          </cell>
          <cell r="D5681" t="str">
            <v>m²</v>
          </cell>
          <cell r="F5681">
            <v>3911</v>
          </cell>
          <cell r="G5681">
            <v>789</v>
          </cell>
        </row>
        <row r="5682">
          <cell r="B5682" t="str">
            <v>AK.94131</v>
          </cell>
          <cell r="C5682" t="str">
            <v>Queùt haéc ín vaøo goã.</v>
          </cell>
          <cell r="D5682" t="str">
            <v>m²</v>
          </cell>
          <cell r="F5682">
            <v>900</v>
          </cell>
          <cell r="G5682">
            <v>2368</v>
          </cell>
        </row>
        <row r="5683">
          <cell r="B5683" t="str">
            <v>AK.94211</v>
          </cell>
          <cell r="C5683" t="str">
            <v>Queùt nhöïa bi tum vaø daùn giaáy daàu, 1 lôùp giaáy, 1 lôùp nhöïa.</v>
          </cell>
          <cell r="D5683" t="str">
            <v>m²</v>
          </cell>
          <cell r="F5683">
            <v>13782</v>
          </cell>
          <cell r="G5683">
            <v>11051</v>
          </cell>
        </row>
        <row r="5684">
          <cell r="B5684" t="str">
            <v>AK.94221</v>
          </cell>
          <cell r="C5684" t="str">
            <v>Queùt nhöïa bi tum vaø daùn giaáy daàu, 2 lôùp giaáy, 2 lôùp nhöïa.</v>
          </cell>
          <cell r="D5684" t="str">
            <v>m²</v>
          </cell>
          <cell r="F5684">
            <v>27564</v>
          </cell>
          <cell r="G5684">
            <v>15787</v>
          </cell>
        </row>
        <row r="5685">
          <cell r="B5685" t="str">
            <v>AK.94231</v>
          </cell>
          <cell r="C5685" t="str">
            <v>Queùt nhöïa bi tum vaø daùn giaáy daàu, 2 lôùp giaáy, 3 lôùp nhöïa.</v>
          </cell>
          <cell r="D5685" t="str">
            <v>m²</v>
          </cell>
          <cell r="F5685">
            <v>36604</v>
          </cell>
          <cell r="G5685">
            <v>18549</v>
          </cell>
        </row>
        <row r="5686">
          <cell r="B5686" t="str">
            <v>AK.94241</v>
          </cell>
          <cell r="C5686" t="str">
            <v>Queùt nhöïa bi tum vaø daùn giaáy daàu, 3 lôùp giaáy, 4 lôùp nhöïa.</v>
          </cell>
          <cell r="D5686" t="str">
            <v>m²</v>
          </cell>
          <cell r="F5686">
            <v>50386</v>
          </cell>
          <cell r="G5686">
            <v>20128</v>
          </cell>
        </row>
        <row r="5687">
          <cell r="B5687" t="str">
            <v>AK.94311</v>
          </cell>
          <cell r="C5687" t="str">
            <v>Queùt nhöïa bi tum vaø daùn bao taûi, 1 lôùp bao taûi, 2 lôùp nhöïa.</v>
          </cell>
          <cell r="D5687" t="str">
            <v>m²</v>
          </cell>
          <cell r="F5687">
            <v>22880</v>
          </cell>
          <cell r="G5687">
            <v>19734</v>
          </cell>
        </row>
        <row r="5688">
          <cell r="B5688" t="str">
            <v>AK.94321</v>
          </cell>
          <cell r="C5688" t="str">
            <v>Queùt nhöïa bi tum vaø daùn bao taûi, 2 lôùp bao taûi, 3 lôùp nhöïa.</v>
          </cell>
          <cell r="D5688" t="str">
            <v>m²</v>
          </cell>
          <cell r="F5688">
            <v>36220</v>
          </cell>
          <cell r="G5688">
            <v>29995</v>
          </cell>
        </row>
        <row r="5689">
          <cell r="B5689" t="str">
            <v>AK.95111</v>
          </cell>
          <cell r="C5689" t="str">
            <v>Queùt nhöïa ñöôøng choáng thaám moái noái oáng coáng ñöôøng ính 0,75m.</v>
          </cell>
          <cell r="D5689" t="str">
            <v>1 oáng coáng</v>
          </cell>
          <cell r="F5689">
            <v>60556</v>
          </cell>
          <cell r="G5689">
            <v>18155</v>
          </cell>
        </row>
        <row r="5690">
          <cell r="B5690" t="str">
            <v>AK.95121</v>
          </cell>
          <cell r="C5690" t="str">
            <v>Queùt nhöïa ñöôøng choáng thaám moái noái oáng coáng ñöôøng ính 1,00m.</v>
          </cell>
          <cell r="D5690" t="str">
            <v>1 oáng coáng</v>
          </cell>
          <cell r="F5690">
            <v>80092</v>
          </cell>
          <cell r="G5690">
            <v>21312</v>
          </cell>
        </row>
        <row r="5691">
          <cell r="B5691" t="str">
            <v>AK.95131</v>
          </cell>
          <cell r="C5691" t="str">
            <v>Queùt nhöïa ñöôøng choáng thaám moái noái oáng coáng ñöôøng ính 1,25m.</v>
          </cell>
          <cell r="D5691" t="str">
            <v>1 oáng coáng</v>
          </cell>
          <cell r="F5691">
            <v>98290</v>
          </cell>
          <cell r="G5691">
            <v>30390</v>
          </cell>
        </row>
        <row r="5692">
          <cell r="B5692" t="str">
            <v>AK.95141</v>
          </cell>
          <cell r="C5692" t="str">
            <v>Queùt nhöïa ñöôøng choáng thaám moái noái oáng coáng ñöôøng ính 1,5m.</v>
          </cell>
          <cell r="D5692" t="str">
            <v>1 oáng coáng</v>
          </cell>
          <cell r="F5692">
            <v>117016</v>
          </cell>
          <cell r="G5692">
            <v>40256</v>
          </cell>
        </row>
        <row r="5693">
          <cell r="B5693" t="str">
            <v>AK.95211</v>
          </cell>
          <cell r="C5693" t="str">
            <v>Cheùt khe noái baèng daây thöøng taåm nhöïa.</v>
          </cell>
          <cell r="D5693" t="str">
            <v>m</v>
          </cell>
          <cell r="F5693">
            <v>7849</v>
          </cell>
          <cell r="G5693">
            <v>14997</v>
          </cell>
        </row>
        <row r="5694">
          <cell r="B5694" t="str">
            <v>AK.96110</v>
          </cell>
          <cell r="C5694" t="str">
            <v>Laøm taàng loïc caùt.</v>
          </cell>
          <cell r="D5694" t="str">
            <v>100m³</v>
          </cell>
          <cell r="F5694">
            <v>9432000</v>
          </cell>
          <cell r="G5694">
            <v>213797</v>
          </cell>
          <cell r="H5694">
            <v>371105</v>
          </cell>
        </row>
        <row r="5695">
          <cell r="B5695" t="str">
            <v>AK.96120</v>
          </cell>
          <cell r="C5695" t="str">
            <v>Laøm taàng loïc ñaù caáp phoái Dmax &lt;=6.</v>
          </cell>
          <cell r="D5695" t="str">
            <v>100m³</v>
          </cell>
          <cell r="F5695">
            <v>13414842</v>
          </cell>
          <cell r="G5695">
            <v>313229</v>
          </cell>
          <cell r="H5695">
            <v>412427</v>
          </cell>
        </row>
        <row r="5696">
          <cell r="B5696" t="str">
            <v>AK.96131</v>
          </cell>
          <cell r="C5696" t="str">
            <v>Laøm taàng loïc ñaù daêm 1x2.</v>
          </cell>
          <cell r="D5696" t="str">
            <v>100m³</v>
          </cell>
          <cell r="F5696">
            <v>14640000</v>
          </cell>
          <cell r="G5696">
            <v>313229</v>
          </cell>
          <cell r="H5696">
            <v>412427</v>
          </cell>
        </row>
        <row r="5697">
          <cell r="B5697" t="str">
            <v>AK.96132</v>
          </cell>
          <cell r="C5697" t="str">
            <v>Laøm taàng loïc ñaù daêm 2x4.</v>
          </cell>
          <cell r="D5697" t="str">
            <v>100m³</v>
          </cell>
          <cell r="F5697">
            <v>13420000</v>
          </cell>
          <cell r="G5697">
            <v>313229</v>
          </cell>
          <cell r="H5697">
            <v>412427</v>
          </cell>
        </row>
        <row r="5698">
          <cell r="B5698" t="str">
            <v>AK.96133</v>
          </cell>
          <cell r="C5698" t="str">
            <v>Laøm taàng loïc ñaù daêm 4x6.</v>
          </cell>
          <cell r="D5698" t="str">
            <v>100m³</v>
          </cell>
          <cell r="F5698">
            <v>12810000</v>
          </cell>
          <cell r="G5698">
            <v>313229</v>
          </cell>
          <cell r="H5698">
            <v>412427</v>
          </cell>
        </row>
        <row r="5699">
          <cell r="B5699" t="str">
            <v>AK.97110</v>
          </cell>
          <cell r="C5699" t="str">
            <v>Mieát maïch töôøng ñaù loaïi loõm.</v>
          </cell>
          <cell r="D5699" t="str">
            <v>m²</v>
          </cell>
          <cell r="G5699">
            <v>5131</v>
          </cell>
        </row>
        <row r="5700">
          <cell r="B5700" t="str">
            <v>AK.97120</v>
          </cell>
          <cell r="C5700" t="str">
            <v>Mieát maïch töôøng ñaù loaïi loài, VXM caùt mòn M75 - caùt moâ ñun ñoä lôn ML=1,5-2</v>
          </cell>
          <cell r="D5700" t="str">
            <v>m²</v>
          </cell>
          <cell r="F5700">
            <v>1416</v>
          </cell>
          <cell r="G5700">
            <v>3947</v>
          </cell>
        </row>
        <row r="5701">
          <cell r="B5701" t="str">
            <v>AK.97210</v>
          </cell>
          <cell r="C5701" t="str">
            <v>Mieát maïch töôøng gaïch loaïi loõm.</v>
          </cell>
          <cell r="D5701" t="str">
            <v>m²</v>
          </cell>
          <cell r="G5701">
            <v>7814</v>
          </cell>
        </row>
        <row r="5702">
          <cell r="B5702" t="str">
            <v>AK.97220</v>
          </cell>
          <cell r="C5702" t="str">
            <v>Mieát maïch töôøng gaïch loaïi loài VXM caùt mòn M75 - caùt moâ ñun ñoä lôn ML=1,5-2</v>
          </cell>
          <cell r="D5702" t="str">
            <v>m²</v>
          </cell>
          <cell r="F5702">
            <v>1978</v>
          </cell>
          <cell r="G5702">
            <v>6038</v>
          </cell>
        </row>
        <row r="5703">
          <cell r="B5703" t="str">
            <v>AK.98110</v>
          </cell>
          <cell r="C5703" t="str">
            <v>Laøm lôùp ñaù ñeäm moùng, loaïi ñaù coù ñöôøng kính Dmax&lt;=4.</v>
          </cell>
          <cell r="D5703" t="str">
            <v>m³</v>
          </cell>
          <cell r="F5703">
            <v>129600</v>
          </cell>
          <cell r="G5703">
            <v>62918</v>
          </cell>
        </row>
        <row r="5704">
          <cell r="B5704" t="str">
            <v>AK.98120</v>
          </cell>
          <cell r="C5704" t="str">
            <v>Laøm lôùp ñaù ñeäm moùng, loaïi ñaù coù ñöôøng kính Dmax&lt;=6.</v>
          </cell>
          <cell r="D5704" t="str">
            <v>m³</v>
          </cell>
          <cell r="F5704">
            <v>147600</v>
          </cell>
          <cell r="G5704">
            <v>59517</v>
          </cell>
        </row>
        <row r="5705">
          <cell r="B5705" t="str">
            <v>AK.98130</v>
          </cell>
          <cell r="C5705" t="str">
            <v>Laøm lôùp ñaù ñeäm moùng, loaïi ñaù coù ñöôøng kính Dmax&gt;6.</v>
          </cell>
          <cell r="D5705" t="str">
            <v>m³</v>
          </cell>
          <cell r="F5705">
            <v>147600</v>
          </cell>
          <cell r="G5705">
            <v>57391</v>
          </cell>
        </row>
        <row r="5706">
          <cell r="B5706" t="str">
            <v>AK.98210</v>
          </cell>
          <cell r="C5706" t="str">
            <v>Laøm lôùp ñaù ñeäm moùng, loaïi ñaù hoäc.</v>
          </cell>
          <cell r="D5706" t="str">
            <v>m³</v>
          </cell>
          <cell r="F5706">
            <v>144000</v>
          </cell>
          <cell r="G5706">
            <v>48889</v>
          </cell>
        </row>
        <row r="5707">
          <cell r="C5707" t="str">
            <v>Coäng</v>
          </cell>
        </row>
        <row r="5713">
          <cell r="B5713" t="str">
            <v>MAÕ HIEÄU</v>
          </cell>
          <cell r="C5713" t="str">
            <v>NOÄI DUNG</v>
          </cell>
          <cell r="D5713" t="str">
            <v>ÑÔN VÒ</v>
          </cell>
          <cell r="E5713" t="str">
            <v>KHOÁI LÖÔÏNG</v>
          </cell>
          <cell r="F5713" t="str">
            <v>ÑÔN GIAÙ</v>
          </cell>
        </row>
        <row r="5714">
          <cell r="F5714" t="str">
            <v>VAÄT LIEÄU</v>
          </cell>
          <cell r="G5714" t="str">
            <v>NH.COÂNG</v>
          </cell>
          <cell r="H5714" t="str">
            <v>MAÙY</v>
          </cell>
        </row>
        <row r="5715">
          <cell r="B5715" t="str">
            <v>AL.11111</v>
          </cell>
          <cell r="C5715" t="str">
            <v>Taåy ræ keát caáu theùp baèng phun caùt, loaïi daàm, daøn môùi.</v>
          </cell>
          <cell r="D5715" t="str">
            <v>m²</v>
          </cell>
          <cell r="F5715">
            <v>3509</v>
          </cell>
          <cell r="G5715">
            <v>16136</v>
          </cell>
          <cell r="H5715">
            <v>11803</v>
          </cell>
        </row>
        <row r="5716">
          <cell r="B5716" t="str">
            <v>AL.11112</v>
          </cell>
          <cell r="C5716" t="str">
            <v>Taåy ræ keát caáu theùp baèng phun caùt, loaïi daàm, daøn ñaõ sôn..</v>
          </cell>
          <cell r="D5716" t="str">
            <v>m²</v>
          </cell>
          <cell r="F5716">
            <v>4386</v>
          </cell>
          <cell r="G5716">
            <v>25357</v>
          </cell>
          <cell r="H5716">
            <v>14955</v>
          </cell>
        </row>
        <row r="5717">
          <cell r="B5717" t="str">
            <v>AL.12111</v>
          </cell>
          <cell r="C5717" t="str">
            <v>Kieán truùc caùc lôùp moùng döôùi nöôùc, laøm  môùi moùng ñöôøng thoaùt nöôùc ngaäp &lt;=1,5m, caùt haït nhoû.</v>
          </cell>
          <cell r="D5717" t="str">
            <v>100m³</v>
          </cell>
          <cell r="F5717">
            <v>8508600</v>
          </cell>
          <cell r="G5717">
            <v>284820</v>
          </cell>
          <cell r="H5717">
            <v>866586</v>
          </cell>
        </row>
        <row r="5718">
          <cell r="B5718" t="str">
            <v>AL.12112</v>
          </cell>
          <cell r="C5718" t="str">
            <v>Kieán truùc caùc lôùp moùng döôùi nöôùc, laøm  môùi moùng ñöôøng thoaùt nöôùc ngaäp &lt;=1,5m, caùt haït saïn.</v>
          </cell>
          <cell r="D5718" t="str">
            <v>100m³</v>
          </cell>
          <cell r="F5718">
            <v>8510400</v>
          </cell>
          <cell r="G5718">
            <v>284820</v>
          </cell>
          <cell r="H5718">
            <v>866586</v>
          </cell>
        </row>
        <row r="5719">
          <cell r="B5719" t="str">
            <v>AL.12113</v>
          </cell>
          <cell r="C5719" t="str">
            <v>Kieán truùc caùc lôùp moùng döôùi nöôùc, laøm  môùi moùng ñöôøng thoaùt nöôùc ngaäp &lt;=1,5m, ñaù daêm.</v>
          </cell>
          <cell r="D5719" t="str">
            <v>100m³</v>
          </cell>
          <cell r="F5719">
            <v>15000000</v>
          </cell>
          <cell r="G5719">
            <v>286277</v>
          </cell>
          <cell r="H5719">
            <v>2135269</v>
          </cell>
        </row>
        <row r="5720">
          <cell r="B5720" t="str">
            <v>AL.12114</v>
          </cell>
          <cell r="C5720" t="str">
            <v>Kieán truùc caùc lôùp moùng döôùi nöôùc, laøm  môùi moùng ñöôøng thoaùt nöôùc ngaäp &lt;=1,5m, ñaù hoäc.</v>
          </cell>
          <cell r="D5720" t="str">
            <v>100m³</v>
          </cell>
          <cell r="F5720">
            <v>10667500</v>
          </cell>
          <cell r="G5720">
            <v>1160405</v>
          </cell>
          <cell r="H5720">
            <v>5268844</v>
          </cell>
        </row>
        <row r="5721">
          <cell r="B5721" t="str">
            <v>AL.12115</v>
          </cell>
          <cell r="C5721" t="str">
            <v>Kieán truùc caùc lôùp moùng döôùi nöôùc, laøm  môùi moùng ñöôøng thoaùt nöôùc ngaäp &lt;=1,5m, ñaù hoäc cheøn ñaù daêm, caùt.</v>
          </cell>
          <cell r="D5721" t="str">
            <v>100m³</v>
          </cell>
          <cell r="F5721">
            <v>10466400</v>
          </cell>
          <cell r="G5721">
            <v>1160405</v>
          </cell>
          <cell r="H5721">
            <v>5268844</v>
          </cell>
        </row>
        <row r="5722">
          <cell r="B5722" t="str">
            <v>AL.12116</v>
          </cell>
          <cell r="C5722" t="str">
            <v>Kieán truùc caùc lôùp moùng döôùi nöôùc, laøm  môùi moùng ñöôøng thoaùt nöôùc ngaäp &lt;=1,5m, ñaù hoäc cheøn ñaù daêm.</v>
          </cell>
          <cell r="D5722" t="str">
            <v>100m³</v>
          </cell>
          <cell r="F5722">
            <v>10455700</v>
          </cell>
          <cell r="G5722">
            <v>1074449</v>
          </cell>
          <cell r="H5722">
            <v>5268844</v>
          </cell>
        </row>
        <row r="5723">
          <cell r="B5723" t="str">
            <v>AL.13111</v>
          </cell>
          <cell r="C5723" t="str">
            <v>Laøm moùng caù (caùc loaïi) caàu beán ngaäp nöôùc, chieàu saâu &lt;=1,5m trong ñieàu kieän khoâng coù töôøng khung vaây.</v>
          </cell>
          <cell r="D5723" t="str">
            <v>100m³</v>
          </cell>
          <cell r="F5723">
            <v>13559620</v>
          </cell>
          <cell r="G5723">
            <v>241842</v>
          </cell>
          <cell r="H5723">
            <v>1172480</v>
          </cell>
        </row>
        <row r="5724">
          <cell r="B5724" t="str">
            <v>AL.13112</v>
          </cell>
          <cell r="C5724" t="str">
            <v>Laøm moùng caù (caùc loaïi) caàu beán ngaäp nöôùc, chieàu saâu &lt;=1,5m trong ñieàu kieän coù töôøng khung vaây.</v>
          </cell>
          <cell r="D5724" t="str">
            <v>100m³</v>
          </cell>
          <cell r="F5724">
            <v>12198240</v>
          </cell>
          <cell r="G5724">
            <v>241842</v>
          </cell>
          <cell r="H5724">
            <v>1111301</v>
          </cell>
        </row>
        <row r="5725">
          <cell r="B5725" t="str">
            <v>AL.13121</v>
          </cell>
          <cell r="C5725" t="str">
            <v>Laøm moùng caù (caùc loaïi) caàu beán ngaäp nöôùc, chieàu saâu &gt;1,5m trong ñieàu kieän khoâng coù töôøng khung vaây.</v>
          </cell>
          <cell r="D5725" t="str">
            <v>100m³</v>
          </cell>
          <cell r="F5725">
            <v>13559620</v>
          </cell>
          <cell r="G5725">
            <v>284820</v>
          </cell>
          <cell r="H5725">
            <v>1172480</v>
          </cell>
        </row>
        <row r="5726">
          <cell r="B5726" t="str">
            <v>AL.13122</v>
          </cell>
          <cell r="C5726" t="str">
            <v>Laøm moùng caù (caùc loaïi) caàu beán ngaäp nöôùc, chieàu saâu &gt;1,5m trong ñieàu kieän coù töôøng khung vaây.</v>
          </cell>
          <cell r="D5726" t="str">
            <v>100m³</v>
          </cell>
          <cell r="F5726">
            <v>12198240</v>
          </cell>
          <cell r="G5726">
            <v>284820</v>
          </cell>
          <cell r="H5726">
            <v>1111301</v>
          </cell>
        </row>
        <row r="5727">
          <cell r="B5727" t="str">
            <v>AL.13311</v>
          </cell>
          <cell r="C5727" t="str">
            <v>Laøm moùng ñaù hoäc caàu beán ngaäp nöôùc, chieàu saâu &lt;=1,5m.</v>
          </cell>
          <cell r="D5727" t="str">
            <v>100m³</v>
          </cell>
          <cell r="F5727">
            <v>10412500</v>
          </cell>
          <cell r="G5727">
            <v>816581</v>
          </cell>
          <cell r="H5727">
            <v>6624179</v>
          </cell>
        </row>
        <row r="5728">
          <cell r="B5728" t="str">
            <v>AL.13312</v>
          </cell>
          <cell r="C5728" t="str">
            <v>Laøm moùng ñaù hoäc caàu beán ngaäp nöôùc, chieàu saâu &gt;1,5m.</v>
          </cell>
          <cell r="D5728" t="str">
            <v>100m³</v>
          </cell>
          <cell r="F5728">
            <v>10412500</v>
          </cell>
          <cell r="G5728">
            <v>816581</v>
          </cell>
          <cell r="H5728">
            <v>7002264</v>
          </cell>
        </row>
        <row r="5729">
          <cell r="B5729" t="str">
            <v>AL.14111</v>
          </cell>
          <cell r="C5729" t="str">
            <v>Laøm lôùp loùt moùng trong khung vaây baèng ñaù hoäc.</v>
          </cell>
          <cell r="D5729" t="str">
            <v>m³</v>
          </cell>
          <cell r="F5729">
            <v>97750</v>
          </cell>
          <cell r="G5729">
            <v>57629</v>
          </cell>
          <cell r="H5729">
            <v>141816</v>
          </cell>
        </row>
        <row r="5730">
          <cell r="B5730" t="str">
            <v>AL.14112</v>
          </cell>
          <cell r="C5730" t="str">
            <v>Laøm lôùp loùt moùng trong khung vaây baèng ñaù daêm.</v>
          </cell>
          <cell r="D5730" t="str">
            <v>m³</v>
          </cell>
          <cell r="F5730">
            <v>126000</v>
          </cell>
          <cell r="G5730">
            <v>45411</v>
          </cell>
          <cell r="H5730">
            <v>141816</v>
          </cell>
        </row>
        <row r="5731">
          <cell r="B5731" t="str">
            <v>AL.14113</v>
          </cell>
          <cell r="C5731" t="str">
            <v>Laøm lôùp loùt moùng trong khung vaây baèng ñaù daêm + caùt..</v>
          </cell>
          <cell r="D5731" t="str">
            <v>m³</v>
          </cell>
          <cell r="F5731">
            <v>116025</v>
          </cell>
          <cell r="G5731">
            <v>33194</v>
          </cell>
          <cell r="H5731">
            <v>141816</v>
          </cell>
        </row>
        <row r="5732">
          <cell r="B5732" t="str">
            <v>AL.15111</v>
          </cell>
          <cell r="C5732" t="str">
            <v>Laøm vaø thaû roï ñaù döôùi nöôùc, loaïi roï 2x1x1m</v>
          </cell>
          <cell r="D5732" t="str">
            <v>roï</v>
          </cell>
          <cell r="F5732">
            <v>250750</v>
          </cell>
          <cell r="G5732">
            <v>165761</v>
          </cell>
        </row>
        <row r="5733">
          <cell r="B5733" t="str">
            <v>AL.15112</v>
          </cell>
          <cell r="C5733" t="str">
            <v>Laøm vaø thaû roï ñaù treân caïn, loaïi roï 2x1x1m</v>
          </cell>
          <cell r="D5733" t="str">
            <v>roï</v>
          </cell>
          <cell r="F5733">
            <v>301750</v>
          </cell>
          <cell r="G5733">
            <v>157868</v>
          </cell>
        </row>
        <row r="5734">
          <cell r="B5734" t="str">
            <v>AL.15121</v>
          </cell>
          <cell r="C5734" t="str">
            <v>Laøm vaø thaû roï ñaù döôùi nöôùc, loaïi roï 2x1x0,5m</v>
          </cell>
          <cell r="D5734" t="str">
            <v>roï</v>
          </cell>
          <cell r="F5734">
            <v>161500</v>
          </cell>
          <cell r="G5734">
            <v>100246</v>
          </cell>
        </row>
        <row r="5735">
          <cell r="B5735" t="str">
            <v>AL.15122</v>
          </cell>
          <cell r="C5735" t="str">
            <v>Laøm vaø thaû roï ñaù treân caïn, loaïi roï 2x1x0,5m</v>
          </cell>
          <cell r="D5735" t="str">
            <v>roï</v>
          </cell>
          <cell r="F5735">
            <v>187000</v>
          </cell>
          <cell r="G5735">
            <v>94721</v>
          </cell>
        </row>
        <row r="5736">
          <cell r="B5736" t="str">
            <v>AL.15211</v>
          </cell>
          <cell r="C5736" t="str">
            <v>Laøm vaø thaû roàng ñaù, loaïi roàng ñöôøng kính 60cm, daøi 10m.</v>
          </cell>
          <cell r="D5736" t="str">
            <v>roàng</v>
          </cell>
          <cell r="F5736">
            <v>414800</v>
          </cell>
          <cell r="G5736">
            <v>189442</v>
          </cell>
        </row>
        <row r="5737">
          <cell r="B5737" t="str">
            <v>AL.15212</v>
          </cell>
          <cell r="C5737" t="str">
            <v>Laøm vaø thaû roàng ñaù, loaïi roàng ñöôøng kính 80cm, daøi 10m.</v>
          </cell>
          <cell r="D5737" t="str">
            <v>roàng</v>
          </cell>
          <cell r="F5737">
            <v>607750</v>
          </cell>
          <cell r="G5737">
            <v>256536</v>
          </cell>
        </row>
        <row r="5738">
          <cell r="B5738" t="str">
            <v>AL.15311</v>
          </cell>
          <cell r="C5738" t="str">
            <v>Thaû ñaù hoäc vaøo thaân keø</v>
          </cell>
          <cell r="D5738" t="str">
            <v>m³</v>
          </cell>
          <cell r="F5738">
            <v>102000</v>
          </cell>
          <cell r="G5738">
            <v>14603</v>
          </cell>
          <cell r="H5738">
            <v>34923</v>
          </cell>
        </row>
        <row r="5739">
          <cell r="B5739" t="str">
            <v>AL.16111</v>
          </cell>
          <cell r="C5739" t="str">
            <v>Gia coá neàn ñaát yeáu baèng baác thaám, caáy baác thaám baèng maùy.</v>
          </cell>
          <cell r="D5739" t="str">
            <v>100m</v>
          </cell>
          <cell r="F5739">
            <v>88200</v>
          </cell>
          <cell r="G5739">
            <v>4736</v>
          </cell>
          <cell r="H5739">
            <v>37646</v>
          </cell>
        </row>
        <row r="5740">
          <cell r="B5740" t="str">
            <v>AL.16121</v>
          </cell>
          <cell r="C5740" t="str">
            <v>Gia coá neàn ñaát yeáu baèng vaûi ñòa kyõ thuaät, laøm neàn ñöôøng, maùi ñeâ, ñaäp.</v>
          </cell>
          <cell r="D5740" t="str">
            <v>100m²</v>
          </cell>
          <cell r="F5740">
            <v>2112000</v>
          </cell>
          <cell r="G5740">
            <v>46571</v>
          </cell>
        </row>
        <row r="5741">
          <cell r="B5741" t="str">
            <v>AL.16122</v>
          </cell>
          <cell r="C5741" t="str">
            <v>Gia coá neàn ñaát yeáu baèng vaûi ñòa kyõ thuaät, laøm moùng coâng trình.</v>
          </cell>
          <cell r="D5741" t="str">
            <v>100m²</v>
          </cell>
          <cell r="F5741">
            <v>2112000</v>
          </cell>
          <cell r="G5741">
            <v>42624</v>
          </cell>
        </row>
        <row r="5742">
          <cell r="B5742" t="str">
            <v>AL.17111</v>
          </cell>
          <cell r="C5742" t="str">
            <v>Troàng vaàng coû maùi keânh möông, ñeâ, ñaäp, maùi taluy neàn ñöôøng.</v>
          </cell>
          <cell r="D5742" t="str">
            <v>100m²</v>
          </cell>
          <cell r="G5742">
            <v>304605</v>
          </cell>
        </row>
        <row r="5743">
          <cell r="B5743" t="str">
            <v>AL.17121</v>
          </cell>
          <cell r="C5743" t="str">
            <v>Vaän chuyeån vaàng coû tieáp 10m.</v>
          </cell>
          <cell r="D5743" t="str">
            <v>100m²</v>
          </cell>
          <cell r="G5743">
            <v>3588</v>
          </cell>
        </row>
        <row r="5744">
          <cell r="B5744" t="str">
            <v>AL.18111</v>
          </cell>
          <cell r="C5744" t="str">
            <v>Troàng coû Vetiver gia coá maùi taluy döông.</v>
          </cell>
          <cell r="D5744" t="str">
            <v>100m²</v>
          </cell>
          <cell r="F5744">
            <v>4167450</v>
          </cell>
          <cell r="G5744">
            <v>1161862</v>
          </cell>
          <cell r="H5744">
            <v>953100</v>
          </cell>
        </row>
        <row r="5745">
          <cell r="B5745" t="str">
            <v>AL.18112</v>
          </cell>
          <cell r="C5745" t="str">
            <v>Troàng coû Vetiver gia coá maùi taluy aâm.</v>
          </cell>
          <cell r="D5745" t="str">
            <v>100m²</v>
          </cell>
          <cell r="F5745">
            <v>3239250</v>
          </cell>
          <cell r="G5745">
            <v>892339</v>
          </cell>
          <cell r="H5745">
            <v>766514</v>
          </cell>
        </row>
        <row r="5746">
          <cell r="B5746" t="str">
            <v>AL.21111</v>
          </cell>
          <cell r="C5746" t="str">
            <v>Saûn xuaát, laép ñaët khe co 1x4 cuûa ñöôøng laên, saân ñoã saân bay.</v>
          </cell>
          <cell r="D5746" t="str">
            <v>10m</v>
          </cell>
          <cell r="F5746">
            <v>840317</v>
          </cell>
          <cell r="G5746">
            <v>138135</v>
          </cell>
          <cell r="H5746">
            <v>6451</v>
          </cell>
        </row>
        <row r="5747">
          <cell r="B5747" t="str">
            <v>AL.21112</v>
          </cell>
          <cell r="C5747" t="str">
            <v>Saûn xuaát, laép ñaët khe giaõn 2x4 cuûa ñöôøng laên, saân ñoã saân bay.</v>
          </cell>
          <cell r="D5747" t="str">
            <v>10m</v>
          </cell>
          <cell r="F5747">
            <v>1435313</v>
          </cell>
          <cell r="G5747">
            <v>193388</v>
          </cell>
          <cell r="H5747">
            <v>9235</v>
          </cell>
        </row>
        <row r="5748">
          <cell r="B5748" t="str">
            <v>AL.21113</v>
          </cell>
          <cell r="C5748" t="str">
            <v>Saûn xuaát, laép ñaët khe ngaøm lieân keát cuûa ñöôøng laên, saân ñoã saân bay.</v>
          </cell>
          <cell r="D5748" t="str">
            <v>10m</v>
          </cell>
          <cell r="F5748">
            <v>300484</v>
          </cell>
          <cell r="G5748">
            <v>98668</v>
          </cell>
          <cell r="H5748">
            <v>6451</v>
          </cell>
        </row>
        <row r="5749">
          <cell r="B5749" t="str">
            <v>AL.21114</v>
          </cell>
          <cell r="C5749" t="str">
            <v>Saûn xuaát, laép ñaët khe taêng cöôøng cuûa ñöôøng laên, saân ñoã saân bay.</v>
          </cell>
          <cell r="D5749" t="str">
            <v>10m</v>
          </cell>
          <cell r="F5749">
            <v>935669</v>
          </cell>
          <cell r="G5749">
            <v>256536</v>
          </cell>
          <cell r="H5749">
            <v>108227</v>
          </cell>
        </row>
        <row r="5750">
          <cell r="B5750" t="str">
            <v>AL.22111</v>
          </cell>
          <cell r="C5750" t="str">
            <v>Caét khe 1x4 ñöôøng laên, saân ñoã.</v>
          </cell>
          <cell r="D5750" t="str">
            <v>10m</v>
          </cell>
          <cell r="F5750">
            <v>13615</v>
          </cell>
          <cell r="G5750">
            <v>21707</v>
          </cell>
          <cell r="H5750">
            <v>16379</v>
          </cell>
        </row>
        <row r="5751">
          <cell r="B5751" t="str">
            <v>AL.22112</v>
          </cell>
          <cell r="C5751" t="str">
            <v>Caét khe 2x4 ñöôøng laên, saân ñoã.</v>
          </cell>
          <cell r="D5751" t="str">
            <v>10m</v>
          </cell>
          <cell r="F5751">
            <v>18600</v>
          </cell>
          <cell r="G5751">
            <v>21707</v>
          </cell>
          <cell r="H5751">
            <v>16379</v>
          </cell>
        </row>
        <row r="5752">
          <cell r="B5752" t="str">
            <v>AL.25111</v>
          </cell>
          <cell r="C5752" t="str">
            <v>Laép ñaët goáic caàu theùp.</v>
          </cell>
          <cell r="D5752" t="str">
            <v>caùi</v>
          </cell>
          <cell r="F5752">
            <v>4040000</v>
          </cell>
          <cell r="G5752">
            <v>233816</v>
          </cell>
        </row>
        <row r="5753">
          <cell r="B5753" t="str">
            <v>AL.25112</v>
          </cell>
          <cell r="C5753" t="str">
            <v>Laép ñaët goáic caàu cao su.</v>
          </cell>
          <cell r="D5753" t="str">
            <v>caùi</v>
          </cell>
          <cell r="F5753">
            <v>252500</v>
          </cell>
          <cell r="G5753">
            <v>148792</v>
          </cell>
        </row>
        <row r="5754">
          <cell r="B5754" t="str">
            <v>AL.25121</v>
          </cell>
          <cell r="C5754" t="str">
            <v>Laép ñaët khe co giaõn daàm lieân tuïc..</v>
          </cell>
          <cell r="D5754" t="str">
            <v>m</v>
          </cell>
          <cell r="F5754">
            <v>12726</v>
          </cell>
          <cell r="G5754">
            <v>51014</v>
          </cell>
        </row>
        <row r="5755">
          <cell r="B5755" t="str">
            <v>AL.25122</v>
          </cell>
          <cell r="C5755" t="str">
            <v>Laép ñaët khe co giaõn daàm ñuùc saün.</v>
          </cell>
          <cell r="D5755" t="str">
            <v>m</v>
          </cell>
          <cell r="F5755">
            <v>12726</v>
          </cell>
          <cell r="G5755">
            <v>29758</v>
          </cell>
        </row>
        <row r="5756">
          <cell r="B5756" t="str">
            <v>AL.31110</v>
          </cell>
          <cell r="C5756" t="str">
            <v>Laøm caàu maùng voû moûng baèng vöõa xi maêng caùt vaøng vaø löôùi theùp, chieàu daøy maùng =3cm.</v>
          </cell>
          <cell r="D5756" t="str">
            <v>m²</v>
          </cell>
          <cell r="F5756">
            <v>156637</v>
          </cell>
          <cell r="G5756">
            <v>48889</v>
          </cell>
          <cell r="H5756">
            <v>266</v>
          </cell>
        </row>
        <row r="5757">
          <cell r="B5757" t="str">
            <v>AL.31120</v>
          </cell>
          <cell r="C5757" t="str">
            <v>Laøm caàu maùng voû moûng baèng vöõa xi maêng caùt vaøng vaø löôùi theùp, chieàu daøy maùng =4cm.</v>
          </cell>
          <cell r="D5757" t="str">
            <v>m²</v>
          </cell>
          <cell r="F5757">
            <v>161032</v>
          </cell>
          <cell r="G5757">
            <v>52290</v>
          </cell>
          <cell r="H5757">
            <v>333</v>
          </cell>
        </row>
        <row r="5758">
          <cell r="B5758" t="str">
            <v>AL.31130</v>
          </cell>
          <cell r="C5758" t="str">
            <v>Laøm caàu maùng voû moûng baèng vöõa xi maêng caùt vaøng vaø löôùi theùp, chieàu daøy maùng =5cm.</v>
          </cell>
          <cell r="D5758" t="str">
            <v>m²</v>
          </cell>
          <cell r="F5758">
            <v>165837</v>
          </cell>
          <cell r="G5758">
            <v>55903</v>
          </cell>
          <cell r="H5758">
            <v>399</v>
          </cell>
        </row>
        <row r="5759">
          <cell r="B5759" t="str">
            <v>AL.31210</v>
          </cell>
          <cell r="C5759" t="str">
            <v>Laøm keânh maùng voû moûng baèng vöõa xi maêng caùt vaøngvaø löôùi theùp, chieàu daøy maùng =3cm.</v>
          </cell>
          <cell r="D5759" t="str">
            <v>m²</v>
          </cell>
          <cell r="F5759">
            <v>64946</v>
          </cell>
          <cell r="G5759">
            <v>43362</v>
          </cell>
          <cell r="H5759">
            <v>266</v>
          </cell>
        </row>
        <row r="5760">
          <cell r="B5760" t="str">
            <v>AL.31220</v>
          </cell>
          <cell r="C5760" t="str">
            <v>Laøm keânh maùng voû moûng baèng vöõa xi maêng caùt vaøngvaø löôùi theùp, chieàu daøy maùng =4cm.</v>
          </cell>
          <cell r="D5760" t="str">
            <v>m²</v>
          </cell>
          <cell r="F5760">
            <v>69342</v>
          </cell>
          <cell r="G5760">
            <v>46338</v>
          </cell>
          <cell r="H5760">
            <v>333</v>
          </cell>
        </row>
        <row r="5761">
          <cell r="B5761" t="str">
            <v>AL.31230</v>
          </cell>
          <cell r="C5761" t="str">
            <v>Laøm keânh maùng voû moûng baèng vöõa xi maêng caùt vaøngvaø löôùi theùp, chieàu daøy maùng =5cm.</v>
          </cell>
          <cell r="D5761" t="str">
            <v>m²</v>
          </cell>
          <cell r="F5761">
            <v>74146</v>
          </cell>
          <cell r="G5761">
            <v>48889</v>
          </cell>
          <cell r="H5761">
            <v>399</v>
          </cell>
        </row>
        <row r="5762">
          <cell r="B5762" t="str">
            <v>AL.41110</v>
          </cell>
          <cell r="C5762" t="str">
            <v>Laøm khôùp noái baèng theùp kieåu I.</v>
          </cell>
          <cell r="D5762" t="str">
            <v>m</v>
          </cell>
          <cell r="F5762">
            <v>285625</v>
          </cell>
          <cell r="G5762">
            <v>99053</v>
          </cell>
          <cell r="H5762">
            <v>8056</v>
          </cell>
        </row>
        <row r="5763">
          <cell r="B5763" t="str">
            <v>AL.41120</v>
          </cell>
          <cell r="C5763" t="str">
            <v>Laøm khôùp noái baèng theùp kieåu II.</v>
          </cell>
          <cell r="D5763" t="str">
            <v>m</v>
          </cell>
          <cell r="F5763">
            <v>130750</v>
          </cell>
          <cell r="G5763">
            <v>61642</v>
          </cell>
          <cell r="H5763">
            <v>3139</v>
          </cell>
        </row>
        <row r="5764">
          <cell r="B5764" t="str">
            <v>AL.41130</v>
          </cell>
          <cell r="C5764" t="str">
            <v>Laøm khôùp noái baèng theùp kieåu III.</v>
          </cell>
          <cell r="D5764" t="str">
            <v>m</v>
          </cell>
          <cell r="F5764">
            <v>144795</v>
          </cell>
          <cell r="G5764">
            <v>38686</v>
          </cell>
          <cell r="H5764">
            <v>3348</v>
          </cell>
        </row>
        <row r="5765">
          <cell r="B5765" t="str">
            <v>AL.41140</v>
          </cell>
          <cell r="C5765" t="str">
            <v>Laøm khôùp noái baèng theùp kieåu IV.</v>
          </cell>
          <cell r="D5765" t="str">
            <v>m</v>
          </cell>
          <cell r="F5765">
            <v>215168</v>
          </cell>
          <cell r="G5765">
            <v>45063</v>
          </cell>
          <cell r="H5765">
            <v>3348</v>
          </cell>
        </row>
        <row r="5766">
          <cell r="B5766" t="str">
            <v>AL.41150</v>
          </cell>
          <cell r="C5766" t="str">
            <v>Laøm khôùp noái baèng theùp kieåu V.</v>
          </cell>
          <cell r="D5766" t="str">
            <v>m</v>
          </cell>
          <cell r="F5766">
            <v>525685</v>
          </cell>
          <cell r="G5766">
            <v>62918</v>
          </cell>
          <cell r="H5766">
            <v>2616</v>
          </cell>
        </row>
        <row r="5767">
          <cell r="B5767" t="str">
            <v>AL.41210</v>
          </cell>
          <cell r="C5767" t="str">
            <v>Laøm khôùp noái ngaên nöôùc baèng gioaêng cao su.</v>
          </cell>
          <cell r="D5767" t="str">
            <v>m</v>
          </cell>
          <cell r="F5767">
            <v>5757</v>
          </cell>
          <cell r="G5767">
            <v>14879</v>
          </cell>
        </row>
        <row r="5768">
          <cell r="B5768" t="str">
            <v>AL.41310</v>
          </cell>
          <cell r="C5768" t="str">
            <v>Laøm khôùp noái baèng ñoàng kieåu I.</v>
          </cell>
          <cell r="D5768" t="str">
            <v>m</v>
          </cell>
          <cell r="F5768">
            <v>305415</v>
          </cell>
          <cell r="G5768">
            <v>499941</v>
          </cell>
          <cell r="H5768">
            <v>2302</v>
          </cell>
        </row>
        <row r="5769">
          <cell r="B5769" t="str">
            <v>AL.41320</v>
          </cell>
          <cell r="C5769" t="str">
            <v>Laøm khôùp noái baèng ñoàng kieåu II.</v>
          </cell>
          <cell r="D5769" t="str">
            <v>m</v>
          </cell>
          <cell r="F5769">
            <v>402049</v>
          </cell>
          <cell r="G5769">
            <v>579013</v>
          </cell>
          <cell r="H5769">
            <v>2302</v>
          </cell>
        </row>
        <row r="5770">
          <cell r="B5770" t="str">
            <v>AL.41330</v>
          </cell>
          <cell r="C5770" t="str">
            <v>Laøm khôùp noái baèng ñoàng kieåu III.</v>
          </cell>
          <cell r="D5770" t="str">
            <v>m</v>
          </cell>
          <cell r="F5770">
            <v>264409</v>
          </cell>
          <cell r="G5770">
            <v>361352</v>
          </cell>
          <cell r="H5770">
            <v>2302</v>
          </cell>
        </row>
        <row r="5771">
          <cell r="B5771" t="str">
            <v>AL.41340</v>
          </cell>
          <cell r="C5771" t="str">
            <v>Laøm khôùp noái baèng ñoàng kieåu IV.</v>
          </cell>
          <cell r="D5771" t="str">
            <v>m</v>
          </cell>
          <cell r="F5771">
            <v>210903</v>
          </cell>
          <cell r="G5771">
            <v>412366</v>
          </cell>
          <cell r="H5771">
            <v>2302</v>
          </cell>
        </row>
        <row r="5772">
          <cell r="B5772" t="str">
            <v>AL.41410</v>
          </cell>
          <cell r="C5772" t="str">
            <v>Laøm khôùp noái baèng taám nhöïa PVC.</v>
          </cell>
          <cell r="D5772" t="str">
            <v>m</v>
          </cell>
          <cell r="F5772">
            <v>39482</v>
          </cell>
          <cell r="G5772">
            <v>93526</v>
          </cell>
        </row>
        <row r="5773">
          <cell r="B5773" t="str">
            <v>AL.51110</v>
          </cell>
          <cell r="C5773" t="str">
            <v>Khoan loã ñeå phun xi maêng gia coá neàn ñaäp, maøng choáng thaám vaø khoan loã kieåm tra neàn ñaäp, maøng choáng thaám. Chieàu saâu loã khoan &lt;=10m.</v>
          </cell>
          <cell r="D5773" t="str">
            <v>m</v>
          </cell>
          <cell r="F5773">
            <v>29669</v>
          </cell>
          <cell r="G5773">
            <v>54188</v>
          </cell>
          <cell r="H5773">
            <v>277648</v>
          </cell>
        </row>
        <row r="5774">
          <cell r="B5774" t="str">
            <v>AL.51120</v>
          </cell>
          <cell r="C5774" t="str">
            <v>Khoan loã ñeå phun xi maêng gia coá neàn ñaäp, maøng choáng thaám vaø khoan loã kieåm tra neàn ñaäp, maøng choáng thaám. Chieàu saâu loã khoan &lt;=30m.</v>
          </cell>
          <cell r="D5774" t="str">
            <v>m</v>
          </cell>
          <cell r="F5774">
            <v>29669</v>
          </cell>
          <cell r="G5774">
            <v>54188</v>
          </cell>
          <cell r="H5774">
            <v>295826</v>
          </cell>
        </row>
        <row r="5775">
          <cell r="B5775" t="str">
            <v>AL.51130</v>
          </cell>
          <cell r="C5775" t="str">
            <v>Khoan loã ñeå phun xi maêng gia coá neàn ñaäp, maøng choáng thaám vaø khoan loã kieåm tra neàn ñaäp, maøng choáng thaám. Chieàu saâu loã khoan &lt;=50m.</v>
          </cell>
          <cell r="D5775" t="str">
            <v>m</v>
          </cell>
          <cell r="F5775">
            <v>29669</v>
          </cell>
          <cell r="G5775">
            <v>54188</v>
          </cell>
          <cell r="H5775">
            <v>418959</v>
          </cell>
        </row>
        <row r="5776">
          <cell r="B5776" t="str">
            <v>AL.51140</v>
          </cell>
          <cell r="C5776" t="str">
            <v>Khoan loã ñeå phun xi maêng gia coá neàn ñaäp, maøng choáng thaám vaø khoan loã kieåm tra neàn ñaäp, maøng choáng thaám. Chieàu saâu loã khoan &gt;50m.</v>
          </cell>
          <cell r="D5776" t="str">
            <v>m</v>
          </cell>
          <cell r="F5776">
            <v>29669</v>
          </cell>
          <cell r="G5776">
            <v>54188</v>
          </cell>
          <cell r="H5776">
            <v>502219</v>
          </cell>
        </row>
        <row r="5777">
          <cell r="B5777" t="str">
            <v>AL.51210</v>
          </cell>
          <cell r="C5777" t="str">
            <v>Gia coá neàn ñaäp, maøng choáng thaám baèng phun xi maêng.</v>
          </cell>
          <cell r="D5777" t="str">
            <v>100kg</v>
          </cell>
          <cell r="F5777">
            <v>85904</v>
          </cell>
          <cell r="G5777">
            <v>12116</v>
          </cell>
          <cell r="H5777">
            <v>52647</v>
          </cell>
        </row>
        <row r="5778">
          <cell r="B5778" t="str">
            <v>AL.51310</v>
          </cell>
          <cell r="C5778" t="str">
            <v>Khoan giaûm aùp baèng maùy khoan xoay ñaäp töï haønh fi 105mm.</v>
          </cell>
          <cell r="D5778" t="str">
            <v>100m</v>
          </cell>
          <cell r="F5778">
            <v>1170000</v>
          </cell>
          <cell r="G5778">
            <v>1973350</v>
          </cell>
          <cell r="H5778">
            <v>26461121</v>
          </cell>
        </row>
        <row r="5779">
          <cell r="B5779" t="str">
            <v>AL.51411</v>
          </cell>
          <cell r="C5779" t="str">
            <v>Khoan loã ñöôøng kính 42mm ñeå caém neùo anke baèng maùy khoan tay ñöôøng kính 42mm, ñaù caáp I.</v>
          </cell>
          <cell r="D5779" t="str">
            <v>100m</v>
          </cell>
          <cell r="F5779">
            <v>577821</v>
          </cell>
          <cell r="G5779">
            <v>878595</v>
          </cell>
          <cell r="H5779">
            <v>1251532</v>
          </cell>
        </row>
        <row r="5780">
          <cell r="B5780" t="str">
            <v>AL.51412</v>
          </cell>
          <cell r="C5780" t="str">
            <v>Khoan loã ñöôøng kính 42mm ñeå caém neùo anke baèng maùy khoan tay ñöôøng kính 42mm, ñaù caáp II.</v>
          </cell>
          <cell r="D5780" t="str">
            <v>100m</v>
          </cell>
          <cell r="F5780">
            <v>423316</v>
          </cell>
          <cell r="G5780">
            <v>684231</v>
          </cell>
          <cell r="H5780">
            <v>1134999</v>
          </cell>
        </row>
        <row r="5781">
          <cell r="B5781" t="str">
            <v>AL.51413</v>
          </cell>
          <cell r="C5781" t="str">
            <v>Khoan loã ñöôøng kính 42mm ñeå caém neùo anke baèng maùy khoan tay ñöôøng kính 42mm, ñaù caáp III.</v>
          </cell>
          <cell r="D5781" t="str">
            <v>100m</v>
          </cell>
          <cell r="F5781">
            <v>232679</v>
          </cell>
          <cell r="G5781">
            <v>587091</v>
          </cell>
          <cell r="H5781">
            <v>1016621</v>
          </cell>
        </row>
        <row r="5782">
          <cell r="B5782" t="str">
            <v>AL.51414</v>
          </cell>
          <cell r="C5782" t="str">
            <v>Khoan loã ñöôøng kính 42mm ñeå caém neùo anke baèng maùy khoan tay ñöôøng kính 42mm, ñaù caáp IV.</v>
          </cell>
          <cell r="D5782" t="str">
            <v>100m</v>
          </cell>
          <cell r="F5782">
            <v>137385</v>
          </cell>
          <cell r="G5782">
            <v>465591</v>
          </cell>
          <cell r="H5782">
            <v>919182</v>
          </cell>
        </row>
        <row r="5783">
          <cell r="B5783" t="str">
            <v>AL.51421</v>
          </cell>
          <cell r="C5783" t="str">
            <v>Khoan taïo loã ñöôøng kính 42mm ñeå caém neùo anke baèng maùy khoan xoay ñaäp töï haønh ñöôøng kính 76mm, ñaù caáp I.</v>
          </cell>
          <cell r="D5783" t="str">
            <v>100m</v>
          </cell>
          <cell r="F5783">
            <v>602550</v>
          </cell>
          <cell r="G5783">
            <v>426362</v>
          </cell>
          <cell r="H5783">
            <v>6260906</v>
          </cell>
        </row>
        <row r="5784">
          <cell r="B5784" t="str">
            <v>AL.51422</v>
          </cell>
          <cell r="C5784" t="str">
            <v>Khoan taïo loã ñöôøng kính 42mm ñeå caém neùo anke baèng maùy khoan xoay ñaäp töï haønh ñöôøng kính 76mm, ñaù caáp II.</v>
          </cell>
          <cell r="D5784" t="str">
            <v>100m</v>
          </cell>
          <cell r="F5784">
            <v>439812</v>
          </cell>
          <cell r="G5784">
            <v>395420</v>
          </cell>
          <cell r="H5784">
            <v>5678082</v>
          </cell>
        </row>
        <row r="5785">
          <cell r="B5785" t="str">
            <v>AL.51423</v>
          </cell>
          <cell r="C5785" t="str">
            <v>Khoan taïo loã ñöôøng kính 42mm ñeå caém neùo anke baèng maùy khoan xoay ñaäp töï haønh ñöôøng kính 76mm, ñaù caáp III..</v>
          </cell>
          <cell r="D5785" t="str">
            <v>100m</v>
          </cell>
          <cell r="F5785">
            <v>244746</v>
          </cell>
          <cell r="G5785">
            <v>365267</v>
          </cell>
          <cell r="H5785">
            <v>5110125</v>
          </cell>
        </row>
        <row r="5786">
          <cell r="B5786" t="str">
            <v>AL.51424</v>
          </cell>
          <cell r="C5786" t="str">
            <v>Khoan taïo loã ñöôøng kính 42mm ñeå caém neùo anke baèng maùy khoan xoay ñaäp töï haønh ñöôøng kính 76mm, ñaù caáp IV.</v>
          </cell>
          <cell r="D5786" t="str">
            <v>100m</v>
          </cell>
          <cell r="F5786">
            <v>147138</v>
          </cell>
          <cell r="G5786">
            <v>338114</v>
          </cell>
          <cell r="H5786">
            <v>4598666</v>
          </cell>
        </row>
        <row r="5787">
          <cell r="B5787" t="str">
            <v>AL.51431</v>
          </cell>
          <cell r="C5787" t="str">
            <v>Khoan taïo loã ñöôøng kính 45mm ñeå caém neùo anke baèng maùy khoan töï haønh 2 caàn, ñaù caáp I.</v>
          </cell>
          <cell r="D5787" t="str">
            <v>100m</v>
          </cell>
          <cell r="F5787">
            <v>42468</v>
          </cell>
          <cell r="G5787">
            <v>14709</v>
          </cell>
          <cell r="H5787">
            <v>1669865</v>
          </cell>
        </row>
        <row r="5788">
          <cell r="B5788" t="str">
            <v>AL.51432</v>
          </cell>
          <cell r="C5788" t="str">
            <v>Khoan taïo loã ñöôøng kính 45mm ñeå caém neùo anke baèng maùy khoan töï haønh 2 caàn, ñaù caáp II.</v>
          </cell>
          <cell r="D5788" t="str">
            <v>100m</v>
          </cell>
          <cell r="F5788">
            <v>31821</v>
          </cell>
          <cell r="G5788">
            <v>14709</v>
          </cell>
          <cell r="H5788">
            <v>1534668</v>
          </cell>
        </row>
        <row r="5789">
          <cell r="B5789" t="str">
            <v>AL.51433</v>
          </cell>
          <cell r="C5789" t="str">
            <v>Khoan taïo loã ñöôøng kính 45mm ñeå caém neùo anke baèng maùy khoan töï haønh 2 caàn, ñaù caáp III.</v>
          </cell>
          <cell r="D5789" t="str">
            <v>100m</v>
          </cell>
          <cell r="F5789">
            <v>28718</v>
          </cell>
          <cell r="G5789">
            <v>14709</v>
          </cell>
          <cell r="H5789">
            <v>1381201</v>
          </cell>
        </row>
        <row r="5790">
          <cell r="B5790" t="str">
            <v>AL.51434</v>
          </cell>
          <cell r="C5790" t="str">
            <v>Khoan taïo loã ñöôøng kính 45mm ñeå caém neùo anke baèng maùy khoan töï haønh 2 caàn, ñaù caáp IV.</v>
          </cell>
          <cell r="D5790" t="str">
            <v>100m</v>
          </cell>
          <cell r="F5790">
            <v>25818</v>
          </cell>
          <cell r="G5790">
            <v>14709</v>
          </cell>
          <cell r="H5790">
            <v>1242350</v>
          </cell>
        </row>
        <row r="5791">
          <cell r="B5791" t="str">
            <v>AL.51441</v>
          </cell>
          <cell r="C5791" t="str">
            <v>Khoan taïo loã ñöôøng kính 51mm ñeå caém neùo anke baèng maùy khoan xoay ñaäp töï haønh ñöôøng kính 76mm, ñaù caáp I.</v>
          </cell>
          <cell r="D5791" t="str">
            <v>100m</v>
          </cell>
          <cell r="F5791">
            <v>347822</v>
          </cell>
          <cell r="G5791">
            <v>468986</v>
          </cell>
          <cell r="H5791">
            <v>7822044</v>
          </cell>
        </row>
        <row r="5792">
          <cell r="B5792" t="str">
            <v>AL.51442</v>
          </cell>
          <cell r="C5792" t="str">
            <v>Khoan taïo loã ñöôøng kính 51mm ñeå caém neùo anke baèng maùy khoan xoay ñaäp töï haønh ñöôøng kính 76mm, ñaù caáp II.</v>
          </cell>
          <cell r="D5792" t="str">
            <v>100m</v>
          </cell>
          <cell r="F5792">
            <v>314116</v>
          </cell>
          <cell r="G5792">
            <v>406629</v>
          </cell>
          <cell r="H5792">
            <v>7093513</v>
          </cell>
        </row>
        <row r="5793">
          <cell r="B5793" t="str">
            <v>AL.51443</v>
          </cell>
          <cell r="C5793" t="str">
            <v>Khoan taïo loã ñöôøng kính 51mm ñeå caém neùo anke baèng maùy khoan xoay ñaäp töï haønh ñöôøng kính 76mm, ñaù caáp III.</v>
          </cell>
          <cell r="D5793" t="str">
            <v>100m</v>
          </cell>
          <cell r="F5793">
            <v>282748</v>
          </cell>
          <cell r="G5793">
            <v>392657</v>
          </cell>
          <cell r="H5793">
            <v>6384311</v>
          </cell>
        </row>
        <row r="5794">
          <cell r="B5794" t="str">
            <v>AL.51444</v>
          </cell>
          <cell r="C5794" t="str">
            <v>Khoan taïo loã ñöôøng kính 51mm ñeå caém neùo anke baèng maùy khoan xoay ñaäp töï haønh ñöôøng kính 76mm, ñaù caáp IV.</v>
          </cell>
          <cell r="D5794" t="str">
            <v>100m</v>
          </cell>
          <cell r="F5794">
            <v>254520</v>
          </cell>
          <cell r="G5794">
            <v>358794</v>
          </cell>
          <cell r="H5794">
            <v>5746474</v>
          </cell>
        </row>
        <row r="5795">
          <cell r="B5795" t="str">
            <v>AL.51451</v>
          </cell>
          <cell r="C5795" t="str">
            <v>Khoan taïo loã ñöôøng kính 76mm ñeå caém neùo anke baèng maùy khoan xoay ñaäp töï haønh ñöôøng kính 76mm, ñaù caáp I.</v>
          </cell>
          <cell r="D5795" t="str">
            <v>100m</v>
          </cell>
          <cell r="F5795">
            <v>493362</v>
          </cell>
          <cell r="G5795">
            <v>626894</v>
          </cell>
          <cell r="H5795">
            <v>11021634</v>
          </cell>
        </row>
        <row r="5796">
          <cell r="B5796" t="str">
            <v>AL.51452</v>
          </cell>
          <cell r="C5796" t="str">
            <v>Khoan taïo loã ñöôøng kính 76mm ñeå caém neùo anke baèng maùy khoan xoay ñaäp töï haønh ñöôøng kính 76mm, ñaù caáp II.</v>
          </cell>
          <cell r="D5796" t="str">
            <v>100m</v>
          </cell>
          <cell r="F5796">
            <v>447116</v>
          </cell>
          <cell r="G5796">
            <v>572508</v>
          </cell>
          <cell r="H5796">
            <v>9997230</v>
          </cell>
        </row>
        <row r="5797">
          <cell r="B5797" t="str">
            <v>AL.51453</v>
          </cell>
          <cell r="C5797" t="str">
            <v>Khoan taïo loã ñöôøng kính 76mm ñeå caém neùo anke baèng maùy khoan xoay ñaäp töï haønh ñöôøng kính 76mm, ñaù caáp III.</v>
          </cell>
          <cell r="D5797" t="str">
            <v>100m</v>
          </cell>
          <cell r="F5797">
            <v>402408</v>
          </cell>
          <cell r="G5797">
            <v>519386</v>
          </cell>
          <cell r="H5797">
            <v>8996615</v>
          </cell>
        </row>
        <row r="5798">
          <cell r="B5798" t="str">
            <v>AL.51454</v>
          </cell>
          <cell r="C5798" t="str">
            <v>Khoan taïo loã ñöôøng kính 76mm ñeå caém neùo anke baèng maùy khoan xoay ñaäp töï haønh ñöôøng kính 76mm, ñaù caáp IV.</v>
          </cell>
          <cell r="D5798" t="str">
            <v>100m</v>
          </cell>
          <cell r="F5798">
            <v>362240</v>
          </cell>
          <cell r="G5798">
            <v>471631</v>
          </cell>
          <cell r="H5798">
            <v>8097102</v>
          </cell>
        </row>
        <row r="5799">
          <cell r="B5799" t="str">
            <v>AL.51461</v>
          </cell>
          <cell r="C5799" t="str">
            <v>Khoan taïo loã ñöôøng kính 105mm ñeå caén neùo anke baèng maùy khoan xoay ñaäp töï haønh ñöôøng kính 105mm, ñaù caáp I.</v>
          </cell>
          <cell r="D5799" t="str">
            <v>100m</v>
          </cell>
          <cell r="F5799">
            <v>1194700</v>
          </cell>
          <cell r="G5799">
            <v>1233383</v>
          </cell>
          <cell r="H5799">
            <v>14164794</v>
          </cell>
        </row>
        <row r="5800">
          <cell r="B5800" t="str">
            <v>AL.51462</v>
          </cell>
          <cell r="C5800" t="str">
            <v>Khoan taïo loã ñöôøng kính 105mm ñeå caén neùo anke baèng maùy khoan xoay ñaäp töï haønh ñöôøng kính 105mm, ñaù caáp II.</v>
          </cell>
          <cell r="D5800" t="str">
            <v>100m</v>
          </cell>
          <cell r="F5800">
            <v>1083306</v>
          </cell>
          <cell r="G5800">
            <v>1122363</v>
          </cell>
          <cell r="H5800">
            <v>13031610</v>
          </cell>
        </row>
        <row r="5801">
          <cell r="B5801" t="str">
            <v>AL.51463</v>
          </cell>
          <cell r="C5801" t="str">
            <v>Khoan taïo loã ñöôøng kính 105mm ñeå caén neùo anke baèng maùy khoan xoay ñaäp töï haønh ñöôøng kính 105mm, ñaù caáp III.</v>
          </cell>
          <cell r="D5801" t="str">
            <v>100m</v>
          </cell>
          <cell r="F5801">
            <v>974988</v>
          </cell>
          <cell r="G5801">
            <v>1013907</v>
          </cell>
          <cell r="H5801">
            <v>11982366</v>
          </cell>
        </row>
        <row r="5802">
          <cell r="B5802" t="str">
            <v>AL.51464</v>
          </cell>
          <cell r="C5802" t="str">
            <v>Khoan taïo loã ñöôøng kính 105mm ñeå caén neùo anke baèng maùy khoan xoay ñaäp töï haønh ñöôøng kính 105mm, ñaù caáp IV.</v>
          </cell>
          <cell r="D5802" t="str">
            <v>100m</v>
          </cell>
          <cell r="F5802">
            <v>877614</v>
          </cell>
          <cell r="G5802">
            <v>916266</v>
          </cell>
          <cell r="H5802">
            <v>11017062</v>
          </cell>
        </row>
        <row r="5803">
          <cell r="B5803" t="str">
            <v>AL.52110</v>
          </cell>
          <cell r="C5803" t="str">
            <v>Khoan taïo loã neo ñeå caém neo gia coá maùi taluy ñöôøng, khoan khoâng coù oáng vaùch ñöôøng kính 80mm.</v>
          </cell>
          <cell r="D5803" t="str">
            <v>m</v>
          </cell>
          <cell r="F5803">
            <v>6661</v>
          </cell>
          <cell r="G5803">
            <v>50123</v>
          </cell>
          <cell r="H5803">
            <v>263388</v>
          </cell>
        </row>
        <row r="5804">
          <cell r="B5804" t="str">
            <v>AL.52120</v>
          </cell>
          <cell r="C5804" t="str">
            <v>Khoan taïo loã neo ñeå caém neo gia coá maùi taluy ñöôøng, khoan coù oáng vaùch ñöôøng kính 168mm.</v>
          </cell>
          <cell r="D5804" t="str">
            <v>m</v>
          </cell>
          <cell r="F5804">
            <v>14178</v>
          </cell>
          <cell r="G5804">
            <v>108929</v>
          </cell>
          <cell r="H5804">
            <v>380449</v>
          </cell>
        </row>
        <row r="5805">
          <cell r="B5805" t="str">
            <v>AL.52410</v>
          </cell>
          <cell r="C5805" t="str">
            <v>Saûn xuaát, laép ñaët keùo caêng caùp neo kieåu löïc keùo gia coá maùi taluy ñöôøng.</v>
          </cell>
          <cell r="D5805" t="str">
            <v>taán</v>
          </cell>
          <cell r="F5805">
            <v>30854209</v>
          </cell>
          <cell r="G5805">
            <v>4814974</v>
          </cell>
          <cell r="H5805">
            <v>4752903</v>
          </cell>
        </row>
        <row r="5806">
          <cell r="B5806" t="str">
            <v>AL.52420</v>
          </cell>
          <cell r="C5806" t="str">
            <v>Saûn xuaát, laép ñaët keùo caêng caùp neo kieåu  phaân taùn löïc gia coá maùi taluy ñöôøng.</v>
          </cell>
          <cell r="D5806" t="str">
            <v>taán</v>
          </cell>
          <cell r="F5806">
            <v>93711941</v>
          </cell>
          <cell r="G5806">
            <v>5209644</v>
          </cell>
          <cell r="H5806">
            <v>5419447</v>
          </cell>
        </row>
        <row r="5807">
          <cell r="B5807" t="str">
            <v>AL.52510</v>
          </cell>
          <cell r="C5807" t="str">
            <v>Laép döïng löôùi theùp fi 4 gia coá maùi ñaù.</v>
          </cell>
          <cell r="D5807" t="str">
            <v>m²</v>
          </cell>
          <cell r="F5807">
            <v>48841</v>
          </cell>
          <cell r="G5807">
            <v>29600</v>
          </cell>
          <cell r="H5807">
            <v>7397</v>
          </cell>
        </row>
        <row r="5808">
          <cell r="B5808" t="str">
            <v>AL.52520</v>
          </cell>
          <cell r="C5808" t="str">
            <v>Laép döïng löôùi theùp B40 gia coá maùi ñaù.</v>
          </cell>
          <cell r="D5808" t="str">
            <v>m²</v>
          </cell>
          <cell r="F5808">
            <v>72330</v>
          </cell>
          <cell r="G5808">
            <v>29600</v>
          </cell>
          <cell r="H5808">
            <v>7397</v>
          </cell>
        </row>
        <row r="5809">
          <cell r="B5809" t="str">
            <v>AL.52710</v>
          </cell>
          <cell r="C5809" t="str">
            <v>Baït maùi ñaøo baèng maùy.</v>
          </cell>
          <cell r="D5809" t="str">
            <v>100m²</v>
          </cell>
          <cell r="H5809">
            <v>2722782</v>
          </cell>
        </row>
        <row r="5810">
          <cell r="B5810" t="str">
            <v>AL.52720</v>
          </cell>
          <cell r="C5810" t="str">
            <v>Baït maùi ñaép baèng maùy.</v>
          </cell>
          <cell r="D5810" t="str">
            <v>100m²</v>
          </cell>
          <cell r="H5810">
            <v>2063671</v>
          </cell>
        </row>
        <row r="5811">
          <cell r="B5811" t="str">
            <v>AL.52811</v>
          </cell>
          <cell r="C5811" t="str">
            <v>Saûn xuaát laép döïng löôùi theùp d4 gia coá haàm ngang.</v>
          </cell>
          <cell r="D5811" t="str">
            <v>m²</v>
          </cell>
          <cell r="F5811">
            <v>48821</v>
          </cell>
          <cell r="G5811">
            <v>47360</v>
          </cell>
          <cell r="H5811">
            <v>71733</v>
          </cell>
        </row>
        <row r="5812">
          <cell r="B5812" t="str">
            <v>AL.52812</v>
          </cell>
          <cell r="C5812" t="str">
            <v>Saûn xuaát laép döïng löôùi theùp d4 gia coá haàm ñöùng.</v>
          </cell>
          <cell r="D5812" t="str">
            <v>m²</v>
          </cell>
          <cell r="F5812">
            <v>48821</v>
          </cell>
          <cell r="G5812">
            <v>47360</v>
          </cell>
          <cell r="H5812">
            <v>8294</v>
          </cell>
        </row>
        <row r="5813">
          <cell r="B5813" t="str">
            <v>AL.52813</v>
          </cell>
          <cell r="C5813" t="str">
            <v>Saûn xuaát laép döïng löôùi theùp d4 gia coá haàm nghieâng.</v>
          </cell>
          <cell r="D5813" t="str">
            <v>m²</v>
          </cell>
          <cell r="F5813">
            <v>48821</v>
          </cell>
          <cell r="G5813">
            <v>47360</v>
          </cell>
          <cell r="H5813">
            <v>8439</v>
          </cell>
        </row>
        <row r="5814">
          <cell r="B5814" t="str">
            <v>AL.52821</v>
          </cell>
          <cell r="C5814" t="str">
            <v>Saûn xuaát laép döïng löôùi theùp B40 gia coá haàm ngang.</v>
          </cell>
          <cell r="D5814" t="str">
            <v>m²</v>
          </cell>
          <cell r="F5814">
            <v>72310</v>
          </cell>
          <cell r="G5814">
            <v>47360</v>
          </cell>
          <cell r="H5814">
            <v>71733</v>
          </cell>
        </row>
        <row r="5815">
          <cell r="B5815" t="str">
            <v>AL.52822</v>
          </cell>
          <cell r="C5815" t="str">
            <v>Saûn xuaát laép döïng löôùi theùp B40 gia coá haàm ñöùng.</v>
          </cell>
          <cell r="D5815" t="str">
            <v>m²</v>
          </cell>
          <cell r="F5815">
            <v>72310</v>
          </cell>
          <cell r="G5815">
            <v>47360</v>
          </cell>
          <cell r="H5815">
            <v>8294</v>
          </cell>
        </row>
        <row r="5816">
          <cell r="B5816" t="str">
            <v>AL.52823</v>
          </cell>
          <cell r="C5816" t="str">
            <v>Saûn xuaát laép döïng löôùi theùp B40 gia coá haàm nghieâng.</v>
          </cell>
          <cell r="D5816" t="str">
            <v>m²</v>
          </cell>
          <cell r="F5816">
            <v>72310</v>
          </cell>
          <cell r="G5816">
            <v>47360</v>
          </cell>
          <cell r="H5816">
            <v>8439</v>
          </cell>
        </row>
        <row r="5817">
          <cell r="B5817" t="str">
            <v>AL.53111</v>
          </cell>
          <cell r="C5817" t="str">
            <v>Phun vaåy vöõa phun khoâ gia coá haàm ngang baèng maùy phun vaåy 16m³/h, chieàu daøy lôùp vöõa 2cm.</v>
          </cell>
          <cell r="D5817" t="str">
            <v>100m²</v>
          </cell>
          <cell r="F5817">
            <v>1500775</v>
          </cell>
          <cell r="G5817">
            <v>161546</v>
          </cell>
          <cell r="H5817">
            <v>1423123</v>
          </cell>
        </row>
        <row r="5818">
          <cell r="B5818" t="str">
            <v>AL.53112</v>
          </cell>
          <cell r="C5818" t="str">
            <v>Phun vaåy vöõa phun khoâ gia coá haàm ngang baèng maùy phun vaåy 16m³/h, chieàu daøy lôùp vöõa 3cm.</v>
          </cell>
          <cell r="D5818" t="str">
            <v>100m²</v>
          </cell>
          <cell r="F5818">
            <v>2001145</v>
          </cell>
          <cell r="G5818">
            <v>178550</v>
          </cell>
          <cell r="H5818">
            <v>1826716</v>
          </cell>
        </row>
        <row r="5819">
          <cell r="B5819" t="str">
            <v>AL.53113</v>
          </cell>
          <cell r="C5819" t="str">
            <v>Phun vaåy vöõa phun khoâ gia coá haàm ngang baèng maùy phun vaåy 16m³/h, chieàu daøy lôùp vöõa 5cm.</v>
          </cell>
          <cell r="D5819" t="str">
            <v>100m²</v>
          </cell>
          <cell r="F5819">
            <v>3001215</v>
          </cell>
          <cell r="G5819">
            <v>208309</v>
          </cell>
          <cell r="H5819">
            <v>2641816</v>
          </cell>
        </row>
        <row r="5820">
          <cell r="B5820" t="str">
            <v>AL.53114</v>
          </cell>
          <cell r="C5820" t="str">
            <v>Phun vaåy vöõa phun khoâ gia coá haàm ngang baèng maùy phun vaåy 16m³/h, chieàu daøy lôùp vöõa 5cm.</v>
          </cell>
          <cell r="D5820" t="str">
            <v>100m²</v>
          </cell>
          <cell r="F5820">
            <v>4001619</v>
          </cell>
          <cell r="G5820">
            <v>242318</v>
          </cell>
          <cell r="H5820">
            <v>3452960</v>
          </cell>
        </row>
        <row r="5821">
          <cell r="B5821" t="str">
            <v>AL.53115</v>
          </cell>
          <cell r="C5821" t="str">
            <v>Phun vaåy vöõa phun khoâ gia coá haàm ngang baèng maùy phun vaåy 16m³/h, chieàu daøy lôùp vöõa 10cm.</v>
          </cell>
          <cell r="D5821" t="str">
            <v>100m²</v>
          </cell>
          <cell r="F5821">
            <v>5502394</v>
          </cell>
          <cell r="G5821">
            <v>288444</v>
          </cell>
          <cell r="H5821">
            <v>4671653</v>
          </cell>
        </row>
        <row r="5822">
          <cell r="B5822" t="str">
            <v>AL.53121</v>
          </cell>
          <cell r="C5822" t="str">
            <v>Phun vaåy vöõa phun öôùt gia coá haàm ngang baèng maùy phun vaåy 16m³/h, chieàu daøy lôùp vöõa 2cm.</v>
          </cell>
          <cell r="D5822" t="str">
            <v>100m²</v>
          </cell>
          <cell r="F5822">
            <v>1261665</v>
          </cell>
          <cell r="G5822">
            <v>161546</v>
          </cell>
          <cell r="H5822">
            <v>1217369</v>
          </cell>
        </row>
        <row r="5823">
          <cell r="B5823" t="str">
            <v>AL.53122</v>
          </cell>
          <cell r="C5823" t="str">
            <v>Phun vaåy vöõa phun öôùt  gia coá haàm ngang baèng maùy phun vaåy 16m³/h, chieàu daøy lôùp vöõa 3cm.</v>
          </cell>
          <cell r="D5823" t="str">
            <v>100m²</v>
          </cell>
          <cell r="F5823">
            <v>1682220</v>
          </cell>
          <cell r="G5823">
            <v>178550</v>
          </cell>
          <cell r="H5823">
            <v>1553697</v>
          </cell>
        </row>
        <row r="5824">
          <cell r="B5824" t="str">
            <v>AL.53123</v>
          </cell>
          <cell r="C5824" t="str">
            <v>Phun vaåy vöõa phun öôùt  gia coá haàm ngang baèng maùy phun vaåy 16m³/h, chieàu daøy lôùp vöõa 5cm.</v>
          </cell>
          <cell r="D5824" t="str">
            <v>100m²</v>
          </cell>
          <cell r="F5824">
            <v>2523330</v>
          </cell>
          <cell r="G5824">
            <v>208309</v>
          </cell>
          <cell r="H5824">
            <v>2226352</v>
          </cell>
        </row>
        <row r="5825">
          <cell r="B5825" t="str">
            <v>AL.53124</v>
          </cell>
          <cell r="C5825" t="str">
            <v>Phun vaåy vöõa phun öôùt  gia coá haàm ngang baèng maùy phun vaåy 16m³/h, chieàu daøy lôùp vöõa 5cm.</v>
          </cell>
          <cell r="D5825" t="str">
            <v>100m²</v>
          </cell>
          <cell r="F5825">
            <v>3364440</v>
          </cell>
          <cell r="G5825">
            <v>242318</v>
          </cell>
          <cell r="H5825">
            <v>2902965</v>
          </cell>
        </row>
        <row r="5826">
          <cell r="B5826" t="str">
            <v>AL.53125</v>
          </cell>
          <cell r="C5826" t="str">
            <v>Phun vaåy vöõa phun öôùt  gia coá haàm ngang baèng maùy phun vaåy 16m³/h, chieàu daøy lôùp vöõa 10cm.</v>
          </cell>
          <cell r="D5826" t="str">
            <v>100m²</v>
          </cell>
          <cell r="F5826">
            <v>4626105</v>
          </cell>
          <cell r="G5826">
            <v>288444</v>
          </cell>
          <cell r="H5826">
            <v>3915905</v>
          </cell>
        </row>
        <row r="5827">
          <cell r="B5827" t="str">
            <v>AL.53131</v>
          </cell>
          <cell r="C5827" t="str">
            <v>Phun vaåy vöõa phun khoâ gia coá haàm ngang baèng maùy phun vaåy 9m³/h, chieàu daøy lôùp vöõa 2cm.</v>
          </cell>
          <cell r="D5827" t="str">
            <v>100m²</v>
          </cell>
          <cell r="F5827">
            <v>1500775</v>
          </cell>
          <cell r="G5827">
            <v>161546</v>
          </cell>
          <cell r="H5827">
            <v>1896629</v>
          </cell>
        </row>
        <row r="5828">
          <cell r="B5828" t="str">
            <v>AL.53132</v>
          </cell>
          <cell r="C5828" t="str">
            <v>Phun vaåy vöõa phun khoâ gia coá haàm ngang baèng maùy phun vaåy 9m³/h, chieàu daøy lôùp vöõa 3cm.</v>
          </cell>
          <cell r="D5828" t="str">
            <v>100m²</v>
          </cell>
          <cell r="F5828">
            <v>2001145</v>
          </cell>
          <cell r="G5828">
            <v>178550</v>
          </cell>
          <cell r="H5828">
            <v>2459789</v>
          </cell>
        </row>
        <row r="5829">
          <cell r="B5829" t="str">
            <v>AL.53133</v>
          </cell>
          <cell r="C5829" t="str">
            <v>Phun vaåy vöõa phun khoâ gia coá haàm ngang baèng maùy phun vaåy 9m³/h, chieàu daøy lôùp vöõa 5cm.</v>
          </cell>
          <cell r="D5829" t="str">
            <v>100m²</v>
          </cell>
          <cell r="F5829">
            <v>3001215</v>
          </cell>
          <cell r="G5829">
            <v>208309</v>
          </cell>
          <cell r="H5829">
            <v>3588829</v>
          </cell>
        </row>
        <row r="5830">
          <cell r="B5830" t="str">
            <v>AL.53134</v>
          </cell>
          <cell r="C5830" t="str">
            <v>Phun vaåy vöõa phun khoâ gia coá haàm ngang baèng maùy phun vaåy 9m³/h, chieàu daøy lôùp vöõa 7cm.</v>
          </cell>
          <cell r="D5830" t="str">
            <v>100m²</v>
          </cell>
          <cell r="F5830">
            <v>4001619</v>
          </cell>
          <cell r="G5830">
            <v>242318</v>
          </cell>
          <cell r="H5830">
            <v>4715849</v>
          </cell>
        </row>
        <row r="5831">
          <cell r="B5831" t="str">
            <v>AL.53135</v>
          </cell>
          <cell r="C5831" t="str">
            <v>Phun vaåy vöõa phun khoâ gia coá haàm ngang baèng maùy phun vaåy 9m³/h, chieàu daøy lôùp vöõa 10cm.</v>
          </cell>
          <cell r="D5831" t="str">
            <v>100m²</v>
          </cell>
          <cell r="F5831">
            <v>5502394</v>
          </cell>
          <cell r="G5831">
            <v>288444</v>
          </cell>
          <cell r="H5831">
            <v>6407349</v>
          </cell>
        </row>
        <row r="5832">
          <cell r="B5832" t="str">
            <v>AL.53141</v>
          </cell>
          <cell r="C5832" t="str">
            <v>Phun vaåy vöõa phun khoâ gia coá haàm ñöùng, nghieâng baèng maùy phun vaåy 9m³/h, chieàu daøy lôùp vöõa 2cm.</v>
          </cell>
          <cell r="D5832" t="str">
            <v>100m²</v>
          </cell>
          <cell r="F5832">
            <v>1099943</v>
          </cell>
          <cell r="G5832">
            <v>197808</v>
          </cell>
          <cell r="H5832">
            <v>921338</v>
          </cell>
        </row>
        <row r="5833">
          <cell r="B5833" t="str">
            <v>AL.53142</v>
          </cell>
          <cell r="C5833" t="str">
            <v>Phun vaåy vöõa phun khoâ gia coá haàm ñöùng, nghieâng  baèng maùy phun vaåy 9m³/h, chieàu daøy lôùp vöõa 3cm.</v>
          </cell>
          <cell r="D5833" t="str">
            <v>100m²</v>
          </cell>
          <cell r="F5833">
            <v>1466590</v>
          </cell>
          <cell r="G5833">
            <v>218639</v>
          </cell>
          <cell r="H5833">
            <v>1228451</v>
          </cell>
        </row>
        <row r="5834">
          <cell r="B5834" t="str">
            <v>AL.53143</v>
          </cell>
          <cell r="C5834" t="str">
            <v>Phun vaåy vöõa phun khoâ gia coá haàm ñöùng, nghieâng  baèng maùy phun vaåy 9m³/h, chieàu daøy lôùp vöõa 5cm.</v>
          </cell>
          <cell r="D5834" t="str">
            <v>100m²</v>
          </cell>
          <cell r="F5834">
            <v>2199550</v>
          </cell>
          <cell r="G5834">
            <v>255072</v>
          </cell>
          <cell r="H5834">
            <v>1840656</v>
          </cell>
        </row>
        <row r="5835">
          <cell r="B5835" t="str">
            <v>AL.53144</v>
          </cell>
          <cell r="C5835" t="str">
            <v>Phun vaåy vöõa phun khoâ gia coá haàm ñöùng, nghieâng baèng maùy phun vaåy 9m³/h, chieàu daøy lôùp vöõa 7cm.</v>
          </cell>
          <cell r="D5835" t="str">
            <v>100m²</v>
          </cell>
          <cell r="F5835">
            <v>2933180</v>
          </cell>
          <cell r="G5835">
            <v>296734</v>
          </cell>
          <cell r="H5835">
            <v>2456902</v>
          </cell>
        </row>
        <row r="5836">
          <cell r="B5836" t="str">
            <v>AL.53145</v>
          </cell>
          <cell r="C5836" t="str">
            <v>Phun vaåy vöõa phun khoâ gia coá haàm ñöùng, nghieâng  baèng maùy phun vaåy 9m³/h, chieàu daøy lôùp vöõa 10cm.</v>
          </cell>
          <cell r="D5836" t="str">
            <v>100m²</v>
          </cell>
          <cell r="F5836">
            <v>4033123</v>
          </cell>
          <cell r="G5836">
            <v>353190</v>
          </cell>
          <cell r="H5836">
            <v>3376220</v>
          </cell>
        </row>
        <row r="5837">
          <cell r="B5837" t="str">
            <v>AL.53210</v>
          </cell>
          <cell r="C5837" t="str">
            <v>Phun xi maêng laáp ñaày haàm ngang.</v>
          </cell>
          <cell r="D5837" t="str">
            <v>1 taán xi maêng</v>
          </cell>
          <cell r="F5837">
            <v>846671</v>
          </cell>
          <cell r="G5837">
            <v>64647</v>
          </cell>
          <cell r="H5837">
            <v>268614</v>
          </cell>
        </row>
        <row r="5838">
          <cell r="B5838" t="str">
            <v>AL.53310</v>
          </cell>
          <cell r="C5838" t="str">
            <v>Bôm vöõa cheøn caùp neo, caàn neo theùp fi 32mm gia coá maùi taluy ñöôøng.</v>
          </cell>
          <cell r="D5838" t="str">
            <v>1 taán xi maêng</v>
          </cell>
          <cell r="F5838">
            <v>1967460</v>
          </cell>
          <cell r="G5838">
            <v>1408972</v>
          </cell>
          <cell r="H5838">
            <v>718449</v>
          </cell>
        </row>
        <row r="5839">
          <cell r="B5839" t="str">
            <v>AL.53411</v>
          </cell>
          <cell r="C5839" t="str">
            <v>Khoan, phun baèng maùy khoan xoay ñaäp töï haønh fi76mm.</v>
          </cell>
          <cell r="D5839" t="str">
            <v>100m</v>
          </cell>
          <cell r="F5839">
            <v>2161000</v>
          </cell>
          <cell r="G5839">
            <v>3630964</v>
          </cell>
          <cell r="H5839">
            <v>15643968</v>
          </cell>
        </row>
        <row r="5840">
          <cell r="B5840" t="str">
            <v>AL.53421</v>
          </cell>
          <cell r="C5840" t="str">
            <v>Khoan, phun baèng maùy khoan xoay ñaäp töï haønh fi 105mm.</v>
          </cell>
          <cell r="D5840" t="str">
            <v>100m</v>
          </cell>
          <cell r="F5840">
            <v>2482500</v>
          </cell>
          <cell r="G5840">
            <v>3630964</v>
          </cell>
          <cell r="H5840">
            <v>20777220</v>
          </cell>
        </row>
        <row r="5841">
          <cell r="B5841" t="str">
            <v>AL.55120</v>
          </cell>
          <cell r="C5841" t="str">
            <v>Khoan kieåm tra, xöû lyù ñaùy coïc khoan nhoài, ñöôøng kính loã khoan &gt;80mm.</v>
          </cell>
          <cell r="D5841" t="str">
            <v>m²</v>
          </cell>
          <cell r="F5841">
            <v>6032</v>
          </cell>
          <cell r="G5841">
            <v>446376</v>
          </cell>
          <cell r="H5841">
            <v>405597</v>
          </cell>
        </row>
        <row r="5842">
          <cell r="B5842" t="str">
            <v>AL.55110</v>
          </cell>
          <cell r="C5842" t="str">
            <v>Khoan kieåm tra, xöû lyù ñaùy coïc khoan nhoài, ñöôøng kính loã khoan &lt;=80mm.</v>
          </cell>
          <cell r="D5842" t="str">
            <v>m²</v>
          </cell>
          <cell r="F5842">
            <v>4768</v>
          </cell>
          <cell r="G5842">
            <v>340096</v>
          </cell>
          <cell r="H5842">
            <v>315464</v>
          </cell>
        </row>
        <row r="5843">
          <cell r="B5843" t="str">
            <v>AL.61110</v>
          </cell>
          <cell r="C5843" t="str">
            <v>Laép döïng daøn giaùo ngoaøi chieàu cao &lt;=16m.</v>
          </cell>
          <cell r="D5843" t="str">
            <v>100m²</v>
          </cell>
          <cell r="F5843">
            <v>233365</v>
          </cell>
          <cell r="G5843">
            <v>217068</v>
          </cell>
          <cell r="H5843">
            <v>26052</v>
          </cell>
        </row>
        <row r="5844">
          <cell r="B5844" t="str">
            <v>AL.61120</v>
          </cell>
          <cell r="C5844" t="str">
            <v>Laép döïng daøn giaùo ngoaøi chieàu cao &gt;16 ñeán &lt;=50m.</v>
          </cell>
          <cell r="D5844" t="str">
            <v>100m²</v>
          </cell>
          <cell r="F5844">
            <v>266283</v>
          </cell>
          <cell r="G5844">
            <v>256536</v>
          </cell>
          <cell r="H5844">
            <v>31262</v>
          </cell>
        </row>
        <row r="5845">
          <cell r="B5845" t="str">
            <v>AL.61130</v>
          </cell>
          <cell r="C5845" t="str">
            <v>Laép döïng daøn giaùo ngoaøi chieàu cao &gt;50m.</v>
          </cell>
          <cell r="D5845" t="str">
            <v>100m²</v>
          </cell>
          <cell r="F5845">
            <v>319920</v>
          </cell>
          <cell r="G5845">
            <v>284162</v>
          </cell>
          <cell r="H5845">
            <v>45079</v>
          </cell>
        </row>
        <row r="5846">
          <cell r="B5846" t="str">
            <v>AL.61210</v>
          </cell>
          <cell r="C5846" t="str">
            <v>Laép döïng daøn giaùo trong coù chieàu cao &gt;3,6m. Chieàu cao chuaån 3,6m.</v>
          </cell>
          <cell r="D5846" t="str">
            <v>100m²</v>
          </cell>
          <cell r="F5846">
            <v>217680</v>
          </cell>
          <cell r="G5846">
            <v>138135</v>
          </cell>
        </row>
        <row r="5847">
          <cell r="B5847" t="str">
            <v>AL.61220</v>
          </cell>
          <cell r="C5847" t="str">
            <v>Laép döïng daøn giaùo trong coù chieàu cao &gt;3,6m. Moãi 1,2m taêng theâm.</v>
          </cell>
          <cell r="D5847" t="str">
            <v>100m²</v>
          </cell>
          <cell r="F5847">
            <v>21200</v>
          </cell>
          <cell r="G5847">
            <v>37888</v>
          </cell>
        </row>
        <row r="5848">
          <cell r="B5848" t="str">
            <v>AL.71110</v>
          </cell>
          <cell r="C5848" t="str">
            <v>Boác xeáp vaø vaän chuyeån caùt caùc loaïi, than xæ leân cao.</v>
          </cell>
          <cell r="D5848" t="str">
            <v>m³</v>
          </cell>
          <cell r="G5848">
            <v>14603</v>
          </cell>
          <cell r="H5848">
            <v>19397</v>
          </cell>
        </row>
        <row r="5849">
          <cell r="B5849" t="str">
            <v>AL.71120</v>
          </cell>
          <cell r="C5849" t="str">
            <v>Boác xeáp vaø vaän chuyeån soûi, ñaù daêm caùc loaïi leân cao.</v>
          </cell>
          <cell r="D5849" t="str">
            <v>m³</v>
          </cell>
          <cell r="G5849">
            <v>17760</v>
          </cell>
          <cell r="H5849">
            <v>19397</v>
          </cell>
        </row>
        <row r="5850">
          <cell r="B5850" t="str">
            <v>AL.71130</v>
          </cell>
          <cell r="C5850" t="str">
            <v>Boác xeáp vaø vaän chuyeån  caùc loaïi sôn, boät (boät ñaù, boät baû...) leân cao.</v>
          </cell>
          <cell r="D5850" t="str">
            <v>taán</v>
          </cell>
          <cell r="G5850">
            <v>13024</v>
          </cell>
          <cell r="H5850">
            <v>21553</v>
          </cell>
        </row>
        <row r="5851">
          <cell r="B5851" t="str">
            <v>AL.72110</v>
          </cell>
          <cell r="C5851" t="str">
            <v>Boác xeáp vaø vaän chuyeån gaïch xaây caùc loaïi leân cao.</v>
          </cell>
          <cell r="D5851" t="str">
            <v>1000v</v>
          </cell>
          <cell r="G5851">
            <v>22496</v>
          </cell>
          <cell r="H5851">
            <v>15087</v>
          </cell>
        </row>
        <row r="5852">
          <cell r="B5852" t="str">
            <v>AL.72120</v>
          </cell>
          <cell r="C5852" t="str">
            <v>Boác xeáp vaø vaän chuyeån gaïch oáp, laùt caùc loaïi leân cao.</v>
          </cell>
          <cell r="D5852" t="str">
            <v>10m²</v>
          </cell>
          <cell r="G5852">
            <v>7893</v>
          </cell>
          <cell r="H5852">
            <v>4311</v>
          </cell>
        </row>
        <row r="5853">
          <cell r="B5853" t="str">
            <v>AL.72210</v>
          </cell>
          <cell r="C5853" t="str">
            <v>Boác xeáp vaø vaän chuyeån ñaù oáp caùc loaïi leân cao.</v>
          </cell>
          <cell r="D5853" t="str">
            <v>10m²</v>
          </cell>
          <cell r="G5853">
            <v>7893</v>
          </cell>
          <cell r="H5853">
            <v>4311</v>
          </cell>
        </row>
        <row r="5854">
          <cell r="B5854" t="str">
            <v>AL.72310</v>
          </cell>
          <cell r="C5854" t="str">
            <v>Boác xeáp vaø vaän chuyeån ngoùi caùc loaïi leân cao.</v>
          </cell>
          <cell r="D5854" t="str">
            <v>1000v</v>
          </cell>
          <cell r="G5854">
            <v>26048</v>
          </cell>
          <cell r="H5854">
            <v>64658</v>
          </cell>
        </row>
        <row r="5855">
          <cell r="B5855" t="str">
            <v>AL.73110</v>
          </cell>
          <cell r="C5855" t="str">
            <v>Boác xeáp vaø vaän chuyeån voâi, than xæ caùc loaïi leân cao.</v>
          </cell>
          <cell r="D5855" t="str">
            <v>taán</v>
          </cell>
          <cell r="G5855">
            <v>18155</v>
          </cell>
          <cell r="H5855">
            <v>21553</v>
          </cell>
        </row>
        <row r="5856">
          <cell r="B5856" t="str">
            <v>AL.73210</v>
          </cell>
          <cell r="C5856" t="str">
            <v>Boác xeáp vaø vaän chuyeån taám lôïp caùc loaïi leân cao.</v>
          </cell>
          <cell r="D5856" t="str">
            <v>100m²</v>
          </cell>
          <cell r="G5856">
            <v>14997</v>
          </cell>
          <cell r="H5856">
            <v>64658</v>
          </cell>
        </row>
        <row r="5857">
          <cell r="B5857" t="str">
            <v>AL.73310</v>
          </cell>
          <cell r="C5857" t="str">
            <v>Boác xeáp vaø vaän chuyeån xi maêng caùc loaïi leân cao.</v>
          </cell>
          <cell r="D5857" t="str">
            <v>taán</v>
          </cell>
          <cell r="G5857">
            <v>14997</v>
          </cell>
          <cell r="H5857">
            <v>19397</v>
          </cell>
        </row>
        <row r="5858">
          <cell r="B5858" t="str">
            <v>AL.73410</v>
          </cell>
          <cell r="C5858" t="str">
            <v>Boác xeáp vaø vaän chuyeån goã caùc loaïi leân cao.</v>
          </cell>
          <cell r="D5858" t="str">
            <v>m³</v>
          </cell>
          <cell r="G5858">
            <v>14997</v>
          </cell>
          <cell r="H5858">
            <v>21553</v>
          </cell>
        </row>
        <row r="5859">
          <cell r="B5859" t="str">
            <v>AL.73510</v>
          </cell>
          <cell r="C5859" t="str">
            <v>Boác xeáp vaø vaän chuyeån kính caùc loaïi leân cao.</v>
          </cell>
          <cell r="D5859" t="str">
            <v>10m²</v>
          </cell>
          <cell r="G5859">
            <v>11840</v>
          </cell>
          <cell r="H5859">
            <v>10776</v>
          </cell>
        </row>
        <row r="5860">
          <cell r="B5860" t="str">
            <v>AL.73610</v>
          </cell>
          <cell r="C5860" t="str">
            <v>Boác xeáp vaø vaän chuyeån caáu kieän beâ toâng ñuùc saün leân cao.</v>
          </cell>
          <cell r="D5860" t="str">
            <v>taán</v>
          </cell>
          <cell r="G5860">
            <v>23286</v>
          </cell>
          <cell r="H5860">
            <v>6466</v>
          </cell>
        </row>
        <row r="5861">
          <cell r="B5861" t="str">
            <v>AL.74110</v>
          </cell>
          <cell r="C5861" t="str">
            <v>Boác xeáp vaø vaän chuyeån vaät tö vaø caùc loaïi phuï kieän caáp thoaùt nöôùc, veä sinh trong nhaø leân cao.</v>
          </cell>
          <cell r="D5861" t="str">
            <v>taán</v>
          </cell>
          <cell r="G5861">
            <v>27627</v>
          </cell>
          <cell r="H5861">
            <v>30174</v>
          </cell>
        </row>
        <row r="5862">
          <cell r="B5862" t="str">
            <v>AL.74210</v>
          </cell>
          <cell r="C5862" t="str">
            <v>Boác xeáp vaø vaän chuyeån vaät tö vaø caùc loaïi thieát bò ñieän trong nhaø leân cao.</v>
          </cell>
          <cell r="D5862" t="str">
            <v>taán</v>
          </cell>
          <cell r="G5862">
            <v>98668</v>
          </cell>
          <cell r="H5862">
            <v>43105</v>
          </cell>
        </row>
        <row r="5863">
          <cell r="B5863" t="str">
            <v>AL.75110</v>
          </cell>
          <cell r="C5863" t="str">
            <v>Boác xeáp vaø vaän chuyeån cöûa caùc loaïi leân cao.</v>
          </cell>
          <cell r="D5863" t="str">
            <v>10m²</v>
          </cell>
          <cell r="G5863">
            <v>5920</v>
          </cell>
          <cell r="H5863">
            <v>34484</v>
          </cell>
        </row>
        <row r="5864">
          <cell r="B5864" t="str">
            <v>AL.76110</v>
          </cell>
          <cell r="C5864" t="str">
            <v>Boác xeáp vaø vaän chuyeån vaät lieäu phuï caùc loaïi leân cao.</v>
          </cell>
          <cell r="D5864" t="str">
            <v>taán</v>
          </cell>
          <cell r="G5864">
            <v>4736</v>
          </cell>
          <cell r="H5864">
            <v>6466</v>
          </cell>
        </row>
        <row r="5865">
          <cell r="B5865" t="str">
            <v>AL.76120</v>
          </cell>
          <cell r="C5865" t="str">
            <v>Vaän chuyeån caùc loaïi pheá thaûi töø treân cao xuoáng.</v>
          </cell>
          <cell r="D5865" t="str">
            <v>m³</v>
          </cell>
          <cell r="G5865">
            <v>19339</v>
          </cell>
          <cell r="H5865">
            <v>28018</v>
          </cell>
        </row>
        <row r="5866">
          <cell r="B5866" t="str">
            <v>AL.23111</v>
          </cell>
          <cell r="C5866" t="str">
            <v>Traùm khe 1x4 ñöôøng laên, saân ñoã baèng mastic.</v>
          </cell>
          <cell r="D5866" t="str">
            <v>10m</v>
          </cell>
          <cell r="F5866">
            <v>114892</v>
          </cell>
          <cell r="G5866">
            <v>27627</v>
          </cell>
          <cell r="H5866">
            <v>36605</v>
          </cell>
        </row>
        <row r="5867">
          <cell r="B5867" t="str">
            <v>AL.23112</v>
          </cell>
          <cell r="C5867" t="str">
            <v>Traùm khe 2x4 ñöôøng laên, saân ñoã baèng mastic.</v>
          </cell>
          <cell r="D5867" t="str">
            <v>10m</v>
          </cell>
          <cell r="F5867">
            <v>151347</v>
          </cell>
          <cell r="G5867">
            <v>43414</v>
          </cell>
          <cell r="H5867">
            <v>36605</v>
          </cell>
        </row>
        <row r="5868">
          <cell r="B5868" t="str">
            <v>AL.24111</v>
          </cell>
          <cell r="C5868" t="str">
            <v>Laøm khe co doïc saân baõi, maët ñöôøng beâ toâng.</v>
          </cell>
          <cell r="D5868" t="str">
            <v>m</v>
          </cell>
          <cell r="F5868">
            <v>45344</v>
          </cell>
          <cell r="G5868">
            <v>5920</v>
          </cell>
          <cell r="H5868">
            <v>4806</v>
          </cell>
        </row>
        <row r="5869">
          <cell r="B5869" t="str">
            <v>AL.24112</v>
          </cell>
          <cell r="C5869" t="str">
            <v>Laøm khe giaõn doïc saân baõi, maët ñöôøng beâ toâng.</v>
          </cell>
          <cell r="D5869" t="str">
            <v>m</v>
          </cell>
          <cell r="F5869">
            <v>90294</v>
          </cell>
          <cell r="G5869">
            <v>12629</v>
          </cell>
          <cell r="H5869">
            <v>18651</v>
          </cell>
        </row>
        <row r="5870">
          <cell r="B5870" t="str">
            <v>AL.24113</v>
          </cell>
          <cell r="C5870" t="str">
            <v>Laøm khe doïc doïc saân baõi, maët ñöôøng beâ toâng.</v>
          </cell>
          <cell r="D5870" t="str">
            <v>m</v>
          </cell>
          <cell r="F5870">
            <v>17063</v>
          </cell>
          <cell r="G5870">
            <v>29600</v>
          </cell>
          <cell r="H5870">
            <v>4638</v>
          </cell>
        </row>
        <row r="5871">
          <cell r="B5871" t="str">
            <v>AL.52210</v>
          </cell>
          <cell r="C5871" t="str">
            <v>Saûn xuaát, laép ñaët theùp neùo anke neàn ñaù vaø bôm vöõa neàn ñaù, VXM caùt vaøng M125 - caùt coù moâ ñun ñoä lôùn ML&gt;2</v>
          </cell>
          <cell r="D5871" t="str">
            <v>taán</v>
          </cell>
          <cell r="F5871">
            <v>8120478</v>
          </cell>
          <cell r="G5871">
            <v>1268469</v>
          </cell>
          <cell r="H5871">
            <v>711873</v>
          </cell>
        </row>
        <row r="5872">
          <cell r="B5872" t="str">
            <v>AL.52220</v>
          </cell>
          <cell r="C5872" t="str">
            <v>Saûn xuaát, laép ñaët theùp neùo anke maùi ñaù vaø bôm vöõa, VXM caùt vaøng M125 - caùt coù moâ ñun ñoä lôùn ML&gt;2</v>
          </cell>
          <cell r="D5872" t="str">
            <v>taán</v>
          </cell>
          <cell r="F5872">
            <v>8120478</v>
          </cell>
          <cell r="G5872">
            <v>1389633</v>
          </cell>
          <cell r="H5872">
            <v>1967152</v>
          </cell>
        </row>
        <row r="5873">
          <cell r="B5873" t="str">
            <v>AL.52311</v>
          </cell>
          <cell r="C5873" t="str">
            <v>Saûn xuaát, laép ñaët theùp neùo anke vaø bôm vöõa haàm ngang baèng maùy naâng, VXM caùt vaøng M125 - caùt coù moâ ñun ñoä lôùn ML&gt;2</v>
          </cell>
          <cell r="D5873" t="str">
            <v>taán</v>
          </cell>
          <cell r="F5873">
            <v>8201683</v>
          </cell>
          <cell r="G5873">
            <v>1466199</v>
          </cell>
          <cell r="H5873">
            <v>2784211</v>
          </cell>
        </row>
        <row r="5874">
          <cell r="B5874" t="str">
            <v>AL.52312</v>
          </cell>
          <cell r="C5874" t="str">
            <v>Saûn xuaát, laép ñaët theùp neùo anke vaø bôm vöõa haàm ngang baèng maùy khoan, VXM caùt vaøng M125 - caùt coù moâ ñun ñoä lôùn ML&gt;2</v>
          </cell>
          <cell r="D5874" t="str">
            <v>taán</v>
          </cell>
          <cell r="F5874">
            <v>8201683</v>
          </cell>
          <cell r="G5874">
            <v>1466199</v>
          </cell>
          <cell r="H5874">
            <v>5663457</v>
          </cell>
        </row>
        <row r="5875">
          <cell r="B5875" t="str">
            <v>AL.52321</v>
          </cell>
          <cell r="C5875" t="str">
            <v>Saûn xuaát, laép ñaët theùp neùo anke vaø bôm vöõa haàm ñöùng, VXM caùt vaøng M125 - caùt coù moâ ñun ñoä lôùn ML&gt;2</v>
          </cell>
          <cell r="D5875" t="str">
            <v>taán</v>
          </cell>
          <cell r="F5875">
            <v>8201683</v>
          </cell>
          <cell r="G5875">
            <v>2220019</v>
          </cell>
          <cell r="H5875">
            <v>1137271</v>
          </cell>
        </row>
        <row r="5876">
          <cell r="B5876" t="str">
            <v>AL.52322</v>
          </cell>
          <cell r="C5876" t="str">
            <v>Saûn xuaát, laép ñaët theùp neùo anke vaø bôm vöõa haàm nghieâng, VXM caùt vaøng M100 - caùt coù moâ ñun ñoä lôùn ML&gt;2</v>
          </cell>
          <cell r="D5876" t="str">
            <v>taán</v>
          </cell>
          <cell r="F5876">
            <v>8201683</v>
          </cell>
          <cell r="G5876">
            <v>2552726</v>
          </cell>
          <cell r="H5876">
            <v>1263607</v>
          </cell>
        </row>
        <row r="5877">
          <cell r="B5877" t="str">
            <v>AL.52331</v>
          </cell>
          <cell r="C5877" t="str">
            <v>Saûn xuaát, laép ñaët theùp neùo anke vaø bôm vöõa haàm nghieâng, VXM caùt vaøng M125 - caùt coù moâ ñun ñoä lôùn ML&gt;2</v>
          </cell>
          <cell r="D5877" t="str">
            <v>taán</v>
          </cell>
          <cell r="F5877">
            <v>8201683</v>
          </cell>
          <cell r="G5877">
            <v>2552726</v>
          </cell>
          <cell r="H5877">
            <v>1263607</v>
          </cell>
        </row>
        <row r="5878">
          <cell r="B5878" t="str">
            <v>AL.13211</v>
          </cell>
          <cell r="C5878" t="str">
            <v>Laøm moùng ñaù daêm caàu beán ngaäp nöôùc, chieàu saâu &lt;=1,5m.</v>
          </cell>
          <cell r="D5878" t="str">
            <v>100m³</v>
          </cell>
          <cell r="F5878">
            <v>15000000</v>
          </cell>
          <cell r="G5878">
            <v>286641</v>
          </cell>
          <cell r="H5878">
            <v>4044969</v>
          </cell>
        </row>
        <row r="5879">
          <cell r="B5879" t="str">
            <v>AL.13212</v>
          </cell>
          <cell r="C5879" t="str">
            <v>Laøm moùng ñaù daêm caàu beán ngaäp nöôùc, chieàu saâu &gt;1,5m.</v>
          </cell>
          <cell r="D5879" t="str">
            <v>100m³</v>
          </cell>
          <cell r="F5879">
            <v>15000000</v>
          </cell>
          <cell r="G5879">
            <v>319785</v>
          </cell>
          <cell r="H5879">
            <v>4044969</v>
          </cell>
        </row>
        <row r="5880">
          <cell r="B5880" t="str">
            <v>AL.52610</v>
          </cell>
          <cell r="C5880" t="str">
            <v>Phun vaåy gia coá maùi ñaù taluy baèng maùy phun vaåy, chieàu daøy lôùp vöõa 2cm.</v>
          </cell>
          <cell r="D5880" t="str">
            <v>100m²</v>
          </cell>
          <cell r="F5880">
            <v>1047660</v>
          </cell>
          <cell r="G5880">
            <v>149975</v>
          </cell>
          <cell r="H5880">
            <v>854857</v>
          </cell>
        </row>
        <row r="5881">
          <cell r="B5881" t="str">
            <v>AL.52620</v>
          </cell>
          <cell r="C5881" t="str">
            <v>Phun vaåy gia coá maùi ñaù taluy baèng maùy phun vaåy, chieàu daøy lôùp vöõa 3cm.</v>
          </cell>
          <cell r="D5881" t="str">
            <v>100m²</v>
          </cell>
          <cell r="F5881">
            <v>1396880</v>
          </cell>
          <cell r="G5881">
            <v>165761</v>
          </cell>
          <cell r="H5881">
            <v>1118053</v>
          </cell>
        </row>
        <row r="5882">
          <cell r="B5882" t="str">
            <v>AL.52630</v>
          </cell>
          <cell r="C5882" t="str">
            <v>Phun vaåy gia coá maùi ñaù taluy baèng maùy phun vaåy, chieàu daøy lôùp vöõa 5cm.</v>
          </cell>
          <cell r="D5882" t="str">
            <v>100m²</v>
          </cell>
          <cell r="F5882">
            <v>2095320</v>
          </cell>
          <cell r="G5882">
            <v>193388</v>
          </cell>
          <cell r="H5882">
            <v>1643125</v>
          </cell>
        </row>
        <row r="5883">
          <cell r="B5883" t="str">
            <v>AL.52640</v>
          </cell>
          <cell r="C5883" t="str">
            <v>Phun vaåy gia coá maùi ñaù taluy baèng maùy phun vaåy, chieàu daøy lôùp vöõa 7cm.</v>
          </cell>
          <cell r="D5883" t="str">
            <v>100m²</v>
          </cell>
          <cell r="F5883">
            <v>2793760</v>
          </cell>
          <cell r="G5883">
            <v>224962</v>
          </cell>
          <cell r="H5883">
            <v>2168197</v>
          </cell>
        </row>
        <row r="5884">
          <cell r="B5884" t="str">
            <v>AL.52650</v>
          </cell>
          <cell r="C5884" t="str">
            <v>Phun vaåy gia coá maùi ñaù taluy baèng maùy phun vaåy, chieàu daøy lôùp vöõa 10cm.</v>
          </cell>
          <cell r="D5884" t="str">
            <v>100m²</v>
          </cell>
          <cell r="F5884">
            <v>3841421</v>
          </cell>
          <cell r="G5884">
            <v>267784</v>
          </cell>
          <cell r="H5884">
            <v>2955144</v>
          </cell>
        </row>
        <row r="5885">
          <cell r="B5885" t="str">
            <v>AL.54110</v>
          </cell>
          <cell r="C5885" t="str">
            <v>Hoaøn thieän neàn haàm, neàn ñaù tröôùc khi ñoå beâ toâng, ñuïc caïy doïn neàn haàm baèng buùa caên.</v>
          </cell>
          <cell r="D5885" t="str">
            <v>m²</v>
          </cell>
          <cell r="G5885">
            <v>93952</v>
          </cell>
          <cell r="H5885">
            <v>14143</v>
          </cell>
        </row>
        <row r="5886">
          <cell r="B5886" t="str">
            <v>AL.54210</v>
          </cell>
          <cell r="C5886" t="str">
            <v>Hoaøn thieän neàn haàm, neàn ñaù tröôùc khi ñoå beâ toâng, ñaøo phaù, caäy doïn lôùp ñaù tieáp giaùp neàn moùng, ñaù caáp I, II.</v>
          </cell>
          <cell r="D5886" t="str">
            <v>m²</v>
          </cell>
          <cell r="G5886">
            <v>203207</v>
          </cell>
          <cell r="H5886">
            <v>225368</v>
          </cell>
        </row>
        <row r="5887">
          <cell r="B5887" t="str">
            <v>AL.54220</v>
          </cell>
          <cell r="C5887" t="str">
            <v>Hoaøn thieän neàn haàm, neàn ñaù tröôùc khi ñoå beâ toâng, ñaøo phaù, caäy doïn lôùp ñaù tieáp giaùp neàn moùng, ñaù caáp III, IV.</v>
          </cell>
          <cell r="D5887" t="str">
            <v>m²</v>
          </cell>
          <cell r="G5887">
            <v>151768</v>
          </cell>
          <cell r="H5887">
            <v>170330</v>
          </cell>
        </row>
        <row r="5888">
          <cell r="B5888" t="str">
            <v>AL.54310</v>
          </cell>
          <cell r="C5888" t="str">
            <v>Hoaøn thieän neàn haàm, neàn ñaù tröôùc khi ñoå beâ toâng, veä sinh neàn ñaù.</v>
          </cell>
          <cell r="D5888" t="str">
            <v>m²</v>
          </cell>
          <cell r="G5888">
            <v>6377</v>
          </cell>
          <cell r="H5888">
            <v>3253</v>
          </cell>
        </row>
        <row r="5889">
          <cell r="C5889" t="str">
            <v>Coäng</v>
          </cell>
        </row>
        <row r="5896">
          <cell r="B5896" t="str">
            <v>MAÕ HIEÄU</v>
          </cell>
          <cell r="C5896" t="str">
            <v>NOÄI DUNG</v>
          </cell>
          <cell r="D5896" t="str">
            <v>ÑÔN VÒ</v>
          </cell>
          <cell r="E5896" t="str">
            <v>KHOÁI LÖÔÏNG</v>
          </cell>
          <cell r="F5896" t="str">
            <v>ÑÔN GIAÙ</v>
          </cell>
        </row>
        <row r="5897">
          <cell r="F5897" t="str">
            <v>VAÄT LIEÄU</v>
          </cell>
          <cell r="G5897" t="str">
            <v>NH.COÂNG</v>
          </cell>
          <cell r="H5897" t="str">
            <v>MAÙY</v>
          </cell>
        </row>
        <row r="5898">
          <cell r="B5898" t="str">
            <v>BA.12101</v>
          </cell>
          <cell r="C5898" t="str">
            <v>Laép ñaët maùy ñieàu hoaø 1 cuïc.</v>
          </cell>
          <cell r="D5898" t="str">
            <v>maùy</v>
          </cell>
          <cell r="F5898">
            <v>77250</v>
          </cell>
          <cell r="G5898">
            <v>41887</v>
          </cell>
          <cell r="H5898">
            <v>4091</v>
          </cell>
        </row>
        <row r="5899">
          <cell r="B5899" t="str">
            <v>BA.12201</v>
          </cell>
          <cell r="C5899" t="str">
            <v>Laép ñaët maùy ñieàu hoaø 2 cuïc treo töôøng.</v>
          </cell>
          <cell r="D5899" t="str">
            <v>maùy</v>
          </cell>
          <cell r="F5899">
            <v>47250</v>
          </cell>
          <cell r="G5899">
            <v>50264</v>
          </cell>
          <cell r="H5899">
            <v>12273</v>
          </cell>
        </row>
        <row r="5900">
          <cell r="B5900" t="str">
            <v>BA.12202</v>
          </cell>
          <cell r="C5900" t="str">
            <v>Laép ñaët maùy ñieàu hoaø 2 cuïc oáp traàn.</v>
          </cell>
          <cell r="D5900" t="str">
            <v>maùy</v>
          </cell>
          <cell r="F5900">
            <v>47250</v>
          </cell>
          <cell r="G5900">
            <v>65344</v>
          </cell>
          <cell r="H5900">
            <v>13500</v>
          </cell>
        </row>
        <row r="5901">
          <cell r="B5901" t="str">
            <v>BA.12203</v>
          </cell>
          <cell r="C5901" t="str">
            <v>Laép ñaët maùy ñieàu hoaø aâm traàn</v>
          </cell>
          <cell r="D5901" t="str">
            <v>maùy</v>
          </cell>
          <cell r="F5901">
            <v>47250</v>
          </cell>
          <cell r="G5901">
            <v>85031</v>
          </cell>
          <cell r="H5901">
            <v>14728</v>
          </cell>
        </row>
        <row r="5902">
          <cell r="B5902" t="str">
            <v>BA.12204</v>
          </cell>
          <cell r="C5902" t="str">
            <v>Laép ñaët maùy ñieàu hoaø tuû ñöùng</v>
          </cell>
          <cell r="D5902" t="str">
            <v>maùy</v>
          </cell>
          <cell r="F5902">
            <v>47250</v>
          </cell>
          <cell r="G5902">
            <v>110582</v>
          </cell>
          <cell r="H5902">
            <v>16364</v>
          </cell>
        </row>
        <row r="5903">
          <cell r="B5903" t="str">
            <v>BA.13101</v>
          </cell>
          <cell r="C5903" t="str">
            <v>Laép ñaët caùc loaïi ñeøn thöôøng coù chao chuïp.</v>
          </cell>
          <cell r="D5903" t="str">
            <v>boä</v>
          </cell>
          <cell r="F5903">
            <v>34650</v>
          </cell>
          <cell r="G5903">
            <v>5445</v>
          </cell>
        </row>
        <row r="5904">
          <cell r="B5904" t="str">
            <v>BA.13102</v>
          </cell>
          <cell r="C5904" t="str">
            <v>Laép ñaët caùc loaïi ñeøn saùt traàn coù chao chuïp.</v>
          </cell>
          <cell r="D5904" t="str">
            <v>boä</v>
          </cell>
          <cell r="F5904">
            <v>60900</v>
          </cell>
          <cell r="G5904">
            <v>6283</v>
          </cell>
        </row>
        <row r="5905">
          <cell r="B5905" t="str">
            <v>BA.13103</v>
          </cell>
          <cell r="C5905" t="str">
            <v>Laép ñaët caùc loaïi ñeøn choáng noå coù chao chuïp.</v>
          </cell>
          <cell r="D5905" t="str">
            <v>boä</v>
          </cell>
          <cell r="F5905">
            <v>87150</v>
          </cell>
          <cell r="G5905">
            <v>8796</v>
          </cell>
        </row>
        <row r="5906">
          <cell r="B5906" t="str">
            <v>BA.13104</v>
          </cell>
          <cell r="C5906" t="str">
            <v>Laép ñaët caùc loaïi ñeøn choáng aåm coù chao chuïp.</v>
          </cell>
          <cell r="D5906" t="str">
            <v>boä</v>
          </cell>
          <cell r="F5906">
            <v>66150</v>
          </cell>
          <cell r="G5906">
            <v>7959</v>
          </cell>
        </row>
        <row r="5907">
          <cell r="B5907" t="str">
            <v>BA.13404</v>
          </cell>
          <cell r="C5907" t="str">
            <v>Laép ñaët ñeøn oáng daøi 1,5m, loaïi hoäp ñeøn 4 boùng.</v>
          </cell>
          <cell r="D5907" t="str">
            <v>boä</v>
          </cell>
          <cell r="F5907">
            <v>417075</v>
          </cell>
          <cell r="G5907">
            <v>30159</v>
          </cell>
        </row>
        <row r="5908">
          <cell r="B5908" t="str">
            <v>BA.13501</v>
          </cell>
          <cell r="C5908" t="str">
            <v>Laép ñaët ñeøn chuøm 3 boùng</v>
          </cell>
          <cell r="D5908" t="str">
            <v>boä</v>
          </cell>
          <cell r="F5908">
            <v>250250</v>
          </cell>
          <cell r="G5908">
            <v>10472</v>
          </cell>
        </row>
        <row r="5909">
          <cell r="B5909" t="str">
            <v>BA.13502</v>
          </cell>
          <cell r="C5909" t="str">
            <v>Laép ñaët ñeøn chuøm 5 boùng</v>
          </cell>
          <cell r="D5909" t="str">
            <v>boä</v>
          </cell>
          <cell r="F5909">
            <v>500500</v>
          </cell>
          <cell r="G5909">
            <v>10472</v>
          </cell>
        </row>
        <row r="5910">
          <cell r="B5910" t="str">
            <v>BA.13503</v>
          </cell>
          <cell r="C5910" t="str">
            <v>Laép ñaët ñeøn chuøm 10 boùng</v>
          </cell>
          <cell r="D5910" t="str">
            <v>boä</v>
          </cell>
          <cell r="F5910">
            <v>900450</v>
          </cell>
          <cell r="G5910">
            <v>12566</v>
          </cell>
        </row>
        <row r="5911">
          <cell r="B5911" t="str">
            <v>BA.13504</v>
          </cell>
          <cell r="C5911" t="str">
            <v>Laép ñaët ñeøn chuøm &gt;10 boùng</v>
          </cell>
          <cell r="D5911" t="str">
            <v>boä</v>
          </cell>
          <cell r="F5911">
            <v>1300390</v>
          </cell>
          <cell r="G5911">
            <v>13823</v>
          </cell>
        </row>
        <row r="5912">
          <cell r="B5912" t="str">
            <v>BA.13601</v>
          </cell>
          <cell r="C5912" t="str">
            <v>Laép ñaët ñeøn töôøng kieåu aùnh saùng haét.</v>
          </cell>
          <cell r="D5912" t="str">
            <v>boä</v>
          </cell>
          <cell r="F5912">
            <v>103000</v>
          </cell>
          <cell r="G5912">
            <v>7540</v>
          </cell>
        </row>
        <row r="5913">
          <cell r="B5913" t="str">
            <v>BA.13602</v>
          </cell>
          <cell r="C5913" t="str">
            <v>Laép ñaët ñeøn ñuõa.</v>
          </cell>
          <cell r="D5913" t="str">
            <v>boä</v>
          </cell>
          <cell r="F5913">
            <v>257500</v>
          </cell>
          <cell r="G5913">
            <v>8377</v>
          </cell>
        </row>
        <row r="5914">
          <cell r="B5914" t="str">
            <v>BA.13603</v>
          </cell>
          <cell r="C5914" t="str">
            <v>Laép ñaët ñeøn coå coø.</v>
          </cell>
          <cell r="D5914" t="str">
            <v>boä</v>
          </cell>
          <cell r="F5914">
            <v>41200</v>
          </cell>
          <cell r="G5914">
            <v>6702</v>
          </cell>
        </row>
        <row r="5915">
          <cell r="B5915" t="str">
            <v>BA.13604</v>
          </cell>
          <cell r="C5915" t="str">
            <v>Laép ñaët ñeøn trang trí noåi.</v>
          </cell>
          <cell r="D5915" t="str">
            <v>boä</v>
          </cell>
          <cell r="F5915">
            <v>51500</v>
          </cell>
          <cell r="G5915">
            <v>5026</v>
          </cell>
        </row>
        <row r="5916">
          <cell r="B5916" t="str">
            <v>BA.13605</v>
          </cell>
          <cell r="C5916" t="str">
            <v>Laép ñaët ñeøn trang trí aâm traàn.</v>
          </cell>
          <cell r="D5916" t="str">
            <v>boä</v>
          </cell>
          <cell r="F5916">
            <v>77250</v>
          </cell>
          <cell r="G5916">
            <v>6283</v>
          </cell>
        </row>
        <row r="5917">
          <cell r="B5917" t="str">
            <v>BA.15101</v>
          </cell>
          <cell r="C5917" t="str">
            <v>Laép ñaët oáng söù, oáng nhöïa luoàn qua töôøng gaïch, chieàu daøi oáng &lt;=150</v>
          </cell>
          <cell r="D5917" t="str">
            <v>caùi</v>
          </cell>
          <cell r="F5917">
            <v>2142</v>
          </cell>
          <cell r="G5917">
            <v>12147</v>
          </cell>
        </row>
        <row r="5918">
          <cell r="B5918" t="str">
            <v>BA.15102</v>
          </cell>
          <cell r="C5918" t="str">
            <v>Laép ñaët oáng söù, oáng nhöïa luoàn qua töôøng beâ toâng, chieàu daøi oáng &lt;=150</v>
          </cell>
          <cell r="D5918" t="str">
            <v>caùi</v>
          </cell>
          <cell r="F5918">
            <v>2142</v>
          </cell>
          <cell r="G5918">
            <v>17174</v>
          </cell>
        </row>
        <row r="5919">
          <cell r="B5919" t="str">
            <v>BA.15103</v>
          </cell>
          <cell r="C5919" t="str">
            <v>Laép ñaët oáng söù, oáng nhöïa luoàn qua töôøng gaïch, chieàu daøi oáng &lt;=250</v>
          </cell>
          <cell r="D5919" t="str">
            <v>caùi</v>
          </cell>
          <cell r="F5919">
            <v>4284</v>
          </cell>
          <cell r="G5919">
            <v>17174</v>
          </cell>
        </row>
        <row r="5920">
          <cell r="B5920" t="str">
            <v>BA.15104</v>
          </cell>
          <cell r="C5920" t="str">
            <v>Laép ñaët oáng söù, oáng nhöïa luoàn qua töôøng beâ toâng, chieàu daøi oáng &lt;=250</v>
          </cell>
          <cell r="D5920" t="str">
            <v>caùi</v>
          </cell>
          <cell r="F5920">
            <v>4284</v>
          </cell>
          <cell r="G5920">
            <v>20106</v>
          </cell>
        </row>
        <row r="5921">
          <cell r="B5921" t="str">
            <v>BA.15105</v>
          </cell>
          <cell r="C5921" t="str">
            <v>Laép ñaët oáng söù, oáng nhöïa luoàn qua töôøng gaïch, chieàu daøi oáng &lt;=350</v>
          </cell>
          <cell r="D5921" t="str">
            <v>caùi</v>
          </cell>
          <cell r="F5921">
            <v>5355</v>
          </cell>
          <cell r="G5921">
            <v>20106</v>
          </cell>
        </row>
        <row r="5922">
          <cell r="B5922" t="str">
            <v>BA.15106</v>
          </cell>
          <cell r="C5922" t="str">
            <v>Laép ñaët oáng söù, oáng nhöïa luoàn qua töôøng beâ toâng, chieàu daøi oáng &lt;=350</v>
          </cell>
          <cell r="D5922" t="str">
            <v>caùi</v>
          </cell>
          <cell r="F5922">
            <v>5355</v>
          </cell>
          <cell r="G5922">
            <v>23876</v>
          </cell>
        </row>
        <row r="5923">
          <cell r="B5923" t="str">
            <v>BA.15201</v>
          </cell>
          <cell r="C5923" t="str">
            <v>Laép ñaët söù caùc loaïi</v>
          </cell>
          <cell r="D5923" t="str">
            <v>söù</v>
          </cell>
          <cell r="F5923">
            <v>1050</v>
          </cell>
          <cell r="G5923">
            <v>2513</v>
          </cell>
        </row>
        <row r="5924">
          <cell r="B5924" t="str">
            <v>BA.15202</v>
          </cell>
          <cell r="C5924" t="str">
            <v>Laép ñaët söù tai meøo</v>
          </cell>
          <cell r="D5924" t="str">
            <v>söù</v>
          </cell>
          <cell r="F5924">
            <v>1575</v>
          </cell>
          <cell r="G5924">
            <v>2932</v>
          </cell>
        </row>
        <row r="5925">
          <cell r="B5925" t="str">
            <v>BA.15203</v>
          </cell>
          <cell r="C5925" t="str">
            <v>Laép ñaët boä söù - 2 söù</v>
          </cell>
          <cell r="D5925" t="str">
            <v>söù</v>
          </cell>
          <cell r="F5925">
            <v>28350</v>
          </cell>
          <cell r="G5925">
            <v>11728</v>
          </cell>
        </row>
        <row r="5926">
          <cell r="B5926" t="str">
            <v>BA.15204</v>
          </cell>
          <cell r="C5926" t="str">
            <v>Laép ñaët boä söù - 3 söù</v>
          </cell>
          <cell r="D5926" t="str">
            <v>söù</v>
          </cell>
          <cell r="F5926">
            <v>36750</v>
          </cell>
          <cell r="G5926">
            <v>16336</v>
          </cell>
        </row>
        <row r="5927">
          <cell r="B5927" t="str">
            <v>BA.15205</v>
          </cell>
          <cell r="C5927" t="str">
            <v>Laép ñaët boä söù - 4 söù</v>
          </cell>
          <cell r="D5927" t="str">
            <v>söù</v>
          </cell>
          <cell r="F5927">
            <v>49350</v>
          </cell>
          <cell r="G5927">
            <v>23038</v>
          </cell>
        </row>
        <row r="5928">
          <cell r="B5928" t="str">
            <v>BA.15301</v>
          </cell>
          <cell r="C5928" t="str">
            <v>Laép ñaët puli söù keïp leân töôøng</v>
          </cell>
          <cell r="D5928" t="str">
            <v>caùi</v>
          </cell>
          <cell r="F5928">
            <v>1545</v>
          </cell>
          <cell r="G5928">
            <v>1215</v>
          </cell>
          <cell r="H5928">
            <v>409</v>
          </cell>
        </row>
        <row r="5929">
          <cell r="B5929" t="str">
            <v>BA.15302</v>
          </cell>
          <cell r="C5929" t="str">
            <v>Laép ñaët puli söù keïp leân traàn</v>
          </cell>
          <cell r="D5929" t="str">
            <v>caùi</v>
          </cell>
          <cell r="F5929">
            <v>1545</v>
          </cell>
          <cell r="G5929">
            <v>1550</v>
          </cell>
          <cell r="H5929">
            <v>614</v>
          </cell>
        </row>
        <row r="5930">
          <cell r="B5930" t="str">
            <v>BA.15303</v>
          </cell>
          <cell r="C5930" t="str">
            <v>Laép ñaët puli &lt;=30x30 leân töôøng</v>
          </cell>
          <cell r="F5930">
            <v>1545</v>
          </cell>
          <cell r="G5930">
            <v>1592</v>
          </cell>
          <cell r="H5930">
            <v>409</v>
          </cell>
        </row>
        <row r="5931">
          <cell r="B5931" t="str">
            <v>BA.15304</v>
          </cell>
          <cell r="C5931" t="str">
            <v>Laép ñaët puli &lt;=30x30 leân traàn</v>
          </cell>
          <cell r="D5931" t="str">
            <v>caùi</v>
          </cell>
          <cell r="F5931">
            <v>1545</v>
          </cell>
          <cell r="G5931">
            <v>1759</v>
          </cell>
          <cell r="H5931">
            <v>614</v>
          </cell>
        </row>
        <row r="5932">
          <cell r="B5932" t="str">
            <v>BA.15305</v>
          </cell>
          <cell r="C5932" t="str">
            <v>Laép ñaët puli &gt;35x35 leân töôøng</v>
          </cell>
          <cell r="D5932" t="str">
            <v>caùi</v>
          </cell>
          <cell r="F5932">
            <v>2060</v>
          </cell>
          <cell r="G5932">
            <v>2681</v>
          </cell>
          <cell r="H5932">
            <v>409</v>
          </cell>
        </row>
        <row r="5933">
          <cell r="B5933" t="str">
            <v>BA.15306</v>
          </cell>
          <cell r="C5933" t="str">
            <v>Laép ñaët puli &gt;35x35 leân traàn</v>
          </cell>
          <cell r="D5933" t="str">
            <v>caùi</v>
          </cell>
          <cell r="F5933">
            <v>2060</v>
          </cell>
          <cell r="G5933">
            <v>2765</v>
          </cell>
          <cell r="H5933">
            <v>614</v>
          </cell>
        </row>
        <row r="5934">
          <cell r="B5934" t="str">
            <v>BA.15401</v>
          </cell>
          <cell r="C5934" t="str">
            <v>Laép ñaët caùc loaïi hoäp kích thöôùc  &lt;=40x50</v>
          </cell>
          <cell r="D5934" t="str">
            <v>hoäp</v>
          </cell>
          <cell r="F5934">
            <v>1050</v>
          </cell>
          <cell r="G5934">
            <v>15917</v>
          </cell>
          <cell r="H5934">
            <v>818</v>
          </cell>
        </row>
        <row r="5935">
          <cell r="B5935" t="str">
            <v>BA.15402</v>
          </cell>
          <cell r="C5935" t="str">
            <v>Laép ñaët caùc loaïi hoäp kích thöôùc  &lt;=40x60</v>
          </cell>
          <cell r="D5935" t="str">
            <v>hoäp</v>
          </cell>
          <cell r="F5935">
            <v>1050</v>
          </cell>
          <cell r="G5935">
            <v>15917</v>
          </cell>
          <cell r="H5935">
            <v>818</v>
          </cell>
        </row>
        <row r="5936">
          <cell r="B5936" t="str">
            <v>BA.15403</v>
          </cell>
          <cell r="C5936" t="str">
            <v>Laép ñaët caùc loaïi hoäp kích thöôùc  &lt;=60x60</v>
          </cell>
          <cell r="D5936" t="str">
            <v>hoäp</v>
          </cell>
          <cell r="F5936">
            <v>1260</v>
          </cell>
          <cell r="G5936">
            <v>15917</v>
          </cell>
          <cell r="H5936">
            <v>818</v>
          </cell>
        </row>
        <row r="5937">
          <cell r="B5937" t="str">
            <v>BA.15404</v>
          </cell>
          <cell r="C5937" t="str">
            <v>Laép ñaët caùc loaïi hoäp kích thöôùc  &lt;=50x80</v>
          </cell>
          <cell r="D5937" t="str">
            <v>hoäp</v>
          </cell>
          <cell r="F5937">
            <v>1575</v>
          </cell>
          <cell r="G5937">
            <v>16755</v>
          </cell>
          <cell r="H5937">
            <v>818</v>
          </cell>
        </row>
        <row r="5938">
          <cell r="B5938" t="str">
            <v>BA.15405</v>
          </cell>
          <cell r="C5938" t="str">
            <v>Laép ñaët caùc loaïi hoäp kích thöôùc  &lt;=60x80</v>
          </cell>
          <cell r="D5938" t="str">
            <v>hoäp</v>
          </cell>
          <cell r="F5938">
            <v>1890</v>
          </cell>
          <cell r="G5938">
            <v>16755</v>
          </cell>
          <cell r="H5938">
            <v>818</v>
          </cell>
        </row>
        <row r="5939">
          <cell r="B5939" t="str">
            <v>BA.15406</v>
          </cell>
          <cell r="C5939" t="str">
            <v>Laép ñaët caùc loaïi hoäp kích thöôùc  &lt;=100x100</v>
          </cell>
          <cell r="D5939" t="str">
            <v>hoäp</v>
          </cell>
          <cell r="F5939">
            <v>2100</v>
          </cell>
          <cell r="G5939">
            <v>17593</v>
          </cell>
          <cell r="H5939">
            <v>818</v>
          </cell>
        </row>
        <row r="5940">
          <cell r="B5940" t="str">
            <v>BA.15407</v>
          </cell>
          <cell r="C5940" t="str">
            <v>Laép ñaët caùc loaïi hoäp kích thöôùc  &lt;=150x150</v>
          </cell>
          <cell r="D5940" t="str">
            <v>hoäp</v>
          </cell>
          <cell r="F5940">
            <v>2625</v>
          </cell>
          <cell r="G5940">
            <v>18849</v>
          </cell>
          <cell r="H5940">
            <v>818</v>
          </cell>
        </row>
        <row r="5941">
          <cell r="B5941" t="str">
            <v>BA.15408</v>
          </cell>
          <cell r="C5941" t="str">
            <v>Laép ñaët caùc loaïi hoäp kích thöôùc  &lt;=150x200</v>
          </cell>
          <cell r="D5941" t="str">
            <v>hoäp</v>
          </cell>
          <cell r="F5941">
            <v>2940</v>
          </cell>
          <cell r="G5941">
            <v>18849</v>
          </cell>
          <cell r="H5941">
            <v>818</v>
          </cell>
        </row>
        <row r="5942">
          <cell r="B5942" t="str">
            <v>BA.15409</v>
          </cell>
          <cell r="C5942" t="str">
            <v>Laép ñaët caùc loaïi hoäp kích thöôùc  &lt;=200x200</v>
          </cell>
          <cell r="D5942" t="str">
            <v>hoäp</v>
          </cell>
          <cell r="F5942">
            <v>4200</v>
          </cell>
          <cell r="G5942">
            <v>22619</v>
          </cell>
          <cell r="H5942">
            <v>818</v>
          </cell>
        </row>
        <row r="5943">
          <cell r="B5943" t="str">
            <v>BA.15410</v>
          </cell>
          <cell r="C5943" t="str">
            <v>Laép ñaët caùc loaïi hoäp kích thöôùc  &lt;=250x200</v>
          </cell>
          <cell r="D5943" t="str">
            <v>hoäp</v>
          </cell>
          <cell r="F5943">
            <v>4725</v>
          </cell>
          <cell r="G5943">
            <v>22619</v>
          </cell>
          <cell r="H5943">
            <v>818</v>
          </cell>
        </row>
        <row r="5944">
          <cell r="B5944" t="str">
            <v>BA.15411</v>
          </cell>
          <cell r="C5944" t="str">
            <v>Laép ñaët caùc loaïi hoäp kích thöôùc  &lt;=300x300</v>
          </cell>
          <cell r="D5944" t="str">
            <v>hoäp</v>
          </cell>
          <cell r="F5944">
            <v>5250</v>
          </cell>
          <cell r="G5944">
            <v>25132</v>
          </cell>
          <cell r="H5944">
            <v>818</v>
          </cell>
        </row>
        <row r="5945">
          <cell r="B5945" t="str">
            <v>BA.15412</v>
          </cell>
          <cell r="C5945" t="str">
            <v>Laép ñaët caùc loaïi hoäp kích thöôùc  &lt;=300x400</v>
          </cell>
          <cell r="D5945" t="str">
            <v>hoäp</v>
          </cell>
          <cell r="F5945">
            <v>5775</v>
          </cell>
          <cell r="G5945">
            <v>27227</v>
          </cell>
          <cell r="H5945">
            <v>818</v>
          </cell>
        </row>
        <row r="5946">
          <cell r="B5946" t="str">
            <v>BA.15413</v>
          </cell>
          <cell r="C5946" t="str">
            <v>Laép ñaët caùc loaïi hoäp kích thöôùc  &lt;=400x400</v>
          </cell>
          <cell r="D5946" t="str">
            <v>hoäp</v>
          </cell>
          <cell r="F5946">
            <v>7350</v>
          </cell>
          <cell r="G5946">
            <v>27227</v>
          </cell>
          <cell r="H5946">
            <v>818</v>
          </cell>
        </row>
        <row r="5947">
          <cell r="B5947" t="str">
            <v>BA.16101</v>
          </cell>
          <cell r="C5947" t="str">
            <v>Laép ñaët daây ñôn 1x0,3mm2.</v>
          </cell>
          <cell r="D5947" t="str">
            <v>m</v>
          </cell>
          <cell r="F5947">
            <v>851</v>
          </cell>
          <cell r="G5947">
            <v>838</v>
          </cell>
        </row>
        <row r="5948">
          <cell r="B5948" t="str">
            <v>BA.16102</v>
          </cell>
          <cell r="C5948" t="str">
            <v>Laép ñaët daây ñôn 1x,0,5mm2.</v>
          </cell>
          <cell r="D5948" t="str">
            <v>m</v>
          </cell>
          <cell r="F5948">
            <v>893</v>
          </cell>
          <cell r="G5948">
            <v>838</v>
          </cell>
        </row>
        <row r="5949">
          <cell r="B5949" t="str">
            <v>BA.16103</v>
          </cell>
          <cell r="C5949" t="str">
            <v>Laép ñaët daây ñôn 1x0,7mm2.</v>
          </cell>
          <cell r="D5949" t="str">
            <v>m</v>
          </cell>
          <cell r="F5949">
            <v>946</v>
          </cell>
          <cell r="G5949">
            <v>838</v>
          </cell>
        </row>
        <row r="5950">
          <cell r="B5950" t="str">
            <v>BA.16104</v>
          </cell>
          <cell r="C5950" t="str">
            <v>Laép ñaët daây ñôn 1x0,75mm2.</v>
          </cell>
          <cell r="D5950" t="str">
            <v>m</v>
          </cell>
          <cell r="F5950">
            <v>998</v>
          </cell>
          <cell r="G5950">
            <v>1047</v>
          </cell>
        </row>
        <row r="5951">
          <cell r="B5951" t="str">
            <v>BA.16105</v>
          </cell>
          <cell r="C5951" t="str">
            <v>Laép ñaët daây ñôn 1x0,8mm2.</v>
          </cell>
          <cell r="D5951" t="str">
            <v>m</v>
          </cell>
          <cell r="F5951">
            <v>1051</v>
          </cell>
          <cell r="G5951">
            <v>1047</v>
          </cell>
        </row>
        <row r="5952">
          <cell r="B5952" t="str">
            <v>BA.16106</v>
          </cell>
          <cell r="C5952" t="str">
            <v>Laép ñaët daây ñôn 1x1mm2.</v>
          </cell>
          <cell r="D5952" t="str">
            <v>m</v>
          </cell>
          <cell r="F5952">
            <v>1208</v>
          </cell>
          <cell r="G5952">
            <v>1047</v>
          </cell>
        </row>
        <row r="5953">
          <cell r="B5953" t="str">
            <v>BA.16107</v>
          </cell>
          <cell r="C5953" t="str">
            <v>Laép ñaët daây ñôn 1x1,5mm2.</v>
          </cell>
          <cell r="D5953" t="str">
            <v>m</v>
          </cell>
          <cell r="F5953">
            <v>1303</v>
          </cell>
          <cell r="G5953">
            <v>1257</v>
          </cell>
        </row>
        <row r="5954">
          <cell r="B5954" t="str">
            <v>BA.16108</v>
          </cell>
          <cell r="C5954" t="str">
            <v>Laép ñaët daây ñôn 1x2mm2.</v>
          </cell>
          <cell r="D5954" t="str">
            <v>m</v>
          </cell>
          <cell r="F5954">
            <v>1576</v>
          </cell>
          <cell r="G5954">
            <v>1257</v>
          </cell>
        </row>
        <row r="5955">
          <cell r="B5955" t="str">
            <v>BA.16109</v>
          </cell>
          <cell r="C5955" t="str">
            <v>Laép ñaët daây ñôn 1x2,5mm2.</v>
          </cell>
          <cell r="D5955" t="str">
            <v>m</v>
          </cell>
          <cell r="F5955">
            <v>1975</v>
          </cell>
          <cell r="G5955">
            <v>1257</v>
          </cell>
        </row>
        <row r="5956">
          <cell r="B5956" t="str">
            <v>BA.16110</v>
          </cell>
          <cell r="C5956" t="str">
            <v>Laép ñaët daây ñôn 1x3mm2.</v>
          </cell>
          <cell r="D5956" t="str">
            <v>m</v>
          </cell>
          <cell r="F5956">
            <v>2101</v>
          </cell>
          <cell r="G5956">
            <v>1340</v>
          </cell>
        </row>
        <row r="5957">
          <cell r="B5957" t="str">
            <v>BA.16111</v>
          </cell>
          <cell r="C5957" t="str">
            <v>Laép ñaët daây ñôn 1x4mm2.</v>
          </cell>
          <cell r="D5957" t="str">
            <v>m</v>
          </cell>
          <cell r="F5957">
            <v>2679</v>
          </cell>
          <cell r="G5957">
            <v>1466</v>
          </cell>
        </row>
        <row r="5958">
          <cell r="B5958" t="str">
            <v>BA.16112</v>
          </cell>
          <cell r="C5958" t="str">
            <v>Laép ñaët daây ñôn 1x6mm2.</v>
          </cell>
          <cell r="D5958" t="str">
            <v>m</v>
          </cell>
          <cell r="F5958">
            <v>4045</v>
          </cell>
          <cell r="G5958">
            <v>1508</v>
          </cell>
        </row>
        <row r="5959">
          <cell r="B5959" t="str">
            <v>BA.16113</v>
          </cell>
          <cell r="C5959" t="str">
            <v>Laép ñaët daây ñôn 1x10mm2.</v>
          </cell>
          <cell r="D5959" t="str">
            <v>m</v>
          </cell>
          <cell r="F5959">
            <v>6482</v>
          </cell>
          <cell r="G5959">
            <v>1592</v>
          </cell>
        </row>
        <row r="5960">
          <cell r="B5960" t="str">
            <v>BA.16114</v>
          </cell>
          <cell r="C5960" t="str">
            <v>Laép ñaët daây ñôn 1x16mm2.</v>
          </cell>
          <cell r="D5960" t="str">
            <v>m</v>
          </cell>
          <cell r="F5960">
            <v>11126</v>
          </cell>
          <cell r="G5960">
            <v>1675</v>
          </cell>
        </row>
        <row r="5961">
          <cell r="B5961" t="str">
            <v>BA.16115</v>
          </cell>
          <cell r="C5961" t="str">
            <v>Laép ñaët daây ñôn 1x25mm2.</v>
          </cell>
          <cell r="D5961" t="str">
            <v>m</v>
          </cell>
          <cell r="F5961">
            <v>15297</v>
          </cell>
          <cell r="G5961">
            <v>2094</v>
          </cell>
        </row>
        <row r="5962">
          <cell r="B5962" t="str">
            <v>BA.16201</v>
          </cell>
          <cell r="C5962" t="str">
            <v>Laép ñaët daây daãn 2 ruoät, tieát ñieän 2x0,5mm2</v>
          </cell>
          <cell r="D5962" t="str">
            <v>m</v>
          </cell>
          <cell r="F5962">
            <v>1061</v>
          </cell>
          <cell r="G5962">
            <v>1047</v>
          </cell>
        </row>
        <row r="5963">
          <cell r="B5963" t="str">
            <v>BA.16202</v>
          </cell>
          <cell r="C5963" t="str">
            <v>Laép ñaët daây daãn 2 ruoät, tieát ñieän 2x0,75mm2</v>
          </cell>
          <cell r="D5963" t="str">
            <v>m</v>
          </cell>
          <cell r="F5963">
            <v>1586</v>
          </cell>
          <cell r="G5963">
            <v>1257</v>
          </cell>
        </row>
        <row r="5964">
          <cell r="B5964" t="str">
            <v>BA.16203</v>
          </cell>
          <cell r="C5964" t="str">
            <v>Laép ñaët daây daãn 2 ruoät, tieát ñieän 2x1mm2</v>
          </cell>
          <cell r="D5964" t="str">
            <v>m</v>
          </cell>
          <cell r="F5964">
            <v>2122</v>
          </cell>
          <cell r="G5964">
            <v>1257</v>
          </cell>
        </row>
        <row r="5965">
          <cell r="B5965" t="str">
            <v>BA.16204</v>
          </cell>
          <cell r="C5965" t="str">
            <v>Laép ñaët daây daãn 2 ruoät, tieát ñieän 2x1,5mm2</v>
          </cell>
          <cell r="D5965" t="str">
            <v>m</v>
          </cell>
          <cell r="F5965">
            <v>2763</v>
          </cell>
          <cell r="G5965">
            <v>1340</v>
          </cell>
        </row>
        <row r="5966">
          <cell r="B5966" t="str">
            <v>BA.16205</v>
          </cell>
          <cell r="C5966" t="str">
            <v>Laép ñaët daây daãn 2 ruoät, tieát ñieän 2x2,5mm2</v>
          </cell>
          <cell r="D5966" t="str">
            <v>m</v>
          </cell>
          <cell r="F5966">
            <v>3887</v>
          </cell>
          <cell r="G5966">
            <v>1466</v>
          </cell>
        </row>
        <row r="5967">
          <cell r="B5967" t="str">
            <v>BA.16206</v>
          </cell>
          <cell r="C5967" t="str">
            <v>Laép ñaët daây daãn 2 ruoät, tieát ñieän 2x4mm2</v>
          </cell>
          <cell r="D5967" t="str">
            <v>m</v>
          </cell>
          <cell r="F5967">
            <v>5673</v>
          </cell>
          <cell r="G5967">
            <v>1508</v>
          </cell>
        </row>
        <row r="5968">
          <cell r="B5968" t="str">
            <v>BA.16207</v>
          </cell>
          <cell r="C5968" t="str">
            <v>Laép ñaët daây daãn 2 ruoät, tieát ñieän 2x6mm2</v>
          </cell>
          <cell r="D5968" t="str">
            <v>m</v>
          </cell>
          <cell r="F5968">
            <v>9245</v>
          </cell>
          <cell r="G5968">
            <v>1592</v>
          </cell>
        </row>
        <row r="5969">
          <cell r="B5969" t="str">
            <v>BA.16208</v>
          </cell>
          <cell r="C5969" t="str">
            <v>Laép ñaët daây daãn 2 ruoät, tieát ñieän 2x8mm2</v>
          </cell>
          <cell r="D5969" t="str">
            <v>m</v>
          </cell>
          <cell r="F5969">
            <v>12082</v>
          </cell>
          <cell r="G5969">
            <v>1675</v>
          </cell>
        </row>
        <row r="5970">
          <cell r="B5970" t="str">
            <v>BA.16209</v>
          </cell>
          <cell r="C5970" t="str">
            <v>Laép ñaët daây daãn 2 ruoät, tieát ñieän 2x10mm2</v>
          </cell>
          <cell r="D5970" t="str">
            <v>m</v>
          </cell>
          <cell r="F5970">
            <v>15812</v>
          </cell>
          <cell r="G5970">
            <v>1885</v>
          </cell>
        </row>
        <row r="5971">
          <cell r="B5971" t="str">
            <v>BA.16210</v>
          </cell>
          <cell r="C5971" t="str">
            <v>Laép ñaët daây daãn 2 ruoät, tieát ñieän 2x16mm2</v>
          </cell>
          <cell r="D5971" t="str">
            <v>m</v>
          </cell>
          <cell r="F5971">
            <v>21852</v>
          </cell>
          <cell r="G5971">
            <v>2178</v>
          </cell>
        </row>
        <row r="5972">
          <cell r="B5972" t="str">
            <v>BA.16211</v>
          </cell>
          <cell r="C5972" t="str">
            <v>Laép ñaët daây daãn 2 ruoät, tieát ñieän 2x25mm2</v>
          </cell>
          <cell r="D5972" t="str">
            <v>m</v>
          </cell>
          <cell r="F5972">
            <v>33619</v>
          </cell>
          <cell r="G5972">
            <v>2429</v>
          </cell>
        </row>
        <row r="5973">
          <cell r="B5973" t="str">
            <v>BA.16301</v>
          </cell>
          <cell r="C5973" t="str">
            <v>Laép ñaët daây daãn 3 ruoät, tieát dieän 3x0,5mm2</v>
          </cell>
          <cell r="D5973" t="str">
            <v>m</v>
          </cell>
          <cell r="F5973">
            <v>1265</v>
          </cell>
          <cell r="G5973">
            <v>1257</v>
          </cell>
        </row>
        <row r="5974">
          <cell r="B5974" t="str">
            <v>BA.16302</v>
          </cell>
          <cell r="C5974" t="str">
            <v>Laép ñaët daây daãn 3 ruoät, tieát dieän 3x0,75mm2</v>
          </cell>
          <cell r="D5974" t="str">
            <v>m</v>
          </cell>
          <cell r="F5974">
            <v>1903</v>
          </cell>
          <cell r="G5974">
            <v>1257</v>
          </cell>
        </row>
        <row r="5975">
          <cell r="B5975" t="str">
            <v>BA.16303</v>
          </cell>
          <cell r="C5975" t="str">
            <v>Laép ñaët daây daãn 3 ruoät, tieát dieän 3x1mm2</v>
          </cell>
          <cell r="D5975" t="str">
            <v>m</v>
          </cell>
          <cell r="F5975">
            <v>2561</v>
          </cell>
          <cell r="G5975">
            <v>1340</v>
          </cell>
        </row>
        <row r="5976">
          <cell r="B5976" t="str">
            <v>BA.16304</v>
          </cell>
          <cell r="C5976" t="str">
            <v>Laép ñaët daây daãn 3 ruoät, tieát dieän 3x1,75mm2</v>
          </cell>
          <cell r="D5976" t="str">
            <v>m</v>
          </cell>
          <cell r="F5976">
            <v>4454</v>
          </cell>
          <cell r="G5976">
            <v>1466</v>
          </cell>
        </row>
        <row r="5977">
          <cell r="B5977" t="str">
            <v>BA.16305</v>
          </cell>
          <cell r="C5977" t="str">
            <v>Laép ñaët daây daãn 3 ruoät, tieát dieän 3x2mm2</v>
          </cell>
          <cell r="D5977" t="str">
            <v>m</v>
          </cell>
          <cell r="F5977">
            <v>4558</v>
          </cell>
          <cell r="G5977">
            <v>1508</v>
          </cell>
        </row>
        <row r="5978">
          <cell r="B5978" t="str">
            <v>BA.16306</v>
          </cell>
          <cell r="C5978" t="str">
            <v>Laép ñaët daây daãn 3 ruoät, tieát dieän 3x2,5mm2</v>
          </cell>
          <cell r="D5978" t="str">
            <v>m</v>
          </cell>
          <cell r="F5978">
            <v>5301</v>
          </cell>
          <cell r="G5978">
            <v>1592</v>
          </cell>
        </row>
        <row r="5979">
          <cell r="B5979" t="str">
            <v>BA.16307</v>
          </cell>
          <cell r="C5979" t="str">
            <v>Laép ñaët daây daãn 3 ruoät, tieát dieän 3x2,75mm2</v>
          </cell>
          <cell r="D5979" t="str">
            <v>m</v>
          </cell>
          <cell r="F5979">
            <v>5834</v>
          </cell>
          <cell r="G5979">
            <v>1675</v>
          </cell>
        </row>
        <row r="5980">
          <cell r="B5980" t="str">
            <v>BA.16308</v>
          </cell>
          <cell r="C5980" t="str">
            <v>Laép ñaët daây daãn 3 ruoät, tieát dieän 3x3mm2</v>
          </cell>
          <cell r="D5980" t="str">
            <v>m</v>
          </cell>
          <cell r="F5980">
            <v>6357</v>
          </cell>
          <cell r="G5980">
            <v>1759</v>
          </cell>
        </row>
        <row r="5981">
          <cell r="B5981" t="str">
            <v>BA.16401</v>
          </cell>
          <cell r="C5981" t="str">
            <v>Laép ñaët daây daãn 4 ruoät, tieát dieän 4x0,5mm2</v>
          </cell>
          <cell r="D5981" t="str">
            <v>m</v>
          </cell>
          <cell r="F5981">
            <v>1561</v>
          </cell>
          <cell r="G5981">
            <v>1257</v>
          </cell>
        </row>
        <row r="5982">
          <cell r="B5982" t="str">
            <v>BA.16402</v>
          </cell>
          <cell r="C5982" t="str">
            <v>Laép ñaët daây daãn 4 ruoät, tieát dieän 4x0,75mm2</v>
          </cell>
          <cell r="D5982" t="str">
            <v>m</v>
          </cell>
          <cell r="F5982">
            <v>2341</v>
          </cell>
          <cell r="G5982">
            <v>1257</v>
          </cell>
        </row>
        <row r="5983">
          <cell r="B5983" t="str">
            <v>BA.16403</v>
          </cell>
          <cell r="C5983" t="str">
            <v>Laép ñaët daây daãn 4 ruoät, tieát dieän 4x1mm2</v>
          </cell>
          <cell r="D5983" t="str">
            <v>m</v>
          </cell>
          <cell r="F5983">
            <v>3069</v>
          </cell>
          <cell r="G5983">
            <v>1466</v>
          </cell>
        </row>
        <row r="5984">
          <cell r="B5984" t="str">
            <v>BA.16404</v>
          </cell>
          <cell r="C5984" t="str">
            <v>Laép ñaët daây daãn 4 ruoät, tieát dieän 4x1,5mm2</v>
          </cell>
          <cell r="D5984" t="str">
            <v>m</v>
          </cell>
          <cell r="F5984">
            <v>4599</v>
          </cell>
          <cell r="G5984">
            <v>1508</v>
          </cell>
        </row>
        <row r="5985">
          <cell r="B5985" t="str">
            <v>BA.16405</v>
          </cell>
          <cell r="C5985" t="str">
            <v>Laép ñaët daây daãn 4 ruoät, tieát dieän 4x1,75mm2</v>
          </cell>
          <cell r="D5985" t="str">
            <v>m</v>
          </cell>
          <cell r="F5985">
            <v>5358</v>
          </cell>
          <cell r="G5985">
            <v>1592</v>
          </cell>
        </row>
        <row r="5986">
          <cell r="B5986" t="str">
            <v>BA.16406</v>
          </cell>
          <cell r="C5986" t="str">
            <v>Laép ñaët daây daãy 4 ruoät, tieát dieän 4x2mm2</v>
          </cell>
          <cell r="D5986" t="str">
            <v>m</v>
          </cell>
          <cell r="F5986">
            <v>5410</v>
          </cell>
          <cell r="G5986">
            <v>1592</v>
          </cell>
        </row>
        <row r="5987">
          <cell r="B5987" t="str">
            <v>BA.16407</v>
          </cell>
          <cell r="C5987" t="str">
            <v>Laép ñaët daây daãy 4 ruoät, tieát dieän 4x2,5mm2</v>
          </cell>
          <cell r="D5987" t="str">
            <v>m</v>
          </cell>
          <cell r="F5987">
            <v>6190</v>
          </cell>
          <cell r="G5987">
            <v>1675</v>
          </cell>
        </row>
        <row r="5988">
          <cell r="B5988" t="str">
            <v>BA.16408</v>
          </cell>
          <cell r="C5988" t="str">
            <v>Laép ñaët daây daãy 4 ruoät, tieát dieän 4x3mm2</v>
          </cell>
          <cell r="D5988" t="str">
            <v>m</v>
          </cell>
          <cell r="F5988">
            <v>7096</v>
          </cell>
          <cell r="G5988">
            <v>1675</v>
          </cell>
        </row>
        <row r="5989">
          <cell r="B5989" t="str">
            <v>BA.16409</v>
          </cell>
          <cell r="C5989" t="str">
            <v>Laép ñaët daây daãy 4 ruoät, tieát dieän 4x3,5mm2</v>
          </cell>
          <cell r="D5989" t="str">
            <v>m</v>
          </cell>
          <cell r="F5989">
            <v>8011</v>
          </cell>
          <cell r="G5989">
            <v>1759</v>
          </cell>
        </row>
        <row r="5990">
          <cell r="B5990" t="str">
            <v>BA.17101</v>
          </cell>
          <cell r="C5990" t="str">
            <v>Laép ñaët baûng goã vaøo töôøng gaïch, kích thöôùc &lt;=90x150mm</v>
          </cell>
          <cell r="D5990" t="str">
            <v>caùi</v>
          </cell>
          <cell r="F5990">
            <v>6000</v>
          </cell>
          <cell r="G5990">
            <v>5026</v>
          </cell>
          <cell r="H5990">
            <v>4091</v>
          </cell>
        </row>
        <row r="5991">
          <cell r="B5991" t="str">
            <v>BA.17102</v>
          </cell>
          <cell r="C5991" t="str">
            <v>Laép ñaët baûng goã vaøo töôøng gaïch, kích thöôùc &lt;=180x250mm</v>
          </cell>
          <cell r="D5991" t="str">
            <v>caùi</v>
          </cell>
          <cell r="F5991">
            <v>9600</v>
          </cell>
          <cell r="G5991">
            <v>6283</v>
          </cell>
          <cell r="H5991">
            <v>4091</v>
          </cell>
        </row>
        <row r="5992">
          <cell r="B5992" t="str">
            <v>BA.17103</v>
          </cell>
          <cell r="C5992" t="str">
            <v>Laép ñaët baûng goã vaøo töôøng gaïch, kích thöôùc &lt;=300x400mm</v>
          </cell>
          <cell r="D5992" t="str">
            <v>caùi</v>
          </cell>
          <cell r="F5992">
            <v>18000</v>
          </cell>
          <cell r="G5992">
            <v>8796</v>
          </cell>
          <cell r="H5992">
            <v>4091</v>
          </cell>
        </row>
        <row r="5993">
          <cell r="B5993" t="str">
            <v>BA.17104</v>
          </cell>
          <cell r="C5993" t="str">
            <v>Laép ñaët baûng goã vaøo töôøng gaïch, kích thöôùc &lt;=450x500mm</v>
          </cell>
          <cell r="D5993" t="str">
            <v>caùi</v>
          </cell>
          <cell r="F5993">
            <v>20400</v>
          </cell>
          <cell r="G5993">
            <v>10053</v>
          </cell>
          <cell r="H5993">
            <v>4091</v>
          </cell>
        </row>
        <row r="5994">
          <cell r="B5994" t="str">
            <v>BA.17105</v>
          </cell>
          <cell r="C5994" t="str">
            <v>Laép ñaët baûng goã vaøo töôøng gaïch, kích thöôùc &lt;=600x700mm</v>
          </cell>
          <cell r="D5994" t="str">
            <v>caùi</v>
          </cell>
          <cell r="F5994">
            <v>31200</v>
          </cell>
          <cell r="G5994">
            <v>13823</v>
          </cell>
          <cell r="H5994">
            <v>4091</v>
          </cell>
        </row>
        <row r="5995">
          <cell r="B5995" t="str">
            <v>BA.17201</v>
          </cell>
          <cell r="C5995" t="str">
            <v>Laép ñaët baûng goã vaøo töôøng beâ toâng, kích thöôùc &lt;=90x150mm</v>
          </cell>
          <cell r="D5995" t="str">
            <v>caùi</v>
          </cell>
          <cell r="F5995">
            <v>6000</v>
          </cell>
          <cell r="G5995">
            <v>6283</v>
          </cell>
          <cell r="H5995">
            <v>8182</v>
          </cell>
        </row>
        <row r="5996">
          <cell r="B5996" t="str">
            <v>BA.17202</v>
          </cell>
          <cell r="C5996" t="str">
            <v>Laép ñaët baûng goã vaøo töôøng beâ toâng, kích thöôùc &lt;=180x250mm</v>
          </cell>
          <cell r="D5996" t="str">
            <v>caùi</v>
          </cell>
          <cell r="F5996">
            <v>9600</v>
          </cell>
          <cell r="G5996">
            <v>7540</v>
          </cell>
          <cell r="H5996">
            <v>8182</v>
          </cell>
        </row>
        <row r="5997">
          <cell r="B5997" t="str">
            <v>BA.17203</v>
          </cell>
          <cell r="C5997" t="str">
            <v>Laép ñaët baûng goã vaøo töôøng beâ toâng, kích thöôùc &lt;=300x400mm</v>
          </cell>
          <cell r="D5997" t="str">
            <v>caùi</v>
          </cell>
          <cell r="F5997">
            <v>18000</v>
          </cell>
          <cell r="G5997">
            <v>10053</v>
          </cell>
          <cell r="H5997">
            <v>8182</v>
          </cell>
        </row>
        <row r="5998">
          <cell r="B5998" t="str">
            <v>BA.17204</v>
          </cell>
          <cell r="C5998" t="str">
            <v>Laép ñaët baûng goã vaøo töôøng beâ toâng, kích thöôùc &lt;=450x500mm</v>
          </cell>
          <cell r="D5998" t="str">
            <v>caùi</v>
          </cell>
          <cell r="F5998">
            <v>20400</v>
          </cell>
          <cell r="G5998">
            <v>11309</v>
          </cell>
          <cell r="H5998">
            <v>8182</v>
          </cell>
        </row>
        <row r="5999">
          <cell r="B5999" t="str">
            <v>BA.17205</v>
          </cell>
          <cell r="C5999" t="str">
            <v>Laép ñaët baûng goã vaøo töôøng beâ toâng, kích thöôùc &lt;=600x700mm</v>
          </cell>
          <cell r="D5999" t="str">
            <v>caùi</v>
          </cell>
          <cell r="F5999">
            <v>31200</v>
          </cell>
          <cell r="G5999">
            <v>15079</v>
          </cell>
          <cell r="H5999">
            <v>8182</v>
          </cell>
        </row>
        <row r="6000">
          <cell r="B6000" t="str">
            <v>BA.19101</v>
          </cell>
          <cell r="C6000" t="str">
            <v>Laép ñaët ñoàng hoà vol keá</v>
          </cell>
          <cell r="D6000" t="str">
            <v>caùi</v>
          </cell>
          <cell r="F6000">
            <v>131300</v>
          </cell>
          <cell r="G6000">
            <v>7959</v>
          </cell>
        </row>
        <row r="6001">
          <cell r="B6001" t="str">
            <v>BA.19102</v>
          </cell>
          <cell r="C6001" t="str">
            <v>Laép ñaët ñoàng hoà Ampe keá</v>
          </cell>
          <cell r="D6001" t="str">
            <v>caùi</v>
          </cell>
          <cell r="F6001">
            <v>156550</v>
          </cell>
          <cell r="G6001">
            <v>8377</v>
          </cell>
        </row>
        <row r="6002">
          <cell r="B6002" t="str">
            <v>BA.19103</v>
          </cell>
          <cell r="C6002" t="str">
            <v>Laép ñaët ñoàng hoà Oaùt keát coâng tô</v>
          </cell>
          <cell r="D6002" t="str">
            <v>caùi</v>
          </cell>
          <cell r="F6002">
            <v>101000</v>
          </cell>
          <cell r="G6002">
            <v>10472</v>
          </cell>
        </row>
        <row r="6003">
          <cell r="B6003" t="str">
            <v>BA.19104</v>
          </cell>
          <cell r="C6003" t="str">
            <v>Laép ñaët ñoàng hoà rô le</v>
          </cell>
          <cell r="D6003" t="str">
            <v>caùi</v>
          </cell>
          <cell r="F6003">
            <v>163200</v>
          </cell>
          <cell r="G6003">
            <v>15079</v>
          </cell>
        </row>
        <row r="6004">
          <cell r="B6004" t="str">
            <v>BA.19201</v>
          </cell>
          <cell r="C6004" t="str">
            <v>Laép ñaët caùc loaïi automat 1 pha, cöôøng ñoä doøng ñieän &lt;=10A</v>
          </cell>
          <cell r="D6004" t="str">
            <v>caùi</v>
          </cell>
          <cell r="F6004">
            <v>17850</v>
          </cell>
          <cell r="G6004">
            <v>7959</v>
          </cell>
        </row>
        <row r="6005">
          <cell r="B6005" t="str">
            <v>BA.19202</v>
          </cell>
          <cell r="C6005" t="str">
            <v>Laép ñaët caùc loaïi automat 1 pha, cöôøng ñoä doøng ñieän &lt;=50A</v>
          </cell>
          <cell r="D6005" t="str">
            <v>caùi</v>
          </cell>
          <cell r="F6005">
            <v>61800</v>
          </cell>
          <cell r="G6005">
            <v>10472</v>
          </cell>
        </row>
        <row r="6006">
          <cell r="B6006" t="str">
            <v>BA.19203</v>
          </cell>
          <cell r="C6006" t="str">
            <v>Laép ñaët caùc loaïi automat 1 pha, cöôøng ñoä doøng ñieän &lt;=100A</v>
          </cell>
          <cell r="D6006" t="str">
            <v>caùi</v>
          </cell>
          <cell r="F6006">
            <v>132600</v>
          </cell>
          <cell r="G6006">
            <v>15917</v>
          </cell>
        </row>
        <row r="6007">
          <cell r="B6007" t="str">
            <v>BA.19204</v>
          </cell>
          <cell r="C6007" t="str">
            <v>Laép ñaët caùc loaïi automat 1 pha, cöôøng ñoä doøng ñieän &lt;=150A</v>
          </cell>
          <cell r="D6007" t="str">
            <v>caùi</v>
          </cell>
          <cell r="F6007">
            <v>255000</v>
          </cell>
          <cell r="G6007">
            <v>16755</v>
          </cell>
        </row>
        <row r="6008">
          <cell r="B6008" t="str">
            <v>BA.19205</v>
          </cell>
          <cell r="C6008" t="str">
            <v>Laép ñaët caùc loaïi automat 1 pha, cöôøng ñoä doøng ñieän &lt;=200A</v>
          </cell>
          <cell r="D6008" t="str">
            <v>caùi</v>
          </cell>
          <cell r="F6008">
            <v>357000</v>
          </cell>
          <cell r="G6008">
            <v>23457</v>
          </cell>
        </row>
        <row r="6009">
          <cell r="B6009" t="str">
            <v>BA.19206</v>
          </cell>
          <cell r="C6009" t="str">
            <v>Laép ñaët caùc loaïi automat 1 pha, cöôøng ñoä doøng ñieän &gt;200A</v>
          </cell>
          <cell r="D6009" t="str">
            <v>caùi</v>
          </cell>
          <cell r="F6009">
            <v>402000</v>
          </cell>
          <cell r="G6009">
            <v>56547</v>
          </cell>
        </row>
        <row r="6010">
          <cell r="B6010" t="str">
            <v>BA.19301</v>
          </cell>
          <cell r="C6010" t="str">
            <v>Laép ñaët automat 3 pha, cöôøng ñoä doøng ñieän &lt;=10A</v>
          </cell>
          <cell r="D6010" t="str">
            <v>caùi</v>
          </cell>
          <cell r="F6010">
            <v>46800</v>
          </cell>
          <cell r="G6010">
            <v>12566</v>
          </cell>
        </row>
        <row r="6011">
          <cell r="B6011" t="str">
            <v>BA.19302</v>
          </cell>
          <cell r="C6011" t="str">
            <v>Laép ñaët automat 3 pha, cöôøng ñoä doøng ñieän &lt;=50A</v>
          </cell>
          <cell r="D6011" t="str">
            <v>caùi</v>
          </cell>
          <cell r="F6011">
            <v>102000</v>
          </cell>
          <cell r="G6011">
            <v>20944</v>
          </cell>
        </row>
        <row r="6012">
          <cell r="B6012" t="str">
            <v>BA.19303</v>
          </cell>
          <cell r="C6012" t="str">
            <v>Laép ñaët automat 3 pha, cöôøng ñoä doøng ñieän &lt;=100A</v>
          </cell>
          <cell r="D6012" t="str">
            <v>caùi</v>
          </cell>
          <cell r="F6012">
            <v>252500</v>
          </cell>
          <cell r="G6012">
            <v>29321</v>
          </cell>
        </row>
        <row r="6013">
          <cell r="B6013" t="str">
            <v>BA.19304</v>
          </cell>
          <cell r="C6013" t="str">
            <v>Laép ñaët automat 3 pha, cöôøng ñoä doøng ñieän &lt;=150A</v>
          </cell>
          <cell r="D6013" t="str">
            <v>caùi</v>
          </cell>
          <cell r="F6013">
            <v>353500</v>
          </cell>
          <cell r="G6013">
            <v>35604</v>
          </cell>
        </row>
        <row r="6014">
          <cell r="B6014" t="str">
            <v>BA.19305</v>
          </cell>
          <cell r="C6014" t="str">
            <v>Laép ñaët automat 3 pha, cöôøng ñoä doøng ñieän &lt;=200A</v>
          </cell>
          <cell r="D6014" t="str">
            <v>caùi</v>
          </cell>
          <cell r="F6014">
            <v>404000</v>
          </cell>
          <cell r="G6014">
            <v>62831</v>
          </cell>
        </row>
        <row r="6015">
          <cell r="B6015" t="str">
            <v>BA.19306</v>
          </cell>
          <cell r="C6015" t="str">
            <v>Laép ñaët automat 3 pha, cöôøng ñoä doøng ñieän &gt;200A</v>
          </cell>
          <cell r="D6015" t="str">
            <v>caùi</v>
          </cell>
          <cell r="F6015">
            <v>502500</v>
          </cell>
          <cell r="G6015">
            <v>83774</v>
          </cell>
        </row>
        <row r="6016">
          <cell r="B6016" t="str">
            <v>BA.19401</v>
          </cell>
          <cell r="C6016" t="str">
            <v>Laép ñaët maùy bieán doøng cöôøng ñoä doøng ñieän &lt;=50/5A</v>
          </cell>
          <cell r="D6016" t="str">
            <v>boä</v>
          </cell>
          <cell r="F6016">
            <v>507500</v>
          </cell>
          <cell r="G6016">
            <v>14660</v>
          </cell>
        </row>
        <row r="6017">
          <cell r="B6017" t="str">
            <v>BA.19402</v>
          </cell>
          <cell r="C6017" t="str">
            <v>Laép ñaët maùy bieán doøng cöôøng ñoä doøng ñieän &lt;=100/5A</v>
          </cell>
          <cell r="D6017" t="str">
            <v>boä</v>
          </cell>
          <cell r="F6017">
            <v>609000</v>
          </cell>
          <cell r="G6017">
            <v>27227</v>
          </cell>
        </row>
        <row r="6018">
          <cell r="B6018" t="str">
            <v>BA.19403</v>
          </cell>
          <cell r="C6018" t="str">
            <v>Laép ñaët maùy bieán doøng cöôøng ñoä doøng ñieän &lt;=200/5A</v>
          </cell>
          <cell r="D6018" t="str">
            <v>boä</v>
          </cell>
          <cell r="F6018">
            <v>707000</v>
          </cell>
          <cell r="G6018">
            <v>50264</v>
          </cell>
        </row>
        <row r="6019">
          <cell r="B6019" t="str">
            <v>BA.19404</v>
          </cell>
          <cell r="C6019" t="str">
            <v>Laép ñaët linh kieän choáng giaät</v>
          </cell>
          <cell r="D6019" t="str">
            <v>boä</v>
          </cell>
          <cell r="F6019">
            <v>131300</v>
          </cell>
          <cell r="G6019">
            <v>12566</v>
          </cell>
        </row>
        <row r="6020">
          <cell r="B6020" t="str">
            <v>BA.19405</v>
          </cell>
          <cell r="C6020" t="str">
            <v>Laép ñaët linh kieän baùo chaùy</v>
          </cell>
          <cell r="D6020" t="str">
            <v>boä</v>
          </cell>
          <cell r="F6020">
            <v>161600</v>
          </cell>
          <cell r="G6020">
            <v>10472</v>
          </cell>
        </row>
        <row r="6021">
          <cell r="B6021" t="str">
            <v>BA.19501</v>
          </cell>
          <cell r="C6021" t="str">
            <v>Laép ñaët coâng tô ñieän 1 pha vaøo baûng ñaõ coù saün</v>
          </cell>
          <cell r="D6021" t="str">
            <v>caùi</v>
          </cell>
          <cell r="F6021">
            <v>66300</v>
          </cell>
          <cell r="G6021">
            <v>9634</v>
          </cell>
          <cell r="H6021">
            <v>6137</v>
          </cell>
        </row>
        <row r="6022">
          <cell r="B6022" t="str">
            <v>BA.19502</v>
          </cell>
          <cell r="C6022" t="str">
            <v>Laép ñaët coâng tô ñieän 3 pha vaøo baûng ñaõ coù saün</v>
          </cell>
          <cell r="D6022" t="str">
            <v>caùi</v>
          </cell>
          <cell r="F6022">
            <v>102000</v>
          </cell>
          <cell r="G6022">
            <v>11309</v>
          </cell>
          <cell r="H6022">
            <v>6137</v>
          </cell>
        </row>
        <row r="6023">
          <cell r="B6023" t="str">
            <v>BA.19503</v>
          </cell>
          <cell r="C6023" t="str">
            <v>Laép ñaët coâng tô ñieän 1 pha vaøo baûng vaø laép baûng vaøo töôøng</v>
          </cell>
          <cell r="D6023" t="str">
            <v>caùi</v>
          </cell>
          <cell r="F6023">
            <v>74460</v>
          </cell>
          <cell r="G6023">
            <v>13404</v>
          </cell>
          <cell r="H6023">
            <v>6137</v>
          </cell>
        </row>
        <row r="6024">
          <cell r="B6024" t="str">
            <v>BA.19504</v>
          </cell>
          <cell r="C6024" t="str">
            <v>Laép ñaët coâng tô ñieän 3 pha vaøo baûng vaø laép baûng vaøo töôøng</v>
          </cell>
          <cell r="D6024" t="str">
            <v>caùi</v>
          </cell>
          <cell r="F6024">
            <v>116150</v>
          </cell>
          <cell r="G6024">
            <v>18849</v>
          </cell>
          <cell r="H6024">
            <v>6137</v>
          </cell>
        </row>
        <row r="6025">
          <cell r="B6025" t="str">
            <v>BA.19601</v>
          </cell>
          <cell r="C6025" t="str">
            <v>Laép ñaët chuoâng ñieän</v>
          </cell>
          <cell r="D6025" t="str">
            <v>caùi</v>
          </cell>
          <cell r="F6025">
            <v>21000</v>
          </cell>
          <cell r="G6025">
            <v>8377</v>
          </cell>
        </row>
        <row r="6026">
          <cell r="B6026" t="str">
            <v>BA.20101</v>
          </cell>
          <cell r="C6026" t="str">
            <v>Gia coâng vaø ñoùng coïc choáng seùt</v>
          </cell>
          <cell r="D6026" t="str">
            <v>coïc</v>
          </cell>
          <cell r="F6026">
            <v>26250</v>
          </cell>
          <cell r="G6026">
            <v>26389</v>
          </cell>
        </row>
        <row r="6027">
          <cell r="B6027" t="str">
            <v>BA.20102</v>
          </cell>
          <cell r="C6027" t="str">
            <v>Gia coâng vaø ñoùng coïc choáng seùt ñaõ coù saün</v>
          </cell>
          <cell r="D6027" t="str">
            <v>coïc</v>
          </cell>
          <cell r="F6027">
            <v>25250</v>
          </cell>
          <cell r="G6027">
            <v>14242</v>
          </cell>
        </row>
        <row r="6028">
          <cell r="B6028" t="str">
            <v>BA.20103</v>
          </cell>
          <cell r="C6028" t="str">
            <v>Gia coâng vaø ñoùng coïc oáng ñoàng phi &lt;=50mm coù saün</v>
          </cell>
          <cell r="D6028" t="str">
            <v>coïc</v>
          </cell>
          <cell r="F6028">
            <v>50500</v>
          </cell>
          <cell r="G6028">
            <v>16755</v>
          </cell>
        </row>
        <row r="6029">
          <cell r="B6029" t="str">
            <v>BA.20201</v>
          </cell>
          <cell r="C6029" t="str">
            <v>Keùo raûi daây choáng seùt döôùi möông ñaát, daây ñoàng phi 8mm</v>
          </cell>
          <cell r="D6029" t="str">
            <v>m</v>
          </cell>
          <cell r="F6029">
            <v>16775</v>
          </cell>
          <cell r="G6029">
            <v>880</v>
          </cell>
          <cell r="H6029">
            <v>414</v>
          </cell>
        </row>
        <row r="6030">
          <cell r="B6030" t="str">
            <v>BA.20202</v>
          </cell>
          <cell r="C6030" t="str">
            <v>Keùo raûi daây choáng seùt döôùi möông ñaát, daây theùp phi 10mm</v>
          </cell>
          <cell r="D6030" t="str">
            <v>m</v>
          </cell>
          <cell r="F6030">
            <v>24013</v>
          </cell>
          <cell r="G6030">
            <v>1047</v>
          </cell>
          <cell r="H6030">
            <v>414</v>
          </cell>
        </row>
        <row r="6031">
          <cell r="B6031" t="str">
            <v>BA.20203</v>
          </cell>
          <cell r="C6031" t="str">
            <v>Keùo raûi daây choáng seùt döôùi möông ñaát, daây theùp phi 12mm</v>
          </cell>
          <cell r="D6031" t="str">
            <v>m</v>
          </cell>
          <cell r="F6031">
            <v>34793</v>
          </cell>
          <cell r="G6031">
            <v>1047</v>
          </cell>
          <cell r="H6031">
            <v>414</v>
          </cell>
        </row>
        <row r="6032">
          <cell r="B6032" t="str">
            <v>BA.20301</v>
          </cell>
          <cell r="C6032" t="str">
            <v>Keùo raûi daây choáng seùt theo töôøng, coät vaø maùi nhaø, daây ñoàng phi 8mm</v>
          </cell>
          <cell r="D6032" t="str">
            <v>m</v>
          </cell>
          <cell r="F6032">
            <v>20917</v>
          </cell>
          <cell r="G6032">
            <v>5194</v>
          </cell>
          <cell r="H6032">
            <v>2460</v>
          </cell>
        </row>
        <row r="6033">
          <cell r="B6033" t="str">
            <v>BA.20302</v>
          </cell>
          <cell r="C6033" t="str">
            <v>Keùo raûi daây choáng seùt theo töôøng, coät vaø maùi nhaø, daây theùp phi 10mm</v>
          </cell>
          <cell r="D6033" t="str">
            <v>m</v>
          </cell>
          <cell r="F6033">
            <v>28816</v>
          </cell>
          <cell r="G6033">
            <v>6032</v>
          </cell>
          <cell r="H6033">
            <v>2460</v>
          </cell>
        </row>
        <row r="6034">
          <cell r="B6034" t="str">
            <v>BA.20303</v>
          </cell>
          <cell r="C6034" t="str">
            <v>Keùo raûi daây choáng seùt theo töôøng, coät vaø maùi nhaø, daây theùp phi 12mm</v>
          </cell>
          <cell r="D6034" t="str">
            <v>m</v>
          </cell>
          <cell r="F6034">
            <v>37323</v>
          </cell>
          <cell r="G6034">
            <v>11016</v>
          </cell>
          <cell r="H6034">
            <v>2460</v>
          </cell>
        </row>
        <row r="6035">
          <cell r="B6035" t="str">
            <v>BA.20401</v>
          </cell>
          <cell r="C6035" t="str">
            <v>Gia coâng kim thu seùt, chieàu daøi kim 0.5m</v>
          </cell>
          <cell r="D6035" t="str">
            <v>caùi</v>
          </cell>
          <cell r="F6035">
            <v>12870</v>
          </cell>
          <cell r="G6035">
            <v>9634</v>
          </cell>
          <cell r="H6035">
            <v>2120</v>
          </cell>
        </row>
        <row r="6036">
          <cell r="B6036" t="str">
            <v>BA.20402</v>
          </cell>
          <cell r="C6036" t="str">
            <v>Gia coâng kim thu seùt, chieàu daøi kim 1m</v>
          </cell>
          <cell r="D6036" t="str">
            <v>caùi</v>
          </cell>
          <cell r="F6036">
            <v>25823</v>
          </cell>
          <cell r="G6036">
            <v>12566</v>
          </cell>
          <cell r="H6036">
            <v>2120</v>
          </cell>
        </row>
        <row r="6037">
          <cell r="B6037" t="str">
            <v>BA.20403</v>
          </cell>
          <cell r="C6037" t="str">
            <v>Gia coâng kim thu seùt, chieàu daøi kim 1.5m</v>
          </cell>
          <cell r="D6037" t="str">
            <v>caùi</v>
          </cell>
          <cell r="F6037">
            <v>38693</v>
          </cell>
          <cell r="G6037">
            <v>15917</v>
          </cell>
          <cell r="H6037">
            <v>2120</v>
          </cell>
        </row>
        <row r="6038">
          <cell r="B6038" t="str">
            <v>BA.20404</v>
          </cell>
          <cell r="C6038" t="str">
            <v>Gia coâng kim thu seùt, chieàu daøi kim 2m</v>
          </cell>
          <cell r="D6038" t="str">
            <v>caùi</v>
          </cell>
          <cell r="F6038">
            <v>51645</v>
          </cell>
          <cell r="G6038">
            <v>18849</v>
          </cell>
          <cell r="H6038">
            <v>2120</v>
          </cell>
        </row>
        <row r="6039">
          <cell r="B6039" t="str">
            <v>BA.20501</v>
          </cell>
          <cell r="C6039" t="str">
            <v>Laép ñaët kim thu seùt chieàu daøi 0,5m</v>
          </cell>
          <cell r="D6039" t="str">
            <v>caùi</v>
          </cell>
          <cell r="F6039">
            <v>17573</v>
          </cell>
          <cell r="G6039">
            <v>34347</v>
          </cell>
          <cell r="H6039">
            <v>15343</v>
          </cell>
        </row>
        <row r="6040">
          <cell r="B6040" t="str">
            <v>BA.20502</v>
          </cell>
          <cell r="C6040" t="str">
            <v>Laép ñaët kim thu seùt chieàu daøi 1m</v>
          </cell>
          <cell r="D6040" t="str">
            <v>caùi</v>
          </cell>
          <cell r="F6040">
            <v>34430</v>
          </cell>
          <cell r="G6040">
            <v>41049</v>
          </cell>
          <cell r="H6040">
            <v>15343</v>
          </cell>
        </row>
        <row r="6041">
          <cell r="B6041" t="str">
            <v>BA.20503</v>
          </cell>
          <cell r="C6041" t="str">
            <v>Laép ñaët kim thu seùt chieàu daøi 1,5m</v>
          </cell>
          <cell r="D6041" t="str">
            <v>caùi</v>
          </cell>
          <cell r="F6041">
            <v>45788</v>
          </cell>
          <cell r="G6041">
            <v>50264</v>
          </cell>
          <cell r="H6041">
            <v>19047</v>
          </cell>
        </row>
        <row r="6042">
          <cell r="B6042" t="str">
            <v>BA.20504</v>
          </cell>
          <cell r="C6042" t="str">
            <v>Laép ñaët kim thu seùt chieàu daøi 2m</v>
          </cell>
          <cell r="D6042" t="str">
            <v>caùi</v>
          </cell>
          <cell r="F6042">
            <v>68503</v>
          </cell>
          <cell r="G6042">
            <v>58642</v>
          </cell>
          <cell r="H6042">
            <v>19047</v>
          </cell>
        </row>
        <row r="6043">
          <cell r="B6043" t="str">
            <v>BA.14101</v>
          </cell>
          <cell r="C6043" t="str">
            <v>Laép ñaët oáng kim loaïi ñaët noåi baûo hoä daây daãn, ñöôøng kính oáng &lt;=26mm</v>
          </cell>
          <cell r="D6043" t="str">
            <v>m</v>
          </cell>
          <cell r="F6043">
            <v>11608</v>
          </cell>
          <cell r="G6043">
            <v>3142</v>
          </cell>
          <cell r="H6043">
            <v>409</v>
          </cell>
        </row>
        <row r="6044">
          <cell r="B6044" t="str">
            <v>BA.14102</v>
          </cell>
          <cell r="C6044" t="str">
            <v>Laép ñaët oáng kim loaïi ñaët noåi baûo hoä daây daãn, ñöôøng kính oáng &lt;=35mm</v>
          </cell>
          <cell r="D6044" t="str">
            <v>m</v>
          </cell>
          <cell r="F6044">
            <v>15829</v>
          </cell>
          <cell r="G6044">
            <v>3560</v>
          </cell>
          <cell r="H6044">
            <v>409</v>
          </cell>
        </row>
        <row r="6045">
          <cell r="B6045" t="str">
            <v>BA.14103</v>
          </cell>
          <cell r="C6045" t="str">
            <v>Laép ñaët oáng kim loaïi ñaët noåi baûo hoä daây daãn, ñöôøng kính oáng &lt;=40mm</v>
          </cell>
          <cell r="D6045" t="str">
            <v>m</v>
          </cell>
          <cell r="F6045">
            <v>22160</v>
          </cell>
          <cell r="G6045">
            <v>4398</v>
          </cell>
          <cell r="H6045">
            <v>450</v>
          </cell>
        </row>
        <row r="6046">
          <cell r="B6046" t="str">
            <v>BA.14104</v>
          </cell>
          <cell r="C6046" t="str">
            <v>Laép ñaët oáng kim loaïi ñaët noåi baûo hoä daây daãn, ñöôøng kính oáng &lt;=50mm</v>
          </cell>
          <cell r="D6046" t="str">
            <v>m</v>
          </cell>
          <cell r="F6046">
            <v>26381</v>
          </cell>
          <cell r="G6046">
            <v>5236</v>
          </cell>
          <cell r="H6046">
            <v>491</v>
          </cell>
        </row>
        <row r="6047">
          <cell r="B6047" t="str">
            <v>BA.14105</v>
          </cell>
          <cell r="C6047" t="str">
            <v>Laép ñaët oáng kim loaïi ñaët noåi baûo hoä daây daãn, ñöôøng kính oáng &lt;=66mm</v>
          </cell>
          <cell r="D6047" t="str">
            <v>m</v>
          </cell>
          <cell r="F6047">
            <v>33125</v>
          </cell>
          <cell r="G6047">
            <v>5864</v>
          </cell>
          <cell r="H6047">
            <v>573</v>
          </cell>
        </row>
        <row r="6048">
          <cell r="B6048" t="str">
            <v>BA.14106</v>
          </cell>
          <cell r="C6048" t="str">
            <v>Laép ñaët oáng kim loaïi ñaët noåi baûo hoä daây daãn, ñöôøng kính oáng &lt;=80mm</v>
          </cell>
          <cell r="D6048" t="str">
            <v>m</v>
          </cell>
          <cell r="F6048">
            <v>42441</v>
          </cell>
          <cell r="G6048">
            <v>6702</v>
          </cell>
          <cell r="H6048">
            <v>614</v>
          </cell>
        </row>
        <row r="6049">
          <cell r="B6049" t="str">
            <v>BA.14201</v>
          </cell>
          <cell r="C6049" t="str">
            <v>Laép ñaët oáng kim loaïi ñaët chìm baûo hoä daây daãn, ñöôøng kính oáng &lt;=26mm</v>
          </cell>
          <cell r="D6049" t="str">
            <v>m</v>
          </cell>
          <cell r="F6049">
            <v>12713</v>
          </cell>
          <cell r="G6049">
            <v>12147</v>
          </cell>
          <cell r="H6049">
            <v>409</v>
          </cell>
        </row>
        <row r="6050">
          <cell r="B6050" t="str">
            <v>BA.14202</v>
          </cell>
          <cell r="C6050" t="str">
            <v>Laép ñaët oáng kim loaïi ñaët chìm baûo hoä daây daãn, ñöôøng kính oáng &lt;=35mm</v>
          </cell>
          <cell r="D6050" t="str">
            <v>m</v>
          </cell>
          <cell r="F6050">
            <v>17336</v>
          </cell>
          <cell r="G6050">
            <v>13404</v>
          </cell>
          <cell r="H6050">
            <v>409</v>
          </cell>
        </row>
        <row r="6051">
          <cell r="B6051" t="str">
            <v>BA.14203</v>
          </cell>
          <cell r="C6051" t="str">
            <v>Laép ñaët oáng kim loaïi ñaët chìm baûo hoä daây daãn, ñöôøng kính oáng &lt;=40mm</v>
          </cell>
          <cell r="D6051" t="str">
            <v>m</v>
          </cell>
          <cell r="F6051">
            <v>24271</v>
          </cell>
          <cell r="G6051">
            <v>15917</v>
          </cell>
          <cell r="H6051">
            <v>450</v>
          </cell>
        </row>
        <row r="6052">
          <cell r="B6052" t="str">
            <v>BA.14204</v>
          </cell>
          <cell r="C6052" t="str">
            <v>Laép ñaët oáng kim loaïi ñaët chìm baûo hoä daây daãn, ñöôøng kính oáng &lt;=50mm</v>
          </cell>
          <cell r="D6052" t="str">
            <v>m</v>
          </cell>
          <cell r="F6052">
            <v>28894</v>
          </cell>
          <cell r="G6052">
            <v>18849</v>
          </cell>
          <cell r="H6052">
            <v>491</v>
          </cell>
        </row>
        <row r="6053">
          <cell r="B6053" t="str">
            <v>BA.14205</v>
          </cell>
          <cell r="C6053" t="str">
            <v>Laép ñaët oáng kim loaïi ñaët chìm baûo hoä daây daãn, ñöôøng kính oáng &lt;=66mm</v>
          </cell>
          <cell r="D6053" t="str">
            <v>m</v>
          </cell>
          <cell r="F6053">
            <v>36341</v>
          </cell>
          <cell r="G6053">
            <v>21362</v>
          </cell>
          <cell r="H6053">
            <v>573</v>
          </cell>
        </row>
        <row r="6054">
          <cell r="B6054" t="str">
            <v>BA.14206</v>
          </cell>
          <cell r="C6054" t="str">
            <v>Laép ñaët oáng kim loaïi ñaët chìm baûo hoä daây daãn, ñöôøng kính oáng &lt;=80mm</v>
          </cell>
          <cell r="D6054" t="str">
            <v>m</v>
          </cell>
          <cell r="F6054">
            <v>46562</v>
          </cell>
          <cell r="G6054">
            <v>24294</v>
          </cell>
          <cell r="H6054">
            <v>614</v>
          </cell>
        </row>
        <row r="6055">
          <cell r="B6055" t="str">
            <v>BA.14301</v>
          </cell>
          <cell r="C6055" t="str">
            <v>Laép ñaët oáng nhöïa ñaët noåi baûo hoä daây daãn, ñöôøng kính oáng &lt;=15mm.</v>
          </cell>
          <cell r="D6055" t="str">
            <v>m</v>
          </cell>
          <cell r="F6055">
            <v>1071</v>
          </cell>
          <cell r="G6055">
            <v>2094</v>
          </cell>
          <cell r="H6055">
            <v>409</v>
          </cell>
        </row>
        <row r="6056">
          <cell r="B6056" t="str">
            <v>BA.14302</v>
          </cell>
          <cell r="C6056" t="str">
            <v>Laép ñaët oáng nhöïa ñaët noåi baûo hoä daây daãn, ñöôøng kính oáng &gt;15 ñeán &lt;=27mm.</v>
          </cell>
          <cell r="D6056" t="str">
            <v>m</v>
          </cell>
          <cell r="F6056">
            <v>1607</v>
          </cell>
          <cell r="G6056">
            <v>2513</v>
          </cell>
          <cell r="H6056">
            <v>409</v>
          </cell>
        </row>
        <row r="6057">
          <cell r="B6057" t="str">
            <v>BA.14303</v>
          </cell>
          <cell r="C6057" t="str">
            <v>Laép ñaët oáng nhöïa ñaët noåi baûo hoä daây daãn, ñöôøng kính oáng &gt;27 ñeán &lt;=34mm.</v>
          </cell>
          <cell r="D6057" t="str">
            <v>m</v>
          </cell>
          <cell r="F6057">
            <v>2142</v>
          </cell>
          <cell r="G6057">
            <v>2597</v>
          </cell>
          <cell r="H6057">
            <v>491</v>
          </cell>
        </row>
        <row r="6058">
          <cell r="B6058" t="str">
            <v>BA.14304</v>
          </cell>
          <cell r="C6058" t="str">
            <v>Laép ñaët oáng nhöïa ñaët noåi baûo hoä daây daãn, ñöôøng kính oáng &gt;34 ñeán &lt;=48 mm.</v>
          </cell>
          <cell r="D6058" t="str">
            <v>m</v>
          </cell>
          <cell r="F6058">
            <v>3213</v>
          </cell>
          <cell r="G6058">
            <v>2723</v>
          </cell>
          <cell r="H6058">
            <v>573</v>
          </cell>
        </row>
        <row r="6059">
          <cell r="B6059" t="str">
            <v>BA.14305</v>
          </cell>
          <cell r="C6059" t="str">
            <v>Laép ñaët oáng nhöïa ñaët noåi baûo hoä daây daãn, ñöôøng kính oáng &gt;48 ñeán &lt;=76mm.</v>
          </cell>
          <cell r="D6059" t="str">
            <v>m</v>
          </cell>
          <cell r="F6059">
            <v>5355</v>
          </cell>
          <cell r="G6059">
            <v>3979</v>
          </cell>
          <cell r="H6059">
            <v>695</v>
          </cell>
        </row>
        <row r="6060">
          <cell r="B6060" t="str">
            <v>BA.14306</v>
          </cell>
          <cell r="C6060" t="str">
            <v>Laép ñaët oáng nhöïa ñaët noåi baûo hoä daây daãn, ñöôøng kính oáng &gt;76 ñeán &lt;=90mm.</v>
          </cell>
          <cell r="D6060" t="str">
            <v>m</v>
          </cell>
          <cell r="F6060">
            <v>6426</v>
          </cell>
          <cell r="G6060">
            <v>4608</v>
          </cell>
          <cell r="H6060">
            <v>818</v>
          </cell>
        </row>
        <row r="6061">
          <cell r="B6061" t="str">
            <v>BA.14401</v>
          </cell>
          <cell r="C6061" t="str">
            <v>Laép ñaët oáng nhöïa ñaët chìm baûo hoä daây daãn, ñöôøng kính oáng &lt;=15mm.</v>
          </cell>
          <cell r="D6061" t="str">
            <v>m</v>
          </cell>
          <cell r="F6061">
            <v>1173</v>
          </cell>
          <cell r="G6061">
            <v>8377</v>
          </cell>
          <cell r="H6061">
            <v>409</v>
          </cell>
        </row>
        <row r="6062">
          <cell r="B6062" t="str">
            <v>BA.14402</v>
          </cell>
          <cell r="C6062" t="str">
            <v>Laép ñaët oáng nhöïa ñaët chìm baûo hoä daây daãn, ñöôøng kính oáng &gt;15 ñeán &lt;=27mm.</v>
          </cell>
          <cell r="D6062" t="str">
            <v>m</v>
          </cell>
          <cell r="F6062">
            <v>1760</v>
          </cell>
          <cell r="G6062">
            <v>10891</v>
          </cell>
          <cell r="H6062">
            <v>409</v>
          </cell>
        </row>
        <row r="6063">
          <cell r="B6063" t="str">
            <v>BA.14403</v>
          </cell>
          <cell r="C6063" t="str">
            <v>Laép ñaët oáng nhöïa ñaët  chìm baûo hoä daây daãn, ñöôøng kính oáng &gt;27 ñeán &lt;=34mm.</v>
          </cell>
          <cell r="D6063" t="str">
            <v>m</v>
          </cell>
          <cell r="F6063">
            <v>2346</v>
          </cell>
          <cell r="G6063">
            <v>12147</v>
          </cell>
          <cell r="H6063">
            <v>491</v>
          </cell>
        </row>
        <row r="6064">
          <cell r="B6064" t="str">
            <v>BA.14404</v>
          </cell>
          <cell r="C6064" t="str">
            <v>Laép ñaët oáng nhöïa ñaët chìm baûo hoä daây daãn, ñöôøng kính oáng &gt;34 ñeán &lt;=48 mm.</v>
          </cell>
          <cell r="D6064" t="str">
            <v>m</v>
          </cell>
          <cell r="F6064">
            <v>3519</v>
          </cell>
          <cell r="G6064">
            <v>14660</v>
          </cell>
          <cell r="H6064">
            <v>573</v>
          </cell>
        </row>
        <row r="6065">
          <cell r="B6065" t="str">
            <v>BA.14405</v>
          </cell>
          <cell r="C6065" t="str">
            <v>Laép ñaët oáng nhöïa ñaët chìm baûo hoä daây daãn, ñöôøng kính oáng &gt;48 ñeán &lt;=76mm.</v>
          </cell>
          <cell r="D6065" t="str">
            <v>m</v>
          </cell>
          <cell r="F6065">
            <v>5865</v>
          </cell>
          <cell r="G6065">
            <v>17174</v>
          </cell>
          <cell r="H6065">
            <v>695</v>
          </cell>
        </row>
        <row r="6066">
          <cell r="B6066" t="str">
            <v>BA.14406</v>
          </cell>
          <cell r="C6066" t="str">
            <v>Laép ñaët oáng nhöïa ñaët chìm baûo hoä daây daãn, ñöôøng kính oáng &gt;76 ñeán &lt;=90mm.</v>
          </cell>
          <cell r="D6066" t="str">
            <v>m</v>
          </cell>
          <cell r="F6066">
            <v>7038</v>
          </cell>
          <cell r="G6066">
            <v>19268</v>
          </cell>
          <cell r="H6066">
            <v>818</v>
          </cell>
        </row>
        <row r="6067">
          <cell r="B6067" t="str">
            <v>BA.18101</v>
          </cell>
          <cell r="C6067" t="str">
            <v>Laép ñaët coâng taéc, soá haït treân 1 coâng taéc baèng 1</v>
          </cell>
          <cell r="D6067" t="str">
            <v>caùi</v>
          </cell>
          <cell r="F6067">
            <v>5025</v>
          </cell>
          <cell r="G6067">
            <v>4189</v>
          </cell>
        </row>
        <row r="6068">
          <cell r="B6068" t="str">
            <v>BA.18102</v>
          </cell>
          <cell r="C6068" t="str">
            <v>Laép ñaët coâng taéc, soá haït treân 1 coâng taéc baèng 2</v>
          </cell>
          <cell r="D6068" t="str">
            <v>caùi</v>
          </cell>
          <cell r="F6068">
            <v>10050</v>
          </cell>
          <cell r="G6068">
            <v>4608</v>
          </cell>
        </row>
        <row r="6069">
          <cell r="B6069" t="str">
            <v>BA.18103</v>
          </cell>
          <cell r="C6069" t="str">
            <v>Laép ñaët coâng taéc, soá haït treân 1 coâng taéc baèng 3</v>
          </cell>
          <cell r="D6069" t="str">
            <v>caùi</v>
          </cell>
          <cell r="F6069">
            <v>15075</v>
          </cell>
          <cell r="G6069">
            <v>5026</v>
          </cell>
        </row>
        <row r="6070">
          <cell r="B6070" t="str">
            <v>BA.18104</v>
          </cell>
          <cell r="C6070" t="str">
            <v>Laép ñaët coâng taéc, soá haït treân 1 coâng taéc baèng 3</v>
          </cell>
          <cell r="D6070" t="str">
            <v>caùi</v>
          </cell>
          <cell r="F6070">
            <v>20100</v>
          </cell>
          <cell r="G6070">
            <v>5445</v>
          </cell>
        </row>
        <row r="6071">
          <cell r="B6071" t="str">
            <v>BA.18105</v>
          </cell>
          <cell r="C6071" t="str">
            <v>Laép ñaët coâng taéc, soá haït treân 1 coâng taéc baèng 5</v>
          </cell>
          <cell r="D6071" t="str">
            <v>caùi</v>
          </cell>
          <cell r="F6071">
            <v>25125</v>
          </cell>
          <cell r="G6071">
            <v>5864</v>
          </cell>
        </row>
        <row r="6072">
          <cell r="B6072" t="str">
            <v>BA.18106</v>
          </cell>
          <cell r="C6072" t="str">
            <v>Laép ñaët coâng taéc, soá haït treân 1 coâng taéc baèng 6</v>
          </cell>
          <cell r="D6072" t="str">
            <v>caùi</v>
          </cell>
          <cell r="F6072">
            <v>30150</v>
          </cell>
          <cell r="G6072">
            <v>7121</v>
          </cell>
        </row>
        <row r="6073">
          <cell r="B6073" t="str">
            <v>BA.18201</v>
          </cell>
          <cell r="C6073" t="str">
            <v>Laép ñaët oå caém ñôn</v>
          </cell>
          <cell r="D6073" t="str">
            <v>caùi</v>
          </cell>
          <cell r="F6073">
            <v>21105</v>
          </cell>
          <cell r="G6073">
            <v>4189</v>
          </cell>
        </row>
        <row r="6074">
          <cell r="B6074" t="str">
            <v>BA.18202</v>
          </cell>
          <cell r="C6074" t="str">
            <v>Laép ñaët oå caém ñoâi</v>
          </cell>
          <cell r="D6074" t="str">
            <v>caùi</v>
          </cell>
          <cell r="F6074">
            <v>35175</v>
          </cell>
          <cell r="G6074">
            <v>5026</v>
          </cell>
        </row>
        <row r="6075">
          <cell r="B6075" t="str">
            <v>BA.18203</v>
          </cell>
          <cell r="C6075" t="str">
            <v>Laép ñaët oå caém ba</v>
          </cell>
          <cell r="D6075" t="str">
            <v>caùi</v>
          </cell>
          <cell r="F6075">
            <v>39195</v>
          </cell>
          <cell r="G6075">
            <v>5864</v>
          </cell>
        </row>
        <row r="6076">
          <cell r="B6076" t="str">
            <v>BA.18204</v>
          </cell>
          <cell r="C6076" t="str">
            <v>Laép ñaët oå caém boán</v>
          </cell>
          <cell r="D6076" t="str">
            <v>caùi</v>
          </cell>
          <cell r="F6076">
            <v>43215</v>
          </cell>
          <cell r="G6076">
            <v>6702</v>
          </cell>
        </row>
        <row r="6077">
          <cell r="B6077" t="str">
            <v>BA.18301</v>
          </cell>
          <cell r="C6077" t="str">
            <v>Laép ñaët moät coâng taéc, moät oå caém hoãn hôïp</v>
          </cell>
          <cell r="D6077" t="str">
            <v>baûng</v>
          </cell>
          <cell r="F6077">
            <v>30150</v>
          </cell>
          <cell r="G6077">
            <v>4189</v>
          </cell>
        </row>
        <row r="6078">
          <cell r="B6078" t="str">
            <v>BA.18302</v>
          </cell>
          <cell r="C6078" t="str">
            <v>Laép ñaët moät coâng taéc, hai oå caém hoãn hôïp</v>
          </cell>
          <cell r="D6078" t="str">
            <v>baûng</v>
          </cell>
          <cell r="F6078">
            <v>45225</v>
          </cell>
          <cell r="G6078">
            <v>4608</v>
          </cell>
        </row>
        <row r="6079">
          <cell r="B6079" t="str">
            <v>BA.18303</v>
          </cell>
          <cell r="C6079" t="str">
            <v>Laép ñaët moät coâng taéc, ba oå caém hoãn hôïp</v>
          </cell>
          <cell r="D6079" t="str">
            <v>baûng</v>
          </cell>
          <cell r="F6079">
            <v>70350</v>
          </cell>
          <cell r="G6079">
            <v>5026</v>
          </cell>
        </row>
        <row r="6080">
          <cell r="B6080" t="str">
            <v>BA.18304</v>
          </cell>
          <cell r="C6080" t="str">
            <v>Laép ñaët hai coâng taéc, moät oå caém hoãn hôïp</v>
          </cell>
          <cell r="D6080" t="str">
            <v>baûng</v>
          </cell>
          <cell r="F6080">
            <v>35175</v>
          </cell>
          <cell r="G6080">
            <v>5864</v>
          </cell>
        </row>
        <row r="6081">
          <cell r="B6081" t="str">
            <v>BA.18305</v>
          </cell>
          <cell r="C6081" t="str">
            <v>Laép ñaët hai coâng taéc, hai oå caém hoãn hôïp</v>
          </cell>
          <cell r="D6081" t="str">
            <v>baûng</v>
          </cell>
          <cell r="F6081">
            <v>60300</v>
          </cell>
          <cell r="G6081">
            <v>6702</v>
          </cell>
        </row>
        <row r="6082">
          <cell r="B6082" t="str">
            <v>BA.18306</v>
          </cell>
          <cell r="C6082" t="str">
            <v>Laép ñaët hai coâng taéc, ba oå caém hoãn hôïp</v>
          </cell>
          <cell r="D6082" t="str">
            <v>baûng</v>
          </cell>
          <cell r="F6082">
            <v>80400</v>
          </cell>
          <cell r="G6082">
            <v>7540</v>
          </cell>
        </row>
        <row r="6083">
          <cell r="B6083" t="str">
            <v>BA.18401</v>
          </cell>
          <cell r="C6083" t="str">
            <v>Laép ñaët caàu dao 3 cöïc moät chieàu, cöôøng ñoä doøng ñieän &lt;=60A.</v>
          </cell>
          <cell r="D6083" t="str">
            <v>boä</v>
          </cell>
          <cell r="F6083">
            <v>54000</v>
          </cell>
          <cell r="G6083">
            <v>10472</v>
          </cell>
          <cell r="H6083">
            <v>2864</v>
          </cell>
        </row>
        <row r="6084">
          <cell r="B6084" t="str">
            <v>BA.18402</v>
          </cell>
          <cell r="C6084" t="str">
            <v>Laép ñaët caàu dao 3 cöïc moät chieàu, cöôøng ñoä doøng ñieän &lt;=100A.</v>
          </cell>
          <cell r="D6084" t="str">
            <v>boä</v>
          </cell>
          <cell r="F6084">
            <v>112200</v>
          </cell>
          <cell r="G6084">
            <v>20106</v>
          </cell>
          <cell r="H6084">
            <v>3273</v>
          </cell>
        </row>
        <row r="6085">
          <cell r="B6085" t="str">
            <v>BA.18403</v>
          </cell>
          <cell r="C6085" t="str">
            <v>Laép ñaët caàu dao 3 cöïc moät chieàu, cöôøng ñoä doøng ñieän &lt;=200A.</v>
          </cell>
          <cell r="D6085" t="str">
            <v>boä</v>
          </cell>
          <cell r="F6085">
            <v>163200</v>
          </cell>
          <cell r="G6085">
            <v>20944</v>
          </cell>
          <cell r="H6085">
            <v>4091</v>
          </cell>
        </row>
        <row r="6086">
          <cell r="B6086" t="str">
            <v>BA.18404</v>
          </cell>
          <cell r="C6086" t="str">
            <v>Laép ñaët caàu dao 3 cöïc moät chieàu, cöôøng ñoä doøng ñieän &lt;=400A.</v>
          </cell>
          <cell r="D6086" t="str">
            <v>boä</v>
          </cell>
          <cell r="F6086">
            <v>181800</v>
          </cell>
          <cell r="G6086">
            <v>31415</v>
          </cell>
          <cell r="H6086">
            <v>4909</v>
          </cell>
        </row>
        <row r="6087">
          <cell r="B6087" t="str">
            <v>BA.18501</v>
          </cell>
          <cell r="C6087" t="str">
            <v>Laép ñaët caàu dao 3 cöïc ñaûo chieàu, cöôøng ñoä doøng ñieän &lt;=60A.</v>
          </cell>
          <cell r="D6087" t="str">
            <v>boä</v>
          </cell>
          <cell r="F6087">
            <v>53000</v>
          </cell>
          <cell r="G6087">
            <v>12566</v>
          </cell>
          <cell r="H6087">
            <v>3886</v>
          </cell>
        </row>
        <row r="6088">
          <cell r="B6088" t="str">
            <v>BA.18502</v>
          </cell>
          <cell r="C6088" t="str">
            <v>Laép ñaët caàu dao 3 cöïc ñaûo chieàu, cöôøng ñoä doøng ñieän &lt;=100A.</v>
          </cell>
          <cell r="D6088" t="str">
            <v>boä</v>
          </cell>
          <cell r="F6088">
            <v>122400</v>
          </cell>
          <cell r="G6088">
            <v>24294</v>
          </cell>
          <cell r="H6088">
            <v>4705</v>
          </cell>
        </row>
        <row r="6089">
          <cell r="B6089" t="str">
            <v>BA.18503</v>
          </cell>
          <cell r="C6089" t="str">
            <v>Laép ñaët caàu dao 3 cöïc ñaûo chieàu, cöôøng ñoä doøng ñieän &lt;=200A.</v>
          </cell>
          <cell r="D6089" t="str">
            <v>boä</v>
          </cell>
          <cell r="F6089">
            <v>181800</v>
          </cell>
          <cell r="G6089">
            <v>25132</v>
          </cell>
          <cell r="H6089">
            <v>5114</v>
          </cell>
        </row>
        <row r="6090">
          <cell r="B6090" t="str">
            <v>BA.18504</v>
          </cell>
          <cell r="C6090" t="str">
            <v>Laép ñaët caàu dao 3 cöïc ñaûo chieàu, cöôøng ñoä doøng ñieän &lt;=400A.</v>
          </cell>
          <cell r="D6090" t="str">
            <v>boä</v>
          </cell>
          <cell r="F6090">
            <v>201000</v>
          </cell>
          <cell r="G6090">
            <v>35604</v>
          </cell>
          <cell r="H6090">
            <v>5318</v>
          </cell>
        </row>
        <row r="6091">
          <cell r="B6091" t="str">
            <v>BA.11101</v>
          </cell>
          <cell r="C6091" t="str">
            <v>Laép ñaët quaït traàn.</v>
          </cell>
          <cell r="D6091" t="str">
            <v>caùi</v>
          </cell>
          <cell r="F6091">
            <v>273710</v>
          </cell>
          <cell r="G6091">
            <v>10472</v>
          </cell>
          <cell r="H6091">
            <v>6137</v>
          </cell>
        </row>
        <row r="6092">
          <cell r="B6092" t="str">
            <v>BA.11102</v>
          </cell>
          <cell r="C6092" t="str">
            <v>Laép ñaët quaït treo töôøng.</v>
          </cell>
          <cell r="D6092" t="str">
            <v>caùi</v>
          </cell>
          <cell r="F6092">
            <v>121200</v>
          </cell>
          <cell r="G6092">
            <v>8377</v>
          </cell>
          <cell r="H6092">
            <v>4091</v>
          </cell>
        </row>
        <row r="6093">
          <cell r="B6093" t="str">
            <v>BA.11201</v>
          </cell>
          <cell r="C6093" t="str">
            <v>Laép ñaët quaït thoâng gioù treân töôøng kích thöôùc 150x150 ñeán 250x250.</v>
          </cell>
          <cell r="D6093" t="str">
            <v>caùi</v>
          </cell>
          <cell r="F6093">
            <v>80800</v>
          </cell>
          <cell r="G6093">
            <v>10472</v>
          </cell>
          <cell r="H6093">
            <v>2046</v>
          </cell>
        </row>
        <row r="6094">
          <cell r="B6094" t="str">
            <v>BA.11202</v>
          </cell>
          <cell r="C6094" t="str">
            <v>Laép ñaët quaït thoâng gioù treân töôøng kích thöôùc  300x300 ñeán 350x350.</v>
          </cell>
          <cell r="D6094" t="str">
            <v>caùi</v>
          </cell>
          <cell r="F6094">
            <v>192405</v>
          </cell>
          <cell r="G6094">
            <v>12566</v>
          </cell>
          <cell r="H6094">
            <v>2864</v>
          </cell>
        </row>
        <row r="6095">
          <cell r="B6095" t="str">
            <v>BA.11301</v>
          </cell>
          <cell r="C6095" t="str">
            <v>Laép ñaët quaït oáp traàn kích thöôùc 150x150 ñeán 250x250.</v>
          </cell>
          <cell r="D6095" t="str">
            <v>caùi</v>
          </cell>
          <cell r="F6095">
            <v>80800</v>
          </cell>
          <cell r="G6095">
            <v>20944</v>
          </cell>
          <cell r="H6095">
            <v>2864</v>
          </cell>
        </row>
        <row r="6096">
          <cell r="B6096" t="str">
            <v>BA.11302</v>
          </cell>
          <cell r="C6096" t="str">
            <v>Laép ñaët quaït oáp traàn kích thöôùc 300x300 ñeán 350x350.</v>
          </cell>
          <cell r="D6096" t="str">
            <v>caùi</v>
          </cell>
          <cell r="F6096">
            <v>192405</v>
          </cell>
          <cell r="G6096">
            <v>33510</v>
          </cell>
          <cell r="H6096">
            <v>4091</v>
          </cell>
        </row>
        <row r="6097">
          <cell r="B6097" t="str">
            <v>BA.11401</v>
          </cell>
          <cell r="C6097" t="str">
            <v>Laép ñaët quaït treân ñöôøng oáng thoâng gioù coù coâng suaát 0,2 - &lt;=1,5Kw.</v>
          </cell>
          <cell r="D6097" t="str">
            <v>caùi</v>
          </cell>
          <cell r="F6097">
            <v>102000</v>
          </cell>
          <cell r="G6097">
            <v>67857</v>
          </cell>
          <cell r="H6097">
            <v>450</v>
          </cell>
        </row>
        <row r="6098">
          <cell r="B6098" t="str">
            <v>BA.11402</v>
          </cell>
          <cell r="C6098" t="str">
            <v>Laép ñaët quaït treân ñöôøng oáng thoâng gioù coù coâng suaát 1,6 - &lt;=3,0Kw.</v>
          </cell>
          <cell r="D6098" t="str">
            <v>caùi</v>
          </cell>
          <cell r="F6098">
            <v>306000</v>
          </cell>
          <cell r="G6098">
            <v>113095</v>
          </cell>
          <cell r="H6098">
            <v>777</v>
          </cell>
        </row>
        <row r="6099">
          <cell r="B6099" t="str">
            <v>BA.11403</v>
          </cell>
          <cell r="C6099" t="str">
            <v>Laép ñaët quaït treân ñöôøng oáng thoâng gioù coù coâng suaát 3,1 - &lt;=4,5Kw.</v>
          </cell>
          <cell r="D6099" t="str">
            <v>caùi</v>
          </cell>
          <cell r="F6099">
            <v>663000</v>
          </cell>
          <cell r="G6099">
            <v>158333</v>
          </cell>
          <cell r="H6099">
            <v>1064</v>
          </cell>
        </row>
        <row r="6100">
          <cell r="B6100" t="str">
            <v>BA.11404</v>
          </cell>
          <cell r="C6100" t="str">
            <v>Laép ñaët quaït treân ñöôøng oáng thoâng gioù coù coâng suaát 4,6 - &lt;=7,5Kw.</v>
          </cell>
          <cell r="D6100" t="str">
            <v>caùi</v>
          </cell>
          <cell r="F6100">
            <v>816000</v>
          </cell>
          <cell r="G6100">
            <v>226190</v>
          </cell>
          <cell r="H6100">
            <v>1555</v>
          </cell>
        </row>
        <row r="6101">
          <cell r="B6101" t="str">
            <v>BA.11501</v>
          </cell>
          <cell r="C6101" t="str">
            <v>Laép ñaët quaït ly taâm coù coâng suaát  0.2 - &lt;=2.5Kw.</v>
          </cell>
          <cell r="D6101" t="str">
            <v>caùi</v>
          </cell>
          <cell r="F6101">
            <v>102000</v>
          </cell>
          <cell r="G6101">
            <v>105555</v>
          </cell>
          <cell r="H6101">
            <v>409</v>
          </cell>
        </row>
        <row r="6102">
          <cell r="B6102" t="str">
            <v>BA.11502</v>
          </cell>
          <cell r="C6102" t="str">
            <v>Laép ñaët quaït ly taâm coù coâng suaát 2,6 - &lt;=5,0Kw.</v>
          </cell>
          <cell r="D6102" t="str">
            <v>caùi</v>
          </cell>
          <cell r="F6102">
            <v>357000</v>
          </cell>
          <cell r="G6102">
            <v>175925</v>
          </cell>
          <cell r="H6102">
            <v>818</v>
          </cell>
        </row>
        <row r="6103">
          <cell r="B6103" t="str">
            <v>BA.11503</v>
          </cell>
          <cell r="C6103" t="str">
            <v>Laép ñaët quaït ly taâm coù coâng suaát 5,1 - &lt;=10Kw.</v>
          </cell>
          <cell r="D6103" t="str">
            <v>caùi</v>
          </cell>
          <cell r="F6103">
            <v>918000</v>
          </cell>
          <cell r="G6103">
            <v>246296</v>
          </cell>
          <cell r="H6103">
            <v>1227</v>
          </cell>
        </row>
        <row r="6104">
          <cell r="B6104" t="str">
            <v>BA.11504</v>
          </cell>
          <cell r="C6104" t="str">
            <v>Laép ñaët quaït ly taâm coù coâng suaát 10 - &lt;=22Kw.</v>
          </cell>
          <cell r="D6104" t="str">
            <v>caùi</v>
          </cell>
          <cell r="F6104">
            <v>1530000</v>
          </cell>
          <cell r="G6104">
            <v>351851</v>
          </cell>
          <cell r="H6104">
            <v>1636</v>
          </cell>
        </row>
        <row r="6105">
          <cell r="B6105" t="str">
            <v>BA.13201</v>
          </cell>
          <cell r="C6105" t="str">
            <v>Laép ñaët ñeøn oáng daøi 0,6m, loaïi hoäp ñeøn 1 boùng.</v>
          </cell>
          <cell r="D6105" t="str">
            <v>boä</v>
          </cell>
          <cell r="F6105">
            <v>56100</v>
          </cell>
          <cell r="G6105">
            <v>12147</v>
          </cell>
        </row>
        <row r="6106">
          <cell r="B6106" t="str">
            <v>BA.13202</v>
          </cell>
          <cell r="C6106" t="str">
            <v>Laép ñaët ñeøn oáng daøi 0,6m, loaïi hoäp ñeøn 2 boùng.</v>
          </cell>
          <cell r="D6106" t="str">
            <v>boä</v>
          </cell>
          <cell r="F6106">
            <v>96425</v>
          </cell>
          <cell r="G6106">
            <v>18849</v>
          </cell>
        </row>
        <row r="6107">
          <cell r="B6107" t="str">
            <v>BA.13203</v>
          </cell>
          <cell r="C6107" t="str">
            <v>Laép ñaët ñeøn oáng daøi 0,6m, loaïi hoäp ñeøn 3 boùng.</v>
          </cell>
          <cell r="D6107" t="str">
            <v>boä</v>
          </cell>
          <cell r="F6107">
            <v>136350</v>
          </cell>
          <cell r="G6107">
            <v>22619</v>
          </cell>
        </row>
        <row r="6108">
          <cell r="B6108" t="str">
            <v>BA.13301</v>
          </cell>
          <cell r="C6108" t="str">
            <v>Laép ñaët ñeøn oáng daøi 1,2m, loaïi hoäp ñeøn 1 boùng.</v>
          </cell>
          <cell r="D6108" t="str">
            <v>boä</v>
          </cell>
          <cell r="F6108">
            <v>91800</v>
          </cell>
          <cell r="G6108">
            <v>14242</v>
          </cell>
        </row>
        <row r="6109">
          <cell r="B6109" t="str">
            <v>BA.13302</v>
          </cell>
          <cell r="C6109" t="str">
            <v>Laép ñaët ñeøn oáng daøi 1,2m, loaïi hoäp ñeøn 2 boùng.</v>
          </cell>
          <cell r="D6109" t="str">
            <v>boä</v>
          </cell>
          <cell r="F6109">
            <v>162400</v>
          </cell>
          <cell r="G6109">
            <v>20106</v>
          </cell>
        </row>
        <row r="6110">
          <cell r="B6110" t="str">
            <v>BA.13303</v>
          </cell>
          <cell r="C6110" t="str">
            <v>Laép ñaët ñeøn oáng daøi 1,2m, loaïi hoäp ñeøn 3 boùng.</v>
          </cell>
          <cell r="D6110" t="str">
            <v>boä</v>
          </cell>
          <cell r="F6110">
            <v>237350</v>
          </cell>
          <cell r="G6110">
            <v>23876</v>
          </cell>
        </row>
        <row r="6111">
          <cell r="B6111" t="str">
            <v>BA.13304</v>
          </cell>
          <cell r="C6111" t="str">
            <v>Laép ñaët ñeøn oáng daøi 1,2m, loaïi hoäp ñeøn 4 boùng.</v>
          </cell>
          <cell r="D6111" t="str">
            <v>boä</v>
          </cell>
          <cell r="F6111">
            <v>306525</v>
          </cell>
          <cell r="G6111">
            <v>28483</v>
          </cell>
        </row>
        <row r="6112">
          <cell r="B6112" t="str">
            <v>BA.13401</v>
          </cell>
          <cell r="C6112" t="str">
            <v>Laép ñaët ñeøn oáng daøi 1,5m, loaïi hoäp ñeøn 1 boùng.</v>
          </cell>
          <cell r="D6112" t="str">
            <v>boä</v>
          </cell>
          <cell r="F6112">
            <v>120360</v>
          </cell>
          <cell r="G6112">
            <v>14242</v>
          </cell>
        </row>
        <row r="6113">
          <cell r="B6113" t="str">
            <v>BA.13402</v>
          </cell>
          <cell r="C6113" t="str">
            <v>Laép ñaët ñeøn oáng daøi 1,5m, loaïi hoäp ñeøn 2 boùng.</v>
          </cell>
          <cell r="D6113" t="str">
            <v>boä</v>
          </cell>
          <cell r="F6113">
            <v>217210</v>
          </cell>
          <cell r="G6113">
            <v>20944</v>
          </cell>
        </row>
        <row r="6114">
          <cell r="B6114" t="str">
            <v>BA.13403</v>
          </cell>
          <cell r="C6114" t="str">
            <v>Laép ñaët ñeøn oáng daøi 1,5m, loaïi hoäp ñeøn 3 boùng.</v>
          </cell>
          <cell r="D6114" t="str">
            <v>boä</v>
          </cell>
          <cell r="F6114">
            <v>318150</v>
          </cell>
          <cell r="G6114">
            <v>25551</v>
          </cell>
        </row>
        <row r="6115">
          <cell r="C6115" t="str">
            <v>Coäng</v>
          </cell>
        </row>
        <row r="6122">
          <cell r="B6122" t="str">
            <v>MAÕ HIEÄU</v>
          </cell>
          <cell r="C6122" t="str">
            <v>NOÄI DUNG</v>
          </cell>
          <cell r="D6122" t="str">
            <v>ÑÔN VÒ</v>
          </cell>
          <cell r="E6122" t="str">
            <v>KHOÁI LÖÔÏNG</v>
          </cell>
          <cell r="F6122" t="str">
            <v>ÑÔN GIAÙ</v>
          </cell>
        </row>
        <row r="6123">
          <cell r="F6123" t="str">
            <v>VAÄT LIEÄU</v>
          </cell>
          <cell r="G6123" t="str">
            <v>NH.COÂNG</v>
          </cell>
          <cell r="H6123" t="str">
            <v>MAÙY</v>
          </cell>
        </row>
        <row r="6124">
          <cell r="B6124" t="str">
            <v>BB.11101</v>
          </cell>
          <cell r="C6124" t="str">
            <v>Laép ñaët oáng beâ toâng noái baèng vaønh ñai beâ toâng - ñoaïn oáng daøi 1m, ñöôøng kính 100mm</v>
          </cell>
          <cell r="D6124" t="str">
            <v>100m</v>
          </cell>
          <cell r="F6124">
            <v>7402919</v>
          </cell>
          <cell r="G6124">
            <v>1598827</v>
          </cell>
        </row>
        <row r="6125">
          <cell r="B6125" t="str">
            <v>BB.11102</v>
          </cell>
          <cell r="C6125" t="str">
            <v>Laép ñaët oáng beâ toâng noái baèng vaønh ñai beâ toâng - ñoaïn oáng daøi 1m, ñöôøng kính 150mm</v>
          </cell>
          <cell r="D6125" t="str">
            <v>100m</v>
          </cell>
          <cell r="F6125">
            <v>10864328</v>
          </cell>
          <cell r="G6125">
            <v>1848892</v>
          </cell>
        </row>
        <row r="6126">
          <cell r="B6126" t="str">
            <v>BB.11103</v>
          </cell>
          <cell r="C6126" t="str">
            <v>Laép ñaët oáng beâ toâng noái baèng vaønh ñai beâ toâng - ñoaïn oáng daøi 1m, ñöôøng kính 200mm</v>
          </cell>
          <cell r="D6126" t="str">
            <v>100m</v>
          </cell>
          <cell r="F6126">
            <v>14405348</v>
          </cell>
          <cell r="G6126">
            <v>1998848</v>
          </cell>
        </row>
        <row r="6127">
          <cell r="B6127" t="str">
            <v>BB.11104</v>
          </cell>
          <cell r="C6127" t="str">
            <v>Laép ñaët oáng beâ toâng noái baèng vaønh ñai beâ toâng - ñoaïn oáng daøi 1m, ñöôøng kính 250mm</v>
          </cell>
          <cell r="D6127" t="str">
            <v>100m</v>
          </cell>
          <cell r="F6127">
            <v>16381265</v>
          </cell>
          <cell r="G6127">
            <v>2299596</v>
          </cell>
        </row>
        <row r="6128">
          <cell r="B6128" t="str">
            <v>BB.11105</v>
          </cell>
          <cell r="C6128" t="str">
            <v>Laép ñaët oáng beâ toâng noái baèng vaønh ñai beâ toâng - ñoaïn oáng daøi 1m, ñöôøng kính 300mm</v>
          </cell>
          <cell r="D6128" t="str">
            <v>100m</v>
          </cell>
          <cell r="F6128">
            <v>20850992</v>
          </cell>
          <cell r="G6128">
            <v>2034870</v>
          </cell>
          <cell r="H6128">
            <v>1632890</v>
          </cell>
        </row>
        <row r="6129">
          <cell r="B6129" t="str">
            <v>BB.11106</v>
          </cell>
          <cell r="C6129" t="str">
            <v>Laép ñaët oáng beâ toâng noái baèng vaønh ñai beâ toâng - ñoaïn oáng daøi 1m, ñöôøng kính 350mm</v>
          </cell>
          <cell r="D6129" t="str">
            <v>100m</v>
          </cell>
          <cell r="F6129">
            <v>24159712</v>
          </cell>
          <cell r="G6129">
            <v>2345672</v>
          </cell>
          <cell r="H6129">
            <v>1632890</v>
          </cell>
        </row>
        <row r="6130">
          <cell r="B6130" t="str">
            <v>BB.11107</v>
          </cell>
          <cell r="C6130" t="str">
            <v>Laép ñaët oáng beâ toâng noái baèng vaønh ñai beâ toâng - ñoaïn oáng daøi 1m, ñöôøng kính 400mm</v>
          </cell>
          <cell r="D6130" t="str">
            <v>100m</v>
          </cell>
          <cell r="F6130">
            <v>27512816</v>
          </cell>
          <cell r="G6130">
            <v>2701712</v>
          </cell>
          <cell r="H6130">
            <v>1632890</v>
          </cell>
        </row>
        <row r="6131">
          <cell r="B6131" t="str">
            <v>BB.11108</v>
          </cell>
          <cell r="C6131" t="str">
            <v>Laép ñaët oáng beâ toâng noái baèng vaønh ñai beâ toâng - ñoaïn oáng daøi 1m, ñöôøng kính 500mm</v>
          </cell>
          <cell r="D6131" t="str">
            <v>100m</v>
          </cell>
          <cell r="F6131">
            <v>35317460</v>
          </cell>
          <cell r="G6131">
            <v>3071155</v>
          </cell>
          <cell r="H6131">
            <v>1632890</v>
          </cell>
        </row>
        <row r="6132">
          <cell r="B6132" t="str">
            <v>BB.11109</v>
          </cell>
          <cell r="C6132" t="str">
            <v>Laép ñaët oáng beâ toâng noái baèng vaønh ñai beâ toâng - ñoaïn oáng daøi 1m, ñöôøng kính 600mm</v>
          </cell>
          <cell r="D6132" t="str">
            <v>100m</v>
          </cell>
          <cell r="F6132">
            <v>39439400</v>
          </cell>
          <cell r="G6132">
            <v>3812347</v>
          </cell>
          <cell r="H6132">
            <v>1758901</v>
          </cell>
        </row>
        <row r="6133">
          <cell r="B6133" t="str">
            <v>BB.11110</v>
          </cell>
          <cell r="C6133" t="str">
            <v>Laép ñaët oáng beâ toâng noái baèng vaønh ñai beâ toâng - ñoaïn oáng daøi 1m, ñöôøng kính 700mm</v>
          </cell>
          <cell r="D6133" t="str">
            <v>100m</v>
          </cell>
          <cell r="F6133">
            <v>50929108</v>
          </cell>
          <cell r="G6133">
            <v>4320960</v>
          </cell>
          <cell r="H6133">
            <v>1758901</v>
          </cell>
        </row>
        <row r="6134">
          <cell r="B6134" t="str">
            <v>BB.11111</v>
          </cell>
          <cell r="C6134" t="str">
            <v>Laép ñaët oáng beâ toâng noái baèng vaønh ñai beâ toâng - ñoaïn oáng daøi 1m, ñöôøng kính 800mm</v>
          </cell>
          <cell r="D6134" t="str">
            <v>100m</v>
          </cell>
          <cell r="F6134">
            <v>57599552</v>
          </cell>
          <cell r="G6134">
            <v>4523505</v>
          </cell>
          <cell r="H6134">
            <v>1758901</v>
          </cell>
        </row>
        <row r="6135">
          <cell r="B6135" t="str">
            <v>BB.11112</v>
          </cell>
          <cell r="C6135" t="str">
            <v>Laép ñaët oáng beâ toâng noái baèng vaønh ñai beâ toâng - ñoaïn oáng daøi 1m, ñöôøng kính 900mm</v>
          </cell>
          <cell r="D6135" t="str">
            <v>100m</v>
          </cell>
          <cell r="F6135">
            <v>75072272</v>
          </cell>
          <cell r="G6135">
            <v>4762058</v>
          </cell>
          <cell r="H6135">
            <v>1758901</v>
          </cell>
        </row>
        <row r="6136">
          <cell r="B6136" t="str">
            <v>BB.11113</v>
          </cell>
          <cell r="C6136" t="str">
            <v>Laép ñaët oáng beâ toâng noái baèng vaønh ñai beâ toâng - ñoaïn oáng daøi 1m, ñöôøng kính 1000mm</v>
          </cell>
          <cell r="D6136" t="str">
            <v>100m</v>
          </cell>
          <cell r="F6136">
            <v>81413120</v>
          </cell>
          <cell r="G6136">
            <v>5203156</v>
          </cell>
          <cell r="H6136">
            <v>1758901</v>
          </cell>
        </row>
        <row r="6137">
          <cell r="B6137" t="str">
            <v>BB.11114</v>
          </cell>
          <cell r="C6137" t="str">
            <v>Laép ñaët oáng beâ toâng noái baèng vaønh ñai beâ toâng - ñoaïn oáng daøi 1m, ñöôøng kính 1100mm</v>
          </cell>
          <cell r="D6137" t="str">
            <v>100m</v>
          </cell>
          <cell r="F6137">
            <v>105000000</v>
          </cell>
          <cell r="G6137">
            <v>8479884</v>
          </cell>
          <cell r="H6137">
            <v>1879662</v>
          </cell>
        </row>
        <row r="6138">
          <cell r="B6138" t="str">
            <v>BB.11115</v>
          </cell>
          <cell r="C6138" t="str">
            <v>Laép ñaët oáng beâ toâng noái baèng vaønh ñai beâ toâng - ñoaïn oáng daøi 1m, ñöôøng kính 1200mm</v>
          </cell>
          <cell r="D6138" t="str">
            <v>100m</v>
          </cell>
          <cell r="F6138">
            <v>135000000</v>
          </cell>
          <cell r="G6138">
            <v>10221771</v>
          </cell>
          <cell r="H6138">
            <v>1879662</v>
          </cell>
        </row>
        <row r="6139">
          <cell r="B6139" t="str">
            <v>BB.11116</v>
          </cell>
          <cell r="C6139" t="str">
            <v>Laép ñaët oáng beâ toâng noái baèng vaønh ñai beâ toâng - ñoaïn oáng daøi 1m, ñöôøng kính 1400mm</v>
          </cell>
          <cell r="D6139" t="str">
            <v>100m</v>
          </cell>
          <cell r="F6139">
            <v>155000000</v>
          </cell>
          <cell r="G6139">
            <v>12715325</v>
          </cell>
          <cell r="H6139">
            <v>1879662</v>
          </cell>
        </row>
        <row r="6140">
          <cell r="B6140" t="str">
            <v>BB.11117</v>
          </cell>
          <cell r="C6140" t="str">
            <v>Laép ñaët oáng beâ toâng noái baèng vaønh ñai beâ toâng - ñoaïn oáng daøi 1m, ñöôøng kính 1600mm</v>
          </cell>
          <cell r="D6140" t="str">
            <v>100m</v>
          </cell>
          <cell r="F6140">
            <v>207000000</v>
          </cell>
          <cell r="G6140">
            <v>15078350</v>
          </cell>
          <cell r="H6140">
            <v>1879662</v>
          </cell>
        </row>
        <row r="6141">
          <cell r="B6141" t="str">
            <v>BB.11201</v>
          </cell>
          <cell r="C6141" t="str">
            <v>Laép ñaët oáng beâ toâng noái baèng gaïch chæ - ñoaïn oáng daøi 1m, ñöôøng kính 100mm</v>
          </cell>
          <cell r="D6141" t="str">
            <v>100m</v>
          </cell>
          <cell r="F6141">
            <v>6575582</v>
          </cell>
          <cell r="G6141">
            <v>1901670</v>
          </cell>
        </row>
        <row r="6142">
          <cell r="B6142" t="str">
            <v>BB.11202</v>
          </cell>
          <cell r="C6142" t="str">
            <v>Laép ñaët oáng beâ toâng noái baèng gaïch chæ - ñoaïn oáng daøi 1m, ñöôøng kính 150mm</v>
          </cell>
          <cell r="D6142" t="str">
            <v>100m</v>
          </cell>
          <cell r="F6142">
            <v>9727437</v>
          </cell>
          <cell r="G6142">
            <v>2228388</v>
          </cell>
        </row>
        <row r="6143">
          <cell r="B6143" t="str">
            <v>BB.11203</v>
          </cell>
          <cell r="C6143" t="str">
            <v>Laép ñaët oáng beâ toâng noái baèng gaïch chæ - ñoaïn oáng daøi 1m, ñöôøng kính 200mm</v>
          </cell>
          <cell r="D6143" t="str">
            <v>100m</v>
          </cell>
          <cell r="F6143">
            <v>13025415</v>
          </cell>
          <cell r="G6143">
            <v>2452065</v>
          </cell>
        </row>
        <row r="6144">
          <cell r="B6144" t="str">
            <v>BB.11204</v>
          </cell>
          <cell r="C6144" t="str">
            <v>Laép ñaët oáng beâ toâng noái baèng gaïch chæ - ñoaïn oáng daøi 1m, ñöôøng kính 250mm</v>
          </cell>
          <cell r="D6144" t="str">
            <v>100m</v>
          </cell>
          <cell r="F6144">
            <v>14221292</v>
          </cell>
          <cell r="G6144">
            <v>2932090</v>
          </cell>
        </row>
        <row r="6145">
          <cell r="B6145" t="str">
            <v>BB.11205</v>
          </cell>
          <cell r="C6145" t="str">
            <v>Laép ñaët oáng beâ toâng noái baèng gaïch chæ - ñoaïn oáng daøi 1m, ñöôøng kính 300mm</v>
          </cell>
          <cell r="D6145" t="str">
            <v>100m</v>
          </cell>
          <cell r="F6145">
            <v>17161400</v>
          </cell>
          <cell r="G6145">
            <v>2890203</v>
          </cell>
          <cell r="H6145">
            <v>1632890</v>
          </cell>
        </row>
        <row r="6146">
          <cell r="B6146" t="str">
            <v>BB.11206</v>
          </cell>
          <cell r="C6146" t="str">
            <v>Laép ñaët oáng beâ toâng noái baèng gaïch chæ - ñoaïn oáng daøi 1m, ñöôøng kính 350mm</v>
          </cell>
          <cell r="D6146" t="str">
            <v>100m</v>
          </cell>
          <cell r="F6146">
            <v>19984896</v>
          </cell>
          <cell r="G6146">
            <v>3229488</v>
          </cell>
          <cell r="H6146">
            <v>1632890</v>
          </cell>
        </row>
        <row r="6147">
          <cell r="B6147" t="str">
            <v>BB.11207</v>
          </cell>
          <cell r="C6147" t="str">
            <v>Laép ñaët oáng beâ toâng noái baèng gaïch chæ - ñoaïn oáng daøi 1m, ñöôøng kính 400mm</v>
          </cell>
          <cell r="D6147" t="str">
            <v>100m</v>
          </cell>
          <cell r="F6147">
            <v>22857276</v>
          </cell>
          <cell r="G6147">
            <v>3753913</v>
          </cell>
          <cell r="H6147">
            <v>1632890</v>
          </cell>
        </row>
        <row r="6148">
          <cell r="B6148" t="str">
            <v>BB.11208</v>
          </cell>
          <cell r="C6148" t="str">
            <v>Laép ñaët oáng beâ toâng noái baèng gaïch chæ - ñoaïn oáng daøi 1m, ñöôøng kính 500mm</v>
          </cell>
          <cell r="D6148" t="str">
            <v>100m</v>
          </cell>
          <cell r="F6148">
            <v>28587152</v>
          </cell>
          <cell r="G6148">
            <v>4117492</v>
          </cell>
          <cell r="H6148">
            <v>1632890</v>
          </cell>
        </row>
        <row r="6149">
          <cell r="B6149" t="str">
            <v>BB.11209</v>
          </cell>
          <cell r="C6149" t="str">
            <v>Laép ñaët oáng beâ toâng noái baèng gaïch chæ - ñoaïn oáng daøi 1m, ñöôøng kính 600mm</v>
          </cell>
          <cell r="D6149" t="str">
            <v>100m</v>
          </cell>
          <cell r="F6149">
            <v>31550192</v>
          </cell>
          <cell r="G6149">
            <v>5108635</v>
          </cell>
          <cell r="H6149">
            <v>1758901</v>
          </cell>
        </row>
        <row r="6150">
          <cell r="B6150" t="str">
            <v>BB.11210</v>
          </cell>
          <cell r="C6150" t="str">
            <v>Laép ñaët oáng beâ toâng noái baèng gaïch chæ - ñoaïn oáng daøi 1m, ñöôøng kính 700mm</v>
          </cell>
          <cell r="D6150" t="str">
            <v>100m</v>
          </cell>
          <cell r="F6150">
            <v>42926092</v>
          </cell>
          <cell r="G6150">
            <v>5729773</v>
          </cell>
          <cell r="H6150">
            <v>1758901</v>
          </cell>
        </row>
        <row r="6151">
          <cell r="B6151" t="str">
            <v>BB.11211</v>
          </cell>
          <cell r="C6151" t="str">
            <v>Laép ñaët oáng beâ toâng noái baèng gaïch chæ - ñoaïn oáng daøi 1m, ñöôøng kính 800mm</v>
          </cell>
          <cell r="D6151" t="str">
            <v>100m</v>
          </cell>
          <cell r="F6151">
            <v>49268864</v>
          </cell>
          <cell r="G6151">
            <v>6454434</v>
          </cell>
          <cell r="H6151">
            <v>1758901</v>
          </cell>
        </row>
        <row r="6152">
          <cell r="B6152" t="str">
            <v>BB.11212</v>
          </cell>
          <cell r="C6152" t="str">
            <v>Laép ñaët oáng beâ toâng noái baèng gaïch chæ - ñoaïn oáng daøi 1m, ñöôøng kính 900mm</v>
          </cell>
          <cell r="D6152" t="str">
            <v>100m</v>
          </cell>
          <cell r="F6152">
            <v>63881784</v>
          </cell>
          <cell r="G6152">
            <v>7773227</v>
          </cell>
          <cell r="H6152">
            <v>1758901</v>
          </cell>
        </row>
        <row r="6153">
          <cell r="B6153" t="str">
            <v>BB.11213</v>
          </cell>
          <cell r="C6153" t="str">
            <v>Laép ñaët oáng beâ toâng noái baèng gaïch chæ - ñoaïn oáng daøi 1m, ñöôøng kính 1000mm</v>
          </cell>
          <cell r="D6153" t="str">
            <v>100m</v>
          </cell>
          <cell r="F6153">
            <v>69972920</v>
          </cell>
          <cell r="G6153">
            <v>8956990</v>
          </cell>
          <cell r="H6153">
            <v>1758901</v>
          </cell>
        </row>
        <row r="6154">
          <cell r="B6154" t="str">
            <v>BB.11214</v>
          </cell>
          <cell r="C6154" t="str">
            <v>Laép ñaët oáng beâ toâng noái baèng gaïch chæ - ñoaïn oáng daøi 1m, ñöôøng kính 1100mm</v>
          </cell>
          <cell r="D6154" t="str">
            <v>100m</v>
          </cell>
          <cell r="F6154">
            <v>90676640</v>
          </cell>
          <cell r="G6154">
            <v>10509835</v>
          </cell>
          <cell r="H6154">
            <v>1879662</v>
          </cell>
        </row>
        <row r="6155">
          <cell r="B6155" t="str">
            <v>BB.11215</v>
          </cell>
          <cell r="C6155" t="str">
            <v>Laép ñaët oáng beâ toâng noái baèng gaïch chæ - ñoaïn oáng daøi 1m, ñöôøng kính 1200mm</v>
          </cell>
          <cell r="D6155" t="str">
            <v>100m</v>
          </cell>
          <cell r="F6155">
            <v>118000000</v>
          </cell>
          <cell r="G6155">
            <v>12283229</v>
          </cell>
          <cell r="H6155">
            <v>1879662</v>
          </cell>
        </row>
        <row r="6156">
          <cell r="B6156" t="str">
            <v>BB.11216</v>
          </cell>
          <cell r="C6156" t="str">
            <v>Laép ñaët oáng beâ toâng noái baèng gaïch chæ - ñoaïn oáng daøi 1m, ñöôøng kính 1400mm</v>
          </cell>
          <cell r="D6156" t="str">
            <v>100m</v>
          </cell>
          <cell r="F6156">
            <v>135000000</v>
          </cell>
          <cell r="G6156">
            <v>15559957</v>
          </cell>
          <cell r="H6156">
            <v>1879662</v>
          </cell>
        </row>
        <row r="6157">
          <cell r="B6157" t="str">
            <v>BB.11217</v>
          </cell>
          <cell r="C6157" t="str">
            <v>Laép ñaët oáng beâ toâng noái baèng gaïch chæ - ñoaïn oáng daøi 1m, ñöôøng kính 1600mm</v>
          </cell>
          <cell r="D6157" t="str">
            <v>100m</v>
          </cell>
          <cell r="F6157">
            <v>184000000</v>
          </cell>
          <cell r="G6157">
            <v>18193042</v>
          </cell>
          <cell r="H6157">
            <v>1879662</v>
          </cell>
        </row>
        <row r="6158">
          <cell r="B6158" t="str">
            <v>BB.11301</v>
          </cell>
          <cell r="C6158" t="str">
            <v>Laép ñaët oáng beâ toâng noái baèng gaïch theû - ñoaïn oáng daøi 1m, ñöôøng kính 100mm</v>
          </cell>
          <cell r="D6158" t="str">
            <v>100m</v>
          </cell>
          <cell r="F6158">
            <v>6733999</v>
          </cell>
          <cell r="G6158">
            <v>2282004</v>
          </cell>
        </row>
        <row r="6159">
          <cell r="B6159" t="str">
            <v>BB.11302</v>
          </cell>
          <cell r="C6159" t="str">
            <v>Laép ñaët oáng beâ toâng noái baèng gaïch theû - ñoaïn oáng daøi 1m, ñöôøng kính 150mm</v>
          </cell>
          <cell r="D6159" t="str">
            <v>100m</v>
          </cell>
          <cell r="F6159">
            <v>9953870</v>
          </cell>
          <cell r="G6159">
            <v>2674066</v>
          </cell>
        </row>
        <row r="6160">
          <cell r="B6160" t="str">
            <v>BB.11303</v>
          </cell>
          <cell r="C6160" t="str">
            <v>Laép ñaët oáng beâ toâng noái baèng gaïch theû - ñoaïn oáng daøi 1m, ñöôøng kính 200mm</v>
          </cell>
          <cell r="D6160" t="str">
            <v>100m</v>
          </cell>
          <cell r="F6160">
            <v>13346145</v>
          </cell>
          <cell r="G6160">
            <v>2942562</v>
          </cell>
        </row>
        <row r="6161">
          <cell r="B6161" t="str">
            <v>BB.11304</v>
          </cell>
          <cell r="C6161" t="str">
            <v>Laép ñaët oáng beâ toâng noái baèng gaïch theû - ñoaïn oáng daøi 1m, ñöôøng kính 250mm</v>
          </cell>
          <cell r="D6161" t="str">
            <v>100m</v>
          </cell>
          <cell r="F6161">
            <v>14632388</v>
          </cell>
          <cell r="G6161">
            <v>3518508</v>
          </cell>
        </row>
        <row r="6162">
          <cell r="B6162" t="str">
            <v>BB.11305</v>
          </cell>
          <cell r="C6162" t="str">
            <v>Laép ñaët oáng beâ toâng noái baèng gaïch theû - ñoaïn oáng daøi 1m, ñöôøng kính 300mm</v>
          </cell>
          <cell r="D6162" t="str">
            <v>100m</v>
          </cell>
          <cell r="F6162">
            <v>17644430</v>
          </cell>
          <cell r="G6162">
            <v>3468244</v>
          </cell>
          <cell r="H6162">
            <v>1632890</v>
          </cell>
        </row>
        <row r="6163">
          <cell r="B6163" t="str">
            <v>BB.11306</v>
          </cell>
          <cell r="C6163" t="str">
            <v>Laép ñaët oáng beâ toâng noái baèng gaïch theû - ñoaïn oáng daøi 1m, ñöôøng kính 350mm</v>
          </cell>
          <cell r="D6163" t="str">
            <v>100m</v>
          </cell>
          <cell r="F6163">
            <v>20538170</v>
          </cell>
          <cell r="G6163">
            <v>3875385</v>
          </cell>
          <cell r="H6163">
            <v>1632890</v>
          </cell>
        </row>
        <row r="6164">
          <cell r="B6164" t="str">
            <v>BB.11307</v>
          </cell>
          <cell r="C6164" t="str">
            <v>Laép ñaët oáng beâ toâng noái baèng gaïch theû - ñoaïn oáng daøi 1m, ñöôøng kính 400mm</v>
          </cell>
          <cell r="D6164" t="str">
            <v>100m</v>
          </cell>
          <cell r="F6164">
            <v>23522936</v>
          </cell>
          <cell r="G6164">
            <v>4504528</v>
          </cell>
          <cell r="H6164">
            <v>1632890</v>
          </cell>
        </row>
        <row r="6165">
          <cell r="B6165" t="str">
            <v>BB.11308</v>
          </cell>
          <cell r="C6165" t="str">
            <v>Laép ñaët oáng beâ toâng noái baèng gaïch theû - ñoaïn oáng daøi 1m, ñöôøng kính 500mm</v>
          </cell>
          <cell r="D6165" t="str">
            <v>100m</v>
          </cell>
          <cell r="F6165">
            <v>29378004</v>
          </cell>
          <cell r="G6165">
            <v>4940991</v>
          </cell>
          <cell r="H6165">
            <v>1632890</v>
          </cell>
        </row>
        <row r="6166">
          <cell r="B6166" t="str">
            <v>BB.11309</v>
          </cell>
          <cell r="C6166" t="str">
            <v>Laép ñaët oáng beâ toâng noái baèng gaïch theû - ñoaïn oáng daøi 1m, ñöôøng kính 600mm</v>
          </cell>
          <cell r="D6166" t="str">
            <v>100m</v>
          </cell>
          <cell r="F6166">
            <v>32526156</v>
          </cell>
          <cell r="G6166">
            <v>6130362</v>
          </cell>
          <cell r="H6166">
            <v>1758901</v>
          </cell>
        </row>
        <row r="6167">
          <cell r="B6167" t="str">
            <v>BB.11310</v>
          </cell>
          <cell r="D6167" t="str">
            <v>100m</v>
          </cell>
          <cell r="F6167">
            <v>44135840</v>
          </cell>
          <cell r="G6167">
            <v>6875728</v>
          </cell>
          <cell r="H6167">
            <v>1758901</v>
          </cell>
        </row>
        <row r="6168">
          <cell r="B6168" t="str">
            <v>BB.11311</v>
          </cell>
          <cell r="C6168" t="str">
            <v>Laép ñaët oáng beâ toâng noái baèng gaïch theû - ñoaïn oáng daøi 1m, ñöôøng kính 800mm</v>
          </cell>
          <cell r="D6168" t="str">
            <v>100m</v>
          </cell>
          <cell r="F6168">
            <v>50728832</v>
          </cell>
          <cell r="G6168">
            <v>7745321</v>
          </cell>
          <cell r="H6168">
            <v>1758901</v>
          </cell>
        </row>
        <row r="6169">
          <cell r="B6169" t="str">
            <v>BB.11312</v>
          </cell>
          <cell r="C6169" t="str">
            <v>Laép ñaët oáng beâ toâng noái baèng gaïch theû - ñoaïn oáng daøi 1m, ñöôøng kính 900mm</v>
          </cell>
          <cell r="D6169" t="str">
            <v>100m</v>
          </cell>
          <cell r="F6169">
            <v>65668852</v>
          </cell>
          <cell r="G6169">
            <v>9327872</v>
          </cell>
          <cell r="H6169">
            <v>1758901</v>
          </cell>
        </row>
        <row r="6170">
          <cell r="B6170" t="str">
            <v>BB.11313</v>
          </cell>
          <cell r="C6170" t="str">
            <v>Laép ñaët oáng beâ toâng noái baèng gaïch theû - ñoaïn oáng daøi 1m, ñöôøng kính 1000mm</v>
          </cell>
          <cell r="D6170" t="str">
            <v>100m</v>
          </cell>
          <cell r="F6170">
            <v>72013216</v>
          </cell>
          <cell r="G6170">
            <v>10796999</v>
          </cell>
          <cell r="H6170">
            <v>1758901</v>
          </cell>
        </row>
        <row r="6171">
          <cell r="B6171" t="str">
            <v>BB.11314</v>
          </cell>
          <cell r="C6171" t="str">
            <v>Laép ñaët oáng beâ toâng noái baèng gaïch theû - ñoaïn oáng daøi 1m, ñöôøng kính 1100mm</v>
          </cell>
          <cell r="D6171" t="str">
            <v>100m</v>
          </cell>
          <cell r="F6171">
            <v>92861304</v>
          </cell>
          <cell r="G6171">
            <v>12611802</v>
          </cell>
          <cell r="H6171">
            <v>1879662</v>
          </cell>
        </row>
        <row r="6172">
          <cell r="B6172" t="str">
            <v>BB.11315</v>
          </cell>
          <cell r="C6172" t="str">
            <v>Laép ñaët oáng beâ toâng noái baèng gaïch theû - ñoaïn oáng daøi 1m, ñöôøng kính 1200mm</v>
          </cell>
          <cell r="D6172" t="str">
            <v>100m</v>
          </cell>
          <cell r="F6172">
            <v>120000000</v>
          </cell>
          <cell r="G6172">
            <v>14739875</v>
          </cell>
          <cell r="H6172">
            <v>1879662</v>
          </cell>
        </row>
        <row r="6173">
          <cell r="B6173" t="str">
            <v>BB.11316</v>
          </cell>
          <cell r="C6173" t="str">
            <v>Laép ñaët oáng beâ toâng noái baèng gaïch theû - ñoaïn oáng daøi 1m, ñöôøng kính 1400mm</v>
          </cell>
          <cell r="D6173" t="str">
            <v>100m</v>
          </cell>
          <cell r="F6173">
            <v>138000000</v>
          </cell>
          <cell r="G6173">
            <v>18671948</v>
          </cell>
          <cell r="H6173">
            <v>1879662</v>
          </cell>
        </row>
        <row r="6174">
          <cell r="B6174" t="str">
            <v>BB.11317</v>
          </cell>
          <cell r="C6174" t="str">
            <v>Laép ñaët oáng beâ toâng noái baèng gaïch theû - ñoaïn oáng daøi 1m, ñöôøng kính 1600mm</v>
          </cell>
          <cell r="D6174" t="str">
            <v>100m</v>
          </cell>
          <cell r="F6174">
            <v>187000000</v>
          </cell>
          <cell r="G6174">
            <v>21831650</v>
          </cell>
          <cell r="H6174">
            <v>1879662</v>
          </cell>
        </row>
        <row r="6175">
          <cell r="B6175" t="str">
            <v>BB.11401</v>
          </cell>
          <cell r="C6175" t="str">
            <v>Laép ñaët oáng beâ toâng ly taâm noái baèng phöông phaùp xaûm - Ñoaïn oáng daøi 2m, ñöôøng kính 300mm.</v>
          </cell>
          <cell r="D6175" t="str">
            <v>100m</v>
          </cell>
          <cell r="F6175">
            <v>18292988</v>
          </cell>
          <cell r="G6175">
            <v>3972982</v>
          </cell>
          <cell r="H6175">
            <v>1228606</v>
          </cell>
        </row>
        <row r="6176">
          <cell r="B6176" t="str">
            <v>BB.11402</v>
          </cell>
          <cell r="C6176" t="str">
            <v>Laép ñaët oáng beâ toâng ly taâm noái baèng phöông phaùp xaûm - Ñoaïn oáng daøi 2m, ñöôøng kính 400mm.</v>
          </cell>
          <cell r="D6176" t="str">
            <v>100m</v>
          </cell>
          <cell r="F6176">
            <v>23953706</v>
          </cell>
          <cell r="G6176">
            <v>5244252</v>
          </cell>
          <cell r="H6176">
            <v>1228606</v>
          </cell>
        </row>
        <row r="6177">
          <cell r="B6177" t="str">
            <v>BB.11403</v>
          </cell>
          <cell r="C6177" t="str">
            <v>Laép ñaët oáng beâ toâng ly taâm noái baèng phöông phaùp xaûm - Ñoaïn oáng daøi 2m, ñöôøng kính 500mm.</v>
          </cell>
          <cell r="D6177" t="str">
            <v>100m</v>
          </cell>
          <cell r="F6177">
            <v>27772944</v>
          </cell>
          <cell r="G6177">
            <v>6157389</v>
          </cell>
          <cell r="H6177">
            <v>1228606</v>
          </cell>
        </row>
        <row r="6178">
          <cell r="B6178" t="str">
            <v>BB.11404</v>
          </cell>
          <cell r="C6178" t="str">
            <v>Laép ñaët oáng beâ toâng ly taâm noái baèng phöông phaùp xaûm - Ñoaïn oáng daøi 2m, ñöôøng kính 600mm.</v>
          </cell>
          <cell r="D6178" t="str">
            <v>100m</v>
          </cell>
          <cell r="F6178">
            <v>34488812</v>
          </cell>
          <cell r="G6178">
            <v>8047788</v>
          </cell>
          <cell r="H6178">
            <v>1323114</v>
          </cell>
        </row>
        <row r="6179">
          <cell r="B6179" t="str">
            <v>BB.11405</v>
          </cell>
          <cell r="C6179" t="str">
            <v>Laép ñaët oáng beâ toâng ly taâm noái baèng phöông phaùp xaûm - Ñoaïn oáng daøi 2m, ñöôøng kính 700mm.</v>
          </cell>
          <cell r="D6179" t="str">
            <v>100m</v>
          </cell>
          <cell r="F6179">
            <v>43884540</v>
          </cell>
          <cell r="G6179">
            <v>9533118</v>
          </cell>
          <cell r="H6179">
            <v>1323114</v>
          </cell>
        </row>
        <row r="6180">
          <cell r="B6180" t="str">
            <v>BB.11406</v>
          </cell>
          <cell r="C6180" t="str">
            <v>Laép ñaët oáng beâ toâng ly taâm noái baèng phöông phaùp xaûm - Ñoaïn oáng daøi 2m, ñöôøng kính 800mm.</v>
          </cell>
          <cell r="D6180" t="str">
            <v>100m</v>
          </cell>
          <cell r="F6180">
            <v>53425968</v>
          </cell>
          <cell r="G6180">
            <v>11094965</v>
          </cell>
          <cell r="H6180">
            <v>1323114</v>
          </cell>
        </row>
        <row r="6181">
          <cell r="B6181" t="str">
            <v>BB.11407</v>
          </cell>
          <cell r="C6181" t="str">
            <v>Laép ñaët oáng beâ toâng ly taâm noái baèng phöông phaùp xaûm - Ñoaïn oáng daøi 2m, ñöôøng kính 900mm.</v>
          </cell>
          <cell r="D6181" t="str">
            <v>100m</v>
          </cell>
          <cell r="F6181">
            <v>68032200</v>
          </cell>
          <cell r="G6181">
            <v>12968281</v>
          </cell>
          <cell r="H6181">
            <v>1323114</v>
          </cell>
        </row>
        <row r="6182">
          <cell r="B6182" t="str">
            <v>BB.11408</v>
          </cell>
          <cell r="C6182" t="str">
            <v>Laép ñaët oáng beâ toâng ly taâm noái baèng phöông phaùp xaûm - Ñoaïn oáng daøi 2m, ñöôøng kính 1000mm.</v>
          </cell>
          <cell r="D6182" t="str">
            <v>100m</v>
          </cell>
          <cell r="F6182">
            <v>74156384</v>
          </cell>
          <cell r="G6182">
            <v>16505167</v>
          </cell>
          <cell r="H6182">
            <v>1323114</v>
          </cell>
        </row>
        <row r="6183">
          <cell r="B6183" t="str">
            <v>BB.11409</v>
          </cell>
          <cell r="C6183" t="str">
            <v>Laép ñaët oáng beâ toâng ly taâm noái baèng phöông phaùp xaûm - Ñoaïn oáng daøi 2m, ñöôøng kính 1100mm.</v>
          </cell>
          <cell r="D6183" t="str">
            <v>100m</v>
          </cell>
          <cell r="F6183">
            <v>106000000</v>
          </cell>
          <cell r="G6183">
            <v>19822404</v>
          </cell>
          <cell r="H6183">
            <v>1464876</v>
          </cell>
        </row>
        <row r="6184">
          <cell r="B6184" t="str">
            <v>BB.11410</v>
          </cell>
          <cell r="C6184" t="str">
            <v>Laép ñaët oáng beâ toâng ly taâm noái baèng phöông phaùp xaûm - Ñoaïn oáng daøi 2m, ñöôøng kính 1200mm.</v>
          </cell>
          <cell r="D6184" t="str">
            <v>100m</v>
          </cell>
          <cell r="F6184">
            <v>138000000</v>
          </cell>
          <cell r="G6184">
            <v>23522226</v>
          </cell>
          <cell r="H6184">
            <v>1464876</v>
          </cell>
        </row>
        <row r="6185">
          <cell r="B6185" t="str">
            <v>BB.11411</v>
          </cell>
          <cell r="C6185" t="str">
            <v>Laép ñaët oáng beâ toâng ly taâm noái baèng phöông phaùp xaûm - Ñoaïn oáng daøi 2m, ñöôøng kính 1400mm.</v>
          </cell>
          <cell r="D6185" t="str">
            <v>100m</v>
          </cell>
          <cell r="F6185">
            <v>157000000</v>
          </cell>
          <cell r="G6185">
            <v>29337518</v>
          </cell>
          <cell r="H6185">
            <v>1606638</v>
          </cell>
        </row>
        <row r="6186">
          <cell r="B6186" t="str">
            <v>BB.11412</v>
          </cell>
          <cell r="C6186" t="str">
            <v>Laép ñaët oáng beâ toâng ly taâm noái baèng phöông phaùp xaûm - Ñoaïn oáng daøi 2m, ñöôøng kính 1600mm.</v>
          </cell>
          <cell r="D6186" t="str">
            <v>100m</v>
          </cell>
          <cell r="F6186">
            <v>220000000</v>
          </cell>
          <cell r="G6186">
            <v>37138652</v>
          </cell>
          <cell r="H6186">
            <v>1606638</v>
          </cell>
        </row>
        <row r="6187">
          <cell r="B6187" t="str">
            <v>BB.11501</v>
          </cell>
          <cell r="C6187" t="str">
            <v>Laép ñaët oáng beâ toâng ly taâm noái baèng gioaêng cao su - Ñoaïn oáng daøi 6m, ñöôøng kính 400mm</v>
          </cell>
          <cell r="D6187" t="str">
            <v>100m</v>
          </cell>
          <cell r="F6187">
            <v>24920662</v>
          </cell>
          <cell r="G6187">
            <v>1889104</v>
          </cell>
          <cell r="H6187">
            <v>672058</v>
          </cell>
        </row>
        <row r="6188">
          <cell r="B6188" t="str">
            <v>BB.11502</v>
          </cell>
          <cell r="C6188" t="str">
            <v>Laép ñaët oáng beâ toâng ly taâm noái baèng gioaêng cao su - Ñoaïn oáng daøi 6m, ñöôøng kính 500mm</v>
          </cell>
          <cell r="D6188" t="str">
            <v>100m</v>
          </cell>
          <cell r="F6188">
            <v>28813980</v>
          </cell>
          <cell r="G6188">
            <v>2299596</v>
          </cell>
          <cell r="H6188">
            <v>672058</v>
          </cell>
        </row>
        <row r="6189">
          <cell r="B6189" t="str">
            <v>BB.11503</v>
          </cell>
          <cell r="C6189" t="str">
            <v>Laép ñaët oáng beâ toâng ly taâm noái baèng gioaêng cao su - Ñoaïn oáng daøi 6m, ñöôøng kính 600mm</v>
          </cell>
          <cell r="D6189" t="str">
            <v>100m</v>
          </cell>
          <cell r="F6189">
            <v>36708672</v>
          </cell>
          <cell r="G6189">
            <v>3006668</v>
          </cell>
          <cell r="H6189">
            <v>672058</v>
          </cell>
        </row>
        <row r="6190">
          <cell r="B6190" t="str">
            <v>BB.11504</v>
          </cell>
          <cell r="C6190" t="str">
            <v>Laép ñaët oáng beâ toâng ly taâm noái baèng gioaêng cao su - Ñoaïn oáng daøi 6m, ñöôøng kính 700mm</v>
          </cell>
          <cell r="D6190" t="str">
            <v>100m</v>
          </cell>
          <cell r="F6190">
            <v>45292728</v>
          </cell>
          <cell r="G6190">
            <v>3660663</v>
          </cell>
          <cell r="H6190">
            <v>672058</v>
          </cell>
        </row>
        <row r="6191">
          <cell r="B6191" t="str">
            <v>BB.11505</v>
          </cell>
          <cell r="C6191" t="str">
            <v>Laép ñaët oáng beâ toâng ly taâm noái baèng gioaêng cao su - Ñoaïn oáng daøi 6m, ñöôøng kính 800mm</v>
          </cell>
          <cell r="D6191" t="str">
            <v>100m</v>
          </cell>
          <cell r="F6191">
            <v>54953844</v>
          </cell>
          <cell r="G6191">
            <v>4140920</v>
          </cell>
          <cell r="H6191">
            <v>672058</v>
          </cell>
        </row>
        <row r="6192">
          <cell r="B6192" t="str">
            <v>BB.11506</v>
          </cell>
          <cell r="C6192" t="str">
            <v>Laép ñaët oáng beâ toâng ly taâm noái baèng gioaêng cao su - Ñoaïn oáng daøi 6m, ñöôøng kính 900mm</v>
          </cell>
          <cell r="D6192" t="str">
            <v>100m</v>
          </cell>
          <cell r="F6192">
            <v>69690768</v>
          </cell>
          <cell r="G6192">
            <v>4726050</v>
          </cell>
          <cell r="H6192">
            <v>1549356</v>
          </cell>
        </row>
        <row r="6193">
          <cell r="B6193" t="str">
            <v>BB.11507</v>
          </cell>
          <cell r="C6193" t="str">
            <v>Laép ñaët oáng beâ toâng ly taâm noái baèng gioaêng cao su - Ñoaïn oáng daøi 6m, ñöôøng kính 1000mm</v>
          </cell>
          <cell r="D6193" t="str">
            <v>100m</v>
          </cell>
          <cell r="F6193">
            <v>75695568</v>
          </cell>
          <cell r="G6193">
            <v>5815292</v>
          </cell>
          <cell r="H6193">
            <v>1694609</v>
          </cell>
        </row>
        <row r="6194">
          <cell r="B6194" t="str">
            <v>BB.11508</v>
          </cell>
          <cell r="C6194" t="str">
            <v>Laép ñaët oáng beâ toâng ly taâm noái baèng gioaêng cao su - Ñoaïn oáng daøi 6m, ñöôøng kính 1100mm</v>
          </cell>
          <cell r="D6194" t="str">
            <v>100m</v>
          </cell>
          <cell r="F6194">
            <v>107000000</v>
          </cell>
          <cell r="G6194">
            <v>6697488</v>
          </cell>
          <cell r="H6194">
            <v>1694609</v>
          </cell>
        </row>
        <row r="6195">
          <cell r="B6195" t="str">
            <v>BB.11509</v>
          </cell>
          <cell r="C6195" t="str">
            <v>Laép ñaët oáng beâ toâng ly taâm noái baèng gioaêng cao su - Ñoaïn oáng daøi 6m, ñöôøng kính 1200mm</v>
          </cell>
          <cell r="D6195" t="str">
            <v>100m</v>
          </cell>
          <cell r="F6195">
            <v>139000000</v>
          </cell>
          <cell r="G6195">
            <v>7786730</v>
          </cell>
          <cell r="H6195">
            <v>1876174</v>
          </cell>
        </row>
        <row r="6196">
          <cell r="B6196" t="str">
            <v>BB.11510</v>
          </cell>
          <cell r="C6196" t="str">
            <v>Laép ñaët oáng beâ toâng ly taâm noái baèng gioaêng cao su - Ñoaïn oáng daøi 6m, ñöôøng kính 1400mm</v>
          </cell>
          <cell r="D6196" t="str">
            <v>100m</v>
          </cell>
          <cell r="F6196">
            <v>158000000</v>
          </cell>
          <cell r="G6196">
            <v>9632140</v>
          </cell>
          <cell r="H6196">
            <v>2069843</v>
          </cell>
        </row>
        <row r="6197">
          <cell r="B6197" t="str">
            <v>BB.11511</v>
          </cell>
          <cell r="C6197" t="str">
            <v>Laép ñaët oáng beâ toâng ly taâm noái baèng gioaêng cao su - Ñoaïn oáng daøi 6m, ñöôøng kính 1600mm</v>
          </cell>
          <cell r="D6197" t="str">
            <v>100m</v>
          </cell>
          <cell r="F6197">
            <v>220000000</v>
          </cell>
          <cell r="G6197">
            <v>12130645</v>
          </cell>
          <cell r="H6197">
            <v>2069843</v>
          </cell>
        </row>
        <row r="6198">
          <cell r="B6198" t="str">
            <v>BB.11512</v>
          </cell>
          <cell r="C6198" t="str">
            <v>Laép ñaët oáng beâ toâng ly taâm noái baèng gioaêng cao su - Ñoaïn oáng daøi 6m, ñöôøng kính 1800mm</v>
          </cell>
          <cell r="D6198" t="str">
            <v>100m</v>
          </cell>
          <cell r="F6198">
            <v>248000000</v>
          </cell>
          <cell r="G6198">
            <v>13602022</v>
          </cell>
          <cell r="H6198">
            <v>2287722</v>
          </cell>
        </row>
        <row r="6199">
          <cell r="B6199" t="str">
            <v>BB.11513</v>
          </cell>
          <cell r="C6199" t="str">
            <v>Laép ñaët oáng beâ toâng ly taâm noái baèng gioaêng cao su - Ñoaïn oáng daøi 6m, ñöôøng kính 2000mm</v>
          </cell>
          <cell r="D6199" t="str">
            <v>100m</v>
          </cell>
          <cell r="F6199">
            <v>285000000</v>
          </cell>
          <cell r="G6199">
            <v>15168370</v>
          </cell>
          <cell r="H6199">
            <v>2287722</v>
          </cell>
        </row>
        <row r="6200">
          <cell r="B6200" t="str">
            <v>BB.11601</v>
          </cell>
          <cell r="C6200" t="str">
            <v>Laép ñaët coáng hoäp ñuùc saün noái baèng phöông phaùp ñoå beâ toâng, quy caùch coáng 400x600mm</v>
          </cell>
          <cell r="D6200" t="str">
            <v>100m</v>
          </cell>
          <cell r="F6200">
            <v>29388512</v>
          </cell>
          <cell r="G6200">
            <v>3103440</v>
          </cell>
          <cell r="H6200">
            <v>1718895</v>
          </cell>
        </row>
        <row r="6201">
          <cell r="B6201" t="str">
            <v>BB.11602</v>
          </cell>
          <cell r="C6201" t="str">
            <v>Laép ñaët coáng hoäp ñuùc saün noái baèng phöông phaùp ñoå beâ toâng, quy caùch coáng 600x600mm</v>
          </cell>
          <cell r="D6201" t="str">
            <v>100m</v>
          </cell>
          <cell r="F6201">
            <v>33904048</v>
          </cell>
          <cell r="G6201">
            <v>3273577</v>
          </cell>
          <cell r="H6201">
            <v>1733563</v>
          </cell>
        </row>
        <row r="6202">
          <cell r="B6202" t="str">
            <v>BB.11603</v>
          </cell>
          <cell r="C6202" t="str">
            <v>Laép ñaët coáng hoäp ñuùc saün noái baèng phöông phaùp ñoå beâ toâng, quy caùch coáng 400x800mm</v>
          </cell>
          <cell r="D6202" t="str">
            <v>100m</v>
          </cell>
          <cell r="F6202">
            <v>34380176</v>
          </cell>
          <cell r="G6202">
            <v>3458118</v>
          </cell>
          <cell r="H6202">
            <v>1871841</v>
          </cell>
        </row>
        <row r="6203">
          <cell r="B6203" t="str">
            <v>BB.11604</v>
          </cell>
          <cell r="C6203" t="str">
            <v>Laép ñaët coáng hoäp ñuùc saün noái baèng phöông phaùp ñoå beâ toâng, quy caùch coáng 600x800mm</v>
          </cell>
          <cell r="D6203" t="str">
            <v>100m</v>
          </cell>
          <cell r="F6203">
            <v>38816148</v>
          </cell>
          <cell r="G6203">
            <v>3702973</v>
          </cell>
          <cell r="H6203">
            <v>1886509</v>
          </cell>
        </row>
        <row r="6204">
          <cell r="B6204" t="str">
            <v>BB.11605</v>
          </cell>
          <cell r="C6204" t="str">
            <v>Laép ñaët coáng hoäp ñuùc saün noái baèng phöông phaùp ñoå beâ toâng, quy caùch coáng 800x800mm</v>
          </cell>
          <cell r="D6204" t="str">
            <v>100m</v>
          </cell>
          <cell r="F6204">
            <v>43228040</v>
          </cell>
          <cell r="G6204">
            <v>4248044</v>
          </cell>
          <cell r="H6204">
            <v>1901753</v>
          </cell>
        </row>
        <row r="6205">
          <cell r="B6205" t="str">
            <v>BB.11606</v>
          </cell>
          <cell r="C6205" t="str">
            <v>Laép ñaët coáng hoäp ñuùc saün noái baèng phöông phaùp ñoå beâ toâng, quy caùch coáng 400x1000mm</v>
          </cell>
          <cell r="D6205" t="str">
            <v>100m</v>
          </cell>
          <cell r="F6205">
            <v>39179148</v>
          </cell>
          <cell r="G6205">
            <v>4187730</v>
          </cell>
          <cell r="H6205">
            <v>1901753</v>
          </cell>
        </row>
        <row r="6206">
          <cell r="B6206" t="str">
            <v>BB.11607</v>
          </cell>
          <cell r="C6206" t="str">
            <v>Laép ñaët coáng hoäp ñuùc saün noái baèng phöông phaùp ñoå beâ toâng, quy caùch coáng 800x1000mm</v>
          </cell>
          <cell r="D6206" t="str">
            <v>100m</v>
          </cell>
          <cell r="F6206">
            <v>48207532</v>
          </cell>
          <cell r="G6206">
            <v>4977656</v>
          </cell>
          <cell r="H6206">
            <v>1931089</v>
          </cell>
        </row>
        <row r="6207">
          <cell r="B6207" t="str">
            <v>BB.11608</v>
          </cell>
          <cell r="C6207" t="str">
            <v>Laép ñaët coáng hoäp ñuùc saün noái baèng phöông phaùp ñoå beâ toâng, quy caùch coáng 800x1400mm</v>
          </cell>
          <cell r="D6207" t="str">
            <v>100m</v>
          </cell>
          <cell r="F6207">
            <v>57990388</v>
          </cell>
          <cell r="G6207">
            <v>6378367</v>
          </cell>
          <cell r="H6207">
            <v>1990336</v>
          </cell>
        </row>
        <row r="6208">
          <cell r="B6208" t="str">
            <v>BB.11609</v>
          </cell>
          <cell r="C6208" t="str">
            <v>Laép ñaët coáng hoäp ñuùc saün noái baèng phöông phaùp ñoå beâ toâng, quy caùch coáng 1200x1400mm</v>
          </cell>
          <cell r="D6208" t="str">
            <v>100m</v>
          </cell>
          <cell r="F6208">
            <v>66965652</v>
          </cell>
          <cell r="G6208">
            <v>6790209</v>
          </cell>
          <cell r="H6208">
            <v>2138709</v>
          </cell>
        </row>
        <row r="6209">
          <cell r="B6209" t="str">
            <v>BB.11610</v>
          </cell>
          <cell r="C6209" t="str">
            <v>Laép ñaët coáng hoäp ñuùc saün noái baèng phöông phaùp ñoå beâ toâng, quy caùch coáng 1400x1500mm</v>
          </cell>
          <cell r="D6209" t="str">
            <v>100m</v>
          </cell>
          <cell r="F6209">
            <v>73978064</v>
          </cell>
          <cell r="G6209">
            <v>7676456</v>
          </cell>
          <cell r="H6209">
            <v>2166656</v>
          </cell>
        </row>
        <row r="6210">
          <cell r="B6210" t="str">
            <v>BB.11611</v>
          </cell>
          <cell r="C6210" t="str">
            <v>Laép ñaët coáng hoäp ñuùc saün noái baèng phöông phaùp ñoå beâ toâng, quy caùch coáng 1200x1600mm</v>
          </cell>
          <cell r="D6210" t="str">
            <v>100m</v>
          </cell>
          <cell r="F6210">
            <v>71888128</v>
          </cell>
          <cell r="G6210">
            <v>7820037</v>
          </cell>
          <cell r="H6210">
            <v>2155681</v>
          </cell>
        </row>
        <row r="6211">
          <cell r="B6211" t="str">
            <v>BB.11612</v>
          </cell>
          <cell r="C6211" t="str">
            <v>Laép ñaët coáng hoäp ñuùc saün noái baèng phöông phaùp ñoå beâ toâng, quy caùch coáng 1200x1800mm</v>
          </cell>
          <cell r="D6211" t="str">
            <v>100m</v>
          </cell>
          <cell r="F6211">
            <v>76767520</v>
          </cell>
          <cell r="G6211">
            <v>8309296</v>
          </cell>
          <cell r="H6211">
            <v>2194027</v>
          </cell>
        </row>
        <row r="6212">
          <cell r="B6212" t="str">
            <v>BB.11613</v>
          </cell>
          <cell r="C6212" t="str">
            <v>Laép ñaët coáng hoäp ñuùc saün noái baèng phöông phaùp ñoå beâ toâng, quy caùch coáng 1400x1800mm</v>
          </cell>
          <cell r="D6212" t="str">
            <v>100m</v>
          </cell>
          <cell r="F6212">
            <v>81325200</v>
          </cell>
          <cell r="G6212">
            <v>8725639</v>
          </cell>
          <cell r="H6212">
            <v>2208695</v>
          </cell>
        </row>
        <row r="6213">
          <cell r="B6213" t="str">
            <v>BB.11614</v>
          </cell>
          <cell r="C6213" t="str">
            <v>Laép ñaët coáng hoäp ñuùc saün noái baèng phöông phaùp ñoå beâ toâng, quy caùch coáng 1200x2000mm</v>
          </cell>
          <cell r="D6213" t="str">
            <v>100m</v>
          </cell>
          <cell r="F6213">
            <v>82106000</v>
          </cell>
          <cell r="G6213">
            <v>9018654</v>
          </cell>
          <cell r="H6213">
            <v>2236066</v>
          </cell>
        </row>
        <row r="6214">
          <cell r="B6214" t="str">
            <v>BB.11615</v>
          </cell>
          <cell r="C6214" t="str">
            <v>Laép ñaët coáng hoäp ñuùc saün noái baèng phöông phaùp ñoå beâ toâng, quy caùch coáng 1400x2000mm</v>
          </cell>
          <cell r="D6214" t="str">
            <v>100m</v>
          </cell>
          <cell r="F6214">
            <v>86441888</v>
          </cell>
          <cell r="G6214">
            <v>9498460</v>
          </cell>
          <cell r="H6214">
            <v>2248770</v>
          </cell>
        </row>
        <row r="6215">
          <cell r="B6215" t="str">
            <v>BB.11616</v>
          </cell>
          <cell r="C6215" t="str">
            <v>Laép ñaët coáng hoäp ñuùc saün noái baèng phöông phaùp ñoå beâ toâng, quy caùch coáng 1400x2200mm</v>
          </cell>
          <cell r="D6215" t="str">
            <v>100m</v>
          </cell>
          <cell r="F6215">
            <v>91071008</v>
          </cell>
          <cell r="G6215">
            <v>9689303</v>
          </cell>
          <cell r="H6215">
            <v>2262862</v>
          </cell>
        </row>
        <row r="6216">
          <cell r="B6216" t="str">
            <v>BB.11617</v>
          </cell>
          <cell r="C6216" t="str">
            <v>Laép ñaët coáng hoäp ñuùc saün noái baèng phöông phaùp ñoå beâ toâng, quy caùch coáng 2200x1500mm</v>
          </cell>
          <cell r="D6216" t="str">
            <v>100m</v>
          </cell>
          <cell r="F6216">
            <v>93864240</v>
          </cell>
          <cell r="G6216">
            <v>10635863</v>
          </cell>
          <cell r="H6216">
            <v>2424513</v>
          </cell>
        </row>
        <row r="6217">
          <cell r="B6217" t="str">
            <v>BB.11618</v>
          </cell>
          <cell r="C6217" t="str">
            <v>Laép ñaët coáng hoäp ñuùc saün noái baèng phöông phaùp ñoå beâ toâng, quy caùch coáng 2200x1800mm</v>
          </cell>
          <cell r="D6217" t="str">
            <v>100m</v>
          </cell>
          <cell r="F6217">
            <v>101000000</v>
          </cell>
          <cell r="G6217">
            <v>11412736</v>
          </cell>
          <cell r="H6217">
            <v>2454425</v>
          </cell>
        </row>
        <row r="6218">
          <cell r="B6218" t="str">
            <v>BB.11619</v>
          </cell>
          <cell r="C6218" t="str">
            <v>Laép ñaët coáng hoäp ñuùc saün noái baèng phöông phaùp ñoå beâ toâng, quy caùch coáng 2500x1500mm</v>
          </cell>
          <cell r="D6218" t="str">
            <v>100m</v>
          </cell>
          <cell r="F6218">
            <v>101000000</v>
          </cell>
          <cell r="G6218">
            <v>11671093</v>
          </cell>
          <cell r="H6218">
            <v>2456390</v>
          </cell>
        </row>
        <row r="6219">
          <cell r="B6219" t="str">
            <v>BB.11620</v>
          </cell>
          <cell r="C6219" t="str">
            <v>Laép ñaët coáng hoäp ñuùc saün noái baèng phöông phaùp ñoå beâ toâng, quy caùch coáng 2500x2000mm</v>
          </cell>
          <cell r="D6219" t="str">
            <v>100m</v>
          </cell>
          <cell r="F6219">
            <v>113000000</v>
          </cell>
          <cell r="G6219">
            <v>12514580</v>
          </cell>
          <cell r="H6219">
            <v>2622547</v>
          </cell>
        </row>
        <row r="6220">
          <cell r="B6220" t="str">
            <v>BB.11621</v>
          </cell>
          <cell r="C6220" t="str">
            <v>Laép ñaët coáng hoäp ñuùc saün noái baèng phöông phaùp ñoå beâ toâng, quy caùch coáng 2500x2500mm</v>
          </cell>
          <cell r="D6220" t="str">
            <v>100m</v>
          </cell>
          <cell r="F6220">
            <v>125000000</v>
          </cell>
          <cell r="G6220">
            <v>13928345</v>
          </cell>
          <cell r="H6220">
            <v>2697038</v>
          </cell>
        </row>
        <row r="6221">
          <cell r="B6221" t="str">
            <v>BB.11622</v>
          </cell>
          <cell r="C6221" t="str">
            <v>Laép ñaët coáng hoäp ñuùc saün noái baèng phöông phaùp ñoå beâ toâng, quy caùch coáng 3000x3000mm</v>
          </cell>
          <cell r="D6221" t="str">
            <v>100m</v>
          </cell>
          <cell r="F6221">
            <v>149000000</v>
          </cell>
          <cell r="G6221">
            <v>17031784</v>
          </cell>
          <cell r="H6221">
            <v>2836435</v>
          </cell>
        </row>
        <row r="6222">
          <cell r="B6222" t="str">
            <v>BB.11701</v>
          </cell>
          <cell r="C6222" t="str">
            <v>Laép ñaët coáng hoäp ñuùc saün noái baèng phöông phaùp xaûm, quy caùch coáng 400x600mm</v>
          </cell>
          <cell r="D6222" t="str">
            <v>100m</v>
          </cell>
          <cell r="F6222">
            <v>25320138</v>
          </cell>
          <cell r="G6222">
            <v>2106018</v>
          </cell>
          <cell r="H6222">
            <v>1601788</v>
          </cell>
        </row>
        <row r="6223">
          <cell r="B6223" t="str">
            <v>BB.11702</v>
          </cell>
          <cell r="C6223" t="str">
            <v>Laép ñaët coáng hoäp ñuùc saün noái baèng phöông phaùp xaûm, quy caùch coáng 600x600mm</v>
          </cell>
          <cell r="D6223" t="str">
            <v>100m</v>
          </cell>
          <cell r="F6223">
            <v>29375516</v>
          </cell>
          <cell r="G6223">
            <v>2151478</v>
          </cell>
          <cell r="H6223">
            <v>1601788</v>
          </cell>
        </row>
        <row r="6224">
          <cell r="B6224" t="str">
            <v>BB.11703</v>
          </cell>
          <cell r="C6224" t="str">
            <v>Laép ñaët coáng hoäp ñuùc saün noái baèng phöông phaùp xaûm, quy caùch coáng 400x800mm</v>
          </cell>
          <cell r="D6224" t="str">
            <v>100m</v>
          </cell>
          <cell r="F6224">
            <v>29359972</v>
          </cell>
          <cell r="G6224">
            <v>2210891</v>
          </cell>
          <cell r="H6224">
            <v>1725398</v>
          </cell>
        </row>
        <row r="6225">
          <cell r="B6225" t="str">
            <v>BB.11704</v>
          </cell>
          <cell r="C6225" t="str">
            <v>Laép ñaët coáng hoäp ñuùc saün noái baèng phöông phaùp xaûm, quy caùch coáng 600x800mm</v>
          </cell>
          <cell r="D6225" t="str">
            <v>100m</v>
          </cell>
          <cell r="F6225">
            <v>33411462</v>
          </cell>
          <cell r="G6225">
            <v>2331518</v>
          </cell>
          <cell r="H6225">
            <v>1725398</v>
          </cell>
        </row>
        <row r="6226">
          <cell r="B6226" t="str">
            <v>BB.11705</v>
          </cell>
          <cell r="C6226" t="str">
            <v>Laép ñaët coáng hoäp ñuùc saün noái baèng phöông phaùp xaûm, quy caùch coáng 800x800mm</v>
          </cell>
          <cell r="D6226" t="str">
            <v>100m</v>
          </cell>
          <cell r="F6226">
            <v>37462952</v>
          </cell>
          <cell r="G6226">
            <v>2751461</v>
          </cell>
          <cell r="H6226">
            <v>1725398</v>
          </cell>
        </row>
        <row r="6227">
          <cell r="B6227" t="str">
            <v>BB.11706</v>
          </cell>
          <cell r="C6227" t="str">
            <v>Laép ñaët coáng hoäp ñuùc saün noái baèng phöông phaùp xaûm, quy caùch coáng 400x1000mm</v>
          </cell>
          <cell r="D6227" t="str">
            <v>100m</v>
          </cell>
          <cell r="F6227">
            <v>33395918</v>
          </cell>
          <cell r="G6227">
            <v>2691148</v>
          </cell>
          <cell r="H6227">
            <v>1725398</v>
          </cell>
        </row>
        <row r="6228">
          <cell r="B6228" t="str">
            <v>BB.11707</v>
          </cell>
          <cell r="C6228" t="str">
            <v>Laép ñaët coáng hoäp ñuùc saün noái baèng phöông phaùp xaûm, quy caùch coáng 800x1000mm</v>
          </cell>
          <cell r="D6228" t="str">
            <v>100m</v>
          </cell>
          <cell r="F6228">
            <v>41498900</v>
          </cell>
          <cell r="G6228">
            <v>3231718</v>
          </cell>
          <cell r="H6228">
            <v>1776903</v>
          </cell>
        </row>
        <row r="6229">
          <cell r="B6229" t="str">
            <v>BB.11708</v>
          </cell>
          <cell r="C6229" t="str">
            <v>Laép ñaët coáng hoäp ñuùc saün noái baèng phöông phaùp xaûm, quy caùch coáng 800x1400mm</v>
          </cell>
          <cell r="D6229" t="str">
            <v>100m</v>
          </cell>
          <cell r="F6229">
            <v>49574680</v>
          </cell>
          <cell r="G6229">
            <v>4133718</v>
          </cell>
          <cell r="H6229">
            <v>1776903</v>
          </cell>
        </row>
        <row r="6230">
          <cell r="B6230" t="str">
            <v>BB.11709</v>
          </cell>
          <cell r="C6230" t="str">
            <v>Laép ñaët coáng hoäp ñuùc saün noái baèng phöông phaùp xaûm, quy caùch coáng 1200x1400mm</v>
          </cell>
          <cell r="D6230" t="str">
            <v>100m</v>
          </cell>
          <cell r="F6230">
            <v>57677664</v>
          </cell>
          <cell r="G6230">
            <v>4296655</v>
          </cell>
          <cell r="H6230">
            <v>1843859</v>
          </cell>
        </row>
        <row r="6231">
          <cell r="B6231" t="str">
            <v>BB.11710</v>
          </cell>
          <cell r="C6231" t="str">
            <v>Laép ñaët coáng hoäp ñuùc saün noái baèng phöông phaùp xaûm, quy caùch coáng 1400x1500mm</v>
          </cell>
          <cell r="D6231" t="str">
            <v>100m</v>
          </cell>
          <cell r="F6231">
            <v>63751016</v>
          </cell>
          <cell r="G6231">
            <v>4933096</v>
          </cell>
          <cell r="H6231">
            <v>1843859</v>
          </cell>
        </row>
        <row r="6232">
          <cell r="B6232" t="str">
            <v>BB.11711</v>
          </cell>
          <cell r="C6232" t="str">
            <v>Laép ñaët coáng hoäp ñuùc saün noái baèng phöông phaùp xaûm, quy caùch coáng 1200x2000mm</v>
          </cell>
          <cell r="D6232" t="str">
            <v>100m</v>
          </cell>
          <cell r="F6232">
            <v>69804936</v>
          </cell>
          <cell r="G6232">
            <v>5893159</v>
          </cell>
          <cell r="H6232">
            <v>1843859</v>
          </cell>
        </row>
        <row r="6233">
          <cell r="B6233" t="str">
            <v>BB.11712</v>
          </cell>
          <cell r="C6233" t="str">
            <v>Laép ñaët coáng hoäp ñuùc saün noái baèng phöông phaùp xaûm, quy caùch coáng 1400x2000mm</v>
          </cell>
          <cell r="D6233" t="str">
            <v>100m</v>
          </cell>
          <cell r="F6233">
            <v>73840880</v>
          </cell>
          <cell r="G6233">
            <v>6007035</v>
          </cell>
          <cell r="H6233">
            <v>1843859</v>
          </cell>
        </row>
        <row r="6234">
          <cell r="B6234" t="str">
            <v>BB.11713</v>
          </cell>
          <cell r="C6234" t="str">
            <v>Laép ñaët coáng hoäp ñuùc saün noái baèng phöông phaùp xaûm, quy caùch coáng 1400x2200mm</v>
          </cell>
          <cell r="D6234" t="str">
            <v>100m</v>
          </cell>
          <cell r="F6234">
            <v>77876832</v>
          </cell>
          <cell r="G6234">
            <v>6073199</v>
          </cell>
          <cell r="H6234">
            <v>1843859</v>
          </cell>
        </row>
        <row r="6235">
          <cell r="B6235" t="str">
            <v>BB.11714</v>
          </cell>
          <cell r="C6235" t="str">
            <v>Laép ñaët coáng hoäp ñuùc saün noái baèng phöông phaùp xaûm, quy caùch coáng 1200x1600mm</v>
          </cell>
          <cell r="D6235" t="str">
            <v>100m</v>
          </cell>
          <cell r="F6235">
            <v>61830196</v>
          </cell>
          <cell r="G6235">
            <v>5076678</v>
          </cell>
          <cell r="H6235">
            <v>1843859</v>
          </cell>
        </row>
        <row r="6236">
          <cell r="B6236" t="str">
            <v>BB.11715</v>
          </cell>
          <cell r="C6236" t="str">
            <v>Laép ñaët coáng hoäp ñuùc saün noái baèng phöông phaùp xaûm, quy caùch coáng 1200x1800mm</v>
          </cell>
          <cell r="D6236" t="str">
            <v>100m</v>
          </cell>
          <cell r="F6236">
            <v>65870032</v>
          </cell>
          <cell r="G6236">
            <v>5316581</v>
          </cell>
          <cell r="H6236">
            <v>1843859</v>
          </cell>
        </row>
        <row r="6237">
          <cell r="B6237" t="str">
            <v>BB.11716</v>
          </cell>
          <cell r="C6237" t="str">
            <v>Laép ñaët coáng hoäp ñuùc saün noái baèng phöông phaùp ñoå beâ toâng, quy caùch coáng 1400x1800mm</v>
          </cell>
          <cell r="D6237" t="str">
            <v>100m</v>
          </cell>
          <cell r="F6237">
            <v>69948728</v>
          </cell>
          <cell r="G6237">
            <v>5833296</v>
          </cell>
          <cell r="H6237">
            <v>1843859</v>
          </cell>
        </row>
        <row r="6238">
          <cell r="B6238" t="str">
            <v>BB.11717</v>
          </cell>
          <cell r="C6238" t="str">
            <v>Laép ñaët coáng hoäp ñuùc saün noái baèng phöông phaùp xaûm, quy caùch coáng 2200x1500mm</v>
          </cell>
          <cell r="D6238" t="str">
            <v>100m</v>
          </cell>
          <cell r="F6238">
            <v>80007504</v>
          </cell>
          <cell r="G6238">
            <v>6993699</v>
          </cell>
          <cell r="H6238">
            <v>1962319</v>
          </cell>
        </row>
        <row r="6239">
          <cell r="B6239" t="str">
            <v>BB.11718</v>
          </cell>
          <cell r="C6239" t="str">
            <v>Laép ñaët coáng hoäp ñuùc saün noái baèng phöông phaùp xaûm, quy caùch coáng 2200x1800mm</v>
          </cell>
          <cell r="D6239" t="str">
            <v>100m</v>
          </cell>
          <cell r="F6239">
            <v>86069200</v>
          </cell>
          <cell r="G6239">
            <v>7422599</v>
          </cell>
          <cell r="H6239">
            <v>1962319</v>
          </cell>
        </row>
        <row r="6240">
          <cell r="B6240" t="str">
            <v>BB.11719</v>
          </cell>
          <cell r="C6240" t="str">
            <v>Laép ñaët coáng hoäp ñuùc saün noái baèng phöông phaùp xaûm, quy caùch coáng 2500x1500mm</v>
          </cell>
          <cell r="D6240" t="str">
            <v>100m</v>
          </cell>
          <cell r="F6240">
            <v>86088624</v>
          </cell>
          <cell r="G6240">
            <v>7590486</v>
          </cell>
          <cell r="H6240">
            <v>1962319</v>
          </cell>
        </row>
        <row r="6241">
          <cell r="B6241" t="str">
            <v>BB.11720</v>
          </cell>
          <cell r="C6241" t="str">
            <v>Laép ñaët coáng hoäp ñuùc saün noái baèng phöông phaùp xaûm, quy caùch coáng 2500x2000mm</v>
          </cell>
          <cell r="D6241" t="str">
            <v>100m</v>
          </cell>
          <cell r="F6241">
            <v>96170720</v>
          </cell>
          <cell r="G6241">
            <v>8001428</v>
          </cell>
          <cell r="H6241">
            <v>2080779</v>
          </cell>
        </row>
        <row r="6242">
          <cell r="B6242" t="str">
            <v>BB.11721</v>
          </cell>
          <cell r="C6242" t="str">
            <v>Laép ñaët coáng hoäp ñuùc saün noái baèng phöông phaùp xaûm, quy caùch coáng 2500x2500mm</v>
          </cell>
          <cell r="D6242" t="str">
            <v>100m</v>
          </cell>
          <cell r="F6242">
            <v>106000000</v>
          </cell>
          <cell r="G6242">
            <v>9065014</v>
          </cell>
          <cell r="H6242">
            <v>2080779</v>
          </cell>
        </row>
        <row r="6243">
          <cell r="B6243" t="str">
            <v>BB.11722</v>
          </cell>
          <cell r="C6243" t="str">
            <v>Laép ñaët coáng hoäp ñuùc saün noái baèng phöông phaùp xaûm, quy caùch coáng 3000x3000mm</v>
          </cell>
          <cell r="D6243" t="str">
            <v>100m</v>
          </cell>
          <cell r="F6243">
            <v>127000000</v>
          </cell>
          <cell r="G6243">
            <v>11171032</v>
          </cell>
          <cell r="H6243">
            <v>2080779</v>
          </cell>
        </row>
        <row r="6244">
          <cell r="B6244" t="str">
            <v>BB.12101</v>
          </cell>
          <cell r="C6244" t="str">
            <v>Laép ñaët oáng saønh noái baèng phöông phaùp xaûm - ñoaïn oáng daøi 0,5m, ñöôøng kính oáng 50mm</v>
          </cell>
          <cell r="D6244" t="str">
            <v>100m</v>
          </cell>
          <cell r="F6244">
            <v>686319</v>
          </cell>
          <cell r="G6244">
            <v>1141002</v>
          </cell>
        </row>
        <row r="6245">
          <cell r="B6245" t="str">
            <v>BB.12102</v>
          </cell>
          <cell r="C6245" t="str">
            <v>Laép ñaët oáng saønh noái baèng phöông phaùp xaûm - ñoaïn oáng daøi 0,5m, ñöôøng kính oáng 75mm</v>
          </cell>
          <cell r="D6245" t="str">
            <v>100m</v>
          </cell>
          <cell r="F6245">
            <v>977953</v>
          </cell>
          <cell r="G6245">
            <v>1433373</v>
          </cell>
        </row>
        <row r="6246">
          <cell r="B6246" t="str">
            <v>BB.12103</v>
          </cell>
          <cell r="C6246" t="str">
            <v>Laép ñaët oáng saønh noái baèng phöông phaùp xaûm - ñoaïn oáng daøi 0,5m, ñöôøng kính oáng 100mm</v>
          </cell>
          <cell r="D6246" t="str">
            <v>100m</v>
          </cell>
          <cell r="F6246">
            <v>1249163</v>
          </cell>
          <cell r="G6246">
            <v>1750877</v>
          </cell>
        </row>
        <row r="6247">
          <cell r="B6247" t="str">
            <v>BB.12104</v>
          </cell>
          <cell r="C6247" t="str">
            <v>Laép ñaët oáng saønh noái baèng phöông phaùp xaûm - ñoaïn oáng daøi 0,5m, ñöôøng kính oáng 150mm</v>
          </cell>
          <cell r="D6247" t="str">
            <v>100m</v>
          </cell>
          <cell r="F6247">
            <v>1497047</v>
          </cell>
          <cell r="G6247">
            <v>2143358</v>
          </cell>
        </row>
        <row r="6248">
          <cell r="B6248" t="str">
            <v>BB.12105</v>
          </cell>
          <cell r="C6248" t="str">
            <v>Laép ñaët oáng saønh noái baèng phöông phaùp xaûm - ñoaïn oáng daøi 0,5m, ñöôøng kính oáng 200mm</v>
          </cell>
          <cell r="D6248" t="str">
            <v>100m</v>
          </cell>
          <cell r="F6248">
            <v>1846997</v>
          </cell>
          <cell r="G6248">
            <v>2893973</v>
          </cell>
        </row>
        <row r="6249">
          <cell r="B6249" t="str">
            <v>BB.12201</v>
          </cell>
          <cell r="C6249" t="str">
            <v>Laép ñaët oáng xi maêng noái baèng phöông phaùp xaûm - ñoaïn oáng daøi 0,5m, ñöôøng kính oáng 100mm</v>
          </cell>
          <cell r="D6249" t="str">
            <v>100m</v>
          </cell>
          <cell r="F6249">
            <v>1209352</v>
          </cell>
          <cell r="G6249">
            <v>1801141</v>
          </cell>
        </row>
        <row r="6250">
          <cell r="B6250" t="str">
            <v>BB.12202</v>
          </cell>
          <cell r="C6250" t="str">
            <v>Laép ñaët oáng xi maêng noái baèng phöông phaùp xaûm - ñoaïn oáng daøi 0,5m, ñöôøng kính oáng 150mm</v>
          </cell>
          <cell r="D6250" t="str">
            <v>100m</v>
          </cell>
          <cell r="F6250">
            <v>1786814</v>
          </cell>
          <cell r="G6250">
            <v>2303785</v>
          </cell>
        </row>
        <row r="6251">
          <cell r="B6251" t="str">
            <v>BB.12203</v>
          </cell>
          <cell r="C6251" t="str">
            <v>Laép ñaët oáng xi maêng noái baèng phöông phaùp xaûm - ñoaïn oáng daøi 0,5m, ñöôøng kính oáng 200mm</v>
          </cell>
          <cell r="D6251" t="str">
            <v>100m</v>
          </cell>
          <cell r="F6251">
            <v>2422592</v>
          </cell>
          <cell r="G6251">
            <v>2932090</v>
          </cell>
        </row>
        <row r="6252">
          <cell r="B6252" t="str">
            <v>BB.12301</v>
          </cell>
          <cell r="C6252" t="str">
            <v>Laép ñaët oáng xi maêng noái baèng phöông phaùp xaûm - ñoaïn oáng daøi 0,5m, ñöôøng kính oáng 100mm</v>
          </cell>
          <cell r="D6252" t="str">
            <v>100m</v>
          </cell>
          <cell r="F6252">
            <v>1030515</v>
          </cell>
          <cell r="G6252">
            <v>1801141</v>
          </cell>
        </row>
        <row r="6253">
          <cell r="B6253" t="str">
            <v>BB.12302</v>
          </cell>
          <cell r="C6253" t="str">
            <v>Laép ñaët oáng xi maêng noái baèng phöông phaùp xaûm - ñoaïn oáng daøi 0,5m, ñöôøng kính oáng 150mm</v>
          </cell>
          <cell r="D6253" t="str">
            <v>100m</v>
          </cell>
          <cell r="F6253">
            <v>1545773</v>
          </cell>
          <cell r="G6253">
            <v>2303785</v>
          </cell>
        </row>
        <row r="6254">
          <cell r="B6254" t="str">
            <v>BB.12303</v>
          </cell>
          <cell r="C6254" t="str">
            <v>Laép ñaët oáng xi maêng noái baèng phöông phaùp xaûm - ñoaïn oáng daøi 0,5m, ñöôøng kính oáng 200mm</v>
          </cell>
          <cell r="D6254" t="str">
            <v>100m</v>
          </cell>
          <cell r="F6254">
            <v>2061030</v>
          </cell>
          <cell r="G6254">
            <v>2932090</v>
          </cell>
        </row>
        <row r="6255">
          <cell r="B6255" t="str">
            <v>BB.13101</v>
          </cell>
          <cell r="C6255" t="str">
            <v>Laép ñaët oáng gang mieäng baùt baèng phöông phaùp xaûm ñoaïn oáng daøi 6m, ñöôøng kính oáng 50mm</v>
          </cell>
          <cell r="D6255" t="str">
            <v>100m</v>
          </cell>
          <cell r="F6255">
            <v>9216113</v>
          </cell>
          <cell r="G6255">
            <v>914393</v>
          </cell>
        </row>
        <row r="6256">
          <cell r="B6256" t="str">
            <v>BB.13102</v>
          </cell>
          <cell r="C6256" t="str">
            <v>Laép ñaët oáng gang mieäng baùt baèng phöông phaùp xaûm ñoaïn oáng daøi 6m, ñöôøng kính oáng 75mm</v>
          </cell>
          <cell r="D6256" t="str">
            <v>100m</v>
          </cell>
          <cell r="F6256">
            <v>11234637</v>
          </cell>
          <cell r="G6256">
            <v>945390</v>
          </cell>
        </row>
        <row r="6257">
          <cell r="B6257" t="str">
            <v>BB.13103</v>
          </cell>
          <cell r="C6257" t="str">
            <v>Laép ñaët oáng gang mieäng baùt baèng phöông phaùp xaûm ñoaïn oáng daøi 6m, ñöôøng kính oáng 100mm</v>
          </cell>
          <cell r="D6257" t="str">
            <v>100m</v>
          </cell>
          <cell r="F6257">
            <v>12302668</v>
          </cell>
          <cell r="G6257">
            <v>1158594</v>
          </cell>
        </row>
        <row r="6258">
          <cell r="B6258" t="str">
            <v>BB.13104</v>
          </cell>
          <cell r="C6258" t="str">
            <v>Laép ñaët oáng gang mieäng baùt baèng phöông phaùp xaûm ñoaïn oáng daøi 6m, ñöôøng kính oáng 150mm</v>
          </cell>
          <cell r="D6258" t="str">
            <v>100m</v>
          </cell>
          <cell r="F6258">
            <v>22251904</v>
          </cell>
          <cell r="G6258">
            <v>1676318</v>
          </cell>
        </row>
        <row r="6259">
          <cell r="B6259" t="str">
            <v>BB.13105</v>
          </cell>
          <cell r="C6259" t="str">
            <v>Laép ñaët oáng gang mieäng baùt baèng phöông phaùp xaûm ñoaïn oáng daøi 6m, ñöôøng kính oáng 200mm</v>
          </cell>
          <cell r="D6259" t="str">
            <v>100m</v>
          </cell>
          <cell r="F6259">
            <v>29663120</v>
          </cell>
          <cell r="G6259">
            <v>2011833</v>
          </cell>
        </row>
        <row r="6260">
          <cell r="B6260" t="str">
            <v>BB.13106</v>
          </cell>
          <cell r="C6260" t="str">
            <v>Laép ñaët oáng gang mieäng baùt baèng phöông phaùp xaûm ñoaïn oáng daøi 6m, ñöôøng kính oáng 250mm</v>
          </cell>
          <cell r="D6260" t="str">
            <v>100m</v>
          </cell>
          <cell r="F6260">
            <v>38139208</v>
          </cell>
          <cell r="G6260">
            <v>2499816</v>
          </cell>
        </row>
        <row r="6261">
          <cell r="B6261" t="str">
            <v>BB.13107</v>
          </cell>
          <cell r="C6261" t="str">
            <v>Laép ñaët oáng gang mieäng baùt baèng phöông phaùp xaûm ñoaïn oáng daøi 6m, ñöôøng kính oáng 300mm</v>
          </cell>
          <cell r="D6261" t="str">
            <v>100m</v>
          </cell>
          <cell r="F6261">
            <v>47263984</v>
          </cell>
          <cell r="G6261">
            <v>3123932</v>
          </cell>
          <cell r="H6261">
            <v>900077</v>
          </cell>
        </row>
        <row r="6262">
          <cell r="B6262" t="str">
            <v>BB.13108</v>
          </cell>
          <cell r="C6262" t="str">
            <v>Laép ñaët oáng gang mieäng baùt baèng phöông phaùp xaûm ñoaïn oáng daøi 6m, ñöôøng kính oáng 350mm</v>
          </cell>
          <cell r="D6262" t="str">
            <v>100m</v>
          </cell>
          <cell r="F6262">
            <v>58382728</v>
          </cell>
          <cell r="G6262">
            <v>3515576</v>
          </cell>
          <cell r="H6262">
            <v>900077</v>
          </cell>
        </row>
        <row r="6263">
          <cell r="B6263" t="str">
            <v>BB.13109</v>
          </cell>
          <cell r="C6263" t="str">
            <v>Laép ñaët oáng gang mieäng baùt baèng phöông phaùp xaûm ñoaïn oáng daøi 6m, ñöôøng kính oáng 400mm</v>
          </cell>
          <cell r="D6263" t="str">
            <v>100m</v>
          </cell>
          <cell r="F6263">
            <v>69931600</v>
          </cell>
          <cell r="G6263">
            <v>3906800</v>
          </cell>
          <cell r="H6263">
            <v>900077</v>
          </cell>
        </row>
        <row r="6264">
          <cell r="B6264" t="str">
            <v>BB.13110</v>
          </cell>
          <cell r="C6264" t="str">
            <v>Laép ñaët oáng gang mieäng baùt baèng phöông phaùp xaûm ñoaïn oáng daøi 6m, ñöôøng kính oáng 500mm</v>
          </cell>
          <cell r="D6264" t="str">
            <v>100m</v>
          </cell>
          <cell r="F6264">
            <v>99574408</v>
          </cell>
          <cell r="G6264">
            <v>4883186</v>
          </cell>
          <cell r="H6264">
            <v>900077</v>
          </cell>
        </row>
        <row r="6265">
          <cell r="B6265" t="str">
            <v>BB.13111</v>
          </cell>
          <cell r="C6265" t="str">
            <v>Laép ñaët oáng gang mieäng baùt baèng phöông phaùp xaûm ñoaïn oáng daøi 6m, ñöôøng kính oáng 600mm</v>
          </cell>
          <cell r="D6265" t="str">
            <v>100m</v>
          </cell>
          <cell r="F6265">
            <v>106000000</v>
          </cell>
          <cell r="G6265">
            <v>6307701</v>
          </cell>
          <cell r="H6265">
            <v>900077</v>
          </cell>
        </row>
        <row r="6266">
          <cell r="B6266" t="str">
            <v>BB.13112</v>
          </cell>
          <cell r="C6266" t="str">
            <v>Laép ñaët oáng gang mieäng baùt baèng phöông phaùp xaûm ñoaïn oáng daøi 6m, ñöôøng kính oáng 700mm</v>
          </cell>
          <cell r="D6266" t="str">
            <v>100m</v>
          </cell>
          <cell r="F6266">
            <v>156000000</v>
          </cell>
          <cell r="G6266">
            <v>7096277</v>
          </cell>
          <cell r="H6266">
            <v>1050090</v>
          </cell>
        </row>
        <row r="6267">
          <cell r="B6267" t="str">
            <v>BB.13113</v>
          </cell>
          <cell r="C6267" t="str">
            <v>Laép ñaët oáng gang mieäng baùt baèng phöông phaùp xaûm ñoaïn oáng daøi 6m, ñöôøng kính oáng 800mm</v>
          </cell>
          <cell r="D6267" t="str">
            <v>100m</v>
          </cell>
          <cell r="F6267">
            <v>179000000</v>
          </cell>
          <cell r="G6267">
            <v>7884852</v>
          </cell>
          <cell r="H6267">
            <v>1050090</v>
          </cell>
        </row>
        <row r="6268">
          <cell r="B6268" t="str">
            <v>BB.13114</v>
          </cell>
          <cell r="C6268" t="str">
            <v>Laép ñaët oáng gang mieäng baùt baèng phöông phaùp xaûm ñoaïn oáng daøi 6m, ñöôøng kính oáng 900mm</v>
          </cell>
          <cell r="D6268" t="str">
            <v>100m</v>
          </cell>
          <cell r="F6268">
            <v>201000000</v>
          </cell>
          <cell r="G6268">
            <v>8871021</v>
          </cell>
          <cell r="H6268">
            <v>1050090</v>
          </cell>
        </row>
        <row r="6269">
          <cell r="B6269" t="str">
            <v>BB.13115</v>
          </cell>
          <cell r="C6269" t="str">
            <v>Laép ñaët oáng gang mieäng baùt baèng phöông phaùp xaûm ñoaïn oáng daøi 6m, ñöôøng kính oáng 1000mm</v>
          </cell>
          <cell r="D6269" t="str">
            <v>100m</v>
          </cell>
          <cell r="F6269">
            <v>224000000</v>
          </cell>
          <cell r="G6269">
            <v>9856740</v>
          </cell>
          <cell r="H6269">
            <v>1050090</v>
          </cell>
        </row>
        <row r="6270">
          <cell r="B6270" t="str">
            <v>BB.13116</v>
          </cell>
          <cell r="C6270" t="str">
            <v>Laép ñaët oáng gang mieäng baùt baèng phöông phaùp xaûm ñoaïn oáng daøi 6m, ñöôøng kính oáng 1100mm</v>
          </cell>
          <cell r="D6270" t="str">
            <v>100m</v>
          </cell>
          <cell r="F6270">
            <v>246000000</v>
          </cell>
          <cell r="G6270">
            <v>10049383</v>
          </cell>
          <cell r="H6270">
            <v>1150099</v>
          </cell>
        </row>
        <row r="6271">
          <cell r="B6271" t="str">
            <v>BB.13117</v>
          </cell>
          <cell r="C6271" t="str">
            <v>Laép ñaët oáng gang mieäng baùt baèng phöông phaùp xaûm ñoaïn oáng daøi 6m, ñöôøng kính oáng 1200mm</v>
          </cell>
          <cell r="D6271" t="str">
            <v>100m</v>
          </cell>
          <cell r="F6271">
            <v>268000000</v>
          </cell>
          <cell r="G6271">
            <v>11236296</v>
          </cell>
          <cell r="H6271">
            <v>1150099</v>
          </cell>
        </row>
        <row r="6272">
          <cell r="B6272" t="str">
            <v>BB.13118</v>
          </cell>
          <cell r="C6272" t="str">
            <v>Laép ñaët oáng gang mieäng baùt baèng phöông phaùp xaûm ñoaïn oáng daøi 6m, ñöôøng kính oáng 1400mm</v>
          </cell>
          <cell r="D6272" t="str">
            <v>100m</v>
          </cell>
          <cell r="F6272">
            <v>313000000</v>
          </cell>
          <cell r="G6272">
            <v>13109613</v>
          </cell>
          <cell r="H6272">
            <v>1150099</v>
          </cell>
        </row>
        <row r="6273">
          <cell r="B6273" t="str">
            <v>BB.13119</v>
          </cell>
          <cell r="C6273" t="str">
            <v>Laép ñaët oáng gang mieäng baùt baèng phöông phaùp xaûm ñoaïn oáng daøi 6m, ñöôøng kính oáng 1500mm</v>
          </cell>
          <cell r="D6273" t="str">
            <v>100m</v>
          </cell>
          <cell r="F6273">
            <v>335000000</v>
          </cell>
          <cell r="G6273">
            <v>14402750</v>
          </cell>
          <cell r="H6273">
            <v>1250108</v>
          </cell>
        </row>
        <row r="6274">
          <cell r="B6274" t="str">
            <v>BB.13120</v>
          </cell>
          <cell r="C6274" t="str">
            <v>Laép ñaët oáng gang mieäng baùt baèng phöông phaùp xaûm ñoaïn oáng daøi 6m, ñöôøng kính oáng 1600mm</v>
          </cell>
          <cell r="D6274" t="str">
            <v>100m</v>
          </cell>
          <cell r="F6274">
            <v>358000000</v>
          </cell>
          <cell r="G6274">
            <v>15261991</v>
          </cell>
          <cell r="H6274">
            <v>1250108</v>
          </cell>
        </row>
        <row r="6275">
          <cell r="B6275" t="str">
            <v>BB.13121</v>
          </cell>
          <cell r="C6275" t="str">
            <v>Laép ñaët oáng gang mieäng baùt baèng phöông phaùp xaûm ñoaïn oáng daøi 6m, ñöôøng kính oáng 1800mm</v>
          </cell>
          <cell r="D6275" t="str">
            <v>100m</v>
          </cell>
          <cell r="F6275">
            <v>402000000</v>
          </cell>
          <cell r="G6275">
            <v>15495593</v>
          </cell>
          <cell r="H6275">
            <v>1250108</v>
          </cell>
        </row>
        <row r="6276">
          <cell r="B6276" t="str">
            <v>BB.13122</v>
          </cell>
          <cell r="C6276" t="str">
            <v>Laép ñaët oáng gang mieäng baùt baèng phöông phaùp xaûm ñoaïn oáng daøi 6m, ñöôøng kính oáng 2000mm</v>
          </cell>
          <cell r="D6276" t="str">
            <v>100m</v>
          </cell>
          <cell r="F6276">
            <v>447000000</v>
          </cell>
          <cell r="G6276">
            <v>17217224</v>
          </cell>
          <cell r="H6276">
            <v>3112547</v>
          </cell>
        </row>
        <row r="6277">
          <cell r="B6277" t="str">
            <v>BB.13123</v>
          </cell>
          <cell r="C6277" t="str">
            <v>Laép ñaët oáng gang mieäng baùt baèng phöông phaùp xaûm ñoaïn oáng daøi 6m, ñöôøng kính oáng 2200mm</v>
          </cell>
          <cell r="D6277" t="str">
            <v>100m</v>
          </cell>
          <cell r="F6277">
            <v>492000000</v>
          </cell>
          <cell r="G6277">
            <v>18939308</v>
          </cell>
          <cell r="H6277">
            <v>3112547</v>
          </cell>
        </row>
        <row r="6278">
          <cell r="B6278" t="str">
            <v>BB.13124</v>
          </cell>
          <cell r="C6278" t="str">
            <v>Laép ñaët oáng gang mieäng baùt baèng phöông phaùp xaûm ñoaïn oáng daøi 6m, ñöôøng kính oáng 2400mm</v>
          </cell>
          <cell r="D6278" t="str">
            <v>100m</v>
          </cell>
          <cell r="F6278">
            <v>536000000</v>
          </cell>
          <cell r="G6278">
            <v>20660940</v>
          </cell>
          <cell r="H6278">
            <v>3343106</v>
          </cell>
        </row>
        <row r="6279">
          <cell r="B6279" t="str">
            <v>BB.13125</v>
          </cell>
          <cell r="C6279" t="str">
            <v>Laép ñaët oáng gang mieäng baùt baèng phöông phaùp xaûm ñoaïn oáng daøi 6m, ñöôøng kính oáng 2500mm</v>
          </cell>
          <cell r="D6279" t="str">
            <v>100m</v>
          </cell>
          <cell r="F6279">
            <v>559000000</v>
          </cell>
          <cell r="G6279">
            <v>21521532</v>
          </cell>
          <cell r="H6279">
            <v>3343106</v>
          </cell>
        </row>
        <row r="6280">
          <cell r="B6280" t="str">
            <v>BB.13201</v>
          </cell>
          <cell r="C6280" t="str">
            <v>Laép ñaët oáng gang mieäng baùt baèng gioaêng cao su ñoaïn oáng daøi 6m, ñöôøng kính oáng 50mm</v>
          </cell>
          <cell r="D6280" t="str">
            <v>100m</v>
          </cell>
          <cell r="F6280">
            <v>9270351</v>
          </cell>
          <cell r="G6280">
            <v>983088</v>
          </cell>
        </row>
        <row r="6281">
          <cell r="B6281" t="str">
            <v>BB.13202</v>
          </cell>
          <cell r="C6281" t="str">
            <v>Laép ñaët oáng gang mieäng baùt baèng gioaêng cao su ñoaïn oáng daøi 6m, ñöôøng kính oáng 75mm</v>
          </cell>
          <cell r="D6281" t="str">
            <v>100m</v>
          </cell>
          <cell r="F6281">
            <v>11307641</v>
          </cell>
          <cell r="G6281">
            <v>1016597</v>
          </cell>
        </row>
        <row r="6282">
          <cell r="B6282" t="str">
            <v>BB.13203</v>
          </cell>
          <cell r="C6282" t="str">
            <v>Laép ñaët oáng gang mieäng baùt baèng gioaêng cao su ñoaïn oáng daøi 6m, ñöôøng kính oáng 100mm</v>
          </cell>
          <cell r="D6282" t="str">
            <v>100m</v>
          </cell>
          <cell r="F6282">
            <v>12402790</v>
          </cell>
          <cell r="G6282">
            <v>1245719</v>
          </cell>
        </row>
        <row r="6283">
          <cell r="B6283" t="str">
            <v>BB.13204</v>
          </cell>
          <cell r="C6283" t="str">
            <v>Laép ñaët oáng gang mieäng baùt baèng gioaêng cao su ñoaïn oáng daøi 6m, ñöôøng kính oáng 150mm</v>
          </cell>
          <cell r="D6283" t="str">
            <v>100m</v>
          </cell>
          <cell r="F6283">
            <v>22447844</v>
          </cell>
          <cell r="G6283">
            <v>1802398</v>
          </cell>
        </row>
        <row r="6284">
          <cell r="B6284" t="str">
            <v>BB.13205</v>
          </cell>
          <cell r="C6284" t="str">
            <v>Laép ñaët oáng gang mieäng baùt baèng gioaêng cao su ñoaïn oáng daøi 6m, ñöôøng kính oáng 200mm</v>
          </cell>
          <cell r="D6284" t="str">
            <v>100m</v>
          </cell>
          <cell r="F6284">
            <v>29953004</v>
          </cell>
          <cell r="G6284">
            <v>2163045</v>
          </cell>
        </row>
        <row r="6285">
          <cell r="B6285" t="str">
            <v>BB.13206</v>
          </cell>
          <cell r="C6285" t="str">
            <v>Laép ñaët oáng gang mieäng baùt baèng gioaêng cao su ñoaïn oáng daøi 6m, ñöôøng kính oáng 250mm</v>
          </cell>
          <cell r="D6285" t="str">
            <v>100m</v>
          </cell>
          <cell r="F6285">
            <v>38581908</v>
          </cell>
          <cell r="G6285">
            <v>2687889</v>
          </cell>
        </row>
        <row r="6286">
          <cell r="B6286" t="str">
            <v>BB.13207</v>
          </cell>
          <cell r="C6286" t="str">
            <v>Laép ñaët oáng gang mieäng baùt baèng gioaêng cao su ñoaïn oáng daøi 6m, ñöôøng kính oáng 300mm</v>
          </cell>
          <cell r="D6286" t="str">
            <v>100m</v>
          </cell>
          <cell r="F6286">
            <v>47798680</v>
          </cell>
          <cell r="G6286">
            <v>3358919</v>
          </cell>
          <cell r="H6286">
            <v>900077</v>
          </cell>
        </row>
        <row r="6287">
          <cell r="B6287" t="str">
            <v>BB.13208</v>
          </cell>
          <cell r="C6287" t="str">
            <v>Laép ñaët oáng gang mieäng baùt baèng gioaêng cao su ñoaïn oáng daøi 6m, ñöôøng kính oáng 350mm</v>
          </cell>
          <cell r="D6287" t="str">
            <v>100m</v>
          </cell>
          <cell r="F6287">
            <v>59296704</v>
          </cell>
          <cell r="G6287">
            <v>3780302</v>
          </cell>
          <cell r="H6287">
            <v>900077</v>
          </cell>
        </row>
        <row r="6288">
          <cell r="B6288" t="str">
            <v>BB.13209</v>
          </cell>
          <cell r="C6288" t="str">
            <v>Laép ñaët oáng gang mieäng baùt baèng gioaêng cao su ñoaïn oáng daøi 6m, ñöôøng kính oáng 400mm</v>
          </cell>
          <cell r="D6288" t="str">
            <v>100m</v>
          </cell>
          <cell r="F6288">
            <v>71349200</v>
          </cell>
          <cell r="G6288">
            <v>4200847</v>
          </cell>
          <cell r="H6288">
            <v>900077</v>
          </cell>
        </row>
        <row r="6289">
          <cell r="B6289" t="str">
            <v>BB.13210</v>
          </cell>
          <cell r="C6289" t="str">
            <v>Laép ñaët oáng gang mieäng baùt baèng gioaêng cao su ñoaïn oáng daøi 6m, ñöôøng kính oáng 500mm</v>
          </cell>
          <cell r="D6289" t="str">
            <v>100m</v>
          </cell>
          <cell r="F6289">
            <v>101000000</v>
          </cell>
          <cell r="G6289">
            <v>5250954</v>
          </cell>
          <cell r="H6289">
            <v>900077</v>
          </cell>
        </row>
        <row r="6290">
          <cell r="B6290" t="str">
            <v>BB.13211</v>
          </cell>
          <cell r="C6290" t="str">
            <v>Laép ñaët oáng gang mieäng baùt baèng gioaêng cao su ñoaïn oáng daøi 6m, ñöôøng kính oáng 600mm</v>
          </cell>
          <cell r="D6290" t="str">
            <v>100m</v>
          </cell>
          <cell r="F6290">
            <v>108000000</v>
          </cell>
          <cell r="G6290">
            <v>6782557</v>
          </cell>
          <cell r="H6290">
            <v>900077</v>
          </cell>
        </row>
        <row r="6291">
          <cell r="B6291" t="str">
            <v>BB.13212</v>
          </cell>
          <cell r="C6291" t="str">
            <v>Laép ñaët oáng gang mieäng baùt baèng gioaêng cao su ñoaïn oáng daøi 6m, ñöôøng kính oáng 700mm</v>
          </cell>
          <cell r="D6291" t="str">
            <v>100m</v>
          </cell>
          <cell r="F6291">
            <v>159000000</v>
          </cell>
          <cell r="G6291">
            <v>7630545</v>
          </cell>
          <cell r="H6291">
            <v>1050090</v>
          </cell>
        </row>
        <row r="6292">
          <cell r="B6292" t="str">
            <v>BB.13213</v>
          </cell>
          <cell r="C6292" t="str">
            <v>Laép ñaët oáng gang mieäng baùt baèng gioaêng cao su ñoaïn oáng daøi 6m, ñöôøng kính oáng 800mm</v>
          </cell>
          <cell r="D6292" t="str">
            <v>100m</v>
          </cell>
          <cell r="F6292">
            <v>182000000</v>
          </cell>
          <cell r="G6292">
            <v>8478534</v>
          </cell>
          <cell r="H6292">
            <v>1050090</v>
          </cell>
        </row>
        <row r="6293">
          <cell r="B6293" t="str">
            <v>BB.13214</v>
          </cell>
          <cell r="C6293" t="str">
            <v>Laép ñaët oáng gang mieäng baùt baèng gioaêng cao su ñoaïn oáng daøi 6m, ñöôøng kính oáng 900mm</v>
          </cell>
          <cell r="D6293" t="str">
            <v>100m</v>
          </cell>
          <cell r="F6293">
            <v>204000000</v>
          </cell>
          <cell r="G6293">
            <v>9538519</v>
          </cell>
          <cell r="H6293">
            <v>1050090</v>
          </cell>
        </row>
        <row r="6294">
          <cell r="B6294" t="str">
            <v>BB.13215</v>
          </cell>
          <cell r="C6294" t="str">
            <v>Laép ñaët oáng gang mieäng baùt baèng gioaêng cao su ñoaïn oáng daøi 6m, ñöôøng kính oáng 1000mm</v>
          </cell>
          <cell r="D6294" t="str">
            <v>100m</v>
          </cell>
          <cell r="F6294">
            <v>227000000</v>
          </cell>
          <cell r="G6294">
            <v>10598505</v>
          </cell>
          <cell r="H6294">
            <v>1050090</v>
          </cell>
        </row>
        <row r="6295">
          <cell r="B6295" t="str">
            <v>BB.13216</v>
          </cell>
          <cell r="C6295" t="str">
            <v>Laép ñaët oáng gang mieäng baùt baèng gioaêng cao su ñoaïn oáng daøi 6m, ñöôøng kính oáng 1100mm</v>
          </cell>
          <cell r="D6295" t="str">
            <v>100m</v>
          </cell>
          <cell r="F6295">
            <v>249000000</v>
          </cell>
          <cell r="G6295">
            <v>10805551</v>
          </cell>
          <cell r="H6295">
            <v>1150099</v>
          </cell>
        </row>
        <row r="6296">
          <cell r="B6296" t="str">
            <v>BB.13217</v>
          </cell>
          <cell r="C6296" t="str">
            <v>Laép ñaët oáng gang mieäng baùt baèng gioaêng cao su ñoaïn oáng daøi 6m, ñöôøng kính oáng 1200mm</v>
          </cell>
          <cell r="D6296" t="str">
            <v>100m</v>
          </cell>
          <cell r="F6296">
            <v>272000000</v>
          </cell>
          <cell r="G6296">
            <v>12082034</v>
          </cell>
          <cell r="H6296">
            <v>1150099</v>
          </cell>
        </row>
        <row r="6297">
          <cell r="B6297" t="str">
            <v>BB.13218</v>
          </cell>
          <cell r="C6297" t="str">
            <v>Laép ñaët oáng gang mieäng baùt baèng gioaêng cao su ñoaïn oáng daøi 6m, ñöôøng kính oáng 1400mm</v>
          </cell>
          <cell r="D6297" t="str">
            <v>100m</v>
          </cell>
          <cell r="F6297">
            <v>318000000</v>
          </cell>
          <cell r="G6297">
            <v>14096231</v>
          </cell>
          <cell r="H6297">
            <v>1150099</v>
          </cell>
        </row>
        <row r="6298">
          <cell r="B6298" t="str">
            <v>BB.13219</v>
          </cell>
          <cell r="C6298" t="str">
            <v>Laép ñaët oáng gang mieäng baùt baèng gioaêng cao su ñoaïn oáng daøi 6m, ñöôøng kính oáng 1500mm</v>
          </cell>
          <cell r="D6298" t="str">
            <v>100m</v>
          </cell>
          <cell r="F6298">
            <v>340000000</v>
          </cell>
          <cell r="G6298">
            <v>16002855</v>
          </cell>
          <cell r="H6298">
            <v>1250108</v>
          </cell>
        </row>
        <row r="6299">
          <cell r="B6299" t="str">
            <v>BB.13220</v>
          </cell>
          <cell r="C6299" t="str">
            <v>Laép ñaët oáng gang mieäng baùt baèng gioaêng cao su ñoaïn oáng daøi 6m, ñöôøng kính oáng 1600mm</v>
          </cell>
          <cell r="D6299" t="str">
            <v>100m</v>
          </cell>
          <cell r="F6299">
            <v>363000000</v>
          </cell>
          <cell r="G6299">
            <v>16957518</v>
          </cell>
          <cell r="H6299">
            <v>1250108</v>
          </cell>
        </row>
        <row r="6300">
          <cell r="B6300" t="str">
            <v>BB.13221</v>
          </cell>
          <cell r="C6300" t="str">
            <v>Laép ñaët oáng gang mieäng baùt baèng gioaêng cao su ñoaïn oáng daøi 6m, ñöôøng kính oáng 1800mm</v>
          </cell>
          <cell r="D6300" t="str">
            <v>100m</v>
          </cell>
          <cell r="F6300">
            <v>408000000</v>
          </cell>
          <cell r="G6300">
            <v>17217224</v>
          </cell>
          <cell r="H6300">
            <v>1250108</v>
          </cell>
        </row>
        <row r="6301">
          <cell r="B6301" t="str">
            <v>BB.13222</v>
          </cell>
          <cell r="C6301" t="str">
            <v>Laép ñaët oáng gang mieäng baùt baèng gioaêng cao su ñoaïn oáng daøi 6m, ñöôøng kính oáng 2000mm</v>
          </cell>
          <cell r="D6301" t="str">
            <v>100m</v>
          </cell>
          <cell r="F6301">
            <v>454000000</v>
          </cell>
          <cell r="G6301">
            <v>19130150</v>
          </cell>
          <cell r="H6301">
            <v>3112547</v>
          </cell>
        </row>
        <row r="6302">
          <cell r="B6302" t="str">
            <v>BB.13223</v>
          </cell>
          <cell r="C6302" t="str">
            <v>Laép ñaët oáng gang mieäng baùt baèng gioaêng cao su ñoaïn oáng daøi 6m, ñöôøng kính oáng 2200mm</v>
          </cell>
          <cell r="D6302" t="str">
            <v>100m</v>
          </cell>
          <cell r="F6302">
            <v>499000000</v>
          </cell>
          <cell r="G6302">
            <v>21043524</v>
          </cell>
          <cell r="H6302">
            <v>3112547</v>
          </cell>
        </row>
        <row r="6303">
          <cell r="B6303" t="str">
            <v>BB.13224</v>
          </cell>
          <cell r="C6303" t="str">
            <v>Laép ñaët oáng gang mieäng baùt baèng gioaêng cao su ñoaïn oáng daøi 6m, ñöôøng kính oáng 2400mm</v>
          </cell>
          <cell r="D6303" t="str">
            <v>100m</v>
          </cell>
          <cell r="F6303">
            <v>544000000</v>
          </cell>
          <cell r="G6303">
            <v>22956450</v>
          </cell>
          <cell r="H6303">
            <v>3343106</v>
          </cell>
        </row>
        <row r="6304">
          <cell r="B6304" t="str">
            <v>BB.13225</v>
          </cell>
          <cell r="C6304" t="str">
            <v>Laép ñaët oáng gang mieäng baùt baèng gioaêng cao su ñoaïn oáng daøi 6m, ñöôøng kính oáng 2500mm</v>
          </cell>
          <cell r="D6304" t="str">
            <v>100m</v>
          </cell>
          <cell r="F6304">
            <v>567000000</v>
          </cell>
          <cell r="G6304">
            <v>23912912</v>
          </cell>
          <cell r="H6304">
            <v>3343106</v>
          </cell>
        </row>
        <row r="6305">
          <cell r="B6305" t="str">
            <v>BB.13301</v>
          </cell>
          <cell r="C6305" t="str">
            <v>Laép ñaët oáng gang noái baèng phöông phaùp maët bích ñoaïn oáng daøi 6m, ñöôøng kính oáng 50mm</v>
          </cell>
          <cell r="D6305" t="str">
            <v>100m</v>
          </cell>
          <cell r="F6305">
            <v>9487624</v>
          </cell>
          <cell r="G6305">
            <v>884653</v>
          </cell>
        </row>
        <row r="6306">
          <cell r="B6306" t="str">
            <v>BB.13302</v>
          </cell>
          <cell r="C6306" t="str">
            <v>Laép ñaët oáng gang noái baèng phöông phaùp maët bích ñoaïn oáng daøi 6m, ñöôøng kính oáng 75mm</v>
          </cell>
          <cell r="D6306" t="str">
            <v>100m</v>
          </cell>
          <cell r="F6306">
            <v>11789829</v>
          </cell>
          <cell r="G6306">
            <v>956699</v>
          </cell>
        </row>
        <row r="6307">
          <cell r="B6307" t="str">
            <v>BB.13303</v>
          </cell>
          <cell r="C6307" t="str">
            <v>Laép ñaët oáng gang noái baèng phöông phaùp maët bích ñoaïn oáng daøi 6m, ñöôøng kính oáng 100mm</v>
          </cell>
          <cell r="D6307" t="str">
            <v>100m</v>
          </cell>
          <cell r="F6307">
            <v>12854185</v>
          </cell>
          <cell r="G6307">
            <v>1121315</v>
          </cell>
        </row>
        <row r="6308">
          <cell r="B6308" t="str">
            <v>BB.13304</v>
          </cell>
          <cell r="C6308" t="str">
            <v>Laép ñaët oáng gang noái baèng phöông phaùp maët bích ñoaïn oáng daøi 6m, ñöôøng kính oáng 150mm</v>
          </cell>
          <cell r="D6308" t="str">
            <v>100m</v>
          </cell>
          <cell r="F6308">
            <v>22790728</v>
          </cell>
          <cell r="G6308">
            <v>1622284</v>
          </cell>
        </row>
        <row r="6309">
          <cell r="B6309" t="str">
            <v>BB.13305</v>
          </cell>
          <cell r="C6309" t="str">
            <v>Laép ñaët oáng gang noái baèng phöông phaùp maët bích ñoaïn oáng daøi 6m, ñöôøng kính oáng 200mm</v>
          </cell>
          <cell r="D6309" t="str">
            <v>100m</v>
          </cell>
          <cell r="F6309">
            <v>30195320</v>
          </cell>
          <cell r="G6309">
            <v>1946908</v>
          </cell>
        </row>
        <row r="6310">
          <cell r="B6310" t="str">
            <v>BB.13306</v>
          </cell>
          <cell r="C6310" t="str">
            <v>Laép ñaët oáng gang noái baèng phöông phaùp maët bích ñoaïn oáng daøi 6m, ñöôøng kính oáng 250mm</v>
          </cell>
          <cell r="D6310" t="str">
            <v>100m</v>
          </cell>
          <cell r="F6310">
            <v>39231324</v>
          </cell>
          <cell r="G6310">
            <v>2418974</v>
          </cell>
        </row>
        <row r="6311">
          <cell r="B6311" t="str">
            <v>BB.13307</v>
          </cell>
          <cell r="C6311" t="str">
            <v>Laép ñaët oáng gang noái baèng phöông phaùp maët bích ñoaïn oáng daøi 6m, ñöôøng kính oáng 300mm</v>
          </cell>
          <cell r="D6311" t="str">
            <v>100m</v>
          </cell>
          <cell r="F6311">
            <v>48319984</v>
          </cell>
          <cell r="G6311">
            <v>3022985</v>
          </cell>
          <cell r="H6311">
            <v>900077</v>
          </cell>
        </row>
        <row r="6312">
          <cell r="B6312" t="str">
            <v>BB.13308</v>
          </cell>
          <cell r="C6312" t="str">
            <v>Laép ñaët oáng gang noái baèng phöông phaùp maët bích ñoaïn oáng daøi 6m, ñöôøng kính oáng 350mm</v>
          </cell>
          <cell r="D6312" t="str">
            <v>100m</v>
          </cell>
          <cell r="F6312">
            <v>59796952</v>
          </cell>
          <cell r="G6312">
            <v>3402481</v>
          </cell>
          <cell r="H6312">
            <v>900077</v>
          </cell>
        </row>
        <row r="6313">
          <cell r="B6313" t="str">
            <v>BB.13309</v>
          </cell>
          <cell r="C6313" t="str">
            <v>Laép ñaët oáng gang noái baèng phöông phaùp maët bích ñoaïn oáng daøi 6m, ñöôøng kính oáng 400mm</v>
          </cell>
          <cell r="D6313" t="str">
            <v>100m</v>
          </cell>
          <cell r="F6313">
            <v>71312032</v>
          </cell>
          <cell r="G6313">
            <v>3780721</v>
          </cell>
          <cell r="H6313">
            <v>900077</v>
          </cell>
        </row>
        <row r="6314">
          <cell r="B6314" t="str">
            <v>BB.13310</v>
          </cell>
          <cell r="C6314" t="str">
            <v>Laép ñaët oáng gang noái baèng phöông phaùp maët bích ñoaïn oáng daøi 6m, ñöôøng kính oáng 500mm</v>
          </cell>
          <cell r="D6314" t="str">
            <v>100m</v>
          </cell>
          <cell r="F6314">
            <v>101000000</v>
          </cell>
          <cell r="G6314">
            <v>4725691</v>
          </cell>
          <cell r="H6314">
            <v>900077</v>
          </cell>
        </row>
        <row r="6315">
          <cell r="B6315" t="str">
            <v>BB.13311</v>
          </cell>
          <cell r="C6315" t="str">
            <v>Laép ñaët oáng gang noái baèng phöông phaùp maët bích ñoaïn oáng daøi 6m, ñöôøng kính oáng 600mm</v>
          </cell>
          <cell r="D6315" t="str">
            <v>100m</v>
          </cell>
          <cell r="F6315">
            <v>109000000</v>
          </cell>
          <cell r="G6315">
            <v>6104256</v>
          </cell>
          <cell r="H6315">
            <v>900077</v>
          </cell>
        </row>
        <row r="6316">
          <cell r="B6316" t="str">
            <v>BB.13312</v>
          </cell>
          <cell r="C6316" t="str">
            <v>Laép ñaët oáng gang noái baèng phöông phaùp maët bích ñoaïn oáng daøi 6m, ñöôøng kính oáng 700mm</v>
          </cell>
          <cell r="D6316" t="str">
            <v>100m</v>
          </cell>
          <cell r="F6316">
            <v>159000000</v>
          </cell>
          <cell r="G6316">
            <v>6867626</v>
          </cell>
          <cell r="H6316">
            <v>1050090</v>
          </cell>
        </row>
        <row r="6317">
          <cell r="B6317" t="str">
            <v>BB.13313</v>
          </cell>
          <cell r="C6317" t="str">
            <v>Laép ñaët oáng gang noái baèng phöông phaùp maët bích ñoaïn oáng daøi 6m, ñöôøng kính oáng 800mm</v>
          </cell>
          <cell r="D6317" t="str">
            <v>100m</v>
          </cell>
          <cell r="F6317">
            <v>182000000</v>
          </cell>
          <cell r="G6317">
            <v>7630545</v>
          </cell>
          <cell r="H6317">
            <v>1050090</v>
          </cell>
        </row>
        <row r="6318">
          <cell r="B6318" t="str">
            <v>BB.13314</v>
          </cell>
          <cell r="C6318" t="str">
            <v>Laép ñaët oáng gang noái baèng phöông phaùp maët bích ñoaïn oáng daøi 6m, ñöôøng kính oáng 900mm</v>
          </cell>
          <cell r="D6318" t="str">
            <v>100m</v>
          </cell>
          <cell r="F6318">
            <v>204000000</v>
          </cell>
          <cell r="G6318">
            <v>8584757</v>
          </cell>
          <cell r="H6318">
            <v>1050090</v>
          </cell>
        </row>
        <row r="6319">
          <cell r="B6319" t="str">
            <v>BB.13315</v>
          </cell>
          <cell r="C6319" t="str">
            <v>Laép ñaët oáng gang noái baèng phöông phaùp maët bích ñoaïn oáng daøi 6m, ñöôøng kính oáng 1000mm</v>
          </cell>
          <cell r="D6319" t="str">
            <v>100m</v>
          </cell>
          <cell r="F6319">
            <v>227000000</v>
          </cell>
          <cell r="G6319">
            <v>9538519</v>
          </cell>
          <cell r="H6319">
            <v>1050090</v>
          </cell>
        </row>
        <row r="6320">
          <cell r="B6320" t="str">
            <v>BB.13316</v>
          </cell>
          <cell r="C6320" t="str">
            <v>Laép ñaët oáng gang noái baèng phöông phaùp maët bích ñoaïn oáng daøi 6m, ñöôøng kính oáng 1100mm</v>
          </cell>
          <cell r="D6320" t="str">
            <v>100m</v>
          </cell>
          <cell r="F6320">
            <v>251000000</v>
          </cell>
          <cell r="G6320">
            <v>9724861</v>
          </cell>
          <cell r="H6320">
            <v>1150099</v>
          </cell>
        </row>
        <row r="6321">
          <cell r="B6321" t="str">
            <v>BB.13317</v>
          </cell>
          <cell r="C6321" t="str">
            <v>Laép ñaët oáng gang noái baèng phöông phaùp maët bích ñoaïn oáng daøi 6m, ñöôøng kính oáng 1200mm</v>
          </cell>
          <cell r="D6321" t="str">
            <v>100m</v>
          </cell>
          <cell r="F6321">
            <v>273000000</v>
          </cell>
          <cell r="G6321">
            <v>10873966</v>
          </cell>
          <cell r="H6321">
            <v>1150099</v>
          </cell>
        </row>
        <row r="6322">
          <cell r="B6322" t="str">
            <v>BB.13318</v>
          </cell>
          <cell r="C6322" t="str">
            <v>Laép ñaët oáng gang noái baèng phöông phaùp maët bích ñoaïn oáng daøi 6m, ñöôøng kính oáng 1400mm</v>
          </cell>
          <cell r="D6322" t="str">
            <v>100m</v>
          </cell>
          <cell r="F6322">
            <v>318000000</v>
          </cell>
          <cell r="G6322">
            <v>12686519</v>
          </cell>
          <cell r="H6322">
            <v>1150099</v>
          </cell>
        </row>
        <row r="6323">
          <cell r="B6323" t="str">
            <v>BB.13319</v>
          </cell>
          <cell r="C6323" t="str">
            <v>Laép ñaët oáng gang noái baèng phöông phaùp maët bích ñoaïn oáng daøi 6m, ñöôøng kính oáng 1500mm</v>
          </cell>
          <cell r="D6323" t="str">
            <v>100m</v>
          </cell>
          <cell r="F6323">
            <v>341000000</v>
          </cell>
          <cell r="G6323">
            <v>14178600</v>
          </cell>
          <cell r="H6323">
            <v>1250108</v>
          </cell>
        </row>
        <row r="6324">
          <cell r="B6324" t="str">
            <v>BB.13320</v>
          </cell>
          <cell r="C6324" t="str">
            <v>Laép ñaët oáng gang noái baèng phöông phaùp maët bích ñoaïn oáng daøi 6m, ñöôøng kính oáng 1600mm</v>
          </cell>
          <cell r="D6324" t="str">
            <v>100m</v>
          </cell>
          <cell r="F6324">
            <v>366000000</v>
          </cell>
          <cell r="G6324">
            <v>14889308</v>
          </cell>
          <cell r="H6324">
            <v>1250108</v>
          </cell>
        </row>
        <row r="6325">
          <cell r="B6325" t="str">
            <v>BB.13321</v>
          </cell>
          <cell r="C6325" t="str">
            <v>Laép ñaët oáng gang noái baèng phöông phaùp maët bích ñoaïn oáng daøi 6m, ñöôøng kính oáng 1800mm</v>
          </cell>
          <cell r="D6325" t="str">
            <v>100m</v>
          </cell>
          <cell r="F6325">
            <v>412000000</v>
          </cell>
          <cell r="G6325">
            <v>15254339</v>
          </cell>
          <cell r="H6325">
            <v>1250108</v>
          </cell>
        </row>
        <row r="6326">
          <cell r="B6326" t="str">
            <v>BB.13322</v>
          </cell>
          <cell r="C6326" t="str">
            <v>Laép ñaët oáng gang noái baèng phöông phaùp maët bích ñoaïn oáng daøi 6m, ñöôøng kính oáng 2000mm</v>
          </cell>
          <cell r="D6326" t="str">
            <v>100m</v>
          </cell>
          <cell r="F6326">
            <v>457000000</v>
          </cell>
          <cell r="G6326">
            <v>16949416</v>
          </cell>
          <cell r="H6326">
            <v>3112547</v>
          </cell>
        </row>
        <row r="6327">
          <cell r="B6327" t="str">
            <v>BB.13323</v>
          </cell>
          <cell r="C6327" t="str">
            <v>Laép ñaët oáng gang noái baèng phöông phaùp maët bích ñoaïn oáng daøi 6m, ñöôøng kính oáng 2200mm</v>
          </cell>
          <cell r="D6327" t="str">
            <v>100m</v>
          </cell>
          <cell r="F6327">
            <v>503000000</v>
          </cell>
          <cell r="G6327">
            <v>18644492</v>
          </cell>
          <cell r="H6327">
            <v>3112547</v>
          </cell>
        </row>
        <row r="6328">
          <cell r="B6328" t="str">
            <v>BB.13324</v>
          </cell>
          <cell r="C6328" t="str">
            <v>Laép ñaët oáng gang noái baèng phöông phaùp maët bích ñoaïn oáng daøi 6m, ñöôøng kính oáng 2400mm</v>
          </cell>
          <cell r="D6328" t="str">
            <v>100m</v>
          </cell>
          <cell r="F6328">
            <v>548000000</v>
          </cell>
          <cell r="G6328">
            <v>20339568</v>
          </cell>
          <cell r="H6328">
            <v>3343106</v>
          </cell>
        </row>
        <row r="6329">
          <cell r="B6329" t="str">
            <v>BB.13325</v>
          </cell>
          <cell r="C6329" t="str">
            <v>Laép ñaët oáng gang noái baèng phöông phaùp maët bích ñoaïn oáng daøi 6m, ñöôøng kính oáng 2500mm</v>
          </cell>
          <cell r="D6329" t="str">
            <v>100m</v>
          </cell>
          <cell r="F6329">
            <v>571000000</v>
          </cell>
          <cell r="G6329">
            <v>21186656</v>
          </cell>
          <cell r="H6329">
            <v>3343106</v>
          </cell>
        </row>
        <row r="6330">
          <cell r="B6330" t="str">
            <v>BB.14101</v>
          </cell>
          <cell r="C6330" t="str">
            <v>Laép ñaët oáng theùp ñen baèng phöông phaùp haøn ñoaïn oáng daøi 8m, ñöôøng kính oáng 15mm</v>
          </cell>
          <cell r="D6330" t="str">
            <v>100m</v>
          </cell>
          <cell r="F6330">
            <v>759341</v>
          </cell>
          <cell r="G6330">
            <v>1161527</v>
          </cell>
          <cell r="H6330">
            <v>13183</v>
          </cell>
        </row>
        <row r="6331">
          <cell r="B6331" t="str">
            <v>BB.14102</v>
          </cell>
          <cell r="C6331" t="str">
            <v>Laép ñaët oáng theùp ñen baèng phöông phaùp haøn ñoaïn oáng daøi 8m, ñöôøng kính oáng 20mm</v>
          </cell>
          <cell r="D6331" t="str">
            <v>100m</v>
          </cell>
          <cell r="F6331">
            <v>1012478</v>
          </cell>
          <cell r="G6331">
            <v>1255772</v>
          </cell>
          <cell r="H6331">
            <v>13183</v>
          </cell>
        </row>
        <row r="6332">
          <cell r="B6332" t="str">
            <v>BB.14103</v>
          </cell>
          <cell r="C6332" t="str">
            <v>Laép ñaët oáng theùp ñen baèng phöông phaùp haøn ñoaïn oáng daøi 8m, ñöôøng kính oáng 25mm</v>
          </cell>
          <cell r="D6332" t="str">
            <v>100m</v>
          </cell>
          <cell r="F6332">
            <v>1422074</v>
          </cell>
          <cell r="G6332">
            <v>1402377</v>
          </cell>
          <cell r="H6332">
            <v>13183</v>
          </cell>
        </row>
        <row r="6333">
          <cell r="B6333" t="str">
            <v>BB.14104</v>
          </cell>
          <cell r="C6333" t="str">
            <v>Laép ñaët oáng theùp ñen baèng phöông phaùp haøn ñoaïn oáng daøi 8m, ñöôøng kính oáng 32mm</v>
          </cell>
          <cell r="D6333" t="str">
            <v>100m</v>
          </cell>
          <cell r="F6333">
            <v>1979171</v>
          </cell>
          <cell r="G6333">
            <v>1478192</v>
          </cell>
          <cell r="H6333">
            <v>16478</v>
          </cell>
        </row>
        <row r="6334">
          <cell r="B6334" t="str">
            <v>BB.14105</v>
          </cell>
          <cell r="C6334" t="str">
            <v>Laép ñaët oáng theùp ñen baèng phöông phaùp haøn ñoaïn oáng daøi 8m, ñöôøng kính oáng 40mm</v>
          </cell>
          <cell r="D6334" t="str">
            <v>100m</v>
          </cell>
          <cell r="F6334">
            <v>2525212</v>
          </cell>
          <cell r="G6334">
            <v>1593381</v>
          </cell>
          <cell r="H6334">
            <v>21971</v>
          </cell>
        </row>
        <row r="6335">
          <cell r="B6335" t="str">
            <v>BB.14106</v>
          </cell>
          <cell r="C6335" t="str">
            <v>Laép ñaët oáng theùp ñen baèng phöông phaùp haøn ñoaïn oáng daøi 8m, ñöôøng kính oáng 50mm</v>
          </cell>
          <cell r="D6335" t="str">
            <v>100m</v>
          </cell>
          <cell r="F6335">
            <v>2897477</v>
          </cell>
          <cell r="G6335">
            <v>1698099</v>
          </cell>
          <cell r="H6335">
            <v>28562</v>
          </cell>
        </row>
        <row r="6336">
          <cell r="B6336" t="str">
            <v>BB.14107</v>
          </cell>
          <cell r="C6336" t="str">
            <v>Laép ñaët oáng theùp ñen baèng phöông phaùp haøn ñoaïn oáng daøi 8m, ñöôøng kính oáng 60mm</v>
          </cell>
          <cell r="D6336" t="str">
            <v>100m</v>
          </cell>
          <cell r="F6336">
            <v>4090821</v>
          </cell>
          <cell r="G6336">
            <v>1865647</v>
          </cell>
          <cell r="H6336">
            <v>35154</v>
          </cell>
        </row>
        <row r="6337">
          <cell r="B6337" t="str">
            <v>BB.14108</v>
          </cell>
          <cell r="C6337" t="str">
            <v>Laép ñaët oáng theùp ñen baèng phöông phaùp haøn ñoaïn oáng daøi 8m, ñöôøng kính oáng 75mm</v>
          </cell>
          <cell r="D6337" t="str">
            <v>100m</v>
          </cell>
          <cell r="F6337">
            <v>5212299</v>
          </cell>
          <cell r="G6337">
            <v>1929734</v>
          </cell>
          <cell r="H6337">
            <v>41745</v>
          </cell>
        </row>
        <row r="6338">
          <cell r="B6338" t="str">
            <v>BB.14109</v>
          </cell>
          <cell r="C6338" t="str">
            <v>Laép ñaët oáng theùp ñen baèng phöông phaùp haøn ñoaïn oáng daøi 8m, ñöôøng kính oáng 80mm</v>
          </cell>
          <cell r="D6338" t="str">
            <v>100m</v>
          </cell>
          <cell r="F6338">
            <v>6795858</v>
          </cell>
          <cell r="G6338">
            <v>2056652</v>
          </cell>
          <cell r="H6338">
            <v>52730</v>
          </cell>
        </row>
        <row r="6339">
          <cell r="B6339" t="str">
            <v>BB.14110</v>
          </cell>
          <cell r="C6339" t="str">
            <v>Laép ñaët oáng theùp ñen baèng phöông phaùp haøn ñoaïn oáng daøi 8m, ñöôøng kính oáng 100mm</v>
          </cell>
          <cell r="D6339" t="str">
            <v>100m</v>
          </cell>
          <cell r="F6339">
            <v>8790703</v>
          </cell>
          <cell r="G6339">
            <v>2401801</v>
          </cell>
          <cell r="H6339">
            <v>64815</v>
          </cell>
        </row>
        <row r="6340">
          <cell r="B6340" t="str">
            <v>BB.14111</v>
          </cell>
          <cell r="C6340" t="str">
            <v>Laép ñaët oáng theùp ñen baèng phöông phaùp haøn ñoaïn oáng daøi 8m, ñöôøng kính oáng 125mm</v>
          </cell>
          <cell r="D6340" t="str">
            <v>100m</v>
          </cell>
          <cell r="F6340">
            <v>13948700</v>
          </cell>
          <cell r="G6340">
            <v>2552175</v>
          </cell>
          <cell r="H6340">
            <v>80194</v>
          </cell>
        </row>
        <row r="6341">
          <cell r="B6341" t="str">
            <v>BB.14112</v>
          </cell>
          <cell r="C6341" t="str">
            <v>Laép ñaët oáng theùp ñen baèng phöông phaùp haøn ñoaïn oáng daøi 8m, ñöôøng kính oáng 150mm</v>
          </cell>
          <cell r="D6341" t="str">
            <v>100m</v>
          </cell>
          <cell r="F6341">
            <v>17434948</v>
          </cell>
          <cell r="G6341">
            <v>2746949</v>
          </cell>
          <cell r="H6341">
            <v>95574</v>
          </cell>
        </row>
        <row r="6342">
          <cell r="B6342" t="str">
            <v>BB.14113</v>
          </cell>
          <cell r="C6342" t="str">
            <v>Laép ñaët oáng theùp ñen baèng phöông phaùp haøn ñoaïn oáng daøi 8m, ñöôøng kính oáng 200mm</v>
          </cell>
          <cell r="D6342" t="str">
            <v>100m</v>
          </cell>
          <cell r="F6342">
            <v>34859560</v>
          </cell>
          <cell r="G6342">
            <v>3620712</v>
          </cell>
          <cell r="H6342">
            <v>162586</v>
          </cell>
        </row>
        <row r="6343">
          <cell r="B6343" t="str">
            <v>BB.14114</v>
          </cell>
          <cell r="C6343" t="str">
            <v>Laép ñaët oáng theùp ñen baèng phöông phaùp haøn ñoaïn oáng daøi 8m, ñöôøng kính oáng 250mm</v>
          </cell>
          <cell r="D6343" t="str">
            <v>100m</v>
          </cell>
          <cell r="F6343">
            <v>47648216</v>
          </cell>
          <cell r="G6343">
            <v>3758102</v>
          </cell>
          <cell r="H6343">
            <v>229597</v>
          </cell>
        </row>
        <row r="6344">
          <cell r="B6344" t="str">
            <v>BB.14115</v>
          </cell>
          <cell r="C6344" t="str">
            <v>Laép ñaët oáng theùp ñen baèng phöông phaùp haøn ñoaïn oáng daøi 8m, ñöôøng kính oáng 300mm</v>
          </cell>
          <cell r="D6344" t="str">
            <v>100m</v>
          </cell>
          <cell r="F6344">
            <v>66714976</v>
          </cell>
          <cell r="G6344">
            <v>3895491</v>
          </cell>
          <cell r="H6344">
            <v>911380</v>
          </cell>
        </row>
        <row r="6345">
          <cell r="B6345" t="str">
            <v>BB.14116</v>
          </cell>
          <cell r="C6345" t="str">
            <v>Laép ñaët oáng theùp ñen baèng phöông phaùp haøn ñoaïn oáng daøi 8m, ñöôøng kính oáng 350mm</v>
          </cell>
          <cell r="D6345" t="str">
            <v>100m</v>
          </cell>
          <cell r="F6345">
            <v>76710208</v>
          </cell>
          <cell r="G6345">
            <v>4452169</v>
          </cell>
          <cell r="H6345">
            <v>1031122</v>
          </cell>
        </row>
        <row r="6346">
          <cell r="B6346" t="str">
            <v>BB.14117</v>
          </cell>
          <cell r="C6346" t="str">
            <v>Laép ñaët oáng theùp ñen baèng phöông phaùp haøn ñoaïn oáng daøi 8m, ñöôøng kính oáng 400mm</v>
          </cell>
          <cell r="D6346" t="str">
            <v>100m</v>
          </cell>
          <cell r="F6346">
            <v>99953648</v>
          </cell>
          <cell r="G6346">
            <v>4999632</v>
          </cell>
          <cell r="H6346">
            <v>1064079</v>
          </cell>
        </row>
        <row r="6347">
          <cell r="B6347" t="str">
            <v>BB.14118</v>
          </cell>
          <cell r="C6347" t="str">
            <v>Laép ñaët oáng theùp ñen baèng phöông phaùp haøn ñoaïn oáng daøi 8m, ñöôøng kính oáng 500mm</v>
          </cell>
          <cell r="D6347" t="str">
            <v>100m</v>
          </cell>
          <cell r="F6347">
            <v>152000000</v>
          </cell>
          <cell r="G6347">
            <v>5934969</v>
          </cell>
          <cell r="H6347">
            <v>1206794</v>
          </cell>
        </row>
        <row r="6348">
          <cell r="B6348" t="str">
            <v>BB.14119</v>
          </cell>
          <cell r="C6348" t="str">
            <v>Laép ñaët oáng theùp ñen baèng phöông phaùp haøn ñoaïn oáng daøi 8m, ñöôøng kính oáng 600mm</v>
          </cell>
          <cell r="D6348" t="str">
            <v>100m</v>
          </cell>
          <cell r="F6348">
            <v>239000000</v>
          </cell>
          <cell r="G6348">
            <v>7274966</v>
          </cell>
          <cell r="H6348">
            <v>1322142</v>
          </cell>
        </row>
        <row r="6349">
          <cell r="B6349" t="str">
            <v>BB.14120</v>
          </cell>
          <cell r="C6349" t="str">
            <v>Laép ñaët oáng theùp ñen baèng phöông phaùp haøn ñoaïn oáng daøi 8m, ñöôøng kính oáng 700mm</v>
          </cell>
          <cell r="D6349" t="str">
            <v>100m</v>
          </cell>
          <cell r="F6349">
            <v>279000000</v>
          </cell>
          <cell r="G6349">
            <v>8549650</v>
          </cell>
          <cell r="H6349">
            <v>1458492</v>
          </cell>
        </row>
        <row r="6350">
          <cell r="B6350" t="str">
            <v>BB.14121</v>
          </cell>
          <cell r="C6350" t="str">
            <v>Laép ñaët oáng theùp ñen baèng phöông phaùp haøn ñoaïn oáng daøi 8m, ñöôøng kính oáng 800mm</v>
          </cell>
          <cell r="D6350" t="str">
            <v>100m</v>
          </cell>
          <cell r="F6350">
            <v>319000000</v>
          </cell>
          <cell r="G6350">
            <v>9602433</v>
          </cell>
          <cell r="H6350">
            <v>1573840</v>
          </cell>
        </row>
        <row r="6351">
          <cell r="B6351" t="str">
            <v>BB.14122</v>
          </cell>
          <cell r="C6351" t="str">
            <v>Laép ñaët oáng theùp ñen baèng phöông phaùp haøn ñoaïn oáng daøi 8m, ñöôøng kính oáng 900mm</v>
          </cell>
          <cell r="D6351" t="str">
            <v>100m</v>
          </cell>
          <cell r="F6351">
            <v>358000000</v>
          </cell>
          <cell r="G6351">
            <v>10653867</v>
          </cell>
          <cell r="H6351">
            <v>1690286</v>
          </cell>
        </row>
        <row r="6352">
          <cell r="B6352" t="str">
            <v>BB.14123</v>
          </cell>
          <cell r="C6352" t="str">
            <v>Laép ñaët oáng theùp ñen baèng phöông phaùp haøn ñoaïn oáng daøi 8m, ñöôøng kính oáng 1000mm</v>
          </cell>
          <cell r="D6352" t="str">
            <v>100m</v>
          </cell>
          <cell r="F6352">
            <v>398000000</v>
          </cell>
          <cell r="G6352">
            <v>12718926</v>
          </cell>
          <cell r="H6352">
            <v>1804536</v>
          </cell>
        </row>
        <row r="6353">
          <cell r="B6353" t="str">
            <v>BB.14124</v>
          </cell>
          <cell r="C6353" t="str">
            <v>Laép ñaët oáng theùp ñen baèng phöông phaùp haøn ñoaïn oáng daøi 8m, ñöôøng kính oáng 1200mm</v>
          </cell>
          <cell r="D6353" t="str">
            <v>100m</v>
          </cell>
          <cell r="F6353">
            <v>478000000</v>
          </cell>
          <cell r="G6353">
            <v>13735252</v>
          </cell>
          <cell r="H6353">
            <v>2115959</v>
          </cell>
        </row>
        <row r="6354">
          <cell r="B6354" t="str">
            <v>BB.14125</v>
          </cell>
          <cell r="C6354" t="str">
            <v>Laép ñaët oáng theùp ñen baèng phöông phaùp haøn ñoaïn oáng daøi 8m, ñöôøng kính oáng 1300mm</v>
          </cell>
          <cell r="D6354" t="str">
            <v>100m</v>
          </cell>
          <cell r="F6354">
            <v>518000000</v>
          </cell>
          <cell r="G6354">
            <v>14698916</v>
          </cell>
          <cell r="H6354">
            <v>2226913</v>
          </cell>
        </row>
        <row r="6355">
          <cell r="B6355" t="str">
            <v>BB.14126</v>
          </cell>
          <cell r="C6355" t="str">
            <v>Laép ñaët oáng theùp ñen baèng phöông phaùp haøn ñoaïn oáng daøi 8m, ñöôøng kính oáng 1400mm</v>
          </cell>
          <cell r="D6355" t="str">
            <v>100m</v>
          </cell>
          <cell r="F6355">
            <v>558000000</v>
          </cell>
          <cell r="G6355">
            <v>15038291</v>
          </cell>
          <cell r="H6355">
            <v>2336768</v>
          </cell>
        </row>
        <row r="6356">
          <cell r="B6356" t="str">
            <v>BB.14127</v>
          </cell>
          <cell r="C6356" t="str">
            <v>Laép ñaët oáng theùp ñen baèng phöông phaùp haøn ñoaïn oáng daøi 8m, ñöôøng kính oáng 1500mm</v>
          </cell>
          <cell r="D6356" t="str">
            <v>100m</v>
          </cell>
          <cell r="F6356">
            <v>598000000</v>
          </cell>
          <cell r="G6356">
            <v>16112230</v>
          </cell>
          <cell r="H6356">
            <v>3875559</v>
          </cell>
        </row>
        <row r="6357">
          <cell r="B6357" t="str">
            <v>BB.14128</v>
          </cell>
          <cell r="C6357" t="str">
            <v>Laép ñaët oáng theùp ñen baèng phöông phaùp haøn ñoaïn oáng daøi 8m, ñöôøng kính oáng 1600mm</v>
          </cell>
          <cell r="D6357" t="str">
            <v>100m</v>
          </cell>
          <cell r="F6357">
            <v>637000000</v>
          </cell>
          <cell r="G6357">
            <v>17186618</v>
          </cell>
          <cell r="H6357">
            <v>4525168</v>
          </cell>
        </row>
        <row r="6358">
          <cell r="B6358" t="str">
            <v>BB.14129</v>
          </cell>
          <cell r="C6358" t="str">
            <v>Laép ñaët oáng theùp ñen baèng phöông phaùp haøn ñoaïn oáng daøi 8m, ñöôøng kính oáng 1800mm</v>
          </cell>
          <cell r="D6358" t="str">
            <v>100m</v>
          </cell>
          <cell r="F6358">
            <v>717000000</v>
          </cell>
          <cell r="G6358">
            <v>17402216</v>
          </cell>
          <cell r="H6358">
            <v>4825073</v>
          </cell>
        </row>
        <row r="6359">
          <cell r="B6359" t="str">
            <v>BB.14130</v>
          </cell>
          <cell r="C6359" t="str">
            <v>Laép ñaët oáng theùp ñen baèng phöông phaùp haøn ñoaïn oáng daøi 8m, ñöôøng kính oáng 2000mm</v>
          </cell>
          <cell r="D6359" t="str">
            <v>100m</v>
          </cell>
          <cell r="F6359">
            <v>797000000</v>
          </cell>
          <cell r="G6359">
            <v>19334946</v>
          </cell>
          <cell r="H6359">
            <v>5126076</v>
          </cell>
        </row>
        <row r="6360">
          <cell r="B6360" t="str">
            <v>BB.14131</v>
          </cell>
          <cell r="C6360" t="str">
            <v>Laép ñaët oáng theùp ñen baèng phöông phaùp haøn ñoaïn oáng daøi 8m, ñöôøng kính oáng 2200mm</v>
          </cell>
          <cell r="D6360" t="str">
            <v>100m</v>
          </cell>
          <cell r="F6360">
            <v>877000000</v>
          </cell>
          <cell r="G6360">
            <v>20204988</v>
          </cell>
          <cell r="H6360">
            <v>5742891</v>
          </cell>
        </row>
        <row r="6361">
          <cell r="B6361" t="str">
            <v>BB.14132</v>
          </cell>
          <cell r="C6361" t="str">
            <v>Laép ñaët oáng theùp ñen baèng phöông phaùp haøn ñoaïn oáng daøi 8m, ñöôøng kính oáng 2500mm</v>
          </cell>
          <cell r="D6361" t="str">
            <v>100m</v>
          </cell>
          <cell r="F6361">
            <v>996000000</v>
          </cell>
          <cell r="G6361">
            <v>21811846</v>
          </cell>
          <cell r="H6361">
            <v>7352269</v>
          </cell>
        </row>
        <row r="6362">
          <cell r="B6362" t="str">
            <v>BB.14201</v>
          </cell>
          <cell r="C6362" t="str">
            <v>Laép ñaët oáng theùp khoâng ræ baèng phöông phaùp haøn ñoaïn oáng daøi 6m, ñöôøng kính oáng 15mm</v>
          </cell>
          <cell r="D6362" t="str">
            <v>100m</v>
          </cell>
          <cell r="F6362">
            <v>1510351</v>
          </cell>
          <cell r="G6362">
            <v>733022</v>
          </cell>
          <cell r="H6362">
            <v>4394</v>
          </cell>
        </row>
        <row r="6363">
          <cell r="B6363" t="str">
            <v>BB.14202</v>
          </cell>
          <cell r="C6363" t="str">
            <v>Laép ñaët oáng theùp khoâng ræ baèng phöông phaùp haøn ñoaïn oáng daøi 6m, ñöôøng kính oáng 20mm</v>
          </cell>
          <cell r="D6363" t="str">
            <v>100m</v>
          </cell>
          <cell r="F6363">
            <v>1712271</v>
          </cell>
          <cell r="G6363">
            <v>977224</v>
          </cell>
          <cell r="H6363">
            <v>6591</v>
          </cell>
        </row>
        <row r="6364">
          <cell r="B6364" t="str">
            <v>BB.14203</v>
          </cell>
          <cell r="C6364" t="str">
            <v>Laép ñaët oáng theùp khoâng ræ baèng phöông phaùp haøn ñoaïn oáng daøi 6m, ñöôøng kính oáng 25mm</v>
          </cell>
          <cell r="D6364" t="str">
            <v>100m</v>
          </cell>
          <cell r="F6364">
            <v>2015752</v>
          </cell>
          <cell r="G6364">
            <v>1221425</v>
          </cell>
          <cell r="H6364">
            <v>9887</v>
          </cell>
        </row>
        <row r="6365">
          <cell r="B6365" t="str">
            <v>BB.14204</v>
          </cell>
          <cell r="C6365" t="str">
            <v>Laép ñaët oáng theùp khoâng ræ baèng phöông phaùp haøn ñoaïn oáng daøi 6m, ñöôøng kính oáng 32mm</v>
          </cell>
          <cell r="D6365" t="str">
            <v>100m</v>
          </cell>
          <cell r="F6365">
            <v>2419142</v>
          </cell>
          <cell r="G6365">
            <v>1372218</v>
          </cell>
          <cell r="H6365">
            <v>12084</v>
          </cell>
        </row>
        <row r="6366">
          <cell r="B6366" t="str">
            <v>BB.14205</v>
          </cell>
          <cell r="C6366" t="str">
            <v>Laép ñaët oáng theùp khoâng ræ baèng phöông phaùp haøn ñoaïn oáng daøi 6m, ñöôøng kính oáng 40mm</v>
          </cell>
          <cell r="D6366" t="str">
            <v>100m</v>
          </cell>
          <cell r="F6366">
            <v>3023702</v>
          </cell>
          <cell r="G6366">
            <v>1472747</v>
          </cell>
          <cell r="H6366">
            <v>15380</v>
          </cell>
        </row>
        <row r="6367">
          <cell r="B6367" t="str">
            <v>BB.14206</v>
          </cell>
          <cell r="C6367" t="str">
            <v>Laép ñaët oáng theùp khoâng ræ baèng phöông phaùp haøn ñoaïn oáng daøi 6m, ñöôøng kính oáng 50mm</v>
          </cell>
          <cell r="D6367" t="str">
            <v>100m</v>
          </cell>
          <cell r="F6367">
            <v>3528203</v>
          </cell>
          <cell r="G6367">
            <v>1606366</v>
          </cell>
          <cell r="H6367">
            <v>18675</v>
          </cell>
        </row>
        <row r="6368">
          <cell r="B6368" t="str">
            <v>BB.14207</v>
          </cell>
          <cell r="C6368" t="str">
            <v>Laép ñaët oáng theùp khoâng ræ baèng phöông phaùp haøn ñoaïn oáng daøi 6m, ñöôøng kính oáng 60mm</v>
          </cell>
          <cell r="D6368" t="str">
            <v>100m</v>
          </cell>
          <cell r="F6368">
            <v>4033003</v>
          </cell>
          <cell r="G6368">
            <v>1732027</v>
          </cell>
          <cell r="H6368">
            <v>23070</v>
          </cell>
        </row>
        <row r="6369">
          <cell r="B6369" t="str">
            <v>BB.14208</v>
          </cell>
          <cell r="C6369" t="str">
            <v>Laép ñaët oáng theùp khoâng ræ baèng phöông phaùp haøn ñoaïn oáng daøi 6m, ñöôøng kính oáng 75mm</v>
          </cell>
          <cell r="D6369" t="str">
            <v>100m</v>
          </cell>
          <cell r="F6369">
            <v>4538554</v>
          </cell>
          <cell r="G6369">
            <v>1807424</v>
          </cell>
          <cell r="H6369">
            <v>28562</v>
          </cell>
        </row>
        <row r="6370">
          <cell r="B6370" t="str">
            <v>BB.14209</v>
          </cell>
          <cell r="C6370" t="str">
            <v>Laép ñaët oáng theùp khoâng ræ baèng phöông phaùp haøn ñoaïn oáng daøi 6m, ñöôøng kính oáng 80mm</v>
          </cell>
          <cell r="D6370" t="str">
            <v>100m</v>
          </cell>
          <cell r="F6370">
            <v>5118137</v>
          </cell>
          <cell r="G6370">
            <v>1910047</v>
          </cell>
          <cell r="H6370">
            <v>30759</v>
          </cell>
        </row>
        <row r="6371">
          <cell r="B6371" t="str">
            <v>BB.14210</v>
          </cell>
          <cell r="C6371" t="str">
            <v>Laép ñaët oáng theùp khoâng ræ baèng phöông phaùp haøn ñoaïn oáng daøi 6m, ñöôøng kính oáng 100mm</v>
          </cell>
          <cell r="D6371" t="str">
            <v>100m</v>
          </cell>
          <cell r="F6371">
            <v>8520664</v>
          </cell>
          <cell r="G6371">
            <v>2276140</v>
          </cell>
          <cell r="H6371">
            <v>45041</v>
          </cell>
        </row>
        <row r="6372">
          <cell r="B6372" t="str">
            <v>BB.14211</v>
          </cell>
          <cell r="C6372" t="str">
            <v>Laép ñaët oáng theùp khoâng ræ baèng phöông phaùp haøn ñoaïn oáng daøi 6m, ñöôøng kính oáng 125mm</v>
          </cell>
          <cell r="D6372" t="str">
            <v>100m</v>
          </cell>
          <cell r="F6372">
            <v>10797256</v>
          </cell>
          <cell r="G6372">
            <v>2568511</v>
          </cell>
          <cell r="H6372">
            <v>60420</v>
          </cell>
        </row>
        <row r="6373">
          <cell r="B6373" t="str">
            <v>BB.14212</v>
          </cell>
          <cell r="C6373" t="str">
            <v>Laép ñaët oáng theùp khoâng ræ baèng phöông phaùp haøn ñoaïn oáng daøi 6m, ñöôøng kính oáng 150mm</v>
          </cell>
          <cell r="D6373" t="str">
            <v>100m</v>
          </cell>
          <cell r="F6373">
            <v>12965888</v>
          </cell>
          <cell r="G6373">
            <v>2860882</v>
          </cell>
          <cell r="H6373">
            <v>76899</v>
          </cell>
        </row>
        <row r="6374">
          <cell r="B6374" t="str">
            <v>BB.14213</v>
          </cell>
          <cell r="C6374" t="str">
            <v>Laép ñaët oáng theùp khoâng ræ baèng phöông phaùp haøn ñoaïn oáng daøi 6m, ñöôøng kính oáng 200mm</v>
          </cell>
          <cell r="D6374" t="str">
            <v>100m</v>
          </cell>
          <cell r="F6374">
            <v>25970630</v>
          </cell>
          <cell r="G6374">
            <v>3117231</v>
          </cell>
          <cell r="H6374">
            <v>224105</v>
          </cell>
        </row>
        <row r="6375">
          <cell r="B6375" t="str">
            <v>BB.14214</v>
          </cell>
          <cell r="C6375" t="str">
            <v>Laép ñaët oáng theùp khoâng ræ baèng phöông phaùp haøn ñoaïn oáng daøi 6m, ñöôøng kính oáng 250mm</v>
          </cell>
          <cell r="D6375" t="str">
            <v>100m</v>
          </cell>
          <cell r="F6375">
            <v>72268376</v>
          </cell>
          <cell r="G6375">
            <v>3560395</v>
          </cell>
          <cell r="H6375">
            <v>279032</v>
          </cell>
        </row>
        <row r="6376">
          <cell r="B6376" t="str">
            <v>BB.14215</v>
          </cell>
          <cell r="C6376" t="str">
            <v>Laép ñaët oáng theùp khoâng ræ baèng phöông phaùp haøn ñoaïn oáng daøi 6m, ñöôøng kính oáng 300mm</v>
          </cell>
          <cell r="D6376" t="str">
            <v>100m</v>
          </cell>
          <cell r="F6376">
            <v>100000000</v>
          </cell>
          <cell r="G6376">
            <v>3619875</v>
          </cell>
          <cell r="H6376">
            <v>831654</v>
          </cell>
        </row>
        <row r="6377">
          <cell r="B6377" t="str">
            <v>BB.14216</v>
          </cell>
          <cell r="C6377" t="str">
            <v>Laép ñaët oáng theùp khoâng ræ baèng phöông phaùp haøn ñoaïn oáng daøi 6m, ñöôøng kính oáng 350mm</v>
          </cell>
          <cell r="D6377" t="str">
            <v>100m</v>
          </cell>
          <cell r="F6377">
            <v>116000000</v>
          </cell>
          <cell r="G6377">
            <v>4272474</v>
          </cell>
          <cell r="H6377">
            <v>886582</v>
          </cell>
        </row>
        <row r="6378">
          <cell r="B6378" t="str">
            <v>BB.14217</v>
          </cell>
          <cell r="C6378" t="str">
            <v>Laép ñaët oáng theùp khoâng ræ baèng phöông phaùp haøn ñoaïn oáng daøi 6m, ñöôøng kính oáng 400mm</v>
          </cell>
          <cell r="D6378" t="str">
            <v>100m</v>
          </cell>
          <cell r="F6378">
            <v>150000000</v>
          </cell>
          <cell r="G6378">
            <v>4469343</v>
          </cell>
          <cell r="H6378">
            <v>940411</v>
          </cell>
        </row>
        <row r="6379">
          <cell r="B6379" t="str">
            <v>BB.14218</v>
          </cell>
          <cell r="C6379" t="str">
            <v>Laép ñaët oáng theùp khoâng ræ baèng phöông phaùp haøn ñoaïn oáng daøi 6m, ñöôøng kính oáng 500mm</v>
          </cell>
          <cell r="D6379" t="str">
            <v>100m</v>
          </cell>
          <cell r="F6379">
            <v>231000000</v>
          </cell>
          <cell r="G6379">
            <v>6568719</v>
          </cell>
          <cell r="H6379">
            <v>1217392</v>
          </cell>
        </row>
        <row r="6380">
          <cell r="B6380" t="str">
            <v>BB.14219</v>
          </cell>
          <cell r="C6380" t="str">
            <v>Laép ñaët oáng theùp khoâng ræ baèng phöông phaùp haøn ñoaïn oáng daøi 6m, ñöôøng kính oáng 600mm</v>
          </cell>
          <cell r="D6380" t="str">
            <v>100m</v>
          </cell>
          <cell r="F6380">
            <v>362000000</v>
          </cell>
          <cell r="G6380">
            <v>8442076</v>
          </cell>
          <cell r="H6380">
            <v>1345922</v>
          </cell>
        </row>
        <row r="6381">
          <cell r="B6381" t="str">
            <v>BB.14220</v>
          </cell>
          <cell r="C6381" t="str">
            <v>Laép ñaët oáng theùp khoâng ræ baèng phöông phaùp haøn ñoaïn oáng daøi 6m, ñöôøng kính oáng 700mm</v>
          </cell>
          <cell r="D6381" t="str">
            <v>100m</v>
          </cell>
          <cell r="F6381">
            <v>423000000</v>
          </cell>
          <cell r="G6381">
            <v>10527839</v>
          </cell>
          <cell r="H6381">
            <v>1495455</v>
          </cell>
        </row>
        <row r="6382">
          <cell r="B6382" t="str">
            <v>BB.14221</v>
          </cell>
          <cell r="C6382" t="str">
            <v>Laép ñaët oáng theùp khoâng ræ baèng phöông phaùp haøn ñoaïn oáng daøi 6m, ñöôøng kính oáng 800mm</v>
          </cell>
          <cell r="D6382" t="str">
            <v>100m</v>
          </cell>
          <cell r="F6382">
            <v>483000000</v>
          </cell>
          <cell r="G6382">
            <v>11027450</v>
          </cell>
          <cell r="H6382">
            <v>1708574</v>
          </cell>
        </row>
        <row r="6383">
          <cell r="B6383" t="str">
            <v>BB.14222</v>
          </cell>
          <cell r="C6383" t="str">
            <v>Laép ñaët oáng theùp khoâng ræ baèng phöông phaùp haøn ñoaïn oáng daøi 6m, ñöôøng kính oáng 900mm</v>
          </cell>
          <cell r="D6383" t="str">
            <v>100m</v>
          </cell>
          <cell r="F6383">
            <v>543000000</v>
          </cell>
          <cell r="G6383">
            <v>11671093</v>
          </cell>
          <cell r="H6383">
            <v>1845893</v>
          </cell>
        </row>
        <row r="6384">
          <cell r="B6384" t="str">
            <v>BB.14223</v>
          </cell>
          <cell r="C6384" t="str">
            <v>Laép ñaët oáng theùp khoâng ræ baèng phöông phaùp haøn ñoaïn oáng daøi 6m, ñöôøng kính oáng 1000mm</v>
          </cell>
          <cell r="D6384" t="str">
            <v>100m</v>
          </cell>
          <cell r="F6384">
            <v>604000000</v>
          </cell>
          <cell r="G6384">
            <v>13054700</v>
          </cell>
          <cell r="H6384">
            <v>1984310</v>
          </cell>
        </row>
        <row r="6385">
          <cell r="B6385" t="str">
            <v>BB.14224</v>
          </cell>
          <cell r="C6385" t="str">
            <v>Laép ñaët oáng theùp khoâng ræ baèng phöông phaùp haøn ñoaïn oáng daøi 6m, ñöôøng kính oáng 1200mm</v>
          </cell>
          <cell r="D6385" t="str">
            <v>100m</v>
          </cell>
          <cell r="F6385">
            <v>725000000</v>
          </cell>
          <cell r="G6385">
            <v>13837874</v>
          </cell>
          <cell r="H6385">
            <v>2387479</v>
          </cell>
        </row>
        <row r="6386">
          <cell r="B6386" t="str">
            <v>BB.14225</v>
          </cell>
          <cell r="C6386" t="str">
            <v>Laép ñaët oáng theùp khoâng ræ baèng phöông phaùp haøn ñoaïn oáng daøi 6m, ñöôøng kính oáng 1300mm</v>
          </cell>
          <cell r="D6386" t="str">
            <v>100m</v>
          </cell>
          <cell r="F6386">
            <v>785000000</v>
          </cell>
          <cell r="G6386">
            <v>14241614</v>
          </cell>
          <cell r="H6386">
            <v>2443505</v>
          </cell>
        </row>
        <row r="6387">
          <cell r="B6387" t="str">
            <v>BB.14226</v>
          </cell>
          <cell r="C6387" t="str">
            <v>Laép ñaët oáng theùp khoâng ræ baèng phöông phaùp haøn ñoaïn oáng daøi 6m, ñöôøng kính oáng 1400mm</v>
          </cell>
          <cell r="D6387" t="str">
            <v>100m</v>
          </cell>
          <cell r="F6387">
            <v>845000000</v>
          </cell>
          <cell r="G6387">
            <v>15337158</v>
          </cell>
          <cell r="H6387">
            <v>2625025</v>
          </cell>
        </row>
        <row r="6388">
          <cell r="B6388" t="str">
            <v>BB.14227</v>
          </cell>
          <cell r="C6388" t="str">
            <v>Laép ñaët oáng theùp khoâng ræ baèng phöông phaùp haøn ñoaïn oáng daøi 6m, ñöôøng kính oáng 1500mm</v>
          </cell>
          <cell r="D6388" t="str">
            <v>100m</v>
          </cell>
          <cell r="F6388">
            <v>906000000</v>
          </cell>
          <cell r="G6388">
            <v>16432701</v>
          </cell>
          <cell r="H6388">
            <v>2767836</v>
          </cell>
        </row>
        <row r="6389">
          <cell r="B6389" t="str">
            <v>BB.14301</v>
          </cell>
          <cell r="C6389" t="str">
            <v>Laép ñaët oáng theùp traùng keõm baèng phöông phaùp maêng soâng ñoaïn oáng daøi 8m, ñöôøng kính oáng 25mm</v>
          </cell>
          <cell r="D6389" t="str">
            <v>100m</v>
          </cell>
          <cell r="F6389">
            <v>1778245</v>
          </cell>
          <cell r="G6389">
            <v>911461</v>
          </cell>
        </row>
        <row r="6390">
          <cell r="B6390" t="str">
            <v>BB.14302</v>
          </cell>
          <cell r="C6390" t="str">
            <v>Laép ñaët oáng theùp traùng keõm baèng phöông phaùp maêng soâng ñoaïn oáng daøi 8m, ñöôøng kính oáng 32mm</v>
          </cell>
          <cell r="D6390" t="str">
            <v>100m</v>
          </cell>
          <cell r="F6390">
            <v>2466809</v>
          </cell>
          <cell r="G6390">
            <v>1071051</v>
          </cell>
        </row>
        <row r="6391">
          <cell r="B6391" t="str">
            <v>BB.14303</v>
          </cell>
          <cell r="C6391" t="str">
            <v>Laép ñaët oáng theùp traùng keõm baèng phöông phaùp maêng soâng ñoaïn oáng daøi 8m, ñöôøng kính oáng 40mm</v>
          </cell>
          <cell r="D6391" t="str">
            <v>100m</v>
          </cell>
          <cell r="F6391">
            <v>3141704</v>
          </cell>
          <cell r="G6391">
            <v>1231478</v>
          </cell>
        </row>
        <row r="6392">
          <cell r="B6392" t="str">
            <v>BB.14304</v>
          </cell>
          <cell r="C6392" t="str">
            <v>Laép ñaët oáng theùp traùng keõm baèng phöông phaùp maêng soâng ñoaïn oáng daøi 8m, ñöôøng kính oáng 50mm</v>
          </cell>
          <cell r="D6392" t="str">
            <v>100m</v>
          </cell>
          <cell r="F6392">
            <v>3608312</v>
          </cell>
          <cell r="G6392">
            <v>1348761</v>
          </cell>
        </row>
        <row r="6393">
          <cell r="B6393" t="str">
            <v>BB.14305</v>
          </cell>
          <cell r="C6393" t="str">
            <v>Laép ñaët oáng theùp traùng keõm baèng phöông phaùp maêng soâng ñoaïn oáng daøi 8m, ñöôøng kính oáng 67mm</v>
          </cell>
          <cell r="D6393" t="str">
            <v>100m</v>
          </cell>
          <cell r="F6393">
            <v>5095037</v>
          </cell>
          <cell r="G6393">
            <v>1470234</v>
          </cell>
        </row>
        <row r="6394">
          <cell r="B6394" t="str">
            <v>BB.14306</v>
          </cell>
          <cell r="C6394" t="str">
            <v>Laép ñaët oáng theùp traùng keõm baèng phöông phaùp maêng soâng ñoaïn oáng daøi 8m, ñöôøng kính oáng 76mm</v>
          </cell>
          <cell r="D6394" t="str">
            <v>100m</v>
          </cell>
          <cell r="F6394">
            <v>6481514</v>
          </cell>
          <cell r="G6394">
            <v>1637782</v>
          </cell>
        </row>
        <row r="6395">
          <cell r="B6395" t="str">
            <v>BB.14307</v>
          </cell>
          <cell r="C6395" t="str">
            <v>Laép ñaët oáng theùp traùng keõm baèng phöông phaùp maêng soâng ñoaïn oáng daøi 8m, ñöôøng kính oáng 89mm</v>
          </cell>
          <cell r="D6395" t="str">
            <v>100m</v>
          </cell>
          <cell r="F6395">
            <v>8433861</v>
          </cell>
          <cell r="G6395">
            <v>1725744</v>
          </cell>
        </row>
        <row r="6396">
          <cell r="B6396" t="str">
            <v>BB.14308</v>
          </cell>
          <cell r="C6396" t="str">
            <v>Laép ñaët oáng theùp traùng keõm baèng phöông phaùp maêng soâng ñoaïn oáng daøi 8m, ñöôøng kính oáng 100mm</v>
          </cell>
          <cell r="D6396" t="str">
            <v>100m</v>
          </cell>
          <cell r="F6396">
            <v>9836721</v>
          </cell>
          <cell r="G6396">
            <v>1822085</v>
          </cell>
        </row>
        <row r="6397">
          <cell r="B6397" t="str">
            <v>BB.14309</v>
          </cell>
          <cell r="C6397" t="str">
            <v>Laép ñaët oáng theùp traùng keõm baèng phöông phaùp maêng soâng ñoaïn oáng daøi 8m, ñöôøng kính oáng 110mm</v>
          </cell>
          <cell r="D6397" t="str">
            <v>100m</v>
          </cell>
          <cell r="F6397">
            <v>10914973</v>
          </cell>
          <cell r="G6397">
            <v>1903764</v>
          </cell>
        </row>
        <row r="6398">
          <cell r="B6398" t="str">
            <v>BB.14310</v>
          </cell>
          <cell r="C6398" t="str">
            <v>Laép ñaët oáng theùp traùng keõm baèng phöông phaùp maêng soâng ñoaïn oáng daøi 8m, ñöôøng kính oáng 150mm</v>
          </cell>
          <cell r="D6398" t="str">
            <v>100m</v>
          </cell>
          <cell r="F6398">
            <v>14876538</v>
          </cell>
          <cell r="G6398">
            <v>2465888</v>
          </cell>
        </row>
        <row r="6399">
          <cell r="B6399" t="str">
            <v>BB.14311</v>
          </cell>
          <cell r="C6399" t="str">
            <v>Laép ñaët oáng theùp traùng keõm baèng phöông phaùp maêng soâng ñoaïn oáng daøi 8m, ñöôøng kính oáng 200mm</v>
          </cell>
          <cell r="D6399" t="str">
            <v>100m</v>
          </cell>
          <cell r="F6399">
            <v>19819382</v>
          </cell>
          <cell r="G6399">
            <v>3298601</v>
          </cell>
        </row>
        <row r="6400">
          <cell r="B6400" t="str">
            <v>BB.14312</v>
          </cell>
          <cell r="C6400" t="str">
            <v>Laép ñaët oáng theùp traùng keõm baèng phöông phaùp maêng soâng ñoaïn oáng daøi 8m, ñöôøng kính oáng 250mm</v>
          </cell>
          <cell r="D6400" t="str">
            <v>100m</v>
          </cell>
          <cell r="F6400">
            <v>24834232</v>
          </cell>
          <cell r="G6400">
            <v>4110371</v>
          </cell>
        </row>
        <row r="6401">
          <cell r="B6401" t="str">
            <v>BB.25101</v>
          </cell>
          <cell r="C6401" t="str">
            <v>Laép ñaët coân theùp khoâng ræ noái baèng phöông phaùp haøn, ñöôøng kính coân 15mm</v>
          </cell>
          <cell r="D6401" t="str">
            <v>caùi</v>
          </cell>
          <cell r="F6401">
            <v>4050</v>
          </cell>
          <cell r="G6401">
            <v>7121</v>
          </cell>
          <cell r="H6401">
            <v>1099</v>
          </cell>
        </row>
        <row r="6402">
          <cell r="B6402" t="str">
            <v>BB.25102</v>
          </cell>
          <cell r="C6402" t="str">
            <v>Laép ñaët coân theùp khoâng ræ noái baèng phöông phaùp haøn, ñöôøng kính coân 20mm</v>
          </cell>
          <cell r="D6402" t="str">
            <v>caùi</v>
          </cell>
          <cell r="F6402">
            <v>4800</v>
          </cell>
          <cell r="G6402">
            <v>7540</v>
          </cell>
          <cell r="H6402">
            <v>1208</v>
          </cell>
        </row>
        <row r="6403">
          <cell r="B6403" t="str">
            <v>BB.25103</v>
          </cell>
          <cell r="C6403" t="str">
            <v>Laép ñaët coân theùp khoâng ræ noái baèng phöông phaùp haøn, ñöôøng kính coân 25mm</v>
          </cell>
          <cell r="D6403" t="str">
            <v>caùi</v>
          </cell>
          <cell r="F6403">
            <v>5551</v>
          </cell>
          <cell r="G6403">
            <v>9634</v>
          </cell>
          <cell r="H6403">
            <v>1318</v>
          </cell>
        </row>
        <row r="6404">
          <cell r="B6404" t="str">
            <v>BB.25104</v>
          </cell>
          <cell r="C6404" t="str">
            <v>Laép ñaët coân theùp khoâng ræ noái baèng phöông phaùp haøn, ñöôøng kính coân 32mm</v>
          </cell>
          <cell r="D6404" t="str">
            <v>caùi</v>
          </cell>
          <cell r="F6404">
            <v>12301</v>
          </cell>
          <cell r="G6404">
            <v>11309</v>
          </cell>
          <cell r="H6404">
            <v>1648</v>
          </cell>
        </row>
        <row r="6405">
          <cell r="B6405" t="str">
            <v>BB.25105</v>
          </cell>
          <cell r="C6405" t="str">
            <v>Laép ñaët coân theùp khoâng ræ noái baèng phöông phaùp haøn, ñöôøng kính coân 40mm</v>
          </cell>
          <cell r="D6405" t="str">
            <v>caùi</v>
          </cell>
          <cell r="F6405">
            <v>19052</v>
          </cell>
          <cell r="G6405">
            <v>12147</v>
          </cell>
          <cell r="H6405">
            <v>1868</v>
          </cell>
        </row>
        <row r="6406">
          <cell r="B6406" t="str">
            <v>BB.25106</v>
          </cell>
          <cell r="C6406" t="str">
            <v>Laép ñaët coân theùp khoâng ræ noái baèng phöông phaùp haøn, ñöôøng kính coân 50mm</v>
          </cell>
          <cell r="D6406" t="str">
            <v>caùi</v>
          </cell>
          <cell r="F6406">
            <v>27753</v>
          </cell>
          <cell r="G6406">
            <v>13404</v>
          </cell>
          <cell r="H6406">
            <v>2417</v>
          </cell>
        </row>
        <row r="6407">
          <cell r="B6407" t="str">
            <v>BB.25107</v>
          </cell>
          <cell r="C6407" t="str">
            <v>Laép ñaët coân theùp khoâng ræ noái baèng phöông phaùp haøn, ñöôøng kính coân 60mm</v>
          </cell>
          <cell r="D6407" t="str">
            <v>caùi</v>
          </cell>
          <cell r="F6407">
            <v>29253</v>
          </cell>
          <cell r="G6407">
            <v>14660</v>
          </cell>
          <cell r="H6407">
            <v>2966</v>
          </cell>
        </row>
        <row r="6408">
          <cell r="B6408" t="str">
            <v>BB.25108</v>
          </cell>
          <cell r="C6408" t="str">
            <v>Laép ñaët coân theùp khoâng ræ noái baèng phöông phaùp haøn, ñöôøng kính coân 75mm</v>
          </cell>
          <cell r="D6408" t="str">
            <v>caùi</v>
          </cell>
          <cell r="F6408">
            <v>34353</v>
          </cell>
          <cell r="G6408">
            <v>15498</v>
          </cell>
          <cell r="H6408">
            <v>3515</v>
          </cell>
        </row>
        <row r="6409">
          <cell r="B6409" t="str">
            <v>BB.25109</v>
          </cell>
          <cell r="C6409" t="str">
            <v>Laép ñaët coân theùp khoâng ræ noái baèng phöông phaùp haøn, ñöôøng kính coân 80mm</v>
          </cell>
          <cell r="D6409" t="str">
            <v>caùi</v>
          </cell>
          <cell r="F6409">
            <v>44104</v>
          </cell>
          <cell r="G6409">
            <v>16336</v>
          </cell>
          <cell r="H6409">
            <v>3845</v>
          </cell>
        </row>
        <row r="6410">
          <cell r="B6410" t="str">
            <v>BB.25110</v>
          </cell>
          <cell r="C6410" t="str">
            <v>Laép ñaët coân theùp khoâng ræ noái baèng phöông phaùp haøn, ñöôøng kính coân 100mm</v>
          </cell>
          <cell r="D6410" t="str">
            <v>caùi</v>
          </cell>
          <cell r="F6410">
            <v>61956</v>
          </cell>
          <cell r="G6410">
            <v>19268</v>
          </cell>
          <cell r="H6410">
            <v>5493</v>
          </cell>
        </row>
        <row r="6411">
          <cell r="B6411" t="str">
            <v>BB.25111</v>
          </cell>
          <cell r="C6411" t="str">
            <v>Laép ñaët coân theùp khoâng ræ noái baèng phöông phaùp haøn, ñöôøng kính coân 125mm</v>
          </cell>
          <cell r="D6411" t="str">
            <v>caùi</v>
          </cell>
          <cell r="F6411">
            <v>105011</v>
          </cell>
          <cell r="G6411">
            <v>20944</v>
          </cell>
          <cell r="H6411">
            <v>7141</v>
          </cell>
        </row>
        <row r="6412">
          <cell r="B6412" t="str">
            <v>BB.25112</v>
          </cell>
          <cell r="C6412" t="str">
            <v>Laép ñaët coân theùp khoâng ræ noái baèng phöông phaùp haøn, ñöôøng kính coân 150mm</v>
          </cell>
          <cell r="D6412" t="str">
            <v>caùi</v>
          </cell>
          <cell r="F6412">
            <v>245275</v>
          </cell>
          <cell r="G6412">
            <v>25551</v>
          </cell>
          <cell r="H6412">
            <v>8788</v>
          </cell>
        </row>
        <row r="6413">
          <cell r="B6413" t="str">
            <v>BB.25113</v>
          </cell>
          <cell r="C6413" t="str">
            <v>Laép ñaët coân theùp khoâng ræ noái baèng phöông phaùp haøn, ñöôøng kính coân 200mm</v>
          </cell>
          <cell r="D6413" t="str">
            <v>caùi</v>
          </cell>
          <cell r="F6413">
            <v>447345</v>
          </cell>
          <cell r="G6413">
            <v>31834</v>
          </cell>
          <cell r="H6413">
            <v>25267</v>
          </cell>
        </row>
        <row r="6414">
          <cell r="B6414" t="str">
            <v>BB.25114</v>
          </cell>
          <cell r="C6414" t="str">
            <v>Laép ñaët coân theùp khoâng ræ noái baèng phöông phaùp haøn, ñöôøng kính coân 250mm</v>
          </cell>
          <cell r="D6414" t="str">
            <v>caùi</v>
          </cell>
          <cell r="F6414">
            <v>523102</v>
          </cell>
          <cell r="G6414">
            <v>41468</v>
          </cell>
          <cell r="H6414">
            <v>34055</v>
          </cell>
        </row>
        <row r="6415">
          <cell r="B6415" t="str">
            <v>BB.25115</v>
          </cell>
          <cell r="C6415" t="str">
            <v>Laép ñaët coân theùp khoâng ræ noái baèng phöông phaùp haøn, ñöôøng kính coân 300mm</v>
          </cell>
          <cell r="D6415" t="str">
            <v>caùi</v>
          </cell>
          <cell r="F6415">
            <v>598860</v>
          </cell>
          <cell r="G6415">
            <v>28902</v>
          </cell>
          <cell r="H6415">
            <v>52246</v>
          </cell>
        </row>
        <row r="6416">
          <cell r="B6416" t="str">
            <v>BB.25116</v>
          </cell>
          <cell r="C6416" t="str">
            <v>Laép ñaët coân theùp khoâng ræ noái baèng phöông phaùp haøn, ñöôøng kính coân 350mm</v>
          </cell>
          <cell r="D6416" t="str">
            <v>caùi</v>
          </cell>
          <cell r="F6416">
            <v>746625</v>
          </cell>
          <cell r="G6416">
            <v>29740</v>
          </cell>
          <cell r="H6416">
            <v>58837</v>
          </cell>
        </row>
        <row r="6417">
          <cell r="B6417" t="str">
            <v>BB.25117</v>
          </cell>
          <cell r="C6417" t="str">
            <v>Laép ñaët coân theùp khoâng ræ noái baèng phöông phaùp haøn, ñöôøng kính coân 400mm</v>
          </cell>
          <cell r="D6417" t="str">
            <v>caùi</v>
          </cell>
          <cell r="F6417">
            <v>894239</v>
          </cell>
          <cell r="G6417">
            <v>32253</v>
          </cell>
          <cell r="H6417">
            <v>65429</v>
          </cell>
        </row>
        <row r="6418">
          <cell r="B6418" t="str">
            <v>BB.25118</v>
          </cell>
          <cell r="C6418" t="str">
            <v>Laép ñaët coân theùp khoâng ræ noái baèng phöông phaùp haøn, ñöôøng kính coân 500mm</v>
          </cell>
          <cell r="D6418" t="str">
            <v>caùi</v>
          </cell>
          <cell r="F6418">
            <v>1052505</v>
          </cell>
          <cell r="G6418">
            <v>43562</v>
          </cell>
          <cell r="H6418">
            <v>91794</v>
          </cell>
        </row>
        <row r="6419">
          <cell r="B6419" t="str">
            <v>BB.25119</v>
          </cell>
          <cell r="C6419" t="str">
            <v>Laép ñaët coân theùp khoâng ræ noái baèng phöông phaùp haøn, ñöôøng kính coân 600mm</v>
          </cell>
          <cell r="D6419" t="str">
            <v>caùi</v>
          </cell>
          <cell r="F6419">
            <v>1205371</v>
          </cell>
          <cell r="G6419">
            <v>54012</v>
          </cell>
          <cell r="H6419">
            <v>107173</v>
          </cell>
        </row>
        <row r="6420">
          <cell r="B6420" t="str">
            <v>BB.25120</v>
          </cell>
          <cell r="C6420" t="str">
            <v>Laép ñaët coân theùp khoâng ræ noái baèng phöông phaùp haøn, ñöôøng kính coân 700mm</v>
          </cell>
          <cell r="D6420" t="str">
            <v>caùi</v>
          </cell>
          <cell r="F6420">
            <v>1358086</v>
          </cell>
          <cell r="G6420">
            <v>64364</v>
          </cell>
          <cell r="H6420">
            <v>123652</v>
          </cell>
        </row>
        <row r="6421">
          <cell r="B6421" t="str">
            <v>BB.25121</v>
          </cell>
          <cell r="C6421" t="str">
            <v>Laép ñaët coân theùp khoâng ræ noái baèng phöông phaùp haøn, ñöôøng kính coân 800mm</v>
          </cell>
          <cell r="D6421" t="str">
            <v>caùi</v>
          </cell>
          <cell r="F6421">
            <v>1516652</v>
          </cell>
          <cell r="G6421">
            <v>69315</v>
          </cell>
          <cell r="H6421">
            <v>151592</v>
          </cell>
        </row>
        <row r="6422">
          <cell r="B6422" t="str">
            <v>BB.25122</v>
          </cell>
          <cell r="C6422" t="str">
            <v>Laép ñaët coân theùp khoâng ræ noái baèng phöông phaùp haøn, ñöôøng kính coân 900mm</v>
          </cell>
          <cell r="D6422" t="str">
            <v>caùi</v>
          </cell>
          <cell r="F6422">
            <v>1814131</v>
          </cell>
          <cell r="G6422">
            <v>81018</v>
          </cell>
          <cell r="H6422">
            <v>169169</v>
          </cell>
        </row>
        <row r="6423">
          <cell r="B6423" t="str">
            <v>BB.25123</v>
          </cell>
          <cell r="C6423" t="str">
            <v>Laép ñaët coân theùp khoâng ræ noái baèng phöông phaùp haøn, ñöôøng kính coân 1000mm</v>
          </cell>
          <cell r="D6423" t="str">
            <v>caùi</v>
          </cell>
          <cell r="F6423">
            <v>1967597</v>
          </cell>
          <cell r="G6423">
            <v>85969</v>
          </cell>
          <cell r="H6423">
            <v>186746</v>
          </cell>
        </row>
        <row r="6424">
          <cell r="B6424" t="str">
            <v>BB.25124</v>
          </cell>
          <cell r="C6424" t="str">
            <v>Laép ñaët coân theùp khoâng ræ noái baèng phöông phaùp haøn, ñöôøng kính coân 1200mm</v>
          </cell>
          <cell r="D6424" t="str">
            <v>caùi</v>
          </cell>
          <cell r="F6424">
            <v>2129013</v>
          </cell>
          <cell r="G6424">
            <v>94971</v>
          </cell>
          <cell r="H6424">
            <v>219702</v>
          </cell>
        </row>
        <row r="6425">
          <cell r="B6425" t="str">
            <v>BB.25125</v>
          </cell>
          <cell r="C6425" t="str">
            <v>Laép ñaët coân theùp khoâng ræ noái baèng phöông phaùp haøn, ñöôøng kính coân 1300mm</v>
          </cell>
          <cell r="D6425" t="str">
            <v>caùi</v>
          </cell>
          <cell r="F6425">
            <v>2283078</v>
          </cell>
          <cell r="G6425">
            <v>105774</v>
          </cell>
          <cell r="H6425">
            <v>237231</v>
          </cell>
        </row>
        <row r="6426">
          <cell r="B6426" t="str">
            <v>BB.25126</v>
          </cell>
          <cell r="C6426" t="str">
            <v>Laép ñaët coân theùp khoâng ræ noái baèng phöông phaùp haøn, ñöôøng kính coân 1400mm</v>
          </cell>
          <cell r="D6426" t="str">
            <v>caùi</v>
          </cell>
          <cell r="F6426">
            <v>2429793</v>
          </cell>
          <cell r="G6426">
            <v>117026</v>
          </cell>
          <cell r="H6426">
            <v>241625</v>
          </cell>
        </row>
        <row r="6427">
          <cell r="B6427" t="str">
            <v>BB.25127</v>
          </cell>
          <cell r="C6427" t="str">
            <v>Laép ñaët coân theùp khoâng ræ noái baèng phöông phaùp haøn, ñöôøng kính coân 1500mm</v>
          </cell>
          <cell r="D6427" t="str">
            <v>caùi</v>
          </cell>
          <cell r="F6427">
            <v>2732073</v>
          </cell>
          <cell r="G6427">
            <v>126028</v>
          </cell>
          <cell r="H6427">
            <v>267990</v>
          </cell>
        </row>
        <row r="6428">
          <cell r="B6428" t="str">
            <v>BB.25131</v>
          </cell>
          <cell r="C6428" t="str">
            <v>Laép ñaët cuùt theùp khoâng ræ noái baèng phöông phaùp haøn, ñöôøng kính coân 15mm</v>
          </cell>
          <cell r="D6428" t="str">
            <v>caùi</v>
          </cell>
          <cell r="F6428">
            <v>4050</v>
          </cell>
          <cell r="G6428">
            <v>7121</v>
          </cell>
          <cell r="H6428">
            <v>1099</v>
          </cell>
        </row>
        <row r="6429">
          <cell r="B6429" t="str">
            <v>BB.25132</v>
          </cell>
          <cell r="C6429" t="str">
            <v>Laép ñaët cuùt theùp khoâng ræ noái baèng phöông phaùp haøn, ñöôøng kính coân 20mm</v>
          </cell>
          <cell r="D6429" t="str">
            <v>caùi</v>
          </cell>
          <cell r="F6429">
            <v>4800</v>
          </cell>
          <cell r="G6429">
            <v>7540</v>
          </cell>
          <cell r="H6429">
            <v>1208</v>
          </cell>
        </row>
        <row r="6430">
          <cell r="B6430" t="str">
            <v>BB.25133</v>
          </cell>
          <cell r="C6430" t="str">
            <v>Laép ñaët cuùt theùp khoâng ræ noái baèng phöông phaùp haøn, ñöôøng kính coân 25mm</v>
          </cell>
          <cell r="D6430" t="str">
            <v>caùi</v>
          </cell>
          <cell r="F6430">
            <v>5551</v>
          </cell>
          <cell r="G6430">
            <v>9634</v>
          </cell>
          <cell r="H6430">
            <v>1318</v>
          </cell>
        </row>
        <row r="6431">
          <cell r="B6431" t="str">
            <v>BB.25134</v>
          </cell>
          <cell r="C6431" t="str">
            <v>Laép ñaët cuùt theùp khoâng ræ noái baèng phöông phaùp haøn, ñöôøng kính coân 32mm</v>
          </cell>
          <cell r="D6431" t="str">
            <v>caùi</v>
          </cell>
          <cell r="F6431">
            <v>12301</v>
          </cell>
          <cell r="G6431">
            <v>11309</v>
          </cell>
          <cell r="H6431">
            <v>1648</v>
          </cell>
        </row>
        <row r="6432">
          <cell r="B6432" t="str">
            <v>BB.25135</v>
          </cell>
          <cell r="C6432" t="str">
            <v>Laép ñaët cuùt theùp khoâng ræ noái baèng phöông phaùp haøn, ñöôøng kính coân 40mm</v>
          </cell>
          <cell r="D6432" t="str">
            <v>caùi</v>
          </cell>
          <cell r="F6432">
            <v>19052</v>
          </cell>
          <cell r="G6432">
            <v>12147</v>
          </cell>
          <cell r="H6432">
            <v>1868</v>
          </cell>
        </row>
        <row r="6433">
          <cell r="B6433" t="str">
            <v>BB.25136</v>
          </cell>
          <cell r="C6433" t="str">
            <v>Laép ñaët cuùt theùp khoâng ræ noái baèng phöông phaùp haøn, ñöôøng kính coân 50mm</v>
          </cell>
          <cell r="D6433" t="str">
            <v>caùi</v>
          </cell>
          <cell r="F6433">
            <v>27753</v>
          </cell>
          <cell r="G6433">
            <v>13404</v>
          </cell>
          <cell r="H6433">
            <v>2417</v>
          </cell>
        </row>
        <row r="6434">
          <cell r="B6434" t="str">
            <v>BB.25137</v>
          </cell>
          <cell r="C6434" t="str">
            <v>Laép ñaët cuùt theùp khoâng ræ noái baèng phöông phaùp haøn, ñöôøng kính coân 60mm</v>
          </cell>
          <cell r="D6434" t="str">
            <v>caùi</v>
          </cell>
          <cell r="F6434">
            <v>29253</v>
          </cell>
          <cell r="G6434">
            <v>14660</v>
          </cell>
          <cell r="H6434">
            <v>2966</v>
          </cell>
        </row>
        <row r="6435">
          <cell r="B6435" t="str">
            <v>BB.25138</v>
          </cell>
          <cell r="C6435" t="str">
            <v>Laép ñaët cuùt theùp khoâng ræ noái baèng phöông phaùp haøn, ñöôøng kính coân 75mm</v>
          </cell>
          <cell r="D6435" t="str">
            <v>caùi</v>
          </cell>
          <cell r="F6435">
            <v>34353</v>
          </cell>
          <cell r="G6435">
            <v>15498</v>
          </cell>
          <cell r="H6435">
            <v>3515</v>
          </cell>
        </row>
        <row r="6436">
          <cell r="B6436" t="str">
            <v>BB.25139</v>
          </cell>
          <cell r="C6436" t="str">
            <v>Laép ñaët cuùt theùp khoâng ræ noái baèng phöông phaùp haøn, ñöôøng kính coân 80mm</v>
          </cell>
          <cell r="D6436" t="str">
            <v>caùi</v>
          </cell>
          <cell r="F6436">
            <v>44104</v>
          </cell>
          <cell r="G6436">
            <v>16336</v>
          </cell>
          <cell r="H6436">
            <v>3845</v>
          </cell>
        </row>
        <row r="6437">
          <cell r="B6437" t="str">
            <v>BB.25140</v>
          </cell>
          <cell r="C6437" t="str">
            <v>Laép ñaët cuùt theùp khoâng ræ noái baèng phöông phaùp haøn, ñöôøng kính coân 100mm</v>
          </cell>
          <cell r="D6437" t="str">
            <v>caùi</v>
          </cell>
          <cell r="F6437">
            <v>61956</v>
          </cell>
          <cell r="G6437">
            <v>19268</v>
          </cell>
          <cell r="H6437">
            <v>5493</v>
          </cell>
        </row>
        <row r="6438">
          <cell r="B6438" t="str">
            <v>BB.25141</v>
          </cell>
          <cell r="C6438" t="str">
            <v>Laép ñaët cuùt theùp khoâng ræ noái baèng phöông phaùp haøn, ñöôøng kính coân 125mm</v>
          </cell>
          <cell r="D6438" t="str">
            <v>caùi</v>
          </cell>
          <cell r="F6438">
            <v>105011</v>
          </cell>
          <cell r="G6438">
            <v>20944</v>
          </cell>
          <cell r="H6438">
            <v>7141</v>
          </cell>
        </row>
        <row r="6439">
          <cell r="B6439" t="str">
            <v>BB.25142</v>
          </cell>
          <cell r="C6439" t="str">
            <v>Laép ñaët cuùt theùp khoâng ræ noái baèng phöông phaùp haøn, ñöôøng kính coân 150mm</v>
          </cell>
          <cell r="D6439" t="str">
            <v>caùi</v>
          </cell>
          <cell r="F6439">
            <v>245275</v>
          </cell>
          <cell r="G6439">
            <v>25551</v>
          </cell>
          <cell r="H6439">
            <v>8788</v>
          </cell>
        </row>
        <row r="6440">
          <cell r="B6440" t="str">
            <v>BB.25143</v>
          </cell>
          <cell r="C6440" t="str">
            <v>Laép ñaët cuùt theùp khoâng ræ noái baèng phöông phaùp haøn, ñöôøng kính coân 200mm</v>
          </cell>
          <cell r="D6440" t="str">
            <v>caùi</v>
          </cell>
          <cell r="F6440">
            <v>447345</v>
          </cell>
          <cell r="G6440">
            <v>31834</v>
          </cell>
          <cell r="H6440">
            <v>25267</v>
          </cell>
        </row>
        <row r="6441">
          <cell r="B6441" t="str">
            <v>BB.25144</v>
          </cell>
          <cell r="C6441" t="str">
            <v>Laép ñaët cuùt theùp khoâng ræ noái baèng phöông phaùp haøn, ñöôøng kính coân 250mm</v>
          </cell>
          <cell r="D6441" t="str">
            <v>caùi</v>
          </cell>
          <cell r="F6441">
            <v>523102</v>
          </cell>
          <cell r="G6441">
            <v>41468</v>
          </cell>
          <cell r="H6441">
            <v>34055</v>
          </cell>
        </row>
        <row r="6442">
          <cell r="B6442" t="str">
            <v>BB.25145</v>
          </cell>
          <cell r="C6442" t="str">
            <v>Laép ñaët cuùt theùp khoâng ræ noái baèng phöông phaùp haøn, ñöôøng kính coân 300mm</v>
          </cell>
          <cell r="D6442" t="str">
            <v>caùi</v>
          </cell>
          <cell r="F6442">
            <v>598860</v>
          </cell>
          <cell r="G6442">
            <v>28902</v>
          </cell>
          <cell r="H6442">
            <v>52246</v>
          </cell>
        </row>
        <row r="6443">
          <cell r="B6443" t="str">
            <v>BB.25146</v>
          </cell>
          <cell r="C6443" t="str">
            <v>Laép ñaët cuùt theùp khoâng ræ noái baèng phöông phaùp haøn, ñöôøng kính coân 350mm</v>
          </cell>
          <cell r="D6443" t="str">
            <v>caùi</v>
          </cell>
          <cell r="F6443">
            <v>746625</v>
          </cell>
          <cell r="G6443">
            <v>29740</v>
          </cell>
          <cell r="H6443">
            <v>58837</v>
          </cell>
        </row>
        <row r="6444">
          <cell r="B6444" t="str">
            <v>BB.25147</v>
          </cell>
          <cell r="C6444" t="str">
            <v>Laép ñaët cuùt theùp khoâng ræ noái baèng phöông phaùp haøn, ñöôøng kính coân 400mm</v>
          </cell>
          <cell r="D6444" t="str">
            <v>caùi</v>
          </cell>
          <cell r="F6444">
            <v>894239</v>
          </cell>
          <cell r="G6444">
            <v>32253</v>
          </cell>
          <cell r="H6444">
            <v>65429</v>
          </cell>
        </row>
        <row r="6445">
          <cell r="B6445" t="str">
            <v>BB.25148</v>
          </cell>
          <cell r="C6445" t="str">
            <v>Laép ñaët cuùt theùp khoâng ræ noái baèng phöông phaùp haøn, ñöôøng kính coân 500mm</v>
          </cell>
          <cell r="D6445" t="str">
            <v>caùi</v>
          </cell>
          <cell r="F6445">
            <v>1052505</v>
          </cell>
          <cell r="G6445">
            <v>43562</v>
          </cell>
          <cell r="H6445">
            <v>91794</v>
          </cell>
        </row>
        <row r="6446">
          <cell r="B6446" t="str">
            <v>BB.25149</v>
          </cell>
          <cell r="C6446" t="str">
            <v>Laép ñaët cuùt theùp khoâng ræ noái baèng phöông phaùp haøn, ñöôøng kính coân 600mm</v>
          </cell>
          <cell r="D6446" t="str">
            <v>caùi</v>
          </cell>
          <cell r="F6446">
            <v>1205371</v>
          </cell>
          <cell r="G6446">
            <v>54012</v>
          </cell>
          <cell r="H6446">
            <v>107173</v>
          </cell>
        </row>
        <row r="6447">
          <cell r="B6447" t="str">
            <v>BB.25150</v>
          </cell>
          <cell r="C6447" t="str">
            <v>Laép ñaët cuùt theùp khoâng ræ noái baèng phöông phaùp haøn, ñöôøng kính coân 700mm</v>
          </cell>
          <cell r="D6447" t="str">
            <v>caùi</v>
          </cell>
          <cell r="F6447">
            <v>1358086</v>
          </cell>
          <cell r="G6447">
            <v>64364</v>
          </cell>
          <cell r="H6447">
            <v>123652</v>
          </cell>
        </row>
        <row r="6448">
          <cell r="B6448" t="str">
            <v>BB.25151</v>
          </cell>
          <cell r="C6448" t="str">
            <v>Laép ñaët cuùt theùp khoâng ræ noái baèng phöông phaùp haøn, ñöôøng kính coân 800mm</v>
          </cell>
          <cell r="D6448" t="str">
            <v>caùi</v>
          </cell>
          <cell r="F6448">
            <v>1516652</v>
          </cell>
          <cell r="G6448">
            <v>69315</v>
          </cell>
          <cell r="H6448">
            <v>151592</v>
          </cell>
        </row>
        <row r="6449">
          <cell r="B6449" t="str">
            <v>BB.25152</v>
          </cell>
          <cell r="C6449" t="str">
            <v>Laép ñaët cuùt theùp khoâng ræ noái baèng phöông phaùp haøn, ñöôøng kính coân 900mm</v>
          </cell>
          <cell r="D6449" t="str">
            <v>caùi</v>
          </cell>
          <cell r="F6449">
            <v>1814131</v>
          </cell>
          <cell r="G6449">
            <v>81018</v>
          </cell>
          <cell r="H6449">
            <v>169169</v>
          </cell>
        </row>
        <row r="6450">
          <cell r="B6450" t="str">
            <v>BB.25153</v>
          </cell>
          <cell r="C6450" t="str">
            <v>Laép ñaët cuùt theùp khoâng ræ noái baèng phöông phaùp haøn, ñöôøng kính coân 1000mm</v>
          </cell>
          <cell r="D6450" t="str">
            <v>caùi</v>
          </cell>
          <cell r="F6450">
            <v>1967597</v>
          </cell>
          <cell r="G6450">
            <v>85969</v>
          </cell>
          <cell r="H6450">
            <v>186746</v>
          </cell>
        </row>
        <row r="6451">
          <cell r="B6451" t="str">
            <v>BB.25154</v>
          </cell>
          <cell r="C6451" t="str">
            <v>Laép ñaët cuùt theùp khoâng ræ noái baèng phöông phaùp haøn, ñöôøng kính coân 1200mm</v>
          </cell>
          <cell r="D6451" t="str">
            <v>caùi</v>
          </cell>
          <cell r="F6451">
            <v>2129013</v>
          </cell>
          <cell r="G6451">
            <v>94971</v>
          </cell>
          <cell r="H6451">
            <v>219702</v>
          </cell>
        </row>
        <row r="6452">
          <cell r="B6452" t="str">
            <v>BB.25155</v>
          </cell>
          <cell r="C6452" t="str">
            <v>Laép ñaët cuùt theùp khoâng ræ noái baèng phöông phaùp haøn, ñöôøng kính coân 1300mm</v>
          </cell>
          <cell r="D6452" t="str">
            <v>caùi</v>
          </cell>
          <cell r="F6452">
            <v>2283078</v>
          </cell>
          <cell r="G6452">
            <v>105774</v>
          </cell>
          <cell r="H6452">
            <v>237231</v>
          </cell>
        </row>
        <row r="6453">
          <cell r="B6453" t="str">
            <v>BB.25156</v>
          </cell>
          <cell r="C6453" t="str">
            <v>Laép ñaët cuùt theùp khoâng ræ noái baèng phöông phaùp haøn, ñöôøng kính coân 1400mm</v>
          </cell>
          <cell r="D6453" t="str">
            <v>caùi</v>
          </cell>
          <cell r="F6453">
            <v>2429793</v>
          </cell>
          <cell r="G6453">
            <v>117026</v>
          </cell>
          <cell r="H6453">
            <v>241625</v>
          </cell>
        </row>
        <row r="6454">
          <cell r="B6454" t="str">
            <v>BB.25157</v>
          </cell>
          <cell r="C6454" t="str">
            <v>Laép ñaët cuùt theùp khoâng ræ noái baèng phöông phaùp haøn, ñöôøng kính coân 1500mm</v>
          </cell>
          <cell r="D6454" t="str">
            <v>caùi</v>
          </cell>
          <cell r="F6454">
            <v>2732073</v>
          </cell>
          <cell r="G6454">
            <v>126028</v>
          </cell>
          <cell r="H6454">
            <v>267990</v>
          </cell>
        </row>
        <row r="6455">
          <cell r="B6455" t="str">
            <v>BB.26101</v>
          </cell>
          <cell r="C6455" t="str">
            <v>Laép ñaët coân traùng keõm noái baèng phöông phaùp maêng soâng, ñöôøng kính coân 15mm</v>
          </cell>
          <cell r="D6455" t="str">
            <v>caùi</v>
          </cell>
          <cell r="F6455">
            <v>2002</v>
          </cell>
          <cell r="G6455">
            <v>2932</v>
          </cell>
        </row>
        <row r="6456">
          <cell r="B6456" t="str">
            <v>BB.26102</v>
          </cell>
          <cell r="C6456" t="str">
            <v>Laép ñaët coân traùng keõm noái baèng phöông phaùp maêng soâng, ñöôøng kính coân 20mm</v>
          </cell>
          <cell r="D6456" t="str">
            <v>caùi</v>
          </cell>
          <cell r="F6456">
            <v>2503</v>
          </cell>
          <cell r="G6456">
            <v>4608</v>
          </cell>
        </row>
        <row r="6457">
          <cell r="B6457" t="str">
            <v>BB.26103</v>
          </cell>
          <cell r="C6457" t="str">
            <v>Laép ñaët coân traùng keõm noái baèng phöông phaùp maêng soâng, ñöôøng kính coân 25mm</v>
          </cell>
          <cell r="D6457" t="str">
            <v>caùi</v>
          </cell>
          <cell r="F6457">
            <v>3003</v>
          </cell>
          <cell r="G6457">
            <v>5026</v>
          </cell>
        </row>
        <row r="6458">
          <cell r="B6458" t="str">
            <v>BB.26104</v>
          </cell>
          <cell r="C6458" t="str">
            <v>Laép ñaët coân traùng keõm noái baèng phöông phaùp maêng soâng, ñöôøng kính coân 32mm</v>
          </cell>
          <cell r="D6458" t="str">
            <v>caùi</v>
          </cell>
          <cell r="F6458">
            <v>3504</v>
          </cell>
          <cell r="G6458">
            <v>5864</v>
          </cell>
        </row>
        <row r="6459">
          <cell r="B6459" t="str">
            <v>BB.26105</v>
          </cell>
          <cell r="C6459" t="str">
            <v>Laép ñaët coân traùng keõm noái baèng phöông phaùp maêng soâng, ñöôøng kính coân 40mm</v>
          </cell>
          <cell r="D6459" t="str">
            <v>caùi</v>
          </cell>
          <cell r="F6459">
            <v>4505</v>
          </cell>
          <cell r="G6459">
            <v>6702</v>
          </cell>
        </row>
        <row r="6460">
          <cell r="B6460" t="str">
            <v>BB.26106</v>
          </cell>
          <cell r="C6460" t="str">
            <v>Laép ñaët coân traùng keõm noái baèng phöông phaùp maêng soâng, ñöôøng kính coân 50mm</v>
          </cell>
          <cell r="D6460" t="str">
            <v>caùi</v>
          </cell>
          <cell r="F6460">
            <v>7007</v>
          </cell>
          <cell r="G6460">
            <v>7121</v>
          </cell>
        </row>
        <row r="6461">
          <cell r="B6461" t="str">
            <v>BB.26107</v>
          </cell>
          <cell r="C6461" t="str">
            <v>Laép ñaët coân traùng keõm noái baèng phöông phaùp maêng soâng, ñöôøng kính coân 67mm</v>
          </cell>
          <cell r="D6461" t="str">
            <v>caùi</v>
          </cell>
          <cell r="F6461">
            <v>10010</v>
          </cell>
          <cell r="G6461">
            <v>7959</v>
          </cell>
        </row>
        <row r="6462">
          <cell r="B6462" t="str">
            <v>BB.26108</v>
          </cell>
          <cell r="C6462" t="str">
            <v>Laép ñaët coân traùng keõm noái baèng phöông phaùp maêng soâng, ñöôøng kính coân 76mm</v>
          </cell>
          <cell r="D6462" t="str">
            <v>caùi</v>
          </cell>
          <cell r="F6462">
            <v>14014</v>
          </cell>
          <cell r="G6462">
            <v>8796</v>
          </cell>
        </row>
        <row r="6463">
          <cell r="B6463" t="str">
            <v>BB.26109</v>
          </cell>
          <cell r="C6463" t="str">
            <v>Laép ñaët coân traùng keõm noái baèng phöông phaùp maêng soâng, ñöôøng kính coân 89mm</v>
          </cell>
          <cell r="D6463" t="str">
            <v>caùi</v>
          </cell>
          <cell r="F6463">
            <v>15015</v>
          </cell>
          <cell r="G6463">
            <v>9215</v>
          </cell>
        </row>
        <row r="6464">
          <cell r="B6464" t="str">
            <v>BB.26110</v>
          </cell>
          <cell r="C6464" t="str">
            <v>Laép ñaët coân traùng keõm noái baèng phöông phaùp maêng soâng, ñöôøng kính coân 100mm</v>
          </cell>
          <cell r="D6464" t="str">
            <v>caùi</v>
          </cell>
          <cell r="F6464">
            <v>20020</v>
          </cell>
          <cell r="G6464">
            <v>9634</v>
          </cell>
        </row>
        <row r="6465">
          <cell r="B6465" t="str">
            <v>BB.26111</v>
          </cell>
          <cell r="C6465" t="str">
            <v>Laép ñaët cuùt traùng keõm noái baèng phöông phaùp maêng soâng, ñöôøng kính coân 15mm</v>
          </cell>
          <cell r="D6465" t="str">
            <v>caùi</v>
          </cell>
          <cell r="F6465">
            <v>2002</v>
          </cell>
          <cell r="G6465">
            <v>2932</v>
          </cell>
        </row>
        <row r="6466">
          <cell r="B6466" t="str">
            <v>BB.26112</v>
          </cell>
          <cell r="C6466" t="str">
            <v>Laép ñaët cuùt traùng keõm noái baèng phöông phaùp maêng soâng, ñöôøng kính coân 20mm</v>
          </cell>
          <cell r="D6466" t="str">
            <v>caùi</v>
          </cell>
          <cell r="F6466">
            <v>2503</v>
          </cell>
          <cell r="G6466">
            <v>4608</v>
          </cell>
        </row>
        <row r="6467">
          <cell r="B6467" t="str">
            <v>BB.26113</v>
          </cell>
          <cell r="C6467" t="str">
            <v>Laép ñaët cuùt traùng keõm noái baèng phöông phaùp maêng soâng, ñöôøng kính coân 25mm</v>
          </cell>
          <cell r="D6467" t="str">
            <v>caùi</v>
          </cell>
          <cell r="F6467">
            <v>3003</v>
          </cell>
          <cell r="G6467">
            <v>5026</v>
          </cell>
        </row>
        <row r="6468">
          <cell r="B6468" t="str">
            <v>BB.26114</v>
          </cell>
          <cell r="C6468" t="str">
            <v>Laép ñaët cuùt traùng keõm noái baèng phöông phaùp maêng soâng, ñöôøng kính coân 32mm</v>
          </cell>
          <cell r="D6468" t="str">
            <v>caùi</v>
          </cell>
          <cell r="F6468">
            <v>4004</v>
          </cell>
          <cell r="G6468">
            <v>5864</v>
          </cell>
        </row>
        <row r="6469">
          <cell r="B6469" t="str">
            <v>BB.26115</v>
          </cell>
          <cell r="C6469" t="str">
            <v>Laép ñaët cuùt traùng keõm noái baèng phöông phaùp maêng soâng, ñöôøng kính coân 40mm</v>
          </cell>
          <cell r="D6469" t="str">
            <v>caùi</v>
          </cell>
          <cell r="F6469">
            <v>5005</v>
          </cell>
          <cell r="G6469">
            <v>6702</v>
          </cell>
        </row>
        <row r="6470">
          <cell r="B6470" t="str">
            <v>BB.26116</v>
          </cell>
          <cell r="C6470" t="str">
            <v>Laép ñaët cuùt traùng keõm noái baèng phöông phaùp maêng soâng, ñöôøng kính coân 50mm</v>
          </cell>
          <cell r="D6470" t="str">
            <v>caùi</v>
          </cell>
          <cell r="F6470">
            <v>8008</v>
          </cell>
          <cell r="G6470">
            <v>7121</v>
          </cell>
        </row>
        <row r="6471">
          <cell r="B6471" t="str">
            <v>BB.26117</v>
          </cell>
          <cell r="C6471" t="str">
            <v>Laép ñaët cuùt traùng keõm noái baèng phöông phaùp maêng soâng, ñöôøng kính coân 67mm</v>
          </cell>
          <cell r="D6471" t="str">
            <v>caùi</v>
          </cell>
          <cell r="F6471">
            <v>11011</v>
          </cell>
          <cell r="G6471">
            <v>7959</v>
          </cell>
        </row>
        <row r="6472">
          <cell r="B6472" t="str">
            <v>BB.26118</v>
          </cell>
          <cell r="C6472" t="str">
            <v>Laép ñaët cuùt traùng keõm noái baèng phöông phaùp maêng soâng, ñöôøng kính coân 76mm</v>
          </cell>
          <cell r="D6472" t="str">
            <v>caùi</v>
          </cell>
          <cell r="F6472">
            <v>15015</v>
          </cell>
          <cell r="G6472">
            <v>8796</v>
          </cell>
        </row>
        <row r="6473">
          <cell r="B6473" t="str">
            <v>BB.26119</v>
          </cell>
          <cell r="C6473" t="str">
            <v>Laép ñaët cuùt traùng keõm noái baèng phöông phaùp maêng soâng, ñöôøng kính coân 89mm</v>
          </cell>
          <cell r="D6473" t="str">
            <v>caùi</v>
          </cell>
          <cell r="F6473">
            <v>16016</v>
          </cell>
          <cell r="G6473">
            <v>9215</v>
          </cell>
        </row>
        <row r="6474">
          <cell r="B6474" t="str">
            <v>BB.26120</v>
          </cell>
          <cell r="C6474" t="str">
            <v>Laép ñaët cuùt traùng keõm noái baèng phöông phaùp maêng soâng, ñöôøng kính coân 100mm</v>
          </cell>
          <cell r="D6474" t="str">
            <v>caùi</v>
          </cell>
          <cell r="F6474">
            <v>21021</v>
          </cell>
          <cell r="G6474">
            <v>9634</v>
          </cell>
        </row>
        <row r="6475">
          <cell r="B6475" t="str">
            <v>BB.15101</v>
          </cell>
          <cell r="C6475" t="str">
            <v>Laép ñaët ñöôøng oáng daãn xaêng daàu tuyeán chính boïc 1 lôùp vaûi thuyû tinh denta=3+(-)0,5mm, ñoaïn oáng daøi 8m, ñöôøng kính &lt;57mm</v>
          </cell>
          <cell r="D6475" t="str">
            <v>100m</v>
          </cell>
          <cell r="F6475">
            <v>5427703</v>
          </cell>
          <cell r="G6475">
            <v>1984041</v>
          </cell>
          <cell r="H6475">
            <v>18478</v>
          </cell>
        </row>
        <row r="6476">
          <cell r="B6476" t="str">
            <v>BB.15102</v>
          </cell>
          <cell r="C6476" t="str">
            <v>Laép ñaët ñöôøng oáng daãn xaêng daàu tuyeán chính boïc 1 lôùp vaûi thuyû tinh denta=3+(-)0,5mm, ñoaïn oáng daøi 8m, ñöôøng kính 67-89mm</v>
          </cell>
          <cell r="D6476" t="str">
            <v>100m</v>
          </cell>
          <cell r="F6476">
            <v>6884703</v>
          </cell>
          <cell r="G6476">
            <v>2467898</v>
          </cell>
          <cell r="H6476">
            <v>32771</v>
          </cell>
        </row>
        <row r="6477">
          <cell r="B6477" t="str">
            <v>BB.15103</v>
          </cell>
          <cell r="C6477" t="str">
            <v>Laép ñaët ñöôøng oáng daãn xaêng daàu tuyeán chính boïc 1 lôùp vaûi thuyû tinh denta=3+(-)0,5mm, ñoaïn oáng daøi 8m, ñöôøng kính 108(3,5)mm</v>
          </cell>
          <cell r="D6477" t="str">
            <v>100m</v>
          </cell>
          <cell r="F6477">
            <v>11839639</v>
          </cell>
          <cell r="G6477">
            <v>2700600</v>
          </cell>
          <cell r="H6477">
            <v>57865</v>
          </cell>
        </row>
        <row r="6478">
          <cell r="B6478" t="str">
            <v>BB.15104</v>
          </cell>
          <cell r="C6478" t="str">
            <v>Laép ñaët ñöôøng oáng daãn xaêng daàu tuyeán chính boïc 1 lôùp vaûi thuyû tinh denta=3+(-)0,5mm, ñoaïn oáng daøi 8m, ñöôøng kính 108(4)mm</v>
          </cell>
          <cell r="D6478" t="str">
            <v>100m</v>
          </cell>
          <cell r="F6478">
            <v>13273942</v>
          </cell>
          <cell r="G6478">
            <v>3060680</v>
          </cell>
          <cell r="H6478">
            <v>62050</v>
          </cell>
        </row>
        <row r="6479">
          <cell r="B6479" t="str">
            <v>BB.15105</v>
          </cell>
          <cell r="C6479" t="str">
            <v>Laép ñaët ñöôøng oáng daãn xaêng daàu tuyeán chính boïc 1 lôùp vaûi thuyû tinh denta=3+(-)0,5mm, ñoaïn oáng daøi 8m, ñöôøng kính 159(5)mm</v>
          </cell>
          <cell r="D6479" t="str">
            <v>100m</v>
          </cell>
          <cell r="F6479">
            <v>23768600</v>
          </cell>
          <cell r="G6479">
            <v>3492776</v>
          </cell>
          <cell r="H6479">
            <v>1469704</v>
          </cell>
        </row>
        <row r="6480">
          <cell r="B6480" t="str">
            <v>BB.15106</v>
          </cell>
          <cell r="C6480" t="str">
            <v>Laép ñaët ñöôøng oáng daãn xaêng daàu tuyeán chính boïc 1 lôùp vaûi thuyû tinh denta=3+(-)0,5mm, ñoaïn oáng daøi 8m, ñöôøng kính 159(6.3)mm</v>
          </cell>
          <cell r="D6480" t="str">
            <v>100m</v>
          </cell>
          <cell r="F6480">
            <v>27745236</v>
          </cell>
          <cell r="G6480">
            <v>3892465</v>
          </cell>
          <cell r="H6480">
            <v>1498998</v>
          </cell>
        </row>
        <row r="6481">
          <cell r="B6481" t="str">
            <v>BB.15107</v>
          </cell>
          <cell r="C6481" t="str">
            <v>Laép ñaët ñöôøng oáng daãn xaêng daàu tuyeán chính boïc 1 lôùp vaûi thuyû tinh denta=3+(-)0,5mm, ñoaïn oáng daøi 8m, ñöôøng kính 219(7)mm\r\n</v>
          </cell>
          <cell r="D6481" t="str">
            <v>100m</v>
          </cell>
          <cell r="F6481">
            <v>44199560</v>
          </cell>
          <cell r="G6481">
            <v>4418182</v>
          </cell>
          <cell r="H6481">
            <v>2033862</v>
          </cell>
        </row>
        <row r="6482">
          <cell r="B6482" t="str">
            <v>BB.15108</v>
          </cell>
          <cell r="C6482" t="str">
            <v>Laép ñaët ñöôøng oáng daãn xaêng daàu tuyeán chính boïc 1 lôùp vaûi thuyû tinh denta=3+(-)0,5mm, ñoaïn oáng daøi 8m, ñöôøng kính 219(9)mm</v>
          </cell>
          <cell r="D6482" t="str">
            <v>100m</v>
          </cell>
          <cell r="F6482">
            <v>55238912</v>
          </cell>
          <cell r="G6482">
            <v>4951100</v>
          </cell>
          <cell r="H6482">
            <v>2091405</v>
          </cell>
        </row>
        <row r="6483">
          <cell r="B6483" t="str">
            <v>BB.15109</v>
          </cell>
          <cell r="C6483" t="str">
            <v>Laép ñaët ñöôøng oáng daãn xaêng daàu tuyeán chính boïc 1 lôùp vaûi thuyû tinh denta=3+(-)0,5mm, ñoaïn oáng daøi 8m, ñöôøng kính 273(7)mm\r\n</v>
          </cell>
          <cell r="D6483" t="str">
            <v>100m</v>
          </cell>
          <cell r="F6483">
            <v>55456484</v>
          </cell>
          <cell r="G6483">
            <v>5883707</v>
          </cell>
          <cell r="H6483">
            <v>2106375</v>
          </cell>
        </row>
        <row r="6484">
          <cell r="B6484" t="str">
            <v>BB.15201</v>
          </cell>
          <cell r="C6484" t="str">
            <v>Laép ñaët ñöôøng oáng daãn xaêng daàu tuyeán chính boïc 2 lôùp vaûi thuyû tinh denta=6+(-)0,5mm, ñoaïn oáng daøi 8m, ñöôøng kính &lt;57mm\r\n</v>
          </cell>
          <cell r="D6484" t="str">
            <v>100m</v>
          </cell>
          <cell r="F6484">
            <v>6369137</v>
          </cell>
          <cell r="G6484">
            <v>2092065</v>
          </cell>
          <cell r="H6484">
            <v>19524</v>
          </cell>
        </row>
        <row r="6485">
          <cell r="B6485" t="str">
            <v>BB.15202</v>
          </cell>
          <cell r="C6485" t="str">
            <v>Laép ñaët ñöôøng oáng daãn xaêng daàu tuyeán chính boïc 2 lôùp vaûi thuyû tinh denta=6+(-)0,5mm, ñoaïn oáng daøi 8m, ñöôøng kính 67-89mm\r\n</v>
          </cell>
          <cell r="D6485" t="str">
            <v>100m</v>
          </cell>
          <cell r="F6485">
            <v>8336204</v>
          </cell>
          <cell r="G6485">
            <v>2611930</v>
          </cell>
          <cell r="H6485">
            <v>32771</v>
          </cell>
        </row>
        <row r="6486">
          <cell r="B6486" t="str">
            <v>BB.15203</v>
          </cell>
          <cell r="C6486" t="str">
            <v>Laép ñaët ñöôøng oáng daãn xaêng daàu tuyeán chính boïc 2 lôùp vaûi thuyû tinh denta=6+(-)0,5mm, ñoaïn oáng daøi 8m, ñöôøng kính 108(3.5)mm\r\n</v>
          </cell>
          <cell r="D6486" t="str">
            <v>100m</v>
          </cell>
          <cell r="F6486">
            <v>13594704</v>
          </cell>
          <cell r="G6486">
            <v>2916648</v>
          </cell>
          <cell r="H6486">
            <v>57865</v>
          </cell>
        </row>
        <row r="6487">
          <cell r="B6487" t="str">
            <v>BB.15204</v>
          </cell>
          <cell r="C6487" t="str">
            <v>Laép ñaët ñöôøng oáng daãn xaêng daàu tuyeán chính boïc 2 lôùp vaûi thuyû tinh denta=6+(-)0,5mm, ñoaïn oáng daøi 8m, ñöôøng kính 108(4)mm\r\n</v>
          </cell>
          <cell r="D6487" t="str">
            <v>100m</v>
          </cell>
          <cell r="F6487">
            <v>15029008</v>
          </cell>
          <cell r="G6487">
            <v>3252423</v>
          </cell>
          <cell r="H6487">
            <v>63096</v>
          </cell>
        </row>
        <row r="6488">
          <cell r="B6488" t="str">
            <v>BB.15205</v>
          </cell>
          <cell r="C6488" t="str">
            <v>Laép ñaët ñöôøng oáng daãn xaêng daàu tuyeán chính boïc 2 lôùp vaûi thuyû tinh denta=6+(-)0,5mm, ñoaïn oáng daøi 8m, ñöôøng kính 159(5)mm\r\n</v>
          </cell>
          <cell r="D6488" t="str">
            <v>100m</v>
          </cell>
          <cell r="F6488">
            <v>26337496</v>
          </cell>
          <cell r="G6488">
            <v>3716026</v>
          </cell>
          <cell r="H6488">
            <v>1469704</v>
          </cell>
        </row>
        <row r="6489">
          <cell r="B6489" t="str">
            <v>BB.15206</v>
          </cell>
          <cell r="C6489" t="str">
            <v>Laép ñaët ñöôøng oáng daãn xaêng daàu tuyeán chính boïc 2 lôùp vaûi thuyû tinh denta=6+(-)0,5mm, ñoaïn oáng daøi 8m, ñöôøng kính 159(6.3)mm\r\n</v>
          </cell>
          <cell r="D6489" t="str">
            <v>100m</v>
          </cell>
          <cell r="F6489">
            <v>30314134</v>
          </cell>
          <cell r="G6489">
            <v>4144971</v>
          </cell>
          <cell r="H6489">
            <v>1498998</v>
          </cell>
        </row>
        <row r="6490">
          <cell r="B6490" t="str">
            <v>BB.15207</v>
          </cell>
          <cell r="C6490" t="str">
            <v>Laép ñaët ñöôøng oáng daãn xaêng daàu tuyeán chính boïc 2 lôùp vaûi thuyû tinh denta=6+(-)0,5mm, ñoaïn oáng daøi 8m, ñöôøng kính 219(7)mm\r\n</v>
          </cell>
          <cell r="D6490" t="str">
            <v>100m</v>
          </cell>
          <cell r="F6490">
            <v>47721676</v>
          </cell>
          <cell r="G6490">
            <v>4688242</v>
          </cell>
          <cell r="H6490">
            <v>2033862</v>
          </cell>
        </row>
        <row r="6491">
          <cell r="B6491" t="str">
            <v>BB.15208</v>
          </cell>
          <cell r="C6491" t="str">
            <v>Laép ñaët ñöôøng oáng daãn xaêng daàu tuyeán chính boïc 2 lôùp vaûi thuyû tinh denta=6+(-)0,5mm, ñoaïn oáng daøi 8m, ñöôøng kính 219(9)mm\r\n</v>
          </cell>
          <cell r="D6491" t="str">
            <v>100m</v>
          </cell>
          <cell r="F6491">
            <v>58761032</v>
          </cell>
          <cell r="G6491">
            <v>5275172</v>
          </cell>
          <cell r="H6491">
            <v>2091405</v>
          </cell>
        </row>
        <row r="6492">
          <cell r="B6492" t="str">
            <v>BB.15209</v>
          </cell>
          <cell r="C6492" t="str">
            <v>Laép ñaët ñöôøng oáng daãn xaêng daàu tuyeán chính boïc 2 lôùp vaûi thuyû tinh denta=6+(-)0,5mm, ñoaïn oáng daøi 8m, ñöôøng kính 273(7)mm\r\n</v>
          </cell>
          <cell r="D6492" t="str">
            <v>100m</v>
          </cell>
          <cell r="F6492">
            <v>59843688</v>
          </cell>
          <cell r="G6492">
            <v>6265392</v>
          </cell>
          <cell r="H6492">
            <v>2106375</v>
          </cell>
        </row>
        <row r="6493">
          <cell r="B6493" t="str">
            <v>BB.15301</v>
          </cell>
          <cell r="C6493" t="str">
            <v>Laép ñaët ñöôøng oáng daãn xaêng daàu tuyeán chính boïc 3 lôùp vaûi thuyû tinh denta=9+(-)0,5mm, ñoaïn oáng daøi 8m, ñöôøng kính &lt;57mm\r\n</v>
          </cell>
          <cell r="D6493" t="str">
            <v>100m</v>
          </cell>
          <cell r="F6493">
            <v>7329773</v>
          </cell>
          <cell r="G6493">
            <v>2092065</v>
          </cell>
          <cell r="H6493">
            <v>18478</v>
          </cell>
        </row>
        <row r="6494">
          <cell r="B6494" t="str">
            <v>BB.15302</v>
          </cell>
          <cell r="C6494" t="str">
            <v>Laép ñaët ñöôøng oáng daãn xaêng daàu tuyeán chính boïc 3 lôùp vaûi thuyû tinh denta=9+(-)0,5mm, ñoaïn oáng daøi 8m, ñöôøng kính 67-89mm\r\n</v>
          </cell>
          <cell r="D6494" t="str">
            <v>100m</v>
          </cell>
          <cell r="F6494">
            <v>9807661</v>
          </cell>
          <cell r="G6494">
            <v>2611930</v>
          </cell>
          <cell r="H6494">
            <v>32771</v>
          </cell>
        </row>
        <row r="6495">
          <cell r="B6495" t="str">
            <v>BB.15303</v>
          </cell>
          <cell r="C6495" t="str">
            <v>Laép ñaët ñöôøng oáng daãn xaêng daàu tuyeán chính boïc 3 lôùp vaûi thuyû tinh denta=9+(-)0,5mm, ñoaïn oáng daøi 8m, ñöôøng kính 108(3.5)mm\r\n</v>
          </cell>
          <cell r="D6495" t="str">
            <v>100m</v>
          </cell>
          <cell r="F6495">
            <v>15368717</v>
          </cell>
          <cell r="G6495">
            <v>2916648</v>
          </cell>
          <cell r="H6495">
            <v>57865</v>
          </cell>
        </row>
        <row r="6496">
          <cell r="B6496" t="str">
            <v>BB.15304</v>
          </cell>
          <cell r="C6496" t="str">
            <v>Laép ñaët ñöôøng oáng daãn xaêng daàu tuyeán chính boïc 3 lôùp vaûi thuyû tinh denta=9+(-)0,5mm, ñoaïn oáng daøi 8m, ñöôøng kính 108(4)mm\r\n</v>
          </cell>
          <cell r="D6496" t="str">
            <v>100m</v>
          </cell>
          <cell r="F6496">
            <v>16803020</v>
          </cell>
          <cell r="G6496">
            <v>3252423</v>
          </cell>
          <cell r="H6496">
            <v>62050</v>
          </cell>
        </row>
        <row r="6497">
          <cell r="B6497" t="str">
            <v>BB.15305</v>
          </cell>
          <cell r="C6497" t="str">
            <v>Laép ñaët ñöôøng oáng daãn xaêng daàu tuyeán chính boïc 3 lôùp vaûi thuyû tinh denta=9+(-)0,5mm, ñoaïn oáng daøi 8m, ñöôøng kính 159(5)mm\r\n</v>
          </cell>
          <cell r="D6497" t="str">
            <v>100m</v>
          </cell>
          <cell r="F6497">
            <v>28924940</v>
          </cell>
          <cell r="G6497">
            <v>3717826</v>
          </cell>
          <cell r="H6497">
            <v>1469704</v>
          </cell>
        </row>
        <row r="6498">
          <cell r="B6498" t="str">
            <v>BB.15306</v>
          </cell>
          <cell r="C6498" t="str">
            <v>Laép ñaët ñöôøng oáng daãn xaêng daàu tuyeán chính boïc 3 lôùp vaûi thuyû tinh denta=9+(-)0,5mm, ñoaïn oáng daøi 8m, ñöôøng kính 159(6.3)mm\r\n</v>
          </cell>
          <cell r="D6498" t="str">
            <v>100m</v>
          </cell>
          <cell r="F6498">
            <v>32901576</v>
          </cell>
          <cell r="G6498">
            <v>4145421</v>
          </cell>
          <cell r="H6498">
            <v>1498998</v>
          </cell>
        </row>
        <row r="6499">
          <cell r="B6499" t="str">
            <v>BB.15307</v>
          </cell>
          <cell r="C6499" t="str">
            <v>Laép ñaët ñöôøng oáng daãn xaêng daàu tuyeán chính boïc 3 lôùp vaûi thuyû tinh denta=9+(-)0,5mm, ñoaïn oáng daøi 8m, ñöôøng kính 219(7)mm\r\n</v>
          </cell>
          <cell r="D6499" t="str">
            <v>100m</v>
          </cell>
          <cell r="F6499">
            <v>51266452</v>
          </cell>
          <cell r="G6499">
            <v>4690042</v>
          </cell>
          <cell r="H6499">
            <v>2033862</v>
          </cell>
        </row>
        <row r="6500">
          <cell r="B6500" t="str">
            <v>BB.15308</v>
          </cell>
          <cell r="C6500" t="str">
            <v>Laép ñaët ñöôøng oáng daãn xaêng daàu tuyeán chính boïc 3 lôùp vaûi thuyû tinh denta=9+(-)0,5mm, ñoaïn oáng daøi 8m, ñöôøng kính 219(9)mm\r\n</v>
          </cell>
          <cell r="D6500" t="str">
            <v>100m</v>
          </cell>
          <cell r="F6500">
            <v>62305804</v>
          </cell>
          <cell r="G6500">
            <v>5275172</v>
          </cell>
          <cell r="H6500">
            <v>2091405</v>
          </cell>
        </row>
        <row r="6501">
          <cell r="B6501" t="str">
            <v>BB.15309</v>
          </cell>
          <cell r="C6501" t="str">
            <v>Laép ñaët ñöôøng oáng daãn xaêng daàu tuyeán chính boïc 3 lôùp vaûi thuyû tinh denta=9+(-)0,5mm, ñoaïn oáng daøi 8m, ñöôøng kính 273(7)mm\r\n</v>
          </cell>
          <cell r="D6501" t="str">
            <v>100m</v>
          </cell>
          <cell r="F6501">
            <v>64249940</v>
          </cell>
          <cell r="G6501">
            <v>6265392</v>
          </cell>
          <cell r="H6501">
            <v>2106375</v>
          </cell>
        </row>
        <row r="6502">
          <cell r="B6502" t="str">
            <v>BB.16101</v>
          </cell>
          <cell r="C6502" t="str">
            <v>Laép ñaët ñöôøng oáng daãn xaêng daàu trong kho queùt 2 lôùp sôn choáng ræ 1 lôùp sôn loùt - ñoaïn oáng daøi 6m, ñöôøng kính &lt;57mm</v>
          </cell>
          <cell r="D6502" t="str">
            <v>100m</v>
          </cell>
          <cell r="F6502">
            <v>4554971</v>
          </cell>
          <cell r="G6502">
            <v>1602356</v>
          </cell>
          <cell r="H6502">
            <v>15694</v>
          </cell>
        </row>
        <row r="6503">
          <cell r="B6503" t="str">
            <v>BB.16102</v>
          </cell>
          <cell r="C6503" t="str">
            <v>Laép ñaët ñöôøng oáng daãn xaêng daàu trong kho queùt 2 lôùp sôn choáng ræ 1 lôùp sôn loùt - ñoaïn oáng daøi 6m, ñöôøng kính 67-89mm</v>
          </cell>
          <cell r="D6503" t="str">
            <v>100m</v>
          </cell>
          <cell r="F6503">
            <v>5518484</v>
          </cell>
          <cell r="G6503">
            <v>1912025</v>
          </cell>
          <cell r="H6503">
            <v>25110</v>
          </cell>
        </row>
        <row r="6504">
          <cell r="B6504" t="str">
            <v>BB.16103</v>
          </cell>
          <cell r="C6504" t="str">
            <v>Laép ñaët ñöôøng oáng daãn xaêng daàu trong kho queùt 2 lôùp sôn choáng ræ 1 lôùp sôn loùt - ñoaïn oáng daøi 6m, ñöôøng kính 108(3.5)mm</v>
          </cell>
          <cell r="D6504" t="str">
            <v>100m</v>
          </cell>
          <cell r="F6504">
            <v>10203881</v>
          </cell>
          <cell r="G6504">
            <v>2261302</v>
          </cell>
          <cell r="H6504">
            <v>30341</v>
          </cell>
        </row>
        <row r="6505">
          <cell r="B6505" t="str">
            <v>BB.16104</v>
          </cell>
          <cell r="C6505" t="str">
            <v>Laép ñaët ñöôøng oáng daãn xaêng daàu trong kho queùt 2 lôùp sôn choáng ræ 1 lôùp sôn loùt - ñoaïn oáng daøi 6m, ñöôøng kính 108(4)mm</v>
          </cell>
          <cell r="D6505" t="str">
            <v>100m</v>
          </cell>
          <cell r="F6505">
            <v>11643280</v>
          </cell>
          <cell r="G6505">
            <v>2412536</v>
          </cell>
          <cell r="H6505">
            <v>34526</v>
          </cell>
        </row>
        <row r="6506">
          <cell r="B6506" t="str">
            <v>BB.16105</v>
          </cell>
          <cell r="C6506" t="str">
            <v>Laép ñaët ñöôøng oáng daãn xaêng daàu trong kho queùt 2 lôùp sôn choáng ræ 1 lôùp sôn loùt - ñoaïn oáng daøi 6m, ñöôøng kính 159(5)mm</v>
          </cell>
          <cell r="D6506" t="str">
            <v>100m</v>
          </cell>
          <cell r="F6506">
            <v>21401108</v>
          </cell>
          <cell r="G6506">
            <v>2586725</v>
          </cell>
          <cell r="H6506">
            <v>553391</v>
          </cell>
        </row>
        <row r="6507">
          <cell r="B6507" t="str">
            <v>BB.16106</v>
          </cell>
          <cell r="C6507" t="str">
            <v>Laép ñaët ñöôøng oáng daãn xaêng daàu trong kho queùt 2 lôùp sôn choáng ræ 1 lôùp sôn loùt - ñoaïn oáng daøi 6m, ñöôøng kính 159(6.3)mm</v>
          </cell>
          <cell r="D6507" t="str">
            <v>100m</v>
          </cell>
          <cell r="F6507">
            <v>25395132</v>
          </cell>
          <cell r="G6507">
            <v>2884241</v>
          </cell>
          <cell r="H6507">
            <v>582686</v>
          </cell>
        </row>
        <row r="6508">
          <cell r="B6508" t="str">
            <v>BB.16107</v>
          </cell>
          <cell r="C6508" t="str">
            <v>Laép ñaët ñöôøng oáng daãn xaêng daàu trong kho queùt 2 lôùp sôn choáng ræ 1 lôùp sôn loùt - ñoaïn oáng daøi 6m, ñöôøng kính 219(7)mm</v>
          </cell>
          <cell r="D6508" t="str">
            <v>100m</v>
          </cell>
          <cell r="F6508">
            <v>41006676</v>
          </cell>
          <cell r="G6508">
            <v>3240720</v>
          </cell>
          <cell r="H6508">
            <v>796444</v>
          </cell>
        </row>
        <row r="6509">
          <cell r="B6509" t="str">
            <v>BB.16108</v>
          </cell>
          <cell r="C6509" t="str">
            <v>Laép ñaët ñöôøng oáng daãn xaêng daàu trong kho queùt 2 lôùp sôn choáng ræ 1 lôùp sôn loùt - ñoaïn oáng daøi 6m, ñöôøng kính 219(9)mm</v>
          </cell>
          <cell r="D6509" t="str">
            <v>100m</v>
          </cell>
          <cell r="F6509">
            <v>52086344</v>
          </cell>
          <cell r="G6509">
            <v>3644010</v>
          </cell>
          <cell r="H6509">
            <v>853987</v>
          </cell>
        </row>
        <row r="6510">
          <cell r="B6510" t="str">
            <v>BB.16109</v>
          </cell>
          <cell r="C6510" t="str">
            <v>Laép ñaët ñöôøng oáng daãn xaêng daàu trong kho queùt 2 lôùp sôn choáng ræ 1 lôùp sôn loùt - ñoaïn oáng daøi 6m, ñöôøng kính 273(7)mm</v>
          </cell>
          <cell r="D6510" t="str">
            <v>100m</v>
          </cell>
          <cell r="F6510">
            <v>51413192</v>
          </cell>
          <cell r="G6510">
            <v>4220138</v>
          </cell>
          <cell r="H6510">
            <v>834108</v>
          </cell>
        </row>
        <row r="6511">
          <cell r="B6511" t="str">
            <v>BB.16201</v>
          </cell>
          <cell r="C6511" t="str">
            <v>Laép ñaët ñöôøng oáng daãn xaêng daàu trong kho boïc 1 lôùp vaûi thuûy tinh denta = 3+(-)0.5mm,  ñoaïn oáng daøi 6m, ñöôøng kính oáng &lt;57mm</v>
          </cell>
          <cell r="D6511" t="str">
            <v>100m</v>
          </cell>
          <cell r="F6511">
            <v>5580969</v>
          </cell>
          <cell r="G6511">
            <v>2196488</v>
          </cell>
          <cell r="H6511">
            <v>16007</v>
          </cell>
        </row>
        <row r="6512">
          <cell r="B6512" t="str">
            <v>BB.16202</v>
          </cell>
          <cell r="C6512" t="str">
            <v>Laép ñaët ñöôøng oáng daãn xaêng daàu trong kho boïc 1 lôùp vaûi thuûy tinh denta = 3+(-)0.5mm,  ñoaïn oáng daøi 6m, ñöôøng kính oáng 67-89mm</v>
          </cell>
          <cell r="D6512" t="str">
            <v>100m</v>
          </cell>
          <cell r="F6512">
            <v>7121755</v>
          </cell>
          <cell r="G6512">
            <v>2700600</v>
          </cell>
          <cell r="H6512">
            <v>25612</v>
          </cell>
        </row>
        <row r="6513">
          <cell r="B6513" t="str">
            <v>BB.16203</v>
          </cell>
          <cell r="C6513" t="str">
            <v>Laép ñaët ñöôøng oáng daãn xaêng daàu trong kho boïc 1 lôùp vaûi thuûy tinh denta = 3+(-)0.5mm,  ñoaïn oáng daøi 6m, ñöôøng kính oáng 108(3.5)mm</v>
          </cell>
          <cell r="D6513" t="str">
            <v>100m</v>
          </cell>
          <cell r="F6513">
            <v>12139024</v>
          </cell>
          <cell r="G6513">
            <v>3204712</v>
          </cell>
          <cell r="H6513">
            <v>30948</v>
          </cell>
        </row>
        <row r="6514">
          <cell r="B6514" t="str">
            <v>BB.16204</v>
          </cell>
          <cell r="C6514" t="str">
            <v>Laép ñaët ñöôøng oáng daãn xaêng daàu trong kho boïc 1 lôùp vaûi thuûy tinh denta = 3+(-)0.5mm,  ñoaïn oáng daøi 6m, ñöôøng kính oáng 108(4)mm</v>
          </cell>
          <cell r="D6514" t="str">
            <v>100m</v>
          </cell>
          <cell r="F6514">
            <v>13578423</v>
          </cell>
          <cell r="G6514">
            <v>3413558</v>
          </cell>
          <cell r="H6514">
            <v>35216</v>
          </cell>
        </row>
        <row r="6515">
          <cell r="B6515" t="str">
            <v>BB.16205</v>
          </cell>
          <cell r="C6515" t="str">
            <v>Laép ñaët ñöôøng oáng daãn xaêng daàu trong kho boïc 1 lôùp vaûi thuûy tinh denta = 3+(-)0.5mm,  ñoaïn oáng daøi 6m, ñöôøng kính oáng 159(5)mm</v>
          </cell>
          <cell r="D6515" t="str">
            <v>100m</v>
          </cell>
          <cell r="F6515">
            <v>23843452</v>
          </cell>
          <cell r="G6515">
            <v>3824950</v>
          </cell>
          <cell r="H6515">
            <v>564459</v>
          </cell>
        </row>
        <row r="6516">
          <cell r="B6516" t="str">
            <v>BB.16206</v>
          </cell>
          <cell r="C6516" t="str">
            <v>Laép ñaët ñöôøng oáng daãn xaêng daàu trong kho boïc 1 lôùp vaûi thuûy tinh denta = 3+(-)0.5mm,  ñoaïn oáng daøi 6m, ñöôøng kính oáng 159(6.3)mm</v>
          </cell>
          <cell r="D6516" t="str">
            <v>100m</v>
          </cell>
          <cell r="F6516">
            <v>27837476</v>
          </cell>
          <cell r="G6516">
            <v>4265148</v>
          </cell>
          <cell r="H6516">
            <v>594339</v>
          </cell>
        </row>
        <row r="6517">
          <cell r="B6517" t="str">
            <v>BB.16207</v>
          </cell>
          <cell r="C6517" t="str">
            <v>Laép ñaët ñöôøng oáng daãn xaêng daàu trong kho boïc 1 lôùp vaûi thuûy tinh denta = 3+(-)0.5mm,  ñoaïn oáng daøi 6m, ñöôøng kính oáng 219(7)mm</v>
          </cell>
          <cell r="D6517" t="str">
            <v>100m</v>
          </cell>
          <cell r="F6517">
            <v>44345384</v>
          </cell>
          <cell r="G6517">
            <v>4825072</v>
          </cell>
          <cell r="H6517">
            <v>812373</v>
          </cell>
        </row>
        <row r="6518">
          <cell r="B6518" t="str">
            <v>BB.16208</v>
          </cell>
          <cell r="C6518" t="str">
            <v>Laép ñaët ñöôøng oáng daãn xaêng daàu trong kho boïc 1 lôùp vaûi thuûy tinh denta = 3+(-)0.5mm,  ñoaïn oáng daøi 6m, ñöôøng kính oáng 219(9)mm</v>
          </cell>
          <cell r="D6518" t="str">
            <v>100m</v>
          </cell>
          <cell r="F6518">
            <v>55425052</v>
          </cell>
          <cell r="G6518">
            <v>5430006</v>
          </cell>
          <cell r="H6518">
            <v>871067</v>
          </cell>
        </row>
        <row r="6519">
          <cell r="B6519" t="str">
            <v>BB.16209</v>
          </cell>
          <cell r="C6519" t="str">
            <v>Laép ñaët ñöôøng oáng daãn xaêng daàu trong kho boïc 1 lôùp vaûi thuûy tinh denta = 3+(-)0.5mm,  ñoaïn oáng daøi 6m, ñöôøng kính oáng 273(7)mm</v>
          </cell>
          <cell r="D6519" t="str">
            <v>100m</v>
          </cell>
          <cell r="F6519">
            <v>55638572</v>
          </cell>
          <cell r="G6519">
            <v>6368465</v>
          </cell>
          <cell r="H6519">
            <v>850791</v>
          </cell>
        </row>
        <row r="6520">
          <cell r="B6520" t="str">
            <v>BB.16301</v>
          </cell>
          <cell r="C6520" t="str">
            <v>Laép ñaët ñöôøng oáng daãn xaêng daàu trong kho boïc 2 lôùp vaûi thuûy tinh denta = 6+(-)0.5mm,  ñoaïn oáng daøi 6m, ñöôøng kính oáng &lt;57mm</v>
          </cell>
          <cell r="D6520" t="str">
            <v>100m</v>
          </cell>
          <cell r="F6520">
            <v>6386129</v>
          </cell>
          <cell r="G6520">
            <v>2304512</v>
          </cell>
          <cell r="H6520">
            <v>16007</v>
          </cell>
        </row>
        <row r="6521">
          <cell r="B6521" t="str">
            <v>BB.16302</v>
          </cell>
          <cell r="C6521" t="str">
            <v>Laép ñaët ñöôøng oáng daãn xaêng daàu trong kho boïc 2 lôùp vaûi thuûy tinh denta = 6+(-)0.5mm,  ñoaïn oáng daøi 6m, ñöôøng kính oáng 67-89mm</v>
          </cell>
          <cell r="D6521" t="str">
            <v>100m</v>
          </cell>
          <cell r="F6521">
            <v>8359274</v>
          </cell>
          <cell r="G6521">
            <v>2859035</v>
          </cell>
          <cell r="H6521">
            <v>25612</v>
          </cell>
        </row>
        <row r="6522">
          <cell r="B6522" t="str">
            <v>BB.16303</v>
          </cell>
          <cell r="C6522" t="str">
            <v>Laép ñaët ñöôøng oáng daãn xaêng daàu trong kho boïc 2 lôùp vaûi thuûy tinh denta = 6+(-)0.5mm,  ñoaïn oáng daøi 6m, ñöôøng kính oáng 108(3.5)mm</v>
          </cell>
          <cell r="D6522" t="str">
            <v>100m</v>
          </cell>
          <cell r="F6522">
            <v>13634003</v>
          </cell>
          <cell r="G6522">
            <v>3390513</v>
          </cell>
          <cell r="H6522">
            <v>30948</v>
          </cell>
        </row>
        <row r="6523">
          <cell r="B6523" t="str">
            <v>BB.16304</v>
          </cell>
          <cell r="C6523" t="str">
            <v>Laép ñaët ñöôøng oáng daãn xaêng daàu trong kho boïc 2 lôùp vaûi thuûy tinh denta = 6+(-)0.5mm,  ñoaïn oáng daøi 6m, ñöôøng kính oáng 108(4)mm</v>
          </cell>
          <cell r="D6523" t="str">
            <v>100m</v>
          </cell>
          <cell r="F6523">
            <v>15073402</v>
          </cell>
          <cell r="G6523">
            <v>3617004</v>
          </cell>
          <cell r="H6523">
            <v>35216</v>
          </cell>
        </row>
        <row r="6524">
          <cell r="B6524" t="str">
            <v>BB.16305</v>
          </cell>
          <cell r="C6524" t="str">
            <v>Laép ñaët ñöôøng oáng daãn xaêng daàu trong kho boïc 2 lôùp vaûi thuûy tinh denta = 6+(-)0.5mm,  ñoaïn oáng daøi 6m, \r\nñöôøng kính oáng 159(5)mm</v>
          </cell>
          <cell r="D6524" t="str">
            <v>100m</v>
          </cell>
          <cell r="F6524">
            <v>26412248</v>
          </cell>
          <cell r="G6524">
            <v>4113014</v>
          </cell>
          <cell r="H6524">
            <v>564459</v>
          </cell>
        </row>
        <row r="6525">
          <cell r="B6525" t="str">
            <v>BB.16306</v>
          </cell>
          <cell r="C6525" t="str">
            <v>Laép ñaët ñöôøng oáng daãn xaêng daàu trong kho boïc 2 lôùp vaûi thuûy tinh denta = 6+(-)0.5mm,  ñoaïn oáng daøi 6m, ñöôøng kính oáng 159(6.3)mm</v>
          </cell>
          <cell r="D6525" t="str">
            <v>100m</v>
          </cell>
          <cell r="F6525">
            <v>30406272</v>
          </cell>
          <cell r="G6525">
            <v>4587419</v>
          </cell>
          <cell r="H6525">
            <v>594339</v>
          </cell>
        </row>
        <row r="6526">
          <cell r="B6526" t="str">
            <v>BB.16307</v>
          </cell>
          <cell r="C6526" t="str">
            <v>Laép ñaët ñöôøng oáng daãn xaêng daàu trong kho boïc 2 lôùp vaûi thuûy tinh denta = 6+(-)0.5mm,  ñoaïn oáng daøi 6m, ñöôøng kính oáng 219(7)mm</v>
          </cell>
          <cell r="D6526" t="str">
            <v>100m</v>
          </cell>
          <cell r="F6526">
            <v>47867500</v>
          </cell>
          <cell r="G6526">
            <v>5162647</v>
          </cell>
          <cell r="H6526">
            <v>812373</v>
          </cell>
        </row>
        <row r="6527">
          <cell r="B6527" t="str">
            <v>BB.16308</v>
          </cell>
          <cell r="C6527" t="str">
            <v>Laép ñaët ñöôøng oáng daãn xaêng daàu trong kho boïc 2 lôùp vaûi thuûy tinh denta = 6+(-)0.5mm,  ñoaïn oáng daøi 6m, ñöôøng kính oáng 219(9)mm</v>
          </cell>
          <cell r="D6527" t="str">
            <v>100m</v>
          </cell>
          <cell r="F6527">
            <v>58947168</v>
          </cell>
          <cell r="G6527">
            <v>5809891</v>
          </cell>
          <cell r="H6527">
            <v>871067</v>
          </cell>
        </row>
        <row r="6528">
          <cell r="B6528" t="str">
            <v>BB.16309</v>
          </cell>
          <cell r="C6528" t="str">
            <v>Laép ñaët ñöôøng oáng daãn xaêng daàu trong kho boïc 2 lôùp vaûi thuûy tinh denta = 6+(-)0.5mm,  ñoaïn oáng daøi 6m, ñöôøng kính oáng 273(7)mm</v>
          </cell>
          <cell r="D6528" t="str">
            <v>100m</v>
          </cell>
          <cell r="F6528">
            <v>60025776</v>
          </cell>
          <cell r="G6528">
            <v>6797410</v>
          </cell>
          <cell r="H6528">
            <v>850791</v>
          </cell>
        </row>
        <row r="6529">
          <cell r="B6529" t="str">
            <v>BB.16401</v>
          </cell>
          <cell r="C6529" t="str">
            <v>Laép ñaët ñöôøng oáng daãn xaêng daàu trong kho boïc 3 lôùp vaûi thuûy tinh denta = 9+(-)0.5mm,  ñoaïn oáng daøi 6m, ñöôøng kính oáng &lt;57mm</v>
          </cell>
          <cell r="D6529" t="str">
            <v>100m</v>
          </cell>
          <cell r="F6529">
            <v>7346765</v>
          </cell>
          <cell r="G6529">
            <v>2769015</v>
          </cell>
          <cell r="H6529">
            <v>16007</v>
          </cell>
        </row>
        <row r="6530">
          <cell r="B6530" t="str">
            <v>BB.16402</v>
          </cell>
          <cell r="C6530" t="str">
            <v>Laép ñaët ñöôøng oáng daãn xaêng daàu trong kho boïc 3 lôùp vaûi thuûy tinh denta = 9+(-)0.5mm,  ñoaïn oáng daøi 6m, ñöôøng kính oáng 67-89mm</v>
          </cell>
          <cell r="D6530" t="str">
            <v>100m</v>
          </cell>
          <cell r="F6530">
            <v>9830731</v>
          </cell>
          <cell r="G6530">
            <v>3431562</v>
          </cell>
          <cell r="H6530">
            <v>25612</v>
          </cell>
        </row>
        <row r="6531">
          <cell r="B6531" t="str">
            <v>BB.16403</v>
          </cell>
          <cell r="C6531" t="str">
            <v>Laép ñaët ñöôøng oáng daãn xaêng daàu trong kho boïc 3 lôùp vaûi thuûy tinh denta = 9+(-)0.5mm,  ñoaïn oáng daøi 6m, ñöôøng kính oáng 108(3.5)mm</v>
          </cell>
          <cell r="D6531" t="str">
            <v>100m</v>
          </cell>
          <cell r="F6531">
            <v>15408016</v>
          </cell>
          <cell r="G6531">
            <v>4068904</v>
          </cell>
          <cell r="H6531">
            <v>30948</v>
          </cell>
        </row>
        <row r="6532">
          <cell r="B6532" t="str">
            <v>BB.16404</v>
          </cell>
          <cell r="C6532" t="str">
            <v>Laép ñaët ñöôøng oáng daãn xaêng daàu trong kho boïc 3 lôùp vaûi thuûy tinh denta = 9+(-)0.5mm,  ñoaïn oáng daøi 6m, ñöôøng kính oáng 108(4)mm</v>
          </cell>
          <cell r="D6532" t="str">
            <v>100m</v>
          </cell>
          <cell r="F6532">
            <v>16847416</v>
          </cell>
          <cell r="G6532">
            <v>4339864</v>
          </cell>
          <cell r="H6532">
            <v>35216</v>
          </cell>
        </row>
        <row r="6533">
          <cell r="B6533" t="str">
            <v>BB.16405</v>
          </cell>
          <cell r="C6533" t="str">
            <v>Laép ñaët ñöôøng oáng daãn xaêng daàu trong kho boïc 3 lôùp vaûi thuûy tinh denta = 9+(-)0.5mm,  ñoaïn oáng daøi 6m, ñöôøng kính oáng 159(5)mm</v>
          </cell>
          <cell r="D6533" t="str">
            <v>100m</v>
          </cell>
          <cell r="F6533">
            <v>28999792</v>
          </cell>
          <cell r="G6533">
            <v>4887186</v>
          </cell>
          <cell r="H6533">
            <v>564459</v>
          </cell>
        </row>
        <row r="6534">
          <cell r="B6534" t="str">
            <v>BB.16406</v>
          </cell>
          <cell r="C6534" t="str">
            <v>Laép ñaët ñöôøng oáng daãn xaêng daàu trong kho boïc 3 lôùp vaûi thuûy tinh denta = 9+(-)0.5mm,  ñoaïn oáng daøi 6m, ñöôøng kính oáng 159(6.3)mm</v>
          </cell>
          <cell r="D6534" t="str">
            <v>100m</v>
          </cell>
          <cell r="F6534">
            <v>32993816</v>
          </cell>
          <cell r="G6534">
            <v>5449361</v>
          </cell>
          <cell r="H6534">
            <v>594339</v>
          </cell>
        </row>
        <row r="6535">
          <cell r="B6535" t="str">
            <v>BB.16407</v>
          </cell>
          <cell r="C6535" t="str">
            <v>Laép ñaët ñöôøng oáng daãn xaêng daàu trong kho boïc 3 lôùp vaûi thuûy tinh denta = 9+(-)0.5mm,  ñoaïn oáng daøi 6m, ñöôøng kính oáng 219(7)mm</v>
          </cell>
          <cell r="D6535" t="str">
            <v>100m</v>
          </cell>
          <cell r="F6535">
            <v>51412276</v>
          </cell>
          <cell r="G6535">
            <v>6196977</v>
          </cell>
          <cell r="H6535">
            <v>812373</v>
          </cell>
        </row>
        <row r="6536">
          <cell r="B6536" t="str">
            <v>BB.16408</v>
          </cell>
          <cell r="C6536" t="str">
            <v>Laép ñaët ñöôøng oáng daãn xaêng daàu trong kho boïc 3 lôùp vaûi thuûy tinh denta = 9+(-)0.5mm,  ñoaïn oáng daøi 6m, ñöôøng kính oáng 219(9)mm</v>
          </cell>
          <cell r="D6536" t="str">
            <v>100m</v>
          </cell>
          <cell r="F6536">
            <v>62491944</v>
          </cell>
          <cell r="G6536">
            <v>6972049</v>
          </cell>
          <cell r="H6536">
            <v>871067</v>
          </cell>
        </row>
        <row r="6537">
          <cell r="B6537" t="str">
            <v>BB.16409</v>
          </cell>
          <cell r="C6537" t="str">
            <v>Laép ñaët ñöôøng oáng daãn xaêng daàu trong kho boïc 3 lôùp vaûi thuûy tinh denta = 9+(-)0.5mm,  ñoaïn oáng daøi 6m, ñöôøng kính oáng 273(7)mm</v>
          </cell>
          <cell r="D6537" t="str">
            <v>100m</v>
          </cell>
          <cell r="F6537">
            <v>64432028</v>
          </cell>
          <cell r="G6537">
            <v>8155812</v>
          </cell>
          <cell r="H6537">
            <v>850791</v>
          </cell>
        </row>
        <row r="6538">
          <cell r="B6538" t="str">
            <v>BB.17101</v>
          </cell>
          <cell r="C6538" t="str">
            <v>Laép ñaët ñöôøng oáng daãn xaêng daàu qua soâng - hoà boïc 3 lôùp vaûi thuûy tinh denta=9+(-)0.5 mm, ñoaïn oáng daøi 6m, ñöôøng kính oáng 108mm</v>
          </cell>
          <cell r="D6538" t="str">
            <v>100m</v>
          </cell>
          <cell r="F6538">
            <v>29374172</v>
          </cell>
          <cell r="G6538">
            <v>4565814</v>
          </cell>
          <cell r="H6538">
            <v>2827230</v>
          </cell>
        </row>
        <row r="6539">
          <cell r="B6539" t="str">
            <v>BB.17102</v>
          </cell>
          <cell r="C6539" t="str">
            <v>Laép ñaët ñöôøng oáng daãn xaêng daàu qua soâng - hoà boïc 3 lôùp vaûi thuûy tinh denta=9+(-)0.5 mm, ñoaïn oáng daøi 6m, ñöôøng kính oáng 159(8)mm</v>
          </cell>
          <cell r="D6539" t="str">
            <v>100m</v>
          </cell>
          <cell r="F6539">
            <v>44319528</v>
          </cell>
          <cell r="G6539">
            <v>5221160</v>
          </cell>
          <cell r="H6539">
            <v>3190987</v>
          </cell>
        </row>
        <row r="6540">
          <cell r="B6540" t="str">
            <v>BB.17103</v>
          </cell>
          <cell r="C6540" t="str">
            <v>Laép ñaët ñöôøng oáng daãn xaêng daàu qua soâng - hoà boïc 3 lôùp vaûi thuûy tinh denta=9+(-)0.5 mm, ñoaïn oáng daøi 6m, ñöôøng kính oáng 159(12)mm</v>
          </cell>
          <cell r="D6540" t="str">
            <v>100m</v>
          </cell>
          <cell r="F6540">
            <v>59457304</v>
          </cell>
          <cell r="G6540">
            <v>5819343</v>
          </cell>
          <cell r="H6540">
            <v>3287974</v>
          </cell>
        </row>
        <row r="6541">
          <cell r="B6541" t="str">
            <v>BB.17104</v>
          </cell>
          <cell r="C6541" t="str">
            <v>Laép ñaët ñöôøng oáng daãn xaêng daàu qua soâng - hoà boïc 3 lôùp vaûi thuûy tinh denta=9+(-)0.5 mm, ñoaïn oáng daøi 6m, ñöôøng kính oáng 219(9)mm</v>
          </cell>
          <cell r="D6541" t="str">
            <v>100m</v>
          </cell>
          <cell r="F6541">
            <v>66866060</v>
          </cell>
          <cell r="G6541">
            <v>6583613</v>
          </cell>
          <cell r="H6541">
            <v>3900517</v>
          </cell>
        </row>
        <row r="6542">
          <cell r="B6542" t="str">
            <v>BB.17105</v>
          </cell>
          <cell r="C6542" t="str">
            <v>Laép ñaët ñöôøng oáng daãn xaêng daàu qua soâng - hoà boïc 3 lôùp vaûi thuûy tinh denta=9+(-)0.5 mm, ñoaïn oáng daøi 6m, ñöôøng kính oáng 219(12)mm</v>
          </cell>
          <cell r="D6542" t="str">
            <v>100m</v>
          </cell>
          <cell r="F6542">
            <v>83107944</v>
          </cell>
          <cell r="G6542">
            <v>7406846</v>
          </cell>
          <cell r="H6542">
            <v>5115768</v>
          </cell>
        </row>
        <row r="6543">
          <cell r="B6543" t="str">
            <v>BB.17106</v>
          </cell>
          <cell r="C6543" t="str">
            <v>Laép ñaët ñöôøng oáng daãn xaêng daàu qua soâng - hoà boïc 3 lôùp vaûi thuûy tinh denta=9+(-)0.5 mm, ñoaïn oáng daøi 6m, ñöôøng kính oáng 273(12)mm</v>
          </cell>
          <cell r="D6543" t="str">
            <v>100m</v>
          </cell>
          <cell r="F6543">
            <v>104000000</v>
          </cell>
          <cell r="G6543">
            <v>8814758</v>
          </cell>
          <cell r="H6543">
            <v>5232483</v>
          </cell>
        </row>
        <row r="6544">
          <cell r="B6544" t="str">
            <v>BB.17201</v>
          </cell>
          <cell r="C6544" t="str">
            <v>Laép ñaët ñöôøng oáng daãn xaêng daàu qua ñöôøng boä -  ñöôøng saét boïc 3 lôùp vaûi thuûy tinh denta=9+(-)0.5 mm, ñoaïn oáng daøi 6m, ñöôøng kính oáng 108(8)mm</v>
          </cell>
          <cell r="D6544" t="str">
            <v>100m</v>
          </cell>
          <cell r="F6544">
            <v>29743974</v>
          </cell>
          <cell r="G6544">
            <v>4684641</v>
          </cell>
          <cell r="H6544">
            <v>1583386</v>
          </cell>
        </row>
        <row r="6545">
          <cell r="B6545" t="str">
            <v>BB.17202</v>
          </cell>
          <cell r="C6545" t="str">
            <v>Laép ñaët ñöôøng oáng daãn xaêng daàu qua ñöôøng boä -  ñöôøng saét boïc 3 lôùp vaûi thuûy tinh denta=9+(-)0.5 mm, ñoaïn oáng daøi 6m, ñöôøng kính oáng 159(8)mm</v>
          </cell>
          <cell r="D6545" t="str">
            <v>100m</v>
          </cell>
          <cell r="F6545">
            <v>44332928</v>
          </cell>
          <cell r="G6545">
            <v>5408402</v>
          </cell>
          <cell r="H6545">
            <v>1911250</v>
          </cell>
        </row>
        <row r="6546">
          <cell r="B6546" t="str">
            <v>BB.17203</v>
          </cell>
          <cell r="C6546" t="str">
            <v>Laép ñaët ñöôøng oáng daãn xaêng daàu qua ñöôøng boä -  ñöôøng saét boïc 3 lôùp vaûi thuûy tinh denta=9+(-)0.5 mm, ñoaïn oáng daøi 6m, ñöôøng kính oáng 159(12)mm</v>
          </cell>
          <cell r="D6546" t="str">
            <v>100m</v>
          </cell>
          <cell r="F6546">
            <v>59470704</v>
          </cell>
          <cell r="G6546">
            <v>6031340</v>
          </cell>
          <cell r="H6546">
            <v>2008237</v>
          </cell>
        </row>
        <row r="6547">
          <cell r="B6547" t="str">
            <v>BB.17204</v>
          </cell>
          <cell r="C6547" t="str">
            <v>Laép ñaët ñöôøng oáng daãn xaêng daàu qua ñöôøng boä -  ñöôøng saét boïc 3 lôùp vaûi thuûy tinh denta=9+(-)0.5 mm, ñoaïn oáng daøi 6m, ñöôøng kính oáng 1219(9)mm</v>
          </cell>
          <cell r="D6547" t="str">
            <v>100m</v>
          </cell>
          <cell r="F6547">
            <v>66881400</v>
          </cell>
          <cell r="G6547">
            <v>6751500</v>
          </cell>
          <cell r="H6547">
            <v>2584887</v>
          </cell>
        </row>
        <row r="6548">
          <cell r="B6548" t="str">
            <v>BB.17205</v>
          </cell>
          <cell r="C6548" t="str">
            <v>Laép ñaët ñöôøng oáng daãn xaêng daàu qua ñöôøng boä -  ñöôøng saét boïc 3 lôùp vaûi thuûy tinh denta=9+(-)0.5 mm, ñoaïn oáng daøi 6m, ñöôøng kính oáng 219(12)mm</v>
          </cell>
          <cell r="D6548" t="str">
            <v>100m</v>
          </cell>
          <cell r="F6548">
            <v>83123144</v>
          </cell>
          <cell r="G6548">
            <v>7594087</v>
          </cell>
          <cell r="H6548">
            <v>2685106</v>
          </cell>
        </row>
        <row r="6549">
          <cell r="B6549" t="str">
            <v>BB.17206</v>
          </cell>
          <cell r="C6549" t="str">
            <v>Laép ñaët ñöôøng oáng daãn xaêng daàu qua ñöôøng boä -  ñöôøng saét boïc 3 lôùp vaûi thuûy tinh denta=9+(-)0.5 mm, ñoaïn oáng daøi 6m, ñöôøng kính oáng 273(12)mm</v>
          </cell>
          <cell r="D6549" t="str">
            <v>100m</v>
          </cell>
          <cell r="F6549">
            <v>104000000</v>
          </cell>
          <cell r="G6549">
            <v>9040259</v>
          </cell>
          <cell r="H6549">
            <v>2765928</v>
          </cell>
        </row>
        <row r="6550">
          <cell r="B6550" t="str">
            <v>BB.17301</v>
          </cell>
          <cell r="C6550" t="str">
            <v>Laép ñaët ñöôøng oáng loàng daãn xaêng daàu boïc 1 lôùp vaûi thuûy tinh denta=3+(-)0.5 mm, ñöôøng kính oáng 219x7mm</v>
          </cell>
          <cell r="D6550" t="str">
            <v>100m</v>
          </cell>
          <cell r="F6550">
            <v>4235866</v>
          </cell>
          <cell r="G6550">
            <v>519866</v>
          </cell>
          <cell r="H6550">
            <v>841423</v>
          </cell>
        </row>
        <row r="6551">
          <cell r="B6551" t="str">
            <v>BB.17302</v>
          </cell>
          <cell r="C6551" t="str">
            <v>Laép ñaët ñöôøng oáng loàng daãn xaêng daàu boïc 1 lôùp vaûi thuûy tinh denta=3+(-)0.5 mm, ñöôøng kính oáng 273x8mm</v>
          </cell>
          <cell r="D6551" t="str">
            <v>100m</v>
          </cell>
          <cell r="F6551">
            <v>6022653</v>
          </cell>
          <cell r="G6551">
            <v>619338</v>
          </cell>
          <cell r="H6551">
            <v>924191</v>
          </cell>
        </row>
        <row r="6552">
          <cell r="B6552" t="str">
            <v>BB.17303</v>
          </cell>
          <cell r="C6552" t="str">
            <v>Laép ñaët ñöôøng oáng loàng daãn xaêng daàu boïc 1 lôùp vaûi thuûy tinh denta=3+(-)0.5 mm, ñöôøng kính oáng 235x8mm</v>
          </cell>
          <cell r="D6552" t="str">
            <v>100m</v>
          </cell>
          <cell r="F6552">
            <v>7196716</v>
          </cell>
          <cell r="G6552">
            <v>741765</v>
          </cell>
          <cell r="H6552">
            <v>977267</v>
          </cell>
        </row>
        <row r="6553">
          <cell r="B6553" t="str">
            <v>BB.17304</v>
          </cell>
          <cell r="C6553" t="str">
            <v>Laép ñaët ñöôøng oáng loàng daãn xaêng daàu boïc 1 lôùp vaûi thuûy tinh denta=3+(-)0.5 mm, ñöôøng kính oáng 426mm</v>
          </cell>
          <cell r="D6553" t="str">
            <v>100m</v>
          </cell>
          <cell r="F6553">
            <v>11759885</v>
          </cell>
          <cell r="G6553">
            <v>828184</v>
          </cell>
          <cell r="H6553">
            <v>999347</v>
          </cell>
        </row>
        <row r="6554">
          <cell r="B6554" t="str">
            <v>BB.18101</v>
          </cell>
          <cell r="C6554" t="str">
            <v>Laép ñaët oáng ñoàng baèng phöông phaùp haøn - ñoaïn oáng daøi 2m, ñöôøng kính 6.4mm</v>
          </cell>
          <cell r="D6554" t="str">
            <v>100m</v>
          </cell>
          <cell r="F6554">
            <v>317572</v>
          </cell>
          <cell r="G6554">
            <v>565474</v>
          </cell>
        </row>
        <row r="6555">
          <cell r="B6555" t="str">
            <v>BB.18102</v>
          </cell>
          <cell r="C6555" t="str">
            <v>Laép ñaët oáng ñoàng baèng phöông phaùp haøn - ñoaïn oáng daøi 2m, ñöôøng kính 9.5mm</v>
          </cell>
          <cell r="D6555" t="str">
            <v>100m</v>
          </cell>
          <cell r="F6555">
            <v>461455</v>
          </cell>
          <cell r="G6555">
            <v>666003</v>
          </cell>
        </row>
        <row r="6556">
          <cell r="B6556" t="str">
            <v>BB.18103</v>
          </cell>
          <cell r="C6556" t="str">
            <v>Laép ñaët oáng ñoàng baèng phöông phaùp haøn - ñoaïn oáng daøi 2m, ñöôøng kính 12.7mm</v>
          </cell>
          <cell r="D6556" t="str">
            <v>100m</v>
          </cell>
          <cell r="F6556">
            <v>592092</v>
          </cell>
          <cell r="G6556">
            <v>701188</v>
          </cell>
        </row>
        <row r="6557">
          <cell r="B6557" t="str">
            <v>BB.18104</v>
          </cell>
          <cell r="C6557" t="str">
            <v>Laép ñaët oáng ñoàng baèng phöông phaùp haøn - ñoaïn oáng daøi 2m, ñöôøng kính 15.9mm</v>
          </cell>
          <cell r="D6557" t="str">
            <v>100m</v>
          </cell>
          <cell r="F6557">
            <v>734262</v>
          </cell>
          <cell r="G6557">
            <v>770302</v>
          </cell>
        </row>
        <row r="6558">
          <cell r="B6558" t="str">
            <v>BB.18105</v>
          </cell>
          <cell r="C6558" t="str">
            <v>Laép ñaët oáng ñoàng baèng phöông phaùp haøn - ñoaïn oáng daøi 2m, ñöôøng kính 19.1mm</v>
          </cell>
          <cell r="D6558" t="str">
            <v>100m</v>
          </cell>
          <cell r="F6558">
            <v>922230</v>
          </cell>
          <cell r="G6558">
            <v>929473</v>
          </cell>
        </row>
        <row r="6559">
          <cell r="B6559" t="str">
            <v>BB.18106</v>
          </cell>
          <cell r="C6559" t="str">
            <v>Laép ñaët oáng ñoàng baèng phöông phaùp haøn - ñoaïn oáng daøi 2m, ñöôøng kính 22.2mm</v>
          </cell>
          <cell r="D6559" t="str">
            <v>100m</v>
          </cell>
          <cell r="F6559">
            <v>1018497</v>
          </cell>
          <cell r="G6559">
            <v>966333</v>
          </cell>
        </row>
        <row r="6560">
          <cell r="B6560" t="str">
            <v>BB.18107</v>
          </cell>
          <cell r="C6560" t="str">
            <v>Laép ñaët oáng ñoàng baèng phöông phaùp haøn - ñoaïn oáng daøi 2m, ñöôøng kính 25.4mm</v>
          </cell>
          <cell r="D6560" t="str">
            <v>100m</v>
          </cell>
          <cell r="F6560">
            <v>1160902</v>
          </cell>
          <cell r="G6560">
            <v>995654</v>
          </cell>
        </row>
        <row r="6561">
          <cell r="B6561" t="str">
            <v>BB.18108</v>
          </cell>
          <cell r="C6561" t="str">
            <v>Laép ñaët oáng ñoàng baèng phöông phaùp haøn - ñoaïn oáng daøi 2m, ñöôøng kính 28.6mm</v>
          </cell>
          <cell r="D6561" t="str">
            <v>100m</v>
          </cell>
          <cell r="F6561">
            <v>1306946</v>
          </cell>
          <cell r="G6561">
            <v>1012409</v>
          </cell>
        </row>
        <row r="6562">
          <cell r="B6562" t="str">
            <v>BB.18109</v>
          </cell>
          <cell r="C6562" t="str">
            <v>Laép ñaët oáng ñoàng baèng phöông phaùp haøn - ñoaïn oáng daøi 2m, ñöôøng kính 31.8mm</v>
          </cell>
          <cell r="D6562" t="str">
            <v>100m</v>
          </cell>
          <cell r="F6562">
            <v>1399378</v>
          </cell>
          <cell r="G6562">
            <v>1035447</v>
          </cell>
        </row>
        <row r="6563">
          <cell r="B6563" t="str">
            <v>BB.18110</v>
          </cell>
          <cell r="C6563" t="str">
            <v>Laép ñaët oáng ñoàng baèng phöông phaùp haøn - ñoaïn oáng daøi 2m, ñöôøng kính 34.9mm</v>
          </cell>
          <cell r="D6563" t="str">
            <v>100m</v>
          </cell>
          <cell r="F6563">
            <v>1537674</v>
          </cell>
          <cell r="G6563">
            <v>928635</v>
          </cell>
        </row>
        <row r="6564">
          <cell r="B6564" t="str">
            <v>BB.18111</v>
          </cell>
          <cell r="C6564" t="str">
            <v>Laép ñaët oáng ñoàng baèng phöông phaùp haøn - ñoaïn oáng daøi 2m, ñöôøng kính 38.1mm</v>
          </cell>
          <cell r="D6564" t="str">
            <v>100m</v>
          </cell>
          <cell r="F6564">
            <v>1783444</v>
          </cell>
          <cell r="G6564">
            <v>956280</v>
          </cell>
        </row>
        <row r="6565">
          <cell r="B6565" t="str">
            <v>BB.18112</v>
          </cell>
          <cell r="C6565" t="str">
            <v>Laép ñaët oáng ñoàng baèng phöông phaùp haøn - ñoaïn oáng daøi 2m, ñöôøng kính 41.3mm</v>
          </cell>
          <cell r="D6565" t="str">
            <v>100m</v>
          </cell>
          <cell r="F6565">
            <v>1921625</v>
          </cell>
          <cell r="G6565">
            <v>972616</v>
          </cell>
        </row>
        <row r="6566">
          <cell r="B6566" t="str">
            <v>BB.18113</v>
          </cell>
          <cell r="C6566" t="str">
            <v>Laép ñaët oáng ñoàng baèng phöông phaùp haøn - ñoaïn oáng daøi 2m, ñöôøng kính 54mm</v>
          </cell>
          <cell r="D6566" t="str">
            <v>100m</v>
          </cell>
          <cell r="F6566">
            <v>2497799</v>
          </cell>
          <cell r="G6566">
            <v>1066862</v>
          </cell>
        </row>
        <row r="6567">
          <cell r="B6567" t="str">
            <v>BB.18114</v>
          </cell>
          <cell r="C6567" t="str">
            <v>Laép ñaët oáng ñoàng baèng phöông phaùp haøn - ñoaïn oáng daøi 2m, ñöôøng kính 66.7mm</v>
          </cell>
          <cell r="D6567" t="str">
            <v>100m</v>
          </cell>
          <cell r="F6567">
            <v>3073982</v>
          </cell>
          <cell r="G6567">
            <v>1144772</v>
          </cell>
        </row>
        <row r="6568">
          <cell r="B6568" t="str">
            <v>BB.19101</v>
          </cell>
          <cell r="C6568" t="str">
            <v>Laép ñaët oáng nhöïa mieäng baùt noái baèng phöông phaùp daùn keo, ñoaïn oáng daøi 6m, ñöôøng kính oáng 20mm</v>
          </cell>
          <cell r="D6568" t="str">
            <v>100m</v>
          </cell>
          <cell r="F6568">
            <v>436224</v>
          </cell>
          <cell r="G6568">
            <v>183465</v>
          </cell>
        </row>
        <row r="6569">
          <cell r="B6569" t="str">
            <v>BB.19102</v>
          </cell>
          <cell r="C6569" t="str">
            <v>Laép ñaët oáng nhöïa mieäng baùt noái baèng phöông phaùp daùn keo, ñoaïn oáng daøi 6m, ñöôøng kính oáng 25mm</v>
          </cell>
          <cell r="D6569" t="str">
            <v>100m</v>
          </cell>
          <cell r="F6569">
            <v>608601</v>
          </cell>
          <cell r="G6569">
            <v>214461</v>
          </cell>
        </row>
        <row r="6570">
          <cell r="B6570" t="str">
            <v>BB.19103</v>
          </cell>
          <cell r="C6570" t="str">
            <v>Laép ñaët oáng nhöïa mieäng baùt noái baèng phöông phaùp daùn keo, ñoaïn oáng daøi 6m, ñöôøng kính oáng 32mm</v>
          </cell>
          <cell r="D6570" t="str">
            <v>100m</v>
          </cell>
          <cell r="F6570">
            <v>760576</v>
          </cell>
          <cell r="G6570">
            <v>258024</v>
          </cell>
        </row>
        <row r="6571">
          <cell r="B6571" t="str">
            <v>BB.19104</v>
          </cell>
          <cell r="C6571" t="str">
            <v>laép ñaët oáng nhöïa mieäng baùt noái bfng phöông phaùp daùn keo, ñoaïn oáng daøi 6m, ñöôøng kính oáng 40mm</v>
          </cell>
          <cell r="D6571" t="str">
            <v>100m</v>
          </cell>
          <cell r="F6571">
            <v>902680</v>
          </cell>
          <cell r="G6571">
            <v>322111</v>
          </cell>
        </row>
        <row r="6572">
          <cell r="B6572" t="str">
            <v>BB.19105</v>
          </cell>
          <cell r="C6572" t="str">
            <v>Laép ñaët oáng nhöïa mieäng baùt noái baèng phöông phaùp daùn keo, ñoaïn oáng daøi 6m, ñöôøng kính oáng 50mm</v>
          </cell>
          <cell r="D6572" t="str">
            <v>100m</v>
          </cell>
          <cell r="F6572">
            <v>1136154</v>
          </cell>
          <cell r="G6572">
            <v>402953</v>
          </cell>
        </row>
        <row r="6573">
          <cell r="B6573" t="str">
            <v>BB.19106</v>
          </cell>
          <cell r="C6573" t="str">
            <v>Laép ñaët oáng nhöïa mieäng baùt noái baèng phöông phaùp daùn keo, ñoaïn oáng daøi 6m, ñöôøng kính oáng 60mm</v>
          </cell>
          <cell r="D6573" t="str">
            <v>100m</v>
          </cell>
          <cell r="F6573">
            <v>1420962</v>
          </cell>
          <cell r="G6573">
            <v>439814</v>
          </cell>
        </row>
        <row r="6574">
          <cell r="B6574" t="str">
            <v>BB.19107</v>
          </cell>
          <cell r="C6574" t="str">
            <v>Laép ñaët oáng nhöïa mieäng baùt noái baèng phöông phaùp daùn keo, ñoaïn oáng daøi 6m, ñöôøng kính oáng 89mm</v>
          </cell>
          <cell r="D6574" t="str">
            <v>100m</v>
          </cell>
          <cell r="F6574">
            <v>3683588</v>
          </cell>
          <cell r="G6574">
            <v>464527</v>
          </cell>
        </row>
        <row r="6575">
          <cell r="B6575" t="str">
            <v>BB.19108</v>
          </cell>
          <cell r="C6575" t="str">
            <v>Laép ñaët oáng nhöïa mieäng baùt noái baèng phöông phaùp daùn keo, ñoaïn oáng daøi 6m, ñöôøng kính oáng 100mm</v>
          </cell>
          <cell r="D6575" t="str">
            <v>100m</v>
          </cell>
          <cell r="F6575">
            <v>4302550</v>
          </cell>
          <cell r="G6575">
            <v>565893</v>
          </cell>
        </row>
        <row r="6576">
          <cell r="B6576" t="str">
            <v>BB.19109</v>
          </cell>
          <cell r="C6576" t="str">
            <v>Laép ñaët oáng nhöïa mieäng baùt noái baèng phöông phaùp daùn keo, ñoaïn oáng daøi 6m, ñöôøng kính oáng 125mm</v>
          </cell>
          <cell r="D6576" t="str">
            <v>100m</v>
          </cell>
          <cell r="F6576">
            <v>5182078</v>
          </cell>
          <cell r="G6576">
            <v>614901</v>
          </cell>
        </row>
        <row r="6577">
          <cell r="B6577" t="str">
            <v>BB.19110</v>
          </cell>
          <cell r="C6577" t="str">
            <v>Laép ñaët oáng nhöïa mieäng baùt noái baèng phöông phaùp daùn keo, ñoaïn oáng daøi 6m, ñöôøng kính oáng 150mm</v>
          </cell>
          <cell r="D6577" t="str">
            <v>100m</v>
          </cell>
          <cell r="F6577">
            <v>7213941</v>
          </cell>
          <cell r="G6577">
            <v>663909</v>
          </cell>
        </row>
        <row r="6578">
          <cell r="B6578" t="str">
            <v>BB.19111</v>
          </cell>
          <cell r="C6578" t="str">
            <v>Laép ñaët oáng nhöïa mieäng baùt noái baèng phöông phaùp daùn keo, ñoaïn oáng daøi 6m, ñöôøng kính oáng 200mm</v>
          </cell>
          <cell r="D6578" t="str">
            <v>100m</v>
          </cell>
          <cell r="F6578">
            <v>11299030</v>
          </cell>
          <cell r="G6578">
            <v>836065</v>
          </cell>
        </row>
        <row r="6579">
          <cell r="B6579" t="str">
            <v>BB.19112</v>
          </cell>
          <cell r="C6579" t="str">
            <v>Laép ñaët oáng nhöïa mieäng baùt noái baèng phöông phaùp daùn keo, ñoaïn oáng daøi 6m, ñöôøng kính oáng 250mm</v>
          </cell>
          <cell r="D6579" t="str">
            <v>100m</v>
          </cell>
          <cell r="F6579">
            <v>22749356</v>
          </cell>
          <cell r="G6579">
            <v>940363</v>
          </cell>
        </row>
        <row r="6580">
          <cell r="B6580" t="str">
            <v>BB.19113</v>
          </cell>
          <cell r="C6580" t="str">
            <v>Laép ñaët oáng nhöïa mieäng baùt noái baèng phöông phaùp daùn keo, ñoaïn oáng daøi 6m, ñöôøng kính oáng 300mm</v>
          </cell>
          <cell r="D6580" t="str">
            <v>100m</v>
          </cell>
          <cell r="F6580">
            <v>27299210</v>
          </cell>
          <cell r="G6580">
            <v>1128436</v>
          </cell>
        </row>
        <row r="6581">
          <cell r="B6581" t="str">
            <v>BB.19201</v>
          </cell>
          <cell r="C6581" t="str">
            <v>Laép ñaët oáng nhöïa pvc noái baèng phöông phaùp haøn, ñoaïn oáng daøi 6m, ñöôøng kính oáng 100mm</v>
          </cell>
          <cell r="D6581" t="str">
            <v>100m</v>
          </cell>
          <cell r="F6581">
            <v>4449595</v>
          </cell>
          <cell r="G6581">
            <v>584743</v>
          </cell>
        </row>
        <row r="6582">
          <cell r="B6582" t="str">
            <v>BB.19202</v>
          </cell>
          <cell r="C6582" t="str">
            <v>Laép ñaët oáng nhöïa pvc noái baèng phöông phaùp haøn, ñoaïn oáng daøi 6m, ñöôøng kính oáng 150mm</v>
          </cell>
          <cell r="D6582" t="str">
            <v>100m</v>
          </cell>
          <cell r="F6582">
            <v>7470497</v>
          </cell>
          <cell r="G6582">
            <v>613645</v>
          </cell>
        </row>
        <row r="6583">
          <cell r="B6583" t="str">
            <v>BB.19203</v>
          </cell>
          <cell r="C6583" t="str">
            <v>Laép ñaët oáng nhöïa pvc noái baèng phöông phaùp haøn, ñoaïn oáng daøi 6m, ñöôøng kính oáng 200mm</v>
          </cell>
          <cell r="D6583" t="str">
            <v>100m</v>
          </cell>
          <cell r="F6583">
            <v>11660776</v>
          </cell>
          <cell r="G6583">
            <v>818472</v>
          </cell>
        </row>
        <row r="6584">
          <cell r="B6584" t="str">
            <v>BB.19204</v>
          </cell>
          <cell r="C6584" t="str">
            <v>Laép ñaët oáng nhöïa pvc noái baèng phöông phaùp haøn, ñoaïn oáng daøi 6m, ñöôøng kính oáng 250mm</v>
          </cell>
          <cell r="D6584" t="str">
            <v>100m</v>
          </cell>
          <cell r="F6584">
            <v>23246624</v>
          </cell>
          <cell r="G6584">
            <v>1023299</v>
          </cell>
        </row>
        <row r="6585">
          <cell r="B6585" t="str">
            <v>BB.19205</v>
          </cell>
          <cell r="C6585" t="str">
            <v>Laép ñaët oáng nhöïa pvc mieäng baùt baèng phöông phaùp noái gioaêng ñoaïn oáng daøi m, ñöôøng kính oáng 300mm</v>
          </cell>
          <cell r="D6585" t="str">
            <v>100m</v>
          </cell>
          <cell r="F6585">
            <v>27937292</v>
          </cell>
          <cell r="G6585">
            <v>1229802</v>
          </cell>
        </row>
        <row r="6586">
          <cell r="B6586" t="str">
            <v>BB.19301</v>
          </cell>
          <cell r="C6586" t="str">
            <v>Laép ñaët oáng nhöïa pvc noái baèng phöông phaùp haøn, ñoaïn oáng daøi 6m, ñöôøng kính oáng 20mm</v>
          </cell>
          <cell r="D6586" t="str">
            <v>100m</v>
          </cell>
          <cell r="F6586">
            <v>323232</v>
          </cell>
          <cell r="G6586">
            <v>578041</v>
          </cell>
          <cell r="H6586">
            <v>24394</v>
          </cell>
        </row>
        <row r="6587">
          <cell r="B6587" t="str">
            <v>BB.19302</v>
          </cell>
          <cell r="C6587" t="str">
            <v>Laép ñaët oáng nhöïa pvc noái baèng phöông phaùp haøn, ñoaïn oáng daøi 6m, ñöôøng kính oáng 25mm</v>
          </cell>
          <cell r="D6587" t="str">
            <v>100m</v>
          </cell>
          <cell r="F6587">
            <v>434343</v>
          </cell>
          <cell r="G6587">
            <v>628305</v>
          </cell>
          <cell r="H6587">
            <v>27647</v>
          </cell>
        </row>
        <row r="6588">
          <cell r="B6588" t="str">
            <v>BB.19303</v>
          </cell>
          <cell r="C6588" t="str">
            <v>Laép ñaët oáng nhöïa pvc noái baèng phöông phaùp haøn, ñoaïn oáng daøi 6m, ñöôøng kính oáng 32mm</v>
          </cell>
          <cell r="D6588" t="str">
            <v>100m</v>
          </cell>
          <cell r="F6588">
            <v>636364</v>
          </cell>
          <cell r="G6588">
            <v>653437</v>
          </cell>
          <cell r="H6588">
            <v>35778</v>
          </cell>
        </row>
        <row r="6589">
          <cell r="B6589" t="str">
            <v>BB.19304</v>
          </cell>
          <cell r="C6589" t="str">
            <v>Laép ñaët oáng nhöïa pvc noái baèng phöông phaùp haøn, ñoaïn oáng daøi 6m, ñöôøng kính oáng 40mm</v>
          </cell>
          <cell r="D6589" t="str">
            <v>100m</v>
          </cell>
          <cell r="F6589">
            <v>818182</v>
          </cell>
          <cell r="G6589">
            <v>729672</v>
          </cell>
          <cell r="H6589">
            <v>40657</v>
          </cell>
        </row>
        <row r="6590">
          <cell r="B6590" t="str">
            <v>BB.19305</v>
          </cell>
          <cell r="C6590" t="str">
            <v>Laép ñaët oáng nhöïa pvc noái baèng phöông phaùp haøn, ñoaïn oáng daøi 6m, ñöôøng kính oáng 50mm</v>
          </cell>
          <cell r="D6590" t="str">
            <v>100m</v>
          </cell>
          <cell r="F6590">
            <v>1070707</v>
          </cell>
          <cell r="G6590">
            <v>767370</v>
          </cell>
          <cell r="H6590">
            <v>47162</v>
          </cell>
        </row>
        <row r="6591">
          <cell r="B6591" t="str">
            <v>BB.19306</v>
          </cell>
          <cell r="C6591" t="str">
            <v>Laép ñaët oáng nhöïa pvc noái baèng phöông phaùp haøn, ñoaïn oáng daøi 6m, ñöôøng kính oáng 60mm</v>
          </cell>
          <cell r="D6591" t="str">
            <v>100m</v>
          </cell>
          <cell r="F6591">
            <v>1545455</v>
          </cell>
          <cell r="G6591">
            <v>831876</v>
          </cell>
          <cell r="H6591">
            <v>58546</v>
          </cell>
        </row>
        <row r="6592">
          <cell r="B6592" t="str">
            <v>BB.19307</v>
          </cell>
          <cell r="C6592" t="str">
            <v>Laép ñaët oáng nhöïa pvc noái baèng phöông phaùp haøn, ñoaïn oáng daøi 6m, ñöôøng kính oáng 75mm</v>
          </cell>
          <cell r="D6592" t="str">
            <v>100m</v>
          </cell>
          <cell r="F6592">
            <v>1955556</v>
          </cell>
          <cell r="G6592">
            <v>844442</v>
          </cell>
          <cell r="H6592">
            <v>65051</v>
          </cell>
        </row>
        <row r="6593">
          <cell r="B6593" t="str">
            <v>BB.19308</v>
          </cell>
          <cell r="C6593" t="str">
            <v>Laép ñaët oáng nhöïa pvc noái baèng phöông phaùp haøn, ñoaïn oáng daøi 6m, ñöôøng kính oáng 80mm</v>
          </cell>
          <cell r="D6593" t="str">
            <v>100m</v>
          </cell>
          <cell r="F6593">
            <v>2085859</v>
          </cell>
          <cell r="G6593">
            <v>894706</v>
          </cell>
          <cell r="H6593">
            <v>73182</v>
          </cell>
        </row>
        <row r="6594">
          <cell r="B6594" t="str">
            <v>BB.19309</v>
          </cell>
          <cell r="C6594" t="str">
            <v>Laép ñaët oáng nhöïa pvc noái baèng phöông phaùp haøn, ñoaïn oáng daøi 6m, ñöôøng kính oáng 100mm</v>
          </cell>
          <cell r="D6594" t="str">
            <v>100m</v>
          </cell>
          <cell r="F6594">
            <v>3575758</v>
          </cell>
          <cell r="G6594">
            <v>1076496</v>
          </cell>
          <cell r="H6594">
            <v>94324</v>
          </cell>
        </row>
        <row r="6595">
          <cell r="B6595" t="str">
            <v>BB.19310</v>
          </cell>
          <cell r="C6595" t="str">
            <v>Laép ñaët oáng nhöïa pvc noái baèng phöông phaùp haøn, ñoaïn oáng daøi 6m, ñöôøng kính oáng 125mm</v>
          </cell>
          <cell r="D6595" t="str">
            <v>100m</v>
          </cell>
          <cell r="F6595">
            <v>4469697</v>
          </cell>
          <cell r="G6595">
            <v>1130949</v>
          </cell>
          <cell r="H6595">
            <v>118718</v>
          </cell>
        </row>
        <row r="6596">
          <cell r="B6596" t="str">
            <v>BB.19311</v>
          </cell>
          <cell r="C6596" t="str">
            <v>Laép ñaët oáng nhöïa pvc noái baèng phöông phaùp haøn, ñoaïn oáng daøi 6m, ñöôøng kính oáng 150mm</v>
          </cell>
          <cell r="D6596" t="str">
            <v>100m</v>
          </cell>
          <cell r="F6596">
            <v>5363636</v>
          </cell>
          <cell r="G6596">
            <v>1283837</v>
          </cell>
          <cell r="H6596">
            <v>134980</v>
          </cell>
        </row>
        <row r="6597">
          <cell r="B6597" t="str">
            <v>BB.19312</v>
          </cell>
          <cell r="C6597" t="str">
            <v>Laép ñaët oáng nhöïa pvc noái baèng phöông phaùp haøn, ñoaïn oáng daøi 6m, ñöôøng kính oáng 200mm</v>
          </cell>
          <cell r="D6597" t="str">
            <v>100m</v>
          </cell>
          <cell r="F6597">
            <v>10393939</v>
          </cell>
          <cell r="G6597">
            <v>1412430</v>
          </cell>
          <cell r="H6597">
            <v>157748</v>
          </cell>
        </row>
        <row r="6598">
          <cell r="B6598" t="str">
            <v>BB.19313</v>
          </cell>
          <cell r="C6598" t="str">
            <v>Laép ñaët oáng nhöïa pvc noái baèng phöông phaùp haøn, ñoaïn oáng daøi 6m, ñöôøng kính oáng 250mm</v>
          </cell>
          <cell r="D6598" t="str">
            <v>100m</v>
          </cell>
          <cell r="F6598">
            <v>12989899</v>
          </cell>
          <cell r="G6598">
            <v>1589193</v>
          </cell>
          <cell r="H6598">
            <v>195152</v>
          </cell>
        </row>
        <row r="6599">
          <cell r="B6599" t="str">
            <v>BB.19401</v>
          </cell>
          <cell r="C6599" t="str">
            <v>Laép ñaët oáng nhöïa noái baèng phöông phaùp maêng soâng, ñoaïn oáng daøi 8m, ñöôøng kính oáng 15mm</v>
          </cell>
          <cell r="D6599" t="str">
            <v>100m</v>
          </cell>
          <cell r="F6599">
            <v>272565</v>
          </cell>
          <cell r="G6599">
            <v>418870</v>
          </cell>
        </row>
        <row r="6600">
          <cell r="B6600" t="str">
            <v>BB.19402</v>
          </cell>
          <cell r="C6600" t="str">
            <v>Laép ñaët oáng nhöïa noái baèng phöông phaùp maêng soâng, ñoaïn oáng daøi 8m, ñöôøng kính oáng 20mm</v>
          </cell>
          <cell r="D6600" t="str">
            <v>100m</v>
          </cell>
          <cell r="F6600">
            <v>335854</v>
          </cell>
          <cell r="G6600">
            <v>439814</v>
          </cell>
        </row>
        <row r="6601">
          <cell r="B6601" t="str">
            <v>BB.19403</v>
          </cell>
          <cell r="C6601" t="str">
            <v>Laép ñaët oáng nhöïa noái baèng phöông phaùp maêng soâng, ñoaïn oáng daøi 8m, ñöôøng kính oáng 25mm</v>
          </cell>
          <cell r="D6601" t="str">
            <v>100m</v>
          </cell>
          <cell r="F6601">
            <v>449339</v>
          </cell>
          <cell r="G6601">
            <v>448191</v>
          </cell>
        </row>
        <row r="6602">
          <cell r="B6602" t="str">
            <v>BB.19404</v>
          </cell>
          <cell r="C6602" t="str">
            <v>Laép ñaët oáng nhöïa noái baèng phöông phaùp maêng soâng, ñoaïn oáng daøi 8m, ñöôøng kính oáng 32mm</v>
          </cell>
          <cell r="D6602" t="str">
            <v>100m</v>
          </cell>
          <cell r="F6602">
            <v>655558</v>
          </cell>
          <cell r="G6602">
            <v>460757</v>
          </cell>
        </row>
        <row r="6603">
          <cell r="B6603" t="str">
            <v>BB.19405</v>
          </cell>
          <cell r="C6603" t="str">
            <v>Laép ñaët oáng nhöïa noái baèng phöông phaùp maêng soâng, ñoaïn oáng daøi 8m, ñöôøng kính oáng 40mm</v>
          </cell>
          <cell r="D6603" t="str">
            <v>100m</v>
          </cell>
          <cell r="F6603">
            <v>841622</v>
          </cell>
          <cell r="G6603">
            <v>578041</v>
          </cell>
        </row>
        <row r="6604">
          <cell r="B6604" t="str">
            <v>BB.19406</v>
          </cell>
          <cell r="C6604" t="str">
            <v>Laép ñaët oáng nhöïa noái baèng phöông phaùp maêng soâng, ñoaïn oáng daøi 8m, ñöôøng kính oáng 50mm</v>
          </cell>
          <cell r="D6604" t="str">
            <v>100m</v>
          </cell>
          <cell r="F6604">
            <v>1097646</v>
          </cell>
          <cell r="G6604">
            <v>586418</v>
          </cell>
        </row>
        <row r="6605">
          <cell r="B6605" t="str">
            <v>BB.19407</v>
          </cell>
          <cell r="C6605" t="str">
            <v>Laép ñaët oáng nhöïa noái baèng phöông phaùp maêng soâng, ñoaïn oáng daøi 8m, ñöôøng kính oáng 67mm</v>
          </cell>
          <cell r="D6605" t="str">
            <v>100m</v>
          </cell>
          <cell r="F6605">
            <v>1574935</v>
          </cell>
          <cell r="G6605">
            <v>628724</v>
          </cell>
        </row>
        <row r="6606">
          <cell r="B6606" t="str">
            <v>BB.19408</v>
          </cell>
          <cell r="C6606" t="str">
            <v>Laép ñaët oáng nhöïa noái baèng phöông phaùp maêng soâng, ñoaïn oáng daøi 8m, ñöôøng kính oáng 76mm</v>
          </cell>
          <cell r="D6606" t="str">
            <v>100m</v>
          </cell>
          <cell r="F6606">
            <v>2009979</v>
          </cell>
          <cell r="G6606">
            <v>712917</v>
          </cell>
        </row>
        <row r="6607">
          <cell r="B6607" t="str">
            <v>BB.19409</v>
          </cell>
          <cell r="C6607" t="str">
            <v>Laép ñaët oáng nhöïa noái baèng phöông phaùp maêng soâng, ñoaïn oáng daøi 8m, ñöôøng kính oáng 89mm</v>
          </cell>
          <cell r="D6607" t="str">
            <v>100m</v>
          </cell>
          <cell r="F6607">
            <v>2158109</v>
          </cell>
          <cell r="G6607">
            <v>835227</v>
          </cell>
        </row>
        <row r="6608">
          <cell r="B6608" t="str">
            <v>BB.19410</v>
          </cell>
          <cell r="C6608" t="str">
            <v>Laép ñaët oáng nhöïa noái baèng phöông phaùp maêng soâng, ñoaïn oáng daøi 8m, ñöôøng kính oáng 100mm</v>
          </cell>
          <cell r="D6608" t="str">
            <v>100m</v>
          </cell>
          <cell r="F6608">
            <v>3726033</v>
          </cell>
          <cell r="G6608">
            <v>891355</v>
          </cell>
        </row>
        <row r="6609">
          <cell r="B6609" t="str">
            <v>BB.19411</v>
          </cell>
          <cell r="C6609" t="str">
            <v>Laép ñaët oáng nhöïa noái baèng phöông phaùp maêng soâng, ñoaïn oáng daøi 8m, ñöôøng kính oáng 110mm</v>
          </cell>
          <cell r="D6609" t="str">
            <v>100m</v>
          </cell>
          <cell r="F6609">
            <v>4640645</v>
          </cell>
          <cell r="G6609">
            <v>980575</v>
          </cell>
        </row>
        <row r="6610">
          <cell r="B6610" t="str">
            <v>BB.19412</v>
          </cell>
          <cell r="C6610" t="str">
            <v>Laép ñaët oáng nhöïa noái baèng phöông phaùp maêng soâng, ñoaïn oáng daøi 8m, ñöôøng kính oáng 150mm</v>
          </cell>
          <cell r="D6610" t="str">
            <v>100m</v>
          </cell>
          <cell r="F6610">
            <v>5655055</v>
          </cell>
          <cell r="G6610">
            <v>1203414</v>
          </cell>
        </row>
        <row r="6611">
          <cell r="B6611" t="str">
            <v>BB.19413</v>
          </cell>
          <cell r="C6611" t="str">
            <v>Laép ñaët oáng nhöïa noái baèng phöông phaùp maêng soâng, ñoaïn oáng daøi 8m, ñöôøng kính oáng 200mm</v>
          </cell>
          <cell r="D6611" t="str">
            <v>100m</v>
          </cell>
          <cell r="F6611">
            <v>10966467</v>
          </cell>
          <cell r="G6611">
            <v>1604691</v>
          </cell>
        </row>
        <row r="6612">
          <cell r="B6612" t="str">
            <v>BB.19414</v>
          </cell>
          <cell r="C6612" t="str">
            <v>Laép ñaët oáng nhöïa noái baèng phöông phaùp maêng soâng, ñoaïn oáng daøi 8m, ñöôøng kính oáng 250mm</v>
          </cell>
          <cell r="D6612" t="str">
            <v>100m</v>
          </cell>
          <cell r="F6612">
            <v>13705570</v>
          </cell>
          <cell r="G6612">
            <v>2005968</v>
          </cell>
        </row>
        <row r="6613">
          <cell r="B6613" t="str">
            <v>BB.19501</v>
          </cell>
          <cell r="C6613" t="str">
            <v>Laép ñaët oáng nhöïa gaân xoaén HDPE 1 lôùp coù ñaàu noái gai, ñoaïn oáng daøi 5m, ñöôøng kính oáng 100mm</v>
          </cell>
          <cell r="D6613" t="str">
            <v>100m</v>
          </cell>
          <cell r="F6613">
            <v>3544854</v>
          </cell>
          <cell r="G6613">
            <v>62831</v>
          </cell>
        </row>
        <row r="6614">
          <cell r="B6614" t="str">
            <v>BB.19502</v>
          </cell>
          <cell r="C6614" t="str">
            <v>Laép ñaët oáng nhöïa gaân xoaén HDPE 1 lôùp coù ñaàu noái gai, ñoaïn oáng daøi 5m, ñöôøng kính oáng 150mm</v>
          </cell>
          <cell r="D6614" t="str">
            <v>100m</v>
          </cell>
          <cell r="F6614">
            <v>5745074</v>
          </cell>
          <cell r="G6614">
            <v>68276</v>
          </cell>
        </row>
        <row r="6615">
          <cell r="B6615" t="str">
            <v>BB.19503</v>
          </cell>
          <cell r="C6615" t="str">
            <v>Laép ñaët oáng nhöïa gaân xoaén HDPE 1 lôùp coù ñaàu noái gai, ñoaïn oáng daøi 5m, ñöôøng kính oáng 200mm</v>
          </cell>
          <cell r="D6615" t="str">
            <v>100m</v>
          </cell>
          <cell r="F6615">
            <v>9653965</v>
          </cell>
          <cell r="G6615">
            <v>79585</v>
          </cell>
        </row>
        <row r="6616">
          <cell r="B6616" t="str">
            <v>BB.19504</v>
          </cell>
          <cell r="C6616" t="str">
            <v>Laép ñaët oáng nhöïa gaân xoaén HDPE 1 lôùp coù ñaàu noái gai, ñoaïn oáng daøi 5m, ñöôøng kính oáng 250mm</v>
          </cell>
          <cell r="D6616" t="str">
            <v>100m</v>
          </cell>
          <cell r="F6616">
            <v>14668467</v>
          </cell>
          <cell r="G6616">
            <v>104718</v>
          </cell>
        </row>
        <row r="6617">
          <cell r="B6617" t="str">
            <v>BB.19505</v>
          </cell>
          <cell r="C6617" t="str">
            <v>Laép ñaët oáng nhöïa gaân xoaén HDPE 1 lôùp coù ñaàu noái gai, ñoaïn oáng daøi 5m, ñöôøng kính oáng 300mm</v>
          </cell>
          <cell r="D6617" t="str">
            <v>100m</v>
          </cell>
          <cell r="F6617">
            <v>21655164</v>
          </cell>
          <cell r="G6617">
            <v>156239</v>
          </cell>
        </row>
        <row r="6618">
          <cell r="B6618" t="str">
            <v>BB.19506</v>
          </cell>
          <cell r="C6618" t="str">
            <v>Laép ñaët oáng nhöïa gaân xoaén HDPE 1 lôùp coù ñaàu noái gai, ñoaïn oáng daøi 5m, ñöôøng kính oáng 350mm</v>
          </cell>
          <cell r="D6618" t="str">
            <v>100m</v>
          </cell>
          <cell r="F6618">
            <v>21655164</v>
          </cell>
          <cell r="G6618">
            <v>182208</v>
          </cell>
        </row>
        <row r="6619">
          <cell r="B6619" t="str">
            <v>BB.19507</v>
          </cell>
          <cell r="C6619" t="str">
            <v>Laép ñaët oáng nhöïa gaân xoaén HDPE 1 lôùp coù ñaàu noái gai, ñoaïn oáng daøi 5m, ñöôøng kính oáng 400mm</v>
          </cell>
          <cell r="D6619" t="str">
            <v>100m</v>
          </cell>
          <cell r="F6619">
            <v>26457646</v>
          </cell>
          <cell r="G6619">
            <v>229122</v>
          </cell>
        </row>
        <row r="6620">
          <cell r="B6620" t="str">
            <v>BB.19508</v>
          </cell>
          <cell r="C6620" t="str">
            <v>Laép ñaët oáng nhöïa gaân xoaén HDPE 1 lôùp coù ñaàu noái gai, ñoaïn oáng daøi 5m, ñöôøng kính oáng 500mm</v>
          </cell>
          <cell r="D6620" t="str">
            <v>100m</v>
          </cell>
          <cell r="F6620">
            <v>32929544</v>
          </cell>
          <cell r="G6620">
            <v>318341</v>
          </cell>
        </row>
        <row r="6621">
          <cell r="B6621" t="str">
            <v>BB.19509</v>
          </cell>
          <cell r="C6621" t="str">
            <v>Laép ñaët oáng nhöïa gaân xoaén HDPE 1 lôùp coù ñaàu noái gai, ñoaïn oáng daøi 5m, ñöôøng kính oáng 600mm</v>
          </cell>
          <cell r="D6621" t="str">
            <v>100m</v>
          </cell>
          <cell r="F6621">
            <v>39401440</v>
          </cell>
          <cell r="G6621">
            <v>410493</v>
          </cell>
        </row>
        <row r="6622">
          <cell r="B6622" t="str">
            <v>BB.19510</v>
          </cell>
          <cell r="C6622" t="str">
            <v>Laép ñaët oáng nhöïa gaân xoaén HDPE 1 lôùp coù ñaàu noái gai, ñoaïn oáng daøi 5m, ñöôøng kính oáng 700mm</v>
          </cell>
          <cell r="D6622" t="str">
            <v>100m</v>
          </cell>
          <cell r="F6622">
            <v>46253376</v>
          </cell>
          <cell r="G6622">
            <v>502644</v>
          </cell>
        </row>
        <row r="6623">
          <cell r="B6623" t="str">
            <v>BB.19511</v>
          </cell>
          <cell r="C6623" t="str">
            <v>Laép ñaët oáng nhöïa gaân xoaén HDPE 1 lôùp coù ñaàu noái gai, ñoaïn oáng daøi 5m, ñöôøng kính oáng 800mm</v>
          </cell>
          <cell r="D6623" t="str">
            <v>100m</v>
          </cell>
          <cell r="F6623">
            <v>52820280</v>
          </cell>
          <cell r="G6623">
            <v>604848</v>
          </cell>
        </row>
        <row r="6624">
          <cell r="B6624" t="str">
            <v>BB.19512</v>
          </cell>
          <cell r="C6624" t="str">
            <v>Laép ñaët oáng nhöïa gaân xoaén HDPE 1 lôùp coù ñaàu noái gai, ñoaïn oáng daøi 5m, ñöôøng kính oáng 1000mm</v>
          </cell>
          <cell r="D6624" t="str">
            <v>100m</v>
          </cell>
          <cell r="F6624">
            <v>66619160</v>
          </cell>
          <cell r="G6624">
            <v>806744</v>
          </cell>
        </row>
        <row r="6625">
          <cell r="B6625" t="str">
            <v>BB.19601</v>
          </cell>
          <cell r="C6625" t="str">
            <v>Laép ñaët oáng nhöïa gaân xoaén HDPE 2 lôùp noái maøng keo, ñoaïn oáng daøi 5m, ñöôøng kính oáng 100mm</v>
          </cell>
          <cell r="D6625" t="str">
            <v>100m</v>
          </cell>
          <cell r="F6625">
            <v>4154965</v>
          </cell>
          <cell r="G6625">
            <v>72465</v>
          </cell>
        </row>
        <row r="6626">
          <cell r="B6626" t="str">
            <v>BB.19602</v>
          </cell>
          <cell r="C6626" t="str">
            <v>Laép ñaët oáng nhöïa gaân xoaén HDPE 2 lôùp noái maøng keo, ñoaïn oáng daøi 5m, ñöôøng kính oáng 150mm</v>
          </cell>
          <cell r="D6626" t="str">
            <v>100m</v>
          </cell>
          <cell r="F6626">
            <v>6648165</v>
          </cell>
          <cell r="G6626">
            <v>78329</v>
          </cell>
        </row>
        <row r="6627">
          <cell r="B6627" t="str">
            <v>BB.19603</v>
          </cell>
          <cell r="C6627" t="str">
            <v>Laép ñaët oáng nhöïa gaân xoaén HDPE 2 lôùp noái maøng keo, ñoaïn oáng daøi 5m, ñöôøng kính oáng 200mm</v>
          </cell>
          <cell r="D6627" t="str">
            <v>100m</v>
          </cell>
          <cell r="F6627">
            <v>11173817</v>
          </cell>
          <cell r="G6627">
            <v>91733</v>
          </cell>
        </row>
        <row r="6628">
          <cell r="B6628" t="str">
            <v>BB.19604</v>
          </cell>
          <cell r="C6628" t="str">
            <v>Laép ñaët oáng nhöïa gaân xoaén HDPE 2 lôùp noái maøng keo, ñoaïn oáng daøi 5m, ñöôøng kính oáng 250mm</v>
          </cell>
          <cell r="D6628" t="str">
            <v>100m</v>
          </cell>
          <cell r="F6628">
            <v>17085758</v>
          </cell>
          <cell r="G6628">
            <v>120635</v>
          </cell>
        </row>
        <row r="6629">
          <cell r="B6629" t="str">
            <v>BB.19605</v>
          </cell>
          <cell r="C6629" t="str">
            <v>Laép ñaët oáng nhöïa gaân xoaén HDPE 2 lôùp noái maøng keo, ñoaïn oáng daøi 5m, ñöôøng kính oáng 300mm</v>
          </cell>
          <cell r="D6629" t="str">
            <v>100m</v>
          </cell>
          <cell r="F6629">
            <v>25449444</v>
          </cell>
          <cell r="G6629">
            <v>179695</v>
          </cell>
        </row>
        <row r="6630">
          <cell r="B6630" t="str">
            <v>BB.19606</v>
          </cell>
          <cell r="C6630" t="str">
            <v>Laép ñaët oáng nhöïa gaân xoaén HDPE 2 lôùp noái maøng keo, ñoaïn oáng daøi 5m, ñöôøng kính oáng 350mm</v>
          </cell>
          <cell r="D6630" t="str">
            <v>100m</v>
          </cell>
          <cell r="F6630">
            <v>29643664</v>
          </cell>
          <cell r="G6630">
            <v>209854</v>
          </cell>
        </row>
        <row r="6631">
          <cell r="B6631" t="str">
            <v>BB.19607</v>
          </cell>
          <cell r="C6631" t="str">
            <v>Laép ñaët oáng nhöïa gaân xoaén HDPE 2 lôùp noái maøng keo, ñoaïn oáng daøi 5m, ñöôøng kính oáng 400mm</v>
          </cell>
          <cell r="D6631" t="str">
            <v>100m</v>
          </cell>
          <cell r="F6631">
            <v>30895040</v>
          </cell>
          <cell r="G6631">
            <v>263469</v>
          </cell>
        </row>
        <row r="6632">
          <cell r="B6632" t="str">
            <v>BB.19608</v>
          </cell>
          <cell r="C6632" t="str">
            <v>Laép ñaët oáng nhöïa gaân xoaén HDPE 2 lôùp noái maøng keo, ñoaïn oáng daøi 5m, ñöôøng kính oáng 500mm</v>
          </cell>
          <cell r="D6632" t="str">
            <v>100m</v>
          </cell>
          <cell r="F6632">
            <v>38806180</v>
          </cell>
          <cell r="G6632">
            <v>366092</v>
          </cell>
        </row>
        <row r="6633">
          <cell r="B6633" t="str">
            <v>BB.19609</v>
          </cell>
          <cell r="C6633" t="str">
            <v>Laép ñaët oáng nhöïa gaân xoaén HDPE 2 lôùp noái maøng keo, ñoaïn oáng daøi 5m, ñöôøng kính oáng 600mm</v>
          </cell>
          <cell r="D6633" t="str">
            <v>100m</v>
          </cell>
          <cell r="F6633">
            <v>46592908</v>
          </cell>
          <cell r="G6633">
            <v>513116</v>
          </cell>
        </row>
        <row r="6634">
          <cell r="B6634" t="str">
            <v>BB.19610</v>
          </cell>
          <cell r="C6634" t="str">
            <v>Laép ñaët oáng nhöïa gaân xoaén HDPE 2 lôùp noái maøng keo, ñoaïn oáng daøi 5m, ñöôøng kính oáng 700mm</v>
          </cell>
          <cell r="D6634" t="str">
            <v>100m</v>
          </cell>
          <cell r="F6634">
            <v>54420240</v>
          </cell>
          <cell r="G6634">
            <v>578041</v>
          </cell>
        </row>
        <row r="6635">
          <cell r="B6635" t="str">
            <v>BB.19611</v>
          </cell>
          <cell r="C6635" t="str">
            <v>Laép ñaët oáng nhöïa gaân xoaén HDPE 2 lôùp noái maøng keo, ñoaïn oáng daøi 5m, ñöôøng kính oáng 800mm</v>
          </cell>
          <cell r="D6635" t="str">
            <v>100m</v>
          </cell>
          <cell r="F6635">
            <v>62243672</v>
          </cell>
          <cell r="G6635">
            <v>661396</v>
          </cell>
        </row>
        <row r="6636">
          <cell r="B6636" t="str">
            <v>BB.19612</v>
          </cell>
          <cell r="C6636" t="str">
            <v>Laép ñaët oáng nhöïa gaân xoaén HDPE 2 lôùp noái maøng keo, ñoaïn oáng daøi 5m, ñöôøng kính oáng 1000mm</v>
          </cell>
          <cell r="D6636" t="str">
            <v>100m</v>
          </cell>
          <cell r="F6636">
            <v>78033704</v>
          </cell>
          <cell r="G6636">
            <v>927797</v>
          </cell>
        </row>
        <row r="6637">
          <cell r="B6637" t="str">
            <v>BB.20101</v>
          </cell>
          <cell r="C6637" t="str">
            <v>Laép ñaët oáng nhöïa nhoâm noái baèng phöông phaùp maêng soâng, ñoaïn oáng daøi 100m, ñöôøng kính oáng 12mm</v>
          </cell>
          <cell r="D6637" t="str">
            <v>100m</v>
          </cell>
          <cell r="F6637">
            <v>882470</v>
          </cell>
          <cell r="G6637">
            <v>27456</v>
          </cell>
        </row>
        <row r="6638">
          <cell r="B6638" t="str">
            <v>BB.20102</v>
          </cell>
          <cell r="C6638" t="str">
            <v>Laép ñaët oáng nhöïa nhoâm noái baèng phöông phaùp maêng soâng, ñoaïn oáng daøi 100m, ñöôøng kính oáng 16mm</v>
          </cell>
          <cell r="D6638" t="str">
            <v>100m</v>
          </cell>
          <cell r="F6638">
            <v>1173289</v>
          </cell>
          <cell r="G6638">
            <v>28356</v>
          </cell>
        </row>
        <row r="6639">
          <cell r="B6639" t="str">
            <v>BB.20201</v>
          </cell>
          <cell r="C6639" t="str">
            <v>Laép ñaët oáng nhöïa nhoâm noái baèng phöông phaùp maêng soâng, ñoaïn oáng daøi 50m, ñöôøng kính oáng 20mm</v>
          </cell>
          <cell r="D6639" t="str">
            <v>100m</v>
          </cell>
          <cell r="F6639">
            <v>1476769</v>
          </cell>
          <cell r="G6639">
            <v>58513</v>
          </cell>
        </row>
        <row r="6640">
          <cell r="B6640" t="str">
            <v>BB.20301</v>
          </cell>
          <cell r="C6640" t="str">
            <v>Laép ñaët oáng nhöïa nhoâm noái baèng phöông phaùp maêng soâng, ñoaïn oáng daøi 6m, ñöôøng kính oáng 26mm</v>
          </cell>
          <cell r="D6640" t="str">
            <v>100m</v>
          </cell>
          <cell r="F6640">
            <v>2433907</v>
          </cell>
          <cell r="G6640">
            <v>450100</v>
          </cell>
        </row>
        <row r="6641">
          <cell r="B6641" t="str">
            <v>BB.20302</v>
          </cell>
          <cell r="C6641" t="str">
            <v>Laép ñaët oáng nhöïa nhoâm noái baèng phöông phaùp maêng soâng, ñoaïn oáng daøi 6m, ñöôøng kính oáng 32mm</v>
          </cell>
          <cell r="D6641" t="str">
            <v>100m</v>
          </cell>
          <cell r="F6641">
            <v>3323472</v>
          </cell>
          <cell r="G6641">
            <v>495110</v>
          </cell>
        </row>
        <row r="6642">
          <cell r="B6642" t="str">
            <v>BB.21101</v>
          </cell>
          <cell r="C6642" t="str">
            <v>Gia coâng vaø laép ñaët oáng thoâng gioù hoäp baèng phöôg phaùp haøn, chu vi oáng 0.8m</v>
          </cell>
          <cell r="D6642" t="str">
            <v>m</v>
          </cell>
          <cell r="F6642">
            <v>76698</v>
          </cell>
          <cell r="G6642">
            <v>45910</v>
          </cell>
          <cell r="H6642">
            <v>474</v>
          </cell>
        </row>
        <row r="6643">
          <cell r="B6643" t="str">
            <v>BB.21102</v>
          </cell>
          <cell r="C6643" t="str">
            <v>Gia coâng vaø laép ñaët oáng thoâng gioù hoäp baèng phöôg phaùp haøn, chu vi oáng 1.2m</v>
          </cell>
          <cell r="D6643" t="str">
            <v>m</v>
          </cell>
          <cell r="F6643">
            <v>116235</v>
          </cell>
          <cell r="G6643">
            <v>67515</v>
          </cell>
          <cell r="H6643">
            <v>1186</v>
          </cell>
        </row>
        <row r="6644">
          <cell r="B6644" t="str">
            <v>BB.21103</v>
          </cell>
          <cell r="C6644" t="str">
            <v>Gia coâng vaø laép ñaët oáng thoâng gioù hoäp baèng phöôg phaùp haøn, chu vi oáng 1.6m</v>
          </cell>
          <cell r="D6644" t="str">
            <v>m</v>
          </cell>
          <cell r="F6644">
            <v>155885</v>
          </cell>
          <cell r="G6644">
            <v>91820</v>
          </cell>
          <cell r="H6644">
            <v>1468</v>
          </cell>
        </row>
        <row r="6645">
          <cell r="B6645" t="str">
            <v>BB.21104</v>
          </cell>
          <cell r="C6645" t="str">
            <v>Gia coâng vaø laép ñaët oáng thoâng gioù hoäp baèng phöôg phaùp haøn, chu vi oáng 2m</v>
          </cell>
          <cell r="D6645" t="str">
            <v>m</v>
          </cell>
          <cell r="F6645">
            <v>197861</v>
          </cell>
          <cell r="G6645">
            <v>113425</v>
          </cell>
          <cell r="H6645">
            <v>2004</v>
          </cell>
        </row>
        <row r="6646">
          <cell r="B6646" t="str">
            <v>BB.21105</v>
          </cell>
          <cell r="C6646" t="str">
            <v>Gia coâng vaø laép ñaët oáng thoâng gioù hoäp baèng phöôg phaùp haøn, chu vi oáng 2.4m</v>
          </cell>
          <cell r="D6646" t="str">
            <v>m</v>
          </cell>
          <cell r="F6646">
            <v>238676</v>
          </cell>
          <cell r="G6646">
            <v>135480</v>
          </cell>
          <cell r="H6646">
            <v>2413</v>
          </cell>
        </row>
        <row r="6647">
          <cell r="B6647" t="str">
            <v>BB.21106</v>
          </cell>
          <cell r="C6647" t="str">
            <v>Gia coâng vaø laép ñaët oáng thoâng gioù hoäp baèng phöôg phaùp haøn, chu vi oáng 2.8m</v>
          </cell>
          <cell r="D6647" t="str">
            <v>m</v>
          </cell>
          <cell r="F6647">
            <v>284109</v>
          </cell>
          <cell r="G6647">
            <v>157085</v>
          </cell>
          <cell r="H6647">
            <v>2728</v>
          </cell>
        </row>
        <row r="6648">
          <cell r="B6648" t="str">
            <v>BB.21107</v>
          </cell>
          <cell r="C6648" t="str">
            <v>Gia coâng vaø laép ñaët oáng thoâng gioù hoäp baèng phöôg phaùp haøn, chu vi oáng 3.2m</v>
          </cell>
          <cell r="D6648" t="str">
            <v>m</v>
          </cell>
          <cell r="F6648">
            <v>324838</v>
          </cell>
          <cell r="G6648">
            <v>178690</v>
          </cell>
          <cell r="H6648">
            <v>3137</v>
          </cell>
        </row>
        <row r="6649">
          <cell r="B6649" t="str">
            <v>BB.21108</v>
          </cell>
          <cell r="C6649" t="str">
            <v>Gia coâng vaø laép ñaët oáng thoâng gioù hoäp baèng phöôg phaùp haøn, chu vi oáng 3.6m</v>
          </cell>
          <cell r="D6649" t="str">
            <v>m</v>
          </cell>
          <cell r="F6649">
            <v>369839</v>
          </cell>
          <cell r="G6649">
            <v>202995</v>
          </cell>
          <cell r="H6649">
            <v>3547</v>
          </cell>
        </row>
        <row r="6650">
          <cell r="B6650" t="str">
            <v>BB.21109</v>
          </cell>
          <cell r="C6650" t="str">
            <v>Gia coâng vaø laép ñaët oáng thoâng gioù hoäp baèng phöôg phaùp haøn, chu vi oáng 4m</v>
          </cell>
          <cell r="D6650" t="str">
            <v>m</v>
          </cell>
          <cell r="F6650">
            <v>414841</v>
          </cell>
          <cell r="G6650">
            <v>227301</v>
          </cell>
          <cell r="H6650">
            <v>3956</v>
          </cell>
        </row>
        <row r="6651">
          <cell r="B6651" t="str">
            <v>BB.21110</v>
          </cell>
          <cell r="C6651" t="str">
            <v>Gia coâng vaø laép ñaët oáng thoâng gioù hoäp baèng phöôg phaùp haøn, chu vi oáng 4.4m</v>
          </cell>
          <cell r="D6651" t="str">
            <v>m</v>
          </cell>
          <cell r="F6651">
            <v>456257</v>
          </cell>
          <cell r="G6651">
            <v>248905</v>
          </cell>
          <cell r="H6651">
            <v>4365</v>
          </cell>
        </row>
        <row r="6652">
          <cell r="B6652" t="str">
            <v>BB.21111</v>
          </cell>
          <cell r="C6652" t="str">
            <v>Gia coâng vaø laép ñaët oáng thoâng gioù hoäp baèng phöôg phaùp haøn, chu vi oáng 4.8m</v>
          </cell>
          <cell r="D6652" t="str">
            <v>m</v>
          </cell>
          <cell r="F6652">
            <v>521610</v>
          </cell>
          <cell r="G6652">
            <v>270510</v>
          </cell>
          <cell r="H6652">
            <v>4732</v>
          </cell>
        </row>
        <row r="6653">
          <cell r="B6653" t="str">
            <v>BB.21112</v>
          </cell>
          <cell r="C6653" t="str">
            <v>Gia coâng vaø laép ñaët oáng thoâng gioù hoäp baèng phöôg phaùp haøn, chu vi oáng 5.6m</v>
          </cell>
          <cell r="D6653" t="str">
            <v>m</v>
          </cell>
          <cell r="F6653">
            <v>618069</v>
          </cell>
          <cell r="G6653">
            <v>313720</v>
          </cell>
          <cell r="H6653">
            <v>5456</v>
          </cell>
        </row>
        <row r="6654">
          <cell r="B6654" t="str">
            <v>BB.21113</v>
          </cell>
          <cell r="C6654" t="str">
            <v>Gia coâng vaø laép ñaët oáng thoâng gioù hoäp baèng phöôg phaùp haøn, chu vi oáng 6.4m</v>
          </cell>
          <cell r="D6654" t="str">
            <v>m</v>
          </cell>
          <cell r="F6654">
            <v>717444</v>
          </cell>
          <cell r="G6654">
            <v>356929</v>
          </cell>
          <cell r="H6654">
            <v>6275</v>
          </cell>
        </row>
        <row r="6655">
          <cell r="B6655" t="str">
            <v>BB.21114</v>
          </cell>
          <cell r="C6655" t="str">
            <v>Gia coâng vaø laép ñaët oáng thoâng gioù hoäp baèng phöôg phaùp haøn, chu vi oáng 7.2m</v>
          </cell>
          <cell r="D6655" t="str">
            <v>m</v>
          </cell>
          <cell r="F6655">
            <v>822011</v>
          </cell>
          <cell r="G6655">
            <v>400139</v>
          </cell>
          <cell r="H6655">
            <v>7051</v>
          </cell>
        </row>
        <row r="6656">
          <cell r="B6656" t="str">
            <v>BB.21115</v>
          </cell>
          <cell r="C6656" t="str">
            <v>Gia coâng vaø laép ñaët oáng thoâng gioù hoäp baèng phöôg phaùp haøn, chu vi oáng 8m</v>
          </cell>
          <cell r="D6656" t="str">
            <v>m</v>
          </cell>
          <cell r="F6656">
            <v>930181</v>
          </cell>
          <cell r="G6656">
            <v>443799</v>
          </cell>
          <cell r="H6656">
            <v>7775</v>
          </cell>
        </row>
        <row r="6657">
          <cell r="B6657" t="str">
            <v>BB.21201</v>
          </cell>
          <cell r="C6657" t="str">
            <v>Gia coâng vaø laép ñaët oáng thoâng gioù troøn baèng phöông phaùp haøn, ñöôøng kính oáng 109mm</v>
          </cell>
          <cell r="D6657" t="str">
            <v>m</v>
          </cell>
          <cell r="F6657">
            <v>28997</v>
          </cell>
          <cell r="G6657">
            <v>16204</v>
          </cell>
          <cell r="H6657">
            <v>273</v>
          </cell>
        </row>
        <row r="6658">
          <cell r="B6658" t="str">
            <v>BB.21202</v>
          </cell>
          <cell r="C6658" t="str">
            <v>Gia coâng vaø laép ñaët oáng thoâng gioù troøn baèng phöông phaùp haøn, ñöôøng kính oáng 137mm</v>
          </cell>
          <cell r="D6658" t="str">
            <v>m</v>
          </cell>
          <cell r="F6658">
            <v>35831</v>
          </cell>
          <cell r="G6658">
            <v>20705</v>
          </cell>
          <cell r="H6658">
            <v>367</v>
          </cell>
        </row>
        <row r="6659">
          <cell r="B6659" t="str">
            <v>BB.21203</v>
          </cell>
          <cell r="C6659" t="str">
            <v>Gia coâng vaø laép ñaët oáng thoâng gioù troøn baèng phöông phaùp haøn, ñöôøng kính oáng 164mm</v>
          </cell>
          <cell r="D6659" t="str">
            <v>m</v>
          </cell>
          <cell r="F6659">
            <v>44147</v>
          </cell>
          <cell r="G6659">
            <v>24756</v>
          </cell>
          <cell r="H6659">
            <v>409</v>
          </cell>
        </row>
        <row r="6660">
          <cell r="B6660" t="str">
            <v>BB.21204</v>
          </cell>
          <cell r="C6660" t="str">
            <v>Gia coâng vaø laép ñaët oáng thoâng gioù troøn baèng phöông phaùp haøn, ñöôøng kính oáng 191mm</v>
          </cell>
          <cell r="D6660" t="str">
            <v>m</v>
          </cell>
          <cell r="F6660">
            <v>50565</v>
          </cell>
          <cell r="G6660">
            <v>28806</v>
          </cell>
          <cell r="H6660">
            <v>504</v>
          </cell>
        </row>
        <row r="6661">
          <cell r="B6661" t="str">
            <v>BB.21205</v>
          </cell>
          <cell r="C6661" t="str">
            <v>Gia coâng vaø laép ñaët oáng thoâng gioù troøn baèng phöông phaùp haøn, ñöôøng kính oáng 219mm</v>
          </cell>
          <cell r="D6661" t="str">
            <v>m</v>
          </cell>
          <cell r="F6661">
            <v>59351</v>
          </cell>
          <cell r="G6661">
            <v>32857</v>
          </cell>
          <cell r="H6661">
            <v>546</v>
          </cell>
        </row>
        <row r="6662">
          <cell r="B6662" t="str">
            <v>BB.21206</v>
          </cell>
          <cell r="C6662" t="str">
            <v>Gia coâng vaø laép ñaët oáng thoâng gioù troøn baèng phöông phaùp haøn, ñöôøng kính oáng 246mm</v>
          </cell>
          <cell r="D6662" t="str">
            <v>m</v>
          </cell>
          <cell r="F6662">
            <v>65949</v>
          </cell>
          <cell r="G6662">
            <v>36908</v>
          </cell>
          <cell r="H6662">
            <v>640</v>
          </cell>
        </row>
        <row r="6663">
          <cell r="B6663" t="str">
            <v>BB.21207</v>
          </cell>
          <cell r="C6663" t="str">
            <v>Gia coâng vaø laép ñaët oáng thoâng gioù troøn baèng phöông phaùp haøn, ñöôøng kính oáng 273mm</v>
          </cell>
          <cell r="D6663" t="str">
            <v>m</v>
          </cell>
          <cell r="F6663">
            <v>74825</v>
          </cell>
          <cell r="G6663">
            <v>40959</v>
          </cell>
          <cell r="H6663">
            <v>682</v>
          </cell>
        </row>
        <row r="6664">
          <cell r="B6664" t="str">
            <v>BB.21208</v>
          </cell>
          <cell r="C6664" t="str">
            <v>Gia coâng vaø laép ñaët oáng thoâng gioù troøn baèng phöông phaùp haøn, ñöôøng kính oáng 301mm</v>
          </cell>
          <cell r="D6664" t="str">
            <v>m</v>
          </cell>
          <cell r="F6664">
            <v>82470</v>
          </cell>
          <cell r="G6664">
            <v>45010</v>
          </cell>
          <cell r="H6664">
            <v>818</v>
          </cell>
        </row>
        <row r="6665">
          <cell r="B6665" t="str">
            <v>BB.21209</v>
          </cell>
          <cell r="C6665" t="str">
            <v>Gia coâng vaø laép ñaët oáng thoâng gioù troøn baèng phöông phaùp haøn, ñöôøng kính oáng 328mm</v>
          </cell>
          <cell r="D6665" t="str">
            <v>m</v>
          </cell>
          <cell r="F6665">
            <v>89429</v>
          </cell>
          <cell r="G6665">
            <v>49061</v>
          </cell>
          <cell r="H6665">
            <v>913</v>
          </cell>
        </row>
        <row r="6666">
          <cell r="B6666" t="str">
            <v>BB.21210</v>
          </cell>
          <cell r="C6666" t="str">
            <v>Gia coâng vaø laép ñaët oáng thoâng gioù troøn baèng phöông phaùp haøn, ñöôøng kính oáng 383mm</v>
          </cell>
          <cell r="D6666" t="str">
            <v>m</v>
          </cell>
          <cell r="F6666">
            <v>105894</v>
          </cell>
          <cell r="G6666">
            <v>57163</v>
          </cell>
          <cell r="H6666">
            <v>1049</v>
          </cell>
        </row>
        <row r="6667">
          <cell r="B6667" t="str">
            <v>BB.21211</v>
          </cell>
          <cell r="C6667" t="str">
            <v>Gia coâng vaø laép ñaët oáng thoâng gioù troøn baèng phöông phaùp haøn, ñöôøng kính oáng 437mm</v>
          </cell>
          <cell r="D6667" t="str">
            <v>m</v>
          </cell>
          <cell r="F6667">
            <v>123450</v>
          </cell>
          <cell r="G6667">
            <v>65265</v>
          </cell>
          <cell r="H6667">
            <v>1186</v>
          </cell>
        </row>
        <row r="6668">
          <cell r="B6668" t="str">
            <v>BB.21212</v>
          </cell>
          <cell r="C6668" t="str">
            <v>Gia coâng vaø laép ñaët oáng thoâng gioù troøn baèng phöông phaùp haøn, ñöôøng kính oáng 492mm</v>
          </cell>
          <cell r="D6668" t="str">
            <v>m</v>
          </cell>
          <cell r="F6668">
            <v>141593</v>
          </cell>
          <cell r="G6668">
            <v>73816</v>
          </cell>
          <cell r="H6668">
            <v>1322</v>
          </cell>
        </row>
        <row r="6669">
          <cell r="B6669" t="str">
            <v>BB.21301</v>
          </cell>
          <cell r="C6669" t="str">
            <v>Gia coâng vaø laép ñaët oáng thoâng gioù hoäp baèng phöôg phaùp gheùp mí daùn keo, chu vi oáng 0.8m</v>
          </cell>
          <cell r="D6669" t="str">
            <v>m</v>
          </cell>
          <cell r="F6669">
            <v>97091</v>
          </cell>
          <cell r="G6669">
            <v>36908</v>
          </cell>
          <cell r="H6669">
            <v>682</v>
          </cell>
        </row>
        <row r="6670">
          <cell r="B6670" t="str">
            <v>BB.21302</v>
          </cell>
          <cell r="C6670" t="str">
            <v>Gia coâng vaø laép ñaët oáng thoâng gioù hoäp baèng phöôg phaùp gheùp mí daùn keo, chu vi oáng 1.2m</v>
          </cell>
          <cell r="D6670" t="str">
            <v>m</v>
          </cell>
          <cell r="F6670">
            <v>135204</v>
          </cell>
          <cell r="G6670">
            <v>54012</v>
          </cell>
          <cell r="H6670">
            <v>1364</v>
          </cell>
        </row>
        <row r="6671">
          <cell r="B6671" t="str">
            <v>BB.21303</v>
          </cell>
          <cell r="C6671" t="str">
            <v>Gia coâng vaø laép ñaët oáng thoâng gioù hoäp baèng phöôg phaùp gheùp mí daùn keo, chu vi oáng 1.6m</v>
          </cell>
          <cell r="D6671" t="str">
            <v>m</v>
          </cell>
          <cell r="F6671">
            <v>196772</v>
          </cell>
          <cell r="G6671">
            <v>73366</v>
          </cell>
          <cell r="H6671">
            <v>1364</v>
          </cell>
        </row>
        <row r="6672">
          <cell r="B6672" t="str">
            <v>BB.21304</v>
          </cell>
          <cell r="C6672" t="str">
            <v>Gia coâng vaø laép ñaët oáng thoâng gioù hoäp baèng phöôg phaùp gheùp mí daùn keo, chu vi oáng 2m</v>
          </cell>
          <cell r="D6672" t="str">
            <v>m</v>
          </cell>
          <cell r="F6672">
            <v>235999</v>
          </cell>
          <cell r="G6672">
            <v>90920</v>
          </cell>
          <cell r="H6672">
            <v>2046</v>
          </cell>
        </row>
        <row r="6673">
          <cell r="B6673" t="str">
            <v>BB.21305</v>
          </cell>
          <cell r="C6673" t="str">
            <v>Gia coâng vaø laép ñaët oáng thoâng gioù hoäp baèng phöôg phaùp gheùp mí daùn keo, chu vi oáng 2.4m</v>
          </cell>
          <cell r="D6673" t="str">
            <v>m</v>
          </cell>
          <cell r="F6673">
            <v>276814</v>
          </cell>
          <cell r="G6673">
            <v>108024</v>
          </cell>
          <cell r="H6673">
            <v>2046</v>
          </cell>
        </row>
        <row r="6674">
          <cell r="B6674" t="str">
            <v>BB.21306</v>
          </cell>
          <cell r="C6674" t="str">
            <v>Gia coâng vaø laép ñaët oáng thoâng gioù hoäp baèng phöôg phaùp gheùp mí daùn keo, chu vi oáng 2.8m</v>
          </cell>
          <cell r="D6674" t="str">
            <v>m</v>
          </cell>
          <cell r="F6674">
            <v>322348</v>
          </cell>
          <cell r="G6674">
            <v>125578</v>
          </cell>
          <cell r="H6674">
            <v>2728</v>
          </cell>
        </row>
        <row r="6675">
          <cell r="B6675" t="str">
            <v>BB.21307</v>
          </cell>
          <cell r="C6675" t="str">
            <v>Gia coâng vaø laép ñaët oáng thoâng gioù hoäp baèng phöôg phaùp gheùp mí daùn keo, chu vi oáng 3.2m</v>
          </cell>
          <cell r="D6675" t="str">
            <v>m</v>
          </cell>
          <cell r="F6675">
            <v>364878</v>
          </cell>
          <cell r="G6675">
            <v>143132</v>
          </cell>
          <cell r="H6675">
            <v>3410</v>
          </cell>
        </row>
        <row r="6676">
          <cell r="B6676" t="str">
            <v>BB.21308</v>
          </cell>
          <cell r="C6676" t="str">
            <v>Gia coâng vaø laép ñaët oáng thoâng gioù hoäp baèng phöôg phaùp gheùp mí daùn keo, chu vi oáng 3.6m</v>
          </cell>
          <cell r="D6676" t="str">
            <v>m</v>
          </cell>
          <cell r="F6676">
            <v>432452</v>
          </cell>
          <cell r="G6676">
            <v>162486</v>
          </cell>
          <cell r="H6676">
            <v>3410</v>
          </cell>
        </row>
        <row r="6677">
          <cell r="B6677" t="str">
            <v>BB.21309</v>
          </cell>
          <cell r="C6677" t="str">
            <v>Gia coâng vaø laép ñaët oáng thoâng gioù hoäp baèng phöôg phaùp gheùp mí daùn keo, chu vi oáng 4m</v>
          </cell>
          <cell r="D6677" t="str">
            <v>m</v>
          </cell>
          <cell r="F6677">
            <v>500927</v>
          </cell>
          <cell r="G6677">
            <v>181840</v>
          </cell>
          <cell r="H6677">
            <v>4092</v>
          </cell>
        </row>
        <row r="6678">
          <cell r="B6678" t="str">
            <v>BB.21310</v>
          </cell>
          <cell r="C6678" t="str">
            <v>Gia coâng vaø laép ñaët oáng thoâng gioù hoäp baèng phöôg phaùp gheùp mí daùn keo, chu vi oáng 4.4m</v>
          </cell>
          <cell r="D6678" t="str">
            <v>m</v>
          </cell>
          <cell r="F6678">
            <v>546847</v>
          </cell>
          <cell r="G6678">
            <v>198944</v>
          </cell>
          <cell r="H6678">
            <v>4092</v>
          </cell>
        </row>
        <row r="6679">
          <cell r="B6679" t="str">
            <v>BB.21311</v>
          </cell>
          <cell r="C6679" t="str">
            <v>Gia coâng vaø laép ñaët oáng thoâng gioù hoäp baèng phöôg phaùp gheùp mí daùn keo, chu vi oáng 4.8m</v>
          </cell>
          <cell r="D6679" t="str">
            <v>m</v>
          </cell>
          <cell r="F6679">
            <v>597986</v>
          </cell>
          <cell r="G6679">
            <v>216498</v>
          </cell>
          <cell r="H6679">
            <v>4774</v>
          </cell>
        </row>
        <row r="6680">
          <cell r="B6680" t="str">
            <v>BB.21312</v>
          </cell>
          <cell r="C6680" t="str">
            <v>Gia coâng vaø laép ñaët oáng thoâng gioù hoäp baèng phöôg phaùp gheùp mí daùn keo, chu vi oáng 5.6m</v>
          </cell>
          <cell r="D6680" t="str">
            <v>m</v>
          </cell>
          <cell r="F6680">
            <v>694445</v>
          </cell>
          <cell r="G6680">
            <v>251156</v>
          </cell>
          <cell r="H6680">
            <v>5456</v>
          </cell>
        </row>
        <row r="6681">
          <cell r="B6681" t="str">
            <v>BB.21313</v>
          </cell>
          <cell r="C6681" t="str">
            <v>Gia coâng vaø laép ñaët oáng thoâng gioù hoäp baèng phöôg phaùp gheùp mí daùn keo, chu vi oáng 6.4m</v>
          </cell>
          <cell r="D6681" t="str">
            <v>m</v>
          </cell>
          <cell r="F6681">
            <v>793820</v>
          </cell>
          <cell r="G6681">
            <v>285363</v>
          </cell>
          <cell r="H6681">
            <v>6139</v>
          </cell>
        </row>
        <row r="6682">
          <cell r="B6682" t="str">
            <v>BB.21314</v>
          </cell>
          <cell r="C6682" t="str">
            <v>Gia coâng vaø laép ñaët oáng thoâng gioù hoäp baèng phöôg phaùp gheùp mí daùn keo, chu vi oáng 7.2m</v>
          </cell>
          <cell r="D6682" t="str">
            <v>m</v>
          </cell>
          <cell r="F6682">
            <v>898387</v>
          </cell>
          <cell r="G6682">
            <v>320021</v>
          </cell>
          <cell r="H6682">
            <v>6821</v>
          </cell>
        </row>
        <row r="6683">
          <cell r="B6683" t="str">
            <v>BB.21315</v>
          </cell>
          <cell r="C6683" t="str">
            <v>Gia coâng vaø laép ñaët oáng thoâng gioù hoäp baèng phöôg phaùp gheùp mí daùn keo, chu vi oáng 8m</v>
          </cell>
          <cell r="D6683" t="str">
            <v>m</v>
          </cell>
          <cell r="F6683">
            <v>1006558</v>
          </cell>
          <cell r="G6683">
            <v>355129</v>
          </cell>
          <cell r="H6683">
            <v>7503</v>
          </cell>
        </row>
        <row r="6684">
          <cell r="B6684" t="str">
            <v>BB.21401</v>
          </cell>
          <cell r="C6684" t="str">
            <v>Gia coâng vaø laép ñaët oáng thoâng gioù troøn baèng phöông phaùp gheùp mí daùn keo, ñöôøng kính oáng 109mm</v>
          </cell>
          <cell r="D6684" t="str">
            <v>m</v>
          </cell>
          <cell r="F6684">
            <v>48086</v>
          </cell>
          <cell r="G6684">
            <v>13053</v>
          </cell>
          <cell r="H6684">
            <v>273</v>
          </cell>
        </row>
        <row r="6685">
          <cell r="B6685" t="str">
            <v>BB.21402</v>
          </cell>
          <cell r="C6685" t="str">
            <v>Gia coâng vaø laép ñaët oáng thoâng gioù troøn baèng phöông phaùp gheùp mí daùn keo, ñöôøng kính oáng 137mm</v>
          </cell>
          <cell r="D6685" t="str">
            <v>m</v>
          </cell>
          <cell r="F6685">
            <v>55371</v>
          </cell>
          <cell r="G6685">
            <v>16654</v>
          </cell>
          <cell r="H6685">
            <v>367</v>
          </cell>
        </row>
        <row r="6686">
          <cell r="B6686" t="str">
            <v>BB.21403</v>
          </cell>
          <cell r="C6686" t="str">
            <v>Gia coâng vaø laép ñaët oáng thoâng gioù troøn baèng phöông phaùp gheùp mí daùn keo, ñöôøng kính oáng 164mm</v>
          </cell>
          <cell r="D6686" t="str">
            <v>m</v>
          </cell>
          <cell r="F6686">
            <v>63056</v>
          </cell>
          <cell r="G6686">
            <v>19804</v>
          </cell>
          <cell r="H6686">
            <v>409</v>
          </cell>
        </row>
        <row r="6687">
          <cell r="B6687" t="str">
            <v>BB.21404</v>
          </cell>
          <cell r="C6687" t="str">
            <v>Gia coâng vaø laép ñaët oáng thoâng gioù troøn baèng phöông phaùp gheùp mí daùn keo, ñöôøng kính oáng 191mm</v>
          </cell>
          <cell r="D6687" t="str">
            <v>m</v>
          </cell>
          <cell r="F6687">
            <v>69654</v>
          </cell>
          <cell r="G6687">
            <v>22955</v>
          </cell>
          <cell r="H6687">
            <v>504</v>
          </cell>
        </row>
        <row r="6688">
          <cell r="B6688" t="str">
            <v>BB.21405</v>
          </cell>
          <cell r="C6688" t="str">
            <v>Gia coâng vaø laép ñaët oáng thoâng gioù troøn baèng phöông phaùp gheùp mí daùn keo, ñöôøng kính oáng 219mm</v>
          </cell>
          <cell r="D6688" t="str">
            <v>m</v>
          </cell>
          <cell r="F6688">
            <v>78440</v>
          </cell>
          <cell r="G6688">
            <v>26106</v>
          </cell>
          <cell r="H6688">
            <v>546</v>
          </cell>
        </row>
        <row r="6689">
          <cell r="B6689" t="str">
            <v>BB.21406</v>
          </cell>
          <cell r="C6689" t="str">
            <v>Gia coâng vaø laép ñaët oáng thoâng gioù troøn baèng phöông phaùp gheùp mí daùn keo, ñöôøng kính oáng 246mm</v>
          </cell>
          <cell r="D6689" t="str">
            <v>m</v>
          </cell>
          <cell r="F6689">
            <v>85038</v>
          </cell>
          <cell r="G6689">
            <v>29527</v>
          </cell>
          <cell r="H6689">
            <v>682</v>
          </cell>
        </row>
        <row r="6690">
          <cell r="B6690" t="str">
            <v>BB.21407</v>
          </cell>
          <cell r="C6690" t="str">
            <v>Gia coâng vaø laép ñaët oáng thoâng gioù troøn baèng phöông phaùp gheùp mí daùn keo, ñöôøng kính oáng 273mm</v>
          </cell>
          <cell r="D6690" t="str">
            <v>m</v>
          </cell>
          <cell r="F6690">
            <v>93824</v>
          </cell>
          <cell r="G6690">
            <v>32767</v>
          </cell>
          <cell r="H6690">
            <v>682</v>
          </cell>
        </row>
        <row r="6691">
          <cell r="B6691" t="str">
            <v>BB.21408</v>
          </cell>
          <cell r="C6691" t="str">
            <v>Gia coâng vaø laép ñaët oáng thoâng gioù troøn baèng phöông phaùp gheùp mí daùn keo, ñöôøng kính oáng 301mm</v>
          </cell>
          <cell r="D6691" t="str">
            <v>m</v>
          </cell>
          <cell r="F6691">
            <v>101109</v>
          </cell>
          <cell r="G6691">
            <v>36008</v>
          </cell>
          <cell r="H6691">
            <v>734</v>
          </cell>
        </row>
        <row r="6692">
          <cell r="B6692" t="str">
            <v>BB.21409</v>
          </cell>
          <cell r="C6692" t="str">
            <v>Gia coâng vaø laép ñaët oáng thoâng gioù troøn baèng phöông phaùp gheùp mí daùn keo, ñöôøng kính oáng 328mm</v>
          </cell>
          <cell r="D6692" t="str">
            <v>m</v>
          </cell>
          <cell r="F6692">
            <v>108608</v>
          </cell>
          <cell r="G6692">
            <v>39249</v>
          </cell>
          <cell r="H6692">
            <v>682</v>
          </cell>
        </row>
        <row r="6693">
          <cell r="B6693" t="str">
            <v>BB.21410</v>
          </cell>
          <cell r="C6693" t="str">
            <v>Gia coâng vaø laép ñaët oáng thoâng gioù troøn baèng phöông phaùp gheùp mí daùn keo, ñöôøng kính oáng 383mm</v>
          </cell>
          <cell r="D6693" t="str">
            <v>m</v>
          </cell>
          <cell r="F6693">
            <v>124893</v>
          </cell>
          <cell r="G6693">
            <v>45730</v>
          </cell>
          <cell r="H6693">
            <v>682</v>
          </cell>
        </row>
        <row r="6694">
          <cell r="B6694" t="str">
            <v>BB.21411</v>
          </cell>
          <cell r="C6694" t="str">
            <v>Gia coâng vaø laép ñaët oáng thoâng gioù troøn baèng phöông phaùp gheùp mí daùn keo, ñöôøng kính oáng 437mm</v>
          </cell>
          <cell r="D6694" t="str">
            <v>m</v>
          </cell>
          <cell r="F6694">
            <v>161899</v>
          </cell>
          <cell r="G6694">
            <v>52212</v>
          </cell>
          <cell r="H6694">
            <v>1364</v>
          </cell>
        </row>
        <row r="6695">
          <cell r="B6695" t="str">
            <v>BB.21412</v>
          </cell>
          <cell r="C6695" t="str">
            <v>Gia coâng vaø laép ñaët oáng thoâng gioù troøn baèng phöông phaùp gheùp mí daùn keo, ñöôøng kính oáng 492mm</v>
          </cell>
          <cell r="D6695" t="str">
            <v>m</v>
          </cell>
          <cell r="F6695">
            <v>179085</v>
          </cell>
          <cell r="G6695">
            <v>59053</v>
          </cell>
          <cell r="H6695">
            <v>1364</v>
          </cell>
        </row>
        <row r="6696">
          <cell r="B6696" t="str">
            <v>BB.22101</v>
          </cell>
          <cell r="C6696" t="str">
            <v>Laép ñaët coân beâ toâng noái baèng phöông phaùp gioaêng cao su, ñöôøng kính coân 400mm</v>
          </cell>
          <cell r="D6696" t="str">
            <v>caùi</v>
          </cell>
          <cell r="F6696">
            <v>267384</v>
          </cell>
          <cell r="G6696">
            <v>14660</v>
          </cell>
          <cell r="H6696">
            <v>10501</v>
          </cell>
        </row>
        <row r="6697">
          <cell r="B6697" t="str">
            <v>BB.22102</v>
          </cell>
          <cell r="C6697" t="str">
            <v>Laép ñaët coân beâ toâng noái baèng phöông phaùp gioaêng cao su, ñöôøng kính coân 500mm</v>
          </cell>
          <cell r="D6697" t="str">
            <v>caùi</v>
          </cell>
          <cell r="F6697">
            <v>333980</v>
          </cell>
          <cell r="G6697">
            <v>18011</v>
          </cell>
          <cell r="H6697">
            <v>10501</v>
          </cell>
        </row>
        <row r="6698">
          <cell r="B6698" t="str">
            <v>BB.22103</v>
          </cell>
          <cell r="C6698" t="str">
            <v>Laép ñaët coân beâ toâng noái baèng phöông phaùp gioaêng cao su, ñöôøng kính coân 600mm</v>
          </cell>
          <cell r="D6698" t="str">
            <v>caùi</v>
          </cell>
          <cell r="F6698">
            <v>400716</v>
          </cell>
          <cell r="G6698">
            <v>23405</v>
          </cell>
          <cell r="H6698">
            <v>13126</v>
          </cell>
        </row>
        <row r="6699">
          <cell r="B6699" t="str">
            <v>BB.22104</v>
          </cell>
          <cell r="C6699" t="str">
            <v>Laép ñaët coân beâ toâng noái baèng phöông phaùp gioaêng cao su, ñöôøng kính coân 700mm</v>
          </cell>
          <cell r="D6699" t="str">
            <v>caùi</v>
          </cell>
          <cell r="F6699">
            <v>467452</v>
          </cell>
          <cell r="G6699">
            <v>28356</v>
          </cell>
          <cell r="H6699">
            <v>13126</v>
          </cell>
        </row>
        <row r="6700">
          <cell r="B6700" t="str">
            <v>BB.22105</v>
          </cell>
          <cell r="C6700" t="str">
            <v>Laép ñaët coân beâ toâng noái baèng phöông phaùp gioaêng cao su, ñöôøng kính coân 800mm</v>
          </cell>
          <cell r="D6700" t="str">
            <v>caùi</v>
          </cell>
          <cell r="F6700">
            <v>534188</v>
          </cell>
          <cell r="G6700">
            <v>32407</v>
          </cell>
          <cell r="H6700">
            <v>13126</v>
          </cell>
        </row>
        <row r="6701">
          <cell r="B6701" t="str">
            <v>BB.22106</v>
          </cell>
          <cell r="C6701" t="str">
            <v>Laép ñaët coân beâ toâng noái baèng phöông phaùp gioaêng cao su, ñöôøng kính coân 900mm</v>
          </cell>
          <cell r="D6701" t="str">
            <v>caùi</v>
          </cell>
          <cell r="F6701">
            <v>600924</v>
          </cell>
          <cell r="G6701">
            <v>39159</v>
          </cell>
          <cell r="H6701">
            <v>13126</v>
          </cell>
        </row>
        <row r="6702">
          <cell r="B6702" t="str">
            <v>BB.22107</v>
          </cell>
          <cell r="C6702" t="str">
            <v>Laép ñaët coân beâ toâng noái baèng phöông phaùp gioaêng cao su, ñöôøng kính coân 1000mm</v>
          </cell>
          <cell r="D6702" t="str">
            <v>caùi</v>
          </cell>
          <cell r="F6702">
            <v>755607</v>
          </cell>
          <cell r="G6702">
            <v>45010</v>
          </cell>
          <cell r="H6702">
            <v>13126</v>
          </cell>
        </row>
        <row r="6703">
          <cell r="B6703" t="str">
            <v>BB.22108</v>
          </cell>
          <cell r="C6703" t="str">
            <v>Laép ñaët coân beâ toâng noái baèng phöông phaùp gioaêng cao su, ñöôøng kính coân 1200mm</v>
          </cell>
          <cell r="D6703" t="str">
            <v>caùi</v>
          </cell>
          <cell r="F6703">
            <v>906968</v>
          </cell>
          <cell r="G6703">
            <v>60313</v>
          </cell>
          <cell r="H6703">
            <v>15226</v>
          </cell>
        </row>
        <row r="6704">
          <cell r="B6704" t="str">
            <v>BB.22109</v>
          </cell>
          <cell r="C6704" t="str">
            <v>Laép ñaët coân beâ toâng noái baèng phöông phaùp gioaêng cao su, ñöôøng kính coân 1400mm</v>
          </cell>
          <cell r="D6704" t="str">
            <v>caùi</v>
          </cell>
          <cell r="F6704">
            <v>1057729</v>
          </cell>
          <cell r="G6704">
            <v>74717</v>
          </cell>
          <cell r="H6704">
            <v>15226</v>
          </cell>
        </row>
        <row r="6705">
          <cell r="B6705" t="str">
            <v>BB.22110</v>
          </cell>
          <cell r="C6705" t="str">
            <v>Laép ñaët coân beâ toâng noái baèng phöông phaùp gioaêng cao su, ñöôøng kính coân 1500mm</v>
          </cell>
          <cell r="D6705" t="str">
            <v>caùi</v>
          </cell>
          <cell r="F6705">
            <v>1133260</v>
          </cell>
          <cell r="G6705">
            <v>80118</v>
          </cell>
          <cell r="H6705">
            <v>15226</v>
          </cell>
        </row>
        <row r="6706">
          <cell r="B6706" t="str">
            <v>BB.22111</v>
          </cell>
          <cell r="C6706" t="str">
            <v>Laép ñaët coân beâ toâng noái baèng phöông phaùp gioaêng cao su, ñöôøng kính coân 1600mm</v>
          </cell>
          <cell r="D6706" t="str">
            <v>caùi</v>
          </cell>
          <cell r="F6706">
            <v>1208791</v>
          </cell>
          <cell r="G6706">
            <v>94521</v>
          </cell>
          <cell r="H6706">
            <v>15226</v>
          </cell>
        </row>
        <row r="6707">
          <cell r="B6707" t="str">
            <v>BB.22112</v>
          </cell>
          <cell r="C6707" t="str">
            <v>Laép ñaët coân beâ toâng noái baèng phöông phaùp gioaêng cao su, ñöôøng kính coân 1800mm</v>
          </cell>
          <cell r="D6707" t="str">
            <v>caùi</v>
          </cell>
          <cell r="F6707">
            <v>1359552</v>
          </cell>
          <cell r="G6707">
            <v>103523</v>
          </cell>
          <cell r="H6707">
            <v>15226</v>
          </cell>
        </row>
        <row r="6708">
          <cell r="B6708" t="str">
            <v>BB.22113</v>
          </cell>
          <cell r="C6708" t="str">
            <v>Laép ñaët coân beâ toâng noái baèng phöông phaùp gioaêng cao su, ñöôøng kính coân 2000mm</v>
          </cell>
          <cell r="D6708" t="str">
            <v>caùi</v>
          </cell>
          <cell r="F6708">
            <v>1511513</v>
          </cell>
          <cell r="G6708">
            <v>117926</v>
          </cell>
          <cell r="H6708">
            <v>15226</v>
          </cell>
        </row>
        <row r="6709">
          <cell r="B6709" t="str">
            <v>BB.22121</v>
          </cell>
          <cell r="C6709" t="str">
            <v>Laép ñaët cuùt beâ toâng noái baèng phöông phaùp gioaêng cao su, ñöôøng kính coân 400mm</v>
          </cell>
          <cell r="D6709" t="str">
            <v>caùi</v>
          </cell>
          <cell r="F6709">
            <v>270121</v>
          </cell>
          <cell r="G6709">
            <v>14660</v>
          </cell>
          <cell r="H6709">
            <v>10501</v>
          </cell>
        </row>
        <row r="6710">
          <cell r="B6710" t="str">
            <v>BB.22122</v>
          </cell>
          <cell r="C6710" t="str">
            <v>Laép ñaët cuùt beâ toâng noái baèng phöông phaùp gioaêng cao su, ñöôøng kính coân 500mm</v>
          </cell>
          <cell r="D6710" t="str">
            <v>caùi</v>
          </cell>
          <cell r="F6710">
            <v>336901</v>
          </cell>
          <cell r="G6710">
            <v>18011</v>
          </cell>
          <cell r="H6710">
            <v>10501</v>
          </cell>
        </row>
        <row r="6711">
          <cell r="B6711" t="str">
            <v>BB.22123</v>
          </cell>
          <cell r="C6711" t="str">
            <v>Laép ñaët cuùt beâ toâng noái baèng phöông phaùp gioaêng cao su, ñöôøng kính coân 600mm</v>
          </cell>
          <cell r="D6711" t="str">
            <v>caùi</v>
          </cell>
          <cell r="F6711">
            <v>403821</v>
          </cell>
          <cell r="G6711">
            <v>23405</v>
          </cell>
          <cell r="H6711">
            <v>13126</v>
          </cell>
        </row>
        <row r="6712">
          <cell r="B6712" t="str">
            <v>BB.22124</v>
          </cell>
          <cell r="C6712" t="str">
            <v>Laép ñaët cuùt beâ toâng noái baèng phöông phaùp gioaêng cao su, ñöôøng kính coân 700mm</v>
          </cell>
          <cell r="D6712" t="str">
            <v>caùi</v>
          </cell>
          <cell r="F6712">
            <v>470741</v>
          </cell>
          <cell r="G6712">
            <v>28356</v>
          </cell>
          <cell r="H6712">
            <v>13126</v>
          </cell>
        </row>
        <row r="6713">
          <cell r="B6713" t="str">
            <v>BB.22125</v>
          </cell>
          <cell r="C6713" t="str">
            <v>Laép ñaët cuùt beâ toâng noái baèng phöông phaùp gioaêng cao su, ñöôøng kính coân 800mm</v>
          </cell>
          <cell r="D6713" t="str">
            <v>caùi</v>
          </cell>
          <cell r="F6713">
            <v>538662</v>
          </cell>
          <cell r="G6713">
            <v>32407</v>
          </cell>
          <cell r="H6713">
            <v>13126</v>
          </cell>
        </row>
        <row r="6714">
          <cell r="B6714" t="str">
            <v>BB.22126</v>
          </cell>
          <cell r="C6714" t="str">
            <v>Laép ñaët cuùt beâ toâng noái baèng phöông phaùp gioaêng cao su, ñöôøng kính coân 900mm</v>
          </cell>
          <cell r="D6714" t="str">
            <v>caùi</v>
          </cell>
          <cell r="F6714">
            <v>606582</v>
          </cell>
          <cell r="G6714">
            <v>39159</v>
          </cell>
          <cell r="H6714">
            <v>13126</v>
          </cell>
        </row>
        <row r="6715">
          <cell r="B6715" t="str">
            <v>BB.22127</v>
          </cell>
          <cell r="C6715" t="str">
            <v>Laép ñaët cuùt beâ toâng noái baèng phöông phaùp gioaêng cao su, ñöôøng kính coân 1000mm</v>
          </cell>
          <cell r="D6715" t="str">
            <v>caùi</v>
          </cell>
          <cell r="F6715">
            <v>759528</v>
          </cell>
          <cell r="G6715">
            <v>45010</v>
          </cell>
          <cell r="H6715">
            <v>13126</v>
          </cell>
        </row>
        <row r="6716">
          <cell r="B6716" t="str">
            <v>BB.22128</v>
          </cell>
          <cell r="C6716" t="str">
            <v>Laép ñaët cuùt beâ toâng noái baèng phöông phaùp gioaêng cao su, ñöôøng kính coân 1200mm</v>
          </cell>
          <cell r="D6716" t="str">
            <v>caùi</v>
          </cell>
          <cell r="F6716">
            <v>910673</v>
          </cell>
          <cell r="G6716">
            <v>60313</v>
          </cell>
          <cell r="H6716">
            <v>15226</v>
          </cell>
        </row>
        <row r="6717">
          <cell r="B6717" t="str">
            <v>BB.22129</v>
          </cell>
          <cell r="C6717" t="str">
            <v>Laép ñaët cuùt beâ toâng noái baèng phöông phaùp gioaêng cao su, ñöôøng kính coân 1400mm</v>
          </cell>
          <cell r="D6717" t="str">
            <v>caùi</v>
          </cell>
          <cell r="F6717">
            <v>1061218</v>
          </cell>
          <cell r="G6717">
            <v>74717</v>
          </cell>
          <cell r="H6717">
            <v>15226</v>
          </cell>
        </row>
        <row r="6718">
          <cell r="B6718" t="str">
            <v>BB.22130</v>
          </cell>
          <cell r="C6718" t="str">
            <v>Laép ñaët cuùt beâ toâng noái baèng phöông phaùp gioaêng cao su, ñöôøng kính coân 1500mm</v>
          </cell>
          <cell r="D6718" t="str">
            <v>caùi</v>
          </cell>
          <cell r="F6718">
            <v>1139142</v>
          </cell>
          <cell r="G6718">
            <v>80118</v>
          </cell>
          <cell r="H6718">
            <v>15226</v>
          </cell>
        </row>
        <row r="6719">
          <cell r="B6719" t="str">
            <v>BB.22131</v>
          </cell>
          <cell r="C6719" t="str">
            <v>Laép ñaët cuùt beâ toâng noái baèng phöông phaùp gioaêng cao su, ñöôøng kính coân 1600mm</v>
          </cell>
          <cell r="D6719" t="str">
            <v>caùi</v>
          </cell>
          <cell r="F6719">
            <v>1212064</v>
          </cell>
          <cell r="G6719">
            <v>94521</v>
          </cell>
          <cell r="H6719">
            <v>15226</v>
          </cell>
        </row>
        <row r="6720">
          <cell r="B6720" t="str">
            <v>BB.22132</v>
          </cell>
          <cell r="C6720" t="str">
            <v>Laép ñaët cuùt beâ toâng noái baèng phöông phaùp gioaêng cao su, ñöôøng kính coân 1800mm</v>
          </cell>
          <cell r="D6720" t="str">
            <v>caùi</v>
          </cell>
          <cell r="F6720">
            <v>1372612</v>
          </cell>
          <cell r="G6720">
            <v>103523</v>
          </cell>
          <cell r="H6720">
            <v>15226</v>
          </cell>
        </row>
        <row r="6721">
          <cell r="B6721" t="str">
            <v>BB.22133</v>
          </cell>
          <cell r="C6721" t="str">
            <v>Laép ñaët cuùt beâ toâng noái baèng phöông phaùp gioaêng cao su, ñöôøng kính coân 2000mm</v>
          </cell>
          <cell r="D6721" t="str">
            <v>caùi</v>
          </cell>
          <cell r="F6721">
            <v>1514354</v>
          </cell>
          <cell r="G6721">
            <v>117926</v>
          </cell>
          <cell r="H6721">
            <v>15226</v>
          </cell>
        </row>
        <row r="6722">
          <cell r="B6722" t="str">
            <v>BB.22201</v>
          </cell>
          <cell r="C6722" t="str">
            <v>Laép ñaët coân saønh noái baèng phöông phaùp xaûm, ñöôøng kính cuùt 50mm</v>
          </cell>
          <cell r="D6722" t="str">
            <v>caùi</v>
          </cell>
          <cell r="F6722">
            <v>5782</v>
          </cell>
          <cell r="G6722">
            <v>5445</v>
          </cell>
        </row>
        <row r="6723">
          <cell r="B6723" t="str">
            <v>BB.22202</v>
          </cell>
          <cell r="C6723" t="str">
            <v>Laép ñaët coân saønh noái baèng phöông phaùp xaûm, ñöôøng kính cuùt 75mm</v>
          </cell>
          <cell r="D6723" t="str">
            <v>caùi</v>
          </cell>
          <cell r="F6723">
            <v>8172</v>
          </cell>
          <cell r="G6723">
            <v>6283</v>
          </cell>
        </row>
        <row r="6724">
          <cell r="B6724" t="str">
            <v>BB.22203</v>
          </cell>
          <cell r="C6724" t="str">
            <v>Laép ñaët coân saønh noái baèng phöông phaùp xaûm, ñöôøng kính cuùt 100mm</v>
          </cell>
          <cell r="D6724" t="str">
            <v>caùi</v>
          </cell>
          <cell r="F6724">
            <v>10452</v>
          </cell>
          <cell r="G6724">
            <v>7540</v>
          </cell>
        </row>
        <row r="6725">
          <cell r="B6725" t="str">
            <v>BB.22204</v>
          </cell>
          <cell r="C6725" t="str">
            <v>Laép ñaët coân saønh noái baèng phöông phaùp xaûm, ñöôøng kính cuùt 150mm</v>
          </cell>
          <cell r="D6725" t="str">
            <v>caùi</v>
          </cell>
          <cell r="F6725">
            <v>12335</v>
          </cell>
          <cell r="G6725">
            <v>8796</v>
          </cell>
        </row>
        <row r="6726">
          <cell r="B6726" t="str">
            <v>BB.22205</v>
          </cell>
          <cell r="C6726" t="str">
            <v>Laép ñaët coân saønh noái baèng phöông phaùp xaûm, ñöôøng kính cuùt 200mm</v>
          </cell>
          <cell r="D6726" t="str">
            <v>caùi</v>
          </cell>
          <cell r="F6726">
            <v>16115</v>
          </cell>
          <cell r="G6726">
            <v>9634</v>
          </cell>
        </row>
        <row r="6727">
          <cell r="B6727" t="str">
            <v>BB.23101</v>
          </cell>
          <cell r="C6727" t="str">
            <v>Laép ñaët coân gang noái baèng phöông phaùp xaûm, ñöôøng kính coân 50mm</v>
          </cell>
          <cell r="D6727" t="str">
            <v>caùi</v>
          </cell>
          <cell r="F6727">
            <v>43209</v>
          </cell>
          <cell r="G6727">
            <v>10053</v>
          </cell>
        </row>
        <row r="6728">
          <cell r="B6728" t="str">
            <v>BB.23102</v>
          </cell>
          <cell r="C6728" t="str">
            <v>Laép ñaët coân gang noái baèng phöông phaùp xaûm, ñöôøng kính coân 75mm</v>
          </cell>
          <cell r="D6728" t="str">
            <v>caùi</v>
          </cell>
          <cell r="F6728">
            <v>64293</v>
          </cell>
          <cell r="G6728">
            <v>12985</v>
          </cell>
        </row>
        <row r="6729">
          <cell r="B6729" t="str">
            <v>BB.23103</v>
          </cell>
          <cell r="C6729" t="str">
            <v>Laép ñaët coân gang noái baèng phöông phaùp xaûm, ñöôøng kính coân 100mm</v>
          </cell>
          <cell r="D6729" t="str">
            <v>caùi</v>
          </cell>
          <cell r="F6729">
            <v>100682</v>
          </cell>
          <cell r="G6729">
            <v>16755</v>
          </cell>
        </row>
        <row r="6730">
          <cell r="B6730" t="str">
            <v>BB.23104</v>
          </cell>
          <cell r="C6730" t="str">
            <v>Laép ñaët coân gang noái baèng phöông phaùp xaûm, ñöôøng kính coân 150mm</v>
          </cell>
          <cell r="D6730" t="str">
            <v>caùi</v>
          </cell>
          <cell r="F6730">
            <v>158385</v>
          </cell>
          <cell r="G6730">
            <v>20944</v>
          </cell>
        </row>
        <row r="6731">
          <cell r="B6731" t="str">
            <v>BB.23105</v>
          </cell>
          <cell r="C6731" t="str">
            <v>Laép ñaët coân gang noái baèng phöông phaùp xaûm, ñöôøng kính coân 200mm</v>
          </cell>
          <cell r="D6731" t="str">
            <v>caùi</v>
          </cell>
          <cell r="F6731">
            <v>196379</v>
          </cell>
          <cell r="G6731">
            <v>26808</v>
          </cell>
        </row>
        <row r="6732">
          <cell r="B6732" t="str">
            <v>BB.23106</v>
          </cell>
          <cell r="C6732" t="str">
            <v>Laép ñaët coân gang noái baèng phöông phaùp xaûm, ñöôøng kính coân 250mm</v>
          </cell>
          <cell r="D6732" t="str">
            <v>caùi</v>
          </cell>
          <cell r="F6732">
            <v>284831</v>
          </cell>
          <cell r="G6732">
            <v>33928</v>
          </cell>
        </row>
        <row r="6733">
          <cell r="B6733" t="str">
            <v>BB.23107</v>
          </cell>
          <cell r="C6733" t="str">
            <v>Laép ñaët coân gang noái baèng phöông phaùp xaûm, ñöôøng kính coân 300mm</v>
          </cell>
          <cell r="D6733" t="str">
            <v>caùi</v>
          </cell>
          <cell r="F6733">
            <v>363974</v>
          </cell>
          <cell r="G6733">
            <v>40212</v>
          </cell>
          <cell r="H6733">
            <v>9001</v>
          </cell>
        </row>
        <row r="6734">
          <cell r="B6734" t="str">
            <v>BB.23108</v>
          </cell>
          <cell r="C6734" t="str">
            <v>Laép ñaët coân gang noái baèng phöông phaùp xaûm, ñöôøng kính coân 350mm</v>
          </cell>
          <cell r="D6734" t="str">
            <v>caùi</v>
          </cell>
          <cell r="F6734">
            <v>418262</v>
          </cell>
          <cell r="G6734">
            <v>47751</v>
          </cell>
          <cell r="H6734">
            <v>9001</v>
          </cell>
        </row>
        <row r="6735">
          <cell r="B6735" t="str">
            <v>BB.23109</v>
          </cell>
          <cell r="C6735" t="str">
            <v>Laép ñaët coân gang noái baèng phöông phaùp xaûm, ñöôøng kính coân 400mm</v>
          </cell>
          <cell r="D6735" t="str">
            <v>caùi</v>
          </cell>
          <cell r="F6735">
            <v>464211</v>
          </cell>
          <cell r="G6735">
            <v>53196</v>
          </cell>
          <cell r="H6735">
            <v>9001</v>
          </cell>
        </row>
        <row r="6736">
          <cell r="B6736" t="str">
            <v>BB.23110</v>
          </cell>
          <cell r="C6736" t="str">
            <v>Laép ñaët coân gang noái baèng phöông phaùp xaûm, ñöôøng kính coân 500mm</v>
          </cell>
          <cell r="D6736" t="str">
            <v>caùi</v>
          </cell>
          <cell r="F6736">
            <v>525640</v>
          </cell>
          <cell r="G6736">
            <v>63249</v>
          </cell>
          <cell r="H6736">
            <v>10001</v>
          </cell>
        </row>
        <row r="6737">
          <cell r="B6737" t="str">
            <v>BB.23111</v>
          </cell>
          <cell r="C6737" t="str">
            <v>Laép ñaët coân gang noái baèng phöông phaùp xaûm, ñöôøng kính coân 600mm</v>
          </cell>
          <cell r="D6737" t="str">
            <v>caùi</v>
          </cell>
          <cell r="F6737">
            <v>619846</v>
          </cell>
          <cell r="G6737">
            <v>77417</v>
          </cell>
          <cell r="H6737">
            <v>11001</v>
          </cell>
        </row>
        <row r="6738">
          <cell r="B6738" t="str">
            <v>BB.23112</v>
          </cell>
          <cell r="C6738" t="str">
            <v>Laép ñaët coân gang noái baèng phöông phaùp xaûm, ñöôøng kính coân 700mm</v>
          </cell>
          <cell r="D6738" t="str">
            <v>caùi</v>
          </cell>
          <cell r="F6738">
            <v>713327</v>
          </cell>
          <cell r="G6738">
            <v>88670</v>
          </cell>
          <cell r="H6738">
            <v>11001</v>
          </cell>
        </row>
        <row r="6739">
          <cell r="B6739" t="str">
            <v>BB.23113</v>
          </cell>
          <cell r="C6739" t="str">
            <v>Laép ñaët coân gang noái baèng phöông phaùp xaûm, ñöôøng kính coân 800mm</v>
          </cell>
          <cell r="D6739" t="str">
            <v>caùi</v>
          </cell>
          <cell r="F6739">
            <v>787057</v>
          </cell>
          <cell r="G6739">
            <v>99472</v>
          </cell>
          <cell r="H6739">
            <v>11001</v>
          </cell>
        </row>
        <row r="6740">
          <cell r="B6740" t="str">
            <v>BB.23114</v>
          </cell>
          <cell r="C6740" t="str">
            <v>Laép ñaët coân gang noái baèng phöông phaùp xaûm, ñöôøng kính coân 900mm</v>
          </cell>
          <cell r="D6740" t="str">
            <v>caùi</v>
          </cell>
          <cell r="F6740">
            <v>884885</v>
          </cell>
          <cell r="G6740">
            <v>111625</v>
          </cell>
          <cell r="H6740">
            <v>12501</v>
          </cell>
        </row>
        <row r="6741">
          <cell r="B6741" t="str">
            <v>BB.23115</v>
          </cell>
          <cell r="C6741" t="str">
            <v>Laép ñaët coân gang noái baèng phöông phaùp xaûm, ñöôøng kính coân 1000mm</v>
          </cell>
          <cell r="D6741" t="str">
            <v>caùi</v>
          </cell>
          <cell r="F6741">
            <v>1017813</v>
          </cell>
          <cell r="G6741">
            <v>123778</v>
          </cell>
          <cell r="H6741">
            <v>12501</v>
          </cell>
        </row>
        <row r="6742">
          <cell r="B6742" t="str">
            <v>BB.23116</v>
          </cell>
          <cell r="C6742" t="str">
            <v>Laép ñaët coân gang noái baèng phöông phaùp xaûm, ñöôøng kính coân 1100mm</v>
          </cell>
          <cell r="D6742" t="str">
            <v>caùi</v>
          </cell>
          <cell r="F6742">
            <v>1125404</v>
          </cell>
          <cell r="G6742">
            <v>129179</v>
          </cell>
          <cell r="H6742">
            <v>12501</v>
          </cell>
        </row>
        <row r="6743">
          <cell r="B6743" t="str">
            <v>BB.23117</v>
          </cell>
          <cell r="C6743" t="str">
            <v>Laép ñaët coân gang noái baèng phöông phaùp xaûm, ñöôøng kính coân 1200mm</v>
          </cell>
          <cell r="D6743" t="str">
            <v>caùi</v>
          </cell>
          <cell r="F6743">
            <v>1234485</v>
          </cell>
          <cell r="G6743">
            <v>140881</v>
          </cell>
          <cell r="H6743">
            <v>15001</v>
          </cell>
        </row>
        <row r="6744">
          <cell r="B6744" t="str">
            <v>BB.23118</v>
          </cell>
          <cell r="C6744" t="str">
            <v>Laép ñaët coân gang noái baèng phöông phaùp xaûm, ñöôøng kính coân 1400mm</v>
          </cell>
          <cell r="D6744" t="str">
            <v>caùi</v>
          </cell>
          <cell r="F6744">
            <v>1405680</v>
          </cell>
          <cell r="G6744">
            <v>164287</v>
          </cell>
          <cell r="H6744">
            <v>15001</v>
          </cell>
        </row>
        <row r="6745">
          <cell r="B6745" t="str">
            <v>BB.23119</v>
          </cell>
          <cell r="C6745" t="str">
            <v>Laép ñaët coân gang noái baèng phöông phaùp xaûm, ñöôøng kính coân 1500mm</v>
          </cell>
          <cell r="D6745" t="str">
            <v>caùi</v>
          </cell>
          <cell r="F6745">
            <v>1516658</v>
          </cell>
          <cell r="G6745">
            <v>175989</v>
          </cell>
          <cell r="H6745">
            <v>15001</v>
          </cell>
        </row>
        <row r="6746">
          <cell r="B6746" t="str">
            <v>BB.23120</v>
          </cell>
          <cell r="C6746" t="str">
            <v>Laép ñaët coân gang noái baèng phöông phaùp xaûm, ñöôøng kính coân 1600mm</v>
          </cell>
          <cell r="D6746" t="str">
            <v>caùi</v>
          </cell>
          <cell r="F6746">
            <v>1626033</v>
          </cell>
          <cell r="G6746">
            <v>180040</v>
          </cell>
          <cell r="H6746">
            <v>15001</v>
          </cell>
        </row>
        <row r="6747">
          <cell r="B6747" t="str">
            <v>BB.23121</v>
          </cell>
          <cell r="C6747" t="str">
            <v>Laép ñaët coân gang noái baèng phöông phaùp xaûm, ñöôøng kính coân 1800mm</v>
          </cell>
          <cell r="D6747" t="str">
            <v>caùi</v>
          </cell>
          <cell r="F6747">
            <v>1758028</v>
          </cell>
          <cell r="G6747">
            <v>202095</v>
          </cell>
          <cell r="H6747">
            <v>15001</v>
          </cell>
        </row>
        <row r="6748">
          <cell r="B6748" t="str">
            <v>BB.23122</v>
          </cell>
          <cell r="C6748" t="str">
            <v>Laép ñaët coân gang noái baèng phöông phaùp xaûm, ñöôøng kính coân 2000mm</v>
          </cell>
          <cell r="D6748" t="str">
            <v>caùi</v>
          </cell>
          <cell r="F6748">
            <v>2019909</v>
          </cell>
          <cell r="G6748">
            <v>225050</v>
          </cell>
          <cell r="H6748">
            <v>15001</v>
          </cell>
        </row>
        <row r="6749">
          <cell r="B6749" t="str">
            <v>BB.23123</v>
          </cell>
          <cell r="C6749" t="str">
            <v>Laép ñaët coân gang noái baèng phöông phaùp xaûm, ñöôøng kính coân 2200mm</v>
          </cell>
          <cell r="D6749" t="str">
            <v>caùi</v>
          </cell>
          <cell r="F6749">
            <v>2142027</v>
          </cell>
          <cell r="G6749">
            <v>247555</v>
          </cell>
          <cell r="H6749">
            <v>15001</v>
          </cell>
        </row>
        <row r="6750">
          <cell r="B6750" t="str">
            <v>BB.23124</v>
          </cell>
          <cell r="C6750" t="str">
            <v>Laép ñaët coân gang noái baèng phöông phaùp xaûm, ñöôøng kính coân 2400mm</v>
          </cell>
          <cell r="D6750" t="str">
            <v>caùi</v>
          </cell>
          <cell r="F6750">
            <v>2363869</v>
          </cell>
          <cell r="G6750">
            <v>269610</v>
          </cell>
          <cell r="H6750">
            <v>15001</v>
          </cell>
        </row>
        <row r="6751">
          <cell r="B6751" t="str">
            <v>BB.23125</v>
          </cell>
          <cell r="C6751" t="str">
            <v>Laép ñaët coân gang noái baèng phöông phaùp xaûm, ñöôøng kính coân 2500mm</v>
          </cell>
          <cell r="D6751" t="str">
            <v>caùi</v>
          </cell>
          <cell r="F6751">
            <v>2575344</v>
          </cell>
          <cell r="G6751">
            <v>280862</v>
          </cell>
          <cell r="H6751">
            <v>15001</v>
          </cell>
        </row>
        <row r="6752">
          <cell r="B6752" t="str">
            <v>BB.23131</v>
          </cell>
          <cell r="C6752" t="str">
            <v>Laép ñaët cuùt gang noái baèng phöông phaùp xaûm, ñöôøng kính coân 50mm</v>
          </cell>
          <cell r="D6752" t="str">
            <v>caùi</v>
          </cell>
          <cell r="F6752">
            <v>43209</v>
          </cell>
          <cell r="G6752">
            <v>10053</v>
          </cell>
        </row>
        <row r="6753">
          <cell r="B6753" t="str">
            <v>BB.23132</v>
          </cell>
          <cell r="C6753" t="str">
            <v>Laép ñaët cuùt gang noái baèng phöông phaùp xaûm, ñöôøng kính coân 75mm</v>
          </cell>
          <cell r="D6753" t="str">
            <v>caùi</v>
          </cell>
          <cell r="F6753">
            <v>60293</v>
          </cell>
          <cell r="G6753">
            <v>12985</v>
          </cell>
        </row>
        <row r="6754">
          <cell r="B6754" t="str">
            <v>BB.23133</v>
          </cell>
          <cell r="C6754" t="str">
            <v>Laép ñaët cuùt gang noái baèng phöông phaùp xaûm, ñöôøng kính coân 100mm</v>
          </cell>
          <cell r="D6754" t="str">
            <v>caùi</v>
          </cell>
          <cell r="F6754">
            <v>100682</v>
          </cell>
          <cell r="G6754">
            <v>16755</v>
          </cell>
        </row>
        <row r="6755">
          <cell r="B6755" t="str">
            <v>BB.23134</v>
          </cell>
          <cell r="C6755" t="str">
            <v>Laép ñaët cuùt gang noái baèng phöông phaùp xaûm, ñöôøng kính coân 150mm</v>
          </cell>
          <cell r="D6755" t="str">
            <v>caùi</v>
          </cell>
          <cell r="F6755">
            <v>158385</v>
          </cell>
          <cell r="G6755">
            <v>20944</v>
          </cell>
        </row>
        <row r="6756">
          <cell r="B6756" t="str">
            <v>BB.23135</v>
          </cell>
          <cell r="C6756" t="str">
            <v>Laép ñaët cuùt gang noái baèng phöông phaùp xaûm, ñöôøng kính coân 200mm</v>
          </cell>
          <cell r="D6756" t="str">
            <v>caùi</v>
          </cell>
          <cell r="F6756">
            <v>196379</v>
          </cell>
          <cell r="G6756">
            <v>26808</v>
          </cell>
        </row>
        <row r="6757">
          <cell r="B6757" t="str">
            <v>BB.23136</v>
          </cell>
          <cell r="C6757" t="str">
            <v>Laép ñaët cuùt gang noái baèng phöông phaùp xaûm, ñöôøng kính coân 250mm</v>
          </cell>
          <cell r="D6757" t="str">
            <v>caùi</v>
          </cell>
          <cell r="F6757">
            <v>284831</v>
          </cell>
          <cell r="G6757">
            <v>33928</v>
          </cell>
        </row>
        <row r="6758">
          <cell r="B6758" t="str">
            <v>BB.23137</v>
          </cell>
          <cell r="C6758" t="str">
            <v>Laép ñaët cuùt gang noái baèng phöông phaùp xaûm, ñöôøng kính coân 300mm</v>
          </cell>
          <cell r="D6758" t="str">
            <v>caùi</v>
          </cell>
          <cell r="F6758">
            <v>363974</v>
          </cell>
          <cell r="G6758">
            <v>40212</v>
          </cell>
          <cell r="H6758">
            <v>9001</v>
          </cell>
        </row>
        <row r="6759">
          <cell r="B6759" t="str">
            <v>BB.23138</v>
          </cell>
          <cell r="C6759" t="str">
            <v>Laép ñaët cuùt gang noái baèng phöông phaùp xaûm, ñöôøng kính coân 350mm</v>
          </cell>
          <cell r="D6759" t="str">
            <v>caùi</v>
          </cell>
          <cell r="F6759">
            <v>418262</v>
          </cell>
          <cell r="G6759">
            <v>47751</v>
          </cell>
          <cell r="H6759">
            <v>9001</v>
          </cell>
        </row>
        <row r="6760">
          <cell r="B6760" t="str">
            <v>BB.23139</v>
          </cell>
          <cell r="C6760" t="str">
            <v>Laép ñaët cuùt gang noái baèng phöông phaùp xaûm, ñöôøng kính coân 400mm</v>
          </cell>
          <cell r="D6760" t="str">
            <v>caùi</v>
          </cell>
          <cell r="F6760">
            <v>464211</v>
          </cell>
          <cell r="G6760">
            <v>53196</v>
          </cell>
          <cell r="H6760">
            <v>9001</v>
          </cell>
        </row>
        <row r="6761">
          <cell r="B6761" t="str">
            <v>BB.23140</v>
          </cell>
          <cell r="C6761" t="str">
            <v>Laép ñaët cuùt gang noái baèng phöông phaùp xaûm, ñöôøng kính coân 500mm</v>
          </cell>
          <cell r="D6761" t="str">
            <v>caùi</v>
          </cell>
          <cell r="F6761">
            <v>525640</v>
          </cell>
          <cell r="G6761">
            <v>63249</v>
          </cell>
          <cell r="H6761">
            <v>10001</v>
          </cell>
        </row>
        <row r="6762">
          <cell r="B6762" t="str">
            <v>BB.23141</v>
          </cell>
          <cell r="C6762" t="str">
            <v>Laép ñaët cuùt gang noái baèng phöông phaùp xaûm, ñöôøng kính coân 600mm</v>
          </cell>
          <cell r="D6762" t="str">
            <v>caùi</v>
          </cell>
          <cell r="F6762">
            <v>619846</v>
          </cell>
          <cell r="G6762">
            <v>77417</v>
          </cell>
          <cell r="H6762">
            <v>11001</v>
          </cell>
        </row>
        <row r="6763">
          <cell r="B6763" t="str">
            <v>BB.23142</v>
          </cell>
          <cell r="C6763" t="str">
            <v>Laép ñaët cuùt gang noái baèng phöông phaùp xaûm, ñöôøng kính coân 700mm</v>
          </cell>
          <cell r="D6763" t="str">
            <v>caùi</v>
          </cell>
          <cell r="F6763">
            <v>713327</v>
          </cell>
          <cell r="G6763">
            <v>88670</v>
          </cell>
          <cell r="H6763">
            <v>11001</v>
          </cell>
        </row>
        <row r="6764">
          <cell r="B6764" t="str">
            <v>BB.23143</v>
          </cell>
          <cell r="C6764" t="str">
            <v>Laép ñaët cuùt gang noái baèng phöông phaùp xaûm, ñöôøng kính coân 800mm</v>
          </cell>
          <cell r="D6764" t="str">
            <v>caùi</v>
          </cell>
          <cell r="F6764">
            <v>787057</v>
          </cell>
          <cell r="G6764">
            <v>99472</v>
          </cell>
          <cell r="H6764">
            <v>11001</v>
          </cell>
        </row>
        <row r="6765">
          <cell r="B6765" t="str">
            <v>BB.23144</v>
          </cell>
          <cell r="C6765" t="str">
            <v>Laép ñaët cuùt gang noái baèng phöông phaùp xaûm, ñöôøng kính coân 900mm</v>
          </cell>
          <cell r="D6765" t="str">
            <v>caùi</v>
          </cell>
          <cell r="F6765">
            <v>884885</v>
          </cell>
          <cell r="G6765">
            <v>111625</v>
          </cell>
          <cell r="H6765">
            <v>12501</v>
          </cell>
        </row>
        <row r="6766">
          <cell r="B6766" t="str">
            <v>BB.23145</v>
          </cell>
          <cell r="C6766" t="str">
            <v>Laép ñaët cuùt gang noái baèng phöông phaùp xaûm, ñöôøng kính coân 1000mm</v>
          </cell>
          <cell r="D6766" t="str">
            <v>caùi</v>
          </cell>
          <cell r="F6766">
            <v>1017813</v>
          </cell>
          <cell r="G6766">
            <v>123778</v>
          </cell>
          <cell r="H6766">
            <v>12501</v>
          </cell>
        </row>
        <row r="6767">
          <cell r="B6767" t="str">
            <v>BB.23146</v>
          </cell>
          <cell r="C6767" t="str">
            <v>Laép ñaët cuùt gang noái baèng phöông phaùp xaûm, ñöôøng kính coân 1100mm</v>
          </cell>
          <cell r="D6767" t="str">
            <v>caùi</v>
          </cell>
          <cell r="F6767">
            <v>1125404</v>
          </cell>
          <cell r="G6767">
            <v>129179</v>
          </cell>
          <cell r="H6767">
            <v>12501</v>
          </cell>
        </row>
        <row r="6768">
          <cell r="B6768" t="str">
            <v>BB.23147</v>
          </cell>
          <cell r="C6768" t="str">
            <v>Laép ñaët cuùt gang noái baèng phöông phaùp xaûm, ñöôøng kính coân 1200mm</v>
          </cell>
          <cell r="D6768" t="str">
            <v>caùi</v>
          </cell>
          <cell r="F6768">
            <v>1234485</v>
          </cell>
          <cell r="G6768">
            <v>140881</v>
          </cell>
          <cell r="H6768">
            <v>15001</v>
          </cell>
        </row>
        <row r="6769">
          <cell r="B6769" t="str">
            <v>BB.23148</v>
          </cell>
          <cell r="C6769" t="str">
            <v>Laép ñaët cuùt gang noái baèng phöông phaùp xaûm, ñöôøng kính coân 1400mm</v>
          </cell>
          <cell r="D6769" t="str">
            <v>caùi</v>
          </cell>
          <cell r="F6769">
            <v>1405680</v>
          </cell>
          <cell r="G6769">
            <v>164286</v>
          </cell>
          <cell r="H6769">
            <v>15001</v>
          </cell>
        </row>
        <row r="6770">
          <cell r="B6770" t="str">
            <v>BB.23149</v>
          </cell>
          <cell r="C6770" t="str">
            <v>Laép ñaët cuùt gang noái baèng phöông phaùp xaûm, ñöôøng kính coân 1500mm</v>
          </cell>
          <cell r="D6770" t="str">
            <v>caùi</v>
          </cell>
          <cell r="F6770">
            <v>1516658</v>
          </cell>
          <cell r="G6770">
            <v>175989</v>
          </cell>
          <cell r="H6770">
            <v>15001</v>
          </cell>
        </row>
        <row r="6771">
          <cell r="B6771" t="str">
            <v>BB.23150</v>
          </cell>
          <cell r="C6771" t="str">
            <v>Laép ñaët cuùt gang noái baèng phöông phaùp xaûm, ñöôøng kính coân 1600mm</v>
          </cell>
          <cell r="D6771" t="str">
            <v>caùi</v>
          </cell>
          <cell r="F6771">
            <v>1626033</v>
          </cell>
          <cell r="G6771">
            <v>180040</v>
          </cell>
          <cell r="H6771">
            <v>15001</v>
          </cell>
        </row>
        <row r="6772">
          <cell r="B6772" t="str">
            <v>BB.23151</v>
          </cell>
          <cell r="C6772" t="str">
            <v>Laép ñaët cuùt gang noái baèng phöông phaùp xaûm, ñöôøng kính coân 1800mm</v>
          </cell>
          <cell r="D6772" t="str">
            <v>caùi</v>
          </cell>
          <cell r="F6772">
            <v>1758028</v>
          </cell>
          <cell r="G6772">
            <v>202095</v>
          </cell>
          <cell r="H6772">
            <v>15001</v>
          </cell>
        </row>
        <row r="6773">
          <cell r="B6773" t="str">
            <v>BB.23152</v>
          </cell>
          <cell r="C6773" t="str">
            <v>Laép ñaët cuùt gang noái baèng phöông phaùp xaûm, ñöôøng kính coân 2000mm</v>
          </cell>
          <cell r="D6773" t="str">
            <v>caùi</v>
          </cell>
          <cell r="F6773">
            <v>2019909</v>
          </cell>
          <cell r="G6773">
            <v>225050</v>
          </cell>
          <cell r="H6773">
            <v>15001</v>
          </cell>
        </row>
        <row r="6774">
          <cell r="B6774" t="str">
            <v>BB.23153</v>
          </cell>
          <cell r="C6774" t="str">
            <v>Laép ñaët cuùt gang noái baèng phöông phaùp xaûm, ñöôøng kính coân 2200mm</v>
          </cell>
          <cell r="D6774" t="str">
            <v>caùi</v>
          </cell>
          <cell r="F6774">
            <v>2142027</v>
          </cell>
          <cell r="G6774">
            <v>247555</v>
          </cell>
          <cell r="H6774">
            <v>15001</v>
          </cell>
        </row>
        <row r="6775">
          <cell r="B6775" t="str">
            <v>BB.23154</v>
          </cell>
          <cell r="C6775" t="str">
            <v>Laép ñaët cuùt gang noái baèng phöông phaùp xaûm, ñöôøng kính coân 2400mm</v>
          </cell>
          <cell r="D6775" t="str">
            <v>caùi</v>
          </cell>
          <cell r="F6775">
            <v>2363869</v>
          </cell>
          <cell r="G6775">
            <v>269610</v>
          </cell>
          <cell r="H6775">
            <v>15001</v>
          </cell>
        </row>
        <row r="6776">
          <cell r="B6776" t="str">
            <v>BB.23155</v>
          </cell>
          <cell r="C6776" t="str">
            <v>Laép ñaët cuùt gang noái baèng phöông phaùp xaûm, ñöôøng kính coân 2500mm</v>
          </cell>
          <cell r="D6776" t="str">
            <v>caùi</v>
          </cell>
          <cell r="F6776">
            <v>2575344</v>
          </cell>
          <cell r="G6776">
            <v>280862</v>
          </cell>
          <cell r="H6776">
            <v>15001</v>
          </cell>
        </row>
        <row r="6777">
          <cell r="B6777" t="str">
            <v>BB.23201</v>
          </cell>
          <cell r="C6777" t="str">
            <v>Laép ñaët coân gang noái baèng phöông phaùp gioaêng cao su, ñöôøng kính coân 50mm</v>
          </cell>
          <cell r="D6777" t="str">
            <v>caùi</v>
          </cell>
          <cell r="F6777">
            <v>50095</v>
          </cell>
          <cell r="G6777">
            <v>10472</v>
          </cell>
        </row>
        <row r="6778">
          <cell r="B6778" t="str">
            <v>BB.23202</v>
          </cell>
          <cell r="C6778" t="str">
            <v>Laép ñaët coân gang noái baèng phöông phaùp gioaêng cao su, ñöôøng kính coân 75mm</v>
          </cell>
          <cell r="D6778" t="str">
            <v>caùi</v>
          </cell>
          <cell r="F6778">
            <v>71107</v>
          </cell>
          <cell r="G6778">
            <v>13823</v>
          </cell>
        </row>
        <row r="6779">
          <cell r="B6779" t="str">
            <v>BB.23203</v>
          </cell>
          <cell r="C6779" t="str">
            <v>Laép ñaët coân gang noái baèng phöông phaùp gioaêng cao su, ñöôøng kính coân 100mm</v>
          </cell>
          <cell r="D6779" t="str">
            <v>caùi</v>
          </cell>
          <cell r="F6779">
            <v>115082</v>
          </cell>
          <cell r="G6779">
            <v>17593</v>
          </cell>
        </row>
        <row r="6780">
          <cell r="B6780" t="str">
            <v>BB.23204</v>
          </cell>
          <cell r="C6780" t="str">
            <v>Laép ñaët coân gang noái baèng phöông phaùp gioaêng cao su, ñöôøng kính coân 150mm</v>
          </cell>
          <cell r="D6780" t="str">
            <v>caùi</v>
          </cell>
          <cell r="F6780">
            <v>185669</v>
          </cell>
          <cell r="G6780">
            <v>21781</v>
          </cell>
        </row>
        <row r="6781">
          <cell r="B6781" t="str">
            <v>BB.23205</v>
          </cell>
          <cell r="C6781" t="str">
            <v>Laép ñaët coân gang noái baèng phöông phaùp gioaêng cao su, ñöôøng kính coân 200mm</v>
          </cell>
          <cell r="D6781" t="str">
            <v>caùi</v>
          </cell>
          <cell r="F6781">
            <v>235344</v>
          </cell>
          <cell r="G6781">
            <v>28064</v>
          </cell>
        </row>
        <row r="6782">
          <cell r="B6782" t="str">
            <v>BB.23206</v>
          </cell>
          <cell r="C6782" t="str">
            <v>Laép ñaët coân gang noái baèng phöông phaùp gioaêng cao su, ñöôøng kính coân 250mm</v>
          </cell>
          <cell r="D6782" t="str">
            <v>caùi</v>
          </cell>
          <cell r="F6782">
            <v>343534</v>
          </cell>
          <cell r="G6782">
            <v>35604</v>
          </cell>
        </row>
        <row r="6783">
          <cell r="B6783" t="str">
            <v>BB.23207</v>
          </cell>
          <cell r="C6783" t="str">
            <v>Laép ñaët coân gang noái baèng phöông phaùp gioaêng cao su, ñöôøng kính coân 300mm</v>
          </cell>
          <cell r="D6783" t="str">
            <v>caùi</v>
          </cell>
          <cell r="F6783">
            <v>431258</v>
          </cell>
          <cell r="G6783">
            <v>42306</v>
          </cell>
          <cell r="H6783">
            <v>9001</v>
          </cell>
        </row>
        <row r="6784">
          <cell r="B6784" t="str">
            <v>BB.23208</v>
          </cell>
          <cell r="C6784" t="str">
            <v>Laép ñaët coân gang noái baèng phöông phaùp gioaêng cao su, ñöôøng kính coân 350mm</v>
          </cell>
          <cell r="D6784" t="str">
            <v>caùi</v>
          </cell>
          <cell r="F6784">
            <v>533373</v>
          </cell>
          <cell r="G6784">
            <v>50264</v>
          </cell>
          <cell r="H6784">
            <v>9001</v>
          </cell>
        </row>
        <row r="6785">
          <cell r="B6785" t="str">
            <v>BB.23209</v>
          </cell>
          <cell r="C6785" t="str">
            <v>Laép ñaët coân gang noái baèng phöông phaùp gioaêng cao su, ñöôøng kính coân 400mm</v>
          </cell>
          <cell r="D6785" t="str">
            <v>caùi</v>
          </cell>
          <cell r="F6785">
            <v>642014</v>
          </cell>
          <cell r="G6785">
            <v>56129</v>
          </cell>
          <cell r="H6785">
            <v>9001</v>
          </cell>
        </row>
        <row r="6786">
          <cell r="B6786" t="str">
            <v>BB.23210</v>
          </cell>
          <cell r="C6786" t="str">
            <v>Laép ñaët coân gang noái baèng phöông phaùp gioaêng cao su, ñöôøng kính coân 500mm</v>
          </cell>
          <cell r="D6786" t="str">
            <v>caùi</v>
          </cell>
          <cell r="F6786">
            <v>744574</v>
          </cell>
          <cell r="G6786">
            <v>66600</v>
          </cell>
          <cell r="H6786">
            <v>10001</v>
          </cell>
        </row>
        <row r="6787">
          <cell r="B6787" t="str">
            <v>BB.23211</v>
          </cell>
          <cell r="C6787" t="str">
            <v>Laép ñaët coân gang noái baèng phöông phaùp gioaêng cao su, ñöôøng kính coân 600mm</v>
          </cell>
          <cell r="D6787" t="str">
            <v>caùi</v>
          </cell>
          <cell r="F6787">
            <v>877338</v>
          </cell>
          <cell r="G6787">
            <v>81468</v>
          </cell>
          <cell r="H6787">
            <v>11001</v>
          </cell>
        </row>
        <row r="6788">
          <cell r="B6788" t="str">
            <v>BB.23212</v>
          </cell>
          <cell r="C6788" t="str">
            <v>Laép ñaët coân gang noái baèng phöông phaùp gioaêng cao su, ñöôøng kính coân 700mm</v>
          </cell>
          <cell r="D6788" t="str">
            <v>caùi</v>
          </cell>
          <cell r="F6788">
            <v>1009951</v>
          </cell>
          <cell r="G6788">
            <v>93171</v>
          </cell>
          <cell r="H6788">
            <v>11001</v>
          </cell>
        </row>
        <row r="6789">
          <cell r="B6789" t="str">
            <v>BB.23213</v>
          </cell>
          <cell r="C6789" t="str">
            <v>Laép ñaët coân gang noái baèng phöông phaùp gioaêng cao su, ñöôøng kính coân 800mm</v>
          </cell>
          <cell r="D6789" t="str">
            <v>caùi</v>
          </cell>
          <cell r="F6789">
            <v>1122862</v>
          </cell>
          <cell r="G6789">
            <v>104873</v>
          </cell>
          <cell r="H6789">
            <v>11001</v>
          </cell>
        </row>
        <row r="6790">
          <cell r="B6790" t="str">
            <v>BB.23214</v>
          </cell>
          <cell r="C6790" t="str">
            <v>Laép ñaët coân gang noái baèng phöông phaùp gioaêng cao su, ñöôøng kính coân 900mm</v>
          </cell>
          <cell r="D6790" t="str">
            <v>caùi</v>
          </cell>
          <cell r="F6790">
            <v>1255626</v>
          </cell>
          <cell r="G6790">
            <v>117476</v>
          </cell>
          <cell r="H6790">
            <v>12501</v>
          </cell>
        </row>
        <row r="6791">
          <cell r="B6791" t="str">
            <v>BB.23215</v>
          </cell>
          <cell r="C6791" t="str">
            <v>Laép ñaët coân gang noái baèng phöông phaùp gioaêng cao su, ñöôøng kính coân 1000mm</v>
          </cell>
          <cell r="D6791" t="str">
            <v>caùi</v>
          </cell>
          <cell r="F6791">
            <v>1428543</v>
          </cell>
          <cell r="G6791">
            <v>130079</v>
          </cell>
          <cell r="H6791">
            <v>12501</v>
          </cell>
        </row>
        <row r="6792">
          <cell r="B6792" t="str">
            <v>BB.23216</v>
          </cell>
          <cell r="C6792" t="str">
            <v>Laép ñaët coân gang noái baèng phöông phaùp gioaêng cao su, ñöôøng kính coân 1100mm</v>
          </cell>
          <cell r="D6792" t="str">
            <v>caùi</v>
          </cell>
          <cell r="F6792">
            <v>1581368</v>
          </cell>
          <cell r="G6792">
            <v>135930</v>
          </cell>
          <cell r="H6792">
            <v>12501</v>
          </cell>
        </row>
        <row r="6793">
          <cell r="B6793" t="str">
            <v>BB.23217</v>
          </cell>
          <cell r="C6793" t="str">
            <v>Laép ñaët coân gang noái baèng phöông phaùp gioaêng cao su, ñöôøng kính coân 1200mm</v>
          </cell>
          <cell r="D6793" t="str">
            <v>caùi</v>
          </cell>
          <cell r="F6793">
            <v>1734373</v>
          </cell>
          <cell r="G6793">
            <v>148083</v>
          </cell>
          <cell r="H6793">
            <v>13501</v>
          </cell>
        </row>
        <row r="6794">
          <cell r="B6794" t="str">
            <v>BB.23218</v>
          </cell>
          <cell r="C6794" t="str">
            <v>Laép ñaët coân gang noái baèng phöông phaùp gioaêng cao su, ñöôøng kính coân 1400mm</v>
          </cell>
          <cell r="D6794" t="str">
            <v>caùi</v>
          </cell>
          <cell r="F6794">
            <v>1990349</v>
          </cell>
          <cell r="G6794">
            <v>172838</v>
          </cell>
          <cell r="H6794">
            <v>13501</v>
          </cell>
        </row>
        <row r="6795">
          <cell r="B6795" t="str">
            <v>BB.23219</v>
          </cell>
          <cell r="C6795" t="str">
            <v>Laép ñaët coân gang noái baèng phöông phaùp gioaêng cao su, ñöôøng kính coân 1500mm</v>
          </cell>
          <cell r="D6795" t="str">
            <v>caùi</v>
          </cell>
          <cell r="F6795">
            <v>2143114</v>
          </cell>
          <cell r="G6795">
            <v>185441</v>
          </cell>
          <cell r="H6795">
            <v>13501</v>
          </cell>
        </row>
        <row r="6796">
          <cell r="B6796" t="str">
            <v>BB.23220</v>
          </cell>
          <cell r="C6796" t="str">
            <v>Laép ñaët coân gang noái baèng phöông phaùp gioaêng cao su, ñöôøng kính coân 1600mm</v>
          </cell>
          <cell r="D6796" t="str">
            <v>caùi</v>
          </cell>
          <cell r="F6796">
            <v>2296030</v>
          </cell>
          <cell r="G6796">
            <v>189492</v>
          </cell>
          <cell r="H6796">
            <v>13501</v>
          </cell>
        </row>
        <row r="6797">
          <cell r="B6797" t="str">
            <v>BB.23221</v>
          </cell>
          <cell r="C6797" t="str">
            <v>Laép ñaët coân gang noái baèng phöông phaùp gioaêng cao su, ñöôøng kính coân 1800mm</v>
          </cell>
          <cell r="D6797" t="str">
            <v>caùi</v>
          </cell>
          <cell r="F6797">
            <v>2511701</v>
          </cell>
          <cell r="G6797">
            <v>212897</v>
          </cell>
          <cell r="H6797">
            <v>13501</v>
          </cell>
        </row>
        <row r="6798">
          <cell r="B6798" t="str">
            <v>BB.23222</v>
          </cell>
          <cell r="C6798" t="str">
            <v>Laép ñaët coân gang noái baèng phöông phaùp gioaêng cao su, ñöôøng kính coân 2000mm</v>
          </cell>
          <cell r="D6798" t="str">
            <v>caùi</v>
          </cell>
          <cell r="F6798">
            <v>2857536</v>
          </cell>
          <cell r="G6798">
            <v>236753</v>
          </cell>
          <cell r="H6798">
            <v>13501</v>
          </cell>
        </row>
        <row r="6799">
          <cell r="B6799" t="str">
            <v>BB.23223</v>
          </cell>
          <cell r="C6799" t="str">
            <v>Laép ñaët coân gang noái baèng phöông phaùp gioaêng cao su, ñöôøng kính coân 2200mm</v>
          </cell>
          <cell r="D6799" t="str">
            <v>caùi</v>
          </cell>
          <cell r="F6799">
            <v>3063206</v>
          </cell>
          <cell r="G6799">
            <v>260608</v>
          </cell>
          <cell r="H6799">
            <v>13501</v>
          </cell>
        </row>
        <row r="6800">
          <cell r="B6800" t="str">
            <v>BB.23224</v>
          </cell>
          <cell r="C6800" t="str">
            <v>Laép ñaët coân gang noái baèng phöông phaùp gioaêng cao su, ñöôøng kính coân 2400mm</v>
          </cell>
          <cell r="D6800" t="str">
            <v>caùi</v>
          </cell>
          <cell r="F6800">
            <v>3369037</v>
          </cell>
          <cell r="G6800">
            <v>284013</v>
          </cell>
          <cell r="H6800">
            <v>13501</v>
          </cell>
        </row>
        <row r="6801">
          <cell r="B6801" t="str">
            <v>BB.23225</v>
          </cell>
          <cell r="C6801" t="str">
            <v>Laép ñaët coân gang noái baèng phöông phaùp gioaêng cao su, ñöôøng kính coân 2500mm</v>
          </cell>
          <cell r="D6801" t="str">
            <v>caùi</v>
          </cell>
          <cell r="F6801">
            <v>3621812</v>
          </cell>
          <cell r="G6801">
            <v>295716</v>
          </cell>
          <cell r="H6801">
            <v>13501</v>
          </cell>
        </row>
        <row r="6802">
          <cell r="B6802" t="str">
            <v>BB.23231</v>
          </cell>
          <cell r="C6802" t="str">
            <v>Laép ñaët cuùt gang noái baèng phöông phaùp gioaêng cao su, ñöôøng kính coân 50mm</v>
          </cell>
          <cell r="D6802" t="str">
            <v>caùi</v>
          </cell>
          <cell r="F6802">
            <v>51095</v>
          </cell>
          <cell r="G6802">
            <v>10472</v>
          </cell>
        </row>
        <row r="6803">
          <cell r="B6803" t="str">
            <v>BB.23232</v>
          </cell>
          <cell r="C6803" t="str">
            <v>Laép ñaët cuùt gang noái baèng phöông phaùp gioaêng cao su, ñöôøng kính coân 75mm</v>
          </cell>
          <cell r="D6803" t="str">
            <v>caùi</v>
          </cell>
          <cell r="F6803">
            <v>71107</v>
          </cell>
          <cell r="G6803">
            <v>13823</v>
          </cell>
        </row>
        <row r="6804">
          <cell r="B6804" t="str">
            <v>BB.23233</v>
          </cell>
          <cell r="C6804" t="str">
            <v>Laép ñaët cuùt gang noái baèng phöông phaùp gioaêng cao su, ñöôøng kính coân 100mm</v>
          </cell>
          <cell r="D6804" t="str">
            <v>caùi</v>
          </cell>
          <cell r="F6804">
            <v>115082</v>
          </cell>
          <cell r="G6804">
            <v>17593</v>
          </cell>
        </row>
        <row r="6805">
          <cell r="B6805" t="str">
            <v>BB.23234</v>
          </cell>
          <cell r="C6805" t="str">
            <v>Laép ñaët cuùt gang noái baèng phöông phaùp gioaêng cao su, ñöôøng kính coân 150mm</v>
          </cell>
          <cell r="D6805" t="str">
            <v>caùi</v>
          </cell>
          <cell r="F6805">
            <v>185669</v>
          </cell>
          <cell r="G6805">
            <v>21781</v>
          </cell>
        </row>
        <row r="6806">
          <cell r="B6806" t="str">
            <v>BB.23235</v>
          </cell>
          <cell r="C6806" t="str">
            <v>Laép ñaët cuùt gang noái baèng phöông phaùp gioaêng cao su, ñöôøng kính coân 200mm</v>
          </cell>
          <cell r="D6806" t="str">
            <v>caùi</v>
          </cell>
          <cell r="F6806">
            <v>235344</v>
          </cell>
          <cell r="G6806">
            <v>28064</v>
          </cell>
        </row>
        <row r="6807">
          <cell r="B6807" t="str">
            <v>BB.23236</v>
          </cell>
          <cell r="C6807" t="str">
            <v>Laép ñaët cuùt gang noái baèng phöông phaùp gioaêng cao su, ñöôøng kính coân 250mm</v>
          </cell>
          <cell r="D6807" t="str">
            <v>caùi</v>
          </cell>
          <cell r="F6807">
            <v>343534</v>
          </cell>
          <cell r="G6807">
            <v>35604</v>
          </cell>
        </row>
        <row r="6808">
          <cell r="B6808" t="str">
            <v>BB.23237</v>
          </cell>
          <cell r="C6808" t="str">
            <v>Laép ñaët cuùt gang noái baèng phöông phaùp gioaêng cao su, ñöôøng kính coân 300mm</v>
          </cell>
          <cell r="D6808" t="str">
            <v>caùi</v>
          </cell>
          <cell r="F6808">
            <v>431258</v>
          </cell>
          <cell r="G6808">
            <v>42306</v>
          </cell>
          <cell r="H6808">
            <v>9001</v>
          </cell>
        </row>
        <row r="6809">
          <cell r="B6809" t="str">
            <v>BB.23238</v>
          </cell>
          <cell r="C6809" t="str">
            <v>Laép ñaët cuùt gang noái baèng phöông phaùp gioaêng cao su, ñöôøng kính coân 350mm</v>
          </cell>
          <cell r="D6809" t="str">
            <v>caùi</v>
          </cell>
          <cell r="F6809">
            <v>533373</v>
          </cell>
          <cell r="G6809">
            <v>50264</v>
          </cell>
          <cell r="H6809">
            <v>9001</v>
          </cell>
        </row>
        <row r="6810">
          <cell r="B6810" t="str">
            <v>BB.23239</v>
          </cell>
          <cell r="C6810" t="str">
            <v>Laép ñaët cuùt gang noái baèng phöông phaùp gioaêng cao su, ñöôøng kính coân 400mm</v>
          </cell>
          <cell r="D6810" t="str">
            <v>caùi</v>
          </cell>
          <cell r="F6810">
            <v>642014</v>
          </cell>
          <cell r="G6810">
            <v>56129</v>
          </cell>
          <cell r="H6810">
            <v>9001</v>
          </cell>
        </row>
        <row r="6811">
          <cell r="B6811" t="str">
            <v>BB.23240</v>
          </cell>
          <cell r="C6811" t="str">
            <v>Laép ñaët cuùt gang noái baèng phöông phaùp gioaêng cao su, ñöôøng kính coân 500mm</v>
          </cell>
          <cell r="D6811" t="str">
            <v>caùi</v>
          </cell>
          <cell r="F6811">
            <v>744574</v>
          </cell>
          <cell r="G6811">
            <v>66600</v>
          </cell>
          <cell r="H6811">
            <v>10001</v>
          </cell>
        </row>
        <row r="6812">
          <cell r="B6812" t="str">
            <v>BB.23241</v>
          </cell>
          <cell r="C6812" t="str">
            <v>Laép ñaët cuùt gang noái baèng phöông phaùp gioaêng cao su, ñöôøng kính coân 600mm</v>
          </cell>
          <cell r="D6812" t="str">
            <v>caùi</v>
          </cell>
          <cell r="F6812">
            <v>877338</v>
          </cell>
          <cell r="G6812">
            <v>81468</v>
          </cell>
          <cell r="H6812">
            <v>11001</v>
          </cell>
        </row>
        <row r="6813">
          <cell r="B6813" t="str">
            <v>BB.23242</v>
          </cell>
          <cell r="C6813" t="str">
            <v>Laép ñaët cuùt gang noái baèng phöông phaùp gioaêng cao su, ñöôøng kính coân 700mm</v>
          </cell>
          <cell r="D6813" t="str">
            <v>caùi</v>
          </cell>
          <cell r="F6813">
            <v>1009951</v>
          </cell>
          <cell r="G6813">
            <v>93171</v>
          </cell>
          <cell r="H6813">
            <v>11001</v>
          </cell>
        </row>
        <row r="6814">
          <cell r="B6814" t="str">
            <v>BB.23243</v>
          </cell>
          <cell r="C6814" t="str">
            <v>Laép ñaët cuùt gang noái baèng phöông phaùp gioaêng cao su, ñöôøng kính coân 800mm</v>
          </cell>
          <cell r="D6814" t="str">
            <v>caùi</v>
          </cell>
          <cell r="F6814">
            <v>1122862</v>
          </cell>
          <cell r="G6814">
            <v>104873</v>
          </cell>
          <cell r="H6814">
            <v>11001</v>
          </cell>
        </row>
        <row r="6815">
          <cell r="B6815" t="str">
            <v>BB.23244</v>
          </cell>
          <cell r="C6815" t="str">
            <v>Laép ñaët cuùt gang noái baèng phöông phaùp gioaêng cao su, ñöôøng kính coân 900mm</v>
          </cell>
          <cell r="D6815" t="str">
            <v>caùi</v>
          </cell>
          <cell r="F6815">
            <v>1255626</v>
          </cell>
          <cell r="G6815">
            <v>117476</v>
          </cell>
          <cell r="H6815">
            <v>12501</v>
          </cell>
        </row>
        <row r="6816">
          <cell r="B6816" t="str">
            <v>BB.23245</v>
          </cell>
          <cell r="C6816" t="str">
            <v>Laép ñaët cuùt gang noái baèng phöông phaùp gioaêng cao su, ñöôøng kính coân 1000mm</v>
          </cell>
          <cell r="D6816" t="str">
            <v>caùi</v>
          </cell>
          <cell r="F6816">
            <v>1428543</v>
          </cell>
          <cell r="G6816">
            <v>130079</v>
          </cell>
          <cell r="H6816">
            <v>12501</v>
          </cell>
        </row>
        <row r="6817">
          <cell r="B6817" t="str">
            <v>BB.23246</v>
          </cell>
          <cell r="C6817" t="str">
            <v>Laép ñaët cuùt gang noái baèng phöông phaùp gioaêng cao su, ñöôøng kính coân 1100mm</v>
          </cell>
          <cell r="D6817" t="str">
            <v>caùi</v>
          </cell>
          <cell r="F6817">
            <v>1581368</v>
          </cell>
          <cell r="G6817">
            <v>135930</v>
          </cell>
          <cell r="H6817">
            <v>12501</v>
          </cell>
        </row>
        <row r="6818">
          <cell r="B6818" t="str">
            <v>BB.23247</v>
          </cell>
          <cell r="C6818" t="str">
            <v>Laép ñaët cuùt gang noái baèng phöông phaùp gioaêng cao su, ñöôøng kính coân 1200mm</v>
          </cell>
          <cell r="D6818" t="str">
            <v>caùi</v>
          </cell>
          <cell r="F6818">
            <v>1734373</v>
          </cell>
          <cell r="G6818">
            <v>148083</v>
          </cell>
          <cell r="H6818">
            <v>13501</v>
          </cell>
        </row>
        <row r="6819">
          <cell r="B6819" t="str">
            <v>BB.23248</v>
          </cell>
          <cell r="C6819" t="str">
            <v>Laép ñaët cuùt gang noái baèng phöông phaùp gioaêng cao su, ñöôøng kính coân 1300mm</v>
          </cell>
          <cell r="D6819" t="str">
            <v>caùi</v>
          </cell>
          <cell r="F6819">
            <v>1990349</v>
          </cell>
          <cell r="G6819">
            <v>172838</v>
          </cell>
          <cell r="H6819">
            <v>13501</v>
          </cell>
        </row>
        <row r="6820">
          <cell r="B6820" t="str">
            <v>BB.23249</v>
          </cell>
          <cell r="C6820" t="str">
            <v>Laép ñaët cuùt gang noái baèng phöông phaùp gioaêng cao su, ñöôøng kính coân 1400mm</v>
          </cell>
          <cell r="D6820" t="str">
            <v>caùi</v>
          </cell>
          <cell r="F6820">
            <v>2143114</v>
          </cell>
          <cell r="G6820">
            <v>185441</v>
          </cell>
          <cell r="H6820">
            <v>13501</v>
          </cell>
        </row>
        <row r="6821">
          <cell r="B6821" t="str">
            <v>BB.23250</v>
          </cell>
          <cell r="C6821" t="str">
            <v>Laép ñaët cuùt gang noái baèng phöông phaùp gioaêng cao su, ñöôøng kính coân 1600mm</v>
          </cell>
          <cell r="D6821" t="str">
            <v>caùi</v>
          </cell>
          <cell r="F6821">
            <v>2296030</v>
          </cell>
          <cell r="G6821">
            <v>189492</v>
          </cell>
          <cell r="H6821">
            <v>13501</v>
          </cell>
        </row>
        <row r="6822">
          <cell r="B6822" t="str">
            <v>BB.23251</v>
          </cell>
          <cell r="C6822" t="str">
            <v>Laép ñaët cuùt gang noái baèng phöông phaùp gioaêng cao su, ñöôøng kính coân 1800mm</v>
          </cell>
          <cell r="D6822" t="str">
            <v>caùi</v>
          </cell>
          <cell r="F6822">
            <v>2511701</v>
          </cell>
          <cell r="G6822">
            <v>212897</v>
          </cell>
          <cell r="H6822">
            <v>13501</v>
          </cell>
        </row>
        <row r="6823">
          <cell r="B6823" t="str">
            <v>BB.23252</v>
          </cell>
          <cell r="C6823" t="str">
            <v>Laép ñaët cuùt gang noái baèng phöông phaùp gioaêng cao su, ñöôøng kính coân 2000mm</v>
          </cell>
          <cell r="D6823" t="str">
            <v>caùi</v>
          </cell>
          <cell r="F6823">
            <v>2857536</v>
          </cell>
          <cell r="G6823">
            <v>236753</v>
          </cell>
          <cell r="H6823">
            <v>13501</v>
          </cell>
        </row>
        <row r="6824">
          <cell r="B6824" t="str">
            <v>BB.23253</v>
          </cell>
          <cell r="C6824" t="str">
            <v>Laép ñaët cuùt gang noái baèng phöông phaùp gioaêng cao su, ñöôøng kính coân 2200mm</v>
          </cell>
          <cell r="D6824" t="str">
            <v>caùi</v>
          </cell>
          <cell r="F6824">
            <v>3063206</v>
          </cell>
          <cell r="G6824">
            <v>260608</v>
          </cell>
          <cell r="H6824">
            <v>13501</v>
          </cell>
        </row>
        <row r="6825">
          <cell r="B6825" t="str">
            <v>BB.23254</v>
          </cell>
          <cell r="C6825" t="str">
            <v>Laép ñaët cuùt gang noái baèng phöông phaùp gioaêng cao su, ñöôøng kính coân 2400mm</v>
          </cell>
          <cell r="D6825" t="str">
            <v>caùi</v>
          </cell>
          <cell r="F6825">
            <v>3369037</v>
          </cell>
          <cell r="G6825">
            <v>284013</v>
          </cell>
          <cell r="H6825">
            <v>13501</v>
          </cell>
        </row>
        <row r="6826">
          <cell r="B6826" t="str">
            <v>BB.23255</v>
          </cell>
          <cell r="C6826" t="str">
            <v>Laép ñaët cuùt gang noái baèng phöông phaùp gioaêng cao su, ñöôøng kính coân 2500mm</v>
          </cell>
          <cell r="D6826" t="str">
            <v>caùi</v>
          </cell>
          <cell r="F6826">
            <v>3621812</v>
          </cell>
          <cell r="G6826">
            <v>295716</v>
          </cell>
          <cell r="H6826">
            <v>13501</v>
          </cell>
        </row>
        <row r="6827">
          <cell r="B6827" t="str">
            <v>BB.23301</v>
          </cell>
          <cell r="C6827" t="str">
            <v>Laép ñaët coân gang noái baèng phöông phaùp maët bích, ñöôøng kính coân 50mm</v>
          </cell>
          <cell r="D6827" t="str">
            <v>caùi</v>
          </cell>
          <cell r="F6827">
            <v>59806</v>
          </cell>
          <cell r="G6827">
            <v>9634</v>
          </cell>
        </row>
        <row r="6828">
          <cell r="B6828" t="str">
            <v>BB.23302</v>
          </cell>
          <cell r="C6828" t="str">
            <v>Laép ñaët coân gang noái baèng phöông phaùp maët bích, ñöôøng kính coân 75mm</v>
          </cell>
          <cell r="D6828" t="str">
            <v>caùi</v>
          </cell>
          <cell r="F6828">
            <v>99610</v>
          </cell>
          <cell r="G6828">
            <v>12566</v>
          </cell>
        </row>
        <row r="6829">
          <cell r="B6829" t="str">
            <v>BB.23303</v>
          </cell>
          <cell r="C6829" t="str">
            <v>Laép ñaët coân gang noái baèng phöông phaùp maët bích, ñöôøng kính coân 100mm</v>
          </cell>
          <cell r="D6829" t="str">
            <v>caùi</v>
          </cell>
          <cell r="F6829">
            <v>135514</v>
          </cell>
          <cell r="G6829">
            <v>15917</v>
          </cell>
        </row>
        <row r="6830">
          <cell r="B6830" t="str">
            <v>BB.23304</v>
          </cell>
          <cell r="C6830" t="str">
            <v>Laép ñaët coân gang noái baèng phöông phaùp maët bích, ñöôøng kính coân 150mm</v>
          </cell>
          <cell r="D6830" t="str">
            <v>caùi</v>
          </cell>
          <cell r="F6830">
            <v>192319</v>
          </cell>
          <cell r="G6830">
            <v>19687</v>
          </cell>
        </row>
        <row r="6831">
          <cell r="B6831" t="str">
            <v>BB.23305</v>
          </cell>
          <cell r="C6831" t="str">
            <v>Laép ñaët coân gang noái baèng phöông phaùp maët bích, ñöôøng kính coân 200mm</v>
          </cell>
          <cell r="D6831" t="str">
            <v>caùi</v>
          </cell>
          <cell r="F6831">
            <v>229123</v>
          </cell>
          <cell r="G6831">
            <v>25132</v>
          </cell>
        </row>
        <row r="6832">
          <cell r="B6832" t="str">
            <v>BB.23306</v>
          </cell>
          <cell r="C6832" t="str">
            <v>Laép ñaët coân gang noái baèng phöông phaùp maët bích, ñöôøng kính coân 250mm</v>
          </cell>
          <cell r="D6832" t="str">
            <v>caùi</v>
          </cell>
          <cell r="F6832">
            <v>424842</v>
          </cell>
          <cell r="G6832">
            <v>32253</v>
          </cell>
        </row>
        <row r="6833">
          <cell r="B6833" t="str">
            <v>BB.23307</v>
          </cell>
          <cell r="C6833" t="str">
            <v>Laép ñaët coân gang noái baèng phöông phaùp maët bích, ñöôøng kính coân 300mm</v>
          </cell>
          <cell r="D6833" t="str">
            <v>caùi</v>
          </cell>
          <cell r="F6833">
            <v>495750</v>
          </cell>
          <cell r="G6833">
            <v>38117</v>
          </cell>
          <cell r="H6833">
            <v>9001</v>
          </cell>
        </row>
        <row r="6834">
          <cell r="B6834" t="str">
            <v>BB.23308</v>
          </cell>
          <cell r="C6834" t="str">
            <v>Laép ñaët coân gang noái baèng phöông phaùp maët bích, ñöôøng kính coân 350mm</v>
          </cell>
          <cell r="D6834" t="str">
            <v>caùi</v>
          </cell>
          <cell r="F6834">
            <v>595560</v>
          </cell>
          <cell r="G6834">
            <v>45238</v>
          </cell>
          <cell r="H6834">
            <v>9001</v>
          </cell>
        </row>
        <row r="6835">
          <cell r="B6835" t="str">
            <v>BB.23309</v>
          </cell>
          <cell r="C6835" t="str">
            <v>Laép ñaët coân gang noái baèng phöông phaùp maët bích, ñöôøng kính coân 400mm</v>
          </cell>
          <cell r="D6835" t="str">
            <v>caùi</v>
          </cell>
          <cell r="F6835">
            <v>636464</v>
          </cell>
          <cell r="G6835">
            <v>50683</v>
          </cell>
          <cell r="H6835">
            <v>9001</v>
          </cell>
        </row>
        <row r="6836">
          <cell r="B6836" t="str">
            <v>BB.23310</v>
          </cell>
          <cell r="C6836" t="str">
            <v>Laép ñaët coân gang noái baèng phöông phaùp maët bích, ñöôøng kính coân 500mm</v>
          </cell>
          <cell r="D6836" t="str">
            <v>caùi</v>
          </cell>
          <cell r="F6836">
            <v>735374</v>
          </cell>
          <cell r="G6836">
            <v>59898</v>
          </cell>
          <cell r="H6836">
            <v>10001</v>
          </cell>
        </row>
        <row r="6837">
          <cell r="B6837" t="str">
            <v>BB.23311</v>
          </cell>
          <cell r="C6837" t="str">
            <v>Laép ñaët coân gang noái baèng phöông phaùp maët bích, ñöôøng kính coân 600mm</v>
          </cell>
          <cell r="D6837" t="str">
            <v>caùi</v>
          </cell>
          <cell r="F6837">
            <v>896290</v>
          </cell>
          <cell r="G6837">
            <v>73366</v>
          </cell>
          <cell r="H6837">
            <v>10001</v>
          </cell>
        </row>
        <row r="6838">
          <cell r="B6838" t="str">
            <v>BB.23312</v>
          </cell>
          <cell r="C6838" t="str">
            <v>Laép ñaët coân gang noái baèng phöông phaùp maët bích, ñöôøng kính coân 700mm</v>
          </cell>
          <cell r="D6838" t="str">
            <v>caùi</v>
          </cell>
          <cell r="F6838">
            <v>1041204</v>
          </cell>
          <cell r="G6838">
            <v>83719</v>
          </cell>
          <cell r="H6838">
            <v>10501</v>
          </cell>
        </row>
        <row r="6839">
          <cell r="B6839" t="str">
            <v>BB.23313</v>
          </cell>
          <cell r="C6839" t="str">
            <v>Laép ñaët coân gang noái baèng phöông phaùp maët bích, ñöôøng kính coân 800mm</v>
          </cell>
          <cell r="D6839" t="str">
            <v>caùi</v>
          </cell>
          <cell r="F6839">
            <v>1101210</v>
          </cell>
          <cell r="G6839">
            <v>94521</v>
          </cell>
          <cell r="H6839">
            <v>10501</v>
          </cell>
        </row>
        <row r="6840">
          <cell r="B6840" t="str">
            <v>BB.23314</v>
          </cell>
          <cell r="C6840" t="str">
            <v>Laép ñaët coân gang noái baèng phöông phaùp maët bích, ñöôøng kính coân 900mm</v>
          </cell>
          <cell r="D6840" t="str">
            <v>caùi</v>
          </cell>
          <cell r="F6840">
            <v>1247925</v>
          </cell>
          <cell r="G6840">
            <v>105774</v>
          </cell>
          <cell r="H6840">
            <v>10501</v>
          </cell>
        </row>
        <row r="6841">
          <cell r="B6841" t="str">
            <v>BB.23315</v>
          </cell>
          <cell r="C6841" t="str">
            <v>Laép ñaët coân gang noái baèng phöông phaùp maët bích, ñöôøng kính coân 1000mm</v>
          </cell>
          <cell r="D6841" t="str">
            <v>caùi</v>
          </cell>
          <cell r="F6841">
            <v>1369737</v>
          </cell>
          <cell r="G6841">
            <v>117026</v>
          </cell>
          <cell r="H6841">
            <v>10501</v>
          </cell>
        </row>
        <row r="6842">
          <cell r="B6842" t="str">
            <v>BB.23316</v>
          </cell>
          <cell r="C6842" t="str">
            <v>Laép ñaët coân gang noái baèng phöông phaùp maët bích, ñöôøng kính coân 1100mm</v>
          </cell>
          <cell r="D6842" t="str">
            <v>caùi</v>
          </cell>
          <cell r="F6842">
            <v>1728473</v>
          </cell>
          <cell r="G6842">
            <v>122427</v>
          </cell>
          <cell r="H6842">
            <v>11501</v>
          </cell>
        </row>
        <row r="6843">
          <cell r="B6843" t="str">
            <v>BB.23317</v>
          </cell>
          <cell r="C6843" t="str">
            <v>Laép ñaët coân gang noái baèng phöông phaùp maët bích, ñöôøng kính coân 1200mm</v>
          </cell>
          <cell r="D6843" t="str">
            <v>caùi</v>
          </cell>
          <cell r="F6843">
            <v>1830283</v>
          </cell>
          <cell r="G6843">
            <v>133230</v>
          </cell>
          <cell r="H6843">
            <v>11501</v>
          </cell>
        </row>
        <row r="6844">
          <cell r="B6844" t="str">
            <v>BB.23318</v>
          </cell>
          <cell r="C6844" t="str">
            <v>Laép ñaët coân gang noái baèng phöông phaùp maët bích, ñöôøng kính coân 1400mm</v>
          </cell>
          <cell r="D6844" t="str">
            <v>caùi</v>
          </cell>
          <cell r="F6844">
            <v>2072807</v>
          </cell>
          <cell r="G6844">
            <v>155735</v>
          </cell>
          <cell r="H6844">
            <v>11501</v>
          </cell>
        </row>
        <row r="6845">
          <cell r="B6845" t="str">
            <v>BB.23319</v>
          </cell>
          <cell r="C6845" t="str">
            <v>Laép ñaët coân gang noái baèng phöông phaùp maët bích, ñöôøng kính coân 1500mm</v>
          </cell>
          <cell r="D6845" t="str">
            <v>caùi</v>
          </cell>
          <cell r="F6845">
            <v>2175518</v>
          </cell>
          <cell r="G6845">
            <v>166987</v>
          </cell>
          <cell r="H6845">
            <v>11501</v>
          </cell>
        </row>
        <row r="6846">
          <cell r="B6846" t="str">
            <v>BB.23320</v>
          </cell>
          <cell r="C6846" t="str">
            <v>Laép ñaët coân gang noái baèng phöông phaùp maët bích, ñöôøng kính coân 1600mm</v>
          </cell>
          <cell r="D6846" t="str">
            <v>caùi</v>
          </cell>
          <cell r="F6846">
            <v>2526253</v>
          </cell>
          <cell r="G6846">
            <v>170588</v>
          </cell>
          <cell r="H6846">
            <v>11501</v>
          </cell>
        </row>
        <row r="6847">
          <cell r="B6847" t="str">
            <v>BB.23321</v>
          </cell>
          <cell r="C6847" t="str">
            <v>Laép ñaët coân gang noái baèng phöông phaùp maët bích, ñöôøng kính coân 1800mm</v>
          </cell>
          <cell r="D6847" t="str">
            <v>caùi</v>
          </cell>
          <cell r="F6847">
            <v>2743874</v>
          </cell>
          <cell r="G6847">
            <v>191743</v>
          </cell>
          <cell r="H6847">
            <v>11501</v>
          </cell>
        </row>
        <row r="6848">
          <cell r="B6848" t="str">
            <v>BB.23322</v>
          </cell>
          <cell r="C6848" t="str">
            <v>Laép ñaët coân gang noái baèng phöông phaùp maët bích, ñöôøng kính coân 2000mm</v>
          </cell>
          <cell r="D6848" t="str">
            <v>caùi</v>
          </cell>
          <cell r="F6848">
            <v>3092409</v>
          </cell>
          <cell r="G6848">
            <v>212897</v>
          </cell>
          <cell r="H6848">
            <v>11501</v>
          </cell>
        </row>
        <row r="6849">
          <cell r="B6849" t="str">
            <v>BB.23323</v>
          </cell>
          <cell r="C6849" t="str">
            <v>Laép ñaët coân gang noái baèng phöông phaùp maët bích, ñöôøng kính coân 2200mm</v>
          </cell>
          <cell r="D6849" t="str">
            <v>caùi</v>
          </cell>
          <cell r="F6849">
            <v>3300930</v>
          </cell>
          <cell r="G6849">
            <v>234502</v>
          </cell>
          <cell r="H6849">
            <v>11501</v>
          </cell>
        </row>
        <row r="6850">
          <cell r="B6850" t="str">
            <v>BB.23324</v>
          </cell>
          <cell r="C6850" t="str">
            <v>Laép ñaët coân gang noái baèng phöông phaùp maët bích, ñöôøng kính coân 2400mm</v>
          </cell>
          <cell r="D6850" t="str">
            <v>caùi</v>
          </cell>
          <cell r="F6850">
            <v>3609461</v>
          </cell>
          <cell r="G6850">
            <v>255657</v>
          </cell>
          <cell r="H6850">
            <v>11501</v>
          </cell>
        </row>
        <row r="6851">
          <cell r="B6851" t="str">
            <v>BB.23325</v>
          </cell>
          <cell r="C6851" t="str">
            <v>Laép ñaët coân gang noái baèng phöông phaùp maët bích, ñöôøng kính coân 2500mm</v>
          </cell>
          <cell r="D6851" t="str">
            <v>caùi</v>
          </cell>
          <cell r="F6851">
            <v>3916192</v>
          </cell>
          <cell r="G6851">
            <v>266009</v>
          </cell>
          <cell r="H6851">
            <v>11501</v>
          </cell>
        </row>
        <row r="6852">
          <cell r="B6852" t="str">
            <v>BB.23331</v>
          </cell>
          <cell r="C6852" t="str">
            <v>Laép ñaët cuùt gang noái baèng phöông phaùp maët bích, ñöôøng kính coân 50mm</v>
          </cell>
          <cell r="D6852" t="str">
            <v>caùi</v>
          </cell>
          <cell r="F6852">
            <v>59806</v>
          </cell>
          <cell r="G6852">
            <v>9634</v>
          </cell>
        </row>
        <row r="6853">
          <cell r="B6853" t="str">
            <v>BB.23332</v>
          </cell>
          <cell r="C6853" t="str">
            <v>Laép ñaët cuùt gang noái baèng phöông phaùp maët bích, ñöôøng kính coân 75mm</v>
          </cell>
          <cell r="D6853" t="str">
            <v>caùi</v>
          </cell>
          <cell r="F6853">
            <v>95610</v>
          </cell>
          <cell r="G6853">
            <v>12566</v>
          </cell>
        </row>
        <row r="6854">
          <cell r="B6854" t="str">
            <v>BB.23333</v>
          </cell>
          <cell r="C6854" t="str">
            <v>Laép ñaët cuùt gang noái baèng phöông phaùp maët bích, ñöôøng kính coân 100mm</v>
          </cell>
          <cell r="D6854" t="str">
            <v>caùi</v>
          </cell>
          <cell r="F6854">
            <v>135514</v>
          </cell>
          <cell r="G6854">
            <v>15917</v>
          </cell>
        </row>
        <row r="6855">
          <cell r="B6855" t="str">
            <v>BB.23334</v>
          </cell>
          <cell r="C6855" t="str">
            <v>Laép ñaët cuùt gang noái baèng phöông phaùp maët bích, ñöôøng kính coân 150mm</v>
          </cell>
          <cell r="D6855" t="str">
            <v>caùi</v>
          </cell>
          <cell r="F6855">
            <v>192319</v>
          </cell>
          <cell r="G6855">
            <v>19687</v>
          </cell>
        </row>
        <row r="6856">
          <cell r="B6856" t="str">
            <v>BB.23335</v>
          </cell>
          <cell r="C6856" t="str">
            <v>Laép ñaët cuùt gang noái baèng phöông phaùp maët bích, ñöôøng kính coân 200mm</v>
          </cell>
          <cell r="D6856" t="str">
            <v>caùi</v>
          </cell>
          <cell r="F6856">
            <v>229123</v>
          </cell>
          <cell r="G6856">
            <v>25132</v>
          </cell>
        </row>
        <row r="6857">
          <cell r="B6857" t="str">
            <v>BB.23336</v>
          </cell>
          <cell r="C6857" t="str">
            <v>Laép ñaët cuùt gang noái baèng phöông phaùp maët bích, ñöôøng kính coân 250mm</v>
          </cell>
          <cell r="D6857" t="str">
            <v>caùi</v>
          </cell>
          <cell r="F6857">
            <v>424842</v>
          </cell>
          <cell r="G6857">
            <v>32253</v>
          </cell>
        </row>
        <row r="6858">
          <cell r="B6858" t="str">
            <v>BB.23337</v>
          </cell>
          <cell r="C6858" t="str">
            <v>Laép ñaët cuùt gang noái baèng phöông phaùp maët bích, ñöôøng kính coân 300mm</v>
          </cell>
          <cell r="D6858" t="str">
            <v>caùi</v>
          </cell>
          <cell r="F6858">
            <v>495750</v>
          </cell>
          <cell r="G6858">
            <v>38117</v>
          </cell>
          <cell r="H6858">
            <v>9001</v>
          </cell>
        </row>
        <row r="6859">
          <cell r="B6859" t="str">
            <v>BB.23338</v>
          </cell>
          <cell r="C6859" t="str">
            <v>Laép ñaët cuùt gang noái baèng phöông phaùp maët bích, ñöôøng kính coân 350mm</v>
          </cell>
          <cell r="D6859" t="str">
            <v>caùi</v>
          </cell>
          <cell r="F6859">
            <v>595560</v>
          </cell>
          <cell r="G6859">
            <v>45238</v>
          </cell>
          <cell r="H6859">
            <v>9001</v>
          </cell>
        </row>
        <row r="6860">
          <cell r="B6860" t="str">
            <v>BB.23339</v>
          </cell>
          <cell r="C6860" t="str">
            <v>Laép ñaët cuùt gang noái baèng phöông phaùp maët bích, ñöôøng kính coân 400mm</v>
          </cell>
          <cell r="D6860" t="str">
            <v>caùi</v>
          </cell>
          <cell r="F6860">
            <v>636464</v>
          </cell>
          <cell r="G6860">
            <v>50683</v>
          </cell>
          <cell r="H6860">
            <v>9001</v>
          </cell>
        </row>
        <row r="6861">
          <cell r="B6861" t="str">
            <v>BB.23340</v>
          </cell>
          <cell r="C6861" t="str">
            <v>Laép ñaët cuùt gang noái baèng phöông phaùp maët bích, ñöôøng kính coân 500mm</v>
          </cell>
          <cell r="D6861" t="str">
            <v>caùi</v>
          </cell>
          <cell r="F6861">
            <v>735374</v>
          </cell>
          <cell r="G6861">
            <v>59898</v>
          </cell>
          <cell r="H6861">
            <v>10001</v>
          </cell>
        </row>
        <row r="6862">
          <cell r="B6862" t="str">
            <v>BB.23341</v>
          </cell>
          <cell r="C6862" t="str">
            <v>Laép ñaët cuùt gang noái baèng phöông phaùp maët bích, ñöôøng kính coân 600mm</v>
          </cell>
          <cell r="D6862" t="str">
            <v>caùi</v>
          </cell>
          <cell r="F6862">
            <v>896290</v>
          </cell>
          <cell r="G6862">
            <v>73366</v>
          </cell>
          <cell r="H6862">
            <v>10001</v>
          </cell>
        </row>
        <row r="6863">
          <cell r="B6863" t="str">
            <v>BB.23342</v>
          </cell>
          <cell r="C6863" t="str">
            <v>Laép ñaët cuùt gang noái baèng phöông phaùp maët bích, ñöôøng kính coân 700mm</v>
          </cell>
          <cell r="D6863" t="str">
            <v>caùi</v>
          </cell>
          <cell r="F6863">
            <v>1041204</v>
          </cell>
          <cell r="G6863">
            <v>83719</v>
          </cell>
          <cell r="H6863">
            <v>10501</v>
          </cell>
        </row>
        <row r="6864">
          <cell r="B6864" t="str">
            <v>BB.23343</v>
          </cell>
          <cell r="C6864" t="str">
            <v>Laép ñaët cuùt gang noái baèng phöông phaùp maët bích, ñöôøng kính coân 800mm</v>
          </cell>
          <cell r="D6864" t="str">
            <v>caùi</v>
          </cell>
          <cell r="F6864">
            <v>1101210</v>
          </cell>
          <cell r="G6864">
            <v>94521</v>
          </cell>
          <cell r="H6864">
            <v>10501</v>
          </cell>
        </row>
        <row r="6865">
          <cell r="B6865" t="str">
            <v>BB.23344</v>
          </cell>
          <cell r="C6865" t="str">
            <v>Laép ñaët cuùt gang noái baèng phöông phaùp maët bích, ñöôøng kính coân 900mm</v>
          </cell>
          <cell r="D6865" t="str">
            <v>caùi</v>
          </cell>
          <cell r="F6865">
            <v>1247925</v>
          </cell>
          <cell r="G6865">
            <v>105774</v>
          </cell>
          <cell r="H6865">
            <v>10501</v>
          </cell>
        </row>
        <row r="6866">
          <cell r="B6866" t="str">
            <v>BB.23345</v>
          </cell>
          <cell r="C6866" t="str">
            <v>Laép ñaët cuùt gang noái baèng phöông phaùp maët bích, ñöôøng kính coân 1000mm</v>
          </cell>
          <cell r="D6866" t="str">
            <v>caùi</v>
          </cell>
          <cell r="F6866">
            <v>1369737</v>
          </cell>
          <cell r="G6866">
            <v>117026</v>
          </cell>
          <cell r="H6866">
            <v>10501</v>
          </cell>
        </row>
        <row r="6867">
          <cell r="B6867" t="str">
            <v>BB.23346</v>
          </cell>
          <cell r="C6867" t="str">
            <v>Laép ñaët cuùt gang noái baèng phöông phaùp maët bích, ñöôøng kính coân 1100mm</v>
          </cell>
          <cell r="D6867" t="str">
            <v>caùi</v>
          </cell>
          <cell r="F6867">
            <v>1728473</v>
          </cell>
          <cell r="G6867">
            <v>122427</v>
          </cell>
          <cell r="H6867">
            <v>11501</v>
          </cell>
        </row>
        <row r="6868">
          <cell r="B6868" t="str">
            <v>BB.23347</v>
          </cell>
          <cell r="C6868" t="str">
            <v>Laép ñaët cuùt gang noái baèng phöông phaùp maët bích, ñöôøng kính coân 1200mm</v>
          </cell>
          <cell r="D6868" t="str">
            <v>caùi</v>
          </cell>
          <cell r="F6868">
            <v>1830283</v>
          </cell>
          <cell r="G6868">
            <v>133230</v>
          </cell>
          <cell r="H6868">
            <v>11501</v>
          </cell>
        </row>
        <row r="6869">
          <cell r="B6869" t="str">
            <v>BB.23348</v>
          </cell>
          <cell r="C6869" t="str">
            <v>Laép ñaët cuùt gang noái baèng phöông phaùp maët bích, ñöôøng kính coân 1400mm</v>
          </cell>
          <cell r="D6869" t="str">
            <v>caùi</v>
          </cell>
          <cell r="F6869">
            <v>2072807</v>
          </cell>
          <cell r="G6869">
            <v>155735</v>
          </cell>
          <cell r="H6869">
            <v>11501</v>
          </cell>
        </row>
        <row r="6870">
          <cell r="B6870" t="str">
            <v>BB.23349</v>
          </cell>
          <cell r="C6870" t="str">
            <v>Laép ñaët cuùt gang noái baèng phöông phaùp maët bích, ñöôøng kính coân 1500mm</v>
          </cell>
          <cell r="D6870" t="str">
            <v>caùi</v>
          </cell>
          <cell r="F6870">
            <v>2175518</v>
          </cell>
          <cell r="G6870">
            <v>166987</v>
          </cell>
          <cell r="H6870">
            <v>11501</v>
          </cell>
        </row>
        <row r="6871">
          <cell r="B6871" t="str">
            <v>BB.23350</v>
          </cell>
          <cell r="C6871" t="str">
            <v>Laép ñaët cuùt gang noái baèng phöông phaùp maët bích, ñöôøng kính coân 1600mm</v>
          </cell>
          <cell r="D6871" t="str">
            <v>caùi</v>
          </cell>
          <cell r="F6871">
            <v>2526253</v>
          </cell>
          <cell r="G6871">
            <v>170588</v>
          </cell>
          <cell r="H6871">
            <v>11501</v>
          </cell>
        </row>
        <row r="6872">
          <cell r="B6872" t="str">
            <v>BB.23351</v>
          </cell>
          <cell r="C6872" t="str">
            <v>Laép ñaët cuùt gang noái baèng phöông phaùp maët bích, ñöôøng kính coân 1800mm</v>
          </cell>
          <cell r="D6872" t="str">
            <v>caùi</v>
          </cell>
          <cell r="F6872">
            <v>2743874</v>
          </cell>
          <cell r="G6872">
            <v>191743</v>
          </cell>
          <cell r="H6872">
            <v>11501</v>
          </cell>
        </row>
        <row r="6873">
          <cell r="B6873" t="str">
            <v>BB.23352</v>
          </cell>
          <cell r="C6873" t="str">
            <v>Laép ñaët cuùt gang noái baèng phöông phaùp maët bích, ñöôøng kính coân 2000mm</v>
          </cell>
          <cell r="D6873" t="str">
            <v>caùi</v>
          </cell>
          <cell r="F6873">
            <v>3092409</v>
          </cell>
          <cell r="G6873">
            <v>212897</v>
          </cell>
          <cell r="H6873">
            <v>11501</v>
          </cell>
        </row>
        <row r="6874">
          <cell r="B6874" t="str">
            <v>BB.23353</v>
          </cell>
          <cell r="C6874" t="str">
            <v>Laép ñaët cuùt gang noái baèng phöông phaùp maët bích, ñöôøng kính coân 2200mm</v>
          </cell>
          <cell r="D6874" t="str">
            <v>caùi</v>
          </cell>
          <cell r="F6874">
            <v>3300930</v>
          </cell>
          <cell r="G6874">
            <v>234502</v>
          </cell>
          <cell r="H6874">
            <v>11501</v>
          </cell>
        </row>
        <row r="6875">
          <cell r="B6875" t="str">
            <v>BB.23354</v>
          </cell>
          <cell r="C6875" t="str">
            <v>Laép ñaët cuùt gang noái baèng phöông phaùp maët bích, ñöôøng kính coân 2400mm</v>
          </cell>
          <cell r="D6875" t="str">
            <v>caùi</v>
          </cell>
          <cell r="F6875">
            <v>3609461</v>
          </cell>
          <cell r="G6875">
            <v>255657</v>
          </cell>
          <cell r="H6875">
            <v>11501</v>
          </cell>
        </row>
        <row r="6876">
          <cell r="B6876" t="str">
            <v>BB.23355</v>
          </cell>
          <cell r="C6876" t="str">
            <v>Laép ñaët cuùt gang noái baèng phöông phaùp maët bích, ñöôøng kính coân 2500mm</v>
          </cell>
          <cell r="D6876" t="str">
            <v>caùi</v>
          </cell>
          <cell r="F6876">
            <v>3916192</v>
          </cell>
          <cell r="G6876">
            <v>266009</v>
          </cell>
          <cell r="H6876">
            <v>11501</v>
          </cell>
        </row>
        <row r="6877">
          <cell r="B6877" t="str">
            <v>BB.24101</v>
          </cell>
          <cell r="C6877" t="str">
            <v>Laép ñaët coân theùp noái baèng phöông phaùp haøn, ñöôøng kính coân 15mm</v>
          </cell>
          <cell r="D6877" t="str">
            <v>caùi</v>
          </cell>
          <cell r="F6877">
            <v>2260</v>
          </cell>
          <cell r="G6877">
            <v>3770</v>
          </cell>
          <cell r="H6877">
            <v>1318</v>
          </cell>
        </row>
        <row r="6878">
          <cell r="B6878" t="str">
            <v>BB.24102</v>
          </cell>
          <cell r="C6878" t="str">
            <v>Laép ñaët coân theùp noái baèng phöông phaùp haøn, ñöôøng kính coân 20mm</v>
          </cell>
          <cell r="D6878" t="str">
            <v>caùi</v>
          </cell>
          <cell r="F6878">
            <v>2825</v>
          </cell>
          <cell r="G6878">
            <v>5026</v>
          </cell>
          <cell r="H6878">
            <v>1648</v>
          </cell>
        </row>
        <row r="6879">
          <cell r="B6879" t="str">
            <v>BB.24103</v>
          </cell>
          <cell r="C6879" t="str">
            <v>Laép ñaët coân theùp noái baèng phöông phaùp haøn, ñöôøng kính coân 25mm</v>
          </cell>
          <cell r="D6879" t="str">
            <v>caùi</v>
          </cell>
          <cell r="F6879">
            <v>3390</v>
          </cell>
          <cell r="G6879">
            <v>6283</v>
          </cell>
          <cell r="H6879">
            <v>1977</v>
          </cell>
        </row>
        <row r="6880">
          <cell r="B6880" t="str">
            <v>BB.24104</v>
          </cell>
          <cell r="C6880" t="str">
            <v>Laép ñaët coân theùp noái baèng phöông phaùp haøn, ñöôøng kính coân 32mm</v>
          </cell>
          <cell r="D6880" t="str">
            <v>caùi</v>
          </cell>
          <cell r="F6880">
            <v>4020</v>
          </cell>
          <cell r="G6880">
            <v>7121</v>
          </cell>
          <cell r="H6880">
            <v>3296</v>
          </cell>
        </row>
        <row r="6881">
          <cell r="B6881" t="str">
            <v>BB.24105</v>
          </cell>
          <cell r="C6881" t="str">
            <v>Laép ñaët coân theùp noái baèng phöông phaùp haøn, ñöôøng kính coân 40mm</v>
          </cell>
          <cell r="D6881" t="str">
            <v>caùi</v>
          </cell>
          <cell r="F6881">
            <v>4696</v>
          </cell>
          <cell r="G6881">
            <v>7959</v>
          </cell>
          <cell r="H6881">
            <v>4174</v>
          </cell>
        </row>
        <row r="6882">
          <cell r="B6882" t="str">
            <v>BB.24106</v>
          </cell>
          <cell r="C6882" t="str">
            <v>Laép ñaët coân theùp noái baèng phöông phaùp haøn, ñöôøng kính coân 50mm</v>
          </cell>
          <cell r="D6882" t="str">
            <v>caùi</v>
          </cell>
          <cell r="F6882">
            <v>10476</v>
          </cell>
          <cell r="G6882">
            <v>8796</v>
          </cell>
          <cell r="H6882">
            <v>4834</v>
          </cell>
        </row>
        <row r="6883">
          <cell r="B6883" t="str">
            <v>BB.24107</v>
          </cell>
          <cell r="C6883" t="str">
            <v>Laép ñaët coân theùp noái baèng phöông phaùp haøn, ñöôøng kính coân 60mm</v>
          </cell>
          <cell r="D6883" t="str">
            <v>caùi</v>
          </cell>
          <cell r="F6883">
            <v>16172</v>
          </cell>
          <cell r="G6883">
            <v>10053</v>
          </cell>
          <cell r="H6883">
            <v>5932</v>
          </cell>
        </row>
        <row r="6884">
          <cell r="B6884" t="str">
            <v>BB.24108</v>
          </cell>
          <cell r="C6884" t="str">
            <v>Laép ñaët coân theùp noái baèng phöông phaùp haøn, ñöôøng kính coân 75mm</v>
          </cell>
          <cell r="D6884" t="str">
            <v>caùi</v>
          </cell>
          <cell r="F6884">
            <v>23432</v>
          </cell>
          <cell r="G6884">
            <v>12147</v>
          </cell>
          <cell r="H6884">
            <v>7031</v>
          </cell>
        </row>
        <row r="6885">
          <cell r="B6885" t="str">
            <v>BB.24109</v>
          </cell>
          <cell r="C6885" t="str">
            <v>Laép ñaët coân theùp noái baèng phöông phaùp haøn, ñöôøng kính coân 80mm</v>
          </cell>
          <cell r="D6885" t="str">
            <v>caùi</v>
          </cell>
          <cell r="F6885">
            <v>24887</v>
          </cell>
          <cell r="G6885">
            <v>13404</v>
          </cell>
          <cell r="H6885">
            <v>9008</v>
          </cell>
        </row>
        <row r="6886">
          <cell r="B6886" t="str">
            <v>BB.24110</v>
          </cell>
          <cell r="C6886" t="str">
            <v>Laép ñaët coân theùp noái baèng phöông phaùp haøn, ñöôøng kính coân 100mm</v>
          </cell>
          <cell r="D6886" t="str">
            <v>caùi</v>
          </cell>
          <cell r="F6886">
            <v>29278</v>
          </cell>
          <cell r="G6886">
            <v>15079</v>
          </cell>
          <cell r="H6886">
            <v>10986</v>
          </cell>
        </row>
        <row r="6887">
          <cell r="B6887" t="str">
            <v>BB.24111</v>
          </cell>
          <cell r="C6887" t="str">
            <v>Laép ñaët coân theùp noái baèng phöông phaùp haøn, ñöôøng kính coân 125mm</v>
          </cell>
          <cell r="D6887" t="str">
            <v>caùi</v>
          </cell>
          <cell r="F6887">
            <v>37799</v>
          </cell>
          <cell r="G6887">
            <v>16755</v>
          </cell>
          <cell r="H6887">
            <v>13183</v>
          </cell>
        </row>
        <row r="6888">
          <cell r="B6888" t="str">
            <v>BB.24112</v>
          </cell>
          <cell r="C6888" t="str">
            <v>Laép ñaët coân theùp noái baèng phöông phaùp haøn, ñöôøng kính coân 150mm</v>
          </cell>
          <cell r="D6888" t="str">
            <v>caùi</v>
          </cell>
          <cell r="F6888">
            <v>52385</v>
          </cell>
          <cell r="G6888">
            <v>20106</v>
          </cell>
          <cell r="H6888">
            <v>16478</v>
          </cell>
        </row>
        <row r="6889">
          <cell r="B6889" t="str">
            <v>BB.24113</v>
          </cell>
          <cell r="C6889" t="str">
            <v>Laép ñaët coân theùp noái baèng phöông phaùp haøn, ñöôøng kính coân 200mm</v>
          </cell>
          <cell r="D6889" t="str">
            <v>caùi</v>
          </cell>
          <cell r="F6889">
            <v>89794</v>
          </cell>
          <cell r="G6889">
            <v>25970</v>
          </cell>
          <cell r="H6889">
            <v>28562</v>
          </cell>
        </row>
        <row r="6890">
          <cell r="B6890" t="str">
            <v>BB.24114</v>
          </cell>
          <cell r="C6890" t="str">
            <v>Laép ñaët coân theùp noái baèng phöông phaùp haøn, ñöôøng kính coân 250mm</v>
          </cell>
          <cell r="D6890" t="str">
            <v>caùi</v>
          </cell>
          <cell r="F6890">
            <v>208146</v>
          </cell>
          <cell r="G6890">
            <v>32253</v>
          </cell>
          <cell r="H6890">
            <v>39548</v>
          </cell>
        </row>
        <row r="6891">
          <cell r="B6891" t="str">
            <v>BB.24115</v>
          </cell>
          <cell r="C6891" t="str">
            <v>Laép ñaët coân theùp noái baèng phöông phaùp haøn, ñöôøng kính coân 300mm</v>
          </cell>
          <cell r="D6891" t="str">
            <v>caùi</v>
          </cell>
          <cell r="F6891">
            <v>371542</v>
          </cell>
          <cell r="G6891">
            <v>35604</v>
          </cell>
          <cell r="H6891">
            <v>62803</v>
          </cell>
        </row>
        <row r="6892">
          <cell r="B6892" t="str">
            <v>BB.24116</v>
          </cell>
          <cell r="C6892" t="str">
            <v>Laép ñaët coân theùp noái baèng phöông phaùp haøn, ñöôøng kính coân 350mm</v>
          </cell>
          <cell r="D6892" t="str">
            <v>caùi</v>
          </cell>
          <cell r="F6892">
            <v>433433</v>
          </cell>
          <cell r="G6892">
            <v>41049</v>
          </cell>
          <cell r="H6892">
            <v>80929</v>
          </cell>
        </row>
        <row r="6893">
          <cell r="B6893" t="str">
            <v>BB.24117</v>
          </cell>
          <cell r="C6893" t="str">
            <v>Laép ñaët coân theùp noái baèng phöông phaùp haøn, ñöôøng kính coân 400mm</v>
          </cell>
          <cell r="D6893" t="str">
            <v>caùi</v>
          </cell>
          <cell r="F6893">
            <v>497210</v>
          </cell>
          <cell r="G6893">
            <v>47332</v>
          </cell>
          <cell r="H6893">
            <v>87448</v>
          </cell>
        </row>
        <row r="6894">
          <cell r="B6894" t="str">
            <v>BB.24118</v>
          </cell>
          <cell r="C6894" t="str">
            <v>Laép ñaët coân theùp noái baèng phöông phaùp haøn, ñöôøng kính coân 500mm</v>
          </cell>
          <cell r="D6894" t="str">
            <v>caùi</v>
          </cell>
          <cell r="F6894">
            <v>620927</v>
          </cell>
          <cell r="G6894">
            <v>57385</v>
          </cell>
          <cell r="H6894">
            <v>98434</v>
          </cell>
        </row>
        <row r="6895">
          <cell r="B6895" t="str">
            <v>BB.24119</v>
          </cell>
          <cell r="C6895" t="str">
            <v>Laép ñaët coân theùp noái baèng phöông phaùp haøn, ñöôøng kính coân 600mm</v>
          </cell>
          <cell r="D6895" t="str">
            <v>caùi</v>
          </cell>
          <cell r="F6895">
            <v>743019</v>
          </cell>
          <cell r="G6895">
            <v>73816</v>
          </cell>
          <cell r="H6895">
            <v>110421</v>
          </cell>
        </row>
        <row r="6896">
          <cell r="B6896" t="str">
            <v>BB.24120</v>
          </cell>
          <cell r="C6896" t="str">
            <v>Laép ñaët coân theùp noái baèng phöông phaùp haøn, ñöôøng kính coân 700mm</v>
          </cell>
          <cell r="D6896" t="str">
            <v>caùi</v>
          </cell>
          <cell r="F6896">
            <v>866867</v>
          </cell>
          <cell r="G6896">
            <v>87319</v>
          </cell>
          <cell r="H6896">
            <v>124702</v>
          </cell>
        </row>
        <row r="6897">
          <cell r="B6897" t="str">
            <v>BB.24121</v>
          </cell>
          <cell r="C6897" t="str">
            <v>Laép ñaët coân theùp noái baèng phöông phaùp haøn, ñöôøng kính coân 800mm</v>
          </cell>
          <cell r="D6897" t="str">
            <v>caùi</v>
          </cell>
          <cell r="F6897">
            <v>990714</v>
          </cell>
          <cell r="G6897">
            <v>102173</v>
          </cell>
          <cell r="H6897">
            <v>142755</v>
          </cell>
        </row>
        <row r="6898">
          <cell r="B6898" t="str">
            <v>BB.24122</v>
          </cell>
          <cell r="C6898" t="str">
            <v>Laép ñaët coân theùp noái baèng phöông phaùp haøn, ñöôøng kính coân 900mm</v>
          </cell>
          <cell r="D6898" t="str">
            <v>caùi</v>
          </cell>
          <cell r="F6898">
            <v>1114561</v>
          </cell>
          <cell r="G6898">
            <v>122877</v>
          </cell>
          <cell r="H6898">
            <v>159234</v>
          </cell>
        </row>
        <row r="6899">
          <cell r="B6899" t="str">
            <v>BB.24123</v>
          </cell>
          <cell r="C6899" t="str">
            <v>Laép ñaët coân theùp noái baèng phöông phaùp haøn, ñöôøng kính coân 1000mm</v>
          </cell>
          <cell r="D6899" t="str">
            <v>caùi</v>
          </cell>
          <cell r="F6899">
            <v>1238409</v>
          </cell>
          <cell r="G6899">
            <v>134580</v>
          </cell>
          <cell r="H6899">
            <v>174613</v>
          </cell>
        </row>
        <row r="6900">
          <cell r="B6900" t="str">
            <v>BB.24124</v>
          </cell>
          <cell r="C6900" t="str">
            <v>Laép ñaët coân theùp noái baèng phöông phaùp haøn, ñöôøng kính coân 1200mm</v>
          </cell>
          <cell r="D6900" t="str">
            <v>caùi</v>
          </cell>
          <cell r="F6900">
            <v>1483763</v>
          </cell>
          <cell r="G6900">
            <v>153484</v>
          </cell>
          <cell r="H6900">
            <v>199258</v>
          </cell>
        </row>
        <row r="6901">
          <cell r="B6901" t="str">
            <v>BB.24125</v>
          </cell>
          <cell r="C6901" t="str">
            <v>Laép ñaët coân theùp noái baèng phöông phaùp haøn, ñöôøng kính coân 1300mm</v>
          </cell>
          <cell r="D6901" t="str">
            <v>caùi</v>
          </cell>
          <cell r="F6901">
            <v>1607416</v>
          </cell>
          <cell r="G6901">
            <v>166087</v>
          </cell>
          <cell r="H6901">
            <v>214638</v>
          </cell>
        </row>
        <row r="6902">
          <cell r="B6902" t="str">
            <v>BB.24126</v>
          </cell>
          <cell r="C6902" t="str">
            <v>Laép ñaët coân theùp noái baèng phöông phaùp haøn, ñöôøng kính coân 1400mm</v>
          </cell>
          <cell r="D6902" t="str">
            <v>caùi</v>
          </cell>
          <cell r="F6902">
            <v>1731068</v>
          </cell>
          <cell r="G6902">
            <v>179140</v>
          </cell>
          <cell r="H6902">
            <v>230017</v>
          </cell>
        </row>
        <row r="6903">
          <cell r="B6903" t="str">
            <v>BB.24127</v>
          </cell>
          <cell r="C6903" t="str">
            <v>Laép ñaët coân theùp noái baèng phöông phaùp haøn, ñöôøng kính coân 1500mm</v>
          </cell>
          <cell r="D6903" t="str">
            <v>caùi</v>
          </cell>
          <cell r="F6903">
            <v>1854720</v>
          </cell>
          <cell r="G6903">
            <v>183641</v>
          </cell>
          <cell r="H6903">
            <v>245397</v>
          </cell>
        </row>
        <row r="6904">
          <cell r="B6904" t="str">
            <v>BB.24128</v>
          </cell>
          <cell r="C6904" t="str">
            <v>Laép ñaët coân theùp noái baèng phöông phaùp haøn, ñöôøng kính coân 1600mm</v>
          </cell>
          <cell r="D6904" t="str">
            <v>caùi</v>
          </cell>
          <cell r="F6904">
            <v>1975448</v>
          </cell>
          <cell r="G6904">
            <v>195793</v>
          </cell>
          <cell r="H6904">
            <v>252368</v>
          </cell>
        </row>
        <row r="6905">
          <cell r="B6905" t="str">
            <v>BB.24129</v>
          </cell>
          <cell r="C6905" t="str">
            <v>Laép ñaët coân theùp noái baèng phöông phaùp haøn, ñöôøng kính coân 1800mm</v>
          </cell>
          <cell r="D6905" t="str">
            <v>caùi</v>
          </cell>
          <cell r="F6905">
            <v>2222427</v>
          </cell>
          <cell r="G6905">
            <v>220549</v>
          </cell>
          <cell r="H6905">
            <v>280931</v>
          </cell>
        </row>
        <row r="6906">
          <cell r="B6906" t="str">
            <v>BB.24130</v>
          </cell>
          <cell r="C6906" t="str">
            <v>Laép ñaët coân theùp noái baèng phöông phaùp haøn, ñöôøng kính coân 2000mm</v>
          </cell>
          <cell r="D6906" t="str">
            <v>caùi</v>
          </cell>
          <cell r="F6906">
            <v>2469342</v>
          </cell>
          <cell r="G6906">
            <v>269610</v>
          </cell>
          <cell r="H6906">
            <v>310591</v>
          </cell>
        </row>
        <row r="6907">
          <cell r="B6907" t="str">
            <v>BB.24131</v>
          </cell>
          <cell r="C6907" t="str">
            <v>Laép ñaët coân theùp noái baèng phöông phaùp haøn, ñöôøng kính coân 2200mm</v>
          </cell>
          <cell r="D6907" t="str">
            <v>caùi</v>
          </cell>
          <cell r="F6907">
            <v>2576243</v>
          </cell>
          <cell r="G6907">
            <v>293915</v>
          </cell>
          <cell r="H6907">
            <v>341827</v>
          </cell>
        </row>
        <row r="6908">
          <cell r="B6908" t="str">
            <v>BB.24132</v>
          </cell>
          <cell r="C6908" t="str">
            <v>Laép ñaët coân theùp noái baèng phöông phaùp haøn, ñöôøng kính coân 2500mm</v>
          </cell>
          <cell r="D6908" t="str">
            <v>caùi</v>
          </cell>
          <cell r="F6908">
            <v>2886674</v>
          </cell>
          <cell r="G6908">
            <v>306068</v>
          </cell>
          <cell r="H6908">
            <v>385770</v>
          </cell>
        </row>
        <row r="6909">
          <cell r="B6909" t="str">
            <v>BB.24141</v>
          </cell>
          <cell r="C6909" t="str">
            <v>Laép ñaët cuùt theùp noái baèng phöông phaùp haøn, ñöôøng kính coân 15mm</v>
          </cell>
          <cell r="D6909" t="str">
            <v>caùi</v>
          </cell>
          <cell r="F6909">
            <v>3260</v>
          </cell>
          <cell r="G6909">
            <v>3770</v>
          </cell>
          <cell r="H6909">
            <v>1318</v>
          </cell>
        </row>
        <row r="6910">
          <cell r="B6910" t="str">
            <v>BB.24142</v>
          </cell>
          <cell r="C6910" t="str">
            <v>Laép ñaët cuùt theùp noái baèng phöông phaùp haøn, ñöôøng kính coân 20mm</v>
          </cell>
          <cell r="D6910" t="str">
            <v>caùi</v>
          </cell>
          <cell r="F6910">
            <v>3825</v>
          </cell>
          <cell r="G6910">
            <v>5026</v>
          </cell>
          <cell r="H6910">
            <v>1648</v>
          </cell>
        </row>
        <row r="6911">
          <cell r="B6911" t="str">
            <v>BB.24143</v>
          </cell>
          <cell r="C6911" t="str">
            <v>Laép ñaët cuùt theùp noái baèng phöông phaùp haøn, ñöôøng kính coân 25mm</v>
          </cell>
          <cell r="D6911" t="str">
            <v>caùi</v>
          </cell>
          <cell r="F6911">
            <v>4390</v>
          </cell>
          <cell r="G6911">
            <v>6283</v>
          </cell>
          <cell r="H6911">
            <v>1977</v>
          </cell>
        </row>
        <row r="6912">
          <cell r="B6912" t="str">
            <v>BB.24144</v>
          </cell>
          <cell r="C6912" t="str">
            <v>Laép ñaët cuùt theùp noái baèng phöông phaùp haøn, ñöôøng kính coân 32mm</v>
          </cell>
          <cell r="D6912" t="str">
            <v>caùi</v>
          </cell>
          <cell r="F6912">
            <v>10021</v>
          </cell>
          <cell r="G6912">
            <v>7121</v>
          </cell>
          <cell r="H6912">
            <v>3296</v>
          </cell>
        </row>
        <row r="6913">
          <cell r="B6913" t="str">
            <v>BB.24145</v>
          </cell>
          <cell r="C6913" t="str">
            <v>Laép ñaët cuùt theùp noái baèng phöông phaùp haøn, ñöôøng kính coân 40mm</v>
          </cell>
          <cell r="D6913" t="str">
            <v>caùi</v>
          </cell>
          <cell r="F6913">
            <v>15697</v>
          </cell>
          <cell r="G6913">
            <v>7959</v>
          </cell>
          <cell r="H6913">
            <v>4174</v>
          </cell>
        </row>
        <row r="6914">
          <cell r="B6914" t="str">
            <v>BB.24146</v>
          </cell>
          <cell r="C6914" t="str">
            <v>Laép ñaët cuùt theùp noái baèng phöông phaùp haøn, ñöôøng kính coân 50mm</v>
          </cell>
          <cell r="D6914" t="str">
            <v>caùi</v>
          </cell>
          <cell r="F6914">
            <v>22977</v>
          </cell>
          <cell r="G6914">
            <v>8796</v>
          </cell>
          <cell r="H6914">
            <v>4834</v>
          </cell>
        </row>
        <row r="6915">
          <cell r="B6915" t="str">
            <v>BB.24147</v>
          </cell>
          <cell r="C6915" t="str">
            <v>Laép ñaët cuùt theùp noái baèng phöông phaùp haøn, ñöôøng kính coân 60mm</v>
          </cell>
          <cell r="D6915" t="str">
            <v>caùi</v>
          </cell>
          <cell r="F6915">
            <v>24172</v>
          </cell>
          <cell r="G6915">
            <v>10053</v>
          </cell>
          <cell r="H6915">
            <v>5932</v>
          </cell>
        </row>
        <row r="6916">
          <cell r="B6916" t="str">
            <v>BB.24148</v>
          </cell>
          <cell r="C6916" t="str">
            <v>Laép ñaët cuùt theùp noái baèng phöông phaùp haøn, ñöôøng kính coân 75mm</v>
          </cell>
          <cell r="D6916" t="str">
            <v>caùi</v>
          </cell>
          <cell r="F6916">
            <v>28433</v>
          </cell>
          <cell r="G6916">
            <v>12147</v>
          </cell>
          <cell r="H6916">
            <v>7031</v>
          </cell>
        </row>
        <row r="6917">
          <cell r="B6917" t="str">
            <v>BB.24149</v>
          </cell>
          <cell r="C6917" t="str">
            <v>Laép ñaët cuùt theùp noái baèng phöông phaùp haøn, ñöôøng kính coân 80mm</v>
          </cell>
          <cell r="D6917" t="str">
            <v>caùi</v>
          </cell>
          <cell r="F6917">
            <v>36889</v>
          </cell>
          <cell r="G6917">
            <v>13404</v>
          </cell>
          <cell r="H6917">
            <v>9008</v>
          </cell>
        </row>
        <row r="6918">
          <cell r="B6918" t="str">
            <v>BB.24150</v>
          </cell>
          <cell r="C6918" t="str">
            <v>Laép ñaët cuùt theùp noái baèng phöông phaùp haøn, ñöôøng kính coân 100mm</v>
          </cell>
          <cell r="D6918" t="str">
            <v>caùi</v>
          </cell>
          <cell r="F6918">
            <v>51280</v>
          </cell>
          <cell r="G6918">
            <v>15079</v>
          </cell>
          <cell r="H6918">
            <v>10986</v>
          </cell>
        </row>
        <row r="6919">
          <cell r="B6919" t="str">
            <v>BB.24151</v>
          </cell>
          <cell r="C6919" t="str">
            <v>Laép ñaët cuùt theùp noái baèng phöông phaùp haøn, ñöôøng kính coân 125mm</v>
          </cell>
          <cell r="D6919" t="str">
            <v>caùi</v>
          </cell>
          <cell r="F6919">
            <v>86804</v>
          </cell>
          <cell r="G6919">
            <v>16755</v>
          </cell>
          <cell r="H6919">
            <v>13183</v>
          </cell>
        </row>
        <row r="6920">
          <cell r="B6920" t="str">
            <v>BB.24152</v>
          </cell>
          <cell r="C6920" t="str">
            <v>Laép ñaët cuùt theùp noái baèng phöông phaùp haøn, ñöôøng kính coân 150mm</v>
          </cell>
          <cell r="D6920" t="str">
            <v>caùi</v>
          </cell>
          <cell r="F6920">
            <v>203400</v>
          </cell>
          <cell r="G6920">
            <v>20106</v>
          </cell>
          <cell r="H6920">
            <v>16478</v>
          </cell>
        </row>
        <row r="6921">
          <cell r="B6921" t="str">
            <v>BB.24153</v>
          </cell>
          <cell r="C6921" t="str">
            <v>Laép ñaët cuùt theùp noái baèng phöông phaùp haøn, ñöôøng kính coân 200mm</v>
          </cell>
          <cell r="D6921" t="str">
            <v>caùi</v>
          </cell>
          <cell r="F6921">
            <v>365822</v>
          </cell>
          <cell r="G6921">
            <v>25970</v>
          </cell>
          <cell r="H6921">
            <v>28562</v>
          </cell>
        </row>
        <row r="6922">
          <cell r="B6922" t="str">
            <v>BB.24154</v>
          </cell>
          <cell r="C6922" t="str">
            <v>Laép ñaët cuùt theùp noái baèng phöông phaùp haøn, ñöôøng kính coân 250mm</v>
          </cell>
          <cell r="D6922" t="str">
            <v>caùi</v>
          </cell>
          <cell r="F6922">
            <v>428168</v>
          </cell>
          <cell r="G6922">
            <v>32253</v>
          </cell>
          <cell r="H6922">
            <v>39548</v>
          </cell>
        </row>
        <row r="6923">
          <cell r="B6923" t="str">
            <v>BB.24155</v>
          </cell>
          <cell r="C6923" t="str">
            <v>Laép ñaët cuùt theùp noái baèng phöông phaùp haøn, ñöôøng kính coân 300mm</v>
          </cell>
          <cell r="D6923" t="str">
            <v>caùi</v>
          </cell>
          <cell r="F6923">
            <v>491554</v>
          </cell>
          <cell r="G6923">
            <v>35604</v>
          </cell>
          <cell r="H6923">
            <v>62803</v>
          </cell>
        </row>
        <row r="6924">
          <cell r="B6924" t="str">
            <v>BB.24156</v>
          </cell>
          <cell r="C6924" t="str">
            <v>Laép ñaët cuùt theùp noái baèng phöông phaùp haøn, ñöôøng kính coân 350mm</v>
          </cell>
          <cell r="D6924" t="str">
            <v>caùi</v>
          </cell>
          <cell r="F6924">
            <v>613451</v>
          </cell>
          <cell r="G6924">
            <v>41049</v>
          </cell>
          <cell r="H6924">
            <v>80929</v>
          </cell>
        </row>
        <row r="6925">
          <cell r="B6925" t="str">
            <v>BB.24157</v>
          </cell>
          <cell r="C6925" t="str">
            <v>Laép ñaët cuùt theùp noái baèng phöông phaùp haøn, ñöôøng kính coân 400mm</v>
          </cell>
          <cell r="D6925" t="str">
            <v>caùi</v>
          </cell>
          <cell r="F6925">
            <v>737234</v>
          </cell>
          <cell r="G6925">
            <v>47332</v>
          </cell>
          <cell r="H6925">
            <v>87448</v>
          </cell>
        </row>
        <row r="6926">
          <cell r="B6926" t="str">
            <v>BB.24158</v>
          </cell>
          <cell r="C6926" t="str">
            <v>Laép ñaët cuùt theùp noái baèng phöông phaùp haøn, ñöôøng kính coân 500mm</v>
          </cell>
          <cell r="D6926" t="str">
            <v>caùi</v>
          </cell>
          <cell r="F6926">
            <v>860951</v>
          </cell>
          <cell r="G6926">
            <v>57385</v>
          </cell>
          <cell r="H6926">
            <v>98434</v>
          </cell>
        </row>
        <row r="6927">
          <cell r="B6927" t="str">
            <v>BB.24159</v>
          </cell>
          <cell r="C6927" t="str">
            <v>Laép ñaët cuùt theùp noái baèng phöông phaùp haøn, ñöôøng kính coân 600mm</v>
          </cell>
          <cell r="D6927" t="str">
            <v>caùi</v>
          </cell>
          <cell r="F6927">
            <v>983043</v>
          </cell>
          <cell r="G6927">
            <v>73816</v>
          </cell>
          <cell r="H6927">
            <v>110421</v>
          </cell>
        </row>
        <row r="6928">
          <cell r="B6928" t="str">
            <v>BB.24160</v>
          </cell>
          <cell r="C6928" t="str">
            <v>Laép ñaët cuùt theùp noái baèng phöông phaùp haøn, ñöôøng kính coân 700mm</v>
          </cell>
          <cell r="D6928" t="str">
            <v>caùi</v>
          </cell>
          <cell r="F6928">
            <v>1106891</v>
          </cell>
          <cell r="G6928">
            <v>87319</v>
          </cell>
          <cell r="H6928">
            <v>124702</v>
          </cell>
        </row>
        <row r="6929">
          <cell r="B6929" t="str">
            <v>BB.24161</v>
          </cell>
          <cell r="C6929" t="str">
            <v>Laép ñaët cuùt theùp noái baèng phöông phaùp haøn, ñöôøng kính coân 800mm</v>
          </cell>
          <cell r="D6929" t="str">
            <v>caùi</v>
          </cell>
          <cell r="F6929">
            <v>1230738</v>
          </cell>
          <cell r="G6929">
            <v>102173</v>
          </cell>
          <cell r="H6929">
            <v>142755</v>
          </cell>
        </row>
        <row r="6930">
          <cell r="B6930" t="str">
            <v>BB.24162</v>
          </cell>
          <cell r="C6930" t="str">
            <v>Laép ñaët cuùt theùp noái baèng phöông phaùp haøn, ñöôøng kính coân 900mm</v>
          </cell>
          <cell r="D6930" t="str">
            <v>caùi</v>
          </cell>
          <cell r="F6930">
            <v>1474597</v>
          </cell>
          <cell r="G6930">
            <v>122877</v>
          </cell>
          <cell r="H6930">
            <v>159234</v>
          </cell>
        </row>
        <row r="6931">
          <cell r="B6931" t="str">
            <v>BB.24163</v>
          </cell>
          <cell r="C6931" t="str">
            <v>Laép ñaët cuùt theùp noái baèng phöông phaùp haøn, ñöôøng kính coân 1000mm</v>
          </cell>
          <cell r="D6931" t="str">
            <v>caùi</v>
          </cell>
          <cell r="F6931">
            <v>1598445</v>
          </cell>
          <cell r="G6931">
            <v>134580</v>
          </cell>
          <cell r="H6931">
            <v>174613</v>
          </cell>
        </row>
        <row r="6932">
          <cell r="B6932" t="str">
            <v>BB.24164</v>
          </cell>
          <cell r="C6932" t="str">
            <v>Laép ñaët cuùt theùp noái baèng phöông phaùp haøn, ñöôøng kính coân 1200mm</v>
          </cell>
          <cell r="D6932" t="str">
            <v>caùi</v>
          </cell>
          <cell r="F6932">
            <v>1723787</v>
          </cell>
          <cell r="G6932">
            <v>153484</v>
          </cell>
          <cell r="H6932">
            <v>199258</v>
          </cell>
        </row>
        <row r="6933">
          <cell r="B6933" t="str">
            <v>BB.24165</v>
          </cell>
          <cell r="C6933" t="str">
            <v>Laép ñaët cuùt theùp noái baèng phöông phaùp haøn, ñöôøng kính coân 1300mm</v>
          </cell>
          <cell r="D6933" t="str">
            <v>caùi</v>
          </cell>
          <cell r="F6933">
            <v>1847440</v>
          </cell>
          <cell r="G6933">
            <v>166087</v>
          </cell>
          <cell r="H6933">
            <v>214638</v>
          </cell>
        </row>
        <row r="6934">
          <cell r="B6934" t="str">
            <v>BB.24166</v>
          </cell>
          <cell r="C6934" t="str">
            <v>Laép ñaët cuùt theùp noái baèng phöông phaùp haøn, ñöôøng kính coân 1400mm</v>
          </cell>
          <cell r="D6934" t="str">
            <v>caùi</v>
          </cell>
          <cell r="F6934">
            <v>1971092</v>
          </cell>
          <cell r="G6934">
            <v>179140</v>
          </cell>
          <cell r="H6934">
            <v>230017</v>
          </cell>
        </row>
        <row r="6935">
          <cell r="B6935" t="str">
            <v>BB.24167</v>
          </cell>
          <cell r="C6935" t="str">
            <v>Laép ñaët cuùt theùp noái baèng phöông phaùp haøn, ñöôøng kính coân 1500mm</v>
          </cell>
          <cell r="D6935" t="str">
            <v>caùi</v>
          </cell>
          <cell r="F6935">
            <v>2214756</v>
          </cell>
          <cell r="G6935">
            <v>183641</v>
          </cell>
          <cell r="H6935">
            <v>245397</v>
          </cell>
        </row>
        <row r="6936">
          <cell r="B6936" t="str">
            <v>BB.24168</v>
          </cell>
          <cell r="C6936" t="str">
            <v>Laép ñaët cuùt theùp noái baèng phöông phaùp haøn, ñöôøng kính coân 1600mm</v>
          </cell>
          <cell r="D6936" t="str">
            <v>caùi</v>
          </cell>
          <cell r="F6936">
            <v>2455496</v>
          </cell>
          <cell r="G6936">
            <v>195793</v>
          </cell>
          <cell r="H6936">
            <v>252368</v>
          </cell>
        </row>
        <row r="6937">
          <cell r="B6937" t="str">
            <v>BB.24169</v>
          </cell>
          <cell r="C6937" t="str">
            <v>Laép ñaët cuùt theùp noái baèng phöông phaùp haøn, ñöôøng kính coân 1800mm</v>
          </cell>
          <cell r="D6937" t="str">
            <v>caùi</v>
          </cell>
          <cell r="F6937">
            <v>2702475</v>
          </cell>
          <cell r="G6937">
            <v>220549</v>
          </cell>
          <cell r="H6937">
            <v>280931</v>
          </cell>
        </row>
        <row r="6938">
          <cell r="B6938" t="str">
            <v>BB.24170</v>
          </cell>
          <cell r="C6938" t="str">
            <v>Laép ñaët cuùt theùp noái baèng phöông phaùp haøn, ñöôøng kính coân 2000mm</v>
          </cell>
          <cell r="D6938" t="str">
            <v>caùi</v>
          </cell>
          <cell r="F6938">
            <v>3069402</v>
          </cell>
          <cell r="G6938">
            <v>269610</v>
          </cell>
          <cell r="H6938">
            <v>310591</v>
          </cell>
        </row>
        <row r="6939">
          <cell r="B6939" t="str">
            <v>BB.24171</v>
          </cell>
          <cell r="C6939" t="str">
            <v>Laép ñaët cuùt theùp noái baèng phöông phaùp haøn, ñöôøng kính coân 2200mm</v>
          </cell>
          <cell r="D6939" t="str">
            <v>caùi</v>
          </cell>
          <cell r="F6939">
            <v>2716257</v>
          </cell>
          <cell r="G6939">
            <v>293915</v>
          </cell>
          <cell r="H6939">
            <v>341827</v>
          </cell>
        </row>
        <row r="6940">
          <cell r="B6940" t="str">
            <v>BB.24172</v>
          </cell>
          <cell r="C6940" t="str">
            <v>Laép ñaët cuùt theùp noái baèng phöông phaùp haøn, ñöôøng kính coân 2500mm</v>
          </cell>
          <cell r="D6940" t="str">
            <v>caùi</v>
          </cell>
          <cell r="F6940">
            <v>3086694</v>
          </cell>
          <cell r="G6940">
            <v>306068</v>
          </cell>
          <cell r="H6940">
            <v>385770</v>
          </cell>
        </row>
        <row r="6941">
          <cell r="B6941" t="str">
            <v>BB.27101</v>
          </cell>
          <cell r="C6941" t="str">
            <v>Laép ñaët cuùt daãn xaêng daàu noái baèng phöông phaùp haøn, ñöôøng kính cuùt d&lt;=89mm</v>
          </cell>
          <cell r="D6941" t="str">
            <v>caùi</v>
          </cell>
          <cell r="F6941">
            <v>51985</v>
          </cell>
          <cell r="G6941">
            <v>15303</v>
          </cell>
          <cell r="H6941">
            <v>3772</v>
          </cell>
        </row>
        <row r="6942">
          <cell r="B6942" t="str">
            <v>BB.27102</v>
          </cell>
          <cell r="C6942" t="str">
            <v>Laép ñaët cuùt daãn xaêng daàu noái baèng phöông phaùp haøn, ñöôøng kính cuùt d&lt;=108x4mm</v>
          </cell>
          <cell r="D6942" t="str">
            <v>caùi</v>
          </cell>
          <cell r="F6942">
            <v>82653</v>
          </cell>
          <cell r="G6942">
            <v>18904</v>
          </cell>
          <cell r="H6942">
            <v>5388</v>
          </cell>
        </row>
        <row r="6943">
          <cell r="B6943" t="str">
            <v>BB.27103</v>
          </cell>
          <cell r="C6943" t="str">
            <v>Laép ñaët cuùt daãn xaêng daàu noái baèng phöông phaùp haøn, ñöôøng kính cuùt d&lt;=159(5)mm</v>
          </cell>
          <cell r="D6943" t="str">
            <v>caùi</v>
          </cell>
          <cell r="F6943">
            <v>286284</v>
          </cell>
          <cell r="G6943">
            <v>28356</v>
          </cell>
          <cell r="H6943">
            <v>12932</v>
          </cell>
        </row>
        <row r="6944">
          <cell r="B6944" t="str">
            <v>BB.27104</v>
          </cell>
          <cell r="C6944" t="str">
            <v>Laép ñaët cuùt daãn xaêng daàu noái baèng phöông phaùp haøn, ñöôøng kính cuùt d&lt;=159(6)mm</v>
          </cell>
          <cell r="D6944" t="str">
            <v>caùi</v>
          </cell>
          <cell r="F6944">
            <v>308361</v>
          </cell>
          <cell r="G6944">
            <v>31057</v>
          </cell>
          <cell r="H6944">
            <v>19397</v>
          </cell>
        </row>
        <row r="6945">
          <cell r="B6945" t="str">
            <v>BB.27105</v>
          </cell>
          <cell r="C6945" t="str">
            <v>Laép ñaët cuùt daãn xaêng daàu noái baèng phöông phaùp haøn, ñöôøng kính cuùt d&lt;=159(12)mm</v>
          </cell>
          <cell r="D6945" t="str">
            <v>caùi</v>
          </cell>
          <cell r="F6945">
            <v>435134</v>
          </cell>
          <cell r="G6945">
            <v>33307</v>
          </cell>
          <cell r="H6945">
            <v>43105</v>
          </cell>
        </row>
        <row r="6946">
          <cell r="B6946" t="str">
            <v>BB.27106</v>
          </cell>
          <cell r="C6946" t="str">
            <v>Laép ñaët cuùt daãn xaêng daàu noái baèng phöông phaùp haøn, ñöôøng kính cuùt d&lt;=219(7)mm</v>
          </cell>
          <cell r="D6946" t="str">
            <v>caùi</v>
          </cell>
          <cell r="F6946">
            <v>512431</v>
          </cell>
          <cell r="G6946">
            <v>39609</v>
          </cell>
          <cell r="H6946">
            <v>29096</v>
          </cell>
        </row>
        <row r="6947">
          <cell r="B6947" t="str">
            <v>BB.27107</v>
          </cell>
          <cell r="C6947" t="str">
            <v>Laép ñaët cuùt daãn xaêng daàu noái baèng phöông phaùp haøn, ñöôøng kính cuùt d&lt;=219(9)mm</v>
          </cell>
          <cell r="D6947" t="str">
            <v>caùi</v>
          </cell>
          <cell r="F6947">
            <v>565527</v>
          </cell>
          <cell r="G6947">
            <v>43210</v>
          </cell>
          <cell r="H6947">
            <v>40950</v>
          </cell>
        </row>
        <row r="6948">
          <cell r="B6948" t="str">
            <v>BB.27108</v>
          </cell>
          <cell r="C6948" t="str">
            <v>Laép ñaët cuùt daãn xaêng daàu noái baèng phöông phaùp haøn, ñöôøng kính cuùt d&lt;=219(12)mm</v>
          </cell>
          <cell r="D6948" t="str">
            <v>caùi</v>
          </cell>
          <cell r="F6948">
            <v>821012</v>
          </cell>
          <cell r="G6948">
            <v>45010</v>
          </cell>
          <cell r="H6948">
            <v>61425</v>
          </cell>
        </row>
        <row r="6949">
          <cell r="B6949" t="str">
            <v>BB.27109</v>
          </cell>
          <cell r="C6949" t="str">
            <v>Laép ñaët cuùt daãn xaêng daàu noái baèng phöông phaùp haøn, ñöôøng kính cuùt d&lt;=273(7)mm</v>
          </cell>
          <cell r="D6949" t="str">
            <v>caùi</v>
          </cell>
          <cell r="F6949">
            <v>615482</v>
          </cell>
          <cell r="G6949">
            <v>46360</v>
          </cell>
          <cell r="H6949">
            <v>36639</v>
          </cell>
        </row>
        <row r="6950">
          <cell r="B6950" t="str">
            <v>BB.27110</v>
          </cell>
          <cell r="C6950" t="str">
            <v>Laép ñaët cuùt daãn xaêng daàu noái baèng phöông phaùp haøn, ñöôøng kính cuùt d&lt;=273(12)mm</v>
          </cell>
          <cell r="D6950" t="str">
            <v>caùi</v>
          </cell>
          <cell r="F6950">
            <v>1026528</v>
          </cell>
          <cell r="G6950">
            <v>50411</v>
          </cell>
          <cell r="H6950">
            <v>77589</v>
          </cell>
        </row>
        <row r="6951">
          <cell r="B6951" t="str">
            <v>BB.28101</v>
          </cell>
          <cell r="C6951" t="str">
            <v>Laép ñaët coân ñoàng noái baèng phöông phaùp haøn, ñöôøng kính coân 6.4mm</v>
          </cell>
          <cell r="D6951" t="str">
            <v>caùi</v>
          </cell>
          <cell r="F6951">
            <v>1177</v>
          </cell>
          <cell r="G6951">
            <v>1717</v>
          </cell>
        </row>
        <row r="6952">
          <cell r="B6952" t="str">
            <v>BB.28102</v>
          </cell>
          <cell r="C6952" t="str">
            <v>Laép ñaët coân ñoàng noái baèng phöông phaùp haøn, ñöôøng kính coân 9.5mm</v>
          </cell>
          <cell r="D6952" t="str">
            <v>caùi</v>
          </cell>
          <cell r="F6952">
            <v>1272</v>
          </cell>
          <cell r="G6952">
            <v>1717</v>
          </cell>
        </row>
        <row r="6953">
          <cell r="B6953" t="str">
            <v>BB.28103</v>
          </cell>
          <cell r="C6953" t="str">
            <v>Laép ñaët coân ñoàng noái baèng phöông phaùp haøn, ñöôøng kính coân 12.7mm</v>
          </cell>
          <cell r="D6953" t="str">
            <v>caùi</v>
          </cell>
          <cell r="F6953">
            <v>1573</v>
          </cell>
          <cell r="G6953">
            <v>1801</v>
          </cell>
        </row>
        <row r="6954">
          <cell r="B6954" t="str">
            <v>BB.28104</v>
          </cell>
          <cell r="C6954" t="str">
            <v>Laép ñaët coân ñoàng noái baèng phöông phaùp haøn, ñöôøng kính coân 15.9mm</v>
          </cell>
          <cell r="D6954" t="str">
            <v>caùi</v>
          </cell>
          <cell r="F6954">
            <v>1890</v>
          </cell>
          <cell r="G6954">
            <v>1927</v>
          </cell>
        </row>
        <row r="6955">
          <cell r="B6955" t="str">
            <v>BB.28105</v>
          </cell>
          <cell r="C6955" t="str">
            <v>Laép ñaët coân ñoàng noái baèng phöông phaùp haøn, ñöôøng kính coân 19.1mm</v>
          </cell>
          <cell r="D6955" t="str">
            <v>caùi</v>
          </cell>
          <cell r="F6955">
            <v>2213</v>
          </cell>
          <cell r="G6955">
            <v>2011</v>
          </cell>
        </row>
        <row r="6956">
          <cell r="B6956" t="str">
            <v>BB.28106</v>
          </cell>
          <cell r="C6956" t="str">
            <v>Laép ñaët coân ñoàng noái baèng phöông phaùp haøn, ñöôøng kính coân 22.2mm</v>
          </cell>
          <cell r="D6956" t="str">
            <v>caùi</v>
          </cell>
          <cell r="F6956">
            <v>2418</v>
          </cell>
          <cell r="G6956">
            <v>2136</v>
          </cell>
        </row>
        <row r="6957">
          <cell r="B6957" t="str">
            <v>BB.28107</v>
          </cell>
          <cell r="C6957" t="str">
            <v>Laép ñaët coân ñoàng noái baèng phöông phaùp haøn, ñöôøng kính coân 25.4mm</v>
          </cell>
          <cell r="D6957" t="str">
            <v>caùi</v>
          </cell>
          <cell r="F6957">
            <v>2746</v>
          </cell>
          <cell r="G6957">
            <v>2346</v>
          </cell>
        </row>
        <row r="6958">
          <cell r="B6958" t="str">
            <v>BB.28108</v>
          </cell>
          <cell r="C6958" t="str">
            <v>Laép ñaët coân ñoàng noái baèng phöông phaùp haøn, ñöôøng kính coân 28.6mm</v>
          </cell>
          <cell r="D6958" t="str">
            <v>caùi</v>
          </cell>
          <cell r="F6958">
            <v>3164</v>
          </cell>
          <cell r="G6958">
            <v>2388</v>
          </cell>
        </row>
        <row r="6959">
          <cell r="B6959" t="str">
            <v>BB.28109</v>
          </cell>
          <cell r="C6959" t="str">
            <v>Laép ñaët coân ñoàng noái baèng phöông phaùp haøn, ñöôøng kính coân 31.8mm</v>
          </cell>
          <cell r="D6959" t="str">
            <v>caùi</v>
          </cell>
          <cell r="F6959">
            <v>3686</v>
          </cell>
          <cell r="G6959">
            <v>2429</v>
          </cell>
        </row>
        <row r="6960">
          <cell r="B6960" t="str">
            <v>BB.28110</v>
          </cell>
          <cell r="C6960" t="str">
            <v>Laép ñaët coân ñoàng noái baèng phöông phaùp haøn, ñöôøng kính coân 34.9mm</v>
          </cell>
          <cell r="D6960" t="str">
            <v>caùi</v>
          </cell>
          <cell r="F6960">
            <v>4199</v>
          </cell>
          <cell r="G6960">
            <v>2471</v>
          </cell>
        </row>
        <row r="6961">
          <cell r="B6961" t="str">
            <v>BB.28111</v>
          </cell>
          <cell r="C6961" t="str">
            <v>Laép ñaët coân ñoàng noái baèng phöông phaùp haøn, ñöôøng kính coân 38.1mm</v>
          </cell>
          <cell r="D6961" t="str">
            <v>caùi</v>
          </cell>
          <cell r="F6961">
            <v>4983</v>
          </cell>
          <cell r="G6961">
            <v>2513</v>
          </cell>
        </row>
        <row r="6962">
          <cell r="B6962" t="str">
            <v>BB.28112</v>
          </cell>
          <cell r="C6962" t="str">
            <v>Laép ñaët coân ñoàng noái baèng phöông phaùp haøn, ñöôøng kính coân 41.3mm</v>
          </cell>
          <cell r="D6962" t="str">
            <v>caùi</v>
          </cell>
          <cell r="F6962">
            <v>5216</v>
          </cell>
          <cell r="G6962">
            <v>2555</v>
          </cell>
        </row>
        <row r="6963">
          <cell r="B6963" t="str">
            <v>BB.28113</v>
          </cell>
          <cell r="C6963" t="str">
            <v>Laép ñaët coân ñoàng noái baèng phöông phaùp haøn, ñöôøng kính coân 53.9mm</v>
          </cell>
          <cell r="D6963" t="str">
            <v>caùi</v>
          </cell>
          <cell r="F6963">
            <v>6276</v>
          </cell>
          <cell r="G6963">
            <v>2806</v>
          </cell>
        </row>
        <row r="6964">
          <cell r="B6964" t="str">
            <v>BB.28114</v>
          </cell>
          <cell r="C6964" t="str">
            <v>Laép ñaët coân ñoàng noái baèng phöông phaùp haøn, ñöôøng kính coân 66.7mm</v>
          </cell>
          <cell r="D6964" t="str">
            <v>caùi</v>
          </cell>
          <cell r="F6964">
            <v>8325</v>
          </cell>
          <cell r="G6964">
            <v>3016</v>
          </cell>
        </row>
        <row r="6965">
          <cell r="B6965" t="str">
            <v>BB.28121</v>
          </cell>
          <cell r="C6965" t="str">
            <v>Laép ñaët cuùt ñoàng noái baèng phöông phaùp haøn, ñöôøng kính coân 6.4mm</v>
          </cell>
          <cell r="D6965" t="str">
            <v>caùi</v>
          </cell>
          <cell r="F6965">
            <v>1177</v>
          </cell>
          <cell r="G6965">
            <v>1717</v>
          </cell>
        </row>
        <row r="6966">
          <cell r="B6966" t="str">
            <v>BB.28122</v>
          </cell>
          <cell r="C6966" t="str">
            <v>Laép ñaët cuùt ñoàng noái baèng phöông phaùp haøn, ñöôøng kính coân 9.5mm</v>
          </cell>
          <cell r="D6966" t="str">
            <v>caùi</v>
          </cell>
          <cell r="F6966">
            <v>1272</v>
          </cell>
          <cell r="G6966">
            <v>1717</v>
          </cell>
        </row>
        <row r="6967">
          <cell r="B6967" t="str">
            <v>BB.28123</v>
          </cell>
          <cell r="C6967" t="str">
            <v>Laép ñaët cuùt ñoàng noái baèng phöông phaùp haøn, ñöôøng kính coân 12.7mm</v>
          </cell>
          <cell r="D6967" t="str">
            <v>caùi</v>
          </cell>
          <cell r="F6967">
            <v>1573</v>
          </cell>
          <cell r="G6967">
            <v>1801</v>
          </cell>
        </row>
        <row r="6968">
          <cell r="B6968" t="str">
            <v>BB.28124</v>
          </cell>
          <cell r="C6968" t="str">
            <v>Laép ñaët cuùt ñoàng noái baèng phöông phaùp haøn, ñöôøng kính coân 15.9mm</v>
          </cell>
          <cell r="D6968" t="str">
            <v>caùi</v>
          </cell>
          <cell r="F6968">
            <v>1890</v>
          </cell>
          <cell r="G6968">
            <v>1927</v>
          </cell>
        </row>
        <row r="6969">
          <cell r="B6969" t="str">
            <v>BB.28125</v>
          </cell>
          <cell r="C6969" t="str">
            <v>Laép ñaët cuùt ñoàng noái baèng phöông phaùp haøn, ñöôøng kính coân 19.1mm</v>
          </cell>
          <cell r="D6969" t="str">
            <v>caùi</v>
          </cell>
          <cell r="F6969">
            <v>2213</v>
          </cell>
          <cell r="G6969">
            <v>2011</v>
          </cell>
        </row>
        <row r="6970">
          <cell r="B6970" t="str">
            <v>BB.28126</v>
          </cell>
          <cell r="C6970" t="str">
            <v>Laép ñaët cuùt ñoàng noái baèng phöông phaùp haøn, ñöôøng kính coân 22.2mm</v>
          </cell>
          <cell r="D6970" t="str">
            <v>caùi</v>
          </cell>
          <cell r="F6970">
            <v>2418</v>
          </cell>
          <cell r="G6970">
            <v>2136</v>
          </cell>
        </row>
        <row r="6971">
          <cell r="B6971" t="str">
            <v>BB.28127</v>
          </cell>
          <cell r="C6971" t="str">
            <v>Laép ñaët cuùt ñoàng noái baèng phöông phaùp haøn, ñöôøng kính coân 25.4mm</v>
          </cell>
          <cell r="D6971" t="str">
            <v>caùi</v>
          </cell>
          <cell r="F6971">
            <v>2746</v>
          </cell>
          <cell r="G6971">
            <v>2346</v>
          </cell>
        </row>
        <row r="6972">
          <cell r="B6972" t="str">
            <v>BB.28128</v>
          </cell>
          <cell r="C6972" t="str">
            <v>Laép ñaët cuùt ñoàng noái baèng phöông phaùp haøn, ñöôøng kính coân 28.6mm</v>
          </cell>
          <cell r="D6972" t="str">
            <v>caùi</v>
          </cell>
          <cell r="F6972">
            <v>3164</v>
          </cell>
          <cell r="G6972">
            <v>2388</v>
          </cell>
        </row>
        <row r="6973">
          <cell r="B6973" t="str">
            <v>BB.28129</v>
          </cell>
          <cell r="C6973" t="str">
            <v>Laép ñaët cuùt ñoàng noái baèng phöông phaùp haøn, ñöôøng kính coân 31.8mm</v>
          </cell>
          <cell r="D6973" t="str">
            <v>caùi</v>
          </cell>
          <cell r="F6973">
            <v>3686</v>
          </cell>
          <cell r="G6973">
            <v>2429</v>
          </cell>
        </row>
        <row r="6974">
          <cell r="B6974" t="str">
            <v>BB.28130</v>
          </cell>
          <cell r="C6974" t="str">
            <v>Laép ñaët cuùt ñoàng noái baèng phöông phaùp haøn, ñöôøng kính coân 34.9mm</v>
          </cell>
          <cell r="D6974" t="str">
            <v>caùi</v>
          </cell>
          <cell r="F6974">
            <v>4199</v>
          </cell>
          <cell r="G6974">
            <v>2471</v>
          </cell>
        </row>
        <row r="6975">
          <cell r="B6975" t="str">
            <v>BB.28131</v>
          </cell>
          <cell r="C6975" t="str">
            <v>Laép ñaët cuùt ñoàng noái baèng phöông phaùp haøn, ñöôøng kính coân 38.1mm</v>
          </cell>
          <cell r="D6975" t="str">
            <v>caùi</v>
          </cell>
          <cell r="F6975">
            <v>4983</v>
          </cell>
          <cell r="G6975">
            <v>2513</v>
          </cell>
        </row>
        <row r="6976">
          <cell r="B6976" t="str">
            <v>BB.28132</v>
          </cell>
          <cell r="C6976" t="str">
            <v>Laép ñaët cuùt ñoàng noái baèng phöông phaùp haøn, ñöôøng kính coân 41.3mm</v>
          </cell>
          <cell r="D6976" t="str">
            <v>caùi</v>
          </cell>
          <cell r="F6976">
            <v>5216</v>
          </cell>
          <cell r="G6976">
            <v>2555</v>
          </cell>
        </row>
        <row r="6977">
          <cell r="B6977" t="str">
            <v>BB.28133</v>
          </cell>
          <cell r="C6977" t="str">
            <v>Laép ñaët cuùt ñoàng noái baèng phöông phaùp haøn, ñöôøng kính coân 53.9mm</v>
          </cell>
          <cell r="D6977" t="str">
            <v>caùi</v>
          </cell>
          <cell r="F6977">
            <v>6276</v>
          </cell>
          <cell r="G6977">
            <v>2806</v>
          </cell>
        </row>
        <row r="6978">
          <cell r="B6978" t="str">
            <v>BB.28134</v>
          </cell>
          <cell r="C6978" t="str">
            <v>Laép ñaët cuùt ñoàng noái baèng phöông phaùp haøn, ñöôøng kính coân 66.7mm</v>
          </cell>
          <cell r="D6978" t="str">
            <v>caùi</v>
          </cell>
          <cell r="F6978">
            <v>8325</v>
          </cell>
          <cell r="G6978">
            <v>3016</v>
          </cell>
        </row>
        <row r="6979">
          <cell r="B6979" t="str">
            <v>BB.29101</v>
          </cell>
          <cell r="C6979" t="str">
            <v>Laép ñaët coân nhöïa mieäng baùt noái baèng phöông phaùp daùn keo, ñöôøng kính coân 32mm</v>
          </cell>
          <cell r="D6979" t="str">
            <v>caùi</v>
          </cell>
          <cell r="F6979">
            <v>3372</v>
          </cell>
          <cell r="G6979">
            <v>1173</v>
          </cell>
        </row>
        <row r="6980">
          <cell r="B6980" t="str">
            <v>BB.29102</v>
          </cell>
          <cell r="C6980" t="str">
            <v>Laép ñaët coân nhöïa mieäng baùt noái baèng phöông phaùp daùn keo, ñöôøng kính coân 40mm</v>
          </cell>
          <cell r="D6980" t="str">
            <v>caùi</v>
          </cell>
          <cell r="F6980">
            <v>4969</v>
          </cell>
          <cell r="G6980">
            <v>1466</v>
          </cell>
        </row>
        <row r="6981">
          <cell r="B6981" t="str">
            <v>BB.29103</v>
          </cell>
          <cell r="C6981" t="str">
            <v>Laép ñaët coân nhöïa mieäng baùt noái baèng phöông phaùp daùn keo, ñöôøng kính coân 50mm</v>
          </cell>
          <cell r="D6981" t="str">
            <v>caùi</v>
          </cell>
          <cell r="F6981">
            <v>6146</v>
          </cell>
          <cell r="G6981">
            <v>1550</v>
          </cell>
        </row>
        <row r="6982">
          <cell r="B6982" t="str">
            <v>BB.29104</v>
          </cell>
          <cell r="C6982" t="str">
            <v>Laép ñaët coân nhöïa mieäng baùt noái baèng phöông phaùp daùn keo, ñöôøng kính coân 65mm</v>
          </cell>
          <cell r="D6982" t="str">
            <v>caùi</v>
          </cell>
          <cell r="F6982">
            <v>7237</v>
          </cell>
          <cell r="G6982">
            <v>1634</v>
          </cell>
        </row>
        <row r="6983">
          <cell r="B6983" t="str">
            <v>BB.29105</v>
          </cell>
          <cell r="C6983" t="str">
            <v>Laép ñaët coân nhöïa mieäng baùt noái baèng phöông phaùp daùn keo, ñöôøng kính coân 89mm</v>
          </cell>
          <cell r="D6983" t="str">
            <v>caùi</v>
          </cell>
          <cell r="F6983">
            <v>9329</v>
          </cell>
          <cell r="G6983">
            <v>2094</v>
          </cell>
        </row>
        <row r="6984">
          <cell r="B6984" t="str">
            <v>BB.29106</v>
          </cell>
          <cell r="C6984" t="str">
            <v>Laép ñaët coân nhöïa mieäng baùt noái baèng phöông phaùp daùn keo, ñöôøng kính coân 100mm</v>
          </cell>
          <cell r="D6984" t="str">
            <v>caùi</v>
          </cell>
          <cell r="F6984">
            <v>26326</v>
          </cell>
          <cell r="G6984">
            <v>2513</v>
          </cell>
        </row>
        <row r="6985">
          <cell r="B6985" t="str">
            <v>BB.29107</v>
          </cell>
          <cell r="C6985" t="str">
            <v>Laép ñaët coân nhöïa mieäng baùt noái baèng phöông phaùp daùn keo, ñöôøng kính coân 125mm</v>
          </cell>
          <cell r="D6985" t="str">
            <v>caùi</v>
          </cell>
          <cell r="F6985">
            <v>41481</v>
          </cell>
          <cell r="G6985">
            <v>2723</v>
          </cell>
        </row>
        <row r="6986">
          <cell r="B6986" t="str">
            <v>BB.29108</v>
          </cell>
          <cell r="C6986" t="str">
            <v>Laép ñaët coân nhöïa mieäng baùt noái baèng phöông phaùp daùn keo, ñöôøng kính coân 150mm</v>
          </cell>
          <cell r="D6986" t="str">
            <v>caùi</v>
          </cell>
          <cell r="F6986">
            <v>61792</v>
          </cell>
          <cell r="G6986">
            <v>3351</v>
          </cell>
        </row>
        <row r="6987">
          <cell r="B6987" t="str">
            <v>BB.29109</v>
          </cell>
          <cell r="C6987" t="str">
            <v>Laép ñaët coân nhöïa mieäng baùt noái baèng phöông phaùp daùn keo, ñöôøng kính coân 200mm</v>
          </cell>
          <cell r="D6987" t="str">
            <v>caùi</v>
          </cell>
          <cell r="F6987">
            <v>72212</v>
          </cell>
          <cell r="G6987">
            <v>3770</v>
          </cell>
        </row>
        <row r="6988">
          <cell r="B6988" t="str">
            <v>BB.29110</v>
          </cell>
          <cell r="C6988" t="str">
            <v>Laép ñaët coân nhöïa mieäng baùt noái baèng phöông phaùp daùn keo, ñöôøng kính coân 250mm</v>
          </cell>
          <cell r="D6988" t="str">
            <v>caùi</v>
          </cell>
          <cell r="F6988">
            <v>87888</v>
          </cell>
          <cell r="G6988">
            <v>3979</v>
          </cell>
        </row>
        <row r="6989">
          <cell r="B6989" t="str">
            <v>BB.29111</v>
          </cell>
          <cell r="C6989" t="str">
            <v>Laép ñaët coân nhöïa mieäng baùt noái baèng phöông phaùp daùn keo, ñöôøng kính coân 300mm</v>
          </cell>
          <cell r="D6989" t="str">
            <v>caùi</v>
          </cell>
          <cell r="F6989">
            <v>104044</v>
          </cell>
          <cell r="G6989">
            <v>4189</v>
          </cell>
        </row>
        <row r="6990">
          <cell r="B6990" t="str">
            <v>BB.29121</v>
          </cell>
          <cell r="C6990" t="str">
            <v>Laép ñaët cuùt nhöïa mieäng baùt noái baèng phöông phaùp daùn keo, ñöôøng kính cuùt32mm</v>
          </cell>
          <cell r="D6990" t="str">
            <v>caùi</v>
          </cell>
          <cell r="F6990">
            <v>3372</v>
          </cell>
          <cell r="G6990">
            <v>1173</v>
          </cell>
        </row>
        <row r="6991">
          <cell r="B6991" t="str">
            <v>BB.29122</v>
          </cell>
          <cell r="C6991" t="str">
            <v>Laép ñaët cuùt nhöïa mieäng baùt noái baèng phöông phaùp daùn keo, ñöôøng kính cuùt 40mm</v>
          </cell>
          <cell r="D6991" t="str">
            <v>caùi</v>
          </cell>
          <cell r="F6991">
            <v>4969</v>
          </cell>
          <cell r="G6991">
            <v>1466</v>
          </cell>
        </row>
        <row r="6992">
          <cell r="B6992" t="str">
            <v>BB.29123</v>
          </cell>
          <cell r="C6992" t="str">
            <v>Laép ñaët cuùt nhöïa mieäng baùt noái baèng phöông phaùp daùn keo, ñöôøng kính cuùt 50mm</v>
          </cell>
          <cell r="D6992" t="str">
            <v>caùi</v>
          </cell>
          <cell r="F6992">
            <v>6146</v>
          </cell>
          <cell r="G6992">
            <v>1550</v>
          </cell>
        </row>
        <row r="6993">
          <cell r="B6993" t="str">
            <v>BB.29124</v>
          </cell>
          <cell r="C6993" t="str">
            <v>Laép ñaët cuùt nhöïa mieäng baùt noái baèng phöông phaùp daùn keo, ñöôøng kính cuùt 65mm</v>
          </cell>
          <cell r="D6993" t="str">
            <v>caùi</v>
          </cell>
          <cell r="F6993">
            <v>7237</v>
          </cell>
          <cell r="G6993">
            <v>1634</v>
          </cell>
        </row>
        <row r="6994">
          <cell r="B6994" t="str">
            <v>BB.29125</v>
          </cell>
          <cell r="C6994" t="str">
            <v>Laép ñaët cuùt nhöïa mieäng baùt noái baèng phöông phaùp daùn keo, ñöôøng kính cuùt 89mm</v>
          </cell>
          <cell r="D6994" t="str">
            <v>caùi</v>
          </cell>
          <cell r="F6994">
            <v>9329</v>
          </cell>
          <cell r="G6994">
            <v>2094</v>
          </cell>
        </row>
        <row r="6995">
          <cell r="B6995" t="str">
            <v>BB.29126</v>
          </cell>
          <cell r="C6995" t="str">
            <v>Laép ñaët cuùt nhöïa mieäng baùt noái baèng phöông phaùp daùn keo, ñöôøng kính cuùt 100mm</v>
          </cell>
          <cell r="D6995" t="str">
            <v>caùi</v>
          </cell>
          <cell r="F6995">
            <v>26326</v>
          </cell>
          <cell r="G6995">
            <v>2513</v>
          </cell>
        </row>
        <row r="6996">
          <cell r="B6996" t="str">
            <v>BB.29127</v>
          </cell>
          <cell r="C6996" t="str">
            <v>Laép ñaët cuùt nhöïa mieäng baùt noái baèng phöông phaùp daùn keo, ñöôøng kính cuùt 125mm</v>
          </cell>
          <cell r="D6996" t="str">
            <v>caùi</v>
          </cell>
          <cell r="F6996">
            <v>41481</v>
          </cell>
          <cell r="G6996">
            <v>2723</v>
          </cell>
        </row>
        <row r="6997">
          <cell r="B6997" t="str">
            <v>BB.29128</v>
          </cell>
          <cell r="C6997" t="str">
            <v>Laép ñaët cuùt nhöïa mieäng baùt noái baèng phöông phaùp daùn keo, ñöôøng kính cuùt 150mm</v>
          </cell>
          <cell r="D6997" t="str">
            <v>caùi</v>
          </cell>
          <cell r="F6997">
            <v>61792</v>
          </cell>
          <cell r="G6997">
            <v>3351</v>
          </cell>
        </row>
        <row r="6998">
          <cell r="B6998" t="str">
            <v>BB.29129</v>
          </cell>
          <cell r="C6998" t="str">
            <v>Laép ñaët cuùt nhöïa mieäng baùt noái baèng phöông phaùp daùn keo, ñöôøng kính cuùt 200mm</v>
          </cell>
          <cell r="D6998" t="str">
            <v>caùi</v>
          </cell>
          <cell r="F6998">
            <v>72212</v>
          </cell>
          <cell r="G6998">
            <v>3770</v>
          </cell>
        </row>
        <row r="6999">
          <cell r="B6999" t="str">
            <v>BB.29130</v>
          </cell>
          <cell r="C6999" t="str">
            <v>Laép ñaët cuùt nhöïa mieäng baùt noái baèng phöông phaùp daùn keo, ñöôøng kính cuùt 250mm</v>
          </cell>
          <cell r="D6999" t="str">
            <v>caùi</v>
          </cell>
          <cell r="F6999">
            <v>87888</v>
          </cell>
          <cell r="G6999">
            <v>3979</v>
          </cell>
        </row>
        <row r="7000">
          <cell r="B7000" t="str">
            <v>BB.29131</v>
          </cell>
          <cell r="C7000" t="str">
            <v>Laép ñaët cuùt nhöïa mieäng baùt noái baèng phöông phaùp daùn keo, ñöôøng kính cuùt 300mm</v>
          </cell>
          <cell r="D7000" t="str">
            <v>caùi</v>
          </cell>
          <cell r="F7000">
            <v>104044</v>
          </cell>
          <cell r="G7000">
            <v>4189</v>
          </cell>
        </row>
        <row r="7001">
          <cell r="B7001" t="str">
            <v>BB.29201</v>
          </cell>
          <cell r="C7001" t="str">
            <v>Laép ñaët coân nhöïa noái baèng phöông phaùp haøn, ñöôøng kính coân 20mm</v>
          </cell>
          <cell r="D7001" t="str">
            <v>caùi</v>
          </cell>
          <cell r="F7001">
            <v>1502</v>
          </cell>
          <cell r="G7001">
            <v>2094</v>
          </cell>
          <cell r="H7001">
            <v>3090</v>
          </cell>
        </row>
        <row r="7002">
          <cell r="B7002" t="str">
            <v>BB.29202</v>
          </cell>
          <cell r="C7002" t="str">
            <v>Laép ñaët coân nhöïa noái baèng phöông phaùp haøn, ñöôøng kính coân 25mm</v>
          </cell>
          <cell r="D7002" t="str">
            <v>caùi</v>
          </cell>
          <cell r="F7002">
            <v>2002</v>
          </cell>
          <cell r="G7002">
            <v>2513</v>
          </cell>
          <cell r="H7002">
            <v>3415</v>
          </cell>
        </row>
        <row r="7003">
          <cell r="B7003" t="str">
            <v>BB.29203</v>
          </cell>
          <cell r="C7003" t="str">
            <v>Laép ñaët coân nhöïa noái baèng phöông phaùp haøn, ñöôøng kính coân 32mm</v>
          </cell>
          <cell r="D7003" t="str">
            <v>caùi</v>
          </cell>
          <cell r="F7003">
            <v>3003</v>
          </cell>
          <cell r="G7003">
            <v>2932</v>
          </cell>
          <cell r="H7003">
            <v>4391</v>
          </cell>
        </row>
        <row r="7004">
          <cell r="B7004" t="str">
            <v>BB.29204</v>
          </cell>
          <cell r="C7004" t="str">
            <v>Laép ñaët coân nhöïa noái baèng phöông phaùp haøn, ñöôøng kính coân 40mm</v>
          </cell>
          <cell r="D7004" t="str">
            <v>caùi</v>
          </cell>
          <cell r="F7004">
            <v>4004</v>
          </cell>
          <cell r="G7004">
            <v>3351</v>
          </cell>
          <cell r="H7004">
            <v>4879</v>
          </cell>
        </row>
        <row r="7005">
          <cell r="B7005" t="str">
            <v>BB.29205</v>
          </cell>
          <cell r="C7005" t="str">
            <v>Laép ñaët coân nhöïa noái baèng phöông phaùp haøn, ñöôøng kính coân 50mm</v>
          </cell>
          <cell r="D7005" t="str">
            <v>caùi</v>
          </cell>
          <cell r="F7005">
            <v>5005</v>
          </cell>
          <cell r="G7005">
            <v>4189</v>
          </cell>
          <cell r="H7005">
            <v>5692</v>
          </cell>
        </row>
        <row r="7006">
          <cell r="B7006" t="str">
            <v>BB.29206</v>
          </cell>
          <cell r="C7006" t="str">
            <v>Laép ñaët coân nhöïa noái baèng phöông phaùp haøn, ñöôøng kính coân 60mm</v>
          </cell>
          <cell r="D7006" t="str">
            <v>caùi</v>
          </cell>
          <cell r="F7006">
            <v>6006</v>
          </cell>
          <cell r="G7006">
            <v>4608</v>
          </cell>
          <cell r="H7006">
            <v>6505</v>
          </cell>
        </row>
        <row r="7007">
          <cell r="B7007" t="str">
            <v>BB.29207</v>
          </cell>
          <cell r="C7007" t="str">
            <v>Laép ñaët coân nhöïa noái baèng phöông phaùp haøn, ñöôøng kính coân 75mm</v>
          </cell>
          <cell r="D7007" t="str">
            <v>caùi</v>
          </cell>
          <cell r="F7007">
            <v>8008</v>
          </cell>
          <cell r="G7007">
            <v>5026</v>
          </cell>
          <cell r="H7007">
            <v>8131</v>
          </cell>
        </row>
        <row r="7008">
          <cell r="B7008" t="str">
            <v>BB.29208</v>
          </cell>
          <cell r="C7008" t="str">
            <v>Laép ñaët coân nhöïa noái baèng phöông phaùp haøn, ñöôøng kính coân 80mm</v>
          </cell>
          <cell r="D7008" t="str">
            <v>caùi</v>
          </cell>
          <cell r="F7008">
            <v>24024</v>
          </cell>
          <cell r="G7008">
            <v>5445</v>
          </cell>
          <cell r="H7008">
            <v>9107</v>
          </cell>
        </row>
        <row r="7009">
          <cell r="B7009" t="str">
            <v>BB.29209</v>
          </cell>
          <cell r="C7009" t="str">
            <v>Laép ñaët coân nhöïa noái baèng phöông phaùp haøn, ñöôøng kính coân 100mm</v>
          </cell>
          <cell r="D7009" t="str">
            <v>caùi</v>
          </cell>
          <cell r="F7009">
            <v>38038</v>
          </cell>
          <cell r="G7009">
            <v>6283</v>
          </cell>
          <cell r="H7009">
            <v>11384</v>
          </cell>
        </row>
        <row r="7010">
          <cell r="B7010" t="str">
            <v>BB.29210</v>
          </cell>
          <cell r="C7010" t="str">
            <v>Laép ñaët coân nhöïa noái baèng phöông phaùp haøn, ñöôøng kính coân 125mm</v>
          </cell>
          <cell r="D7010" t="str">
            <v>caùi</v>
          </cell>
          <cell r="F7010">
            <v>58058</v>
          </cell>
          <cell r="G7010">
            <v>6492</v>
          </cell>
          <cell r="H7010">
            <v>14636</v>
          </cell>
        </row>
        <row r="7011">
          <cell r="B7011" t="str">
            <v>BB.29211</v>
          </cell>
          <cell r="C7011" t="str">
            <v>Laép ñaët coân nhöïa noái baèng phöông phaùp haøn, ñöôøng kính coân 150mm</v>
          </cell>
          <cell r="D7011" t="str">
            <v>caùi</v>
          </cell>
          <cell r="F7011">
            <v>65065</v>
          </cell>
          <cell r="G7011">
            <v>6702</v>
          </cell>
          <cell r="H7011">
            <v>16263</v>
          </cell>
        </row>
        <row r="7012">
          <cell r="B7012" t="str">
            <v>BB.29212</v>
          </cell>
          <cell r="C7012" t="str">
            <v>Laép ñaët coân nhöïa noái baèng phöông phaùp haøn, ñöôøng kính coân 200mm</v>
          </cell>
          <cell r="D7012" t="str">
            <v>caùi</v>
          </cell>
          <cell r="F7012">
            <v>80080</v>
          </cell>
          <cell r="G7012">
            <v>7959</v>
          </cell>
          <cell r="H7012">
            <v>19515</v>
          </cell>
        </row>
        <row r="7013">
          <cell r="B7013" t="str">
            <v>BB.29213</v>
          </cell>
          <cell r="C7013" t="str">
            <v>Laép ñaët coân nhöïa noái baèng phöông phaùp haøn, ñöôøng kính coân 250mm</v>
          </cell>
          <cell r="D7013" t="str">
            <v>caùi</v>
          </cell>
          <cell r="F7013">
            <v>90090</v>
          </cell>
          <cell r="G7013">
            <v>8796</v>
          </cell>
          <cell r="H7013">
            <v>22768</v>
          </cell>
        </row>
        <row r="7014">
          <cell r="B7014" t="str">
            <v>BB.29221</v>
          </cell>
          <cell r="C7014" t="str">
            <v>Laép ñaët cuùt nhöïa noái baèng phöông phaùp haøn, ñöôøng kính cuùt 20mm</v>
          </cell>
          <cell r="D7014" t="str">
            <v>caùi</v>
          </cell>
          <cell r="F7014">
            <v>1502</v>
          </cell>
          <cell r="G7014">
            <v>2094</v>
          </cell>
          <cell r="H7014">
            <v>3090</v>
          </cell>
        </row>
        <row r="7015">
          <cell r="B7015" t="str">
            <v>BB.29222</v>
          </cell>
          <cell r="C7015" t="str">
            <v>Laép ñaët cuùt nhöïa noái baèng phöông phaùp haøn, ñöôøng kính cuùt 25mm</v>
          </cell>
          <cell r="D7015" t="str">
            <v>caùi</v>
          </cell>
          <cell r="F7015">
            <v>2002</v>
          </cell>
          <cell r="G7015">
            <v>2513</v>
          </cell>
          <cell r="H7015">
            <v>3415</v>
          </cell>
        </row>
        <row r="7016">
          <cell r="B7016" t="str">
            <v>BB.29223</v>
          </cell>
          <cell r="C7016" t="str">
            <v>Laép ñaët cuùt nhöïa noái baèng phöông phaùp haøn, ñöôøng kính cuùt 32mm</v>
          </cell>
          <cell r="D7016" t="str">
            <v>caùi</v>
          </cell>
          <cell r="F7016">
            <v>3003</v>
          </cell>
          <cell r="G7016">
            <v>2932</v>
          </cell>
          <cell r="H7016">
            <v>4391</v>
          </cell>
        </row>
        <row r="7017">
          <cell r="B7017" t="str">
            <v>BB.29224</v>
          </cell>
          <cell r="C7017" t="str">
            <v>Laép ñaët cuùt nhöïa noái baèng phöông phaùp haøn, ñöôøng kính cuùt 40mm</v>
          </cell>
          <cell r="D7017" t="str">
            <v>caùi</v>
          </cell>
          <cell r="F7017">
            <v>4004</v>
          </cell>
          <cell r="G7017">
            <v>3351</v>
          </cell>
          <cell r="H7017">
            <v>4879</v>
          </cell>
        </row>
        <row r="7018">
          <cell r="B7018" t="str">
            <v>BB.29225</v>
          </cell>
          <cell r="C7018" t="str">
            <v>Laép ñaët cuùt nhöïa noái baèng phöông phaùp haøn, ñöôøng kính cuùt 50mm</v>
          </cell>
          <cell r="D7018" t="str">
            <v>caùi</v>
          </cell>
          <cell r="F7018">
            <v>5005</v>
          </cell>
          <cell r="G7018">
            <v>4189</v>
          </cell>
          <cell r="H7018">
            <v>5692</v>
          </cell>
        </row>
        <row r="7019">
          <cell r="B7019" t="str">
            <v>BB.29226</v>
          </cell>
          <cell r="C7019" t="str">
            <v>Laép ñaët cuùt nhöïa noái baèng phöông phaùp haøn, ñöôøng kính cuùt 60mm</v>
          </cell>
          <cell r="D7019" t="str">
            <v>caùi</v>
          </cell>
          <cell r="F7019">
            <v>6006</v>
          </cell>
          <cell r="G7019">
            <v>4608</v>
          </cell>
          <cell r="H7019">
            <v>6505</v>
          </cell>
        </row>
        <row r="7020">
          <cell r="B7020" t="str">
            <v>BB.29227</v>
          </cell>
          <cell r="C7020" t="str">
            <v>Laép ñaët cuùt nhöïa noái baèng phöông phaùp haøn, ñöôøng kính cuùt 75mm</v>
          </cell>
          <cell r="D7020" t="str">
            <v>caùi</v>
          </cell>
          <cell r="F7020">
            <v>8008</v>
          </cell>
          <cell r="G7020">
            <v>5026</v>
          </cell>
          <cell r="H7020">
            <v>8131</v>
          </cell>
        </row>
        <row r="7021">
          <cell r="B7021" t="str">
            <v>BB.29228</v>
          </cell>
          <cell r="C7021" t="str">
            <v>Laép ñaët cuùt nhöïa noái baèng phöông phaùp haøn, ñöôøng kính cuùt 80mm</v>
          </cell>
          <cell r="D7021" t="str">
            <v>caùi</v>
          </cell>
          <cell r="F7021">
            <v>24024</v>
          </cell>
          <cell r="G7021">
            <v>5445</v>
          </cell>
          <cell r="H7021">
            <v>9107</v>
          </cell>
        </row>
        <row r="7022">
          <cell r="B7022" t="str">
            <v>BB.29229</v>
          </cell>
          <cell r="C7022" t="str">
            <v>Laép ñaët cuùt nhöïa noái baèng phöông phaùp haøn, ñöôøng kính cuùt 100mm</v>
          </cell>
          <cell r="D7022" t="str">
            <v>caùi</v>
          </cell>
          <cell r="F7022">
            <v>38038</v>
          </cell>
          <cell r="G7022">
            <v>6283</v>
          </cell>
          <cell r="H7022">
            <v>11384</v>
          </cell>
        </row>
        <row r="7023">
          <cell r="B7023" t="str">
            <v>BB.29230</v>
          </cell>
          <cell r="C7023" t="str">
            <v>Laép ñaët cuùt nhöïa noái baèng phöông phaùp haøn, ñöôøng kính cuùt 125mm</v>
          </cell>
          <cell r="D7023" t="str">
            <v>caùi</v>
          </cell>
          <cell r="F7023">
            <v>58058</v>
          </cell>
          <cell r="G7023">
            <v>6492</v>
          </cell>
          <cell r="H7023">
            <v>14636</v>
          </cell>
        </row>
        <row r="7024">
          <cell r="B7024" t="str">
            <v>BB.29231</v>
          </cell>
          <cell r="C7024" t="str">
            <v>Laép ñaët cuùt nhöïa noái baèng phöông phaùp haøn, ñöôøng kính cuùt 150mm</v>
          </cell>
          <cell r="D7024" t="str">
            <v>caùi</v>
          </cell>
          <cell r="F7024">
            <v>65065</v>
          </cell>
          <cell r="G7024">
            <v>6702</v>
          </cell>
          <cell r="H7024">
            <v>16263</v>
          </cell>
        </row>
        <row r="7025">
          <cell r="B7025" t="str">
            <v>BB.29232</v>
          </cell>
          <cell r="C7025" t="str">
            <v>Laép ñaët cuùt nhöïa noái baèng phöông phaùp haøn, ñöôøng kính cuùt 200mm</v>
          </cell>
          <cell r="D7025" t="str">
            <v>caùi</v>
          </cell>
          <cell r="F7025">
            <v>80080</v>
          </cell>
          <cell r="G7025">
            <v>7959</v>
          </cell>
          <cell r="H7025">
            <v>19515</v>
          </cell>
        </row>
        <row r="7026">
          <cell r="B7026" t="str">
            <v>BB.29233</v>
          </cell>
          <cell r="C7026" t="str">
            <v>Laép ñaët cuùt nhöïa noái baèng phöông phaùp haøn, ñöôøng kính cuùt 250mm</v>
          </cell>
          <cell r="D7026" t="str">
            <v>caùi</v>
          </cell>
          <cell r="F7026">
            <v>90090</v>
          </cell>
          <cell r="G7026">
            <v>8796</v>
          </cell>
          <cell r="H7026">
            <v>22768</v>
          </cell>
        </row>
        <row r="7027">
          <cell r="B7027" t="str">
            <v>BB.29301</v>
          </cell>
          <cell r="C7027" t="str">
            <v>Laép ñaët coân nhöïa PVC mieäng baùt baèng phöông phaùp noái gioaêng, ñöông kính coân 100mm</v>
          </cell>
          <cell r="D7027" t="str">
            <v>caùi</v>
          </cell>
          <cell r="F7027">
            <v>37337</v>
          </cell>
          <cell r="G7027">
            <v>4608</v>
          </cell>
        </row>
        <row r="7028">
          <cell r="B7028" t="str">
            <v>BB.29302</v>
          </cell>
          <cell r="C7028" t="str">
            <v>Laép ñaët coân nhöïa PVC mieäng baùt baèng phöông phaùp noái gioaêng, ñöông kính coân 150mm</v>
          </cell>
          <cell r="D7028" t="str">
            <v>caùi</v>
          </cell>
          <cell r="F7028">
            <v>80530</v>
          </cell>
          <cell r="G7028">
            <v>5445</v>
          </cell>
        </row>
        <row r="7029">
          <cell r="B7029" t="str">
            <v>BB.29303</v>
          </cell>
          <cell r="C7029" t="str">
            <v>Laép ñaët coân nhöïa PVC mieäng baùt baèng phöông phaùp noái gioaêng, ñöông kính coân 200mm</v>
          </cell>
          <cell r="D7029" t="str">
            <v>caùi</v>
          </cell>
          <cell r="F7029">
            <v>99459</v>
          </cell>
          <cell r="G7029">
            <v>5864</v>
          </cell>
        </row>
        <row r="7030">
          <cell r="B7030" t="str">
            <v>BB.29304</v>
          </cell>
          <cell r="C7030" t="str">
            <v>Laép ñaët coân nhöïa PVC mieäng baùt baèng phöông phaùp noái gioaêng, ñöông kính coân 250mm</v>
          </cell>
          <cell r="D7030" t="str">
            <v>caùi</v>
          </cell>
          <cell r="F7030">
            <v>127878</v>
          </cell>
          <cell r="G7030">
            <v>6702</v>
          </cell>
        </row>
        <row r="7031">
          <cell r="B7031" t="str">
            <v>BB.29305</v>
          </cell>
          <cell r="C7031" t="str">
            <v>Laép ñaët coân nhöïa PVC mieäng baùt baèng phöông phaùp noái gioaêng, ñöông kính coân 300mm</v>
          </cell>
          <cell r="D7031" t="str">
            <v>caùi</v>
          </cell>
          <cell r="F7031">
            <v>155055</v>
          </cell>
          <cell r="G7031">
            <v>9634</v>
          </cell>
        </row>
        <row r="7032">
          <cell r="B7032" t="str">
            <v>BB.29311</v>
          </cell>
          <cell r="C7032" t="str">
            <v>Laép ñaët cuùt nhöïa PVC mieäng baùt baèng phöông phaùp noái gioaêng, ñöông kính coân 100mm</v>
          </cell>
          <cell r="D7032" t="str">
            <v>caùi</v>
          </cell>
          <cell r="F7032">
            <v>37337</v>
          </cell>
          <cell r="G7032">
            <v>4608</v>
          </cell>
        </row>
        <row r="7033">
          <cell r="B7033" t="str">
            <v>BB.29312</v>
          </cell>
          <cell r="C7033" t="str">
            <v>Laép ñaët cuùt nhöïa PVC mieäng baùt baèng phöông phaùp noái gioaêng, ñöông kính coân 150mm</v>
          </cell>
          <cell r="D7033" t="str">
            <v>caùi</v>
          </cell>
          <cell r="F7033">
            <v>80530</v>
          </cell>
          <cell r="G7033">
            <v>5445</v>
          </cell>
        </row>
        <row r="7034">
          <cell r="B7034" t="str">
            <v>BB.29313</v>
          </cell>
          <cell r="C7034" t="str">
            <v>Laép ñaët cuùt nhöïa PVC mieäng baùt baèng phöông phaùp noái gioaêng, ñöông kính coân 200mm</v>
          </cell>
          <cell r="D7034" t="str">
            <v>caùi</v>
          </cell>
          <cell r="F7034">
            <v>99459</v>
          </cell>
          <cell r="G7034">
            <v>5864</v>
          </cell>
        </row>
        <row r="7035">
          <cell r="B7035" t="str">
            <v>BB.29314</v>
          </cell>
          <cell r="C7035" t="str">
            <v>Laép ñaët cuùt nhöïa PVC mieäng baùt baèng phöông phaùp noái gioaêng, ñöông kính coân 250mm</v>
          </cell>
          <cell r="D7035" t="str">
            <v>caùi</v>
          </cell>
          <cell r="F7035">
            <v>127878</v>
          </cell>
          <cell r="G7035">
            <v>6702</v>
          </cell>
        </row>
        <row r="7036">
          <cell r="B7036" t="str">
            <v>BB.29315</v>
          </cell>
          <cell r="C7036" t="str">
            <v>Laép ñaët cuùt nhöïa PVC mieäng baùt baèng phöông phaùp noái gioaêng, ñöông kính coân 300mm</v>
          </cell>
          <cell r="D7036" t="str">
            <v>caùi</v>
          </cell>
          <cell r="F7036">
            <v>155055</v>
          </cell>
          <cell r="G7036">
            <v>9634</v>
          </cell>
        </row>
        <row r="7037">
          <cell r="B7037" t="str">
            <v>BB.29401</v>
          </cell>
          <cell r="C7037" t="str">
            <v>Laép ñaët coân nhöïa noái baèng phöông phaùp maêng soâng, ñöôøng kính coân 15mm</v>
          </cell>
          <cell r="D7037" t="str">
            <v>caùi</v>
          </cell>
          <cell r="F7037">
            <v>1267</v>
          </cell>
          <cell r="G7037">
            <v>1675</v>
          </cell>
        </row>
        <row r="7038">
          <cell r="B7038" t="str">
            <v>BB.29402</v>
          </cell>
          <cell r="C7038" t="str">
            <v>Laép ñaët coân nhöïa noái baèng phöông phaùp maêng soâng, ñöôøng kính coân 20mm</v>
          </cell>
          <cell r="D7038" t="str">
            <v>caùi</v>
          </cell>
          <cell r="F7038">
            <v>1868</v>
          </cell>
          <cell r="G7038">
            <v>2094</v>
          </cell>
        </row>
        <row r="7039">
          <cell r="B7039" t="str">
            <v>BB.29403</v>
          </cell>
          <cell r="C7039" t="str">
            <v>Laép ñaët coân nhöïa noái baèng phöông phaùp maêng soâng, ñöôøng kính coân 25mm</v>
          </cell>
          <cell r="D7039" t="str">
            <v>caùi</v>
          </cell>
          <cell r="F7039">
            <v>2476</v>
          </cell>
          <cell r="G7039">
            <v>2513</v>
          </cell>
        </row>
        <row r="7040">
          <cell r="B7040" t="str">
            <v>BB.29404</v>
          </cell>
          <cell r="C7040" t="str">
            <v>Laép ñaët coân nhöïa noái baèng phöông phaùp maêng soâng, ñöôøng kính coân 32mm</v>
          </cell>
          <cell r="D7040" t="str">
            <v>caùi</v>
          </cell>
          <cell r="F7040">
            <v>3736</v>
          </cell>
          <cell r="G7040">
            <v>2932</v>
          </cell>
        </row>
        <row r="7041">
          <cell r="B7041" t="str">
            <v>BB.29405</v>
          </cell>
          <cell r="C7041" t="str">
            <v>Laép ñaët coân nhöïa noái baèng phöông phaùp maêng soâng, ñöôøng kính coân 40mm</v>
          </cell>
          <cell r="D7041" t="str">
            <v>caùi</v>
          </cell>
          <cell r="F7041">
            <v>4803</v>
          </cell>
          <cell r="G7041">
            <v>3351</v>
          </cell>
        </row>
        <row r="7042">
          <cell r="B7042" t="str">
            <v>BB.29406</v>
          </cell>
          <cell r="C7042" t="str">
            <v>Laép ñaët coân nhöïa noái baèng phöông phaùp maêng soâng, ñöôøng kính coân 50mm</v>
          </cell>
          <cell r="D7042" t="str">
            <v>caùi</v>
          </cell>
          <cell r="F7042">
            <v>5962</v>
          </cell>
          <cell r="G7042">
            <v>3770</v>
          </cell>
        </row>
        <row r="7043">
          <cell r="B7043" t="str">
            <v>BB.29407</v>
          </cell>
          <cell r="C7043" t="str">
            <v>Laép ñaët coân nhöïa noái baèng phöông phaùp maêng soâng, ñöôøng kính coân 67mm</v>
          </cell>
          <cell r="D7043" t="str">
            <v>caùi</v>
          </cell>
          <cell r="F7043">
            <v>7195</v>
          </cell>
          <cell r="G7043">
            <v>5026</v>
          </cell>
        </row>
        <row r="7044">
          <cell r="B7044" t="str">
            <v>BB.29408</v>
          </cell>
          <cell r="C7044" t="str">
            <v>Laép ñaët coân nhöïa noái baèng phöông phaùp maêng soâng, ñöôøng kính coân 76mm</v>
          </cell>
          <cell r="D7044" t="str">
            <v>caùi</v>
          </cell>
          <cell r="F7044">
            <v>9522</v>
          </cell>
          <cell r="G7044">
            <v>5864</v>
          </cell>
        </row>
        <row r="7045">
          <cell r="B7045" t="str">
            <v>BB.29409</v>
          </cell>
          <cell r="C7045" t="str">
            <v>Laép ñaët coân nhöïa noái baèng phöông phaùp maêng soâng, ñöôøng kính coân 89mm</v>
          </cell>
          <cell r="D7045" t="str">
            <v>caùi</v>
          </cell>
          <cell r="F7045">
            <v>25804</v>
          </cell>
          <cell r="G7045">
            <v>6702</v>
          </cell>
        </row>
        <row r="7046">
          <cell r="B7046" t="str">
            <v>BB.29410</v>
          </cell>
          <cell r="C7046" t="str">
            <v>Laép ñaët coân nhöïa noái baèng phöông phaùp maêng soâng, ñöôøng kính coân 100mm</v>
          </cell>
          <cell r="D7046" t="str">
            <v>caùi</v>
          </cell>
          <cell r="F7046">
            <v>40050</v>
          </cell>
          <cell r="G7046">
            <v>7540</v>
          </cell>
        </row>
        <row r="7047">
          <cell r="B7047" t="str">
            <v>BB.29421</v>
          </cell>
          <cell r="C7047" t="str">
            <v>Laép ñaët cuùt nhöïa noái baèng phöông phaùp maêng soâng, ñöôøng kính cuùt 15mm</v>
          </cell>
          <cell r="D7047" t="str">
            <v>caùi</v>
          </cell>
          <cell r="F7047">
            <v>1267</v>
          </cell>
          <cell r="G7047">
            <v>1675</v>
          </cell>
        </row>
        <row r="7048">
          <cell r="B7048" t="str">
            <v>BB.29422</v>
          </cell>
          <cell r="C7048" t="str">
            <v>Laép ñaët cuùt nhöïa noái baèng phöông phaùp maêng soâng, ñöôøng kính cuùt 20mm</v>
          </cell>
          <cell r="D7048" t="str">
            <v>caùi</v>
          </cell>
          <cell r="F7048">
            <v>1868</v>
          </cell>
          <cell r="G7048">
            <v>2094</v>
          </cell>
        </row>
        <row r="7049">
          <cell r="B7049" t="str">
            <v>BB.29423</v>
          </cell>
          <cell r="C7049" t="str">
            <v>Laép ñaët cuùt nhöïa noái baèng phöông phaùp maêng soâng, ñöôøng kính cuùt 25mm</v>
          </cell>
          <cell r="D7049" t="str">
            <v>caùi</v>
          </cell>
          <cell r="F7049">
            <v>2476</v>
          </cell>
          <cell r="G7049">
            <v>2513</v>
          </cell>
        </row>
        <row r="7050">
          <cell r="B7050" t="str">
            <v>BB.29424</v>
          </cell>
          <cell r="C7050" t="str">
            <v>Laép ñaët cuùt nhöïa noái baèng phöông phaùp maêng soâng, ñöôøng kính cuùt 32mm</v>
          </cell>
          <cell r="D7050" t="str">
            <v>caùi</v>
          </cell>
          <cell r="F7050">
            <v>3736</v>
          </cell>
          <cell r="G7050">
            <v>2932</v>
          </cell>
        </row>
        <row r="7051">
          <cell r="B7051" t="str">
            <v>BB.29425</v>
          </cell>
          <cell r="C7051" t="str">
            <v>Laép ñaët cuùt nhöïa noái baèng phöông phaùp maêng soâng, ñöôøng kính cuùt 40mm</v>
          </cell>
          <cell r="D7051" t="str">
            <v>caùi</v>
          </cell>
          <cell r="F7051">
            <v>4803</v>
          </cell>
          <cell r="G7051">
            <v>3351</v>
          </cell>
        </row>
        <row r="7052">
          <cell r="B7052" t="str">
            <v>BB.29426</v>
          </cell>
          <cell r="C7052" t="str">
            <v>Laép ñaët cuùt nhöïa noái baèng phöông phaùp maêng soâng, ñöôøng kính cuùt 50mm</v>
          </cell>
          <cell r="D7052" t="str">
            <v>caùi</v>
          </cell>
          <cell r="F7052">
            <v>5962</v>
          </cell>
          <cell r="G7052">
            <v>3770</v>
          </cell>
        </row>
        <row r="7053">
          <cell r="B7053" t="str">
            <v>BB.29427</v>
          </cell>
          <cell r="C7053" t="str">
            <v>Laép ñaët cuùt nhöïa noái baèng phöông phaùp maêng soâng, ñöôøng kính cuùt 67mm</v>
          </cell>
          <cell r="D7053" t="str">
            <v>caùi</v>
          </cell>
          <cell r="F7053">
            <v>7195</v>
          </cell>
          <cell r="G7053">
            <v>5026</v>
          </cell>
        </row>
        <row r="7054">
          <cell r="B7054" t="str">
            <v>BB.29428</v>
          </cell>
          <cell r="C7054" t="str">
            <v>Laép ñaët cuùt nhöïa noái baèng phöông phaùp maêng soâng, ñöôøng kính cuùt 76mm</v>
          </cell>
          <cell r="D7054" t="str">
            <v>caùi</v>
          </cell>
          <cell r="F7054">
            <v>9522</v>
          </cell>
          <cell r="G7054">
            <v>5864</v>
          </cell>
        </row>
        <row r="7055">
          <cell r="B7055" t="str">
            <v>BB.29429</v>
          </cell>
          <cell r="C7055" t="str">
            <v>Laép ñaët cuùt nhöïa noái baèng phöông phaùp maêng soâng, ñöôøng kính cuùt 89mm</v>
          </cell>
          <cell r="D7055" t="str">
            <v>caùi</v>
          </cell>
          <cell r="F7055">
            <v>25804</v>
          </cell>
          <cell r="G7055">
            <v>6702</v>
          </cell>
        </row>
        <row r="7056">
          <cell r="B7056" t="str">
            <v>BB.29430</v>
          </cell>
          <cell r="C7056" t="str">
            <v>Laép ñaët cuùt nhöïa noái baèng phöông phaùp maêng soâng, ñöôøng kính cuùt 100mm</v>
          </cell>
          <cell r="D7056" t="str">
            <v>caùi</v>
          </cell>
          <cell r="F7056">
            <v>40050</v>
          </cell>
          <cell r="G7056">
            <v>7540</v>
          </cell>
        </row>
        <row r="7057">
          <cell r="B7057" t="str">
            <v>BB.30101</v>
          </cell>
          <cell r="C7057" t="str">
            <v>Laép ñaët coân nhöïa gaân xoaén HDPE 1 lôùp noái baèng oáng noái, ñöôøng kính coân, cuùt 100mm</v>
          </cell>
          <cell r="D7057" t="str">
            <v>caùi</v>
          </cell>
          <cell r="F7057">
            <v>49049</v>
          </cell>
          <cell r="G7057">
            <v>2513</v>
          </cell>
        </row>
        <row r="7058">
          <cell r="B7058" t="str">
            <v>BB.30102</v>
          </cell>
          <cell r="C7058" t="str">
            <v>Laép ñaët coân nhöïa gaân xoaén HDPE 1 lôùp noái baèng oáng noái, ñöôøng kính coân, cuùt 150mm</v>
          </cell>
          <cell r="D7058" t="str">
            <v>caùi</v>
          </cell>
          <cell r="F7058">
            <v>77077</v>
          </cell>
          <cell r="G7058">
            <v>3351</v>
          </cell>
        </row>
        <row r="7059">
          <cell r="B7059" t="str">
            <v>BB.30103</v>
          </cell>
          <cell r="C7059" t="str">
            <v>Laép ñaët coân nhöïa gaân xoaén HDPE 1 lôùp noái baèng oáng noái, ñöôøng kính coân, cuùt 200mm</v>
          </cell>
          <cell r="D7059" t="str">
            <v>caùi</v>
          </cell>
          <cell r="F7059">
            <v>109109</v>
          </cell>
          <cell r="G7059">
            <v>4189</v>
          </cell>
        </row>
        <row r="7060">
          <cell r="B7060" t="str">
            <v>BB.30104</v>
          </cell>
          <cell r="C7060" t="str">
            <v>Laép ñaët coân nhöïa gaân xoaén HDPE 1 lôùp noái baèng oáng noái, ñöôøng kính coân, cuùt 250mm</v>
          </cell>
          <cell r="D7060" t="str">
            <v>caùi</v>
          </cell>
          <cell r="F7060">
            <v>185185</v>
          </cell>
          <cell r="G7060">
            <v>5864</v>
          </cell>
        </row>
        <row r="7061">
          <cell r="B7061" t="str">
            <v>BB.30105</v>
          </cell>
          <cell r="C7061" t="str">
            <v>Laép ñaët coân nhöïa gaân xoaén HDPE 1 lôùp noái baèng oáng noái, ñöôøng kính coân, cuùt 300mm</v>
          </cell>
          <cell r="D7061" t="str">
            <v>caùi</v>
          </cell>
          <cell r="F7061">
            <v>294294</v>
          </cell>
          <cell r="G7061">
            <v>7540</v>
          </cell>
        </row>
        <row r="7062">
          <cell r="B7062" t="str">
            <v>BB.30106</v>
          </cell>
          <cell r="C7062" t="str">
            <v>Laép ñaët coân nhöïa gaân xoaén HDPE 1 lôùp noái baèng oáng noái, ñöôøng kính coân, cuùt 350mm</v>
          </cell>
          <cell r="D7062" t="str">
            <v>caùi</v>
          </cell>
          <cell r="F7062">
            <v>326776</v>
          </cell>
          <cell r="G7062">
            <v>7959</v>
          </cell>
        </row>
        <row r="7063">
          <cell r="B7063" t="str">
            <v>BB.30107</v>
          </cell>
          <cell r="C7063" t="str">
            <v>Laép ñaët coân nhöïa gaân xoaén HDPE 1 lôùp noái baèng oáng noái, ñöôøng kính coân, cuùt 400mm</v>
          </cell>
          <cell r="D7063" t="str">
            <v>caùi</v>
          </cell>
          <cell r="F7063">
            <v>399199</v>
          </cell>
          <cell r="G7063">
            <v>8796</v>
          </cell>
        </row>
        <row r="7064">
          <cell r="B7064" t="str">
            <v>BB.30108</v>
          </cell>
          <cell r="C7064" t="str">
            <v>Laép ñaët coân nhöïa gaân xoaén HDPE 1 lôùp noái baèng oáng noái, ñöôøng kính coân, cuùt 500mm</v>
          </cell>
          <cell r="D7064" t="str">
            <v>caùi</v>
          </cell>
          <cell r="F7064">
            <v>483984</v>
          </cell>
          <cell r="G7064">
            <v>12147</v>
          </cell>
        </row>
        <row r="7065">
          <cell r="B7065" t="str">
            <v>BB.30109</v>
          </cell>
          <cell r="C7065" t="str">
            <v>Laép ñaët coân nhöïa gaân xoaén HDPE 1 lôùp noái baèng oáng noái, ñöôøng kính coân, cuùt 600mm</v>
          </cell>
          <cell r="D7065" t="str">
            <v>caùi</v>
          </cell>
          <cell r="F7065">
            <v>568768</v>
          </cell>
          <cell r="G7065">
            <v>13404</v>
          </cell>
        </row>
        <row r="7066">
          <cell r="B7066" t="str">
            <v>BB.30110</v>
          </cell>
          <cell r="C7066" t="str">
            <v>Laép ñaët coân nhöïa gaân xoaén HDPE 1 lôùp noái baèng oáng noái, ñöôøng kính coân, cuùt 700mm</v>
          </cell>
          <cell r="D7066" t="str">
            <v>caùi</v>
          </cell>
          <cell r="F7066">
            <v>693593</v>
          </cell>
          <cell r="G7066">
            <v>15498</v>
          </cell>
        </row>
        <row r="7067">
          <cell r="B7067" t="str">
            <v>BB.30111</v>
          </cell>
          <cell r="C7067" t="str">
            <v>Laép ñaët coân nhöïa gaân xoaén HDPE 1 lôùp noái baèng oáng noái, ñöôøng kính coân, cuùt 800mm</v>
          </cell>
          <cell r="D7067" t="str">
            <v>caùi</v>
          </cell>
          <cell r="F7067">
            <v>788388</v>
          </cell>
          <cell r="G7067">
            <v>16755</v>
          </cell>
        </row>
        <row r="7068">
          <cell r="B7068" t="str">
            <v>BB.30112</v>
          </cell>
          <cell r="C7068" t="str">
            <v>Laép ñaët coân nhöïa gaân xoaén HDPE 1 lôùp noái baèng oáng noái, ñöôøng kính coân, cuùt 1000mm</v>
          </cell>
          <cell r="D7068" t="str">
            <v>caùi</v>
          </cell>
          <cell r="F7068">
            <v>1048047</v>
          </cell>
          <cell r="G7068">
            <v>19268</v>
          </cell>
        </row>
        <row r="7069">
          <cell r="B7069" t="str">
            <v>BB.30121</v>
          </cell>
          <cell r="C7069" t="str">
            <v>Laép ñaët cuùt nhöïa gaân xoaén HDPE 1 lôùp noái baèng oáng noái, ñöôøng kính coân, cuùt 100mm</v>
          </cell>
          <cell r="D7069" t="str">
            <v>caùi</v>
          </cell>
          <cell r="F7069">
            <v>49049</v>
          </cell>
          <cell r="G7069">
            <v>2513</v>
          </cell>
        </row>
        <row r="7070">
          <cell r="B7070" t="str">
            <v>BB.30122</v>
          </cell>
          <cell r="C7070" t="str">
            <v>Laép ñaët cuùt nhöïa gaân xoaén HDPE 1 lôùp noái baèng oáng noái, ñöôøng kính coân, cuùt 150mm</v>
          </cell>
          <cell r="D7070" t="str">
            <v>caùi</v>
          </cell>
          <cell r="F7070">
            <v>77077</v>
          </cell>
          <cell r="G7070">
            <v>3351</v>
          </cell>
        </row>
        <row r="7071">
          <cell r="B7071" t="str">
            <v>BB.30123</v>
          </cell>
          <cell r="C7071" t="str">
            <v>Laép ñaët cuùt nhöïa gaân xoaén HDPE 1 lôùp noái baèng oáng noái, ñöôøng kính coân, cuùt 200mm</v>
          </cell>
          <cell r="D7071" t="str">
            <v>caùi</v>
          </cell>
          <cell r="F7071">
            <v>109109</v>
          </cell>
          <cell r="G7071">
            <v>4189</v>
          </cell>
        </row>
        <row r="7072">
          <cell r="B7072" t="str">
            <v>BB.30124</v>
          </cell>
          <cell r="C7072" t="str">
            <v>Laép ñaët cuùt nhöïa gaân xoaén HDPE 1 lôùp noái baèng oáng noái, ñöôøng kính coân, cuùt 250mm</v>
          </cell>
          <cell r="D7072" t="str">
            <v>caùi</v>
          </cell>
          <cell r="F7072">
            <v>185185</v>
          </cell>
          <cell r="G7072">
            <v>5864</v>
          </cell>
        </row>
        <row r="7073">
          <cell r="B7073" t="str">
            <v>BB.30125</v>
          </cell>
          <cell r="C7073" t="str">
            <v>Laép ñaët cuùt nhöïa gaân xoaén HDPE 1 lôùp noái baèng oáng noái, ñöôøng kính coân, cuùt 300mm</v>
          </cell>
          <cell r="D7073" t="str">
            <v>caùi</v>
          </cell>
          <cell r="F7073">
            <v>294294</v>
          </cell>
          <cell r="G7073">
            <v>7540</v>
          </cell>
        </row>
        <row r="7074">
          <cell r="B7074" t="str">
            <v>BB.30126</v>
          </cell>
          <cell r="C7074" t="str">
            <v>Laép ñaët cuùt nhöïa gaân xoaén HDPE 1 lôùp noái baèng oáng noái, ñöôøng kính coân, cuùt 350mm</v>
          </cell>
          <cell r="D7074" t="str">
            <v>caùi</v>
          </cell>
          <cell r="F7074">
            <v>326776</v>
          </cell>
          <cell r="G7074">
            <v>7959</v>
          </cell>
        </row>
        <row r="7075">
          <cell r="B7075" t="str">
            <v>BB.30127</v>
          </cell>
          <cell r="C7075" t="str">
            <v>Laép ñaët cuùt nhöïa gaân xoaén HDPE 1 lôùp noái baèng oáng noái, ñöôøng kính coân, cuùt 400mm</v>
          </cell>
          <cell r="D7075" t="str">
            <v>caùi</v>
          </cell>
          <cell r="F7075">
            <v>399199</v>
          </cell>
          <cell r="G7075">
            <v>8796</v>
          </cell>
        </row>
        <row r="7076">
          <cell r="B7076" t="str">
            <v>BB.30128</v>
          </cell>
          <cell r="C7076" t="str">
            <v>Laép ñaët cuùt nhöïa gaân xoaén HDPE 1 lôùp noái baèng oáng noái, ñöôøng kính coân, cuùt 500mm</v>
          </cell>
          <cell r="D7076" t="str">
            <v>caùi</v>
          </cell>
          <cell r="F7076">
            <v>483984</v>
          </cell>
          <cell r="G7076">
            <v>12147</v>
          </cell>
        </row>
        <row r="7077">
          <cell r="B7077" t="str">
            <v>BB.30129</v>
          </cell>
          <cell r="C7077" t="str">
            <v>Laép ñaët cuùt nhöïa gaân xoaén HDPE 1 lôùp noái baèng oáng noái, ñöôøng kính coân, cuùt 600mm</v>
          </cell>
          <cell r="D7077" t="str">
            <v>caùi</v>
          </cell>
          <cell r="F7077">
            <v>568768</v>
          </cell>
          <cell r="G7077">
            <v>13404</v>
          </cell>
        </row>
        <row r="7078">
          <cell r="B7078" t="str">
            <v>BB.30130</v>
          </cell>
          <cell r="C7078" t="str">
            <v>Laép ñaët cuùt nhöïa gaân xoaén HDPE 1 lôùp noái baèng oáng noái, ñöôøng kính coân, cuùt 700mm</v>
          </cell>
          <cell r="D7078" t="str">
            <v>caùi</v>
          </cell>
          <cell r="F7078">
            <v>693593</v>
          </cell>
          <cell r="G7078">
            <v>15498</v>
          </cell>
        </row>
        <row r="7079">
          <cell r="B7079" t="str">
            <v>BB.30131</v>
          </cell>
          <cell r="C7079" t="str">
            <v>Laép ñaët cuùt nhöïa gaân xoaén HDPE 1 lôùp noái baèng oáng noái, ñöôøng kính coân, cuùt 800mm</v>
          </cell>
          <cell r="D7079" t="str">
            <v>caùi</v>
          </cell>
          <cell r="F7079">
            <v>788388</v>
          </cell>
          <cell r="G7079">
            <v>16755</v>
          </cell>
        </row>
        <row r="7080">
          <cell r="B7080" t="str">
            <v>BB.30132</v>
          </cell>
          <cell r="C7080" t="str">
            <v>Laép ñaët cuùt nhöïa gaân xoaén HDPE 1 lôùp noái baèng oáng noái, ñöôøng kính coân, cuùt 1000mm</v>
          </cell>
          <cell r="D7080" t="str">
            <v>caùi</v>
          </cell>
          <cell r="F7080">
            <v>1048047</v>
          </cell>
          <cell r="G7080">
            <v>19268</v>
          </cell>
        </row>
        <row r="7081">
          <cell r="B7081" t="str">
            <v>BB.30201</v>
          </cell>
          <cell r="C7081" t="str">
            <v>Laép ñaët coân nhöïa gaân xoaén HDPE 2 lôùp noái baèng cuøm, ñöôøng kính coân, cuùt 100mm</v>
          </cell>
          <cell r="D7081" t="str">
            <v>caùi</v>
          </cell>
          <cell r="F7081">
            <v>51702</v>
          </cell>
          <cell r="G7081">
            <v>3351</v>
          </cell>
        </row>
        <row r="7082">
          <cell r="B7082" t="str">
            <v>BB.30202</v>
          </cell>
          <cell r="C7082" t="str">
            <v>Laép ñaët coân nhöïa gaân xoaén HDPE 2 lôùp noái baèng cuøm, ñöôøng kính coân, cuùt 150mm</v>
          </cell>
          <cell r="D7082" t="str">
            <v>caùi</v>
          </cell>
          <cell r="F7082">
            <v>70671</v>
          </cell>
          <cell r="G7082">
            <v>3686</v>
          </cell>
        </row>
        <row r="7083">
          <cell r="B7083" t="str">
            <v>BB.30203</v>
          </cell>
          <cell r="C7083" t="str">
            <v>Laép ñaët coân nhöïa gaân xoaén HDPE 2 lôùp noái baèng cuøm, ñöôøng kính coân, cuùt 200mm</v>
          </cell>
          <cell r="D7083" t="str">
            <v>caùi</v>
          </cell>
          <cell r="F7083">
            <v>92843</v>
          </cell>
          <cell r="G7083">
            <v>4691</v>
          </cell>
        </row>
        <row r="7084">
          <cell r="B7084" t="str">
            <v>BB.30204</v>
          </cell>
          <cell r="C7084" t="str">
            <v>Laép ñaët coân nhöïa gaân xoaén HDPE 2 lôùp noái baèng cuøm, ñöôøng kính coân, cuùt 250mm</v>
          </cell>
          <cell r="D7084" t="str">
            <v>caùi</v>
          </cell>
          <cell r="F7084">
            <v>178328</v>
          </cell>
          <cell r="G7084">
            <v>6702</v>
          </cell>
        </row>
        <row r="7085">
          <cell r="B7085" t="str">
            <v>BB.30205</v>
          </cell>
          <cell r="C7085" t="str">
            <v>Laép ñaët coân nhöïa gaân xoaén HDPE 2 lôùp noái baèng cuøm, ñöôøng kính coân, cuùt 300mm</v>
          </cell>
          <cell r="D7085" t="str">
            <v>caùi</v>
          </cell>
          <cell r="F7085">
            <v>315916</v>
          </cell>
          <cell r="G7085">
            <v>7540</v>
          </cell>
        </row>
        <row r="7086">
          <cell r="B7086" t="str">
            <v>BB.30206</v>
          </cell>
          <cell r="C7086" t="str">
            <v>Laép ñaët coân nhöïa gaân xoaén HDPE 2 lôùp noái baèng cuøm, ñöôøng kính coân, cuùt 350mm</v>
          </cell>
          <cell r="D7086" t="str">
            <v>caùi</v>
          </cell>
          <cell r="F7086">
            <v>366751</v>
          </cell>
          <cell r="G7086">
            <v>8377</v>
          </cell>
        </row>
        <row r="7087">
          <cell r="B7087" t="str">
            <v>BB.30207</v>
          </cell>
          <cell r="C7087" t="str">
            <v>Laép ñaët coân nhöïa gaân xoaén HDPE 2 lôùp noái baèng cuøm, ñöôøng kính coân, cuùt 400mm</v>
          </cell>
          <cell r="D7087" t="str">
            <v>caùi</v>
          </cell>
          <cell r="F7087">
            <v>413353</v>
          </cell>
          <cell r="G7087">
            <v>9215</v>
          </cell>
        </row>
        <row r="7088">
          <cell r="B7088" t="str">
            <v>BB.30208</v>
          </cell>
          <cell r="C7088" t="str">
            <v>Laép ñaët coân nhöïa gaân xoaén HDPE 2 lôùp noái baèng cuøm, ñöôøng kính coân, cuùt 500mm</v>
          </cell>
          <cell r="D7088" t="str">
            <v>caùi</v>
          </cell>
          <cell r="F7088">
            <v>534734</v>
          </cell>
          <cell r="G7088">
            <v>10053</v>
          </cell>
        </row>
        <row r="7089">
          <cell r="B7089" t="str">
            <v>BB.30209</v>
          </cell>
          <cell r="C7089" t="str">
            <v>Laép ñaët coân nhöïa gaân xoaén HDPE 2 lôùp noái baèng cuøm, ñöôøng kính coân, cuùt 600mm</v>
          </cell>
          <cell r="D7089" t="str">
            <v>caùi</v>
          </cell>
          <cell r="F7089">
            <v>642101</v>
          </cell>
          <cell r="G7089">
            <v>14242</v>
          </cell>
        </row>
        <row r="7090">
          <cell r="B7090" t="str">
            <v>BB.30210</v>
          </cell>
          <cell r="C7090" t="str">
            <v>Laép ñaët coân nhöïa gaân xoaén HDPE 2 lôùp noái baèng cuøm, ñöôøng kính coân, cuùt 700mm</v>
          </cell>
          <cell r="D7090" t="str">
            <v>caùi</v>
          </cell>
          <cell r="F7090">
            <v>753423</v>
          </cell>
          <cell r="G7090">
            <v>15917</v>
          </cell>
        </row>
        <row r="7091">
          <cell r="B7091" t="str">
            <v>BB.30211</v>
          </cell>
          <cell r="C7091" t="str">
            <v>Laép ñaët coân nhöïa gaân xoaén HDPE 2 lôùp noái baèng cuøm, ñöôøng kính coân, cuùt 800mm</v>
          </cell>
          <cell r="D7091" t="str">
            <v>caùi</v>
          </cell>
          <cell r="F7091">
            <v>862792</v>
          </cell>
          <cell r="G7091">
            <v>18011</v>
          </cell>
        </row>
        <row r="7092">
          <cell r="B7092" t="str">
            <v>BB.30212</v>
          </cell>
          <cell r="C7092" t="str">
            <v>Laép ñaët coân nhöïa gaân xoaén HDPE 2 lôùp noái baèng cuøm, ñöôøng kính coân, cuùt 1000mm</v>
          </cell>
          <cell r="D7092" t="str">
            <v>caùi</v>
          </cell>
          <cell r="F7092">
            <v>1093492</v>
          </cell>
          <cell r="G7092">
            <v>20106</v>
          </cell>
        </row>
        <row r="7093">
          <cell r="B7093" t="str">
            <v>BB.30221</v>
          </cell>
          <cell r="C7093" t="str">
            <v>Laép ñaët cuùt nhöïa gaân xoaén HDPE 2 lôùp noái baèng cuøm, ñöôøng kính coân, cuùt 100mm</v>
          </cell>
          <cell r="D7093" t="str">
            <v>caùi</v>
          </cell>
          <cell r="F7093">
            <v>51702</v>
          </cell>
          <cell r="G7093">
            <v>3351</v>
          </cell>
        </row>
        <row r="7094">
          <cell r="B7094" t="str">
            <v>BB.30222</v>
          </cell>
          <cell r="C7094" t="str">
            <v>Laép ñaët cuùt nhöïa gaân xoaén HDPE 2 lôùp noái baèng cuøm, ñöôøng kính coân, cuùt 150mm</v>
          </cell>
          <cell r="D7094" t="str">
            <v>caùi</v>
          </cell>
          <cell r="F7094">
            <v>70671</v>
          </cell>
          <cell r="G7094">
            <v>3686</v>
          </cell>
        </row>
        <row r="7095">
          <cell r="B7095" t="str">
            <v>BB.30223</v>
          </cell>
          <cell r="C7095" t="str">
            <v>Laép ñaët cuùt nhöïa gaân xoaén HDPE 2 lôùp noái baèng cuøm, ñöôøng kính coân, cuùt 200mm</v>
          </cell>
          <cell r="D7095" t="str">
            <v>caùi</v>
          </cell>
          <cell r="F7095">
            <v>92843</v>
          </cell>
          <cell r="G7095">
            <v>4691</v>
          </cell>
        </row>
        <row r="7096">
          <cell r="B7096" t="str">
            <v>BB.30224</v>
          </cell>
          <cell r="C7096" t="str">
            <v>Laép ñaët cuùt nhöïa gaân xoaén HDPE 2 lôùp noái baèng cuøm, ñöôøng kính coân, cuùt 250mm</v>
          </cell>
          <cell r="D7096" t="str">
            <v>caùi</v>
          </cell>
          <cell r="F7096">
            <v>178328</v>
          </cell>
          <cell r="G7096">
            <v>6702</v>
          </cell>
        </row>
        <row r="7097">
          <cell r="B7097" t="str">
            <v>BB.30225</v>
          </cell>
          <cell r="C7097" t="str">
            <v>Laép ñaët cuùt nhöïa gaân xoaén HDPE 2 lôùp noái baèng cuøm, ñöôøng kính coân, cuùt 300mm</v>
          </cell>
          <cell r="D7097" t="str">
            <v>caùi</v>
          </cell>
          <cell r="F7097">
            <v>315916</v>
          </cell>
          <cell r="G7097">
            <v>7540</v>
          </cell>
        </row>
        <row r="7098">
          <cell r="B7098" t="str">
            <v>BB.30226</v>
          </cell>
          <cell r="C7098" t="str">
            <v>Laép ñaët cuùt nhöïa gaân xoaén HDPE 2 lôùp noái baèng cuøm, ñöôøng kính coân, cuùt 350mm</v>
          </cell>
          <cell r="D7098" t="str">
            <v>caùi</v>
          </cell>
          <cell r="F7098">
            <v>366751</v>
          </cell>
          <cell r="G7098">
            <v>8377</v>
          </cell>
        </row>
        <row r="7099">
          <cell r="B7099" t="str">
            <v>BB.30227</v>
          </cell>
          <cell r="C7099" t="str">
            <v>Laép ñaët cuùt nhöïa gaân xoaén HDPE 2 lôùp noái baèng cuøm, ñöôøng kính coân, cuùt 400mm</v>
          </cell>
          <cell r="D7099" t="str">
            <v>caùi</v>
          </cell>
          <cell r="F7099">
            <v>413353</v>
          </cell>
          <cell r="G7099">
            <v>9215</v>
          </cell>
        </row>
        <row r="7100">
          <cell r="B7100" t="str">
            <v>BB.30228</v>
          </cell>
          <cell r="C7100" t="str">
            <v>Laép ñaët cuùt nhöïa gaân xoaén HDPE 2 lôùp noái baèng cuøm, ñöôøng kính coân, cuùt 500mm</v>
          </cell>
          <cell r="D7100" t="str">
            <v>caùi</v>
          </cell>
          <cell r="F7100">
            <v>534734</v>
          </cell>
          <cell r="G7100">
            <v>10053</v>
          </cell>
        </row>
        <row r="7101">
          <cell r="B7101" t="str">
            <v>BB.30229</v>
          </cell>
          <cell r="C7101" t="str">
            <v>Laép ñaët cuùt nhöïa gaân xoaén HDPE 2 lôùp noái baèng cuøm, ñöôøng kính coân, cuùt 600mm</v>
          </cell>
          <cell r="D7101" t="str">
            <v>caùi</v>
          </cell>
          <cell r="F7101">
            <v>642101</v>
          </cell>
          <cell r="G7101">
            <v>14242</v>
          </cell>
        </row>
        <row r="7102">
          <cell r="B7102" t="str">
            <v>BB.30230</v>
          </cell>
          <cell r="C7102" t="str">
            <v>Laép ñaët cuùt nhöïa gaân xoaén HDPE 2 lôùp noái baèng cuøm, ñöôøng kính coân, cuùt 700mm</v>
          </cell>
          <cell r="D7102" t="str">
            <v>caùi</v>
          </cell>
          <cell r="F7102">
            <v>753423</v>
          </cell>
          <cell r="G7102">
            <v>15917</v>
          </cell>
        </row>
        <row r="7103">
          <cell r="B7103" t="str">
            <v>BB.30231</v>
          </cell>
          <cell r="C7103" t="str">
            <v>Laép ñaët cuùt nhöïa gaân xoaén HDPE 2 lôùp noái baèng cuøm, ñöôøng kính coân, cuùt 800mm</v>
          </cell>
          <cell r="D7103" t="str">
            <v>caùi</v>
          </cell>
          <cell r="F7103">
            <v>862792</v>
          </cell>
          <cell r="G7103">
            <v>18011</v>
          </cell>
        </row>
        <row r="7104">
          <cell r="B7104" t="str">
            <v>BB.30232</v>
          </cell>
          <cell r="C7104" t="str">
            <v>Laép ñaët cuùt nhöïa gaân xoaén HDPE 2 lôùp noái baèng cuøm, ñöôøng kính coân, cuùt 1000mm</v>
          </cell>
          <cell r="D7104" t="str">
            <v>caùi</v>
          </cell>
          <cell r="F7104">
            <v>1093492</v>
          </cell>
          <cell r="G7104">
            <v>20106</v>
          </cell>
        </row>
        <row r="7105">
          <cell r="B7105" t="str">
            <v>BB.30301</v>
          </cell>
          <cell r="C7105" t="str">
            <v>Laép ñaët coân maêng soâng nhöïa nhoâm ñöôøng kính coân, cuùt 12mm</v>
          </cell>
          <cell r="D7105" t="str">
            <v>caùi</v>
          </cell>
          <cell r="F7105">
            <v>2002</v>
          </cell>
          <cell r="G7105">
            <v>4501</v>
          </cell>
        </row>
        <row r="7106">
          <cell r="B7106" t="str">
            <v>BB.30302</v>
          </cell>
          <cell r="C7106" t="str">
            <v>Laép ñaët coân maêng soâng nhöïa nhoâm ñöôøng kính coân, cuùt 16mm</v>
          </cell>
          <cell r="D7106" t="str">
            <v>caùi</v>
          </cell>
          <cell r="F7106">
            <v>2503</v>
          </cell>
          <cell r="G7106">
            <v>4501</v>
          </cell>
        </row>
        <row r="7107">
          <cell r="B7107" t="str">
            <v>BB.30303</v>
          </cell>
          <cell r="C7107" t="str">
            <v>Laép ñaët coân maêng soâng nhöïa nhoâm ñöôøng kính coân, cuùt 20mm</v>
          </cell>
          <cell r="D7107" t="str">
            <v>caùi</v>
          </cell>
          <cell r="F7107">
            <v>3003</v>
          </cell>
          <cell r="G7107">
            <v>4501</v>
          </cell>
        </row>
        <row r="7108">
          <cell r="B7108" t="str">
            <v>BB.30304</v>
          </cell>
          <cell r="C7108" t="str">
            <v>Laép ñaët coân maêng soâng nhöïa nhoâm ñöôøng kính coân, cuùt 26mm</v>
          </cell>
          <cell r="D7108" t="str">
            <v>caùi</v>
          </cell>
          <cell r="F7108">
            <v>3604</v>
          </cell>
          <cell r="G7108">
            <v>5401</v>
          </cell>
        </row>
        <row r="7109">
          <cell r="B7109" t="str">
            <v>BB.30305</v>
          </cell>
          <cell r="C7109" t="str">
            <v>Laép ñaët coân maêng soâng nhöïa nhoâm ñöôøng kính coân, cuùt 32mm</v>
          </cell>
          <cell r="D7109" t="str">
            <v>caùi</v>
          </cell>
          <cell r="F7109">
            <v>5205</v>
          </cell>
          <cell r="G7109">
            <v>6752</v>
          </cell>
        </row>
        <row r="7110">
          <cell r="B7110" t="str">
            <v>BB.30311</v>
          </cell>
          <cell r="C7110" t="str">
            <v>Laép ñaët coân maêng soâng nhöïa nhoâm ñöôøng kính coân, cuùt 12mm</v>
          </cell>
          <cell r="D7110" t="str">
            <v>caùi</v>
          </cell>
          <cell r="F7110">
            <v>2002</v>
          </cell>
          <cell r="G7110">
            <v>4501</v>
          </cell>
        </row>
        <row r="7111">
          <cell r="B7111" t="str">
            <v>BB.30312</v>
          </cell>
          <cell r="C7111" t="str">
            <v>Laép ñaët coân maêng soâng nhöïa nhoâm ñöôøng kính coân, cuùt 16mm</v>
          </cell>
          <cell r="D7111" t="str">
            <v>caùi</v>
          </cell>
          <cell r="F7111">
            <v>2503</v>
          </cell>
          <cell r="G7111">
            <v>4501</v>
          </cell>
        </row>
        <row r="7112">
          <cell r="B7112" t="str">
            <v>BB.30313</v>
          </cell>
          <cell r="C7112" t="str">
            <v>Laép ñaët coân maêng soâng nhöïa nhoâm ñöôøng kính coân, cuùt 20mm</v>
          </cell>
          <cell r="D7112" t="str">
            <v>caùi</v>
          </cell>
          <cell r="F7112">
            <v>3003</v>
          </cell>
          <cell r="G7112">
            <v>4501</v>
          </cell>
        </row>
        <row r="7113">
          <cell r="B7113" t="str">
            <v>BB.30314</v>
          </cell>
          <cell r="C7113" t="str">
            <v>Laép ñaët coân maêng soâng nhöïa nhoâm ñöôøng kính coân, cuùt 26mm</v>
          </cell>
          <cell r="D7113" t="str">
            <v>caùi</v>
          </cell>
          <cell r="F7113">
            <v>3604</v>
          </cell>
          <cell r="G7113">
            <v>5401</v>
          </cell>
        </row>
        <row r="7114">
          <cell r="B7114" t="str">
            <v>BB.30315</v>
          </cell>
          <cell r="C7114" t="str">
            <v>Laép ñaët coân maêng soâng nhöïa nhoâm ñöôøng kính coân, cuùt 32mm</v>
          </cell>
          <cell r="D7114" t="str">
            <v>caùi</v>
          </cell>
          <cell r="F7114">
            <v>5205</v>
          </cell>
          <cell r="G7114">
            <v>6752</v>
          </cell>
        </row>
        <row r="7115">
          <cell r="B7115" t="str">
            <v>BB.30321</v>
          </cell>
          <cell r="C7115" t="str">
            <v>Laép ñaët maêng soâng nhöïa nhoâm ñöôøng kính 12mm</v>
          </cell>
          <cell r="D7115" t="str">
            <v>caùi</v>
          </cell>
          <cell r="F7115">
            <v>1502</v>
          </cell>
          <cell r="G7115">
            <v>4501</v>
          </cell>
        </row>
        <row r="7116">
          <cell r="B7116" t="str">
            <v>BB.30322</v>
          </cell>
          <cell r="C7116" t="str">
            <v>Laép ñaët maêng soâng nhöïa nhoâm ñöôøng kính 16mm</v>
          </cell>
          <cell r="D7116" t="str">
            <v>caùi</v>
          </cell>
          <cell r="F7116">
            <v>2002</v>
          </cell>
          <cell r="G7116">
            <v>4501</v>
          </cell>
        </row>
        <row r="7117">
          <cell r="B7117" t="str">
            <v>BB.30323</v>
          </cell>
          <cell r="C7117" t="str">
            <v>Laép ñaët maêng soâng nhöïa nhoâm ñöôøng kính 20mm</v>
          </cell>
          <cell r="D7117" t="str">
            <v>caùi</v>
          </cell>
          <cell r="F7117">
            <v>2503</v>
          </cell>
          <cell r="G7117">
            <v>4501</v>
          </cell>
        </row>
        <row r="7118">
          <cell r="B7118" t="str">
            <v>BB.30324</v>
          </cell>
          <cell r="C7118" t="str">
            <v>Laép ñaët maêng soâng nhöïa nhoâm ñöôøng kính 26mm</v>
          </cell>
          <cell r="D7118" t="str">
            <v>caùi</v>
          </cell>
          <cell r="F7118">
            <v>3003</v>
          </cell>
          <cell r="G7118">
            <v>5401</v>
          </cell>
        </row>
        <row r="7119">
          <cell r="B7119" t="str">
            <v>BB.30325</v>
          </cell>
          <cell r="C7119" t="str">
            <v>Laép ñaët maêng soâng nhöïa nhoâm ñöôøng kính 32mm</v>
          </cell>
          <cell r="D7119" t="str">
            <v>caùi</v>
          </cell>
          <cell r="F7119">
            <v>3504</v>
          </cell>
          <cell r="G7119">
            <v>6752</v>
          </cell>
        </row>
        <row r="7120">
          <cell r="B7120" t="str">
            <v>BB.31101</v>
          </cell>
          <cell r="C7120" t="str">
            <v>Gia coâng vaø laép ñaët coân, cuùt thoâng gioù hoäp gheùp mí noái baèng phöông phaùp maët bích, chu vi coân, cuùt 0,8m</v>
          </cell>
          <cell r="D7120" t="str">
            <v>caùi</v>
          </cell>
          <cell r="F7120">
            <v>69160</v>
          </cell>
          <cell r="G7120">
            <v>35108</v>
          </cell>
          <cell r="H7120">
            <v>1159</v>
          </cell>
        </row>
        <row r="7121">
          <cell r="B7121" t="str">
            <v>BB.31102</v>
          </cell>
          <cell r="C7121" t="str">
            <v>Gia coâng vaø laép ñaët coân, cuùt thoâng gioù hoäp gheùp mí noái baèng phöông phaùp maët bích, chu vi coân, cuùt 1,2m</v>
          </cell>
          <cell r="D7121" t="str">
            <v>caùi</v>
          </cell>
          <cell r="F7121">
            <v>125318</v>
          </cell>
          <cell r="G7121">
            <v>68865</v>
          </cell>
          <cell r="H7121">
            <v>2277</v>
          </cell>
        </row>
        <row r="7122">
          <cell r="B7122" t="str">
            <v>BB.31103</v>
          </cell>
          <cell r="C7122" t="str">
            <v>Gia coâng vaø laép ñaët coân, cuùt thoâng gioù hoäp gheùp mí noái baèng phöông phaùp maët bích, chu vi coân, cuùt 1,6m</v>
          </cell>
          <cell r="D7122" t="str">
            <v>caùi</v>
          </cell>
          <cell r="F7122">
            <v>195342</v>
          </cell>
          <cell r="G7122">
            <v>113425</v>
          </cell>
          <cell r="H7122">
            <v>3777</v>
          </cell>
        </row>
        <row r="7123">
          <cell r="B7123" t="str">
            <v>BB.31104</v>
          </cell>
          <cell r="C7123" t="str">
            <v>Gia coâng vaø laép ñaët coân, cuùt thoâng gioù hoäp gheùp mí noái baèng phöông phaùp maët bích, chu vi coân, cuùt 2,0m</v>
          </cell>
          <cell r="D7123" t="str">
            <v>caùi</v>
          </cell>
          <cell r="F7123">
            <v>281049</v>
          </cell>
          <cell r="G7123">
            <v>168337</v>
          </cell>
          <cell r="H7123">
            <v>5551</v>
          </cell>
        </row>
        <row r="7124">
          <cell r="B7124" t="str">
            <v>BB.31105</v>
          </cell>
          <cell r="C7124" t="str">
            <v>Gia coâng vaø laép ñaët coân, cuùt thoâng gioù hoäp gheùp mí noái baèng phöông phaùp maët bích, chu vi coân, cuùt 2,4m</v>
          </cell>
          <cell r="D7124" t="str">
            <v>caùi</v>
          </cell>
          <cell r="F7124">
            <v>382917</v>
          </cell>
          <cell r="G7124">
            <v>234502</v>
          </cell>
          <cell r="H7124">
            <v>7733</v>
          </cell>
        </row>
        <row r="7125">
          <cell r="B7125" t="str">
            <v>BB.31106</v>
          </cell>
          <cell r="C7125" t="str">
            <v>Gia coâng vaø laép ñaët coân, cuùt thoâng gioù hoäp gheùp mí noái baèng phöông phaùp maët bích, chu vi coân, cuùt 2,8m</v>
          </cell>
          <cell r="D7125" t="str">
            <v>caùi</v>
          </cell>
          <cell r="F7125">
            <v>508346</v>
          </cell>
          <cell r="G7125">
            <v>236753</v>
          </cell>
          <cell r="H7125">
            <v>10492</v>
          </cell>
        </row>
        <row r="7126">
          <cell r="B7126" t="str">
            <v>BB.31107</v>
          </cell>
          <cell r="C7126" t="str">
            <v>Gia coâng vaø laép ñaët coân, cuùt thoâng gioù hoäp gheùp mí noái baèng phöông phaùp maët bích, chu vi coân, cuùt 3,2m</v>
          </cell>
          <cell r="D7126" t="str">
            <v>caùi</v>
          </cell>
          <cell r="F7126">
            <v>644698</v>
          </cell>
          <cell r="G7126">
            <v>365931</v>
          </cell>
          <cell r="H7126">
            <v>13220</v>
          </cell>
        </row>
        <row r="7127">
          <cell r="B7127" t="str">
            <v>BB.31108</v>
          </cell>
          <cell r="C7127" t="str">
            <v>Gia coâng vaø laép ñaët coân, cuùt thoâng gioù hoäp gheùp mí noái baèng phöông phaùp maët bích, chu vi coân, cuùt 3,6m</v>
          </cell>
          <cell r="D7127" t="str">
            <v>caùi</v>
          </cell>
          <cell r="F7127">
            <v>792793</v>
          </cell>
          <cell r="G7127">
            <v>494660</v>
          </cell>
          <cell r="H7127">
            <v>16369</v>
          </cell>
        </row>
        <row r="7128">
          <cell r="B7128" t="str">
            <v>BB.31109</v>
          </cell>
          <cell r="C7128" t="str">
            <v>Gia coâng vaø laép ñaët coân, cuùt thoâng gioù hoäp gheùp mí noái baèng phöông phaùp maët bích, chu vi coân, cuùt 4,4m</v>
          </cell>
          <cell r="D7128" t="str">
            <v>caùi</v>
          </cell>
          <cell r="F7128">
            <v>1136081</v>
          </cell>
          <cell r="G7128">
            <v>722410</v>
          </cell>
          <cell r="H7128">
            <v>24133</v>
          </cell>
        </row>
        <row r="7129">
          <cell r="B7129" t="str">
            <v>BB.31110</v>
          </cell>
          <cell r="C7129" t="str">
            <v>Gia coâng vaø laép ñaët coân, cuùt thoâng gioù hoäp gheùp mí noái baèng phöông phaùp maët bích, chu vi coân, cuùt 4,8m</v>
          </cell>
          <cell r="D7129" t="str">
            <v>caùi</v>
          </cell>
          <cell r="F7129">
            <v>1330580</v>
          </cell>
          <cell r="G7129">
            <v>852489</v>
          </cell>
          <cell r="H7129">
            <v>28225</v>
          </cell>
        </row>
        <row r="7130">
          <cell r="B7130" t="str">
            <v>BB.31111</v>
          </cell>
          <cell r="C7130" t="str">
            <v>Gia coâng vaø laép ñaët coân, cuùt thoâng gioù hoäp gheùp mí noái baèng phöông phaùp maët bích, chu vi coân, cuùt 5,6m</v>
          </cell>
          <cell r="D7130" t="str">
            <v>caùi</v>
          </cell>
          <cell r="F7130">
            <v>1776107</v>
          </cell>
          <cell r="G7130">
            <v>916854</v>
          </cell>
          <cell r="H7130">
            <v>37774</v>
          </cell>
        </row>
        <row r="7131">
          <cell r="B7131" t="str">
            <v>BB.31112</v>
          </cell>
          <cell r="C7131" t="str">
            <v>Gia coâng vaø laép ñaët coân, cuùt thoâng gioù hoäp gheùp mí noái baèng phöông phaùp maët bích, chu vi coân, cuùt 6,0m</v>
          </cell>
          <cell r="D7131" t="str">
            <v>caùi</v>
          </cell>
          <cell r="F7131">
            <v>2017123</v>
          </cell>
          <cell r="G7131">
            <v>1044232</v>
          </cell>
          <cell r="H7131">
            <v>43230</v>
          </cell>
        </row>
        <row r="7132">
          <cell r="B7132" t="str">
            <v>BB.31113</v>
          </cell>
          <cell r="C7132" t="str">
            <v>Gia coâng vaø laép ñaët coân, cuùt thoâng gioù hoäp gheùp mí noái baèng phöông phaùp maët bích, chu vi coân, cuùt 6,4m</v>
          </cell>
          <cell r="D7132" t="str">
            <v>caùi</v>
          </cell>
          <cell r="F7132">
            <v>2273606</v>
          </cell>
          <cell r="G7132">
            <v>1181062</v>
          </cell>
          <cell r="H7132">
            <v>49108</v>
          </cell>
        </row>
        <row r="7133">
          <cell r="B7133" t="str">
            <v>BB.31114</v>
          </cell>
          <cell r="C7133" t="str">
            <v>Gia coâng vaø laép ñaët coân, cuùt thoâng gioù hoäp gheùp mí noái baèng phöông phaùp maët bích, chu vi coân, cuùt 7,2m</v>
          </cell>
          <cell r="D7133" t="str">
            <v>caùi</v>
          </cell>
          <cell r="F7133">
            <v>2832498</v>
          </cell>
          <cell r="G7133">
            <v>1480829</v>
          </cell>
          <cell r="H7133">
            <v>61385</v>
          </cell>
        </row>
        <row r="7134">
          <cell r="B7134" t="str">
            <v>BB.31115</v>
          </cell>
          <cell r="C7134" t="str">
            <v>Gia coâng vaø laép ñaët coân, cuùt thoâng gioù hoäp gheùp mí noái baèng phöông phaùp maët bích, chu vi coân, cuùt 8,0m</v>
          </cell>
          <cell r="D7134" t="str">
            <v>caùi</v>
          </cell>
          <cell r="F7134">
            <v>3453260</v>
          </cell>
          <cell r="G7134">
            <v>1818404</v>
          </cell>
          <cell r="H7134">
            <v>75026</v>
          </cell>
        </row>
        <row r="7135">
          <cell r="B7135" t="str">
            <v>BB.31201</v>
          </cell>
          <cell r="C7135" t="str">
            <v>Gia coâng vaø laép ñaët coân, cuùt thoâng gioù troøn gheùp mí noái baèng phöông phaùp maët bích, ñöôøng kính coân, cuùt 109mm</v>
          </cell>
          <cell r="D7135" t="str">
            <v>caùi</v>
          </cell>
          <cell r="F7135">
            <v>25008</v>
          </cell>
          <cell r="G7135">
            <v>13053</v>
          </cell>
          <cell r="H7135">
            <v>2685</v>
          </cell>
        </row>
        <row r="7136">
          <cell r="B7136" t="str">
            <v>BB.31202</v>
          </cell>
          <cell r="C7136" t="str">
            <v>Gia coâng vaø laép ñaët coân, cuùt thoâng gioù troøn gheùp mí noái baèng phöông phaùp maët bích, ñöôøng kính coân, cuùt 137mm</v>
          </cell>
          <cell r="D7136" t="str">
            <v>caùi</v>
          </cell>
          <cell r="F7136">
            <v>35131</v>
          </cell>
          <cell r="G7136">
            <v>19804</v>
          </cell>
          <cell r="H7136">
            <v>682</v>
          </cell>
        </row>
        <row r="7137">
          <cell r="B7137" t="str">
            <v>BB.31203</v>
          </cell>
          <cell r="C7137" t="str">
            <v>Gia coâng vaø laép ñaët coân, cuùt thoâng gioù troøn gheùp mí noái baèng phöông phaùp maët bích, ñöôøng kính coân, cuùt 164mm</v>
          </cell>
          <cell r="D7137" t="str">
            <v>caùi</v>
          </cell>
          <cell r="F7137">
            <v>47045</v>
          </cell>
          <cell r="G7137">
            <v>27456</v>
          </cell>
          <cell r="H7137">
            <v>887</v>
          </cell>
        </row>
        <row r="7138">
          <cell r="B7138" t="str">
            <v>BB.31204</v>
          </cell>
          <cell r="C7138" t="str">
            <v>Gia coâng vaø laép ñaët coân, cuùt thoâng gioù troøn gheùp mí noái baèng phöông phaùp maët bích, ñöôøng kính coân, cuùt 191mm</v>
          </cell>
          <cell r="D7138" t="str">
            <v>caùi</v>
          </cell>
          <cell r="F7138">
            <v>59941</v>
          </cell>
          <cell r="G7138">
            <v>36008</v>
          </cell>
          <cell r="H7138">
            <v>1159</v>
          </cell>
        </row>
        <row r="7139">
          <cell r="B7139" t="str">
            <v>BB.31205</v>
          </cell>
          <cell r="C7139" t="str">
            <v>Gia coâng vaø laép ñaët coân, cuùt thoâng gioù troøn gheùp mí noái baèng phöông phaùp maët bích, ñöôøng kính coân, cuùt 219mm</v>
          </cell>
          <cell r="D7139" t="str">
            <v>caùi</v>
          </cell>
          <cell r="F7139">
            <v>76433</v>
          </cell>
          <cell r="G7139">
            <v>46360</v>
          </cell>
          <cell r="H7139">
            <v>1501</v>
          </cell>
        </row>
        <row r="7140">
          <cell r="B7140" t="str">
            <v>BB.31206</v>
          </cell>
          <cell r="C7140" t="str">
            <v>Gia coâng vaø laép ñaët coân, cuùt thoâng gioù troøn gheùp mí noái baèng phöông phaùp maët bích, ñöôøng kính coân, cuùt 246mm</v>
          </cell>
          <cell r="D7140" t="str">
            <v>caùi</v>
          </cell>
          <cell r="F7140">
            <v>92796</v>
          </cell>
          <cell r="G7140">
            <v>58063</v>
          </cell>
          <cell r="H7140">
            <v>1910</v>
          </cell>
        </row>
        <row r="7141">
          <cell r="B7141" t="str">
            <v>BB.31207</v>
          </cell>
          <cell r="C7141" t="str">
            <v>Gia coâng vaø laép ñaët coân, cuùt thoâng gioù troøn gheùp mí noái baèng phöông phaùp maët bích, ñöôøng kính coân, cuùt 273mm</v>
          </cell>
          <cell r="D7141" t="str">
            <v>caùi</v>
          </cell>
          <cell r="F7141">
            <v>112060</v>
          </cell>
          <cell r="G7141">
            <v>70216</v>
          </cell>
          <cell r="H7141">
            <v>2319</v>
          </cell>
        </row>
        <row r="7142">
          <cell r="B7142" t="str">
            <v>BB.31208</v>
          </cell>
          <cell r="C7142" t="str">
            <v>Gia coâng vaø laép ñaët coân, cuùt thoâng gioù troøn gheùp mí noái baèng phöông phaùp maët bích, ñöôøng kính coân, cuùt 301mm</v>
          </cell>
          <cell r="D7142" t="str">
            <v>caùi</v>
          </cell>
          <cell r="F7142">
            <v>133491</v>
          </cell>
          <cell r="G7142">
            <v>84619</v>
          </cell>
          <cell r="H7142">
            <v>2822</v>
          </cell>
        </row>
        <row r="7143">
          <cell r="B7143" t="str">
            <v>BB.31209</v>
          </cell>
          <cell r="C7143" t="str">
            <v>Gia coâng vaø laép ñaët coân, cuùt thoâng gioù troøn gheùp mí noái baèng phöông phaùp maët bích, ñöôøng kính coân, cuùt 328mm</v>
          </cell>
          <cell r="D7143" t="str">
            <v>caùi</v>
          </cell>
          <cell r="F7143">
            <v>154707</v>
          </cell>
          <cell r="G7143">
            <v>99922</v>
          </cell>
          <cell r="H7143">
            <v>3274</v>
          </cell>
        </row>
        <row r="7144">
          <cell r="B7144" t="str">
            <v>BB.31210</v>
          </cell>
          <cell r="C7144" t="str">
            <v>Gia coâng vaø laép ñaët coân, cuùt thoâng gioù troøn gheùp mí noái baèng phöông phaùp maët bích, ñöôøng kính coân, cuùt 383mm</v>
          </cell>
          <cell r="D7144" t="str">
            <v>caùi</v>
          </cell>
          <cell r="F7144">
            <v>205802</v>
          </cell>
          <cell r="G7144">
            <v>134130</v>
          </cell>
          <cell r="H7144">
            <v>4459</v>
          </cell>
        </row>
        <row r="7145">
          <cell r="B7145" t="str">
            <v>BB.31211</v>
          </cell>
          <cell r="C7145" t="str">
            <v>Gia coâng vaø laép ñaët coân, cuùt thoâng gioù troøn gheùp mí noái baèng phöông phaùp maët bích, ñöôøng kính coân, cuùt 437mm</v>
          </cell>
          <cell r="D7145" t="str">
            <v>caùi</v>
          </cell>
          <cell r="F7145">
            <v>263149</v>
          </cell>
          <cell r="G7145">
            <v>172838</v>
          </cell>
          <cell r="H7145">
            <v>5687</v>
          </cell>
        </row>
        <row r="7146">
          <cell r="B7146" t="str">
            <v>BB.31212</v>
          </cell>
          <cell r="C7146" t="str">
            <v>Gia coâng vaø laép ñaët coân, cuùt thoâng gioù troøn gheùp mí noái baèng phöông phaùp maët bích, ñöôøng kính coân, cuùt 492mm</v>
          </cell>
          <cell r="D7146" t="str">
            <v>caùi</v>
          </cell>
          <cell r="F7146">
            <v>328325</v>
          </cell>
          <cell r="G7146">
            <v>217398</v>
          </cell>
          <cell r="H7146">
            <v>7188</v>
          </cell>
        </row>
        <row r="7147">
          <cell r="B7147" t="str">
            <v>BB.31301</v>
          </cell>
          <cell r="C7147" t="str">
            <v>Gia coâng vaø laép ñaët teâ thoâng gioù hoäp gheùp mí noái baèng phöông phaùp maët bích, chu vi teâ 0,8-0,56-0,8m</v>
          </cell>
          <cell r="D7147" t="str">
            <v>caùi</v>
          </cell>
          <cell r="F7147">
            <v>59931</v>
          </cell>
          <cell r="G7147">
            <v>25656</v>
          </cell>
          <cell r="H7147">
            <v>2140</v>
          </cell>
        </row>
        <row r="7148">
          <cell r="B7148" t="str">
            <v>BB.31302</v>
          </cell>
          <cell r="C7148" t="str">
            <v>Gia coâng vaø laép ñaët teâ thoâng gioù hoäp gheùp mí noái baèng phöông phaùp maët bích, chu vi teâ 1,2-0,69-1,2m</v>
          </cell>
          <cell r="D7148" t="str">
            <v>caùi</v>
          </cell>
          <cell r="F7148">
            <v>97908</v>
          </cell>
          <cell r="G7148">
            <v>42309</v>
          </cell>
          <cell r="H7148">
            <v>3683</v>
          </cell>
        </row>
        <row r="7149">
          <cell r="B7149" t="str">
            <v>BB.31303</v>
          </cell>
          <cell r="C7149" t="str">
            <v>Gia coâng vaø laép ñaët teâ thoâng gioù hoäp gheùp mí noái baèng phöông phaùp maët bích, chu vi teâ 1,2-1,1-1,2m</v>
          </cell>
          <cell r="D7149" t="str">
            <v>caùi</v>
          </cell>
          <cell r="F7149">
            <v>131147</v>
          </cell>
          <cell r="G7149">
            <v>69766</v>
          </cell>
          <cell r="H7149">
            <v>6275</v>
          </cell>
        </row>
        <row r="7150">
          <cell r="B7150" t="str">
            <v>BB.31304</v>
          </cell>
          <cell r="C7150" t="str">
            <v>Gia coâng vaø laép ñaët teâ thoâng gioù hoäp gheùp mí noái baèng phöông phaùp maët bích, chu vi teâ 1,6-0,8-1,6m</v>
          </cell>
          <cell r="D7150" t="str">
            <v>caùi</v>
          </cell>
          <cell r="F7150">
            <v>143708</v>
          </cell>
          <cell r="G7150">
            <v>62114</v>
          </cell>
          <cell r="H7150">
            <v>5593</v>
          </cell>
        </row>
        <row r="7151">
          <cell r="B7151" t="str">
            <v>BB.31305</v>
          </cell>
          <cell r="C7151" t="str">
            <v>Gia coâng vaø laép ñaët teâ thoâng gioù hoäp gheùp mí noái baèng phöông phaùp maët bích, chu vi teâ 1,6-1,13-1,6m</v>
          </cell>
          <cell r="D7151" t="str">
            <v>caùi</v>
          </cell>
          <cell r="F7151">
            <v>171677</v>
          </cell>
          <cell r="G7151">
            <v>84619</v>
          </cell>
          <cell r="H7151">
            <v>7912</v>
          </cell>
        </row>
        <row r="7152">
          <cell r="B7152" t="str">
            <v>BB.31306</v>
          </cell>
          <cell r="C7152" t="str">
            <v>Gia coâng vaø laép ñaët teâ thoâng gioù hoäp gheùp mí noái baèng phöông phaùp maët bích, chu vi teâ 2,0-1,26-2,0m</v>
          </cell>
          <cell r="D7152" t="str">
            <v>caùi</v>
          </cell>
          <cell r="F7152">
            <v>238131</v>
          </cell>
          <cell r="G7152">
            <v>112525</v>
          </cell>
          <cell r="H7152">
            <v>10734</v>
          </cell>
        </row>
        <row r="7153">
          <cell r="B7153" t="str">
            <v>BB.31307</v>
          </cell>
          <cell r="C7153" t="str">
            <v>Gia coâng vaø laép ñaët teâ thoâng gioù hoäp gheùp mí noái baèng phöông phaùp maët bích, chu vi teâ 2,0-1,79-2,0m</v>
          </cell>
          <cell r="D7153" t="str">
            <v>caùi</v>
          </cell>
          <cell r="F7153">
            <v>308958</v>
          </cell>
          <cell r="G7153">
            <v>172388</v>
          </cell>
          <cell r="H7153">
            <v>16506</v>
          </cell>
        </row>
        <row r="7154">
          <cell r="B7154" t="str">
            <v>BB.31308</v>
          </cell>
          <cell r="C7154" t="str">
            <v>Gia coâng vaø laép ñaët teâ thoâng gioù hoäp gheùp mí noái baèng phöông phaùp maët bích, chu vi teâ 2,4-1,83-2,4m</v>
          </cell>
          <cell r="D7154" t="str">
            <v>caùi</v>
          </cell>
          <cell r="F7154">
            <v>370748</v>
          </cell>
          <cell r="G7154">
            <v>195793</v>
          </cell>
          <cell r="H7154">
            <v>19055</v>
          </cell>
        </row>
        <row r="7155">
          <cell r="B7155" t="str">
            <v>BB.31309</v>
          </cell>
          <cell r="C7155" t="str">
            <v>Gia coâng vaø laép ñaët teâ thoâng gioù hoäp gheùp mí noái baèng phöông phaùp maët bích, chu vi teâ 2,4-2,19-2,4m</v>
          </cell>
          <cell r="D7155" t="str">
            <v>caùi</v>
          </cell>
          <cell r="F7155">
            <v>435611</v>
          </cell>
          <cell r="G7155">
            <v>250256</v>
          </cell>
          <cell r="H7155">
            <v>24281</v>
          </cell>
        </row>
        <row r="7156">
          <cell r="B7156" t="str">
            <v>BB.31310</v>
          </cell>
          <cell r="C7156" t="str">
            <v>Gia coâng vaø laép ñaët teâ thoâng gioù hoäp gheùp mí noái baèng phöông phaùp maët bích, chu vi teâ 2,8-2,12-2,8m</v>
          </cell>
          <cell r="D7156" t="str">
            <v>caùi</v>
          </cell>
          <cell r="F7156">
            <v>483550</v>
          </cell>
          <cell r="G7156">
            <v>257907</v>
          </cell>
          <cell r="H7156">
            <v>25467</v>
          </cell>
        </row>
        <row r="7157">
          <cell r="B7157" t="str">
            <v>BB.31311</v>
          </cell>
          <cell r="C7157" t="str">
            <v>Gia coâng vaø laép ñaët teâ thoâng gioù hoäp gheùp mí noái baèng phöông phaùp maët bích, chu vi teâ 2,8-2,48-2,8m</v>
          </cell>
          <cell r="D7157" t="str">
            <v>caùi</v>
          </cell>
          <cell r="F7157">
            <v>557857</v>
          </cell>
          <cell r="G7157">
            <v>320471</v>
          </cell>
          <cell r="H7157">
            <v>31511</v>
          </cell>
        </row>
        <row r="7158">
          <cell r="B7158" t="str">
            <v>BB.31312</v>
          </cell>
          <cell r="C7158" t="str">
            <v>Gia coâng vaø laép ñaët teâ thoâng gioù hoäp gheùp mí noái baèng phöông phaùp maët bích, chu vi teâ 3,2-2,53-3,2m</v>
          </cell>
          <cell r="D7158" t="str">
            <v>caùi</v>
          </cell>
          <cell r="F7158">
            <v>639090</v>
          </cell>
          <cell r="G7158">
            <v>352428</v>
          </cell>
          <cell r="H7158">
            <v>35058</v>
          </cell>
        </row>
        <row r="7159">
          <cell r="B7159" t="str">
            <v>BB.31313</v>
          </cell>
          <cell r="C7159" t="str">
            <v>Gia coâng vaø laép ñaët teâ thoâng gioù hoäp gheùp mí noái baèng phöông phaùp maët bích, chu vi teâ 3,2-2,99-3,2m</v>
          </cell>
          <cell r="D7159" t="str">
            <v>caùi</v>
          </cell>
          <cell r="F7159">
            <v>743974</v>
          </cell>
          <cell r="G7159">
            <v>449650</v>
          </cell>
          <cell r="H7159">
            <v>44428</v>
          </cell>
        </row>
        <row r="7160">
          <cell r="B7160" t="str">
            <v>BB.31314</v>
          </cell>
          <cell r="C7160" t="str">
            <v>Gia coâng vaø laép ñaët teâ thoâng gioù hoäp gheùp mí noái baèng phöông phaùp maët bích, chu vi teâ 3,6-3,29-3,6m</v>
          </cell>
          <cell r="D7160" t="str">
            <v>caùi</v>
          </cell>
          <cell r="F7160">
            <v>805378</v>
          </cell>
          <cell r="G7160">
            <v>461353</v>
          </cell>
          <cell r="H7160">
            <v>46201</v>
          </cell>
        </row>
        <row r="7161">
          <cell r="B7161" t="str">
            <v>BB.31315</v>
          </cell>
          <cell r="C7161" t="str">
            <v>Gia coâng vaø laép ñaët teâ thoâng gioù hoäp gheùp mí noái baèng phöông phaùp maët bích, chu vi teâ 3,6-2,94-3,6m</v>
          </cell>
          <cell r="D7161" t="str">
            <v>caùi</v>
          </cell>
          <cell r="F7161">
            <v>902168</v>
          </cell>
          <cell r="G7161">
            <v>544621</v>
          </cell>
          <cell r="H7161">
            <v>54019</v>
          </cell>
        </row>
        <row r="7162">
          <cell r="B7162" t="str">
            <v>BB.31316</v>
          </cell>
          <cell r="C7162" t="str">
            <v>Gia coâng vaø laép ñaët teâ thoâng gioù hoäp gheùp mí noái baèng phöông phaùp maët bích, chu vi teâ 4-3,35-4m</v>
          </cell>
          <cell r="D7162" t="str">
            <v>caùi</v>
          </cell>
          <cell r="F7162">
            <v>1003321</v>
          </cell>
          <cell r="G7162">
            <v>584230</v>
          </cell>
          <cell r="H7162">
            <v>58793</v>
          </cell>
        </row>
        <row r="7163">
          <cell r="B7163" t="str">
            <v>BB.31317</v>
          </cell>
          <cell r="C7163" t="str">
            <v>Gia coâng vaø laép ñaët teâ thoâng gioù hoäp gheùp mí noái baèng phöông phaùp maët bích, chu vi teâ 4-3,79-4m</v>
          </cell>
          <cell r="D7163" t="str">
            <v>caùi</v>
          </cell>
          <cell r="F7163">
            <v>1147532</v>
          </cell>
          <cell r="G7163">
            <v>708007</v>
          </cell>
          <cell r="H7163">
            <v>70525</v>
          </cell>
        </row>
        <row r="7164">
          <cell r="B7164" t="str">
            <v>BB.31318</v>
          </cell>
          <cell r="C7164" t="str">
            <v>Gia coâng vaø laép ñaët teâ thoâng gioù hoäp gheùp mí noái baèng phöông phaùp maët bích, chu vi teâ 4,4-3,98-4,4m</v>
          </cell>
          <cell r="D7164" t="str">
            <v>caùi</v>
          </cell>
          <cell r="F7164">
            <v>1157859</v>
          </cell>
          <cell r="G7164">
            <v>656246</v>
          </cell>
          <cell r="H7164">
            <v>66569</v>
          </cell>
        </row>
        <row r="7165">
          <cell r="B7165" t="str">
            <v>BB.31319</v>
          </cell>
          <cell r="C7165" t="str">
            <v>Gia coâng vaø laép ñaët teâ thoâng gioù hoäp gheùp mí noái baèng phöông phaùp maët bích, chu vi teâ 4,4-3,98-4,4m</v>
          </cell>
          <cell r="D7165" t="str">
            <v>caùi</v>
          </cell>
          <cell r="F7165">
            <v>1315729</v>
          </cell>
          <cell r="G7165">
            <v>789475</v>
          </cell>
          <cell r="H7165">
            <v>79349</v>
          </cell>
        </row>
        <row r="7166">
          <cell r="B7166" t="str">
            <v>BB.31320</v>
          </cell>
          <cell r="C7166" t="str">
            <v>Gia coâng vaø laép ñaët teâ thoâng gioù hoäp gheùp mí noái baèng phöông phaùp maët bích, chu vi teâ 4,8-3,92-4,8m</v>
          </cell>
          <cell r="D7166" t="str">
            <v>caùi</v>
          </cell>
          <cell r="F7166">
            <v>1394174</v>
          </cell>
          <cell r="G7166">
            <v>802528</v>
          </cell>
          <cell r="H7166">
            <v>81574</v>
          </cell>
        </row>
        <row r="7167">
          <cell r="B7167" t="str">
            <v>BB.31401</v>
          </cell>
          <cell r="C7167" t="str">
            <v>Gia coâng vaø laép ñaët coân, cuùt thoâng gioù troøn gheùp mí noái baèng phöông phaùp maët bích, ñöôøng teâ 109mm</v>
          </cell>
          <cell r="D7167" t="str">
            <v>caùi</v>
          </cell>
          <cell r="F7167">
            <v>29645</v>
          </cell>
          <cell r="G7167">
            <v>17104</v>
          </cell>
          <cell r="H7167">
            <v>682</v>
          </cell>
        </row>
        <row r="7168">
          <cell r="B7168" t="str">
            <v>BB.31402</v>
          </cell>
          <cell r="C7168" t="str">
            <v>Gia coâng vaø laép ñaët coân, cuùt thoâng gioù troøn gheùp mí noái baèng phöông phaùp maët bích, ñöôøng teâ 137mm</v>
          </cell>
          <cell r="D7168" t="str">
            <v>caùi</v>
          </cell>
          <cell r="F7168">
            <v>57834</v>
          </cell>
          <cell r="G7168">
            <v>35108</v>
          </cell>
          <cell r="H7168">
            <v>1364</v>
          </cell>
        </row>
        <row r="7169">
          <cell r="B7169" t="str">
            <v>BB.31403</v>
          </cell>
          <cell r="C7169" t="str">
            <v>Gia coâng vaø laép ñaët coân, cuùt thoâng gioù troøn gheùp mí noái baèng phöông phaùp maët bích, ñöôøng teâ 164mm</v>
          </cell>
          <cell r="D7169" t="str">
            <v>caùi</v>
          </cell>
          <cell r="F7169">
            <v>97575</v>
          </cell>
          <cell r="G7169">
            <v>60313</v>
          </cell>
          <cell r="H7169">
            <v>2004</v>
          </cell>
        </row>
        <row r="7170">
          <cell r="B7170" t="str">
            <v>BB.31404</v>
          </cell>
          <cell r="C7170" t="str">
            <v>Gia coâng vaø laép ñaët coân, cuùt thoâng gioù troøn gheùp mí noái baèng phöông phaùp maët bích, ñöôøng teâ 191mm</v>
          </cell>
          <cell r="D7170" t="str">
            <v>caùi</v>
          </cell>
          <cell r="F7170">
            <v>321375</v>
          </cell>
          <cell r="G7170">
            <v>91370</v>
          </cell>
          <cell r="H7170">
            <v>3001</v>
          </cell>
        </row>
        <row r="7171">
          <cell r="B7171" t="str">
            <v>BB.31405</v>
          </cell>
          <cell r="C7171" t="str">
            <v>Gia coâng vaø laép ñaët coân, cuùt thoâng gioù troøn gheùp mí noái baèng phöông phaùp maët bích, ñöôøng teâ 219mm</v>
          </cell>
          <cell r="D7171" t="str">
            <v>caùi</v>
          </cell>
          <cell r="F7171">
            <v>448830</v>
          </cell>
          <cell r="G7171">
            <v>129629</v>
          </cell>
          <cell r="H7171">
            <v>4323</v>
          </cell>
        </row>
        <row r="7172">
          <cell r="B7172" t="str">
            <v>BB.31406</v>
          </cell>
          <cell r="C7172" t="str">
            <v>Gia coâng vaø laép ñaët coân, cuùt thoâng gioù troøn gheùp mí noái baèng phöông phaùp maët bích, ñöôøng teâ 246mm</v>
          </cell>
          <cell r="D7172" t="str">
            <v>caùi</v>
          </cell>
          <cell r="F7172">
            <v>120912</v>
          </cell>
          <cell r="G7172">
            <v>75167</v>
          </cell>
          <cell r="H7172">
            <v>2455</v>
          </cell>
        </row>
        <row r="7173">
          <cell r="B7173" t="str">
            <v>BB.31407</v>
          </cell>
          <cell r="C7173" t="str">
            <v>Gia coâng vaø laép ñaët coân, cuùt thoâng gioù troøn gheùp mí noái baèng phöông phaùp maët bích, ñöôøng teâ 273mm</v>
          </cell>
          <cell r="D7173" t="str">
            <v>caùi</v>
          </cell>
          <cell r="F7173">
            <v>145635</v>
          </cell>
          <cell r="G7173">
            <v>91370</v>
          </cell>
          <cell r="H7173">
            <v>3001</v>
          </cell>
        </row>
        <row r="7174">
          <cell r="B7174" t="str">
            <v>BB.31408</v>
          </cell>
          <cell r="C7174" t="str">
            <v>Gia coâng vaø laép ñaët coân, cuùt thoâng gioù troøn gheùp mí noái baèng phöông phaùp maët bích, ñöôøng teâ 301mm</v>
          </cell>
          <cell r="D7174" t="str">
            <v>caùi</v>
          </cell>
          <cell r="F7174">
            <v>176854</v>
          </cell>
          <cell r="G7174">
            <v>110275</v>
          </cell>
          <cell r="H7174">
            <v>3641</v>
          </cell>
        </row>
        <row r="7175">
          <cell r="B7175" t="str">
            <v>BB.31409</v>
          </cell>
          <cell r="C7175" t="str">
            <v>Gia coâng vaø laép ñaët coân, cuùt thoâng gioù troøn gheùp mí noái baèng phöông phaùp maët bích, ñöôøng teâ 328mm</v>
          </cell>
          <cell r="D7175" t="str">
            <v>caùi</v>
          </cell>
          <cell r="F7175">
            <v>206430</v>
          </cell>
          <cell r="G7175">
            <v>129629</v>
          </cell>
          <cell r="H7175">
            <v>4323</v>
          </cell>
        </row>
        <row r="7176">
          <cell r="B7176" t="str">
            <v>BB.31410</v>
          </cell>
          <cell r="C7176" t="str">
            <v>Gia coâng vaø laép ñaët coân, cuùt thoâng gioù troøn gheùp mí noái baèng phöông phaùp maët bích, ñöôøng teâ 383mm</v>
          </cell>
          <cell r="D7176" t="str">
            <v>caùi</v>
          </cell>
          <cell r="F7176">
            <v>276238</v>
          </cell>
          <cell r="G7176">
            <v>174639</v>
          </cell>
          <cell r="H7176">
            <v>5729</v>
          </cell>
        </row>
        <row r="7177">
          <cell r="B7177" t="str">
            <v>BB.31411</v>
          </cell>
          <cell r="C7177" t="str">
            <v>Gia coâng vaø laép ñaët coân, cuùt thoâng gioù troøn gheùp mí noái baèng phöông phaùp maët bích, ñöôøng teâ 437mm</v>
          </cell>
          <cell r="D7177" t="str">
            <v>caùi</v>
          </cell>
          <cell r="F7177">
            <v>354595</v>
          </cell>
          <cell r="G7177">
            <v>224600</v>
          </cell>
          <cell r="H7177">
            <v>7460</v>
          </cell>
        </row>
        <row r="7178">
          <cell r="B7178" t="str">
            <v>BB.31412</v>
          </cell>
          <cell r="C7178" t="str">
            <v>Gia coâng vaø laép ñaët coân, cuùt thoâng gioù troøn gheùp mí noái baèng phöông phaùp maët bích, ñöôøng teâ 492mm</v>
          </cell>
          <cell r="D7178" t="str">
            <v>caùi</v>
          </cell>
          <cell r="F7178">
            <v>444562</v>
          </cell>
          <cell r="G7178">
            <v>282663</v>
          </cell>
          <cell r="H7178">
            <v>9276</v>
          </cell>
        </row>
        <row r="7179">
          <cell r="B7179" t="str">
            <v>BB.31501</v>
          </cell>
          <cell r="C7179" t="str">
            <v>Gia coâng vaø laép ñaët bích vuoâng chu vi bích 0,8m</v>
          </cell>
          <cell r="D7179" t="str">
            <v>caùi</v>
          </cell>
          <cell r="F7179">
            <v>25721</v>
          </cell>
          <cell r="G7179">
            <v>9902</v>
          </cell>
          <cell r="H7179">
            <v>6915</v>
          </cell>
        </row>
        <row r="7180">
          <cell r="B7180" t="str">
            <v>BB.31502</v>
          </cell>
          <cell r="C7180" t="str">
            <v>Gia coâng vaø laép ñaët bích vuoâng chu vi bích 1,2m</v>
          </cell>
          <cell r="D7180" t="str">
            <v>caùi</v>
          </cell>
          <cell r="F7180">
            <v>38567</v>
          </cell>
          <cell r="G7180">
            <v>14403</v>
          </cell>
          <cell r="H7180">
            <v>10367</v>
          </cell>
        </row>
        <row r="7181">
          <cell r="B7181" t="str">
            <v>BB.31503</v>
          </cell>
          <cell r="C7181" t="str">
            <v>Gia coâng vaø laép ñaët bích vuoâng chu vi bích 1,6m</v>
          </cell>
          <cell r="D7181" t="str">
            <v>caùi</v>
          </cell>
          <cell r="F7181">
            <v>51406</v>
          </cell>
          <cell r="G7181">
            <v>19354</v>
          </cell>
          <cell r="H7181">
            <v>13872</v>
          </cell>
        </row>
        <row r="7182">
          <cell r="B7182" t="str">
            <v>BB.31504</v>
          </cell>
          <cell r="C7182" t="str">
            <v>Gia coâng vaø laép ñaët bích vuoâng chu vi bích 2,0m</v>
          </cell>
          <cell r="D7182" t="str">
            <v>caùi</v>
          </cell>
          <cell r="F7182">
            <v>64789</v>
          </cell>
          <cell r="G7182">
            <v>38259</v>
          </cell>
          <cell r="H7182">
            <v>27513</v>
          </cell>
        </row>
        <row r="7183">
          <cell r="B7183" t="str">
            <v>BB.31505</v>
          </cell>
          <cell r="C7183" t="str">
            <v>Gia coâng vaø laép ñaët bích vuoâng chu vi bích 2,4m</v>
          </cell>
          <cell r="D7183" t="str">
            <v>caùi</v>
          </cell>
          <cell r="F7183">
            <v>77794</v>
          </cell>
          <cell r="G7183">
            <v>46360</v>
          </cell>
          <cell r="H7183">
            <v>32969</v>
          </cell>
        </row>
        <row r="7184">
          <cell r="B7184" t="str">
            <v>BB.31506</v>
          </cell>
          <cell r="C7184" t="str">
            <v>Gia coâng vaø laép ñaët bích vuoâng chu vi bích 2,8m</v>
          </cell>
          <cell r="D7184" t="str">
            <v>caùi</v>
          </cell>
          <cell r="F7184">
            <v>93542</v>
          </cell>
          <cell r="G7184">
            <v>54012</v>
          </cell>
          <cell r="H7184">
            <v>38468</v>
          </cell>
        </row>
        <row r="7185">
          <cell r="B7185" t="str">
            <v>BB.31507</v>
          </cell>
          <cell r="C7185" t="str">
            <v>Gia coâng vaø laép ñaët bích vuoâng chu vi bích 3,2m</v>
          </cell>
          <cell r="D7185" t="str">
            <v>caùi</v>
          </cell>
          <cell r="F7185">
            <v>108431</v>
          </cell>
          <cell r="G7185">
            <v>102623</v>
          </cell>
          <cell r="H7185">
            <v>73347</v>
          </cell>
        </row>
        <row r="7186">
          <cell r="B7186" t="str">
            <v>BB.31508</v>
          </cell>
          <cell r="C7186" t="str">
            <v>Gia coâng vaø laép ñaët bích vuoâng chu vi bích 3,6m</v>
          </cell>
          <cell r="D7186" t="str">
            <v>caùi</v>
          </cell>
          <cell r="F7186">
            <v>121970</v>
          </cell>
          <cell r="G7186">
            <v>115676</v>
          </cell>
          <cell r="H7186">
            <v>82487</v>
          </cell>
        </row>
        <row r="7187">
          <cell r="B7187" t="str">
            <v>BB.31509</v>
          </cell>
          <cell r="C7187" t="str">
            <v>Gia coâng vaø laép ñaët bích vuoâng chu vi bích 4,0m</v>
          </cell>
          <cell r="D7187" t="str">
            <v>caùi</v>
          </cell>
          <cell r="F7187">
            <v>135545</v>
          </cell>
          <cell r="G7187">
            <v>128278</v>
          </cell>
          <cell r="H7187">
            <v>91626</v>
          </cell>
        </row>
        <row r="7188">
          <cell r="B7188" t="str">
            <v>BB.31510</v>
          </cell>
          <cell r="C7188" t="str">
            <v>Gia coâng vaø laép ñaët bích vuoâng chu vi bích 4,4m</v>
          </cell>
          <cell r="D7188" t="str">
            <v>caùi</v>
          </cell>
          <cell r="F7188">
            <v>149078</v>
          </cell>
          <cell r="G7188">
            <v>141331</v>
          </cell>
          <cell r="H7188">
            <v>100808</v>
          </cell>
        </row>
        <row r="7189">
          <cell r="B7189" t="str">
            <v>BB.31511</v>
          </cell>
          <cell r="C7189" t="str">
            <v>Gia coâng vaø laép ñaët bích vuoâng chu vi bích 4,8m</v>
          </cell>
          <cell r="D7189" t="str">
            <v>caùi</v>
          </cell>
          <cell r="F7189">
            <v>167605</v>
          </cell>
          <cell r="G7189">
            <v>153934</v>
          </cell>
          <cell r="H7189">
            <v>109947</v>
          </cell>
        </row>
        <row r="7190">
          <cell r="B7190" t="str">
            <v>BB.31512</v>
          </cell>
          <cell r="C7190" t="str">
            <v>Gia coâng vaø laép ñaët bích vuoâng chu vi bích 5,6m</v>
          </cell>
          <cell r="D7190" t="str">
            <v>caùi</v>
          </cell>
          <cell r="F7190">
            <v>195354</v>
          </cell>
          <cell r="G7190">
            <v>179590</v>
          </cell>
          <cell r="H7190">
            <v>128321</v>
          </cell>
        </row>
        <row r="7191">
          <cell r="B7191" t="str">
            <v>BB.31513</v>
          </cell>
          <cell r="C7191" t="str">
            <v>Gia coâng vaø laép ñaët bích vuoâng chu vi bích 6,4m</v>
          </cell>
          <cell r="D7191" t="str">
            <v>caùi</v>
          </cell>
          <cell r="F7191">
            <v>223169</v>
          </cell>
          <cell r="G7191">
            <v>205246</v>
          </cell>
          <cell r="H7191">
            <v>146600</v>
          </cell>
        </row>
        <row r="7192">
          <cell r="B7192" t="str">
            <v>BB.31514</v>
          </cell>
          <cell r="C7192" t="str">
            <v>Gia coâng vaø laép ñaët bích vuoâng chu vi bích 7,2m</v>
          </cell>
          <cell r="D7192" t="str">
            <v>caùi</v>
          </cell>
          <cell r="F7192">
            <v>251342</v>
          </cell>
          <cell r="G7192">
            <v>230901</v>
          </cell>
          <cell r="H7192">
            <v>164921</v>
          </cell>
        </row>
        <row r="7193">
          <cell r="B7193" t="str">
            <v>BB.31515</v>
          </cell>
          <cell r="C7193" t="str">
            <v>Gia coâng vaø laép ñaët bích vuoâng chu vi bích 8,0m</v>
          </cell>
          <cell r="D7193" t="str">
            <v>caùi</v>
          </cell>
          <cell r="F7193">
            <v>279157</v>
          </cell>
          <cell r="G7193">
            <v>256557</v>
          </cell>
          <cell r="H7193">
            <v>183294</v>
          </cell>
        </row>
        <row r="7194">
          <cell r="B7194" t="str">
            <v>BB.31601</v>
          </cell>
          <cell r="C7194" t="str">
            <v>Gia coâng vaø laép ñaët maët bích troøn, ñöôøng kính bích 109mm</v>
          </cell>
          <cell r="D7194" t="str">
            <v>caùi</v>
          </cell>
          <cell r="F7194">
            <v>12656</v>
          </cell>
          <cell r="G7194">
            <v>4051</v>
          </cell>
          <cell r="H7194">
            <v>2959</v>
          </cell>
        </row>
        <row r="7195">
          <cell r="B7195" t="str">
            <v>BB.31602</v>
          </cell>
          <cell r="C7195" t="str">
            <v>Gia coâng vaø laép ñaët maët bích troøn, ñöôøng kính bích 137mm</v>
          </cell>
          <cell r="D7195" t="str">
            <v>caùi</v>
          </cell>
          <cell r="F7195">
            <v>16338</v>
          </cell>
          <cell r="G7195">
            <v>5401</v>
          </cell>
          <cell r="H7195">
            <v>3683</v>
          </cell>
        </row>
        <row r="7196">
          <cell r="B7196" t="str">
            <v>BB.31603</v>
          </cell>
          <cell r="C7196" t="str">
            <v>Gia coâng vaø laép ñaët maët bích troøn, ñöôøng kính bích 164mm</v>
          </cell>
          <cell r="D7196" t="str">
            <v>caùi</v>
          </cell>
          <cell r="F7196">
            <v>19796</v>
          </cell>
          <cell r="G7196">
            <v>6301</v>
          </cell>
          <cell r="H7196">
            <v>4459</v>
          </cell>
        </row>
        <row r="7197">
          <cell r="B7197" t="str">
            <v>BB.31604</v>
          </cell>
          <cell r="C7197" t="str">
            <v>Gia coâng vaø laép ñaët maët bích troøn, ñöôøng kính bích 191mm</v>
          </cell>
          <cell r="D7197" t="str">
            <v>caùi</v>
          </cell>
          <cell r="F7197">
            <v>23436</v>
          </cell>
          <cell r="G7197">
            <v>7202</v>
          </cell>
          <cell r="H7197">
            <v>5184</v>
          </cell>
        </row>
        <row r="7198">
          <cell r="B7198" t="str">
            <v>BB.31605</v>
          </cell>
          <cell r="C7198" t="str">
            <v>Gia coâng vaø laép ñaët maët bích troøn, ñöôøng kính bích 219mm</v>
          </cell>
          <cell r="D7198" t="str">
            <v>caùi</v>
          </cell>
          <cell r="F7198">
            <v>27118</v>
          </cell>
          <cell r="G7198">
            <v>8552</v>
          </cell>
          <cell r="H7198">
            <v>5960</v>
          </cell>
        </row>
        <row r="7199">
          <cell r="B7199" t="str">
            <v>BB.31606</v>
          </cell>
          <cell r="C7199" t="str">
            <v>Gia coâng vaø laép ñaët maët bích troøn, ñöôøng kính bích 246mm</v>
          </cell>
          <cell r="D7199" t="str">
            <v>caùi</v>
          </cell>
          <cell r="F7199">
            <v>30575</v>
          </cell>
          <cell r="G7199">
            <v>9452</v>
          </cell>
          <cell r="H7199">
            <v>6684</v>
          </cell>
        </row>
        <row r="7200">
          <cell r="B7200" t="str">
            <v>BB.31607</v>
          </cell>
          <cell r="C7200" t="str">
            <v>Gia coâng vaø laép ñaët maët bích troøn, ñöôøng kính bích 273mm</v>
          </cell>
          <cell r="D7200" t="str">
            <v>caùi</v>
          </cell>
          <cell r="F7200">
            <v>34257</v>
          </cell>
          <cell r="G7200">
            <v>10352</v>
          </cell>
          <cell r="H7200">
            <v>7460</v>
          </cell>
        </row>
        <row r="7201">
          <cell r="B7201" t="str">
            <v>BB.31608</v>
          </cell>
          <cell r="C7201" t="str">
            <v>Gia coâng vaø laép ñaët maët bích troøn, ñöôøng kính bích 301mm</v>
          </cell>
          <cell r="D7201" t="str">
            <v>caùi</v>
          </cell>
          <cell r="F7201">
            <v>36323</v>
          </cell>
          <cell r="G7201">
            <v>11252</v>
          </cell>
          <cell r="H7201">
            <v>8185</v>
          </cell>
        </row>
        <row r="7202">
          <cell r="B7202" t="str">
            <v>BB.31609</v>
          </cell>
          <cell r="C7202" t="str">
            <v>Gia coâng vaø laép ñaët maët bích troøn, ñöôøng kính bích 328mm</v>
          </cell>
          <cell r="D7202" t="str">
            <v>caùi</v>
          </cell>
          <cell r="F7202">
            <v>39774</v>
          </cell>
          <cell r="G7202">
            <v>12603</v>
          </cell>
          <cell r="H7202">
            <v>8867</v>
          </cell>
        </row>
        <row r="7203">
          <cell r="B7203" t="str">
            <v>BB.31610</v>
          </cell>
          <cell r="C7203" t="str">
            <v>Gia coâng vaø laép ñaët maët bích troøn, ñöôøng kính bích 383mm</v>
          </cell>
          <cell r="D7203" t="str">
            <v>caùi</v>
          </cell>
          <cell r="F7203">
            <v>46914</v>
          </cell>
          <cell r="G7203">
            <v>14403</v>
          </cell>
          <cell r="H7203">
            <v>10367</v>
          </cell>
        </row>
        <row r="7204">
          <cell r="B7204" t="str">
            <v>BB.31611</v>
          </cell>
          <cell r="C7204" t="str">
            <v>Gia coâng vaø laép ñaët maët bích troøn, ñöôøng kính bích 437mm</v>
          </cell>
          <cell r="D7204" t="str">
            <v>caùi</v>
          </cell>
          <cell r="F7204">
            <v>54047</v>
          </cell>
          <cell r="G7204">
            <v>16654</v>
          </cell>
          <cell r="H7204">
            <v>11868</v>
          </cell>
        </row>
        <row r="7205">
          <cell r="B7205" t="str">
            <v>BB.31612</v>
          </cell>
          <cell r="C7205" t="str">
            <v>Gia coâng vaø laép ñaët maët bích troøn, ñöôøng kính bích 492mm</v>
          </cell>
          <cell r="D7205" t="str">
            <v>caùi</v>
          </cell>
          <cell r="F7205">
            <v>59570</v>
          </cell>
          <cell r="G7205">
            <v>18904</v>
          </cell>
          <cell r="H7205">
            <v>13368</v>
          </cell>
        </row>
        <row r="7206">
          <cell r="B7206" t="str">
            <v>BB.31701</v>
          </cell>
          <cell r="C7206" t="str">
            <v>Gia coâng vaø laép ñaët coân, cuùt thoâng gioù hoäp gheùp mí daùn keo noái baèng phöông phaùp maët bích, chu vi coân, cuùt 0,8m</v>
          </cell>
          <cell r="D7206" t="str">
            <v>caùi</v>
          </cell>
          <cell r="F7206">
            <v>80977</v>
          </cell>
          <cell r="G7206">
            <v>31507</v>
          </cell>
          <cell r="H7206">
            <v>1364</v>
          </cell>
        </row>
        <row r="7207">
          <cell r="B7207" t="str">
            <v>BB.31702</v>
          </cell>
          <cell r="C7207" t="str">
            <v>Gia coâng vaø laép ñaët coân, cuùt thoâng gioù hoäp gheùp mí daùn keo noái baèng phöông phaùp maët bích, chu vi coân, cuùt 1,2m</v>
          </cell>
          <cell r="D7207" t="str">
            <v>caùi</v>
          </cell>
          <cell r="F7207">
            <v>143902</v>
          </cell>
          <cell r="G7207">
            <v>62114</v>
          </cell>
          <cell r="H7207">
            <v>2046</v>
          </cell>
        </row>
        <row r="7208">
          <cell r="B7208" t="str">
            <v>BB.31703</v>
          </cell>
          <cell r="C7208" t="str">
            <v>Gia coâng vaø laép ñaët coân, cuùt thoâng gioù hoäp gheùp mí daùn keo noái baèng phöông phaùp maët bích, chu vi coân, cuùt 1,6m</v>
          </cell>
          <cell r="D7208" t="str">
            <v>caùi</v>
          </cell>
          <cell r="F7208">
            <v>220693</v>
          </cell>
          <cell r="G7208">
            <v>101723</v>
          </cell>
          <cell r="H7208">
            <v>3410</v>
          </cell>
        </row>
        <row r="7209">
          <cell r="B7209" t="str">
            <v>BB.31704</v>
          </cell>
          <cell r="C7209" t="str">
            <v>Gia coâng vaø laép ñaët coân, cuùt thoâng gioù hoäp gheùp mí daùn keo noái baèng phöông phaùp maët bích, chu vi coân, cuùt 2,0m</v>
          </cell>
          <cell r="D7209" t="str">
            <v>caùi</v>
          </cell>
          <cell r="F7209">
            <v>317409</v>
          </cell>
          <cell r="G7209">
            <v>150783</v>
          </cell>
          <cell r="H7209">
            <v>5456</v>
          </cell>
        </row>
        <row r="7210">
          <cell r="B7210" t="str">
            <v>BB.31705</v>
          </cell>
          <cell r="C7210" t="str">
            <v>Gia coâng vaø laép ñaët coân, cuùt thoâng gioù hoäp gheùp mí daùn keo noái baèng phöông phaùp maët bích, chu vi coân, cuùt 2,4m</v>
          </cell>
          <cell r="D7210" t="str">
            <v>caùi</v>
          </cell>
          <cell r="F7210">
            <v>432407</v>
          </cell>
          <cell r="G7210">
            <v>210197</v>
          </cell>
          <cell r="H7210">
            <v>7503</v>
          </cell>
        </row>
        <row r="7211">
          <cell r="B7211" t="str">
            <v>BB.31706</v>
          </cell>
          <cell r="C7211" t="str">
            <v>Gia coâng vaø laép ñaët coân, cuùt thoâng gioù hoäp gheùp mí daùn keo noái baèng phöông phaùp maët bích, chu vi coân, cuùt 2,8m</v>
          </cell>
          <cell r="D7211" t="str">
            <v>caùi</v>
          </cell>
          <cell r="F7211">
            <v>564300</v>
          </cell>
          <cell r="G7211">
            <v>279062</v>
          </cell>
          <cell r="H7211">
            <v>10231</v>
          </cell>
        </row>
        <row r="7212">
          <cell r="B7212" t="str">
            <v>BB.31707</v>
          </cell>
          <cell r="C7212" t="str">
            <v>Gia coâng vaø laép ñaët coân, cuùt thoâng gioù hoäp gheùp mí daùn keo noái baèng phöông phaùp maët bích, chu vi coân, cuùt 3,2m</v>
          </cell>
          <cell r="D7212" t="str">
            <v>caùi</v>
          </cell>
          <cell r="F7212">
            <v>723377</v>
          </cell>
          <cell r="G7212">
            <v>357379</v>
          </cell>
          <cell r="H7212">
            <v>12959</v>
          </cell>
        </row>
        <row r="7213">
          <cell r="B7213" t="str">
            <v>BB.31708</v>
          </cell>
          <cell r="C7213" t="str">
            <v>Gia coâng vaø laép ñaët coân, cuùt thoâng gioù hoäp gheùp mí daùn keo noái baèng phöông phaùp maët bích, chu vi coân, cuùt 3,6m</v>
          </cell>
          <cell r="D7213" t="str">
            <v>caùi</v>
          </cell>
          <cell r="F7213">
            <v>889753</v>
          </cell>
          <cell r="G7213">
            <v>444699</v>
          </cell>
          <cell r="H7213">
            <v>16369</v>
          </cell>
        </row>
        <row r="7214">
          <cell r="B7214" t="str">
            <v>BB.31709</v>
          </cell>
          <cell r="C7214" t="str">
            <v>Gia coâng vaø laép ñaët coân, cuùt thoâng gioù hoäp gheùp mí daùn keo noái baèng phöông phaùp maët bích, chu vi coân, cuùt 4,0m</v>
          </cell>
          <cell r="D7214" t="str">
            <v>caùi</v>
          </cell>
          <cell r="F7214">
            <v>1074412</v>
          </cell>
          <cell r="G7214">
            <v>542821</v>
          </cell>
          <cell r="H7214">
            <v>20164</v>
          </cell>
        </row>
        <row r="7215">
          <cell r="B7215" t="str">
            <v>BB.31710</v>
          </cell>
          <cell r="C7215" t="str">
            <v>Gia coâng vaø laép ñaët coân, cuùt thoâng gioù hoäp gheùp mí daùn keo noái baèng phöông phaùp maët bích, chu vi coân, cuùt 4,4m</v>
          </cell>
          <cell r="D7215" t="str">
            <v>caùi</v>
          </cell>
          <cell r="F7215">
            <v>1275966</v>
          </cell>
          <cell r="G7215">
            <v>649944</v>
          </cell>
          <cell r="H7215">
            <v>24335</v>
          </cell>
        </row>
        <row r="7216">
          <cell r="B7216" t="str">
            <v>BB.31711</v>
          </cell>
          <cell r="C7216" t="str">
            <v>Gia coâng vaø laép ñaët coân, cuùt thoâng gioù hoäp gheùp mí daùn keo noái baèng phöông phaùp maët bích, chu vi coân, cuùt 4,8m</v>
          </cell>
          <cell r="D7216" t="str">
            <v>caùi</v>
          </cell>
          <cell r="F7216">
            <v>1494415</v>
          </cell>
          <cell r="G7216">
            <v>689553</v>
          </cell>
          <cell r="H7216">
            <v>27964</v>
          </cell>
        </row>
        <row r="7217">
          <cell r="B7217" t="str">
            <v>BB.31712</v>
          </cell>
          <cell r="C7217" t="str">
            <v>Gia coâng vaø laép ñaët coân, cuùt thoâng gioù hoäp gheùp mí daùn keo noái baèng phöông phaùp maët bích, chu vi coân, cuùt 5,6m</v>
          </cell>
          <cell r="D7217" t="str">
            <v>caùi</v>
          </cell>
          <cell r="F7217">
            <v>1984773</v>
          </cell>
          <cell r="G7217">
            <v>740865</v>
          </cell>
          <cell r="H7217">
            <v>37513</v>
          </cell>
        </row>
        <row r="7218">
          <cell r="B7218" t="str">
            <v>BB.31713</v>
          </cell>
          <cell r="C7218" t="str">
            <v>Gia coâng vaø laép ñaët coân, cuùt thoâng gioù hoäp gheùp mí daùn keo noái baèng phöông phaùp maët bích, chu vi coân, cuùt 6,4m</v>
          </cell>
          <cell r="D7218" t="str">
            <v>caùi</v>
          </cell>
          <cell r="F7218">
            <v>2544791</v>
          </cell>
          <cell r="G7218">
            <v>1063586</v>
          </cell>
          <cell r="H7218">
            <v>50062</v>
          </cell>
        </row>
        <row r="7219">
          <cell r="B7219" t="str">
            <v>BB.31714</v>
          </cell>
          <cell r="C7219" t="str">
            <v>Gia coâng vaø laép ñaët coân, cuùt thoâng gioù hoäp gheùp mí daùn keo noái baèng phöông phaùp maët bích, chu vi coân, cuùt 7,2m</v>
          </cell>
          <cell r="D7219" t="str">
            <v>caùi</v>
          </cell>
          <cell r="F7219">
            <v>3176807</v>
          </cell>
          <cell r="G7219">
            <v>1334997</v>
          </cell>
          <cell r="H7219">
            <v>62577</v>
          </cell>
        </row>
        <row r="7220">
          <cell r="B7220" t="str">
            <v>BB.31715</v>
          </cell>
          <cell r="C7220" t="str">
            <v>Gia coâng vaø laép ñaët coân, cuùt thoâng gioù hoäp gheùp mí daùn keo noái baèng phöông phaùp maët bích, chu vi coân, cuùt 8,0m</v>
          </cell>
          <cell r="D7220" t="str">
            <v>caùi</v>
          </cell>
          <cell r="F7220">
            <v>3879177</v>
          </cell>
          <cell r="G7220">
            <v>1637014</v>
          </cell>
          <cell r="H7220">
            <v>75026</v>
          </cell>
        </row>
        <row r="7221">
          <cell r="B7221" t="str">
            <v>BB.31801</v>
          </cell>
          <cell r="C7221" t="str">
            <v>Gia coâng vaø laép ñaët teâ thoâng gioù hoäp gheùp mí daùn keo noái baèng phöông phaùp maët bích, chu vi teâ 0,8-0,57-0,8m</v>
          </cell>
          <cell r="D7221" t="str">
            <v>caùi</v>
          </cell>
          <cell r="F7221">
            <v>108613</v>
          </cell>
          <cell r="G7221">
            <v>25656</v>
          </cell>
          <cell r="H7221">
            <v>2140</v>
          </cell>
        </row>
        <row r="7222">
          <cell r="B7222" t="str">
            <v>BB.31802</v>
          </cell>
          <cell r="C7222" t="str">
            <v>Gia coâng vaø laép ñaët teâ thoâng gioù hoäp gheùp mí daùn keo noái baèng phöông phaùp maët bích, chu vi teâ 1,2-0,69-1,2m</v>
          </cell>
          <cell r="D7222" t="str">
            <v>caùi</v>
          </cell>
          <cell r="F7222">
            <v>183051</v>
          </cell>
          <cell r="G7222">
            <v>42309</v>
          </cell>
          <cell r="H7222">
            <v>3683</v>
          </cell>
        </row>
        <row r="7223">
          <cell r="B7223" t="str">
            <v>BB.31803</v>
          </cell>
          <cell r="C7223" t="str">
            <v>Gia coâng vaø laép ñaët teâ thoâng gioù hoäp gheùp mí daùn keo noái baèng phöông phaùp maët bích, chu vi teâ 1,2-1,1-1,2m</v>
          </cell>
          <cell r="D7223" t="str">
            <v>caùi</v>
          </cell>
          <cell r="F7223">
            <v>231238</v>
          </cell>
          <cell r="G7223">
            <v>69765</v>
          </cell>
          <cell r="H7223">
            <v>6275</v>
          </cell>
        </row>
        <row r="7224">
          <cell r="B7224" t="str">
            <v>BB.31804</v>
          </cell>
          <cell r="C7224" t="str">
            <v>Gia coâng vaø laép ñaët teâ thoâng gioù hoäp gheùp mí daùn keo noái baèng phöông phaùp maët bích, chu vi teâ 1,6-0,8-1,6m</v>
          </cell>
          <cell r="D7224" t="str">
            <v>caùi</v>
          </cell>
          <cell r="F7224">
            <v>280058</v>
          </cell>
          <cell r="G7224">
            <v>62114</v>
          </cell>
          <cell r="H7224">
            <v>5593</v>
          </cell>
        </row>
        <row r="7225">
          <cell r="B7225" t="str">
            <v>BB.31805</v>
          </cell>
          <cell r="C7225" t="str">
            <v>Gia coâng vaø laép ñaët teâ thoâng gioù hoäp gheùp mí daùn keo noái baèng phöông phaùp maët bích, chu vi teâ 1,6-1,13-1,6m</v>
          </cell>
          <cell r="D7225" t="str">
            <v>caùi</v>
          </cell>
          <cell r="F7225">
            <v>320854</v>
          </cell>
          <cell r="G7225">
            <v>84619</v>
          </cell>
          <cell r="H7225">
            <v>7912</v>
          </cell>
        </row>
        <row r="7226">
          <cell r="B7226" t="str">
            <v>BB.31806</v>
          </cell>
          <cell r="C7226" t="str">
            <v>Gia coâng vaø laép ñaët teâ thoâng gioù hoäp gheùp mí daùn keo noái baèng phöông phaùp maët bích, chu vi teâ 2,0-1,26-2,0m</v>
          </cell>
          <cell r="D7226" t="str">
            <v>caùi</v>
          </cell>
          <cell r="F7226">
            <v>449726</v>
          </cell>
          <cell r="G7226">
            <v>112525</v>
          </cell>
          <cell r="H7226">
            <v>10734</v>
          </cell>
        </row>
        <row r="7227">
          <cell r="B7227" t="str">
            <v>BB.31807</v>
          </cell>
          <cell r="C7227" t="str">
            <v>Gia coâng vaø laép ñaët teâ thoâng gioù hoäp gheùp mí daùn keo noái baèng phöông phaùp maët bích, chu vi teâ 2,0-1,79-2,0m</v>
          </cell>
          <cell r="D7227" t="str">
            <v>caùi</v>
          </cell>
          <cell r="F7227">
            <v>552166</v>
          </cell>
          <cell r="G7227">
            <v>171038</v>
          </cell>
          <cell r="H7227">
            <v>16506</v>
          </cell>
        </row>
        <row r="7228">
          <cell r="B7228" t="str">
            <v>BB.31808</v>
          </cell>
          <cell r="C7228" t="str">
            <v>Gia coâng vaø laép ñaët teâ thoâng gioù hoäp gheùp mí daùn keo noái baèng phöông phaùp maët bích, chu vi teâ 2,4-1,83-2,4m</v>
          </cell>
          <cell r="D7228" t="str">
            <v>caùi</v>
          </cell>
          <cell r="F7228">
            <v>688797</v>
          </cell>
          <cell r="G7228">
            <v>195793</v>
          </cell>
          <cell r="H7228">
            <v>19055</v>
          </cell>
        </row>
        <row r="7229">
          <cell r="B7229" t="str">
            <v>BB.31809</v>
          </cell>
          <cell r="C7229" t="str">
            <v>Gia coâng vaø laép ñaët teâ thoâng gioù hoäp gheùp mí daùn keo noái baèng phöông phaùp maët bích, chu vi teâ 2,4-2,3-2,4m</v>
          </cell>
          <cell r="D7229" t="str">
            <v>caùi</v>
          </cell>
          <cell r="F7229">
            <v>817250</v>
          </cell>
          <cell r="G7229">
            <v>269160</v>
          </cell>
          <cell r="H7229">
            <v>26055</v>
          </cell>
        </row>
        <row r="7230">
          <cell r="B7230" t="str">
            <v>BB.31810</v>
          </cell>
          <cell r="C7230" t="str">
            <v>Gia coâng vaø laép ñaët teâ thoâng gioù hoäp gheùp mí daùn keo noái baèng phöông phaùp maët bích, chu vi teâ 2,8-2,12-2,8m</v>
          </cell>
          <cell r="D7230" t="str">
            <v>caùi</v>
          </cell>
          <cell r="F7230">
            <v>911083</v>
          </cell>
          <cell r="G7230">
            <v>257907</v>
          </cell>
          <cell r="H7230">
            <v>25467</v>
          </cell>
        </row>
        <row r="7231">
          <cell r="B7231" t="str">
            <v>BB.31811</v>
          </cell>
          <cell r="C7231" t="str">
            <v>Gia coâng vaø laép ñaët teâ thoâng gioù hoäp gheùp mí daùn keo noái baèng phöông phaùp maët bích, chu vi teâ 2,8-2,48-2,8m</v>
          </cell>
          <cell r="D7231" t="str">
            <v>caùi</v>
          </cell>
          <cell r="F7231">
            <v>1027810</v>
          </cell>
          <cell r="G7231">
            <v>320471</v>
          </cell>
          <cell r="H7231">
            <v>31511</v>
          </cell>
        </row>
        <row r="7232">
          <cell r="B7232" t="str">
            <v>BB.31812</v>
          </cell>
          <cell r="C7232" t="str">
            <v>Gia coâng vaø laép ñaët teâ thoâng gioù hoäp gheùp mí daùn keo noái baèng phöông phaùp maët bích, chu vi teâ 3,2-2,53-3,2m</v>
          </cell>
          <cell r="D7232" t="str">
            <v>caùi</v>
          </cell>
          <cell r="F7232">
            <v>1215093</v>
          </cell>
          <cell r="G7232">
            <v>352428</v>
          </cell>
          <cell r="H7232">
            <v>35058</v>
          </cell>
        </row>
        <row r="7233">
          <cell r="B7233" t="str">
            <v>BB.31813</v>
          </cell>
          <cell r="C7233" t="str">
            <v>Gia coâng vaø laép ñaët teâ thoâng gioù hoäp gheùp mí daùn keo noái baèng phöông phaùp maët bích, chu vi teâ 3,2-3,0-3,2m</v>
          </cell>
          <cell r="D7233" t="str">
            <v>caùi</v>
          </cell>
          <cell r="F7233">
            <v>1382698</v>
          </cell>
          <cell r="G7233">
            <v>449650</v>
          </cell>
          <cell r="H7233">
            <v>44428</v>
          </cell>
        </row>
        <row r="7234">
          <cell r="B7234" t="str">
            <v>BB.31814</v>
          </cell>
          <cell r="C7234" t="str">
            <v>Gia coâng vaø laép ñaët teâ thoâng gioù hoäp gheùp mí daùn keo noái baèng phöông phaùp maët bích, chu vi teâ 3,6-2,94-3,6m</v>
          </cell>
          <cell r="D7234" t="str">
            <v>caùi</v>
          </cell>
          <cell r="F7234">
            <v>1551061</v>
          </cell>
          <cell r="G7234">
            <v>461352</v>
          </cell>
          <cell r="H7234">
            <v>46201</v>
          </cell>
        </row>
        <row r="7235">
          <cell r="B7235" t="str">
            <v>BB.31815</v>
          </cell>
          <cell r="C7235" t="str">
            <v>Gia coâng vaø laép ñaët teâ thoâng gioù hoäp gheùp mí daùn keo noái baèng phöông phaùp maët bích, chu vi teâ 3,6-3,29-3,6m</v>
          </cell>
          <cell r="D7235" t="str">
            <v>caùi</v>
          </cell>
          <cell r="F7235">
            <v>1691786</v>
          </cell>
          <cell r="G7235">
            <v>544621</v>
          </cell>
          <cell r="H7235">
            <v>54019</v>
          </cell>
        </row>
        <row r="7236">
          <cell r="B7236" t="str">
            <v>BB.31816</v>
          </cell>
          <cell r="C7236" t="str">
            <v>Gia coâng vaø laép ñaët teâ thoâng gioù hoäp gheùp mí daùn keo noái baèng phöông phaùp maët bích, chu vi teâ 4,0-3,35-4,0m</v>
          </cell>
          <cell r="D7236" t="str">
            <v>caùi</v>
          </cell>
          <cell r="F7236">
            <v>1938379</v>
          </cell>
          <cell r="G7236">
            <v>584230</v>
          </cell>
          <cell r="H7236">
            <v>58793</v>
          </cell>
        </row>
        <row r="7237">
          <cell r="B7237" t="str">
            <v>BB.31817</v>
          </cell>
          <cell r="C7237" t="str">
            <v>Gia coâng vaø laép ñaët teâ thoâng gioù hoäp gheùp mí daùn keo noái baèng phöông phaùp maët bích, chu vi teâ 4,0-3,79-4,0m</v>
          </cell>
          <cell r="D7237" t="str">
            <v>caùi</v>
          </cell>
          <cell r="F7237">
            <v>2150967</v>
          </cell>
          <cell r="G7237">
            <v>708007</v>
          </cell>
          <cell r="H7237">
            <v>70525</v>
          </cell>
        </row>
        <row r="7238">
          <cell r="B7238" t="str">
            <v>BB.31818</v>
          </cell>
          <cell r="C7238" t="str">
            <v>Gia coâng vaø laép ñaët teâ thoâng gioù hoäp gheùp mí daùn keo noái baèng phöông phaùp maët bích, chu vi teâ 4,4-3,51-4,4m</v>
          </cell>
          <cell r="D7238" t="str">
            <v>caùi</v>
          </cell>
          <cell r="F7238">
            <v>2245023</v>
          </cell>
          <cell r="G7238">
            <v>656246</v>
          </cell>
          <cell r="H7238">
            <v>66569</v>
          </cell>
        </row>
        <row r="7239">
          <cell r="B7239" t="str">
            <v>BB.31819</v>
          </cell>
          <cell r="C7239" t="str">
            <v>Gia coâng vaø laép ñaët teâ thoâng gioù hoäp gheùp mí daùn keo noái baèng phöông phaùp maët bích, chu vi teâ 4,4-3,98-4,4m</v>
          </cell>
          <cell r="D7239" t="str">
            <v>caùi</v>
          </cell>
          <cell r="F7239">
            <v>2477532</v>
          </cell>
          <cell r="G7239">
            <v>789475</v>
          </cell>
          <cell r="H7239">
            <v>79349</v>
          </cell>
        </row>
        <row r="7240">
          <cell r="B7240" t="str">
            <v>BB.31820</v>
          </cell>
          <cell r="C7240" t="str">
            <v>Gia coâng vaø laép ñaët teâ thoâng gioù hoäp gheùp mí daùn keo noái baèng phöông phaùp maët bích, chu vi teâ 4,8-3,92-4,8m</v>
          </cell>
          <cell r="D7240" t="str">
            <v>caùi</v>
          </cell>
          <cell r="F7240">
            <v>2700609</v>
          </cell>
          <cell r="G7240">
            <v>802528</v>
          </cell>
          <cell r="H7240">
            <v>81574</v>
          </cell>
        </row>
        <row r="7241">
          <cell r="B7241" t="str">
            <v>BB.31821</v>
          </cell>
          <cell r="C7241" t="str">
            <v>Gia coâng vaø laép ñaët teâ thoâng gioù hoäp gheùp mí daùn keo noái baèng phöông phaùp maët bích, chu vi teâ 4,8-4,38-4,8m</v>
          </cell>
          <cell r="D7241" t="str">
            <v>caùi</v>
          </cell>
          <cell r="F7241">
            <v>2953993</v>
          </cell>
          <cell r="G7241">
            <v>948361</v>
          </cell>
          <cell r="H7241">
            <v>95582</v>
          </cell>
        </row>
        <row r="7242">
          <cell r="B7242" t="str">
            <v>BB.31822</v>
          </cell>
          <cell r="C7242" t="str">
            <v>Gia coâng vaø laép ñaët teâ thoâng gioù hoäp gheùp mí daùn keo noái baèng phöông phaùp maët bích, chu vi teâ 5,6-4,96-5,6m</v>
          </cell>
          <cell r="D7242" t="str">
            <v>caùi</v>
          </cell>
          <cell r="F7242">
            <v>3880328</v>
          </cell>
          <cell r="G7242">
            <v>1100495</v>
          </cell>
          <cell r="H7242">
            <v>124271</v>
          </cell>
        </row>
        <row r="7243">
          <cell r="B7243" t="str">
            <v>BB.31823</v>
          </cell>
          <cell r="C7243" t="str">
            <v>Gia coâng vaø laép ñaët teâ thoâng gioù hoäp gheùp mí daùn keo noái baèng phöông phaùp maët bích, chu vi teâ 6,4-5,77-6,4m</v>
          </cell>
          <cell r="D7243" t="str">
            <v>caùi</v>
          </cell>
          <cell r="F7243">
            <v>5102223</v>
          </cell>
          <cell r="G7243">
            <v>1303040</v>
          </cell>
          <cell r="H7243">
            <v>165970</v>
          </cell>
        </row>
        <row r="7244">
          <cell r="B7244" t="str">
            <v>BB.31824</v>
          </cell>
          <cell r="C7244" t="str">
            <v>Gia coâng vaø laép ñaët teâ thoâng gioù hoäp gheùp mí daùn keo noái baèng phöông phaùp maët bích, chu vi teâ 7,2-6,79-7,2m</v>
          </cell>
          <cell r="D7244" t="str">
            <v>caùi</v>
          </cell>
          <cell r="F7244">
            <v>6682304</v>
          </cell>
          <cell r="G7244">
            <v>1763942</v>
          </cell>
          <cell r="H7244">
            <v>224260</v>
          </cell>
        </row>
        <row r="7245">
          <cell r="B7245" t="str">
            <v>BB.31825</v>
          </cell>
          <cell r="C7245" t="str">
            <v>Gia coâng vaø laép ñaët teâ thoâng gioù hoäp gheùp mí daùn keo noái baèng phöông phaùp maët bích, chu vi teâ 8,0-7,59-8,0m</v>
          </cell>
          <cell r="D7245" t="str">
            <v>caùi</v>
          </cell>
          <cell r="F7245">
            <v>8262117</v>
          </cell>
          <cell r="G7245">
            <v>2191987</v>
          </cell>
          <cell r="H7245">
            <v>279191</v>
          </cell>
        </row>
        <row r="7246">
          <cell r="B7246" t="str">
            <v>BB.31901</v>
          </cell>
          <cell r="C7246" t="str">
            <v>Gia coâng vaø laép ñaët teâ thoâng gioù troøn gheùp mí daùn keo noái baèng phöông phaùp maët bích, ñöôøng kính teâ 109mm</v>
          </cell>
          <cell r="D7246" t="str">
            <v>caùi</v>
          </cell>
          <cell r="F7246">
            <v>39543</v>
          </cell>
          <cell r="G7246">
            <v>13503</v>
          </cell>
          <cell r="H7246">
            <v>682</v>
          </cell>
        </row>
        <row r="7247">
          <cell r="B7247" t="str">
            <v>BB.31902</v>
          </cell>
          <cell r="C7247" t="str">
            <v>Gia coâng vaø laép ñaët teâ thoâng gioù troøn gheùp mí daùn keo noái baèng phöông phaùp maët bích, ñöôøng kính teâ 137mm</v>
          </cell>
          <cell r="D7247" t="str">
            <v>caùi</v>
          </cell>
          <cell r="F7247">
            <v>54560</v>
          </cell>
          <cell r="G7247">
            <v>20705</v>
          </cell>
          <cell r="H7247">
            <v>682</v>
          </cell>
        </row>
        <row r="7248">
          <cell r="B7248" t="str">
            <v>BB.31903</v>
          </cell>
          <cell r="C7248" t="str">
            <v>Gia coâng vaø laép ñaët teâ thoâng gioù troøn gheùp mí daùn keo noái baèng phöông phaùp maët bích, ñöôøng kính teâ 164mm</v>
          </cell>
          <cell r="D7248" t="str">
            <v>caùi</v>
          </cell>
          <cell r="F7248">
            <v>69348</v>
          </cell>
          <cell r="G7248">
            <v>28356</v>
          </cell>
          <cell r="H7248">
            <v>1364</v>
          </cell>
        </row>
        <row r="7249">
          <cell r="B7249" t="str">
            <v>BB.31904</v>
          </cell>
          <cell r="C7249" t="str">
            <v>Gia coâng vaø laép ñaët teâ thoâng gioù troøn gheùp mí daùn keo noái baèng phöông phaùp maët bích, ñöôøng kính teâ 191mm</v>
          </cell>
          <cell r="D7249" t="str">
            <v>caùi</v>
          </cell>
          <cell r="F7249">
            <v>87832</v>
          </cell>
          <cell r="G7249">
            <v>37358</v>
          </cell>
          <cell r="H7249">
            <v>1364</v>
          </cell>
        </row>
        <row r="7250">
          <cell r="B7250" t="str">
            <v>BB.31905</v>
          </cell>
          <cell r="C7250" t="str">
            <v>Gia coâng vaø laép ñaët teâ thoâng gioù troøn gheùp mí daùn keo noái baèng phöông phaùp maët bích, ñöôøng kính teâ 219mm</v>
          </cell>
          <cell r="D7250" t="str">
            <v>caùi</v>
          </cell>
          <cell r="F7250">
            <v>110705</v>
          </cell>
          <cell r="G7250">
            <v>48161</v>
          </cell>
          <cell r="H7250">
            <v>2046</v>
          </cell>
        </row>
        <row r="7251">
          <cell r="B7251" t="str">
            <v>BB.31906</v>
          </cell>
          <cell r="C7251" t="str">
            <v>Gia coâng vaø laép ñaët teâ thoâng gioù troøn gheùp mí daùn keo noái baèng phöông phaùp maët bích, ñöôøng kính teâ 246mm</v>
          </cell>
          <cell r="D7251" t="str">
            <v>caùi</v>
          </cell>
          <cell r="F7251">
            <v>134042</v>
          </cell>
          <cell r="G7251">
            <v>60313</v>
          </cell>
          <cell r="H7251">
            <v>2728</v>
          </cell>
        </row>
        <row r="7252">
          <cell r="B7252" t="str">
            <v>BB.31907</v>
          </cell>
          <cell r="C7252" t="str">
            <v>Gia coâng vaø laép ñaët teâ thoâng gioù troøn gheùp mí daùn keo noái baèng phöông phaùp maët bích, ñöôøng kính teâ 273mm</v>
          </cell>
          <cell r="D7252" t="str">
            <v>caùi</v>
          </cell>
          <cell r="F7252">
            <v>160381</v>
          </cell>
          <cell r="G7252">
            <v>72916</v>
          </cell>
          <cell r="H7252">
            <v>2728</v>
          </cell>
        </row>
        <row r="7253">
          <cell r="B7253" t="str">
            <v>BB.31908</v>
          </cell>
          <cell r="C7253" t="str">
            <v>Gia coâng vaø laép ñaët teâ thoâng gioù troøn gheùp mí daùn keo noái baèng phöông phaùp maët bích, ñöôøng kính teâ 301mm</v>
          </cell>
          <cell r="D7253" t="str">
            <v>caùi</v>
          </cell>
          <cell r="F7253">
            <v>188570</v>
          </cell>
          <cell r="G7253">
            <v>88220</v>
          </cell>
          <cell r="H7253">
            <v>3410</v>
          </cell>
        </row>
        <row r="7254">
          <cell r="B7254" t="str">
            <v>BB.31909</v>
          </cell>
          <cell r="C7254" t="str">
            <v>Gia coâng vaø laép ñaët teâ thoâng gioù troøn gheùp mí daùn keo noái baèng phöông phaùp maët bích, ñöôøng kính teâ 328mm</v>
          </cell>
          <cell r="D7254" t="str">
            <v>caùi</v>
          </cell>
          <cell r="F7254">
            <v>221176</v>
          </cell>
          <cell r="G7254">
            <v>103523</v>
          </cell>
          <cell r="H7254">
            <v>4092</v>
          </cell>
        </row>
        <row r="7255">
          <cell r="B7255" t="str">
            <v>BB.31910</v>
          </cell>
          <cell r="C7255" t="str">
            <v>Gia coâng vaø laép ñaët teâ thoâng gioù troøn gheùp mí daùn keo noái baèng phöông phaùp maët bích, ñöôøng kính teâ 383mm</v>
          </cell>
          <cell r="D7255" t="str">
            <v>caùi</v>
          </cell>
          <cell r="F7255">
            <v>292600</v>
          </cell>
          <cell r="G7255">
            <v>139531</v>
          </cell>
          <cell r="H7255">
            <v>5456</v>
          </cell>
        </row>
        <row r="7256">
          <cell r="B7256" t="str">
            <v>BB.31911</v>
          </cell>
          <cell r="C7256" t="str">
            <v>Gia coâng vaø laép ñaët teâ thoâng gioù troøn gheùp mí daùn keo noái baèng phöông phaùp maët bích, ñöôøng kính teâ 3437mm</v>
          </cell>
          <cell r="D7256" t="str">
            <v>caùi</v>
          </cell>
          <cell r="F7256">
            <v>369139</v>
          </cell>
          <cell r="G7256">
            <v>179590</v>
          </cell>
          <cell r="H7256">
            <v>7503</v>
          </cell>
        </row>
        <row r="7257">
          <cell r="B7257" t="str">
            <v>BB.31912</v>
          </cell>
          <cell r="C7257" t="str">
            <v>Gia coâng vaø laép ñaët teâ thoâng gioù troøn gheùp mí daùn keo noái baèng phöông phaùp maët bích, ñöôøng kính teâ 492mm</v>
          </cell>
          <cell r="D7257" t="str">
            <v>caùi</v>
          </cell>
          <cell r="F7257">
            <v>460924</v>
          </cell>
          <cell r="G7257">
            <v>225950</v>
          </cell>
          <cell r="H7257">
            <v>9549</v>
          </cell>
        </row>
        <row r="7258">
          <cell r="B7258" t="str">
            <v>BB.32101</v>
          </cell>
          <cell r="C7258" t="str">
            <v>Gia coâng vaø laép ñaët thanh taêng cöôøng</v>
          </cell>
          <cell r="D7258" t="str">
            <v>taán</v>
          </cell>
          <cell r="F7258">
            <v>8185901</v>
          </cell>
          <cell r="G7258">
            <v>2408502</v>
          </cell>
          <cell r="H7258">
            <v>52312</v>
          </cell>
        </row>
        <row r="7259">
          <cell r="B7259" t="str">
            <v>BB.32201</v>
          </cell>
          <cell r="C7259" t="str">
            <v>Gia coâng vaø laép ñaët ñieàu hoaø khoâng khí</v>
          </cell>
          <cell r="D7259" t="str">
            <v>taán</v>
          </cell>
          <cell r="F7259">
            <v>8202541</v>
          </cell>
          <cell r="G7259">
            <v>2735221</v>
          </cell>
          <cell r="H7259">
            <v>261560</v>
          </cell>
        </row>
        <row r="7260">
          <cell r="B7260" t="str">
            <v>BB.32301</v>
          </cell>
          <cell r="C7260" t="str">
            <v>Laép ñaët cöûa löôùi kích thöôùc 250x200mm</v>
          </cell>
          <cell r="D7260" t="str">
            <v>caùi</v>
          </cell>
          <cell r="F7260">
            <v>8000</v>
          </cell>
          <cell r="G7260">
            <v>8377</v>
          </cell>
          <cell r="H7260">
            <v>439</v>
          </cell>
        </row>
        <row r="7261">
          <cell r="B7261" t="str">
            <v>BB.32302</v>
          </cell>
          <cell r="C7261" t="str">
            <v>Laép ñaët cöûa löôùi kích thöôùc 50x300mm</v>
          </cell>
          <cell r="D7261" t="str">
            <v>caùi</v>
          </cell>
          <cell r="F7261">
            <v>20000</v>
          </cell>
          <cell r="G7261">
            <v>14660</v>
          </cell>
          <cell r="H7261">
            <v>790</v>
          </cell>
        </row>
        <row r="7262">
          <cell r="B7262" t="str">
            <v>BB.32303</v>
          </cell>
          <cell r="C7262" t="str">
            <v>Laép ñaët cöûa löôùi kích thöôùc 500x400mm</v>
          </cell>
          <cell r="D7262" t="str">
            <v>caùi</v>
          </cell>
          <cell r="F7262">
            <v>26000</v>
          </cell>
          <cell r="G7262">
            <v>17174</v>
          </cell>
          <cell r="H7262">
            <v>922</v>
          </cell>
        </row>
        <row r="7263">
          <cell r="B7263" t="str">
            <v>BB.32304</v>
          </cell>
          <cell r="C7263" t="str">
            <v>Laép ñaët cöûa löôùi kích thöôùc 500x500mm</v>
          </cell>
          <cell r="D7263" t="str">
            <v>caùi</v>
          </cell>
          <cell r="F7263">
            <v>32000</v>
          </cell>
          <cell r="G7263">
            <v>19687</v>
          </cell>
          <cell r="H7263">
            <v>1098</v>
          </cell>
        </row>
        <row r="7264">
          <cell r="B7264" t="str">
            <v>BB.32305</v>
          </cell>
          <cell r="C7264" t="str">
            <v>Laép ñaët cöûa löôùi kích thöôùc 600x600mm</v>
          </cell>
          <cell r="D7264" t="str">
            <v>caùi</v>
          </cell>
          <cell r="F7264">
            <v>44000</v>
          </cell>
          <cell r="G7264">
            <v>24305</v>
          </cell>
          <cell r="H7264">
            <v>1230</v>
          </cell>
        </row>
        <row r="7265">
          <cell r="B7265" t="str">
            <v>BB.32306</v>
          </cell>
          <cell r="C7265" t="str">
            <v>Laép ñaët cöûa löôùi kích thöôùc 1000x400mm</v>
          </cell>
          <cell r="D7265" t="str">
            <v>caùi</v>
          </cell>
          <cell r="F7265">
            <v>49000</v>
          </cell>
          <cell r="G7265">
            <v>27906</v>
          </cell>
          <cell r="H7265">
            <v>1405</v>
          </cell>
        </row>
        <row r="7266">
          <cell r="B7266" t="str">
            <v>BB.32307</v>
          </cell>
          <cell r="C7266" t="str">
            <v>Laép ñaët cöûa löôùi kích thöôùc 1000x600mm</v>
          </cell>
          <cell r="D7266" t="str">
            <v>caùi</v>
          </cell>
          <cell r="F7266">
            <v>71000</v>
          </cell>
          <cell r="G7266">
            <v>32857</v>
          </cell>
          <cell r="H7266">
            <v>1713</v>
          </cell>
        </row>
        <row r="7267">
          <cell r="B7267" t="str">
            <v>BB.32308</v>
          </cell>
          <cell r="C7267" t="str">
            <v>Laép ñaët cöûa löôùi kích thöôùc 1300x1200mm</v>
          </cell>
          <cell r="D7267" t="str">
            <v>caùi</v>
          </cell>
          <cell r="F7267">
            <v>173000</v>
          </cell>
          <cell r="G7267">
            <v>51311</v>
          </cell>
          <cell r="H7267">
            <v>2679</v>
          </cell>
        </row>
        <row r="7268">
          <cell r="B7268" t="str">
            <v>BB.32309</v>
          </cell>
          <cell r="C7268" t="str">
            <v>Laép ñaët cöûa löôùi kích thöôùc 1250x300mm</v>
          </cell>
          <cell r="D7268" t="str">
            <v>caùi</v>
          </cell>
          <cell r="F7268">
            <v>47500</v>
          </cell>
          <cell r="G7268">
            <v>31057</v>
          </cell>
          <cell r="H7268">
            <v>1581</v>
          </cell>
        </row>
        <row r="7269">
          <cell r="B7269" t="str">
            <v>BB.32310</v>
          </cell>
          <cell r="C7269" t="str">
            <v>Laép ñaët cöûa löôùi kích thöôùc 1500x200mm</v>
          </cell>
          <cell r="D7269" t="str">
            <v>caùi</v>
          </cell>
          <cell r="F7269">
            <v>41000</v>
          </cell>
          <cell r="G7269">
            <v>33758</v>
          </cell>
          <cell r="H7269">
            <v>1713</v>
          </cell>
        </row>
        <row r="7270">
          <cell r="B7270" t="str">
            <v>BB.32311</v>
          </cell>
          <cell r="C7270" t="str">
            <v>Laép ñaët cöûa löôùi kích thöôùc 1500x500mm</v>
          </cell>
          <cell r="D7270" t="str">
            <v>caùi</v>
          </cell>
          <cell r="F7270">
            <v>88000</v>
          </cell>
          <cell r="G7270">
            <v>40059</v>
          </cell>
          <cell r="H7270">
            <v>2020</v>
          </cell>
        </row>
        <row r="7271">
          <cell r="B7271" t="str">
            <v>BB.32312</v>
          </cell>
          <cell r="C7271" t="str">
            <v>Laép ñaët cöûa löôùi kích thöôùc 1600x1500mm</v>
          </cell>
          <cell r="D7271" t="str">
            <v>caùi</v>
          </cell>
          <cell r="F7271">
            <v>261000</v>
          </cell>
          <cell r="G7271">
            <v>64814</v>
          </cell>
          <cell r="H7271">
            <v>3337</v>
          </cell>
        </row>
        <row r="7272">
          <cell r="B7272" t="str">
            <v>BB.32313</v>
          </cell>
          <cell r="C7272" t="str">
            <v>Laép ñaët cöûa löôùi kích thöôùc 2000x200mm</v>
          </cell>
          <cell r="D7272" t="str">
            <v>caùi</v>
          </cell>
          <cell r="F7272">
            <v>55000</v>
          </cell>
          <cell r="G7272">
            <v>45010</v>
          </cell>
          <cell r="H7272">
            <v>2371</v>
          </cell>
        </row>
        <row r="7273">
          <cell r="B7273" t="str">
            <v>BB.32314</v>
          </cell>
          <cell r="C7273" t="str">
            <v>Laép ñaët cöûa löôùi kích thöôùc 3000x250mm</v>
          </cell>
          <cell r="D7273" t="str">
            <v>caùi</v>
          </cell>
          <cell r="F7273">
            <v>97000</v>
          </cell>
          <cell r="G7273">
            <v>66615</v>
          </cell>
          <cell r="H7273">
            <v>3469</v>
          </cell>
        </row>
        <row r="7274">
          <cell r="B7274" t="str">
            <v>BB.32401</v>
          </cell>
          <cell r="C7274" t="str">
            <v>Laép ñaët cöûa gioù ñôn kích thöôùc 150x150mm</v>
          </cell>
          <cell r="D7274" t="str">
            <v>caùi</v>
          </cell>
          <cell r="F7274">
            <v>25891</v>
          </cell>
          <cell r="G7274">
            <v>3770</v>
          </cell>
          <cell r="H7274">
            <v>3162</v>
          </cell>
        </row>
        <row r="7275">
          <cell r="B7275" t="str">
            <v>BB.32402</v>
          </cell>
          <cell r="C7275" t="str">
            <v>Laép ñaët cöûa gioù ñôn kích thöôùc 200x200mm</v>
          </cell>
          <cell r="D7275" t="str">
            <v>caùi</v>
          </cell>
          <cell r="F7275">
            <v>45170</v>
          </cell>
          <cell r="G7275">
            <v>4189</v>
          </cell>
          <cell r="H7275">
            <v>4216</v>
          </cell>
        </row>
        <row r="7276">
          <cell r="B7276" t="str">
            <v>BB.32403</v>
          </cell>
          <cell r="C7276" t="str">
            <v>Laép ñaët cöûa gioù ñôn kích thöôùc 100x200mm</v>
          </cell>
          <cell r="D7276" t="str">
            <v>caùi</v>
          </cell>
          <cell r="F7276">
            <v>23891</v>
          </cell>
          <cell r="G7276">
            <v>3770</v>
          </cell>
          <cell r="H7276">
            <v>3162</v>
          </cell>
        </row>
        <row r="7277">
          <cell r="B7277" t="str">
            <v>BB.32404</v>
          </cell>
          <cell r="C7277" t="str">
            <v>Laép ñaët cöûa gioù ñôn kích thöôùc 200x300mm</v>
          </cell>
          <cell r="D7277" t="str">
            <v>caùi</v>
          </cell>
          <cell r="F7277">
            <v>66170</v>
          </cell>
          <cell r="G7277">
            <v>4608</v>
          </cell>
          <cell r="H7277">
            <v>632</v>
          </cell>
        </row>
        <row r="7278">
          <cell r="B7278" t="str">
            <v>BB.32405</v>
          </cell>
          <cell r="C7278" t="str">
            <v>Laép ñaët cöûa gioù ñôn kích thöôùc 200x400mm</v>
          </cell>
          <cell r="D7278" t="str">
            <v>caùi</v>
          </cell>
          <cell r="F7278">
            <v>87710</v>
          </cell>
          <cell r="G7278">
            <v>6283</v>
          </cell>
          <cell r="H7278">
            <v>790</v>
          </cell>
        </row>
        <row r="7279">
          <cell r="B7279" t="str">
            <v>BB.32406</v>
          </cell>
          <cell r="C7279" t="str">
            <v>Laép ñaët cöûa gioù ñôn kích thöôùc 200x600mm</v>
          </cell>
          <cell r="D7279" t="str">
            <v>caùi</v>
          </cell>
          <cell r="F7279">
            <v>130250</v>
          </cell>
          <cell r="G7279">
            <v>7959</v>
          </cell>
          <cell r="H7279">
            <v>1098</v>
          </cell>
        </row>
        <row r="7280">
          <cell r="B7280" t="str">
            <v>BB.32501</v>
          </cell>
          <cell r="C7280" t="str">
            <v>Laép ñaët cöûa gioù keùp kích thöôùc 200x450mm</v>
          </cell>
          <cell r="D7280" t="str">
            <v>caùi</v>
          </cell>
          <cell r="F7280">
            <v>128300</v>
          </cell>
          <cell r="G7280">
            <v>8796</v>
          </cell>
          <cell r="H7280">
            <v>1230</v>
          </cell>
        </row>
        <row r="7281">
          <cell r="B7281" t="str">
            <v>BB.32502</v>
          </cell>
          <cell r="C7281" t="str">
            <v>Laép ñaët cöûa gioù keùp kích thöôùc 200x750mm</v>
          </cell>
          <cell r="D7281" t="str">
            <v>caùi</v>
          </cell>
          <cell r="F7281">
            <v>212110</v>
          </cell>
          <cell r="G7281">
            <v>10053</v>
          </cell>
          <cell r="H7281">
            <v>1932</v>
          </cell>
        </row>
        <row r="7282">
          <cell r="B7282" t="str">
            <v>BB.32503</v>
          </cell>
          <cell r="C7282" t="str">
            <v>Laép ñaët cöûa gioù keùp kích thöôùc 200x950mm</v>
          </cell>
          <cell r="D7282" t="str">
            <v>caùi</v>
          </cell>
          <cell r="F7282">
            <v>264650</v>
          </cell>
          <cell r="G7282">
            <v>12147</v>
          </cell>
          <cell r="H7282">
            <v>2503</v>
          </cell>
        </row>
        <row r="7283">
          <cell r="B7283" t="str">
            <v>BB.32504</v>
          </cell>
          <cell r="C7283" t="str">
            <v>Laép ñaët cöûa gioù keùp kích thöôùc 200x1200mm</v>
          </cell>
          <cell r="D7283" t="str">
            <v>caùi</v>
          </cell>
          <cell r="F7283">
            <v>317870</v>
          </cell>
          <cell r="G7283">
            <v>15079</v>
          </cell>
          <cell r="H7283">
            <v>3162</v>
          </cell>
        </row>
        <row r="7284">
          <cell r="B7284" t="str">
            <v>BB.32505</v>
          </cell>
          <cell r="C7284" t="str">
            <v>Laép ñaët cöûa gioù keùp kích thöôùc 200x400mm</v>
          </cell>
          <cell r="D7284" t="str">
            <v>caùi</v>
          </cell>
          <cell r="F7284">
            <v>107710</v>
          </cell>
          <cell r="G7284">
            <v>7121</v>
          </cell>
          <cell r="H7284">
            <v>1230</v>
          </cell>
        </row>
        <row r="7285">
          <cell r="B7285" t="str">
            <v>BB.32506</v>
          </cell>
          <cell r="C7285" t="str">
            <v>Laép ñaët cöûa gioù keùp kích thöôùc 200x850mm</v>
          </cell>
          <cell r="D7285" t="str">
            <v>caùi</v>
          </cell>
          <cell r="F7285">
            <v>263380</v>
          </cell>
          <cell r="G7285">
            <v>10472</v>
          </cell>
          <cell r="H7285">
            <v>2020</v>
          </cell>
        </row>
        <row r="7286">
          <cell r="B7286" t="str">
            <v>BB.32601</v>
          </cell>
          <cell r="C7286" t="str">
            <v>Laép ñaët cöûa phaân phoái khí</v>
          </cell>
          <cell r="D7286" t="str">
            <v>caùi</v>
          </cell>
          <cell r="F7286">
            <v>332160</v>
          </cell>
          <cell r="G7286">
            <v>52359</v>
          </cell>
        </row>
        <row r="7287">
          <cell r="B7287" t="str">
            <v>BB.33501</v>
          </cell>
          <cell r="C7287" t="str">
            <v>Laép ñaët ñai khôûi thuûy, ñöôøng kính oáng 60mm</v>
          </cell>
          <cell r="D7287" t="str">
            <v>caùi</v>
          </cell>
          <cell r="F7287">
            <v>53005</v>
          </cell>
          <cell r="G7287">
            <v>5026</v>
          </cell>
        </row>
        <row r="7288">
          <cell r="B7288" t="str">
            <v>BB.33502</v>
          </cell>
          <cell r="C7288" t="str">
            <v>Laép ñaët ñai khôûi thuûy, ñöôøng kính oáng 80mm</v>
          </cell>
          <cell r="D7288" t="str">
            <v>caùi</v>
          </cell>
          <cell r="F7288">
            <v>65607</v>
          </cell>
          <cell r="G7288">
            <v>7121</v>
          </cell>
        </row>
        <row r="7289">
          <cell r="B7289" t="str">
            <v>BB.33503</v>
          </cell>
          <cell r="C7289" t="str">
            <v>Laép ñaët ñai khôûi thuûy, ñöôøng kính oáng 100mm</v>
          </cell>
          <cell r="D7289" t="str">
            <v>caùi</v>
          </cell>
          <cell r="F7289">
            <v>90009</v>
          </cell>
          <cell r="G7289">
            <v>8377</v>
          </cell>
        </row>
        <row r="7290">
          <cell r="B7290" t="str">
            <v>BB.33504</v>
          </cell>
          <cell r="C7290" t="str">
            <v>Laép ñaët ñai khôûi thuûy, ñöôøng kính oáng 125mm</v>
          </cell>
          <cell r="D7290" t="str">
            <v>caùi</v>
          </cell>
          <cell r="F7290">
            <v>102010</v>
          </cell>
          <cell r="G7290">
            <v>9634</v>
          </cell>
        </row>
        <row r="7291">
          <cell r="B7291" t="str">
            <v>BB.33505</v>
          </cell>
          <cell r="C7291" t="str">
            <v>Laép ñaët ñai khôûi thuûy, ñöôøng kính oáng 150mm</v>
          </cell>
          <cell r="D7291" t="str">
            <v>caùi</v>
          </cell>
          <cell r="F7291">
            <v>114011</v>
          </cell>
          <cell r="G7291">
            <v>10472</v>
          </cell>
        </row>
        <row r="7292">
          <cell r="B7292" t="str">
            <v>BB.33506</v>
          </cell>
          <cell r="C7292" t="str">
            <v>Laép ñaët ñai khôûi thuûy, ñöôøng kính oáng 200mm</v>
          </cell>
          <cell r="D7292" t="str">
            <v>caùi</v>
          </cell>
          <cell r="F7292">
            <v>150015</v>
          </cell>
          <cell r="G7292">
            <v>13823</v>
          </cell>
        </row>
        <row r="7293">
          <cell r="B7293" t="str">
            <v>BB.33507</v>
          </cell>
          <cell r="C7293" t="str">
            <v>Laép ñaët ñai khôûi thuûy, ñöôøng kính oáng 250mm</v>
          </cell>
          <cell r="D7293" t="str">
            <v>caùi</v>
          </cell>
          <cell r="F7293">
            <v>234023</v>
          </cell>
          <cell r="G7293">
            <v>20106</v>
          </cell>
        </row>
        <row r="7294">
          <cell r="B7294" t="str">
            <v>BB.33508</v>
          </cell>
          <cell r="C7294" t="str">
            <v>Laép ñaët ñai khôûi thuûy, ñöôøng kính oáng 300mm</v>
          </cell>
          <cell r="D7294" t="str">
            <v>caùi</v>
          </cell>
          <cell r="F7294">
            <v>483048</v>
          </cell>
          <cell r="G7294">
            <v>23038</v>
          </cell>
        </row>
        <row r="7295">
          <cell r="B7295" t="str">
            <v>BB.33509</v>
          </cell>
          <cell r="C7295" t="str">
            <v>Laép ñaët ñai khôûi thuûy, ñöôøng kính oáng 350mm</v>
          </cell>
          <cell r="D7295" t="str">
            <v>caùi</v>
          </cell>
          <cell r="F7295">
            <v>681068</v>
          </cell>
          <cell r="G7295">
            <v>25132</v>
          </cell>
        </row>
        <row r="7296">
          <cell r="B7296" t="str">
            <v>BB.33510</v>
          </cell>
          <cell r="C7296" t="str">
            <v>Laép ñaët ñai khôûi thuûy, ñöôøng kính oáng 400mm</v>
          </cell>
          <cell r="D7296" t="str">
            <v>caùi</v>
          </cell>
          <cell r="F7296">
            <v>836084</v>
          </cell>
          <cell r="G7296">
            <v>30996</v>
          </cell>
        </row>
        <row r="7297">
          <cell r="B7297" t="str">
            <v>BB.33511</v>
          </cell>
          <cell r="C7297" t="str">
            <v>Laép ñaët ñai khôûi thuûy, ñöôøng kính oáng 450mm</v>
          </cell>
          <cell r="D7297" t="str">
            <v>caùi</v>
          </cell>
          <cell r="F7297">
            <v>990099</v>
          </cell>
          <cell r="G7297">
            <v>32672</v>
          </cell>
        </row>
        <row r="7298">
          <cell r="B7298" t="str">
            <v>BB.33512</v>
          </cell>
          <cell r="C7298" t="str">
            <v>Laép ñaët ñai khôûi thuûy, ñöôøng kính oáng 500mm</v>
          </cell>
          <cell r="D7298" t="str">
            <v>caùi</v>
          </cell>
          <cell r="F7298">
            <v>1098110</v>
          </cell>
          <cell r="G7298">
            <v>38536</v>
          </cell>
        </row>
        <row r="7299">
          <cell r="B7299" t="str">
            <v>BB.33513</v>
          </cell>
          <cell r="C7299" t="str">
            <v>Laép ñaët ñai khôûi thuûy, ñöôøng kính oáng 600mm</v>
          </cell>
          <cell r="D7299" t="str">
            <v>caùi</v>
          </cell>
          <cell r="F7299">
            <v>1252125</v>
          </cell>
          <cell r="G7299">
            <v>49511</v>
          </cell>
        </row>
        <row r="7300">
          <cell r="B7300" t="str">
            <v>BB.33514</v>
          </cell>
          <cell r="C7300" t="str">
            <v>Laép ñaët ñai khôûi thuûy, ñöôøng kính oáng 700mm</v>
          </cell>
          <cell r="D7300" t="str">
            <v>caùi</v>
          </cell>
          <cell r="F7300">
            <v>1458146</v>
          </cell>
          <cell r="G7300">
            <v>54912</v>
          </cell>
        </row>
        <row r="7301">
          <cell r="B7301" t="str">
            <v>BB.33515</v>
          </cell>
          <cell r="C7301" t="str">
            <v>Laép ñaët ñai khôûi thuûy, ñöôøng kính oáng 800mm</v>
          </cell>
          <cell r="D7301" t="str">
            <v>caùi</v>
          </cell>
          <cell r="F7301">
            <v>1663166</v>
          </cell>
          <cell r="G7301">
            <v>62564</v>
          </cell>
        </row>
        <row r="7302">
          <cell r="B7302" t="str">
            <v>BB.33101</v>
          </cell>
          <cell r="C7302" t="str">
            <v>Laép ñaët Bu, ñöôøng kính BU 50mm</v>
          </cell>
          <cell r="D7302" t="str">
            <v>caùi</v>
          </cell>
          <cell r="F7302">
            <v>79828</v>
          </cell>
          <cell r="G7302">
            <v>6702</v>
          </cell>
        </row>
        <row r="7303">
          <cell r="B7303" t="str">
            <v>BB.33102</v>
          </cell>
          <cell r="C7303" t="str">
            <v>Laép ñaët Bu, ñöôøng kính BU 60mm</v>
          </cell>
          <cell r="D7303" t="str">
            <v>caùi</v>
          </cell>
          <cell r="F7303">
            <v>90459</v>
          </cell>
          <cell r="G7303">
            <v>7540</v>
          </cell>
        </row>
        <row r="7304">
          <cell r="B7304" t="str">
            <v>BB.33103</v>
          </cell>
          <cell r="C7304" t="str">
            <v>Laép ñaët Bu, ñöôøng kính BU 70mm</v>
          </cell>
          <cell r="D7304" t="str">
            <v>caùi</v>
          </cell>
          <cell r="F7304">
            <v>101180</v>
          </cell>
          <cell r="G7304">
            <v>8796</v>
          </cell>
        </row>
        <row r="7305">
          <cell r="B7305" t="str">
            <v>BB.33104</v>
          </cell>
          <cell r="C7305" t="str">
            <v>Laép ñaët Bu, ñöôøng kính BU 80mm</v>
          </cell>
          <cell r="D7305" t="str">
            <v>caùi</v>
          </cell>
          <cell r="F7305">
            <v>111811</v>
          </cell>
          <cell r="G7305">
            <v>9634</v>
          </cell>
        </row>
        <row r="7306">
          <cell r="B7306" t="str">
            <v>BB.33105</v>
          </cell>
          <cell r="C7306" t="str">
            <v>Laép ñaët Bu, ñöôøng kính BU 90mm</v>
          </cell>
          <cell r="D7306" t="str">
            <v>caùi</v>
          </cell>
          <cell r="F7306">
            <v>127533</v>
          </cell>
          <cell r="G7306">
            <v>10472</v>
          </cell>
        </row>
        <row r="7307">
          <cell r="B7307" t="str">
            <v>BB.33106</v>
          </cell>
          <cell r="C7307" t="str">
            <v>Laép ñaët Bu, ñöôøng kính BU 100mm</v>
          </cell>
          <cell r="D7307" t="str">
            <v>caùi</v>
          </cell>
          <cell r="F7307">
            <v>163766</v>
          </cell>
          <cell r="G7307">
            <v>11309</v>
          </cell>
        </row>
        <row r="7308">
          <cell r="B7308" t="str">
            <v>BB.33107</v>
          </cell>
          <cell r="C7308" t="str">
            <v>Laép ñaët Bu, ñöôøng kính BU 110mm</v>
          </cell>
          <cell r="D7308" t="str">
            <v>caùi</v>
          </cell>
          <cell r="F7308">
            <v>175488</v>
          </cell>
          <cell r="G7308">
            <v>12147</v>
          </cell>
        </row>
        <row r="7309">
          <cell r="B7309" t="str">
            <v>BB.33108</v>
          </cell>
          <cell r="C7309" t="str">
            <v>Laép ñaët Bu, ñöôøng kính BU 125mm</v>
          </cell>
          <cell r="D7309" t="str">
            <v>caùi</v>
          </cell>
          <cell r="F7309">
            <v>182478</v>
          </cell>
          <cell r="G7309">
            <v>13404</v>
          </cell>
        </row>
        <row r="7310">
          <cell r="B7310" t="str">
            <v>BB.33109</v>
          </cell>
          <cell r="C7310" t="str">
            <v>Laép ñaët Bu, ñöôøng kính BU 150mm</v>
          </cell>
          <cell r="D7310" t="str">
            <v>caùi</v>
          </cell>
          <cell r="F7310">
            <v>231193</v>
          </cell>
          <cell r="G7310">
            <v>14242</v>
          </cell>
        </row>
        <row r="7311">
          <cell r="B7311" t="str">
            <v>BB.33110</v>
          </cell>
          <cell r="C7311" t="str">
            <v>Laép ñaët Bu, ñöôøng kính BU 160mm</v>
          </cell>
          <cell r="D7311" t="str">
            <v>caùi</v>
          </cell>
          <cell r="F7311">
            <v>258826</v>
          </cell>
          <cell r="G7311">
            <v>14660</v>
          </cell>
        </row>
        <row r="7312">
          <cell r="B7312" t="str">
            <v>BB.33111</v>
          </cell>
          <cell r="C7312" t="str">
            <v>Laép ñaët Bu, ñöôøng kính BU 170mm</v>
          </cell>
          <cell r="D7312" t="str">
            <v>caùi</v>
          </cell>
          <cell r="F7312">
            <v>286729</v>
          </cell>
          <cell r="G7312">
            <v>15498</v>
          </cell>
        </row>
        <row r="7313">
          <cell r="B7313" t="str">
            <v>BB.33112</v>
          </cell>
          <cell r="C7313" t="str">
            <v>Laép ñaët Bu, ñöôøng kính BU 180mm</v>
          </cell>
          <cell r="D7313" t="str">
            <v>caùi</v>
          </cell>
          <cell r="F7313">
            <v>315632</v>
          </cell>
          <cell r="G7313">
            <v>16336</v>
          </cell>
        </row>
        <row r="7314">
          <cell r="B7314" t="str">
            <v>BB.33113</v>
          </cell>
          <cell r="C7314" t="str">
            <v>Laép ñaët Bu, ñöôøng kính BU 200mm</v>
          </cell>
          <cell r="D7314" t="str">
            <v>caùi</v>
          </cell>
          <cell r="F7314">
            <v>377538</v>
          </cell>
          <cell r="G7314">
            <v>18011</v>
          </cell>
        </row>
        <row r="7315">
          <cell r="B7315" t="str">
            <v>BB.33114</v>
          </cell>
          <cell r="C7315" t="str">
            <v>Laép ñaët Bu, ñöôøng kính BU 250mm</v>
          </cell>
          <cell r="D7315" t="str">
            <v>caùi</v>
          </cell>
          <cell r="F7315">
            <v>672167</v>
          </cell>
          <cell r="G7315">
            <v>23038</v>
          </cell>
        </row>
        <row r="7316">
          <cell r="B7316" t="str">
            <v>BB.33115</v>
          </cell>
          <cell r="C7316" t="str">
            <v>Laép ñaët Bu, ñöôøng kính BU 300mm</v>
          </cell>
          <cell r="D7316" t="str">
            <v>caùi</v>
          </cell>
          <cell r="F7316">
            <v>976798</v>
          </cell>
          <cell r="G7316">
            <v>14451</v>
          </cell>
          <cell r="H7316">
            <v>4200</v>
          </cell>
        </row>
        <row r="7317">
          <cell r="B7317" t="str">
            <v>BB.33116</v>
          </cell>
          <cell r="C7317" t="str">
            <v>Laép ñaët Bu, ñöôøng kính BU 350mm</v>
          </cell>
          <cell r="D7317" t="str">
            <v>caùi</v>
          </cell>
          <cell r="F7317">
            <v>1256926</v>
          </cell>
          <cell r="G7317">
            <v>16880</v>
          </cell>
          <cell r="H7317">
            <v>5250</v>
          </cell>
        </row>
        <row r="7318">
          <cell r="B7318" t="str">
            <v>BB.33117</v>
          </cell>
          <cell r="C7318" t="str">
            <v>Laép ñaët Bu, ñöôøng kính BU 400mm</v>
          </cell>
          <cell r="D7318" t="str">
            <v>caùi</v>
          </cell>
          <cell r="F7318">
            <v>1448145</v>
          </cell>
          <cell r="G7318">
            <v>19268</v>
          </cell>
          <cell r="H7318">
            <v>5775</v>
          </cell>
        </row>
        <row r="7319">
          <cell r="B7319" t="str">
            <v>BB.33118</v>
          </cell>
          <cell r="C7319" t="str">
            <v>Laép ñaët Bu, ñöôøng kính BU 500mm</v>
          </cell>
          <cell r="D7319" t="str">
            <v>caùi</v>
          </cell>
          <cell r="F7319">
            <v>2108211</v>
          </cell>
          <cell r="G7319">
            <v>23457</v>
          </cell>
          <cell r="H7319">
            <v>5775</v>
          </cell>
        </row>
        <row r="7320">
          <cell r="B7320" t="str">
            <v>BB.33119</v>
          </cell>
          <cell r="C7320" t="str">
            <v>Laép ñaët Bu, ñöôøng kính BU 600mm</v>
          </cell>
          <cell r="D7320" t="str">
            <v>caùi</v>
          </cell>
          <cell r="F7320">
            <v>2880888</v>
          </cell>
          <cell r="G7320">
            <v>30607</v>
          </cell>
          <cell r="H7320">
            <v>7351</v>
          </cell>
        </row>
        <row r="7321">
          <cell r="B7321" t="str">
            <v>BB.33120</v>
          </cell>
          <cell r="C7321" t="str">
            <v>Laép ñaët Bu, ñöôøng kính BU 700mm</v>
          </cell>
          <cell r="D7321" t="str">
            <v>caùi</v>
          </cell>
          <cell r="F7321">
            <v>3733173</v>
          </cell>
          <cell r="G7321">
            <v>36908</v>
          </cell>
          <cell r="H7321">
            <v>7351</v>
          </cell>
        </row>
        <row r="7322">
          <cell r="B7322" t="str">
            <v>BB.33121</v>
          </cell>
          <cell r="C7322" t="str">
            <v>Laép ñaët Bu, ñöôøng kính BU 800mm</v>
          </cell>
          <cell r="D7322" t="str">
            <v>caùi</v>
          </cell>
          <cell r="F7322">
            <v>4509451</v>
          </cell>
          <cell r="G7322">
            <v>42309</v>
          </cell>
          <cell r="H7322">
            <v>7351</v>
          </cell>
        </row>
        <row r="7323">
          <cell r="B7323" t="str">
            <v>BB.33122</v>
          </cell>
          <cell r="C7323" t="str">
            <v>Laép ñaët Bu, ñöôøng kính BU 900mm</v>
          </cell>
          <cell r="D7323" t="str">
            <v>caùi</v>
          </cell>
          <cell r="F7323">
            <v>5315431</v>
          </cell>
          <cell r="G7323">
            <v>50861</v>
          </cell>
          <cell r="H7323">
            <v>7351</v>
          </cell>
        </row>
        <row r="7324">
          <cell r="B7324" t="str">
            <v>BB.33123</v>
          </cell>
          <cell r="C7324" t="str">
            <v>Laép ñaët Bu, ñöôøng kính BU 1000mm</v>
          </cell>
          <cell r="D7324" t="str">
            <v>caùi</v>
          </cell>
          <cell r="F7324">
            <v>6092609</v>
          </cell>
          <cell r="G7324">
            <v>58513</v>
          </cell>
          <cell r="H7324">
            <v>7351</v>
          </cell>
        </row>
        <row r="7325">
          <cell r="B7325" t="str">
            <v>BB.33124</v>
          </cell>
          <cell r="C7325" t="str">
            <v>Laép ñaët Bu, ñöôøng kính BU 1100mm</v>
          </cell>
          <cell r="D7325" t="str">
            <v>caùi</v>
          </cell>
          <cell r="F7325">
            <v>6899490</v>
          </cell>
          <cell r="G7325">
            <v>72466</v>
          </cell>
          <cell r="H7325">
            <v>7351</v>
          </cell>
        </row>
        <row r="7326">
          <cell r="B7326" t="str">
            <v>BB.33125</v>
          </cell>
          <cell r="C7326" t="str">
            <v>Laép ñaët Bu, ñöôøng kính BU 1200mm</v>
          </cell>
          <cell r="D7326" t="str">
            <v>caùi</v>
          </cell>
          <cell r="F7326">
            <v>7607261</v>
          </cell>
          <cell r="G7326">
            <v>78317</v>
          </cell>
          <cell r="H7326">
            <v>8401</v>
          </cell>
        </row>
        <row r="7327">
          <cell r="B7327" t="str">
            <v>BB.33126</v>
          </cell>
          <cell r="C7327" t="str">
            <v>Laép ñaët Bu, ñöôøng kính BU 1400mm</v>
          </cell>
          <cell r="D7327" t="str">
            <v>caùi</v>
          </cell>
          <cell r="F7327">
            <v>9163516</v>
          </cell>
          <cell r="G7327">
            <v>97222</v>
          </cell>
          <cell r="H7327">
            <v>8401</v>
          </cell>
        </row>
        <row r="7328">
          <cell r="B7328" t="str">
            <v>BB.33127</v>
          </cell>
          <cell r="C7328" t="str">
            <v>Laép ñaët Bu, ñöôøng kính BU 1600mm</v>
          </cell>
          <cell r="D7328" t="str">
            <v>caùi</v>
          </cell>
          <cell r="F7328">
            <v>10725172</v>
          </cell>
          <cell r="G7328">
            <v>122877</v>
          </cell>
          <cell r="H7328">
            <v>8401</v>
          </cell>
        </row>
        <row r="7329">
          <cell r="B7329" t="str">
            <v>BB.33128</v>
          </cell>
          <cell r="C7329" t="str">
            <v>Laép ñaët Bu, ñöôøng kính BU 1800mm</v>
          </cell>
          <cell r="D7329" t="str">
            <v>caùi</v>
          </cell>
          <cell r="F7329">
            <v>12299430</v>
          </cell>
          <cell r="G7329">
            <v>135030</v>
          </cell>
          <cell r="H7329">
            <v>8401</v>
          </cell>
        </row>
        <row r="7330">
          <cell r="B7330" t="str">
            <v>BB.33129</v>
          </cell>
          <cell r="C7330" t="str">
            <v>Laép ñaët Bu, ñöôøng kính BU 2000mm</v>
          </cell>
          <cell r="D7330" t="str">
            <v>caùi</v>
          </cell>
          <cell r="F7330">
            <v>13858386</v>
          </cell>
          <cell r="G7330">
            <v>153034</v>
          </cell>
          <cell r="H7330">
            <v>8401</v>
          </cell>
        </row>
        <row r="7331">
          <cell r="B7331" t="str">
            <v>BB.33201</v>
          </cell>
          <cell r="C7331" t="str">
            <v>Laép ñaët Be, ñöôøng kính BE 50mm</v>
          </cell>
          <cell r="D7331" t="str">
            <v>caùi</v>
          </cell>
          <cell r="F7331">
            <v>104560</v>
          </cell>
          <cell r="G7331">
            <v>4608</v>
          </cell>
        </row>
        <row r="7332">
          <cell r="B7332" t="str">
            <v>BB.33202</v>
          </cell>
          <cell r="C7332" t="str">
            <v>Laép ñaët Be, ñöôøng kính BE 60mm</v>
          </cell>
          <cell r="D7332" t="str">
            <v>caùi</v>
          </cell>
          <cell r="F7332">
            <v>112211</v>
          </cell>
          <cell r="G7332">
            <v>5445</v>
          </cell>
        </row>
        <row r="7333">
          <cell r="B7333" t="str">
            <v>BB.33203</v>
          </cell>
          <cell r="C7333" t="str">
            <v>Laép ñaët Be, ñöôøng kính BE 70mm</v>
          </cell>
          <cell r="D7333" t="str">
            <v>caùi</v>
          </cell>
          <cell r="F7333">
            <v>3415532</v>
          </cell>
          <cell r="G7333">
            <v>6283</v>
          </cell>
        </row>
        <row r="7334">
          <cell r="B7334" t="str">
            <v>BB.33204</v>
          </cell>
          <cell r="C7334" t="str">
            <v>Laép ñaët Be, ñöôøng kính BE 80mm</v>
          </cell>
          <cell r="D7334" t="str">
            <v>caùi</v>
          </cell>
          <cell r="F7334">
            <v>130513</v>
          </cell>
          <cell r="G7334">
            <v>6702</v>
          </cell>
        </row>
        <row r="7335">
          <cell r="B7335" t="str">
            <v>BB.33205</v>
          </cell>
          <cell r="C7335" t="str">
            <v>Laép ñaët Be, ñöôøng kính BE 90mm</v>
          </cell>
          <cell r="D7335" t="str">
            <v>caùi</v>
          </cell>
          <cell r="F7335">
            <v>144664</v>
          </cell>
          <cell r="G7335">
            <v>7540</v>
          </cell>
        </row>
        <row r="7336">
          <cell r="B7336" t="str">
            <v>BB.33206</v>
          </cell>
          <cell r="C7336" t="str">
            <v>Laép ñaët Be, ñöôøng kính BE 100mm</v>
          </cell>
          <cell r="D7336" t="str">
            <v>caùi</v>
          </cell>
          <cell r="F7336">
            <v>159866</v>
          </cell>
          <cell r="G7336">
            <v>7959</v>
          </cell>
        </row>
        <row r="7337">
          <cell r="B7337" t="str">
            <v>BB.33207</v>
          </cell>
          <cell r="C7337" t="str">
            <v>Laép ñaët Be, ñöôøng kính BE 110mm</v>
          </cell>
          <cell r="D7337" t="str">
            <v>caùi</v>
          </cell>
          <cell r="F7337">
            <v>177118</v>
          </cell>
          <cell r="G7337">
            <v>8377</v>
          </cell>
        </row>
        <row r="7338">
          <cell r="B7338" t="str">
            <v>BB.33208</v>
          </cell>
          <cell r="C7338" t="str">
            <v>Laép ñaët Be, ñöôøng kính BE 125mm</v>
          </cell>
          <cell r="D7338" t="str">
            <v>caùi</v>
          </cell>
          <cell r="F7338">
            <v>202920</v>
          </cell>
          <cell r="G7338">
            <v>9215</v>
          </cell>
        </row>
        <row r="7339">
          <cell r="B7339" t="str">
            <v>BB.33209</v>
          </cell>
          <cell r="C7339" t="str">
            <v>Laép ñaët Be, ñöôøng kính BE 150mm</v>
          </cell>
          <cell r="D7339" t="str">
            <v>caùi</v>
          </cell>
          <cell r="F7339">
            <v>253475</v>
          </cell>
          <cell r="G7339">
            <v>10053</v>
          </cell>
        </row>
        <row r="7340">
          <cell r="B7340" t="str">
            <v>BB.33210</v>
          </cell>
          <cell r="C7340" t="str">
            <v>Laép ñaët Be, ñöôøng kính BE 160mm</v>
          </cell>
          <cell r="D7340" t="str">
            <v>caùi</v>
          </cell>
          <cell r="F7340">
            <v>271027</v>
          </cell>
          <cell r="G7340">
            <v>10472</v>
          </cell>
        </row>
        <row r="7341">
          <cell r="B7341" t="str">
            <v>BB.33211</v>
          </cell>
          <cell r="C7341" t="str">
            <v>Laép ñaët Be, ñöôøng kính BE 170mm</v>
          </cell>
          <cell r="D7341" t="str">
            <v>caùi</v>
          </cell>
          <cell r="F7341">
            <v>290779</v>
          </cell>
          <cell r="G7341">
            <v>10891</v>
          </cell>
        </row>
        <row r="7342">
          <cell r="B7342" t="str">
            <v>BB.33212</v>
          </cell>
          <cell r="C7342" t="str">
            <v>Laép ñaët Be, ñöôøng kính BE 180mm</v>
          </cell>
          <cell r="D7342" t="str">
            <v>caùi</v>
          </cell>
          <cell r="F7342">
            <v>310881</v>
          </cell>
          <cell r="G7342">
            <v>11309</v>
          </cell>
        </row>
        <row r="7343">
          <cell r="B7343" t="str">
            <v>BB.33213</v>
          </cell>
          <cell r="C7343" t="str">
            <v>Laép ñaët Be, ñöôøng kính BE 200mm</v>
          </cell>
          <cell r="D7343" t="str">
            <v>caùi</v>
          </cell>
          <cell r="F7343">
            <v>360446</v>
          </cell>
          <cell r="G7343">
            <v>12566</v>
          </cell>
        </row>
        <row r="7344">
          <cell r="B7344" t="str">
            <v>BB.33214</v>
          </cell>
          <cell r="C7344" t="str">
            <v>Laép ñaët Be, ñöôøng kính BE 240mm</v>
          </cell>
          <cell r="D7344" t="str">
            <v>caùi</v>
          </cell>
          <cell r="F7344">
            <v>4650</v>
          </cell>
          <cell r="G7344">
            <v>16336</v>
          </cell>
        </row>
        <row r="7345">
          <cell r="B7345" t="str">
            <v>BB.33215</v>
          </cell>
          <cell r="C7345" t="str">
            <v>Laép ñaët Be, ñöôøng kính BE 300mm</v>
          </cell>
          <cell r="D7345" t="str">
            <v>caùi</v>
          </cell>
          <cell r="F7345">
            <v>1030403</v>
          </cell>
          <cell r="G7345">
            <v>10053</v>
          </cell>
          <cell r="H7345">
            <v>4200</v>
          </cell>
        </row>
        <row r="7346">
          <cell r="B7346" t="str">
            <v>BB.33216</v>
          </cell>
          <cell r="C7346" t="str">
            <v>Laép ñaët Be, ñöôøng kính BE 350mm</v>
          </cell>
          <cell r="D7346" t="str">
            <v>caùi</v>
          </cell>
          <cell r="F7346">
            <v>1357736</v>
          </cell>
          <cell r="G7346">
            <v>11728</v>
          </cell>
          <cell r="H7346">
            <v>5250</v>
          </cell>
        </row>
        <row r="7347">
          <cell r="B7347" t="str">
            <v>BB.33217</v>
          </cell>
          <cell r="C7347" t="str">
            <v>Laép ñaët Be, ñöôøng kính BE 400mm</v>
          </cell>
          <cell r="D7347" t="str">
            <v>caùi</v>
          </cell>
          <cell r="F7347">
            <v>1570927</v>
          </cell>
          <cell r="G7347">
            <v>14660</v>
          </cell>
          <cell r="H7347">
            <v>5775</v>
          </cell>
        </row>
        <row r="7348">
          <cell r="B7348" t="str">
            <v>BB.33218</v>
          </cell>
          <cell r="C7348" t="str">
            <v>Laép ñaët Be, ñöôøng kính BE 500mm</v>
          </cell>
          <cell r="D7348" t="str">
            <v>caùi</v>
          </cell>
          <cell r="F7348">
            <v>2185719</v>
          </cell>
          <cell r="G7348">
            <v>18011</v>
          </cell>
          <cell r="H7348">
            <v>5775</v>
          </cell>
        </row>
        <row r="7349">
          <cell r="B7349" t="str">
            <v>BB.33219</v>
          </cell>
          <cell r="C7349" t="str">
            <v>Laép ñaët Be, ñöôøng kính BE 600mm</v>
          </cell>
          <cell r="D7349" t="str">
            <v>caùi</v>
          </cell>
          <cell r="F7349">
            <v>2911191</v>
          </cell>
          <cell r="G7349">
            <v>23405</v>
          </cell>
          <cell r="H7349">
            <v>7351</v>
          </cell>
        </row>
        <row r="7350">
          <cell r="B7350" t="str">
            <v>BB.33220</v>
          </cell>
          <cell r="C7350" t="str">
            <v>Laép ñaët Be, ñöôøng kính BE 700mm</v>
          </cell>
          <cell r="D7350" t="str">
            <v>caùi</v>
          </cell>
          <cell r="F7350">
            <v>3603300</v>
          </cell>
          <cell r="G7350">
            <v>27006</v>
          </cell>
          <cell r="H7350">
            <v>7351</v>
          </cell>
        </row>
        <row r="7351">
          <cell r="B7351" t="str">
            <v>BB.33221</v>
          </cell>
          <cell r="C7351" t="str">
            <v>Laép ñaët Be, ñöôøng kính BE 800mm</v>
          </cell>
          <cell r="D7351" t="str">
            <v>caùi</v>
          </cell>
          <cell r="F7351">
            <v>4296010</v>
          </cell>
          <cell r="G7351">
            <v>32407</v>
          </cell>
          <cell r="H7351">
            <v>7351</v>
          </cell>
        </row>
        <row r="7352">
          <cell r="B7352" t="str">
            <v>BB.33222</v>
          </cell>
          <cell r="C7352" t="str">
            <v>Laép ñaët Be, ñöôøng kính BE 900mm</v>
          </cell>
          <cell r="D7352" t="str">
            <v>caùi</v>
          </cell>
          <cell r="F7352">
            <v>4988569</v>
          </cell>
          <cell r="G7352">
            <v>38709</v>
          </cell>
          <cell r="H7352">
            <v>7351</v>
          </cell>
        </row>
        <row r="7353">
          <cell r="B7353" t="str">
            <v>BB.33223</v>
          </cell>
          <cell r="C7353" t="str">
            <v>Laép ñaët Be, ñöôøng kính BE 1000mm</v>
          </cell>
          <cell r="D7353" t="str">
            <v>caùi</v>
          </cell>
          <cell r="F7353">
            <v>5681428</v>
          </cell>
          <cell r="G7353">
            <v>45010</v>
          </cell>
          <cell r="H7353">
            <v>7351</v>
          </cell>
        </row>
        <row r="7354">
          <cell r="B7354" t="str">
            <v>BB.33224</v>
          </cell>
          <cell r="C7354" t="str">
            <v>Laép ñaët Be, ñöôøng kính BE 1100mm</v>
          </cell>
          <cell r="D7354" t="str">
            <v>caùi</v>
          </cell>
          <cell r="F7354">
            <v>6375637</v>
          </cell>
          <cell r="G7354">
            <v>50411</v>
          </cell>
          <cell r="H7354">
            <v>7351</v>
          </cell>
        </row>
        <row r="7355">
          <cell r="B7355" t="str">
            <v>BB.33225</v>
          </cell>
          <cell r="C7355" t="str">
            <v>Laép ñaët Be, ñöôøng kính BE 1200mm</v>
          </cell>
          <cell r="D7355" t="str">
            <v>caùi</v>
          </cell>
          <cell r="F7355">
            <v>7068347</v>
          </cell>
          <cell r="G7355">
            <v>60313</v>
          </cell>
          <cell r="H7355">
            <v>7351</v>
          </cell>
        </row>
        <row r="7356">
          <cell r="B7356" t="str">
            <v>BB.33226</v>
          </cell>
          <cell r="C7356" t="str">
            <v>Laép ñaët Be, ñöôøng kính BE 1400mm</v>
          </cell>
          <cell r="D7356" t="str">
            <v>caùi</v>
          </cell>
          <cell r="F7356">
            <v>8452265</v>
          </cell>
          <cell r="G7356">
            <v>76517</v>
          </cell>
          <cell r="H7356">
            <v>8401</v>
          </cell>
        </row>
        <row r="7357">
          <cell r="B7357" t="str">
            <v>BB.33227</v>
          </cell>
          <cell r="C7357" t="str">
            <v>Laép ñaët Be, ñöôøng kính BE 1500mm</v>
          </cell>
          <cell r="D7357" t="str">
            <v>caùi</v>
          </cell>
          <cell r="F7357">
            <v>9144974</v>
          </cell>
          <cell r="G7357">
            <v>83269</v>
          </cell>
          <cell r="H7357">
            <v>8401</v>
          </cell>
        </row>
        <row r="7358">
          <cell r="B7358" t="str">
            <v>BB.33228</v>
          </cell>
          <cell r="C7358" t="str">
            <v>Laép ñaët Be, ñöôøng kính BE 1600mm</v>
          </cell>
          <cell r="D7358" t="str">
            <v>caùi</v>
          </cell>
          <cell r="F7358">
            <v>9837684</v>
          </cell>
          <cell r="G7358">
            <v>94521</v>
          </cell>
          <cell r="H7358">
            <v>8401</v>
          </cell>
        </row>
        <row r="7359">
          <cell r="B7359" t="str">
            <v>BB.33229</v>
          </cell>
          <cell r="C7359" t="str">
            <v>Laép ñaët Be, ñöôøng kính BE 1800mm</v>
          </cell>
          <cell r="D7359" t="str">
            <v>caùi</v>
          </cell>
          <cell r="F7359">
            <v>11221602</v>
          </cell>
          <cell r="G7359">
            <v>103523</v>
          </cell>
          <cell r="H7359">
            <v>8401</v>
          </cell>
        </row>
        <row r="7360">
          <cell r="B7360" t="str">
            <v>BB.33230</v>
          </cell>
          <cell r="C7360" t="str">
            <v>Laép ñaët Be, ñöôøng kính BE 2000mm</v>
          </cell>
          <cell r="D7360" t="str">
            <v>caùi</v>
          </cell>
          <cell r="F7360">
            <v>12611521</v>
          </cell>
          <cell r="G7360">
            <v>117926</v>
          </cell>
          <cell r="H7360">
            <v>8401</v>
          </cell>
        </row>
        <row r="7361">
          <cell r="B7361" t="str">
            <v>BB.33301</v>
          </cell>
          <cell r="C7361" t="str">
            <v>Laép ñaët moái noái meàm, ñöôøng kính moái noái meàm&lt;=50mm</v>
          </cell>
          <cell r="D7361" t="str">
            <v>caùi</v>
          </cell>
          <cell r="F7361">
            <v>44004</v>
          </cell>
          <cell r="G7361">
            <v>10891</v>
          </cell>
        </row>
        <row r="7362">
          <cell r="B7362" t="str">
            <v>BB.33302</v>
          </cell>
          <cell r="C7362" t="str">
            <v>Laép ñaët moái noái meàm, ñöôøng kính moái noái meàm 75mm</v>
          </cell>
          <cell r="D7362" t="str">
            <v>caùi</v>
          </cell>
          <cell r="F7362">
            <v>57006</v>
          </cell>
          <cell r="G7362">
            <v>15917</v>
          </cell>
        </row>
        <row r="7363">
          <cell r="B7363" t="str">
            <v>BB.33303</v>
          </cell>
          <cell r="C7363" t="str">
            <v>Laép ñaët moái noái meàm, ñöôøng kính moái noái meàm 100mm</v>
          </cell>
          <cell r="D7363" t="str">
            <v>caùi</v>
          </cell>
          <cell r="F7363">
            <v>86009</v>
          </cell>
          <cell r="G7363">
            <v>19268</v>
          </cell>
        </row>
        <row r="7364">
          <cell r="B7364" t="str">
            <v>BB.33304</v>
          </cell>
          <cell r="C7364" t="str">
            <v>Laép ñaët moái noái meàm, ñöôøng kính moái noái meàm 150mm</v>
          </cell>
          <cell r="D7364" t="str">
            <v>caùi</v>
          </cell>
          <cell r="F7364">
            <v>111011</v>
          </cell>
          <cell r="G7364">
            <v>23038</v>
          </cell>
        </row>
        <row r="7365">
          <cell r="B7365" t="str">
            <v>BB.33305</v>
          </cell>
          <cell r="C7365" t="str">
            <v>Laép ñaët moái noái meàm, ñöôøng kính moái noái meàm 200mm</v>
          </cell>
          <cell r="D7365" t="str">
            <v>caùi</v>
          </cell>
          <cell r="F7365">
            <v>136014</v>
          </cell>
          <cell r="G7365">
            <v>29321</v>
          </cell>
        </row>
        <row r="7366">
          <cell r="B7366" t="str">
            <v>BB.33306</v>
          </cell>
          <cell r="C7366" t="str">
            <v>Laép ñaët moái noái meàm, ñöôøng kính moái noái meàm 250mm</v>
          </cell>
          <cell r="D7366" t="str">
            <v>caùi</v>
          </cell>
          <cell r="F7366">
            <v>197020</v>
          </cell>
          <cell r="G7366">
            <v>33510</v>
          </cell>
        </row>
        <row r="7367">
          <cell r="B7367" t="str">
            <v>BB.33307</v>
          </cell>
          <cell r="C7367" t="str">
            <v>Laép ñaët moái noái meàm, ñöôøng kính moái noái meàm 300mm</v>
          </cell>
          <cell r="D7367" t="str">
            <v>caùi</v>
          </cell>
          <cell r="F7367">
            <v>222022</v>
          </cell>
          <cell r="G7367">
            <v>30578</v>
          </cell>
          <cell r="H7367">
            <v>7351</v>
          </cell>
        </row>
        <row r="7368">
          <cell r="B7368" t="str">
            <v>BB.33308</v>
          </cell>
          <cell r="C7368" t="str">
            <v>Laép ñaët moái noái meàm, ñöôøng kính moái noái meàm 350mm</v>
          </cell>
          <cell r="D7368" t="str">
            <v>caùi</v>
          </cell>
          <cell r="F7368">
            <v>271027</v>
          </cell>
          <cell r="G7368">
            <v>36861</v>
          </cell>
          <cell r="H7368">
            <v>7351</v>
          </cell>
        </row>
        <row r="7369">
          <cell r="B7369" t="str">
            <v>BB.33309</v>
          </cell>
          <cell r="C7369" t="str">
            <v>Laép ñaët moái noái meàm, ñöôøng kính moái noái meàm 400mm</v>
          </cell>
          <cell r="D7369" t="str">
            <v>caùi</v>
          </cell>
          <cell r="F7369">
            <v>296030</v>
          </cell>
          <cell r="G7369">
            <v>41468</v>
          </cell>
          <cell r="H7369">
            <v>9451</v>
          </cell>
        </row>
        <row r="7370">
          <cell r="B7370" t="str">
            <v>BB.33310</v>
          </cell>
          <cell r="C7370" t="str">
            <v>Laép ñaët moái noái meàm, ñöôøng kính moái noái meàm 500mm</v>
          </cell>
          <cell r="D7370" t="str">
            <v>caùi</v>
          </cell>
          <cell r="F7370">
            <v>370037</v>
          </cell>
          <cell r="G7370">
            <v>49008</v>
          </cell>
          <cell r="H7370">
            <v>9451</v>
          </cell>
        </row>
        <row r="7371">
          <cell r="B7371" t="str">
            <v>BB.33311</v>
          </cell>
          <cell r="C7371" t="str">
            <v>Laép ñaët moái noái meàm, ñöôøng kính moái noái meàm 600mm</v>
          </cell>
          <cell r="D7371" t="str">
            <v>caùi</v>
          </cell>
          <cell r="F7371">
            <v>460046</v>
          </cell>
          <cell r="G7371">
            <v>63014</v>
          </cell>
          <cell r="H7371">
            <v>11551</v>
          </cell>
        </row>
        <row r="7372">
          <cell r="B7372" t="str">
            <v>BB.33312</v>
          </cell>
          <cell r="C7372" t="str">
            <v>Laép ñaët moái noái meàm, ñöôøng kính moái noái meàm 700mm</v>
          </cell>
          <cell r="D7372" t="str">
            <v>caùi</v>
          </cell>
          <cell r="F7372">
            <v>542054</v>
          </cell>
          <cell r="G7372">
            <v>70666</v>
          </cell>
          <cell r="H7372">
            <v>11551</v>
          </cell>
        </row>
        <row r="7373">
          <cell r="B7373" t="str">
            <v>BB.33313</v>
          </cell>
          <cell r="C7373" t="str">
            <v>Laép ñaët moái noái meàm, ñöôøng kính moái noái meàm 800mm</v>
          </cell>
          <cell r="D7373" t="str">
            <v>caùi</v>
          </cell>
          <cell r="F7373">
            <v>592059</v>
          </cell>
          <cell r="G7373">
            <v>81018</v>
          </cell>
          <cell r="H7373">
            <v>14701</v>
          </cell>
        </row>
        <row r="7374">
          <cell r="B7374" t="str">
            <v>BB.33314</v>
          </cell>
          <cell r="C7374" t="str">
            <v>Laép ñaët moái noái meàm, ñöôøng kính moái noái meàm 900mm</v>
          </cell>
          <cell r="D7374" t="str">
            <v>caùi</v>
          </cell>
          <cell r="F7374">
            <v>674067</v>
          </cell>
          <cell r="G7374">
            <v>86419</v>
          </cell>
          <cell r="H7374">
            <v>14701</v>
          </cell>
        </row>
        <row r="7375">
          <cell r="B7375" t="str">
            <v>BB.33315</v>
          </cell>
          <cell r="C7375" t="str">
            <v>Laép ñaët moái noái meàm, ñöôøng kính moái noái meàm 1100mm</v>
          </cell>
          <cell r="D7375" t="str">
            <v>caùi</v>
          </cell>
          <cell r="F7375">
            <v>902090</v>
          </cell>
          <cell r="G7375">
            <v>105773</v>
          </cell>
          <cell r="H7375">
            <v>14701</v>
          </cell>
        </row>
        <row r="7376">
          <cell r="B7376" t="str">
            <v>BB.33316</v>
          </cell>
          <cell r="C7376" t="str">
            <v>Laép ñaët moái noái meàm, ñöôøng kính moái noái meàm 1200mm</v>
          </cell>
          <cell r="D7376" t="str">
            <v>caùi</v>
          </cell>
          <cell r="F7376">
            <v>952095</v>
          </cell>
          <cell r="G7376">
            <v>115676</v>
          </cell>
          <cell r="H7376">
            <v>16801</v>
          </cell>
        </row>
        <row r="7377">
          <cell r="B7377" t="str">
            <v>BB.33317</v>
          </cell>
          <cell r="C7377" t="str">
            <v>Laép ñaët moái noái meàm, ñöôøng kính moái noái meàm 1250mm</v>
          </cell>
          <cell r="D7377" t="str">
            <v>caùi</v>
          </cell>
          <cell r="F7377">
            <v>977098</v>
          </cell>
          <cell r="G7377">
            <v>120177</v>
          </cell>
          <cell r="H7377">
            <v>16801</v>
          </cell>
        </row>
        <row r="7378">
          <cell r="B7378" t="str">
            <v>BB.33318</v>
          </cell>
          <cell r="C7378" t="str">
            <v>Laép ñaët moái noái meàm, ñöôøng kính moái noái meàm 1300mm</v>
          </cell>
          <cell r="D7378" t="str">
            <v>caùi</v>
          </cell>
          <cell r="F7378">
            <v>1002100</v>
          </cell>
          <cell r="G7378">
            <v>125128</v>
          </cell>
          <cell r="H7378">
            <v>16801</v>
          </cell>
        </row>
        <row r="7379">
          <cell r="B7379" t="str">
            <v>BB.33319</v>
          </cell>
          <cell r="C7379" t="str">
            <v>Laép ñaët moái noái meàm, ñöôøng kính moái noái meàm 1350mm</v>
          </cell>
          <cell r="D7379" t="str">
            <v>caùi</v>
          </cell>
          <cell r="F7379">
            <v>1027103</v>
          </cell>
          <cell r="G7379">
            <v>130079</v>
          </cell>
          <cell r="H7379">
            <v>16801</v>
          </cell>
        </row>
        <row r="7380">
          <cell r="B7380" t="str">
            <v>BB.33320</v>
          </cell>
          <cell r="C7380" t="str">
            <v>Laép ñaët moái noái meàm, ñöôøng kính moái noái meàm 1400mm</v>
          </cell>
          <cell r="D7380" t="str">
            <v>caùi</v>
          </cell>
          <cell r="F7380">
            <v>1096110</v>
          </cell>
          <cell r="G7380">
            <v>134580</v>
          </cell>
          <cell r="H7380">
            <v>16801</v>
          </cell>
        </row>
        <row r="7381">
          <cell r="B7381" t="str">
            <v>BB.33321</v>
          </cell>
          <cell r="C7381" t="str">
            <v>Laép ñaët moái noái meàm, ñöôøng kính moái noái meàm 1500mm</v>
          </cell>
          <cell r="D7381" t="str">
            <v>caùi</v>
          </cell>
          <cell r="F7381">
            <v>1182118</v>
          </cell>
          <cell r="G7381">
            <v>144482</v>
          </cell>
          <cell r="H7381">
            <v>18902</v>
          </cell>
        </row>
        <row r="7382">
          <cell r="B7382" t="str">
            <v>BB.33322</v>
          </cell>
          <cell r="C7382" t="str">
            <v>Laép ñaët moái noái meàm, ñöôøng kính moái noái meàm 1600mm</v>
          </cell>
          <cell r="D7382" t="str">
            <v>caùi</v>
          </cell>
          <cell r="F7382">
            <v>1280128</v>
          </cell>
          <cell r="G7382">
            <v>153934</v>
          </cell>
          <cell r="H7382">
            <v>18902</v>
          </cell>
        </row>
        <row r="7383">
          <cell r="B7383" t="str">
            <v>BB.33323</v>
          </cell>
          <cell r="C7383" t="str">
            <v>Laép ñaët moái noái meàm, ñöôøng kính moái noái meàm 1700mm</v>
          </cell>
          <cell r="D7383" t="str">
            <v>caùi</v>
          </cell>
          <cell r="F7383">
            <v>1354135</v>
          </cell>
          <cell r="G7383">
            <v>163386</v>
          </cell>
          <cell r="H7383">
            <v>21002</v>
          </cell>
        </row>
        <row r="7384">
          <cell r="B7384" t="str">
            <v>BB.33324</v>
          </cell>
          <cell r="C7384" t="str">
            <v>Laép ñaët moái noái meàm, ñöôøng kính moái noái meàm 1800mm</v>
          </cell>
          <cell r="D7384" t="str">
            <v>caùi</v>
          </cell>
          <cell r="F7384">
            <v>1428143</v>
          </cell>
          <cell r="G7384">
            <v>173288</v>
          </cell>
          <cell r="H7384">
            <v>21002</v>
          </cell>
        </row>
        <row r="7385">
          <cell r="B7385" t="str">
            <v>BB.33325</v>
          </cell>
          <cell r="C7385" t="str">
            <v>Laép ñaët moái noái meàm, ñöôøng kính moái noái meàm 1900mm</v>
          </cell>
          <cell r="D7385" t="str">
            <v>caùi</v>
          </cell>
          <cell r="F7385">
            <v>1502150</v>
          </cell>
          <cell r="G7385">
            <v>182741</v>
          </cell>
          <cell r="H7385">
            <v>21002</v>
          </cell>
        </row>
        <row r="7386">
          <cell r="B7386" t="str">
            <v>BB.33326</v>
          </cell>
          <cell r="C7386" t="str">
            <v>Laép ñaët moái noái meàm, ñöôøng kính moái noái meàm 2000mm</v>
          </cell>
          <cell r="D7386" t="str">
            <v>caùi</v>
          </cell>
          <cell r="F7386">
            <v>1576158</v>
          </cell>
          <cell r="G7386">
            <v>192643</v>
          </cell>
          <cell r="H7386">
            <v>21002</v>
          </cell>
        </row>
        <row r="7387">
          <cell r="B7387" t="str">
            <v>BB.33401</v>
          </cell>
          <cell r="C7387" t="str">
            <v>Laép ñaët moái noái lieân keát treân tuyeán daãn xaêng daàu, ñöôøng kính moái noái 57x3.5mm</v>
          </cell>
          <cell r="D7387" t="str">
            <v>moái</v>
          </cell>
          <cell r="F7387">
            <v>899</v>
          </cell>
          <cell r="G7387">
            <v>26556</v>
          </cell>
          <cell r="H7387">
            <v>1067</v>
          </cell>
        </row>
        <row r="7388">
          <cell r="B7388" t="str">
            <v>BB.33402</v>
          </cell>
          <cell r="C7388" t="str">
            <v>Laép ñaët moái noái lieân keát treân tuyeán daãn xaêng daàu, ñöôøng kính moái noái 67-89x4mm</v>
          </cell>
          <cell r="D7388" t="str">
            <v>moái</v>
          </cell>
          <cell r="F7388">
            <v>2247</v>
          </cell>
          <cell r="G7388">
            <v>36008</v>
          </cell>
          <cell r="H7388">
            <v>4269</v>
          </cell>
        </row>
        <row r="7389">
          <cell r="B7389" t="str">
            <v>BB.33403</v>
          </cell>
          <cell r="C7389" t="str">
            <v>Laép ñaët moái noái lieân keát treân tuyeán daãn xaêng daàu, ñöôøng kính moái noái 108x4mm</v>
          </cell>
          <cell r="D7389" t="str">
            <v>moái</v>
          </cell>
          <cell r="F7389">
            <v>2733</v>
          </cell>
          <cell r="G7389">
            <v>43210</v>
          </cell>
          <cell r="H7389">
            <v>5336</v>
          </cell>
        </row>
        <row r="7390">
          <cell r="B7390" t="str">
            <v>BB.33404</v>
          </cell>
          <cell r="C7390" t="str">
            <v>Laép ñaët moái noái lieân keát treân tuyeán daãn xaêng daàu, ñöôøng kính moái noái 159x5mm</v>
          </cell>
          <cell r="D7390" t="str">
            <v>moái</v>
          </cell>
          <cell r="F7390">
            <v>6084</v>
          </cell>
          <cell r="G7390">
            <v>54012</v>
          </cell>
          <cell r="H7390">
            <v>11739</v>
          </cell>
        </row>
        <row r="7391">
          <cell r="B7391" t="str">
            <v>BB.33405</v>
          </cell>
          <cell r="C7391" t="str">
            <v>Laép ñaët moái noái lieân keát treân tuyeán daãn xaêng daàu, ñöôøng kính moái noái 219x7mm</v>
          </cell>
          <cell r="D7391" t="str">
            <v>moái</v>
          </cell>
          <cell r="F7391">
            <v>12398</v>
          </cell>
          <cell r="G7391">
            <v>64814</v>
          </cell>
          <cell r="H7391">
            <v>174361</v>
          </cell>
        </row>
        <row r="7392">
          <cell r="B7392" t="str">
            <v>BB.33406</v>
          </cell>
          <cell r="C7392" t="str">
            <v>Laép ñaët moái noái lieân keát treân tuyeán daãn xaêng daàu, ñöôøng kính moái noái 273x8mm</v>
          </cell>
          <cell r="D7392" t="str">
            <v>moái</v>
          </cell>
          <cell r="F7392">
            <v>17437</v>
          </cell>
          <cell r="G7392">
            <v>72016</v>
          </cell>
          <cell r="H7392">
            <v>187167</v>
          </cell>
        </row>
        <row r="7393">
          <cell r="B7393" t="str">
            <v>BB.36201</v>
          </cell>
          <cell r="C7393" t="str">
            <v>Laép ñaët van xaû khí, ñöôøng kính van 25mm</v>
          </cell>
          <cell r="D7393" t="str">
            <v>caùi</v>
          </cell>
          <cell r="F7393">
            <v>74607</v>
          </cell>
          <cell r="G7393">
            <v>6301</v>
          </cell>
        </row>
        <row r="7394">
          <cell r="B7394" t="str">
            <v>BB.36202</v>
          </cell>
          <cell r="C7394" t="str">
            <v>Laép ñaët van xaû khí, ñöôøng kính van 32mm</v>
          </cell>
          <cell r="D7394" t="str">
            <v>caùi</v>
          </cell>
          <cell r="F7394">
            <v>89609</v>
          </cell>
          <cell r="G7394">
            <v>8102</v>
          </cell>
        </row>
        <row r="7395">
          <cell r="B7395" t="str">
            <v>BB.36203</v>
          </cell>
          <cell r="C7395" t="str">
            <v>Laép ñaët van xaû khí, ñöôøng kính van 40mm</v>
          </cell>
          <cell r="D7395" t="str">
            <v>caùi</v>
          </cell>
          <cell r="F7395">
            <v>110611</v>
          </cell>
          <cell r="G7395">
            <v>10352</v>
          </cell>
        </row>
        <row r="7396">
          <cell r="B7396" t="str">
            <v>BB.36204</v>
          </cell>
          <cell r="C7396" t="str">
            <v>Laép ñaët van xaû khí, ñöôøng kính van 50mm</v>
          </cell>
          <cell r="D7396" t="str">
            <v>caùi</v>
          </cell>
          <cell r="F7396">
            <v>132613</v>
          </cell>
          <cell r="G7396">
            <v>11703</v>
          </cell>
        </row>
        <row r="7397">
          <cell r="B7397" t="str">
            <v>BB.36205</v>
          </cell>
          <cell r="C7397" t="str">
            <v>Laép ñaët van xaû khí, ñöôøng kính van 76mm</v>
          </cell>
          <cell r="D7397" t="str">
            <v>caùi</v>
          </cell>
          <cell r="F7397">
            <v>152715</v>
          </cell>
          <cell r="G7397">
            <v>14853</v>
          </cell>
        </row>
        <row r="7398">
          <cell r="B7398" t="str">
            <v>BB.36206</v>
          </cell>
          <cell r="C7398" t="str">
            <v>Laép ñaët van xaû khí, ñöôøng kính van 89mm</v>
          </cell>
          <cell r="D7398" t="str">
            <v>caùi</v>
          </cell>
          <cell r="F7398">
            <v>599210</v>
          </cell>
          <cell r="G7398">
            <v>15753</v>
          </cell>
        </row>
        <row r="7399">
          <cell r="B7399" t="str">
            <v>BB.36207</v>
          </cell>
          <cell r="C7399" t="str">
            <v>Laép ñaët van xaû khí, ñöôøng kính van 100mm</v>
          </cell>
          <cell r="D7399" t="str">
            <v>caùi</v>
          </cell>
          <cell r="F7399">
            <v>669667</v>
          </cell>
          <cell r="G7399">
            <v>17104</v>
          </cell>
        </row>
        <row r="7400">
          <cell r="B7400" t="str">
            <v>BB.36208</v>
          </cell>
          <cell r="C7400" t="str">
            <v>Laép ñaët van xaû khí, ñöôøng kính van 150mm</v>
          </cell>
          <cell r="D7400" t="str">
            <v>caùi</v>
          </cell>
          <cell r="F7400">
            <v>1641564</v>
          </cell>
          <cell r="G7400">
            <v>25656</v>
          </cell>
        </row>
        <row r="7401">
          <cell r="B7401" t="str">
            <v>BB.36209</v>
          </cell>
          <cell r="C7401" t="str">
            <v>Laép ñaët van xaû khí, ñöôøng kính van 200mm</v>
          </cell>
          <cell r="D7401" t="str">
            <v>caùi</v>
          </cell>
          <cell r="F7401">
            <v>2143414</v>
          </cell>
          <cell r="G7401">
            <v>34208</v>
          </cell>
        </row>
        <row r="7402">
          <cell r="B7402" t="str">
            <v>BB.36402</v>
          </cell>
          <cell r="C7402" t="str">
            <v>Laép ñaët van ñaùy, ñöôøng kính van 500mm</v>
          </cell>
          <cell r="D7402" t="str">
            <v>caùi</v>
          </cell>
          <cell r="F7402">
            <v>17676168</v>
          </cell>
          <cell r="G7402">
            <v>105323</v>
          </cell>
          <cell r="H7402">
            <v>13501</v>
          </cell>
        </row>
        <row r="7403">
          <cell r="B7403" t="str">
            <v>BB.36501</v>
          </cell>
          <cell r="C7403" t="str">
            <v>Laép ñaët van ñieän, ñöôøng kính van 400mm</v>
          </cell>
          <cell r="D7403" t="str">
            <v>caùi</v>
          </cell>
          <cell r="F7403">
            <v>155015</v>
          </cell>
          <cell r="G7403">
            <v>128112</v>
          </cell>
          <cell r="H7403">
            <v>13501</v>
          </cell>
        </row>
        <row r="7404">
          <cell r="B7404" t="str">
            <v>BB.36502</v>
          </cell>
          <cell r="C7404" t="str">
            <v>Laép ñaët van ñieän, ñöôøng kính van 500mm</v>
          </cell>
          <cell r="D7404" t="str">
            <v>caùi</v>
          </cell>
          <cell r="F7404">
            <v>202320</v>
          </cell>
          <cell r="G7404">
            <v>155415</v>
          </cell>
          <cell r="H7404">
            <v>13501</v>
          </cell>
        </row>
        <row r="7405">
          <cell r="B7405" t="str">
            <v>BB.36503</v>
          </cell>
          <cell r="C7405" t="str">
            <v>Laép ñaët van ñieän, ñöôøng kính van 600mm</v>
          </cell>
          <cell r="D7405" t="str">
            <v>caùi</v>
          </cell>
          <cell r="F7405">
            <v>221222</v>
          </cell>
          <cell r="G7405">
            <v>171166</v>
          </cell>
          <cell r="H7405">
            <v>13501</v>
          </cell>
        </row>
        <row r="7406">
          <cell r="B7406" t="str">
            <v>BB.36504</v>
          </cell>
          <cell r="C7406" t="str">
            <v>Laép ñaët van ñieän, ñöôøng kính van 700mm</v>
          </cell>
          <cell r="D7406" t="str">
            <v>caùi</v>
          </cell>
          <cell r="F7406">
            <v>274827</v>
          </cell>
          <cell r="G7406">
            <v>195319</v>
          </cell>
          <cell r="H7406">
            <v>13501</v>
          </cell>
        </row>
        <row r="7407">
          <cell r="B7407" t="str">
            <v>BB.36505</v>
          </cell>
          <cell r="C7407" t="str">
            <v>Laép ñaët van ñieän, ñöôøng kính van 800mm</v>
          </cell>
          <cell r="D7407" t="str">
            <v>caùi</v>
          </cell>
          <cell r="F7407">
            <v>300930</v>
          </cell>
          <cell r="G7407">
            <v>224721</v>
          </cell>
          <cell r="H7407">
            <v>13501</v>
          </cell>
        </row>
        <row r="7408">
          <cell r="B7408" t="str">
            <v>BB.36506</v>
          </cell>
          <cell r="C7408" t="str">
            <v>Laép ñaët van ñieän, ñöôøng kính van 900mm</v>
          </cell>
          <cell r="D7408" t="str">
            <v>caùi</v>
          </cell>
          <cell r="F7408">
            <v>361736</v>
          </cell>
          <cell r="G7408">
            <v>174317</v>
          </cell>
          <cell r="H7408">
            <v>13501</v>
          </cell>
        </row>
        <row r="7409">
          <cell r="B7409" t="str">
            <v>BB.36507</v>
          </cell>
          <cell r="C7409" t="str">
            <v>Laép ñaët van ñieän, ñöôøng kính van 1000mm</v>
          </cell>
          <cell r="D7409" t="str">
            <v>caùi</v>
          </cell>
          <cell r="F7409">
            <v>393239</v>
          </cell>
          <cell r="G7409">
            <v>208970</v>
          </cell>
          <cell r="H7409">
            <v>13501</v>
          </cell>
        </row>
        <row r="7410">
          <cell r="B7410" t="str">
            <v>BB.36508</v>
          </cell>
          <cell r="C7410" t="str">
            <v>Laép ñaët van ñieän, ñöôøng kính van 1200mm</v>
          </cell>
          <cell r="D7410" t="str">
            <v>caùi</v>
          </cell>
          <cell r="F7410">
            <v>499950</v>
          </cell>
          <cell r="G7410">
            <v>261475</v>
          </cell>
          <cell r="H7410">
            <v>13501</v>
          </cell>
        </row>
        <row r="7411">
          <cell r="B7411" t="str">
            <v>BB.36509</v>
          </cell>
          <cell r="C7411" t="str">
            <v>Laép ñaët van ñieän, ñöôøng kính van 1400mm</v>
          </cell>
          <cell r="D7411" t="str">
            <v>caùi</v>
          </cell>
          <cell r="F7411">
            <v>620162</v>
          </cell>
          <cell r="G7411">
            <v>313455</v>
          </cell>
          <cell r="H7411">
            <v>13501</v>
          </cell>
        </row>
        <row r="7412">
          <cell r="B7412" t="str">
            <v>BB.36510</v>
          </cell>
          <cell r="C7412" t="str">
            <v>Laép ñaët van ñieän, ñöôøng kính van 1500mm</v>
          </cell>
          <cell r="D7412" t="str">
            <v>caùi</v>
          </cell>
          <cell r="F7412">
            <v>669667</v>
          </cell>
          <cell r="G7412">
            <v>316605</v>
          </cell>
          <cell r="H7412">
            <v>13501</v>
          </cell>
        </row>
        <row r="7413">
          <cell r="B7413" t="str">
            <v>BB.36511</v>
          </cell>
          <cell r="C7413" t="str">
            <v>Laép ñaët van ñieän, ñöôøng kính van 1800mm</v>
          </cell>
          <cell r="D7413" t="str">
            <v>caùi</v>
          </cell>
          <cell r="F7413">
            <v>901090</v>
          </cell>
          <cell r="G7413">
            <v>348108</v>
          </cell>
          <cell r="H7413">
            <v>13501</v>
          </cell>
        </row>
        <row r="7414">
          <cell r="B7414" t="str">
            <v>BB.36512</v>
          </cell>
          <cell r="C7414" t="str">
            <v>Laép ñaët van ñieän, ñöôøng kính van 2000mm</v>
          </cell>
          <cell r="D7414" t="str">
            <v>caùi</v>
          </cell>
          <cell r="F7414">
            <v>1062706</v>
          </cell>
          <cell r="G7414">
            <v>379611</v>
          </cell>
          <cell r="H7414">
            <v>13501</v>
          </cell>
        </row>
        <row r="7415">
          <cell r="B7415" t="str">
            <v>BB.36513</v>
          </cell>
          <cell r="C7415" t="str">
            <v>Laép ñaët van ñieän, ñöôøng kính van 2500mm</v>
          </cell>
          <cell r="D7415" t="str">
            <v>caùi</v>
          </cell>
          <cell r="F7415">
            <v>1508351</v>
          </cell>
          <cell r="G7415">
            <v>412164</v>
          </cell>
          <cell r="H7415">
            <v>13501</v>
          </cell>
        </row>
        <row r="7416">
          <cell r="B7416" t="str">
            <v>BB.37112</v>
          </cell>
          <cell r="C7416" t="str">
            <v>Laép bích theùp ñöôøng kính oáng 700mm</v>
          </cell>
          <cell r="D7416" t="str">
            <v>caëp bích</v>
          </cell>
          <cell r="F7416">
            <v>4192614</v>
          </cell>
          <cell r="G7416">
            <v>63464</v>
          </cell>
          <cell r="H7416">
            <v>130388</v>
          </cell>
        </row>
        <row r="7417">
          <cell r="B7417" t="str">
            <v>BB.38105</v>
          </cell>
          <cell r="C7417" t="str">
            <v>Laép nuùt bòt nhöïa noái maêng soâng, ñöôøng kính nuùt bòt 40mm</v>
          </cell>
          <cell r="D7417" t="str">
            <v>caùi</v>
          </cell>
          <cell r="F7417">
            <v>2906</v>
          </cell>
          <cell r="G7417">
            <v>2094</v>
          </cell>
        </row>
        <row r="7418">
          <cell r="B7418" t="str">
            <v>BB.38106</v>
          </cell>
          <cell r="C7418" t="str">
            <v>Laép nuùt bòt nhöïa noái maêng soâng, ñöôøng kính nuùt bòt 50mm</v>
          </cell>
          <cell r="D7418" t="str">
            <v>caùi</v>
          </cell>
          <cell r="F7418">
            <v>3160</v>
          </cell>
          <cell r="G7418">
            <v>2304</v>
          </cell>
        </row>
        <row r="7419">
          <cell r="B7419" t="str">
            <v>BB.38107</v>
          </cell>
          <cell r="C7419" t="str">
            <v>Laép nuùt bòt nhöïa noái maêng soâng, ñöôøng kính nuùt bòt 67mm</v>
          </cell>
          <cell r="D7419" t="str">
            <v>caùi</v>
          </cell>
          <cell r="F7419">
            <v>3414</v>
          </cell>
          <cell r="G7419">
            <v>2513</v>
          </cell>
        </row>
        <row r="7420">
          <cell r="B7420" t="str">
            <v>BB.34101</v>
          </cell>
          <cell r="C7420" t="str">
            <v>Laép ñaët truï vaø hoïng cöùu hoûa, ñöôøng kính truï hoûa 100mm</v>
          </cell>
          <cell r="D7420" t="str">
            <v>caùi</v>
          </cell>
          <cell r="F7420">
            <v>8523415</v>
          </cell>
          <cell r="G7420">
            <v>18849</v>
          </cell>
        </row>
        <row r="7421">
          <cell r="B7421" t="str">
            <v>BB.34102</v>
          </cell>
          <cell r="C7421" t="str">
            <v>Laép ñaët truï vaø hoïng cöùu hoûa, ñöôøng kính truï hoûa 150mm</v>
          </cell>
          <cell r="D7421" t="str">
            <v>caùi</v>
          </cell>
          <cell r="F7421">
            <v>9091482</v>
          </cell>
          <cell r="G7421">
            <v>21362</v>
          </cell>
        </row>
        <row r="7422">
          <cell r="B7422" t="str">
            <v>BB.34201</v>
          </cell>
          <cell r="C7422" t="str">
            <v>Laép ñaët hoïng cöùu hoûa, ñöôøng kính hoïng cöùu hoûa 80mm</v>
          </cell>
          <cell r="D7422" t="str">
            <v>caùi</v>
          </cell>
          <cell r="F7422">
            <v>172973</v>
          </cell>
          <cell r="G7422">
            <v>14660</v>
          </cell>
        </row>
        <row r="7423">
          <cell r="B7423" t="str">
            <v>BB.34202</v>
          </cell>
          <cell r="C7423" t="str">
            <v>Laép ñaët hoïng cöùu hoûa, ñöôøng kính hoïng cöùu hoûa 100mm</v>
          </cell>
          <cell r="D7423" t="str">
            <v>caùi</v>
          </cell>
          <cell r="F7423">
            <v>203193</v>
          </cell>
          <cell r="G7423">
            <v>17174</v>
          </cell>
        </row>
        <row r="7424">
          <cell r="B7424" t="str">
            <v>BB.35101</v>
          </cell>
          <cell r="C7424" t="str">
            <v>Laép ñaët ñoàng hoà ño löu löôïng, quy caùch ñoàng hoà &lt;=50mm</v>
          </cell>
          <cell r="D7424" t="str">
            <v>caùi</v>
          </cell>
          <cell r="F7424">
            <v>3219222</v>
          </cell>
          <cell r="G7424">
            <v>29707</v>
          </cell>
        </row>
        <row r="7425">
          <cell r="B7425" t="str">
            <v>BB.35102</v>
          </cell>
          <cell r="C7425" t="str">
            <v>Laép ñaët ñoàng hoà ño löu löôïng, quy caùch ñoàng hoà &lt;=100mm</v>
          </cell>
          <cell r="D7425" t="str">
            <v>caùi</v>
          </cell>
          <cell r="F7425">
            <v>4738274</v>
          </cell>
          <cell r="G7425">
            <v>37808</v>
          </cell>
        </row>
        <row r="7426">
          <cell r="B7426" t="str">
            <v>BB.35103</v>
          </cell>
          <cell r="C7426" t="str">
            <v>Laép ñaët ñoàng hoà ño löu löôïng, quy caùch ñoàng hoà &lt;=200mm</v>
          </cell>
          <cell r="D7426" t="str">
            <v>caùi</v>
          </cell>
          <cell r="F7426">
            <v>7043904</v>
          </cell>
          <cell r="G7426">
            <v>44560</v>
          </cell>
        </row>
        <row r="7427">
          <cell r="B7427" t="str">
            <v>BB.35104</v>
          </cell>
          <cell r="C7427" t="str">
            <v>Laép ñaët ñoàng hoà ño löu löôïng, quy caùch ñoàng hoà &lt;300mm</v>
          </cell>
          <cell r="D7427" t="str">
            <v>caùi</v>
          </cell>
          <cell r="F7427">
            <v>16594959</v>
          </cell>
          <cell r="G7427">
            <v>47711</v>
          </cell>
        </row>
        <row r="7428">
          <cell r="B7428" t="str">
            <v>BB.35105</v>
          </cell>
          <cell r="C7428" t="str">
            <v>Laép ñaët ñoàng hoà ño löu löôïng, quy caùch ñoàng hoà &lt;400mm</v>
          </cell>
          <cell r="D7428" t="str">
            <v>caùi</v>
          </cell>
          <cell r="F7428">
            <v>31134112</v>
          </cell>
          <cell r="G7428">
            <v>61214</v>
          </cell>
        </row>
        <row r="7429">
          <cell r="B7429" t="str">
            <v>BB.35106</v>
          </cell>
          <cell r="C7429" t="str">
            <v>Laép ñaët ñoàng hoà ño löu löôïng, quy caùch ñoàng hoà &lt;500mm</v>
          </cell>
          <cell r="D7429" t="str">
            <v>caùi</v>
          </cell>
          <cell r="F7429">
            <v>39176216</v>
          </cell>
          <cell r="G7429">
            <v>72916</v>
          </cell>
        </row>
        <row r="7430">
          <cell r="B7430" t="str">
            <v>BB.35107</v>
          </cell>
          <cell r="C7430" t="str">
            <v>Laép ñaët ñoàng hoà ño löu löôïng, quy caùch ñoàng hoà &lt;600mm</v>
          </cell>
          <cell r="D7430" t="str">
            <v>caùi</v>
          </cell>
          <cell r="F7430">
            <v>47195920</v>
          </cell>
          <cell r="G7430">
            <v>82368</v>
          </cell>
        </row>
        <row r="7431">
          <cell r="B7431" t="str">
            <v>BB.35201</v>
          </cell>
          <cell r="C7431" t="str">
            <v>Laép ñaët ñoàng hoà ño aùp löïc</v>
          </cell>
          <cell r="D7431" t="str">
            <v>caùi</v>
          </cell>
          <cell r="F7431">
            <v>250025</v>
          </cell>
          <cell r="G7431">
            <v>38258</v>
          </cell>
        </row>
        <row r="7432">
          <cell r="B7432" t="str">
            <v>BB.36101</v>
          </cell>
          <cell r="C7432" t="str">
            <v>Laép ñaët van maët bích, ñöôøng kính van 40mm</v>
          </cell>
          <cell r="D7432" t="str">
            <v>caùi</v>
          </cell>
          <cell r="F7432">
            <v>88709</v>
          </cell>
          <cell r="G7432">
            <v>15753</v>
          </cell>
        </row>
        <row r="7433">
          <cell r="B7433" t="str">
            <v>BB.36102</v>
          </cell>
          <cell r="C7433" t="str">
            <v>Laép ñaët van maët bích, ñöôøng kính van 50mm</v>
          </cell>
          <cell r="D7433" t="str">
            <v>caùi</v>
          </cell>
          <cell r="F7433">
            <v>94609</v>
          </cell>
          <cell r="G7433">
            <v>18454</v>
          </cell>
        </row>
        <row r="7434">
          <cell r="B7434" t="str">
            <v>BB.36103</v>
          </cell>
          <cell r="C7434" t="str">
            <v>Laép ñaët van maët bích, ñöôøng kính van 75mm</v>
          </cell>
          <cell r="D7434" t="str">
            <v>caùi</v>
          </cell>
          <cell r="F7434">
            <v>137214</v>
          </cell>
          <cell r="G7434">
            <v>22505</v>
          </cell>
        </row>
        <row r="7435">
          <cell r="B7435" t="str">
            <v>BB.36104</v>
          </cell>
          <cell r="C7435" t="str">
            <v>Laép ñaët van maët bích, ñöôøng kính van 100mm</v>
          </cell>
          <cell r="D7435" t="str">
            <v>caùi</v>
          </cell>
          <cell r="F7435">
            <v>846985</v>
          </cell>
          <cell r="G7435">
            <v>27006</v>
          </cell>
        </row>
        <row r="7436">
          <cell r="B7436" t="str">
            <v>BB.36105</v>
          </cell>
          <cell r="C7436" t="str">
            <v>Laép ñaët van maët bích, ñöôøng kính van 150mm</v>
          </cell>
          <cell r="D7436" t="str">
            <v>caùi</v>
          </cell>
          <cell r="F7436">
            <v>1398740</v>
          </cell>
          <cell r="G7436">
            <v>34208</v>
          </cell>
        </row>
        <row r="7437">
          <cell r="B7437" t="str">
            <v>BB.36106</v>
          </cell>
          <cell r="C7437" t="str">
            <v>Laép ñaët van maët bích, ñöôøng kính van 200mm</v>
          </cell>
          <cell r="D7437" t="str">
            <v>caùi</v>
          </cell>
          <cell r="F7437">
            <v>1802380</v>
          </cell>
          <cell r="G7437">
            <v>43210</v>
          </cell>
        </row>
        <row r="7438">
          <cell r="B7438" t="str">
            <v>BB.36107</v>
          </cell>
          <cell r="C7438" t="str">
            <v>Laép ñaët van maët bích, ñöôøng kính van 250mm</v>
          </cell>
          <cell r="D7438" t="str">
            <v>caùi</v>
          </cell>
          <cell r="F7438">
            <v>2577658</v>
          </cell>
          <cell r="G7438">
            <v>49061</v>
          </cell>
        </row>
        <row r="7439">
          <cell r="B7439" t="str">
            <v>BB.36108</v>
          </cell>
          <cell r="C7439" t="str">
            <v>Laép ñaët van maët bích, ñöôøng kính van 300mm</v>
          </cell>
          <cell r="D7439" t="str">
            <v>caùi</v>
          </cell>
          <cell r="F7439">
            <v>3486749</v>
          </cell>
          <cell r="G7439">
            <v>36458</v>
          </cell>
          <cell r="H7439">
            <v>7351</v>
          </cell>
        </row>
        <row r="7440">
          <cell r="B7440" t="str">
            <v>BB.36109</v>
          </cell>
          <cell r="C7440" t="str">
            <v>Laép ñaët van maët bích, ñöôøng kính van 350mm</v>
          </cell>
          <cell r="D7440" t="str">
            <v>caùi</v>
          </cell>
          <cell r="F7440">
            <v>5317532</v>
          </cell>
          <cell r="G7440">
            <v>44110</v>
          </cell>
          <cell r="H7440">
            <v>7351</v>
          </cell>
        </row>
        <row r="7441">
          <cell r="B7441" t="str">
            <v>BB.36110</v>
          </cell>
          <cell r="C7441" t="str">
            <v>Laép ñaët van maët bích, ñöôøng kính van 400mm</v>
          </cell>
          <cell r="D7441" t="str">
            <v>caùi</v>
          </cell>
          <cell r="F7441">
            <v>11159116</v>
          </cell>
          <cell r="G7441">
            <v>49511</v>
          </cell>
          <cell r="H7441">
            <v>9451</v>
          </cell>
        </row>
        <row r="7442">
          <cell r="B7442" t="str">
            <v>BB.36111</v>
          </cell>
          <cell r="C7442" t="str">
            <v>Laép ñaët van maët bích, ñöôøng kính van 500mm</v>
          </cell>
          <cell r="D7442" t="str">
            <v>caùi</v>
          </cell>
          <cell r="F7442">
            <v>15203520</v>
          </cell>
          <cell r="G7442">
            <v>58513</v>
          </cell>
          <cell r="H7442">
            <v>9451</v>
          </cell>
        </row>
        <row r="7443">
          <cell r="B7443" t="str">
            <v>BB.36112</v>
          </cell>
          <cell r="C7443" t="str">
            <v>Laép ñaët van maët bích, ñöôøng kính van 600mm</v>
          </cell>
          <cell r="D7443" t="str">
            <v>caùi</v>
          </cell>
          <cell r="F7443">
            <v>25222522</v>
          </cell>
          <cell r="G7443">
            <v>75575</v>
          </cell>
          <cell r="H7443">
            <v>11551</v>
          </cell>
        </row>
        <row r="7444">
          <cell r="B7444" t="str">
            <v>BB.36113</v>
          </cell>
          <cell r="C7444" t="str">
            <v>Laép ñaët van maët bích, ñöôøng kính van 700mm</v>
          </cell>
          <cell r="D7444" t="str">
            <v>caùi</v>
          </cell>
          <cell r="F7444">
            <v>30286828</v>
          </cell>
          <cell r="G7444">
            <v>84839</v>
          </cell>
          <cell r="H7444">
            <v>11551</v>
          </cell>
        </row>
        <row r="7445">
          <cell r="B7445" t="str">
            <v>BB.36114</v>
          </cell>
          <cell r="C7445" t="str">
            <v>Laép ñaët van maët bích, ñöôøng kính van 800mm</v>
          </cell>
          <cell r="D7445" t="str">
            <v>caùi</v>
          </cell>
          <cell r="F7445">
            <v>35321532</v>
          </cell>
          <cell r="G7445">
            <v>97516</v>
          </cell>
          <cell r="H7445">
            <v>14701</v>
          </cell>
        </row>
        <row r="7446">
          <cell r="B7446" t="str">
            <v>BB.36115</v>
          </cell>
          <cell r="C7446" t="str">
            <v>Laép ñaët van maët bích, ñöôøng kính van 1000mm</v>
          </cell>
          <cell r="D7446" t="str">
            <v>caùi</v>
          </cell>
          <cell r="F7446">
            <v>42472248</v>
          </cell>
          <cell r="G7446">
            <v>107755</v>
          </cell>
          <cell r="H7446">
            <v>14701</v>
          </cell>
        </row>
        <row r="7447">
          <cell r="B7447" t="str">
            <v>BB.36116</v>
          </cell>
          <cell r="C7447" t="str">
            <v>Laép ñaët van maët bích, ñöôøng kính van 1200mm</v>
          </cell>
          <cell r="D7447" t="str">
            <v>caùi</v>
          </cell>
          <cell r="F7447">
            <v>51525352</v>
          </cell>
          <cell r="G7447">
            <v>129209</v>
          </cell>
          <cell r="H7447">
            <v>16801</v>
          </cell>
        </row>
        <row r="7448">
          <cell r="B7448" t="str">
            <v>BB.36117</v>
          </cell>
          <cell r="C7448" t="str">
            <v>Laép ñaët van maët bích, ñöôøng kính van 1400mm</v>
          </cell>
          <cell r="D7448" t="str">
            <v>caùi</v>
          </cell>
          <cell r="F7448">
            <v>62618260</v>
          </cell>
          <cell r="G7448">
            <v>161877</v>
          </cell>
          <cell r="H7448">
            <v>18902</v>
          </cell>
        </row>
        <row r="7449">
          <cell r="B7449" t="str">
            <v>BB.36118</v>
          </cell>
          <cell r="C7449" t="str">
            <v>Laép ñaët van maët bích, ñöôøng kính van 1800mm</v>
          </cell>
          <cell r="D7449" t="str">
            <v>caùi</v>
          </cell>
          <cell r="F7449">
            <v>73751672</v>
          </cell>
          <cell r="G7449">
            <v>194057</v>
          </cell>
          <cell r="H7449">
            <v>21002</v>
          </cell>
        </row>
        <row r="7450">
          <cell r="B7450" t="str">
            <v>BB.36119</v>
          </cell>
          <cell r="C7450" t="str">
            <v>Laép ñaët van maët bích, ñöôøng kính van 2000mm</v>
          </cell>
          <cell r="D7450" t="str">
            <v>caùi</v>
          </cell>
          <cell r="F7450">
            <v>81115112</v>
          </cell>
          <cell r="G7450">
            <v>196007</v>
          </cell>
          <cell r="H7450">
            <v>21002</v>
          </cell>
        </row>
        <row r="7451">
          <cell r="B7451" t="str">
            <v>BB.36120</v>
          </cell>
          <cell r="C7451" t="str">
            <v>Laép ñaët van maët bích, ñöôøng kính van 2200mm</v>
          </cell>
          <cell r="D7451" t="str">
            <v>caùi</v>
          </cell>
          <cell r="F7451">
            <v>101000000</v>
          </cell>
          <cell r="G7451">
            <v>215510</v>
          </cell>
          <cell r="H7451">
            <v>22577</v>
          </cell>
        </row>
        <row r="7452">
          <cell r="B7452" t="str">
            <v>BB.36121</v>
          </cell>
          <cell r="C7452" t="str">
            <v>Laép ñaët van maët bích, ñöôøng kính van 2400mm</v>
          </cell>
          <cell r="D7452" t="str">
            <v>caùi</v>
          </cell>
          <cell r="F7452">
            <v>111000000</v>
          </cell>
          <cell r="G7452">
            <v>235014</v>
          </cell>
          <cell r="H7452">
            <v>22577</v>
          </cell>
        </row>
        <row r="7453">
          <cell r="B7453" t="str">
            <v>BB.36122</v>
          </cell>
          <cell r="C7453" t="str">
            <v>Laép ñaët van maët bích, ñöôøng kính van 2500mm</v>
          </cell>
          <cell r="D7453" t="str">
            <v>caùi</v>
          </cell>
          <cell r="F7453">
            <v>121000000</v>
          </cell>
          <cell r="G7453">
            <v>255004</v>
          </cell>
          <cell r="H7453">
            <v>22577</v>
          </cell>
        </row>
        <row r="7454">
          <cell r="B7454" t="str">
            <v>BB.36301</v>
          </cell>
          <cell r="C7454" t="str">
            <v>Laép ñaët van phao ñieàu chænh toác ñoä loïc, ñöôøng kính van 250mm</v>
          </cell>
          <cell r="D7454" t="str">
            <v>caùi</v>
          </cell>
          <cell r="F7454">
            <v>3059106</v>
          </cell>
          <cell r="G7454">
            <v>65264</v>
          </cell>
        </row>
        <row r="7455">
          <cell r="B7455" t="str">
            <v>BB.36302</v>
          </cell>
          <cell r="C7455" t="str">
            <v>Laép ñaët van phao ñieàu chænh toác ñoä loïc, ñöôøng kính van 300mm</v>
          </cell>
          <cell r="D7455" t="str">
            <v>caùi</v>
          </cell>
          <cell r="F7455">
            <v>4087709</v>
          </cell>
          <cell r="G7455">
            <v>76517</v>
          </cell>
        </row>
        <row r="7456">
          <cell r="B7456" t="str">
            <v>BB.36303</v>
          </cell>
          <cell r="C7456" t="str">
            <v>Laép ñaët van phao ñieàu chænh toác ñoä loïc, ñöôøng kính van 350mm</v>
          </cell>
          <cell r="D7456" t="str">
            <v>caùi</v>
          </cell>
          <cell r="F7456">
            <v>6117312</v>
          </cell>
          <cell r="G7456">
            <v>90020</v>
          </cell>
        </row>
        <row r="7457">
          <cell r="B7457" t="str">
            <v>BB.36304</v>
          </cell>
          <cell r="C7457" t="str">
            <v>Laép ñaët van phao ñieàu chænh toác ñoä loïc, ñöôøng kính van 400mm</v>
          </cell>
          <cell r="D7457" t="str">
            <v>caùi</v>
          </cell>
          <cell r="F7457">
            <v>8123812</v>
          </cell>
          <cell r="G7457">
            <v>92270</v>
          </cell>
        </row>
        <row r="7458">
          <cell r="B7458" t="str">
            <v>BB.36305</v>
          </cell>
          <cell r="C7458" t="str">
            <v>Laép ñaët van phao ñieàu chænh toác ñoä loïc, ñöôøng kính van 500mm</v>
          </cell>
          <cell r="D7458" t="str">
            <v>caùi</v>
          </cell>
          <cell r="F7458">
            <v>10163316</v>
          </cell>
          <cell r="G7458">
            <v>109374</v>
          </cell>
        </row>
        <row r="7459">
          <cell r="B7459" t="str">
            <v>BB.36401</v>
          </cell>
          <cell r="C7459" t="str">
            <v>Laép ñaët van ñaùy, ñöôøng kính van 400mm</v>
          </cell>
          <cell r="D7459" t="str">
            <v>caùi</v>
          </cell>
          <cell r="F7459">
            <v>13142814</v>
          </cell>
          <cell r="G7459">
            <v>87770</v>
          </cell>
          <cell r="H7459">
            <v>13501</v>
          </cell>
        </row>
        <row r="7460">
          <cell r="B7460" t="str">
            <v>BB.36403</v>
          </cell>
          <cell r="C7460" t="str">
            <v>Laép ñaët van ñaùy, ñöôøng kính van 600mm</v>
          </cell>
          <cell r="D7460" t="str">
            <v>caùi</v>
          </cell>
          <cell r="F7460">
            <v>30178318</v>
          </cell>
          <cell r="G7460">
            <v>117476</v>
          </cell>
          <cell r="H7460">
            <v>13501</v>
          </cell>
        </row>
        <row r="7461">
          <cell r="B7461" t="str">
            <v>BB.36404</v>
          </cell>
          <cell r="C7461" t="str">
            <v>Laép ñaët van ñaùy, ñöôøng kính van 700mm</v>
          </cell>
          <cell r="D7461" t="str">
            <v>caùi</v>
          </cell>
          <cell r="F7461">
            <v>35211720</v>
          </cell>
          <cell r="G7461">
            <v>134130</v>
          </cell>
          <cell r="H7461">
            <v>13501</v>
          </cell>
        </row>
        <row r="7462">
          <cell r="B7462" t="str">
            <v>BB.36405</v>
          </cell>
          <cell r="C7462" t="str">
            <v>Laép ñaët van ñaùy, ñöôøng kính van 800mm</v>
          </cell>
          <cell r="D7462" t="str">
            <v>caùi</v>
          </cell>
          <cell r="F7462">
            <v>42213320</v>
          </cell>
          <cell r="G7462">
            <v>153934</v>
          </cell>
          <cell r="H7462">
            <v>13501</v>
          </cell>
        </row>
        <row r="7463">
          <cell r="B7463" t="str">
            <v>BB.36601</v>
          </cell>
          <cell r="C7463" t="str">
            <v>Laép ñaët van ren ñöôøng kính &lt;=25mm</v>
          </cell>
          <cell r="D7463" t="str">
            <v>caùi</v>
          </cell>
          <cell r="F7463">
            <v>35484</v>
          </cell>
          <cell r="G7463">
            <v>4501</v>
          </cell>
        </row>
        <row r="7464">
          <cell r="B7464" t="str">
            <v>BB.36602</v>
          </cell>
          <cell r="C7464" t="str">
            <v>Laép ñaët van ren ñöôøng kính &lt;=32mm</v>
          </cell>
          <cell r="D7464" t="str">
            <v>caùi</v>
          </cell>
          <cell r="F7464">
            <v>40604</v>
          </cell>
          <cell r="G7464">
            <v>6301</v>
          </cell>
        </row>
        <row r="7465">
          <cell r="B7465" t="str">
            <v>BB.36603</v>
          </cell>
          <cell r="C7465" t="str">
            <v>Laép ñaët van ren ñöôøng kính &lt;=40mm</v>
          </cell>
          <cell r="D7465" t="str">
            <v>caùi</v>
          </cell>
          <cell r="F7465">
            <v>50755</v>
          </cell>
          <cell r="G7465">
            <v>7652</v>
          </cell>
        </row>
        <row r="7466">
          <cell r="B7466" t="str">
            <v>BB.36604</v>
          </cell>
          <cell r="C7466" t="str">
            <v>Laép ñaët van ren ñöôøng kính &lt;=50mm</v>
          </cell>
          <cell r="D7466" t="str">
            <v>caùi</v>
          </cell>
          <cell r="F7466">
            <v>60936</v>
          </cell>
          <cell r="G7466">
            <v>9452</v>
          </cell>
        </row>
        <row r="7467">
          <cell r="B7467" t="str">
            <v>BB.36605</v>
          </cell>
          <cell r="C7467" t="str">
            <v>Laép ñaët van ren ñöôøng kính &lt;=67mm</v>
          </cell>
          <cell r="D7467" t="str">
            <v>caùi</v>
          </cell>
          <cell r="F7467">
            <v>66237</v>
          </cell>
          <cell r="G7467">
            <v>11252</v>
          </cell>
        </row>
        <row r="7468">
          <cell r="B7468" t="str">
            <v>BB.36606</v>
          </cell>
          <cell r="C7468" t="str">
            <v>Laép ñaët van ren ñöôøng kính &lt;=76mm</v>
          </cell>
          <cell r="D7468" t="str">
            <v>caùi</v>
          </cell>
          <cell r="F7468">
            <v>81438</v>
          </cell>
          <cell r="G7468">
            <v>13953</v>
          </cell>
        </row>
        <row r="7469">
          <cell r="B7469" t="str">
            <v>BB.36607</v>
          </cell>
          <cell r="C7469" t="str">
            <v>Laép ñaët van ren ñöôøng kính &lt;=89mm</v>
          </cell>
          <cell r="D7469" t="str">
            <v>caùi</v>
          </cell>
          <cell r="F7469">
            <v>101680</v>
          </cell>
          <cell r="G7469">
            <v>15303</v>
          </cell>
        </row>
        <row r="7470">
          <cell r="B7470" t="str">
            <v>BB.36608</v>
          </cell>
          <cell r="C7470" t="str">
            <v>Laép ñaët van ren ñöôøng kính &lt;=100mm</v>
          </cell>
          <cell r="D7470" t="str">
            <v>caùi</v>
          </cell>
          <cell r="F7470">
            <v>121892</v>
          </cell>
          <cell r="G7470">
            <v>16654</v>
          </cell>
        </row>
        <row r="7471">
          <cell r="B7471" t="str">
            <v>BB.36609</v>
          </cell>
          <cell r="C7471" t="str">
            <v>Laép ñaët van ren ñöôøng kính &lt;=110mm</v>
          </cell>
          <cell r="D7471" t="str">
            <v>caùi</v>
          </cell>
          <cell r="F7471">
            <v>131973</v>
          </cell>
          <cell r="G7471">
            <v>18454</v>
          </cell>
        </row>
        <row r="7472">
          <cell r="B7472" t="str">
            <v>BB.36610</v>
          </cell>
          <cell r="C7472" t="str">
            <v>Laép ñaët van ren ñöôøng kính &lt;=150mm</v>
          </cell>
          <cell r="D7472" t="str">
            <v>caùi</v>
          </cell>
          <cell r="F7472">
            <v>152695</v>
          </cell>
          <cell r="G7472">
            <v>21155</v>
          </cell>
        </row>
        <row r="7473">
          <cell r="B7473" t="str">
            <v>BB.36611</v>
          </cell>
          <cell r="C7473" t="str">
            <v>Laép ñaët van ren ñöôøng kính &lt;=200mm</v>
          </cell>
          <cell r="D7473" t="str">
            <v>caùi</v>
          </cell>
          <cell r="F7473">
            <v>453615</v>
          </cell>
          <cell r="G7473">
            <v>28356</v>
          </cell>
        </row>
        <row r="7474">
          <cell r="B7474" t="str">
            <v>BB.36612</v>
          </cell>
          <cell r="C7474" t="str">
            <v>Laép ñaët van ren ñöôøng kính &lt;=250mm</v>
          </cell>
          <cell r="D7474" t="str">
            <v>caùi</v>
          </cell>
          <cell r="F7474">
            <v>604530</v>
          </cell>
          <cell r="G7474">
            <v>35558</v>
          </cell>
        </row>
        <row r="7475">
          <cell r="B7475" t="str">
            <v>BB.36701</v>
          </cell>
          <cell r="C7475" t="str">
            <v>Laép ñaët van daãn xaêng daàu noái baèng phöông phaùp maët bích,  ñöôøng kính van DY50-PY10mm</v>
          </cell>
          <cell r="D7475" t="str">
            <v>caùi</v>
          </cell>
          <cell r="F7475">
            <v>3262315</v>
          </cell>
          <cell r="G7475">
            <v>24362</v>
          </cell>
          <cell r="H7475">
            <v>11303</v>
          </cell>
        </row>
        <row r="7476">
          <cell r="B7476" t="str">
            <v>BB.36702</v>
          </cell>
          <cell r="C7476" t="str">
            <v>Laép ñaët van daãn xaêng daàu noái baèng phöông phaùp maët bích,  ñöôøng kính van DY80-PY16mm</v>
          </cell>
          <cell r="D7476" t="str">
            <v>caùi</v>
          </cell>
          <cell r="F7476">
            <v>4268937</v>
          </cell>
          <cell r="G7476">
            <v>30663</v>
          </cell>
          <cell r="H7476">
            <v>11303</v>
          </cell>
        </row>
        <row r="7477">
          <cell r="B7477" t="str">
            <v>BB.36703</v>
          </cell>
          <cell r="C7477" t="str">
            <v>Laép ñaët van daãn xaêng daàu noái baèng phöông phaùp maët bích,  ñöôøng kính van DY100-PY16mm</v>
          </cell>
          <cell r="D7477" t="str">
            <v>caùi</v>
          </cell>
          <cell r="F7477">
            <v>5773354</v>
          </cell>
          <cell r="G7477">
            <v>37804</v>
          </cell>
          <cell r="H7477">
            <v>13041</v>
          </cell>
        </row>
        <row r="7478">
          <cell r="B7478" t="str">
            <v>BB.36704</v>
          </cell>
          <cell r="C7478" t="str">
            <v>Laép ñaët van daãn xaêng daàu noái baèng phöông phaùp maët bích,  ñöôøng kính van DY100-PY25mm</v>
          </cell>
          <cell r="D7478" t="str">
            <v>caùi</v>
          </cell>
          <cell r="F7478">
            <v>5875364</v>
          </cell>
          <cell r="G7478">
            <v>54605</v>
          </cell>
          <cell r="H7478">
            <v>13041</v>
          </cell>
        </row>
        <row r="7479">
          <cell r="B7479" t="str">
            <v>BB.36705</v>
          </cell>
          <cell r="C7479" t="str">
            <v>Laép ñaët van daãn xaêng daàu noái baèng phöông phaùp maët bích,  ñöôøng kính van DY150-PY16mm</v>
          </cell>
          <cell r="D7479" t="str">
            <v>caùi</v>
          </cell>
          <cell r="F7479">
            <v>7889120</v>
          </cell>
          <cell r="G7479">
            <v>61746</v>
          </cell>
          <cell r="H7479">
            <v>26083</v>
          </cell>
        </row>
        <row r="7480">
          <cell r="B7480" t="str">
            <v>BB.36706</v>
          </cell>
          <cell r="C7480" t="str">
            <v>Laép ñaët van daãn xaêng daàu noái baèng phöông phaùp maët bích,  ñöôøng kính van DY150-PY64mm</v>
          </cell>
          <cell r="D7480" t="str">
            <v>caùi</v>
          </cell>
          <cell r="F7480">
            <v>7956326</v>
          </cell>
          <cell r="G7480">
            <v>61746</v>
          </cell>
          <cell r="H7480">
            <v>26083</v>
          </cell>
        </row>
        <row r="7481">
          <cell r="B7481" t="str">
            <v>BB.36707</v>
          </cell>
          <cell r="C7481" t="str">
            <v>Laép ñaët van daãn xaêng daàu noái baèng phöông phaùp maët bích,  ñöôøng kính van DY200-PY25 (PY16)mm</v>
          </cell>
          <cell r="D7481" t="str">
            <v>caùi</v>
          </cell>
          <cell r="F7481">
            <v>9743602</v>
          </cell>
          <cell r="G7481">
            <v>84008</v>
          </cell>
          <cell r="H7481">
            <v>53905</v>
          </cell>
        </row>
        <row r="7482">
          <cell r="B7482" t="str">
            <v>BB.36708</v>
          </cell>
          <cell r="C7482" t="str">
            <v>Laép ñaët van daãn xaêng daàu noái baèng phöông phaùp maët bích,  ñöôøng kính van DY250-PY25 (PY16)mm</v>
          </cell>
          <cell r="D7482" t="str">
            <v>caùi</v>
          </cell>
          <cell r="F7482">
            <v>9753970</v>
          </cell>
          <cell r="G7482">
            <v>100810</v>
          </cell>
          <cell r="H7482">
            <v>59991</v>
          </cell>
        </row>
        <row r="7483">
          <cell r="B7483" t="str">
            <v>BB.37101</v>
          </cell>
          <cell r="C7483" t="str">
            <v>Laép bích theùp ñöôøng kính oáng 40mm</v>
          </cell>
          <cell r="D7483" t="str">
            <v>caëp bích</v>
          </cell>
          <cell r="F7483">
            <v>95650</v>
          </cell>
          <cell r="G7483">
            <v>11728</v>
          </cell>
          <cell r="H7483">
            <v>4394</v>
          </cell>
        </row>
        <row r="7484">
          <cell r="B7484" t="str">
            <v>BB.37102</v>
          </cell>
          <cell r="C7484" t="str">
            <v>Laép bích theùp ñöôøng kính oáng 50mm</v>
          </cell>
          <cell r="D7484" t="str">
            <v>caëp bích</v>
          </cell>
          <cell r="F7484">
            <v>135784</v>
          </cell>
          <cell r="G7484">
            <v>12566</v>
          </cell>
          <cell r="H7484">
            <v>4394</v>
          </cell>
        </row>
        <row r="7485">
          <cell r="B7485" t="str">
            <v>BB.37103</v>
          </cell>
          <cell r="C7485" t="str">
            <v>Laép bích theùp ñöôøng kính oáng 75mm</v>
          </cell>
          <cell r="D7485" t="str">
            <v>caëp bích</v>
          </cell>
          <cell r="F7485">
            <v>189469</v>
          </cell>
          <cell r="G7485">
            <v>15917</v>
          </cell>
          <cell r="H7485">
            <v>6591</v>
          </cell>
        </row>
        <row r="7486">
          <cell r="B7486" t="str">
            <v>BB.37104</v>
          </cell>
          <cell r="C7486" t="str">
            <v>Laép bích theùp ñöôøng kính oáng 100mm</v>
          </cell>
          <cell r="D7486" t="str">
            <v>caëp bích</v>
          </cell>
          <cell r="F7486">
            <v>234523</v>
          </cell>
          <cell r="G7486">
            <v>18849</v>
          </cell>
          <cell r="H7486">
            <v>9887</v>
          </cell>
        </row>
        <row r="7487">
          <cell r="B7487" t="str">
            <v>BB.37105</v>
          </cell>
          <cell r="C7487" t="str">
            <v>Laép bích theùp ñöôøng kính oáng 150mm</v>
          </cell>
          <cell r="D7487" t="str">
            <v>caëp bích</v>
          </cell>
          <cell r="F7487">
            <v>323522</v>
          </cell>
          <cell r="G7487">
            <v>22619</v>
          </cell>
          <cell r="H7487">
            <v>14281</v>
          </cell>
        </row>
        <row r="7488">
          <cell r="B7488" t="str">
            <v>BB.37106</v>
          </cell>
          <cell r="C7488" t="str">
            <v>Laép bích theùp ñöôøng kính oáng 200mm</v>
          </cell>
          <cell r="D7488" t="str">
            <v>caëp bích</v>
          </cell>
          <cell r="F7488">
            <v>608671</v>
          </cell>
          <cell r="G7488">
            <v>28902</v>
          </cell>
          <cell r="H7488">
            <v>18675</v>
          </cell>
        </row>
        <row r="7489">
          <cell r="B7489" t="str">
            <v>BB.37107</v>
          </cell>
          <cell r="C7489" t="str">
            <v>Laép bích theùp ñöôøng kính oáng 250mm</v>
          </cell>
          <cell r="D7489" t="str">
            <v>caëp bích</v>
          </cell>
          <cell r="F7489">
            <v>873507</v>
          </cell>
          <cell r="G7489">
            <v>33928</v>
          </cell>
          <cell r="H7489">
            <v>35154</v>
          </cell>
        </row>
        <row r="7490">
          <cell r="B7490" t="str">
            <v>BB.37108</v>
          </cell>
          <cell r="C7490" t="str">
            <v>Laép bích theùp ñöôøng kính oáng 300mm</v>
          </cell>
          <cell r="D7490" t="str">
            <v>caëp bích</v>
          </cell>
          <cell r="F7490">
            <v>1088164</v>
          </cell>
          <cell r="G7490">
            <v>34766</v>
          </cell>
          <cell r="H7490">
            <v>57504</v>
          </cell>
        </row>
        <row r="7491">
          <cell r="B7491" t="str">
            <v>BB.37109</v>
          </cell>
          <cell r="C7491" t="str">
            <v>Laép bích theùp ñöôøng kính oáng 350mm</v>
          </cell>
          <cell r="D7491" t="str">
            <v>caëp bích</v>
          </cell>
          <cell r="F7491">
            <v>1519067</v>
          </cell>
          <cell r="G7491">
            <v>38536</v>
          </cell>
          <cell r="H7491">
            <v>76180</v>
          </cell>
        </row>
        <row r="7492">
          <cell r="B7492" t="str">
            <v>BB.37110</v>
          </cell>
          <cell r="C7492" t="str">
            <v>Laép bích theùp ñöôøng kính oáng 400mm</v>
          </cell>
          <cell r="D7492" t="str">
            <v>caëp bích</v>
          </cell>
          <cell r="F7492">
            <v>2130948</v>
          </cell>
          <cell r="G7492">
            <v>45657</v>
          </cell>
          <cell r="H7492">
            <v>89742</v>
          </cell>
        </row>
        <row r="7493">
          <cell r="B7493" t="str">
            <v>BB.37111</v>
          </cell>
          <cell r="C7493" t="str">
            <v>Laép bích theùp ñöôøng kính oáng 500mm</v>
          </cell>
          <cell r="D7493" t="str">
            <v>caëp bích</v>
          </cell>
          <cell r="F7493">
            <v>3368202</v>
          </cell>
          <cell r="G7493">
            <v>51521</v>
          </cell>
          <cell r="H7493">
            <v>109516</v>
          </cell>
        </row>
        <row r="7494">
          <cell r="B7494" t="str">
            <v>BB.37112</v>
          </cell>
          <cell r="C7494" t="str">
            <v>Laép bích theùp ñöôøng kính oáng 600mm</v>
          </cell>
          <cell r="D7494" t="str">
            <v>caëp bích</v>
          </cell>
          <cell r="F7494">
            <v>4192614</v>
          </cell>
          <cell r="G7494">
            <v>63464</v>
          </cell>
          <cell r="H7494">
            <v>130388</v>
          </cell>
        </row>
        <row r="7495">
          <cell r="B7495" t="str">
            <v>BB.37114</v>
          </cell>
          <cell r="C7495" t="str">
            <v>Laép bích theùp ñöôøng kính oáng 800mm</v>
          </cell>
          <cell r="D7495" t="str">
            <v>caëp bích</v>
          </cell>
          <cell r="F7495">
            <v>5890459</v>
          </cell>
          <cell r="G7495">
            <v>83269</v>
          </cell>
          <cell r="H7495">
            <v>171035</v>
          </cell>
        </row>
        <row r="7496">
          <cell r="B7496" t="str">
            <v>BB.37115</v>
          </cell>
          <cell r="C7496" t="str">
            <v>Laép bích theùp ñöôøng kính oáng 1000mm</v>
          </cell>
          <cell r="D7496" t="str">
            <v>caëp bích</v>
          </cell>
          <cell r="F7496">
            <v>7170047</v>
          </cell>
          <cell r="G7496">
            <v>102623</v>
          </cell>
          <cell r="H7496">
            <v>212780</v>
          </cell>
        </row>
        <row r="7497">
          <cell r="B7497" t="str">
            <v>BB.37116</v>
          </cell>
          <cell r="C7497" t="str">
            <v>Laép bích theùp ñöôøng kính oáng 1200mm</v>
          </cell>
          <cell r="D7497" t="str">
            <v>caëp bích</v>
          </cell>
          <cell r="F7497">
            <v>8011791</v>
          </cell>
          <cell r="G7497">
            <v>117026</v>
          </cell>
          <cell r="H7497">
            <v>253951</v>
          </cell>
        </row>
        <row r="7498">
          <cell r="B7498" t="str">
            <v>BB.37117</v>
          </cell>
          <cell r="C7498" t="str">
            <v>Laép bích theùp ñöôøng kính oáng 1500mm</v>
          </cell>
          <cell r="D7498" t="str">
            <v>caëp bích</v>
          </cell>
          <cell r="F7498">
            <v>8499340</v>
          </cell>
          <cell r="G7498">
            <v>146282</v>
          </cell>
          <cell r="H7498">
            <v>315470</v>
          </cell>
        </row>
        <row r="7499">
          <cell r="B7499" t="str">
            <v>BB.37118</v>
          </cell>
          <cell r="C7499" t="str">
            <v>Laép bích theùp ñöôøng kính oáng 1800mm</v>
          </cell>
          <cell r="D7499" t="str">
            <v>caëp bích</v>
          </cell>
          <cell r="F7499">
            <v>9205080</v>
          </cell>
          <cell r="G7499">
            <v>157985</v>
          </cell>
          <cell r="H7499">
            <v>377514</v>
          </cell>
        </row>
        <row r="7500">
          <cell r="B7500" t="str">
            <v>BB.37119</v>
          </cell>
          <cell r="C7500" t="str">
            <v>Laép bích theùp ñöôøng kính oáng 2000mm</v>
          </cell>
          <cell r="D7500" t="str">
            <v>caëp bích</v>
          </cell>
          <cell r="F7500">
            <v>10068547</v>
          </cell>
          <cell r="G7500">
            <v>175539</v>
          </cell>
          <cell r="H7500">
            <v>418161</v>
          </cell>
        </row>
        <row r="7501">
          <cell r="B7501" t="str">
            <v>BB.37120</v>
          </cell>
          <cell r="C7501" t="str">
            <v>Laép bích theùp ñöôøng kính oáng 2200mm</v>
          </cell>
          <cell r="D7501" t="str">
            <v>caëp bích</v>
          </cell>
          <cell r="F7501">
            <v>10733293</v>
          </cell>
          <cell r="G7501">
            <v>193093</v>
          </cell>
          <cell r="H7501">
            <v>459906</v>
          </cell>
        </row>
        <row r="7502">
          <cell r="B7502" t="str">
            <v>BB.37121</v>
          </cell>
          <cell r="C7502" t="str">
            <v>Laép bích theùp ñöôøng kính oáng 2400mm</v>
          </cell>
          <cell r="D7502" t="str">
            <v>caëp bích</v>
          </cell>
          <cell r="F7502">
            <v>11398040</v>
          </cell>
          <cell r="G7502">
            <v>210647</v>
          </cell>
          <cell r="H7502">
            <v>500552</v>
          </cell>
        </row>
        <row r="7503">
          <cell r="B7503" t="str">
            <v>BB.37122</v>
          </cell>
          <cell r="C7503" t="str">
            <v>Laép bích theùp ñöôøng kính oáng 2500mm</v>
          </cell>
          <cell r="D7503" t="str">
            <v>caëp bích</v>
          </cell>
          <cell r="F7503">
            <v>12856276</v>
          </cell>
          <cell r="G7503">
            <v>219199</v>
          </cell>
          <cell r="H7503">
            <v>522523</v>
          </cell>
        </row>
        <row r="7504">
          <cell r="B7504" t="str">
            <v>BB.38101</v>
          </cell>
          <cell r="C7504" t="str">
            <v>Laép nuùt bòt nhöïa noái maêng soâng, ñöôøng kính nuùt bòt 15mm</v>
          </cell>
          <cell r="D7504" t="str">
            <v>caùi</v>
          </cell>
          <cell r="F7504">
            <v>1016</v>
          </cell>
          <cell r="G7504">
            <v>1173</v>
          </cell>
        </row>
        <row r="7505">
          <cell r="B7505" t="str">
            <v>BB.381013</v>
          </cell>
          <cell r="C7505" t="str">
            <v>Laép nuùt bòt nhöïa noái maêng soâng, ñöôøng kính nuùt bòt 200mm</v>
          </cell>
          <cell r="D7505" t="str">
            <v>caùi</v>
          </cell>
          <cell r="F7505">
            <v>6531</v>
          </cell>
          <cell r="G7505">
            <v>7959</v>
          </cell>
        </row>
        <row r="7506">
          <cell r="B7506" t="str">
            <v>BB.38102</v>
          </cell>
          <cell r="C7506" t="str">
            <v>Laép nuùt bòt nhöïa noái maêng soâng, ñöôøng kính nuùt bòt 20mm</v>
          </cell>
          <cell r="D7506" t="str">
            <v>caùi</v>
          </cell>
          <cell r="F7506">
            <v>1274</v>
          </cell>
          <cell r="G7506">
            <v>1298</v>
          </cell>
        </row>
        <row r="7507">
          <cell r="B7507" t="str">
            <v>BB.38103</v>
          </cell>
          <cell r="C7507" t="str">
            <v>Laép nuùt bòt nhöïa noái maêng soâng, ñöôøng kính nuùt bòt 25mm</v>
          </cell>
          <cell r="D7507" t="str">
            <v>caùi</v>
          </cell>
          <cell r="F7507">
            <v>1824</v>
          </cell>
          <cell r="G7507">
            <v>1508</v>
          </cell>
        </row>
        <row r="7508">
          <cell r="B7508" t="str">
            <v>BB.38104</v>
          </cell>
          <cell r="C7508" t="str">
            <v>Laép nuùt bòt nhöïa noái maêng soâng, ñöôøng kính nuùt bòt 32mm</v>
          </cell>
          <cell r="D7508" t="str">
            <v>caùi</v>
          </cell>
          <cell r="F7508">
            <v>2440</v>
          </cell>
          <cell r="G7508">
            <v>1675</v>
          </cell>
        </row>
        <row r="7509">
          <cell r="B7509" t="str">
            <v>BB.38108</v>
          </cell>
          <cell r="C7509" t="str">
            <v>Laép nuùt bòt nhöïa noái maêng soâng, ñöôøng kính nuùt bòt 76mm</v>
          </cell>
          <cell r="D7509" t="str">
            <v>caùi</v>
          </cell>
          <cell r="F7509">
            <v>3668</v>
          </cell>
          <cell r="G7509">
            <v>2932</v>
          </cell>
        </row>
        <row r="7510">
          <cell r="B7510" t="str">
            <v>BB.38109</v>
          </cell>
          <cell r="C7510" t="str">
            <v>Laép nuùt bòt nhöïa noái maêng soâng, ñöôøng kính nuùt bòt 89mm</v>
          </cell>
          <cell r="D7510" t="str">
            <v>caùi</v>
          </cell>
          <cell r="F7510">
            <v>4222</v>
          </cell>
          <cell r="G7510">
            <v>3351</v>
          </cell>
        </row>
        <row r="7511">
          <cell r="B7511" t="str">
            <v>BB.38110</v>
          </cell>
          <cell r="C7511" t="str">
            <v>Laép nuùt bòt nhöïa noái maêng soâng, ñöôøng kính nuùt bòt 100mm</v>
          </cell>
          <cell r="D7511" t="str">
            <v>caùi</v>
          </cell>
          <cell r="F7511">
            <v>4830</v>
          </cell>
          <cell r="G7511">
            <v>4189</v>
          </cell>
        </row>
        <row r="7512">
          <cell r="B7512" t="str">
            <v>BB.38112</v>
          </cell>
          <cell r="C7512" t="str">
            <v>Laép nuùt bòt nhöïa noái maêng soâng, ñöôøng kính nuùt bòt 150mm</v>
          </cell>
          <cell r="D7512" t="str">
            <v>caùi</v>
          </cell>
          <cell r="F7512">
            <v>5631</v>
          </cell>
          <cell r="G7512">
            <v>5864</v>
          </cell>
        </row>
        <row r="7513">
          <cell r="B7513" t="str">
            <v>BB.38114</v>
          </cell>
          <cell r="C7513" t="str">
            <v>Laép nuùt bòt nhöïa noái maêng soâng, ñöôøng kính nuùt bòt 250mm</v>
          </cell>
          <cell r="D7513" t="str">
            <v>caùi</v>
          </cell>
          <cell r="F7513">
            <v>7882</v>
          </cell>
          <cell r="G7513">
            <v>10053</v>
          </cell>
        </row>
        <row r="7514">
          <cell r="B7514" t="str">
            <v>BB.381211</v>
          </cell>
          <cell r="C7514" t="str">
            <v>Laép nuùt bòt nhöïa noái maêng soâng, ñöôøng kính nuùt bòt 110mm</v>
          </cell>
          <cell r="D7514" t="str">
            <v>caùi</v>
          </cell>
          <cell r="F7514">
            <v>5081</v>
          </cell>
          <cell r="G7514">
            <v>4608</v>
          </cell>
        </row>
        <row r="7515">
          <cell r="B7515" t="str">
            <v>BB.38201</v>
          </cell>
          <cell r="C7515" t="str">
            <v>Laép ñaët nuùt bòt ñaàu oáng theùp traùng keõm, ñöôøng kính nuùt bòt 15mm</v>
          </cell>
          <cell r="D7515" t="str">
            <v>caùi</v>
          </cell>
          <cell r="F7515">
            <v>3500</v>
          </cell>
          <cell r="G7515">
            <v>1675</v>
          </cell>
        </row>
        <row r="7516">
          <cell r="B7516" t="str">
            <v>BB.38202</v>
          </cell>
          <cell r="C7516" t="str">
            <v>Laép ñaët nuùt bòt ñaàu oáng theùp traùng keõm, ñöôøng kính nuùt bòt 20mm</v>
          </cell>
          <cell r="D7516" t="str">
            <v>caùi</v>
          </cell>
          <cell r="F7516">
            <v>4500</v>
          </cell>
          <cell r="G7516">
            <v>2094</v>
          </cell>
        </row>
        <row r="7517">
          <cell r="B7517" t="str">
            <v>BB.38203</v>
          </cell>
          <cell r="C7517" t="str">
            <v>Laép ñaët nuùt bòt ñaàu oáng theùp traùng keõm, ñöôøng kính nuùt bòt 25mm</v>
          </cell>
          <cell r="D7517" t="str">
            <v>caùi</v>
          </cell>
          <cell r="F7517">
            <v>5501</v>
          </cell>
          <cell r="G7517">
            <v>3351</v>
          </cell>
        </row>
        <row r="7518">
          <cell r="B7518" t="str">
            <v>BB.38204</v>
          </cell>
          <cell r="C7518" t="str">
            <v>Laép ñaët nuùt bòt ñaàu oáng theùp traùng keõm, ñöôøng kính nuùt bòt 30mm</v>
          </cell>
          <cell r="D7518" t="str">
            <v>caùi</v>
          </cell>
          <cell r="F7518">
            <v>6501</v>
          </cell>
          <cell r="G7518">
            <v>3770</v>
          </cell>
        </row>
        <row r="7519">
          <cell r="B7519" t="str">
            <v>BB.38205</v>
          </cell>
          <cell r="C7519" t="str">
            <v>Laép ñaët nuùt bòt ñaàu oáng theùp traùng keõm, ñöôøng kính nuùt bòt 40mm</v>
          </cell>
          <cell r="D7519" t="str">
            <v>caùi</v>
          </cell>
          <cell r="F7519">
            <v>8001</v>
          </cell>
          <cell r="G7519">
            <v>4608</v>
          </cell>
        </row>
        <row r="7520">
          <cell r="B7520" t="str">
            <v>BB.38206</v>
          </cell>
          <cell r="C7520" t="str">
            <v>Laép ñaët nuùt bòt ñaàu oáng theùp traùng keõm, ñöôøng kính nuùt bòt 50mm</v>
          </cell>
          <cell r="D7520" t="str">
            <v>caùi</v>
          </cell>
          <cell r="F7520">
            <v>9501</v>
          </cell>
          <cell r="G7520">
            <v>5026</v>
          </cell>
        </row>
        <row r="7521">
          <cell r="B7521" t="str">
            <v>BB.38207</v>
          </cell>
          <cell r="C7521" t="str">
            <v>Laép ñaët nuùt bòt ñaàu oáng theùp traùng keõm, ñöôøng kính nuùt bòt 67mm</v>
          </cell>
          <cell r="D7521" t="str">
            <v>caùi</v>
          </cell>
          <cell r="F7521">
            <v>12001</v>
          </cell>
          <cell r="G7521">
            <v>5445</v>
          </cell>
        </row>
        <row r="7522">
          <cell r="B7522" t="str">
            <v>BB.38208</v>
          </cell>
          <cell r="C7522" t="str">
            <v>Laép ñaët nuùt bòt ñaàu oáng theùp traùng keõm, ñöôøng kính nuùt bòt 76mm</v>
          </cell>
          <cell r="D7522" t="str">
            <v>caùi</v>
          </cell>
          <cell r="F7522">
            <v>14001</v>
          </cell>
          <cell r="G7522">
            <v>5864</v>
          </cell>
        </row>
        <row r="7523">
          <cell r="B7523" t="str">
            <v>BB.38209</v>
          </cell>
          <cell r="C7523" t="str">
            <v>Laép ñaët nuùt bòt ñaàu oáng theùp traùng keõm, ñöôøng kính nuùt bòt 89mm</v>
          </cell>
          <cell r="D7523" t="str">
            <v>caùi</v>
          </cell>
          <cell r="F7523">
            <v>16002</v>
          </cell>
          <cell r="G7523">
            <v>6283</v>
          </cell>
        </row>
        <row r="7524">
          <cell r="B7524" t="str">
            <v>BB.38210</v>
          </cell>
          <cell r="C7524" t="str">
            <v>Laép ñaët nuùt bòt ñaàu oáng theùp traùng keõm, ñöôøng kính nuùt bòt 100mm</v>
          </cell>
          <cell r="D7524" t="str">
            <v>caùi</v>
          </cell>
          <cell r="F7524">
            <v>18002</v>
          </cell>
          <cell r="G7524">
            <v>7121</v>
          </cell>
        </row>
        <row r="7525">
          <cell r="B7525" t="str">
            <v>BB.38211</v>
          </cell>
          <cell r="C7525" t="str">
            <v>Laép ñaët nuùt bòt ñaàu oáng theùp traùng keõm, ñöôøng kính nuùt bòt 110mm</v>
          </cell>
          <cell r="D7525" t="str">
            <v>caùi</v>
          </cell>
          <cell r="F7525">
            <v>20502</v>
          </cell>
          <cell r="G7525">
            <v>7959</v>
          </cell>
        </row>
        <row r="7526">
          <cell r="B7526" t="str">
            <v>BB.38212</v>
          </cell>
          <cell r="C7526" t="str">
            <v>Laép ñaët nuùt bòt ñaàu oáng theùp traùng keõm, ñöôøng kính nuùt bòt 150mm</v>
          </cell>
          <cell r="D7526" t="str">
            <v>caùi</v>
          </cell>
          <cell r="F7526">
            <v>25503</v>
          </cell>
          <cell r="G7526">
            <v>10053</v>
          </cell>
        </row>
        <row r="7527">
          <cell r="B7527" t="str">
            <v>BB.38213</v>
          </cell>
          <cell r="C7527" t="str">
            <v>Laép ñaët nuùt bòt ñaàu oáng theùp traùng keõm, ñöôøng kính nuùt bòt 200mm</v>
          </cell>
          <cell r="D7527" t="str">
            <v>caùi</v>
          </cell>
          <cell r="F7527">
            <v>30503</v>
          </cell>
          <cell r="G7527">
            <v>11309</v>
          </cell>
        </row>
        <row r="7528">
          <cell r="B7528" t="str">
            <v>BB.38214</v>
          </cell>
          <cell r="C7528" t="str">
            <v>Laép ñaët nuùt bòt ñaàu oáng theùp traùng keõm, ñöôøng kính nuùt bòt 250mm</v>
          </cell>
          <cell r="D7528" t="str">
            <v>caùi</v>
          </cell>
          <cell r="F7528">
            <v>41504</v>
          </cell>
          <cell r="G7528">
            <v>14242</v>
          </cell>
        </row>
        <row r="7529">
          <cell r="B7529" t="str">
            <v>BB.39101</v>
          </cell>
          <cell r="C7529" t="str">
            <v>Caét oáng HDPE baèng thuû coâng ñöôøng kính 100mm</v>
          </cell>
          <cell r="D7529" t="str">
            <v>10moái</v>
          </cell>
          <cell r="F7529">
            <v>79</v>
          </cell>
          <cell r="G7529">
            <v>6702</v>
          </cell>
        </row>
        <row r="7530">
          <cell r="B7530" t="str">
            <v>BB.39102</v>
          </cell>
          <cell r="C7530" t="str">
            <v>Caét oáng HDPE baèng thuû coâng ñöôøng kính 150mm</v>
          </cell>
          <cell r="D7530" t="str">
            <v>10moái</v>
          </cell>
          <cell r="F7530">
            <v>92</v>
          </cell>
          <cell r="G7530">
            <v>7959</v>
          </cell>
        </row>
        <row r="7531">
          <cell r="B7531" t="str">
            <v>BB.39103</v>
          </cell>
          <cell r="C7531" t="str">
            <v>Caét oáng HDPE baèng thuû coâng ñöôøng kính 200mm</v>
          </cell>
          <cell r="D7531" t="str">
            <v>10moái</v>
          </cell>
          <cell r="F7531">
            <v>105</v>
          </cell>
          <cell r="G7531">
            <v>8796</v>
          </cell>
        </row>
        <row r="7532">
          <cell r="B7532" t="str">
            <v>BB.39104</v>
          </cell>
          <cell r="C7532" t="str">
            <v>Caét oáng HDPE baèng thuû coâng ñöôøng kính 250mm</v>
          </cell>
          <cell r="D7532" t="str">
            <v>10moái</v>
          </cell>
          <cell r="F7532">
            <v>131</v>
          </cell>
          <cell r="G7532">
            <v>9634</v>
          </cell>
        </row>
        <row r="7533">
          <cell r="B7533" t="str">
            <v>BB.39105</v>
          </cell>
          <cell r="C7533" t="str">
            <v>Caét oáng HDPE baèng thuû coâng ñöôøng kính 300mm</v>
          </cell>
          <cell r="D7533" t="str">
            <v>10moái</v>
          </cell>
          <cell r="F7533">
            <v>157</v>
          </cell>
          <cell r="G7533">
            <v>11309</v>
          </cell>
        </row>
        <row r="7534">
          <cell r="B7534" t="str">
            <v>BB.39106</v>
          </cell>
          <cell r="C7534" t="str">
            <v>Caét oáng HDPE baèng thuû coâng ñöôøng kính 350mm</v>
          </cell>
          <cell r="D7534" t="str">
            <v>10moái</v>
          </cell>
          <cell r="F7534">
            <v>157</v>
          </cell>
          <cell r="G7534">
            <v>12147</v>
          </cell>
        </row>
        <row r="7535">
          <cell r="B7535" t="str">
            <v>BB.39107</v>
          </cell>
          <cell r="C7535" t="str">
            <v>Caét oáng HDPE baèng thuû coâng ñöôøng kính 400mm</v>
          </cell>
          <cell r="D7535" t="str">
            <v>10moái</v>
          </cell>
          <cell r="F7535">
            <v>184</v>
          </cell>
          <cell r="G7535">
            <v>12985</v>
          </cell>
        </row>
        <row r="7536">
          <cell r="B7536" t="str">
            <v>BB.39108</v>
          </cell>
          <cell r="C7536" t="str">
            <v>Caét oáng HDPE baèng thuû coâng ñöôøng kính 500mm</v>
          </cell>
          <cell r="D7536" t="str">
            <v>10moái</v>
          </cell>
          <cell r="F7536">
            <v>236</v>
          </cell>
          <cell r="G7536">
            <v>18011</v>
          </cell>
        </row>
        <row r="7537">
          <cell r="B7537" t="str">
            <v>BB.39109</v>
          </cell>
          <cell r="C7537" t="str">
            <v>Caét oáng HDPE baèng thuû coâng ñöôøng kính 600mm</v>
          </cell>
          <cell r="D7537" t="str">
            <v>10moái</v>
          </cell>
          <cell r="F7537">
            <v>289</v>
          </cell>
          <cell r="G7537">
            <v>25132</v>
          </cell>
        </row>
        <row r="7538">
          <cell r="B7538" t="str">
            <v>BB.39110</v>
          </cell>
          <cell r="C7538" t="str">
            <v>Caét oáng HDPE baèng thuû coâng ñöôøng kính 700mm</v>
          </cell>
          <cell r="D7538" t="str">
            <v>10moái</v>
          </cell>
          <cell r="F7538">
            <v>368</v>
          </cell>
          <cell r="G7538">
            <v>28483</v>
          </cell>
        </row>
        <row r="7539">
          <cell r="B7539" t="str">
            <v>BB.39111</v>
          </cell>
          <cell r="C7539" t="str">
            <v>Caét oáng HDPE baèng thuû coâng ñöôøng kính 800mm</v>
          </cell>
          <cell r="D7539" t="str">
            <v>10moái</v>
          </cell>
          <cell r="F7539">
            <v>446</v>
          </cell>
          <cell r="G7539">
            <v>33510</v>
          </cell>
        </row>
        <row r="7540">
          <cell r="B7540" t="str">
            <v>BB.39112</v>
          </cell>
          <cell r="C7540" t="str">
            <v>Caét oáng HDPE baèng thuû coâng ñöôøng kính 1000mm</v>
          </cell>
          <cell r="D7540" t="str">
            <v>10moái</v>
          </cell>
          <cell r="F7540">
            <v>525</v>
          </cell>
          <cell r="G7540">
            <v>53615</v>
          </cell>
        </row>
        <row r="7541">
          <cell r="B7541" t="str">
            <v>BB.39201</v>
          </cell>
          <cell r="C7541" t="str">
            <v>Caét oáng theùp baèng oâ xy, axetylen, ñöôøng kính oáng 100mm</v>
          </cell>
          <cell r="D7541" t="str">
            <v>10 moái</v>
          </cell>
          <cell r="F7541">
            <v>8874</v>
          </cell>
          <cell r="G7541">
            <v>74266</v>
          </cell>
          <cell r="H7541">
            <v>3200</v>
          </cell>
        </row>
        <row r="7542">
          <cell r="B7542" t="str">
            <v>BB.39202</v>
          </cell>
          <cell r="C7542" t="str">
            <v>Caét oáng theùp baèng oâ xy, axetylen, ñöôøng kính oáng 125mm</v>
          </cell>
          <cell r="D7542" t="str">
            <v>10 moái</v>
          </cell>
          <cell r="F7542">
            <v>11526</v>
          </cell>
          <cell r="G7542">
            <v>79218</v>
          </cell>
          <cell r="H7542">
            <v>3939</v>
          </cell>
        </row>
        <row r="7543">
          <cell r="B7543" t="str">
            <v>BB.39203</v>
          </cell>
          <cell r="C7543" t="str">
            <v>Caét oáng theùp baèng oâ xy, axetylen, ñöôøng kính oáng 150mm</v>
          </cell>
          <cell r="D7543" t="str">
            <v>10 moái</v>
          </cell>
          <cell r="F7543">
            <v>14178</v>
          </cell>
          <cell r="G7543">
            <v>87770</v>
          </cell>
          <cell r="H7543">
            <v>4924</v>
          </cell>
        </row>
        <row r="7544">
          <cell r="B7544" t="str">
            <v>BB.39204</v>
          </cell>
          <cell r="C7544" t="str">
            <v>Caét oáng theùp baèng oâ xy, axetylen, ñöôøng kính oáng 200mm</v>
          </cell>
          <cell r="D7544" t="str">
            <v>10 moái</v>
          </cell>
          <cell r="F7544">
            <v>17748</v>
          </cell>
          <cell r="G7544">
            <v>94521</v>
          </cell>
          <cell r="H7544">
            <v>6204</v>
          </cell>
        </row>
        <row r="7545">
          <cell r="B7545" t="str">
            <v>BB.39205</v>
          </cell>
          <cell r="C7545" t="str">
            <v>Caét oáng theùp baèng oâ xy, axetylen, ñöôøng kính oáng 250mm</v>
          </cell>
          <cell r="D7545" t="str">
            <v>10 moái</v>
          </cell>
          <cell r="F7545">
            <v>23052</v>
          </cell>
          <cell r="G7545">
            <v>99022</v>
          </cell>
          <cell r="H7545">
            <v>7730</v>
          </cell>
        </row>
        <row r="7546">
          <cell r="B7546" t="str">
            <v>BB.39206</v>
          </cell>
          <cell r="C7546" t="str">
            <v>Caét oáng theùp baèng oâ xy, axetylen, ñöôøng kính oáng 300mm</v>
          </cell>
          <cell r="D7546" t="str">
            <v>10 moái</v>
          </cell>
          <cell r="F7546">
            <v>28815</v>
          </cell>
          <cell r="G7546">
            <v>114775</v>
          </cell>
          <cell r="H7546">
            <v>9355</v>
          </cell>
        </row>
        <row r="7547">
          <cell r="B7547" t="str">
            <v>BB.39207</v>
          </cell>
          <cell r="C7547" t="str">
            <v>Caét oáng theùp baèng oâ xy, axetylen, ñöôøng kính oáng 350mm</v>
          </cell>
          <cell r="D7547" t="str">
            <v>10 moái</v>
          </cell>
          <cell r="F7547">
            <v>32385</v>
          </cell>
          <cell r="G7547">
            <v>124678</v>
          </cell>
          <cell r="H7547">
            <v>10832</v>
          </cell>
        </row>
        <row r="7548">
          <cell r="B7548" t="str">
            <v>BB.39208</v>
          </cell>
          <cell r="C7548" t="str">
            <v>Caét oáng theùp baèng oâ xy, axetylen, ñöôøng kính oáng 400mm</v>
          </cell>
          <cell r="D7548" t="str">
            <v>10 moái</v>
          </cell>
          <cell r="F7548">
            <v>37689</v>
          </cell>
          <cell r="G7548">
            <v>135030</v>
          </cell>
          <cell r="H7548">
            <v>12358</v>
          </cell>
        </row>
        <row r="7549">
          <cell r="B7549" t="str">
            <v>BB.39209</v>
          </cell>
          <cell r="C7549" t="str">
            <v>Caét oáng theùp baèng oâ xy, axetylen, ñöôøng kính oáng 500mm</v>
          </cell>
          <cell r="D7549" t="str">
            <v>10 moái</v>
          </cell>
          <cell r="F7549">
            <v>46563</v>
          </cell>
          <cell r="G7549">
            <v>155285</v>
          </cell>
          <cell r="H7549">
            <v>15460</v>
          </cell>
        </row>
        <row r="7550">
          <cell r="B7550" t="str">
            <v>BB.39210</v>
          </cell>
          <cell r="C7550" t="str">
            <v>Caét oáng theùp baèng oâ xy, axetylen, ñöôøng kính oáng 600mm</v>
          </cell>
          <cell r="D7550" t="str">
            <v>10 moái</v>
          </cell>
          <cell r="F7550">
            <v>55437</v>
          </cell>
          <cell r="G7550">
            <v>175539</v>
          </cell>
          <cell r="H7550">
            <v>18217</v>
          </cell>
        </row>
        <row r="7551">
          <cell r="B7551" t="str">
            <v>BB.39211</v>
          </cell>
          <cell r="C7551" t="str">
            <v>Caét oáng theùp baèng oâ xy, axetylen, ñöôøng kính oáng 700mm</v>
          </cell>
          <cell r="D7551" t="str">
            <v>10 moái</v>
          </cell>
          <cell r="F7551">
            <v>64311</v>
          </cell>
          <cell r="G7551">
            <v>195793</v>
          </cell>
          <cell r="H7551">
            <v>21171</v>
          </cell>
        </row>
        <row r="7552">
          <cell r="B7552" t="str">
            <v>BB.39212</v>
          </cell>
          <cell r="C7552" t="str">
            <v>Caét oáng theùp baèng oâ xy, axetylen, ñöôøng kính oáng 800mm</v>
          </cell>
          <cell r="D7552" t="str">
            <v>10 moái</v>
          </cell>
          <cell r="F7552">
            <v>75378</v>
          </cell>
          <cell r="G7552">
            <v>216048</v>
          </cell>
          <cell r="H7552">
            <v>24125</v>
          </cell>
        </row>
        <row r="7553">
          <cell r="B7553" t="str">
            <v>BB.39213</v>
          </cell>
          <cell r="C7553" t="str">
            <v>Caét oáng theùp baèng oâ xy, axetylen, ñöôøng kính oáng 900mm</v>
          </cell>
          <cell r="D7553" t="str">
            <v>10 moái</v>
          </cell>
          <cell r="F7553">
            <v>84252</v>
          </cell>
          <cell r="G7553">
            <v>236302</v>
          </cell>
          <cell r="H7553">
            <v>27079</v>
          </cell>
        </row>
        <row r="7554">
          <cell r="B7554" t="str">
            <v>BB.39214</v>
          </cell>
          <cell r="C7554" t="str">
            <v>Caét oáng theùp baèng oâ xy, axetylen, ñöôøng kính oáng 1000mm</v>
          </cell>
          <cell r="D7554" t="str">
            <v>10 moái</v>
          </cell>
          <cell r="F7554">
            <v>93126</v>
          </cell>
          <cell r="G7554">
            <v>256557</v>
          </cell>
          <cell r="H7554">
            <v>30033</v>
          </cell>
        </row>
        <row r="7555">
          <cell r="B7555" t="str">
            <v>BB.39215</v>
          </cell>
          <cell r="C7555" t="str">
            <v>Caét oáng theùp baèng oâ xy, ñaát ñeøn, ñöôøng kính oáng 1100mm</v>
          </cell>
          <cell r="D7555" t="str">
            <v>10 moái</v>
          </cell>
          <cell r="F7555">
            <v>43809</v>
          </cell>
          <cell r="G7555">
            <v>276812</v>
          </cell>
          <cell r="H7555">
            <v>32987</v>
          </cell>
        </row>
        <row r="7556">
          <cell r="B7556" t="str">
            <v>BB.39216</v>
          </cell>
          <cell r="C7556" t="str">
            <v>Caét oáng theùp baèng oâ xy, axetylen, ñöôøng kính oáng 1200mm</v>
          </cell>
          <cell r="D7556" t="str">
            <v>10 moái</v>
          </cell>
          <cell r="F7556">
            <v>110874</v>
          </cell>
          <cell r="G7556">
            <v>297066</v>
          </cell>
          <cell r="H7556">
            <v>36434</v>
          </cell>
        </row>
        <row r="7557">
          <cell r="B7557" t="str">
            <v>BB.39217</v>
          </cell>
          <cell r="C7557" t="str">
            <v>Caét oáng theùp baèng oâ xy, axetylen, ñöôøng kính oáng 1300mm</v>
          </cell>
          <cell r="D7557" t="str">
            <v>10 moái</v>
          </cell>
          <cell r="F7557">
            <v>121941</v>
          </cell>
          <cell r="G7557">
            <v>317321</v>
          </cell>
          <cell r="H7557">
            <v>39388</v>
          </cell>
        </row>
        <row r="7558">
          <cell r="B7558" t="str">
            <v>BB.39218</v>
          </cell>
          <cell r="C7558" t="str">
            <v>Caét oáng theùp baèng oâ xy, axetylen, ñöôøng kính oáng 1400mm</v>
          </cell>
          <cell r="D7558" t="str">
            <v>10 moái</v>
          </cell>
          <cell r="F7558">
            <v>130815</v>
          </cell>
          <cell r="G7558">
            <v>337575</v>
          </cell>
          <cell r="H7558">
            <v>42342</v>
          </cell>
        </row>
        <row r="7559">
          <cell r="B7559" t="str">
            <v>BB.39219</v>
          </cell>
          <cell r="C7559" t="str">
            <v>Caét oáng theùp baèng oâ xy, axetylen, ñöôøng kính oáng 1500mm</v>
          </cell>
          <cell r="D7559" t="str">
            <v>10 moái</v>
          </cell>
          <cell r="F7559">
            <v>139689</v>
          </cell>
          <cell r="G7559">
            <v>357829</v>
          </cell>
          <cell r="H7559">
            <v>45296</v>
          </cell>
        </row>
        <row r="7560">
          <cell r="B7560" t="str">
            <v>BB.39220</v>
          </cell>
          <cell r="C7560" t="str">
            <v>Caét oáng theùp baèng oâ xy, axetylen, ñöôøng kính oáng 1600mm</v>
          </cell>
          <cell r="D7560" t="str">
            <v>10 moái</v>
          </cell>
          <cell r="F7560">
            <v>148563</v>
          </cell>
          <cell r="G7560">
            <v>378084</v>
          </cell>
          <cell r="H7560">
            <v>48250</v>
          </cell>
        </row>
        <row r="7561">
          <cell r="B7561" t="str">
            <v>BB.39221</v>
          </cell>
          <cell r="C7561" t="str">
            <v>Caét oáng theùp baèng oâ xy, axetylen, ñöôøng kính oáng 1800mm</v>
          </cell>
          <cell r="D7561" t="str">
            <v>10 moái</v>
          </cell>
          <cell r="F7561">
            <v>168504</v>
          </cell>
          <cell r="G7561">
            <v>418593</v>
          </cell>
          <cell r="H7561">
            <v>54159</v>
          </cell>
        </row>
        <row r="7562">
          <cell r="B7562" t="str">
            <v>BB.39222</v>
          </cell>
          <cell r="C7562" t="str">
            <v>Caét oáng theùp baèng oâ xy, axetylen, ñöôøng kính oáng 2000mm</v>
          </cell>
          <cell r="D7562" t="str">
            <v>10 moái</v>
          </cell>
          <cell r="F7562">
            <v>186252</v>
          </cell>
          <cell r="G7562">
            <v>459102</v>
          </cell>
          <cell r="H7562">
            <v>60067</v>
          </cell>
        </row>
        <row r="7563">
          <cell r="B7563" t="str">
            <v>BB.39223</v>
          </cell>
          <cell r="C7563" t="str">
            <v>Caét oáng theùp baèng oâ xy, axetylen, ñöôøng kính oáng 2200mm</v>
          </cell>
          <cell r="D7563" t="str">
            <v>10 moái</v>
          </cell>
          <cell r="F7563">
            <v>204000</v>
          </cell>
          <cell r="G7563">
            <v>499611</v>
          </cell>
          <cell r="H7563">
            <v>65975</v>
          </cell>
        </row>
        <row r="7564">
          <cell r="B7564" t="str">
            <v>BB.39224</v>
          </cell>
          <cell r="C7564" t="str">
            <v>Caét oáng theùp baèng oâ xy, axetylen, ñöôøng kính oáng 2400mm</v>
          </cell>
          <cell r="D7564" t="str">
            <v>10 moái</v>
          </cell>
          <cell r="F7564">
            <v>223941</v>
          </cell>
          <cell r="G7564">
            <v>540120</v>
          </cell>
          <cell r="H7564">
            <v>72375</v>
          </cell>
        </row>
        <row r="7565">
          <cell r="B7565" t="str">
            <v>BB.39225</v>
          </cell>
          <cell r="C7565" t="str">
            <v>Caét oáng theùp baèng oâ xy, axetylen, ñöôøng kính oáng 2500mm</v>
          </cell>
          <cell r="D7565" t="str">
            <v>10 moái</v>
          </cell>
          <cell r="F7565">
            <v>232815</v>
          </cell>
          <cell r="G7565">
            <v>560374</v>
          </cell>
          <cell r="H7565">
            <v>75330</v>
          </cell>
        </row>
        <row r="7566">
          <cell r="B7566" t="str">
            <v>BB.39301</v>
          </cell>
          <cell r="C7566" t="str">
            <v>Caét oáng theùp baèng oâ xy, ñaát ñeøn, ñöôøng kính oáng 100mm</v>
          </cell>
          <cell r="D7566" t="str">
            <v>10 moái</v>
          </cell>
          <cell r="F7566">
            <v>7599</v>
          </cell>
          <cell r="G7566">
            <v>74266</v>
          </cell>
          <cell r="H7566">
            <v>3200</v>
          </cell>
        </row>
        <row r="7567">
          <cell r="B7567" t="str">
            <v>BB.39302</v>
          </cell>
          <cell r="C7567" t="str">
            <v>Caét oáng theùp baèng oâ xy, ñaát ñeøn, ñöôøng kính oáng 125mm</v>
          </cell>
          <cell r="D7567" t="str">
            <v>10 moái</v>
          </cell>
          <cell r="F7567">
            <v>9445</v>
          </cell>
          <cell r="G7567">
            <v>79218</v>
          </cell>
          <cell r="H7567">
            <v>3939</v>
          </cell>
        </row>
        <row r="7568">
          <cell r="B7568" t="str">
            <v>BB.39303</v>
          </cell>
          <cell r="C7568" t="str">
            <v>Caét oáng theùp baèng oâ xy, ñaát ñeøn, ñöôøng kính oáng 150mm</v>
          </cell>
          <cell r="D7568" t="str">
            <v>10 moái</v>
          </cell>
          <cell r="F7568">
            <v>11363</v>
          </cell>
          <cell r="G7568">
            <v>87770</v>
          </cell>
          <cell r="H7568">
            <v>4924</v>
          </cell>
        </row>
        <row r="7569">
          <cell r="B7569" t="str">
            <v>BB.39304</v>
          </cell>
          <cell r="C7569" t="str">
            <v>Caét oáng theùp baèng oâ xy, ñaát ñeøn, ñöôøng kính oáng 200mm</v>
          </cell>
          <cell r="D7569" t="str">
            <v>10 moái</v>
          </cell>
          <cell r="F7569">
            <v>15127</v>
          </cell>
          <cell r="G7569">
            <v>94521</v>
          </cell>
          <cell r="H7569">
            <v>6204</v>
          </cell>
        </row>
        <row r="7570">
          <cell r="B7570" t="str">
            <v>BB.39305</v>
          </cell>
          <cell r="C7570" t="str">
            <v>Caét oáng theùp baèng oâ xy, ñaát ñeøn, ñöôøng kính oáng 250mm</v>
          </cell>
          <cell r="D7570" t="str">
            <v>10 moái</v>
          </cell>
          <cell r="F7570">
            <v>18962</v>
          </cell>
          <cell r="G7570">
            <v>99022</v>
          </cell>
          <cell r="H7570">
            <v>7730</v>
          </cell>
        </row>
        <row r="7571">
          <cell r="B7571" t="str">
            <v>BB.39306</v>
          </cell>
          <cell r="C7571" t="str">
            <v>Caét oáng theùp baèng oâ xy, ñaát ñeøn, ñöôøng kính oáng 300mm</v>
          </cell>
          <cell r="D7571" t="str">
            <v>10 moái</v>
          </cell>
          <cell r="F7571">
            <v>23684</v>
          </cell>
          <cell r="G7571">
            <v>114775</v>
          </cell>
          <cell r="H7571">
            <v>9355</v>
          </cell>
        </row>
        <row r="7572">
          <cell r="B7572" t="str">
            <v>BB.39307</v>
          </cell>
          <cell r="C7572" t="str">
            <v>Caét oáng theùp baèng oâ xy, ñaát ñeøn, ñöôøng kính oáng 350mm</v>
          </cell>
          <cell r="D7572" t="str">
            <v>10 moái</v>
          </cell>
          <cell r="F7572">
            <v>27448</v>
          </cell>
          <cell r="G7572">
            <v>124678</v>
          </cell>
          <cell r="H7572">
            <v>10832</v>
          </cell>
        </row>
        <row r="7573">
          <cell r="B7573" t="str">
            <v>BB.39308</v>
          </cell>
          <cell r="C7573" t="str">
            <v>Caét oáng theùp baèng oâ xy, ñaát ñeøn, ñöôøng kính oáng 400mm</v>
          </cell>
          <cell r="D7573" t="str">
            <v>10 moái</v>
          </cell>
          <cell r="F7573">
            <v>31212</v>
          </cell>
          <cell r="G7573">
            <v>135030</v>
          </cell>
          <cell r="H7573">
            <v>12358</v>
          </cell>
        </row>
        <row r="7574">
          <cell r="B7574" t="str">
            <v>BB.39309</v>
          </cell>
          <cell r="C7574" t="str">
            <v>Caét oáng theùp baèng oâ xy, ñaát ñeøn, ñöôøng kính oáng 600mm</v>
          </cell>
          <cell r="D7574" t="str">
            <v>10 moái</v>
          </cell>
          <cell r="F7574">
            <v>38811</v>
          </cell>
          <cell r="G7574">
            <v>155285</v>
          </cell>
          <cell r="H7574">
            <v>15460</v>
          </cell>
        </row>
        <row r="7575">
          <cell r="B7575" t="str">
            <v>BB.39310</v>
          </cell>
          <cell r="C7575" t="str">
            <v>Caét oáng theùp baèng oâ xy, axetylen, ñöôøng kính oáng 600mm</v>
          </cell>
          <cell r="D7575" t="str">
            <v>10 moái</v>
          </cell>
          <cell r="F7575">
            <v>46410</v>
          </cell>
          <cell r="G7575">
            <v>175539</v>
          </cell>
          <cell r="H7575">
            <v>18217</v>
          </cell>
        </row>
        <row r="7576">
          <cell r="B7576" t="str">
            <v>BB.39311</v>
          </cell>
          <cell r="C7576" t="str">
            <v>Caét oáng theùp baèng oâ xy, ñaát ñeøn, ñöôøng kính oáng 700mm</v>
          </cell>
          <cell r="D7576" t="str">
            <v>10 moái</v>
          </cell>
          <cell r="F7576">
            <v>53938</v>
          </cell>
          <cell r="G7576">
            <v>195793</v>
          </cell>
          <cell r="H7576">
            <v>21171</v>
          </cell>
        </row>
        <row r="7577">
          <cell r="B7577" t="str">
            <v>BB.39312</v>
          </cell>
          <cell r="C7577" t="str">
            <v>Caét oáng theùp baèng oâ xy, axetylen, ñöôøng kính oáng 800mm</v>
          </cell>
          <cell r="D7577" t="str">
            <v>10 moái</v>
          </cell>
          <cell r="F7577">
            <v>62495</v>
          </cell>
          <cell r="G7577">
            <v>216048</v>
          </cell>
          <cell r="H7577">
            <v>24125</v>
          </cell>
        </row>
        <row r="7578">
          <cell r="B7578" t="str">
            <v>BB.39313</v>
          </cell>
          <cell r="C7578" t="str">
            <v>Caét oáng theùp baèng oâ xy, ñaát ñeøn, ñöôøng kính oáng 900mm</v>
          </cell>
          <cell r="D7578" t="str">
            <v>10 moái</v>
          </cell>
          <cell r="F7578">
            <v>70023</v>
          </cell>
          <cell r="G7578">
            <v>236302</v>
          </cell>
          <cell r="H7578">
            <v>27079</v>
          </cell>
        </row>
        <row r="7579">
          <cell r="B7579" t="str">
            <v>BB.39314</v>
          </cell>
          <cell r="C7579" t="str">
            <v>Caét oáng theùp baèng oâ xy, ñaát ñeøn, ñöôøng kính oáng 1000mm</v>
          </cell>
          <cell r="D7579" t="str">
            <v>10 moái</v>
          </cell>
          <cell r="F7579">
            <v>77622</v>
          </cell>
          <cell r="G7579">
            <v>256557</v>
          </cell>
          <cell r="H7579">
            <v>30033</v>
          </cell>
        </row>
        <row r="7580">
          <cell r="B7580" t="str">
            <v>BB.39315</v>
          </cell>
          <cell r="C7580" t="str">
            <v>Caét oáng theùp baèng oâ xy, ñaát ñeøn, ñöôøng kính oáng 1100mm</v>
          </cell>
          <cell r="D7580" t="str">
            <v>10 moái</v>
          </cell>
          <cell r="F7580">
            <v>85221</v>
          </cell>
          <cell r="G7580">
            <v>276812</v>
          </cell>
          <cell r="H7580">
            <v>32987</v>
          </cell>
        </row>
        <row r="7581">
          <cell r="B7581" t="str">
            <v>BB.39316</v>
          </cell>
          <cell r="C7581" t="str">
            <v>Caét oáng theùp baèng oâ xy, ñaát ñeøn, ñöôøng kính oáng 1200mm</v>
          </cell>
          <cell r="D7581" t="str">
            <v>10 moái</v>
          </cell>
          <cell r="F7581">
            <v>92749</v>
          </cell>
          <cell r="G7581">
            <v>297066</v>
          </cell>
          <cell r="H7581">
            <v>36434</v>
          </cell>
        </row>
        <row r="7582">
          <cell r="B7582" t="str">
            <v>BB.39317</v>
          </cell>
          <cell r="C7582" t="str">
            <v>Caét oáng theùp baèng oâ xy, ñaát ñeøn, ñöôøng kính oáng 1300mm</v>
          </cell>
          <cell r="D7582" t="str">
            <v>10 moái</v>
          </cell>
          <cell r="F7582">
            <v>101306</v>
          </cell>
          <cell r="G7582">
            <v>317321</v>
          </cell>
          <cell r="H7582">
            <v>39388</v>
          </cell>
        </row>
        <row r="7583">
          <cell r="B7583" t="str">
            <v>BB.39318</v>
          </cell>
          <cell r="C7583" t="str">
            <v>Caét oáng theùp baèng oâ xy, ñaát ñeøn, ñöôøng kính oáng 1400mm</v>
          </cell>
          <cell r="D7583" t="str">
            <v>10 moái</v>
          </cell>
          <cell r="F7583">
            <v>108834</v>
          </cell>
          <cell r="G7583">
            <v>337575</v>
          </cell>
          <cell r="H7583">
            <v>42342</v>
          </cell>
        </row>
        <row r="7584">
          <cell r="B7584" t="str">
            <v>BB.39319</v>
          </cell>
          <cell r="C7584" t="str">
            <v>Caét oáng theùp baèng oâ xy, ñaát ñeøn, ñöôøng kính oáng 1500mm</v>
          </cell>
          <cell r="D7584" t="str">
            <v>10 moái</v>
          </cell>
          <cell r="F7584">
            <v>116433</v>
          </cell>
          <cell r="G7584">
            <v>357829</v>
          </cell>
          <cell r="H7584">
            <v>45296</v>
          </cell>
        </row>
        <row r="7585">
          <cell r="B7585" t="str">
            <v>BB.39320</v>
          </cell>
          <cell r="C7585" t="str">
            <v>Caét oáng theùp baèng oâ xy, ñaát ñeøn, ñöôøng kính oáng 1600mm</v>
          </cell>
          <cell r="D7585" t="str">
            <v>10 moái</v>
          </cell>
          <cell r="F7585">
            <v>124032</v>
          </cell>
          <cell r="G7585">
            <v>378084</v>
          </cell>
          <cell r="H7585">
            <v>48250</v>
          </cell>
        </row>
        <row r="7586">
          <cell r="B7586" t="str">
            <v>BB.39321</v>
          </cell>
          <cell r="C7586" t="str">
            <v>Caét oáng theùp baèng oâ xy, ñaát ñeøn, ñöôøng kính oáng 1800mm</v>
          </cell>
          <cell r="D7586" t="str">
            <v>10 moái</v>
          </cell>
          <cell r="F7586">
            <v>140117</v>
          </cell>
          <cell r="G7586">
            <v>418593</v>
          </cell>
          <cell r="H7586">
            <v>54159</v>
          </cell>
        </row>
        <row r="7587">
          <cell r="B7587" t="str">
            <v>BB.39322</v>
          </cell>
          <cell r="C7587" t="str">
            <v>Caét oáng theùp baèng oâ xy, ñaát ñeøn, ñöôøng kính oáng 2000mm</v>
          </cell>
          <cell r="D7587" t="str">
            <v>10 moái</v>
          </cell>
          <cell r="F7587">
            <v>155244</v>
          </cell>
          <cell r="G7587">
            <v>459102</v>
          </cell>
          <cell r="H7587">
            <v>60067</v>
          </cell>
        </row>
        <row r="7588">
          <cell r="B7588" t="str">
            <v>BB.39323</v>
          </cell>
          <cell r="C7588" t="str">
            <v>Caét oáng theùp baèng oâ xy, ñaát ñeøn, ñöôøng kính oáng 2200mm</v>
          </cell>
          <cell r="D7588" t="str">
            <v>10 moái</v>
          </cell>
          <cell r="F7588">
            <v>170371</v>
          </cell>
          <cell r="G7588">
            <v>499611</v>
          </cell>
          <cell r="H7588">
            <v>65975</v>
          </cell>
        </row>
        <row r="7589">
          <cell r="B7589" t="str">
            <v>BB.39324</v>
          </cell>
          <cell r="C7589" t="str">
            <v>Caét oáng theùp baèng oâ xy, ñaát ñeøn, ñöôøng kính oáng 2400mm</v>
          </cell>
          <cell r="D7589" t="str">
            <v>10 moái</v>
          </cell>
          <cell r="F7589">
            <v>186527</v>
          </cell>
          <cell r="G7589">
            <v>540120</v>
          </cell>
          <cell r="H7589">
            <v>72375</v>
          </cell>
        </row>
        <row r="7590">
          <cell r="B7590" t="str">
            <v>BB.39325</v>
          </cell>
          <cell r="C7590" t="str">
            <v>Caét oáng theùp baèng oâ xy, ñaát ñeøn, ñöôøng kính oáng 2500mm</v>
          </cell>
          <cell r="D7590" t="str">
            <v>10 moái</v>
          </cell>
          <cell r="F7590">
            <v>194055</v>
          </cell>
          <cell r="G7590">
            <v>560374</v>
          </cell>
          <cell r="H7590">
            <v>75330</v>
          </cell>
        </row>
        <row r="7591">
          <cell r="B7591" t="str">
            <v>BB.39401</v>
          </cell>
          <cell r="C7591" t="str">
            <v>Caét oáng theùp baèng maéy caét caàm tay, ñöôøng kính oáng 100mm</v>
          </cell>
          <cell r="D7591" t="str">
            <v>moái</v>
          </cell>
          <cell r="F7591">
            <v>25092</v>
          </cell>
          <cell r="G7591">
            <v>3351</v>
          </cell>
          <cell r="H7591">
            <v>1649</v>
          </cell>
        </row>
        <row r="7592">
          <cell r="B7592" t="str">
            <v>BB.39402</v>
          </cell>
          <cell r="C7592" t="str">
            <v>Caét oáng theùp baèng maéy caét caàm tay, ñöôøng kính oáng 150mm</v>
          </cell>
          <cell r="D7592" t="str">
            <v>moái</v>
          </cell>
          <cell r="F7592">
            <v>37332</v>
          </cell>
          <cell r="G7592">
            <v>3770</v>
          </cell>
          <cell r="H7592">
            <v>2748</v>
          </cell>
        </row>
        <row r="7593">
          <cell r="B7593" t="str">
            <v>BB.39403</v>
          </cell>
          <cell r="C7593" t="str">
            <v>Caét oáng theùp baèng maéy caét caàm tay, ñöôøng kính oáng 200mm</v>
          </cell>
          <cell r="D7593" t="str">
            <v>moái</v>
          </cell>
          <cell r="F7593">
            <v>49878</v>
          </cell>
          <cell r="G7593">
            <v>4189</v>
          </cell>
          <cell r="H7593">
            <v>3187</v>
          </cell>
        </row>
        <row r="7594">
          <cell r="B7594" t="str">
            <v>BB.39404</v>
          </cell>
          <cell r="C7594" t="str">
            <v>Caét oáng theùp baèng maéy caét caàm tay, ñöôøng kính oáng 250mm</v>
          </cell>
          <cell r="D7594" t="str">
            <v>moái</v>
          </cell>
          <cell r="F7594">
            <v>74970</v>
          </cell>
          <cell r="G7594">
            <v>5026</v>
          </cell>
          <cell r="H7594">
            <v>3517</v>
          </cell>
        </row>
        <row r="7595">
          <cell r="B7595" t="str">
            <v>BB.39405</v>
          </cell>
          <cell r="C7595" t="str">
            <v>Caét oáng theùp baèng maéy caét caàm tay, ñöôøng kính oáng 300mm</v>
          </cell>
          <cell r="D7595" t="str">
            <v>moái</v>
          </cell>
          <cell r="F7595">
            <v>96696</v>
          </cell>
          <cell r="G7595">
            <v>5445</v>
          </cell>
          <cell r="H7595">
            <v>4396</v>
          </cell>
        </row>
        <row r="7596">
          <cell r="B7596" t="str">
            <v>BB.39406</v>
          </cell>
          <cell r="C7596" t="str">
            <v>Caét oáng theùp baèng maéy caét caàm tay, ñöôøng kính oáng 350mm</v>
          </cell>
          <cell r="D7596" t="str">
            <v>moái</v>
          </cell>
          <cell r="F7596">
            <v>121788</v>
          </cell>
          <cell r="G7596">
            <v>6283</v>
          </cell>
          <cell r="H7596">
            <v>5495</v>
          </cell>
        </row>
        <row r="7597">
          <cell r="B7597" t="str">
            <v>BB.39407</v>
          </cell>
          <cell r="C7597" t="str">
            <v>Caét oáng theùp baèng maéy caét caàm tay, ñöôøng kính oáng 400mm</v>
          </cell>
          <cell r="D7597" t="str">
            <v>moái</v>
          </cell>
          <cell r="F7597">
            <v>196758</v>
          </cell>
          <cell r="G7597">
            <v>7540</v>
          </cell>
          <cell r="H7597">
            <v>6045</v>
          </cell>
        </row>
        <row r="7598">
          <cell r="B7598" t="str">
            <v>BB.39408</v>
          </cell>
          <cell r="C7598" t="str">
            <v>Caét oáng theùp baèng maéy caét caàm tay, ñöôøng kính oáng 500mm</v>
          </cell>
          <cell r="D7598" t="str">
            <v>moái</v>
          </cell>
          <cell r="F7598">
            <v>246636</v>
          </cell>
          <cell r="G7598">
            <v>8377</v>
          </cell>
          <cell r="H7598">
            <v>7144</v>
          </cell>
        </row>
        <row r="7599">
          <cell r="B7599" t="str">
            <v>BB.39409</v>
          </cell>
          <cell r="C7599" t="str">
            <v>Caét oáng theùp baèng maéy caét caàm tay, ñöôøng kính oáng 600mm</v>
          </cell>
          <cell r="D7599" t="str">
            <v>moái</v>
          </cell>
          <cell r="F7599">
            <v>293454</v>
          </cell>
          <cell r="G7599">
            <v>10352</v>
          </cell>
          <cell r="H7599">
            <v>8243</v>
          </cell>
        </row>
        <row r="7600">
          <cell r="B7600" t="str">
            <v>BB.39410</v>
          </cell>
          <cell r="C7600" t="str">
            <v>Caét oáng theùp baèng maéy caét caàm tay, ñöôøng kính oáng 700mm</v>
          </cell>
          <cell r="D7600" t="str">
            <v>moái</v>
          </cell>
          <cell r="F7600">
            <v>343332</v>
          </cell>
          <cell r="G7600">
            <v>11252</v>
          </cell>
          <cell r="H7600">
            <v>8793</v>
          </cell>
        </row>
        <row r="7601">
          <cell r="B7601" t="str">
            <v>BB.39411</v>
          </cell>
          <cell r="C7601" t="str">
            <v>Caét oáng theùp baèng maéy caét caàm tay, ñöôøng kính oáng 800mm</v>
          </cell>
          <cell r="D7601" t="str">
            <v>moái</v>
          </cell>
          <cell r="F7601">
            <v>393210</v>
          </cell>
          <cell r="G7601">
            <v>12603</v>
          </cell>
          <cell r="H7601">
            <v>9892</v>
          </cell>
        </row>
        <row r="7602">
          <cell r="B7602" t="str">
            <v>BB.39412</v>
          </cell>
          <cell r="C7602" t="str">
            <v>Caét oáng theùp baèng maéy caét caàm tay, ñöôøng kính oáng 900mm</v>
          </cell>
          <cell r="D7602" t="str">
            <v>moái</v>
          </cell>
          <cell r="F7602">
            <v>440028</v>
          </cell>
          <cell r="G7602">
            <v>13503</v>
          </cell>
          <cell r="H7602">
            <v>10991</v>
          </cell>
        </row>
        <row r="7603">
          <cell r="B7603" t="str">
            <v>BB.39413</v>
          </cell>
          <cell r="C7603" t="str">
            <v>Caét oáng theùp baèng maéy caét caàm tay, ñöôøng kính oáng 1000mm</v>
          </cell>
          <cell r="D7603" t="str">
            <v>moái</v>
          </cell>
          <cell r="F7603">
            <v>489906</v>
          </cell>
          <cell r="G7603">
            <v>15753</v>
          </cell>
          <cell r="H7603">
            <v>12090</v>
          </cell>
        </row>
        <row r="7604">
          <cell r="B7604" t="str">
            <v>BB.40101</v>
          </cell>
          <cell r="C7604" t="str">
            <v>Thöû aùp löïc ñöôøng oáng gang vaø ñöôøng oáng theùp, ñöôøng kính oáng &lt;100mm</v>
          </cell>
          <cell r="D7604" t="str">
            <v>100m</v>
          </cell>
          <cell r="F7604">
            <v>28700</v>
          </cell>
          <cell r="G7604">
            <v>41887</v>
          </cell>
          <cell r="H7604">
            <v>38221</v>
          </cell>
        </row>
        <row r="7605">
          <cell r="B7605" t="str">
            <v>BB.40102</v>
          </cell>
          <cell r="C7605" t="str">
            <v>Thöû aùp löïc ñöôøng oáng gang vaø ñöôøng oáng theùp, ñöôøng kính oáng 100mm</v>
          </cell>
          <cell r="D7605" t="str">
            <v>100m</v>
          </cell>
          <cell r="F7605">
            <v>121931</v>
          </cell>
          <cell r="G7605">
            <v>62830</v>
          </cell>
          <cell r="H7605">
            <v>56207</v>
          </cell>
        </row>
        <row r="7606">
          <cell r="B7606" t="str">
            <v>BB.40103</v>
          </cell>
          <cell r="C7606" t="str">
            <v>Thöû aùp löïc ñöôøng oáng gang vaø ñöôøng oáng theùp, ñöôøng kính oáng 125mm</v>
          </cell>
          <cell r="D7606" t="str">
            <v>100m</v>
          </cell>
          <cell r="F7606">
            <v>156712</v>
          </cell>
          <cell r="G7606">
            <v>71208</v>
          </cell>
          <cell r="H7606">
            <v>58456</v>
          </cell>
        </row>
        <row r="7607">
          <cell r="B7607" t="str">
            <v>BB.40104</v>
          </cell>
          <cell r="C7607" t="str">
            <v>Thöû aùp löïc ñöôøng oáng gang vaø ñöôøng oáng theùp, ñöôøng kính oáng 150mm</v>
          </cell>
          <cell r="D7607" t="str">
            <v>100m</v>
          </cell>
          <cell r="F7607">
            <v>188712</v>
          </cell>
          <cell r="G7607">
            <v>83774</v>
          </cell>
          <cell r="H7607">
            <v>59954</v>
          </cell>
        </row>
        <row r="7608">
          <cell r="B7608" t="str">
            <v>BB.40105</v>
          </cell>
          <cell r="C7608" t="str">
            <v>Thöû aùp löïc ñöôøng oáng gang vaø ñöôøng oáng theùp, ñöôøng kính oáng 200mm</v>
          </cell>
          <cell r="D7608" t="str">
            <v>100m</v>
          </cell>
          <cell r="F7608">
            <v>290503</v>
          </cell>
          <cell r="G7608">
            <v>104718</v>
          </cell>
          <cell r="H7608">
            <v>63702</v>
          </cell>
        </row>
        <row r="7609">
          <cell r="B7609" t="str">
            <v>BB.40106</v>
          </cell>
          <cell r="C7609" t="str">
            <v>Thöû aùp löïc ñöôøng oáng gang vaø ñöôøng oáng theùp, ñöôøng kính oáng 250mm</v>
          </cell>
          <cell r="D7609" t="str">
            <v>100m</v>
          </cell>
          <cell r="F7609">
            <v>432992</v>
          </cell>
          <cell r="G7609">
            <v>125661</v>
          </cell>
          <cell r="H7609">
            <v>74943</v>
          </cell>
        </row>
        <row r="7610">
          <cell r="B7610" t="str">
            <v>BB.40107</v>
          </cell>
          <cell r="C7610" t="str">
            <v>Thöû aùp löïc ñöôøng oáng gang vaø ñöôøng oáng theùp, ñöôøng kính oáng 300mm</v>
          </cell>
          <cell r="D7610" t="str">
            <v>100m</v>
          </cell>
          <cell r="F7610">
            <v>690074</v>
          </cell>
          <cell r="G7610">
            <v>134038</v>
          </cell>
          <cell r="H7610">
            <v>74943</v>
          </cell>
        </row>
        <row r="7611">
          <cell r="B7611" t="str">
            <v>BB.40108</v>
          </cell>
          <cell r="C7611" t="str">
            <v>Thöû aùp löïc ñöôøng oáng gang vaø ñöôøng oáng theùp, ñöôøng kính oáng 350mm</v>
          </cell>
          <cell r="D7611" t="str">
            <v>100m</v>
          </cell>
          <cell r="F7611">
            <v>954375</v>
          </cell>
          <cell r="G7611">
            <v>167548</v>
          </cell>
          <cell r="H7611">
            <v>93679</v>
          </cell>
        </row>
        <row r="7612">
          <cell r="B7612" t="str">
            <v>BB.40109</v>
          </cell>
          <cell r="C7612" t="str">
            <v>Thöû aùp löïc ñöôøng oáng gang vaø ñöôøng oáng theùp, ñöôøng kính oáng 400mm</v>
          </cell>
          <cell r="D7612" t="str">
            <v>100m</v>
          </cell>
          <cell r="F7612">
            <v>1669754</v>
          </cell>
          <cell r="G7612">
            <v>180114</v>
          </cell>
          <cell r="H7612">
            <v>97426</v>
          </cell>
        </row>
        <row r="7613">
          <cell r="B7613" t="str">
            <v>BB.40110</v>
          </cell>
          <cell r="C7613" t="str">
            <v>Thöû aùp löïc ñöôøng oáng gang vaø ñöôøng oáng theùp, ñöôøng kính oáng 500mm</v>
          </cell>
          <cell r="D7613" t="str">
            <v>100m</v>
          </cell>
          <cell r="F7613">
            <v>3416769</v>
          </cell>
          <cell r="G7613">
            <v>209435</v>
          </cell>
          <cell r="H7613">
            <v>112414</v>
          </cell>
        </row>
        <row r="7614">
          <cell r="B7614" t="str">
            <v>BB.40111</v>
          </cell>
          <cell r="C7614" t="str">
            <v>Thöû aùp löïc ñöôøng oáng gang vaø ñöôøng oáng theùp, ñöôøng kính oáng 600mm</v>
          </cell>
          <cell r="D7614" t="str">
            <v>100m</v>
          </cell>
          <cell r="F7614">
            <v>3692744</v>
          </cell>
          <cell r="G7614">
            <v>230378</v>
          </cell>
          <cell r="H7614">
            <v>131150</v>
          </cell>
        </row>
        <row r="7615">
          <cell r="B7615" t="str">
            <v>BB.40112</v>
          </cell>
          <cell r="C7615" t="str">
            <v>Thöû aùp löïc ñöôøng oáng gang vaø ñöôøng oáng theùp, ñöôøng kính oáng 700mm</v>
          </cell>
          <cell r="D7615" t="str">
            <v>100m</v>
          </cell>
          <cell r="F7615">
            <v>3948076</v>
          </cell>
          <cell r="G7615">
            <v>251322</v>
          </cell>
          <cell r="H7615">
            <v>149886</v>
          </cell>
        </row>
        <row r="7616">
          <cell r="B7616" t="str">
            <v>BB.40113</v>
          </cell>
          <cell r="C7616" t="str">
            <v>Thöû aùp löïc ñöôøng oáng gang vaø ñöôøng oáng theùp, ñöôøng kính oáng 800mm</v>
          </cell>
          <cell r="D7616" t="str">
            <v>100m</v>
          </cell>
          <cell r="F7616">
            <v>4222496</v>
          </cell>
          <cell r="G7616">
            <v>293209</v>
          </cell>
          <cell r="H7616">
            <v>187358</v>
          </cell>
        </row>
        <row r="7617">
          <cell r="B7617" t="str">
            <v>BB.40114</v>
          </cell>
          <cell r="C7617" t="str">
            <v>Thöû aùp löïc ñöôøng oáng gang vaø ñöôøng oáng theùp, ñöôøng kính oáng 900mm</v>
          </cell>
          <cell r="D7617" t="str">
            <v>100m</v>
          </cell>
          <cell r="F7617">
            <v>4515821</v>
          </cell>
          <cell r="G7617">
            <v>335096</v>
          </cell>
          <cell r="H7617">
            <v>202346</v>
          </cell>
        </row>
        <row r="7618">
          <cell r="B7618" t="str">
            <v>BB.40115</v>
          </cell>
          <cell r="C7618" t="str">
            <v>Thöû aùp löïc ñöôøng oáng gang vaø ñöôøng oáng theùp, ñöôøng kính oáng 1000mm</v>
          </cell>
          <cell r="D7618" t="str">
            <v>100m</v>
          </cell>
          <cell r="F7618">
            <v>4821731</v>
          </cell>
          <cell r="G7618">
            <v>376983</v>
          </cell>
          <cell r="H7618">
            <v>209840</v>
          </cell>
        </row>
        <row r="7619">
          <cell r="B7619" t="str">
            <v>BB.40116</v>
          </cell>
          <cell r="C7619" t="str">
            <v>Thöû aùp löïc ñöôøng oáng gang vaø ñöôøng oáng theùp, ñöôøng kính oáng 1100mm</v>
          </cell>
          <cell r="D7619" t="str">
            <v>100m</v>
          </cell>
          <cell r="F7619">
            <v>4744427</v>
          </cell>
          <cell r="G7619">
            <v>397926</v>
          </cell>
          <cell r="H7619">
            <v>253307</v>
          </cell>
        </row>
        <row r="7620">
          <cell r="B7620" t="str">
            <v>BB.40117</v>
          </cell>
          <cell r="C7620" t="str">
            <v>Thöû aùp löïc ñöôøng oáng gang vaø ñöôøng oáng theùp, ñöôøng kính oáng 1200mm</v>
          </cell>
          <cell r="D7620" t="str">
            <v>100m</v>
          </cell>
          <cell r="F7620">
            <v>5315895</v>
          </cell>
          <cell r="G7620">
            <v>418870</v>
          </cell>
          <cell r="H7620">
            <v>287032</v>
          </cell>
        </row>
        <row r="7621">
          <cell r="B7621" t="str">
            <v>BB.40118</v>
          </cell>
          <cell r="C7621" t="str">
            <v>Thöû aùp löïc ñöôøng oáng gang vaø ñöôøng oáng theùp, ñöôøng kính oáng 1300mm</v>
          </cell>
          <cell r="D7621" t="str">
            <v>100m</v>
          </cell>
          <cell r="F7621">
            <v>5641294</v>
          </cell>
          <cell r="G7621">
            <v>460757</v>
          </cell>
          <cell r="H7621">
            <v>324503</v>
          </cell>
        </row>
        <row r="7622">
          <cell r="B7622" t="str">
            <v>BB.40119</v>
          </cell>
          <cell r="C7622" t="str">
            <v>Thöû aùp löïc ñöôøng oáng gang vaø ñöôøng oáng theùp, ñöôøng kính oáng 1400mm</v>
          </cell>
          <cell r="D7622" t="str">
            <v>100m</v>
          </cell>
          <cell r="F7622">
            <v>5919605</v>
          </cell>
          <cell r="G7622">
            <v>502644</v>
          </cell>
          <cell r="H7622">
            <v>364223</v>
          </cell>
        </row>
        <row r="7623">
          <cell r="B7623" t="str">
            <v>BB.40120</v>
          </cell>
          <cell r="C7623" t="str">
            <v>Thöû aùp löïc ñöôøng oáng gang vaø ñöôøng oáng theùp, ñöôøng kính oáng 1500mm</v>
          </cell>
          <cell r="D7623" t="str">
            <v>100m</v>
          </cell>
          <cell r="F7623">
            <v>6178765</v>
          </cell>
          <cell r="G7623">
            <v>544531</v>
          </cell>
          <cell r="H7623">
            <v>407690</v>
          </cell>
        </row>
        <row r="7624">
          <cell r="B7624" t="str">
            <v>BB.40121</v>
          </cell>
          <cell r="C7624" t="str">
            <v>Thöû aùp löïc ñöôøng oáng gang vaø ñöôøng oáng theùp, ñöôøng kính oáng 1600mm</v>
          </cell>
          <cell r="D7624" t="str">
            <v>100m</v>
          </cell>
          <cell r="F7624">
            <v>6511415</v>
          </cell>
          <cell r="G7624">
            <v>586418</v>
          </cell>
          <cell r="H7624">
            <v>453405</v>
          </cell>
        </row>
        <row r="7625">
          <cell r="B7625" t="str">
            <v>BB.40122</v>
          </cell>
          <cell r="C7625" t="str">
            <v>Thöû aùp löïc ñöôøng oáng gang vaø ñöôøng oáng theùp, ñöôøng kính oáng 1800mm</v>
          </cell>
          <cell r="D7625" t="str">
            <v>100m</v>
          </cell>
          <cell r="F7625">
            <v>7080040</v>
          </cell>
          <cell r="G7625">
            <v>661815</v>
          </cell>
          <cell r="H7625">
            <v>554578</v>
          </cell>
        </row>
        <row r="7626">
          <cell r="B7626" t="str">
            <v>BB.40123</v>
          </cell>
          <cell r="C7626" t="str">
            <v>Thöû aùp löïc ñöôøng oáng gang vaø ñöôøng oáng theùp, ñöôøng kính oáng 2000mm</v>
          </cell>
          <cell r="D7626" t="str">
            <v>100m</v>
          </cell>
          <cell r="F7626">
            <v>7682400</v>
          </cell>
          <cell r="G7626">
            <v>733022</v>
          </cell>
          <cell r="H7626">
            <v>666993</v>
          </cell>
        </row>
        <row r="7627">
          <cell r="B7627" t="str">
            <v>BB.40124</v>
          </cell>
          <cell r="C7627" t="str">
            <v>Thöû aùp löïc ñöôøng oáng gang vaø ñöôøng oáng theùp, ñöôøng kính oáng 2200mm</v>
          </cell>
          <cell r="D7627" t="str">
            <v>100m</v>
          </cell>
          <cell r="F7627">
            <v>8378289</v>
          </cell>
          <cell r="G7627">
            <v>806325</v>
          </cell>
          <cell r="H7627">
            <v>791398</v>
          </cell>
        </row>
        <row r="7628">
          <cell r="B7628" t="str">
            <v>BB.40125</v>
          </cell>
          <cell r="C7628" t="str">
            <v>Thöû aùp löïc ñöôøng oáng gang vaø ñöôøng oáng theùp, ñöôøng kính oáng 2400mm</v>
          </cell>
          <cell r="D7628" t="str">
            <v>100m</v>
          </cell>
          <cell r="F7628">
            <v>8699612</v>
          </cell>
          <cell r="G7628">
            <v>879627</v>
          </cell>
          <cell r="H7628">
            <v>927794</v>
          </cell>
        </row>
        <row r="7629">
          <cell r="B7629" t="str">
            <v>BB.40126</v>
          </cell>
          <cell r="C7629" t="str">
            <v>Thöû aùp löïc ñöôøng oáng gang vaø ñöôøng oáng theùp, ñöôøng kính oáng 2500mm</v>
          </cell>
          <cell r="D7629" t="str">
            <v>100m</v>
          </cell>
          <cell r="F7629">
            <v>9081396</v>
          </cell>
          <cell r="G7629">
            <v>921514</v>
          </cell>
          <cell r="H7629">
            <v>1000489</v>
          </cell>
        </row>
        <row r="7630">
          <cell r="B7630" t="str">
            <v>BB.40201</v>
          </cell>
          <cell r="C7630" t="str">
            <v>Thöû aùp löïc ñöôøng oáng beâ toâng, ñöôøng kính oáng 100mm</v>
          </cell>
          <cell r="D7630" t="str">
            <v>100m</v>
          </cell>
          <cell r="F7630">
            <v>105461</v>
          </cell>
          <cell r="G7630">
            <v>50264</v>
          </cell>
          <cell r="H7630">
            <v>38221</v>
          </cell>
        </row>
        <row r="7631">
          <cell r="B7631" t="str">
            <v>BB.40202</v>
          </cell>
          <cell r="C7631" t="str">
            <v>Thöû aùp löïc ñöôøng oáng beâ toâng, ñöôøng kính oáng 150mm</v>
          </cell>
          <cell r="D7631" t="str">
            <v>100m</v>
          </cell>
          <cell r="F7631">
            <v>163112</v>
          </cell>
          <cell r="G7631">
            <v>58642</v>
          </cell>
          <cell r="H7631">
            <v>57331</v>
          </cell>
        </row>
        <row r="7632">
          <cell r="B7632" t="str">
            <v>BB.40203</v>
          </cell>
          <cell r="C7632" t="str">
            <v>Thöû aùp löïc ñöôøng oáng beâ toâng, ñöôøng kính oáng 200mm</v>
          </cell>
          <cell r="D7632" t="str">
            <v>100m</v>
          </cell>
          <cell r="F7632">
            <v>251263</v>
          </cell>
          <cell r="G7632">
            <v>75397</v>
          </cell>
          <cell r="H7632">
            <v>57331</v>
          </cell>
        </row>
        <row r="7633">
          <cell r="B7633" t="str">
            <v>BB.40204</v>
          </cell>
          <cell r="C7633" t="str">
            <v>Thöû aùp löïc ñöôøng oáng beâ toâng, ñöôøng kính oáng 250mm</v>
          </cell>
          <cell r="D7633" t="str">
            <v>100m</v>
          </cell>
          <cell r="F7633">
            <v>354911</v>
          </cell>
          <cell r="G7633">
            <v>87963</v>
          </cell>
          <cell r="H7633">
            <v>76442</v>
          </cell>
        </row>
        <row r="7634">
          <cell r="B7634" t="str">
            <v>BB.40205</v>
          </cell>
          <cell r="C7634" t="str">
            <v>Thöû aùp löïc ñöôøng oáng beâ toâng, ñöôøng kính oáng 300mm</v>
          </cell>
          <cell r="D7634" t="str">
            <v>100m</v>
          </cell>
          <cell r="F7634">
            <v>583568</v>
          </cell>
          <cell r="G7634">
            <v>100529</v>
          </cell>
          <cell r="H7634">
            <v>76442</v>
          </cell>
        </row>
        <row r="7635">
          <cell r="B7635" t="str">
            <v>BB.40206</v>
          </cell>
          <cell r="C7635" t="str">
            <v>Thöû aùp löïc ñöôøng oáng beâ toâng, ñöôøng kính oáng 350mm</v>
          </cell>
          <cell r="D7635" t="str">
            <v>100m</v>
          </cell>
          <cell r="F7635">
            <v>816353</v>
          </cell>
          <cell r="G7635">
            <v>113095</v>
          </cell>
          <cell r="H7635">
            <v>95552</v>
          </cell>
        </row>
        <row r="7636">
          <cell r="B7636" t="str">
            <v>BB.40207</v>
          </cell>
          <cell r="C7636" t="str">
            <v>Thöû aùp löïc ñöôøng oáng beâ toâng, ñöôøng kính oáng 400mm</v>
          </cell>
          <cell r="D7636" t="str">
            <v>100m</v>
          </cell>
          <cell r="F7636">
            <v>1505933</v>
          </cell>
          <cell r="G7636">
            <v>125661</v>
          </cell>
          <cell r="H7636">
            <v>95552</v>
          </cell>
        </row>
        <row r="7637">
          <cell r="B7637" t="str">
            <v>BB.40208</v>
          </cell>
          <cell r="C7637" t="str">
            <v>Thöû aùp löïc ñöôøng oáng beâ toâng, ñöôøng kính oáng 500mm</v>
          </cell>
          <cell r="D7637" t="str">
            <v>100m</v>
          </cell>
          <cell r="F7637">
            <v>3178642</v>
          </cell>
          <cell r="G7637">
            <v>150793</v>
          </cell>
          <cell r="H7637">
            <v>114663</v>
          </cell>
        </row>
        <row r="7638">
          <cell r="B7638" t="str">
            <v>BB.40209</v>
          </cell>
          <cell r="C7638" t="str">
            <v>Thöû aùp löïc ñöôøng oáng beâ toâng, ñöôøng kính oáng 600mm</v>
          </cell>
          <cell r="D7638" t="str">
            <v>100m</v>
          </cell>
          <cell r="F7638">
            <v>3362071</v>
          </cell>
          <cell r="G7638">
            <v>167548</v>
          </cell>
          <cell r="H7638">
            <v>152884</v>
          </cell>
        </row>
        <row r="7639">
          <cell r="B7639" t="str">
            <v>BB.40210</v>
          </cell>
          <cell r="C7639" t="str">
            <v>Thöû aùp löïc ñöôøng oáng beâ toâng, ñöôøng kính oáng 700mm</v>
          </cell>
          <cell r="D7639" t="str">
            <v>100m</v>
          </cell>
          <cell r="F7639">
            <v>3534420</v>
          </cell>
          <cell r="G7639">
            <v>201058</v>
          </cell>
          <cell r="H7639">
            <v>152884</v>
          </cell>
        </row>
        <row r="7640">
          <cell r="B7640" t="str">
            <v>BB.40211</v>
          </cell>
          <cell r="C7640" t="str">
            <v>Thöû aùp löïc ñöôøng oáng beâ toâng, ñöôøng kính oáng 800mm</v>
          </cell>
          <cell r="D7640" t="str">
            <v>100m</v>
          </cell>
          <cell r="F7640">
            <v>3724607</v>
          </cell>
          <cell r="G7640">
            <v>217812</v>
          </cell>
          <cell r="H7640">
            <v>191105</v>
          </cell>
        </row>
        <row r="7641">
          <cell r="B7641" t="str">
            <v>BB.40212</v>
          </cell>
          <cell r="C7641" t="str">
            <v>Thöû aùp löïc ñöôøng oáng beâ toâng, ñöôøng kính oáng 900mm</v>
          </cell>
          <cell r="D7641" t="str">
            <v>100m</v>
          </cell>
          <cell r="F7641">
            <v>3929904</v>
          </cell>
          <cell r="G7641">
            <v>251322</v>
          </cell>
          <cell r="H7641">
            <v>191105</v>
          </cell>
        </row>
        <row r="7642">
          <cell r="B7642" t="str">
            <v>BB.40213</v>
          </cell>
          <cell r="C7642" t="str">
            <v>Thöû aùp löïc ñöôøng oáng beâ toâng, ñöôøng kính oáng 1000mm</v>
          </cell>
          <cell r="D7642" t="str">
            <v>100m</v>
          </cell>
          <cell r="F7642">
            <v>4144306</v>
          </cell>
          <cell r="G7642">
            <v>276454</v>
          </cell>
          <cell r="H7642">
            <v>210215</v>
          </cell>
        </row>
        <row r="7643">
          <cell r="B7643" t="str">
            <v>BB.40214</v>
          </cell>
          <cell r="C7643" t="str">
            <v>Thöû aùp löïc ñöôøng oáng beâ toâng, ñöôøng kính oáng 1100mm</v>
          </cell>
          <cell r="D7643" t="str">
            <v>100m</v>
          </cell>
          <cell r="F7643">
            <v>3964760</v>
          </cell>
          <cell r="G7643">
            <v>293209</v>
          </cell>
          <cell r="H7643">
            <v>229326</v>
          </cell>
        </row>
        <row r="7644">
          <cell r="B7644" t="str">
            <v>BB.40215</v>
          </cell>
          <cell r="C7644" t="str">
            <v>Thöû aùp löïc ñöôøng oáng beâ toâng, ñöôøng kính oáng 1200mm</v>
          </cell>
          <cell r="D7644" t="str">
            <v>100m</v>
          </cell>
          <cell r="F7644">
            <v>4434814</v>
          </cell>
          <cell r="G7644">
            <v>309964</v>
          </cell>
          <cell r="H7644">
            <v>229326</v>
          </cell>
        </row>
        <row r="7645">
          <cell r="B7645" t="str">
            <v>BB.40216</v>
          </cell>
          <cell r="C7645" t="str">
            <v>Thöû aùp löïc ñöôøng oáng beâ toâng, ñöôøng kính oáng 1400mm</v>
          </cell>
          <cell r="D7645" t="str">
            <v>100m</v>
          </cell>
          <cell r="F7645">
            <v>4835168</v>
          </cell>
          <cell r="G7645">
            <v>335096</v>
          </cell>
          <cell r="H7645">
            <v>267547</v>
          </cell>
        </row>
        <row r="7646">
          <cell r="B7646" t="str">
            <v>BB.40217</v>
          </cell>
          <cell r="C7646" t="str">
            <v>Thöû aùp löïc ñöôøng oáng beâ toâng, ñöôøng kính oáng 1600mm</v>
          </cell>
          <cell r="D7646" t="str">
            <v>100m</v>
          </cell>
          <cell r="F7646">
            <v>5217902</v>
          </cell>
          <cell r="G7646">
            <v>360228</v>
          </cell>
          <cell r="H7646">
            <v>305767</v>
          </cell>
        </row>
        <row r="7647">
          <cell r="B7647" t="str">
            <v>BB.40218</v>
          </cell>
          <cell r="C7647" t="str">
            <v>Thöû aùp löïc ñöôøng oáng beâ toâng, ñöôøng kính oáng 1800mm</v>
          </cell>
          <cell r="D7647" t="str">
            <v>100m</v>
          </cell>
          <cell r="F7647">
            <v>5574286</v>
          </cell>
          <cell r="G7647">
            <v>376983</v>
          </cell>
          <cell r="H7647">
            <v>324878</v>
          </cell>
        </row>
        <row r="7648">
          <cell r="B7648" t="str">
            <v>BB.40219</v>
          </cell>
          <cell r="C7648" t="str">
            <v>Thöû aùp löïc ñöôøng oáng beâ toâng, ñöôøng kính oáng 2000mm</v>
          </cell>
          <cell r="D7648" t="str">
            <v>100m</v>
          </cell>
          <cell r="F7648">
            <v>5963070</v>
          </cell>
          <cell r="G7648">
            <v>402115</v>
          </cell>
          <cell r="H7648">
            <v>324878</v>
          </cell>
        </row>
        <row r="7649">
          <cell r="B7649" t="str">
            <v>BB.40301</v>
          </cell>
          <cell r="C7649" t="str">
            <v>Thöû aùp löïc ñöôøng oáng nhöïa, ñöôøng kính oáng 15mm</v>
          </cell>
          <cell r="D7649" t="str">
            <v>100m</v>
          </cell>
          <cell r="F7649">
            <v>9800</v>
          </cell>
          <cell r="G7649">
            <v>19268</v>
          </cell>
          <cell r="H7649">
            <v>22483</v>
          </cell>
        </row>
        <row r="7650">
          <cell r="B7650" t="str">
            <v>BB.40302</v>
          </cell>
          <cell r="C7650" t="str">
            <v>Thöû aùp löïc ñöôøng oáng nhöïa, ñöôøng  kính oáng 20mm</v>
          </cell>
          <cell r="D7650" t="str">
            <v>100m</v>
          </cell>
          <cell r="F7650">
            <v>11150</v>
          </cell>
          <cell r="G7650">
            <v>20944</v>
          </cell>
          <cell r="H7650">
            <v>22483</v>
          </cell>
        </row>
        <row r="7651">
          <cell r="B7651" t="str">
            <v>BB.40303</v>
          </cell>
          <cell r="C7651" t="str">
            <v>Thöû aùp löïc ñöôøng oáng nhöïa, ñöôøng kính oáng 25mm</v>
          </cell>
          <cell r="D7651" t="str">
            <v>100m</v>
          </cell>
          <cell r="F7651">
            <v>12500</v>
          </cell>
          <cell r="G7651">
            <v>23038</v>
          </cell>
          <cell r="H7651">
            <v>22483</v>
          </cell>
        </row>
        <row r="7652">
          <cell r="B7652" t="str">
            <v>BB.40304</v>
          </cell>
          <cell r="C7652" t="str">
            <v>Thöû aùp löïc ñöôøng oáng nhöïa, ñöôøng kính oáng 32mm</v>
          </cell>
          <cell r="D7652" t="str">
            <v>100m</v>
          </cell>
          <cell r="F7652">
            <v>14200</v>
          </cell>
          <cell r="G7652">
            <v>25970</v>
          </cell>
          <cell r="H7652">
            <v>22483</v>
          </cell>
        </row>
        <row r="7653">
          <cell r="B7653" t="str">
            <v>BB.40305</v>
          </cell>
          <cell r="C7653" t="str">
            <v>Thöû aùp löïc ñöôøng oáng nhöïa, ñöôøng kính oáng 40mm</v>
          </cell>
          <cell r="D7653" t="str">
            <v>100m</v>
          </cell>
          <cell r="F7653">
            <v>16000</v>
          </cell>
          <cell r="G7653">
            <v>27645</v>
          </cell>
          <cell r="H7653">
            <v>22483</v>
          </cell>
        </row>
        <row r="7654">
          <cell r="B7654" t="str">
            <v>BB.40306</v>
          </cell>
          <cell r="C7654" t="str">
            <v>Thöû aùp löïc ñöôøng oáng nhöïa, ñöôøng kính oáng 50mm</v>
          </cell>
          <cell r="D7654" t="str">
            <v>100m</v>
          </cell>
          <cell r="F7654">
            <v>18700</v>
          </cell>
          <cell r="G7654">
            <v>29321</v>
          </cell>
          <cell r="H7654">
            <v>22483</v>
          </cell>
        </row>
        <row r="7655">
          <cell r="B7655" t="str">
            <v>BB.40307</v>
          </cell>
          <cell r="C7655" t="str">
            <v>Thöû aùp löïc ñöôøng oáng nhöïa, ñöôøng kính oáng 65mm</v>
          </cell>
          <cell r="D7655" t="str">
            <v>100m</v>
          </cell>
          <cell r="F7655">
            <v>12800</v>
          </cell>
          <cell r="G7655">
            <v>31834</v>
          </cell>
          <cell r="H7655">
            <v>22483</v>
          </cell>
        </row>
        <row r="7656">
          <cell r="B7656" t="str">
            <v>BB.40308</v>
          </cell>
          <cell r="C7656" t="str">
            <v>Thöû aùp löïc ñöôøng oáng nhöïa, ñöôøng kính oáng 75mm</v>
          </cell>
          <cell r="D7656" t="str">
            <v>100m</v>
          </cell>
          <cell r="F7656">
            <v>15300</v>
          </cell>
          <cell r="G7656">
            <v>33510</v>
          </cell>
          <cell r="H7656">
            <v>23232</v>
          </cell>
        </row>
        <row r="7657">
          <cell r="B7657" t="str">
            <v>BB.40309</v>
          </cell>
          <cell r="C7657" t="str">
            <v>Thöû aùp löïc ñöôøng oáng nhöïa, ñöông kính oáng 89mm</v>
          </cell>
          <cell r="D7657" t="str">
            <v>100m</v>
          </cell>
          <cell r="F7657">
            <v>95301</v>
          </cell>
          <cell r="G7657">
            <v>35185</v>
          </cell>
          <cell r="H7657">
            <v>23232</v>
          </cell>
        </row>
        <row r="7658">
          <cell r="B7658" t="str">
            <v>BB.40310</v>
          </cell>
          <cell r="C7658" t="str">
            <v>Thöû aùp löïc ñöôøng oáng nhöïa, ñöôøng kính oáng 100mm</v>
          </cell>
          <cell r="D7658" t="str">
            <v>100m</v>
          </cell>
          <cell r="F7658">
            <v>113951</v>
          </cell>
          <cell r="G7658">
            <v>43981</v>
          </cell>
          <cell r="H7658">
            <v>23982</v>
          </cell>
        </row>
        <row r="7659">
          <cell r="B7659" t="str">
            <v>BB.40311</v>
          </cell>
          <cell r="C7659" t="str">
            <v>Thöû aùp löïc ñöôøng oáng nhöïa, ñöôøng kính oáng 125mm</v>
          </cell>
          <cell r="D7659" t="str">
            <v>100m</v>
          </cell>
          <cell r="F7659">
            <v>146801</v>
          </cell>
          <cell r="G7659">
            <v>51521</v>
          </cell>
          <cell r="H7659">
            <v>24731</v>
          </cell>
        </row>
        <row r="7660">
          <cell r="B7660" t="str">
            <v>BB.40312</v>
          </cell>
          <cell r="C7660" t="str">
            <v>Thöû aùp löïc ñöôøng oáng nhöïa, ñöôøng kính oáng 150mm</v>
          </cell>
          <cell r="D7660" t="str">
            <v>100m</v>
          </cell>
          <cell r="F7660">
            <v>176402</v>
          </cell>
          <cell r="G7660">
            <v>58642</v>
          </cell>
          <cell r="H7660">
            <v>25481</v>
          </cell>
        </row>
        <row r="7661">
          <cell r="B7661" t="str">
            <v>BB.40313</v>
          </cell>
          <cell r="C7661" t="str">
            <v>Thöû aùp löïc ñöôøng oáng nhöïa, ñöôøng kính oáng 200mm</v>
          </cell>
          <cell r="D7661" t="str">
            <v>100m</v>
          </cell>
          <cell r="F7661">
            <v>273493</v>
          </cell>
          <cell r="G7661">
            <v>73302</v>
          </cell>
          <cell r="H7661">
            <v>27729</v>
          </cell>
        </row>
        <row r="7662">
          <cell r="B7662" t="str">
            <v>BB.40314</v>
          </cell>
          <cell r="C7662" t="str">
            <v>Thöû aùp löïc ñöôøng oáng nhöïa, ñöôøng kính oáng 250mm</v>
          </cell>
          <cell r="D7662" t="str">
            <v>100m</v>
          </cell>
          <cell r="F7662">
            <v>74151</v>
          </cell>
          <cell r="G7662">
            <v>87963</v>
          </cell>
          <cell r="H7662">
            <v>31476</v>
          </cell>
        </row>
        <row r="7663">
          <cell r="B7663" t="str">
            <v>BB.40315</v>
          </cell>
          <cell r="C7663" t="str">
            <v>Thöû aùp löïc ñöôøng oáng nhöïa, ñöôøng kính oáng 300mm</v>
          </cell>
          <cell r="D7663" t="str">
            <v>100m</v>
          </cell>
          <cell r="F7663">
            <v>647886</v>
          </cell>
          <cell r="G7663">
            <v>125661</v>
          </cell>
          <cell r="H7663">
            <v>35223</v>
          </cell>
        </row>
        <row r="7664">
          <cell r="B7664" t="str">
            <v>BB.40316</v>
          </cell>
          <cell r="C7664" t="str">
            <v>Thöû aùp löïc ñöôøng oáng nhöïa, ñöôøng kính oáng 350mm</v>
          </cell>
          <cell r="D7664" t="str">
            <v>100m</v>
          </cell>
          <cell r="F7664">
            <v>900379</v>
          </cell>
          <cell r="G7664">
            <v>146604</v>
          </cell>
          <cell r="H7664">
            <v>40469</v>
          </cell>
        </row>
        <row r="7665">
          <cell r="B7665" t="str">
            <v>BB.40317</v>
          </cell>
          <cell r="C7665" t="str">
            <v>Thöû aùp löïc ñöôøng oáng nhöïa, ñöôøng kính oáng 400mm</v>
          </cell>
          <cell r="D7665" t="str">
            <v>100m</v>
          </cell>
          <cell r="F7665">
            <v>1593666</v>
          </cell>
          <cell r="G7665">
            <v>159171</v>
          </cell>
          <cell r="H7665">
            <v>45715</v>
          </cell>
        </row>
        <row r="7666">
          <cell r="B7666" t="str">
            <v>BB.40318</v>
          </cell>
          <cell r="C7666" t="str">
            <v>Thöû aùp löïc ñöôøng oáng nhöïa, ñöôøng kính oáng 500mm</v>
          </cell>
          <cell r="D7666" t="str">
            <v>100m</v>
          </cell>
          <cell r="F7666">
            <v>3304183</v>
          </cell>
          <cell r="G7666">
            <v>180114</v>
          </cell>
          <cell r="H7666">
            <v>59205</v>
          </cell>
        </row>
        <row r="7667">
          <cell r="B7667" t="str">
            <v>BB.40319</v>
          </cell>
          <cell r="C7667" t="str">
            <v>Thöû aùp löïc ñöôøng oáng nhöïa, ñöôøng kính oáng 600mm</v>
          </cell>
          <cell r="D7667" t="str">
            <v>100m</v>
          </cell>
          <cell r="F7667">
            <v>3527065</v>
          </cell>
          <cell r="G7667">
            <v>201058</v>
          </cell>
          <cell r="H7667">
            <v>75692</v>
          </cell>
        </row>
        <row r="7668">
          <cell r="B7668" t="str">
            <v>BB.40320</v>
          </cell>
          <cell r="C7668" t="str">
            <v>Thöû aùp löïc ñöôøng oáng nhöïa, ñöôøng kính oáng 700mm</v>
          </cell>
          <cell r="D7668" t="str">
            <v>100m</v>
          </cell>
          <cell r="F7668">
            <v>3748279</v>
          </cell>
          <cell r="G7668">
            <v>217812</v>
          </cell>
          <cell r="H7668">
            <v>95178</v>
          </cell>
        </row>
        <row r="7669">
          <cell r="B7669" t="str">
            <v>BB.40321</v>
          </cell>
          <cell r="C7669" t="str">
            <v>Thöû aùp löïc ñöôøng oáng nhöïa, ñöôøng kính oáng 800mm</v>
          </cell>
          <cell r="D7669" t="str">
            <v>100m</v>
          </cell>
          <cell r="F7669">
            <v>3969524</v>
          </cell>
          <cell r="G7669">
            <v>234567</v>
          </cell>
          <cell r="H7669">
            <v>116911</v>
          </cell>
        </row>
        <row r="7670">
          <cell r="B7670" t="str">
            <v>BB.40322</v>
          </cell>
          <cell r="C7670" t="str">
            <v>Thöû aùp löïc ñöôøng oáng nhöïa, ñöôøng kính oáng 1000mm</v>
          </cell>
          <cell r="D7670" t="str">
            <v>100m</v>
          </cell>
          <cell r="F7670">
            <v>4462013</v>
          </cell>
          <cell r="G7670">
            <v>263888</v>
          </cell>
          <cell r="H7670">
            <v>170121</v>
          </cell>
        </row>
        <row r="7671">
          <cell r="B7671" t="str">
            <v>BB.40401</v>
          </cell>
          <cell r="C7671" t="str">
            <v>Thöû nghieäm ñöôøng oáng thoâng gioù, quy caùch oáng töø 100mm ñeán 500mm</v>
          </cell>
          <cell r="D7671" t="str">
            <v>1m</v>
          </cell>
          <cell r="F7671">
            <v>4871</v>
          </cell>
          <cell r="G7671">
            <v>12147</v>
          </cell>
          <cell r="H7671">
            <v>1037</v>
          </cell>
        </row>
        <row r="7672">
          <cell r="B7672" t="str">
            <v>BB.40402</v>
          </cell>
          <cell r="C7672" t="str">
            <v>Thöû nghieäm ñöôøng oáng thoâng gioù, quy caùch oáng töø 600mm ñeán 800mm</v>
          </cell>
          <cell r="D7672" t="str">
            <v>1m</v>
          </cell>
          <cell r="F7672">
            <v>4930</v>
          </cell>
          <cell r="G7672">
            <v>14242</v>
          </cell>
          <cell r="H7672">
            <v>1160</v>
          </cell>
        </row>
        <row r="7673">
          <cell r="B7673" t="str">
            <v>BB.40403</v>
          </cell>
          <cell r="C7673" t="str">
            <v>Thöû nghieäm ñöôøng oáng thoâng gioù, quy caùch oáng töø 600mm ñeán 800mm</v>
          </cell>
          <cell r="D7673" t="str">
            <v>1m</v>
          </cell>
          <cell r="F7673">
            <v>4974</v>
          </cell>
          <cell r="G7673">
            <v>19268</v>
          </cell>
          <cell r="H7673">
            <v>1952</v>
          </cell>
        </row>
        <row r="7674">
          <cell r="B7674" t="str">
            <v>BB.40501</v>
          </cell>
          <cell r="C7674" t="str">
            <v>Coâng taùc khöû truøng oáng nöôùc, ñöôøng kính oáng 100mm</v>
          </cell>
          <cell r="D7674" t="str">
            <v>100m</v>
          </cell>
          <cell r="F7674">
            <v>6412</v>
          </cell>
          <cell r="G7674">
            <v>31415</v>
          </cell>
          <cell r="H7674">
            <v>28478</v>
          </cell>
        </row>
        <row r="7675">
          <cell r="B7675" t="str">
            <v>BB.40502</v>
          </cell>
          <cell r="C7675" t="str">
            <v>Coâng taùc khöû truøng oáng nöôùc, ñöôøng kính oáng 150mm</v>
          </cell>
          <cell r="D7675" t="str">
            <v>100m</v>
          </cell>
          <cell r="F7675">
            <v>14378</v>
          </cell>
          <cell r="G7675">
            <v>41887</v>
          </cell>
          <cell r="H7675">
            <v>38221</v>
          </cell>
        </row>
        <row r="7676">
          <cell r="B7676" t="str">
            <v>BB.40503</v>
          </cell>
          <cell r="C7676" t="str">
            <v>Coâng taùc khöû truøng oáng nöôùc, ñöôøng kính oáng 200mm</v>
          </cell>
          <cell r="D7676" t="str">
            <v>100m</v>
          </cell>
          <cell r="F7676">
            <v>25448</v>
          </cell>
          <cell r="G7676">
            <v>52359</v>
          </cell>
          <cell r="H7676">
            <v>47964</v>
          </cell>
        </row>
        <row r="7677">
          <cell r="B7677" t="str">
            <v>BB.40504</v>
          </cell>
          <cell r="C7677" t="str">
            <v>Coâng taùc khöû truøng oáng nöôùc, ñöôøng kính oáng 250mm</v>
          </cell>
          <cell r="D7677" t="str">
            <v>100m</v>
          </cell>
          <cell r="F7677">
            <v>39758</v>
          </cell>
          <cell r="G7677">
            <v>62830</v>
          </cell>
          <cell r="H7677">
            <v>57706</v>
          </cell>
        </row>
        <row r="7678">
          <cell r="B7678" t="str">
            <v>BB.40505</v>
          </cell>
          <cell r="C7678" t="str">
            <v>Coâng taùc khöû truøng oáng nöôùc, ñöôøng kính oáng 300mm</v>
          </cell>
          <cell r="D7678" t="str">
            <v>100m</v>
          </cell>
          <cell r="F7678">
            <v>57240</v>
          </cell>
          <cell r="G7678">
            <v>67019</v>
          </cell>
          <cell r="H7678">
            <v>57706</v>
          </cell>
        </row>
        <row r="7679">
          <cell r="B7679" t="str">
            <v>BB.40506</v>
          </cell>
          <cell r="C7679" t="str">
            <v>Coâng taùc khöû truøng oáng nöôùc, ñöôøng kính oáng 350mm</v>
          </cell>
          <cell r="D7679" t="str">
            <v>100m</v>
          </cell>
          <cell r="F7679">
            <v>77895</v>
          </cell>
          <cell r="G7679">
            <v>75397</v>
          </cell>
          <cell r="H7679">
            <v>80189</v>
          </cell>
        </row>
        <row r="7680">
          <cell r="B7680" t="str">
            <v>BB.40507</v>
          </cell>
          <cell r="C7680" t="str">
            <v>Coâng taùc khöû truøng oáng nöôùc, ñöôøng kính oáng 400mm</v>
          </cell>
          <cell r="D7680" t="str">
            <v>100m</v>
          </cell>
          <cell r="F7680">
            <v>101722</v>
          </cell>
          <cell r="G7680">
            <v>83774</v>
          </cell>
          <cell r="H7680">
            <v>81688</v>
          </cell>
        </row>
        <row r="7681">
          <cell r="B7681" t="str">
            <v>BB.40508</v>
          </cell>
          <cell r="C7681" t="str">
            <v>Coâng taùc khöû truøng oáng nöôùc, ñöôøng kính oáng 450mm</v>
          </cell>
          <cell r="D7681" t="str">
            <v>100m</v>
          </cell>
          <cell r="F7681">
            <v>128790</v>
          </cell>
          <cell r="G7681">
            <v>92151</v>
          </cell>
          <cell r="H7681">
            <v>89932</v>
          </cell>
        </row>
        <row r="7682">
          <cell r="B7682" t="str">
            <v>BB.40509</v>
          </cell>
          <cell r="C7682" t="str">
            <v>Coâng taùc khöû truøng oáng nöôùc, ñöôøng kính oáng 500mm</v>
          </cell>
          <cell r="D7682" t="str">
            <v>100m</v>
          </cell>
          <cell r="F7682">
            <v>158962</v>
          </cell>
          <cell r="G7682">
            <v>104718</v>
          </cell>
          <cell r="H7682">
            <v>104920</v>
          </cell>
        </row>
        <row r="7683">
          <cell r="B7683" t="str">
            <v>BB.40510</v>
          </cell>
          <cell r="C7683" t="str">
            <v>Coâng taùc khöû truøng oáng nöôùc, ñöôøng kính oáng 600mm</v>
          </cell>
          <cell r="D7683" t="str">
            <v>100m</v>
          </cell>
          <cell r="F7683">
            <v>228906</v>
          </cell>
          <cell r="G7683">
            <v>135030</v>
          </cell>
          <cell r="H7683">
            <v>127403</v>
          </cell>
        </row>
        <row r="7684">
          <cell r="B7684" t="str">
            <v>BB.40511</v>
          </cell>
          <cell r="C7684" t="str">
            <v>Coâng taùc khöû truøng oáng nöôùc, ñöôøng kính oáng 700mm</v>
          </cell>
          <cell r="D7684" t="str">
            <v>100m</v>
          </cell>
          <cell r="F7684">
            <v>311576</v>
          </cell>
          <cell r="G7684">
            <v>157535</v>
          </cell>
          <cell r="H7684">
            <v>146888</v>
          </cell>
        </row>
        <row r="7685">
          <cell r="B7685" t="str">
            <v>BB.40512</v>
          </cell>
          <cell r="C7685" t="str">
            <v>Coâng taùc khöû truøng oáng nöôùc, ñöôøng kính oáng 800mm</v>
          </cell>
          <cell r="D7685" t="str">
            <v>100m</v>
          </cell>
          <cell r="F7685">
            <v>406954</v>
          </cell>
          <cell r="G7685">
            <v>171038</v>
          </cell>
          <cell r="H7685">
            <v>168622</v>
          </cell>
        </row>
        <row r="7686">
          <cell r="B7686" t="str">
            <v>BB.40513</v>
          </cell>
          <cell r="C7686" t="str">
            <v>Coâng taùc khöû truøng oáng nöôùc, ñöôøng kính oáng 900mm</v>
          </cell>
          <cell r="D7686" t="str">
            <v>100m</v>
          </cell>
          <cell r="F7686">
            <v>515028</v>
          </cell>
          <cell r="G7686">
            <v>182741</v>
          </cell>
          <cell r="H7686">
            <v>194102</v>
          </cell>
        </row>
        <row r="7687">
          <cell r="B7687" t="str">
            <v>BB.40514</v>
          </cell>
          <cell r="C7687" t="str">
            <v>Coâng taùc khöû truøng oáng nöôùc, ñöôøng kính oáng 1000mm</v>
          </cell>
          <cell r="D7687" t="str">
            <v>100m</v>
          </cell>
          <cell r="F7687">
            <v>635850</v>
          </cell>
          <cell r="G7687">
            <v>193093</v>
          </cell>
          <cell r="H7687">
            <v>221831</v>
          </cell>
        </row>
        <row r="7688">
          <cell r="B7688" t="str">
            <v>BB.40515</v>
          </cell>
          <cell r="C7688" t="str">
            <v>Coâng taùc khöû truøng oáng nöôùc, ñöôøng kính oáng 1100mm</v>
          </cell>
          <cell r="D7688" t="str">
            <v>100m</v>
          </cell>
          <cell r="F7688">
            <v>769369</v>
          </cell>
          <cell r="G7688">
            <v>201645</v>
          </cell>
          <cell r="H7688">
            <v>253307</v>
          </cell>
        </row>
        <row r="7689">
          <cell r="B7689" t="str">
            <v>BB.40516</v>
          </cell>
          <cell r="C7689" t="str">
            <v>Coâng taùc khöû truøng oáng nöôùc, ñöôøng kính oáng 1200mm</v>
          </cell>
          <cell r="D7689" t="str">
            <v>100m</v>
          </cell>
          <cell r="F7689">
            <v>915634</v>
          </cell>
          <cell r="G7689">
            <v>208846</v>
          </cell>
          <cell r="H7689">
            <v>287032</v>
          </cell>
        </row>
        <row r="7690">
          <cell r="B7690" t="str">
            <v>BB.40517</v>
          </cell>
          <cell r="C7690" t="str">
            <v>Coâng taùc khöû truøng oáng nöôùc, ñöôøng kính oáng 1400mm</v>
          </cell>
          <cell r="D7690" t="str">
            <v>100m</v>
          </cell>
          <cell r="F7690">
            <v>1246256</v>
          </cell>
          <cell r="G7690">
            <v>231802</v>
          </cell>
          <cell r="H7690">
            <v>364223</v>
          </cell>
        </row>
        <row r="7691">
          <cell r="B7691" t="str">
            <v>BB.40518</v>
          </cell>
          <cell r="C7691" t="str">
            <v>Coâng taùc khöû truøng oáng nöôùc, ñöôøng kính oáng 1600mm</v>
          </cell>
          <cell r="D7691" t="str">
            <v>100m</v>
          </cell>
          <cell r="F7691">
            <v>1627766</v>
          </cell>
          <cell r="G7691">
            <v>251606</v>
          </cell>
          <cell r="H7691">
            <v>453405</v>
          </cell>
        </row>
        <row r="7692">
          <cell r="B7692" t="str">
            <v>BB.40519</v>
          </cell>
          <cell r="C7692" t="str">
            <v>Coâng taùc khöû truøng oáng nöôùc, ñöôøng kính oáng 1800mm</v>
          </cell>
          <cell r="D7692" t="str">
            <v>100m</v>
          </cell>
          <cell r="F7692">
            <v>2060164</v>
          </cell>
          <cell r="G7692">
            <v>268710</v>
          </cell>
          <cell r="H7692">
            <v>554578</v>
          </cell>
        </row>
        <row r="7693">
          <cell r="B7693" t="str">
            <v>BB.40520</v>
          </cell>
          <cell r="C7693" t="str">
            <v>Coâng taùc khöû truøng oáng nöôùc, ñöôøng kính oáng 2000mm</v>
          </cell>
          <cell r="D7693" t="str">
            <v>100m</v>
          </cell>
          <cell r="F7693">
            <v>2543400</v>
          </cell>
          <cell r="G7693">
            <v>289864</v>
          </cell>
          <cell r="H7693">
            <v>666993</v>
          </cell>
        </row>
        <row r="7694">
          <cell r="B7694" t="str">
            <v>BB.40521</v>
          </cell>
          <cell r="C7694" t="str">
            <v>Coâng taùc khöû truøng oáng nöôùc, ñöôøng kính oáng 2200mm</v>
          </cell>
          <cell r="D7694" t="str">
            <v>100m</v>
          </cell>
          <cell r="F7694">
            <v>3077524</v>
          </cell>
          <cell r="G7694">
            <v>318671</v>
          </cell>
          <cell r="H7694">
            <v>791398</v>
          </cell>
        </row>
        <row r="7695">
          <cell r="B7695" t="str">
            <v>BB.40522</v>
          </cell>
          <cell r="C7695" t="str">
            <v>Coâng taùc khöû truøng oáng nöôùc, ñöôøng kính oáng 2400mm</v>
          </cell>
          <cell r="D7695" t="str">
            <v>100m</v>
          </cell>
          <cell r="F7695">
            <v>3662486</v>
          </cell>
          <cell r="G7695">
            <v>347477</v>
          </cell>
          <cell r="H7695">
            <v>927794</v>
          </cell>
        </row>
        <row r="7696">
          <cell r="B7696" t="str">
            <v>BB.40523</v>
          </cell>
          <cell r="C7696" t="str">
            <v>Coâng taùc khöû truøng oáng nöôùc, ñöôøng kính oáng 2600mm</v>
          </cell>
          <cell r="D7696" t="str">
            <v>100m</v>
          </cell>
          <cell r="F7696">
            <v>4298336</v>
          </cell>
          <cell r="G7696">
            <v>376734</v>
          </cell>
          <cell r="H7696">
            <v>1076181</v>
          </cell>
        </row>
        <row r="7697">
          <cell r="C7697" t="str">
            <v>Coäng</v>
          </cell>
        </row>
        <row r="7704">
          <cell r="B7704" t="str">
            <v>MAÕ HIEÄU</v>
          </cell>
          <cell r="C7704" t="str">
            <v>NOÄI DUNG</v>
          </cell>
          <cell r="D7704" t="str">
            <v>ÑÔN VÒ</v>
          </cell>
          <cell r="E7704" t="str">
            <v>KHOÁI LÖÔÏNG</v>
          </cell>
          <cell r="F7704" t="str">
            <v>ÑÔN GIAÙ</v>
          </cell>
        </row>
        <row r="7705">
          <cell r="F7705" t="str">
            <v>VAÄT LIEÄU</v>
          </cell>
          <cell r="G7705" t="str">
            <v>NH.COÂNG</v>
          </cell>
          <cell r="H7705" t="str">
            <v>MAÙY</v>
          </cell>
        </row>
        <row r="7706">
          <cell r="B7706" t="str">
            <v>BB.41101</v>
          </cell>
          <cell r="C7706" t="str">
            <v>Laép ñaët chaäu röûa moät voøi</v>
          </cell>
          <cell r="D7706" t="str">
            <v>boä</v>
          </cell>
          <cell r="F7706">
            <v>200020</v>
          </cell>
          <cell r="G7706">
            <v>20944</v>
          </cell>
        </row>
        <row r="7707">
          <cell r="B7707" t="str">
            <v>BB.41102</v>
          </cell>
          <cell r="C7707" t="str">
            <v>Laép ñaët chaäu röûa hai voøi</v>
          </cell>
          <cell r="D7707" t="str">
            <v>boä</v>
          </cell>
          <cell r="F7707">
            <v>300030</v>
          </cell>
          <cell r="G7707">
            <v>25132</v>
          </cell>
        </row>
        <row r="7708">
          <cell r="B7708" t="str">
            <v>BB.41103</v>
          </cell>
          <cell r="C7708" t="str">
            <v>Laép ñaët thuyeàn taém coù höông sen</v>
          </cell>
          <cell r="D7708" t="str">
            <v>boä</v>
          </cell>
          <cell r="F7708">
            <v>1800180</v>
          </cell>
          <cell r="G7708">
            <v>62830</v>
          </cell>
        </row>
        <row r="7709">
          <cell r="B7709" t="str">
            <v>BB.41104</v>
          </cell>
          <cell r="C7709" t="str">
            <v>Laép ñaët thuyeàn taém khoâng coù höông sen</v>
          </cell>
          <cell r="D7709" t="str">
            <v>boä</v>
          </cell>
          <cell r="F7709">
            <v>1500150</v>
          </cell>
          <cell r="G7709">
            <v>67019</v>
          </cell>
        </row>
        <row r="7710">
          <cell r="B7710" t="str">
            <v>BB.41201</v>
          </cell>
          <cell r="C7710" t="str">
            <v>Laép ñaët chaäu xí beät</v>
          </cell>
          <cell r="D7710" t="str">
            <v>boä</v>
          </cell>
          <cell r="F7710">
            <v>250025</v>
          </cell>
          <cell r="G7710">
            <v>62830</v>
          </cell>
        </row>
        <row r="7711">
          <cell r="B7711" t="str">
            <v>BB.41202</v>
          </cell>
          <cell r="C7711" t="str">
            <v>Laép ñaët chaäu xí xoåm</v>
          </cell>
          <cell r="D7711" t="str">
            <v>boä</v>
          </cell>
          <cell r="F7711">
            <v>105010</v>
          </cell>
          <cell r="G7711">
            <v>62830</v>
          </cell>
        </row>
        <row r="7712">
          <cell r="B7712" t="str">
            <v>BB.41301</v>
          </cell>
          <cell r="C7712" t="str">
            <v>Laép ñaët chaäu tieåu nam</v>
          </cell>
          <cell r="D7712" t="str">
            <v>boä</v>
          </cell>
          <cell r="F7712">
            <v>114311</v>
          </cell>
          <cell r="G7712">
            <v>62830</v>
          </cell>
        </row>
        <row r="7713">
          <cell r="B7713" t="str">
            <v>BB.41302</v>
          </cell>
          <cell r="C7713" t="str">
            <v>Laép ñaët chaäu tieåu nöõ</v>
          </cell>
          <cell r="D7713" t="str">
            <v>boä</v>
          </cell>
          <cell r="F7713">
            <v>150015</v>
          </cell>
          <cell r="G7713">
            <v>62830</v>
          </cell>
        </row>
        <row r="7714">
          <cell r="B7714" t="str">
            <v>BB.41401</v>
          </cell>
          <cell r="C7714" t="str">
            <v>Laép ñaët voøi taém höông sen moät voøi, moät höông sen</v>
          </cell>
          <cell r="D7714" t="str">
            <v>boä</v>
          </cell>
          <cell r="F7714">
            <v>90009</v>
          </cell>
          <cell r="G7714">
            <v>8377</v>
          </cell>
        </row>
        <row r="7715">
          <cell r="B7715" t="str">
            <v>BB.41402</v>
          </cell>
          <cell r="C7715" t="str">
            <v>Laép ñaët voøi taém höông sen hai voøi, moät höông sen</v>
          </cell>
          <cell r="D7715" t="str">
            <v>boä</v>
          </cell>
          <cell r="F7715">
            <v>160016</v>
          </cell>
          <cell r="G7715">
            <v>10472</v>
          </cell>
        </row>
        <row r="7716">
          <cell r="B7716" t="str">
            <v>BB.41501</v>
          </cell>
          <cell r="C7716" t="str">
            <v>Laép ñaët voøi röûa moät voøi</v>
          </cell>
          <cell r="D7716" t="str">
            <v>boä</v>
          </cell>
          <cell r="F7716">
            <v>25002</v>
          </cell>
          <cell r="G7716">
            <v>7121</v>
          </cell>
        </row>
        <row r="7717">
          <cell r="B7717" t="str">
            <v>BB.41502</v>
          </cell>
          <cell r="C7717" t="str">
            <v>Laép ñaët voøi röûa hai voøi</v>
          </cell>
          <cell r="D7717" t="str">
            <v>boä</v>
          </cell>
          <cell r="F7717">
            <v>50005</v>
          </cell>
          <cell r="G7717">
            <v>8377</v>
          </cell>
        </row>
        <row r="7718">
          <cell r="B7718" t="str">
            <v>BB.42101</v>
          </cell>
          <cell r="C7718" t="str">
            <v>Laép ñaët thuøng ñun nöôùc noùng</v>
          </cell>
          <cell r="D7718" t="str">
            <v>boä</v>
          </cell>
          <cell r="F7718">
            <v>1238124</v>
          </cell>
          <cell r="G7718">
            <v>91314</v>
          </cell>
          <cell r="H7718">
            <v>4428</v>
          </cell>
        </row>
        <row r="7719">
          <cell r="B7719" t="str">
            <v>BB.42102</v>
          </cell>
          <cell r="C7719" t="str">
            <v>Laép ñaët thuøng ñun nöôùc noùng kieåu lieân tuïc</v>
          </cell>
          <cell r="D7719" t="str">
            <v>boä</v>
          </cell>
          <cell r="F7719">
            <v>1190119</v>
          </cell>
          <cell r="G7719">
            <v>77491</v>
          </cell>
          <cell r="H7719">
            <v>4428</v>
          </cell>
        </row>
        <row r="7720">
          <cell r="B7720" t="str">
            <v>BB.42201</v>
          </cell>
          <cell r="C7720" t="str">
            <v>Laép ñaët pheãu thu, ñöôøng kính pheãu thu 50mm</v>
          </cell>
          <cell r="D7720" t="str">
            <v>caùi</v>
          </cell>
          <cell r="F7720">
            <v>15001</v>
          </cell>
          <cell r="G7720">
            <v>6702</v>
          </cell>
        </row>
        <row r="7721">
          <cell r="B7721" t="str">
            <v>BB.42202</v>
          </cell>
          <cell r="C7721" t="str">
            <v>Laép ñaët pheãu thu, ñöôøng kính pheãu thu 100mm</v>
          </cell>
          <cell r="D7721" t="str">
            <v>caùi</v>
          </cell>
          <cell r="F7721">
            <v>25002</v>
          </cell>
          <cell r="G7721">
            <v>7959</v>
          </cell>
        </row>
        <row r="7722">
          <cell r="B7722" t="str">
            <v>BB.42301</v>
          </cell>
          <cell r="C7722" t="str">
            <v>Laép ñaët oáng kieåm tra, ñöôøng kính oáng kieåm tra 50mm</v>
          </cell>
          <cell r="D7722" t="str">
            <v>caùi</v>
          </cell>
          <cell r="F7722">
            <v>5000</v>
          </cell>
          <cell r="G7722">
            <v>838</v>
          </cell>
        </row>
        <row r="7723">
          <cell r="B7723" t="str">
            <v>BB.42302</v>
          </cell>
          <cell r="C7723" t="str">
            <v>Laép ñaët oáng kieåm tra, ñöôøng kính oáng kieåm tra 100mm</v>
          </cell>
          <cell r="D7723" t="str">
            <v>caùi</v>
          </cell>
          <cell r="F7723">
            <v>8501</v>
          </cell>
          <cell r="G7723">
            <v>1675</v>
          </cell>
        </row>
        <row r="7724">
          <cell r="B7724" t="str">
            <v>BB.42401</v>
          </cell>
          <cell r="C7724" t="str">
            <v>Laép ñaët göông soi</v>
          </cell>
          <cell r="D7724" t="str">
            <v>caùi</v>
          </cell>
          <cell r="F7724">
            <v>75075</v>
          </cell>
          <cell r="G7724">
            <v>5445</v>
          </cell>
          <cell r="H7724">
            <v>886</v>
          </cell>
        </row>
        <row r="7725">
          <cell r="B7725" t="str">
            <v>BB.42402</v>
          </cell>
          <cell r="C7725" t="str">
            <v>Laép ñaët keä kính</v>
          </cell>
          <cell r="D7725" t="str">
            <v>caùi</v>
          </cell>
          <cell r="F7725">
            <v>82082</v>
          </cell>
          <cell r="G7725">
            <v>5445</v>
          </cell>
          <cell r="H7725">
            <v>886</v>
          </cell>
        </row>
        <row r="7726">
          <cell r="B7726" t="str">
            <v>BB.42403</v>
          </cell>
          <cell r="C7726" t="str">
            <v>Laép ñaët giaù treo</v>
          </cell>
          <cell r="D7726" t="str">
            <v>caùi</v>
          </cell>
          <cell r="G7726">
            <v>3770</v>
          </cell>
          <cell r="H7726">
            <v>443</v>
          </cell>
        </row>
        <row r="7727">
          <cell r="B7727" t="str">
            <v>BB.42404</v>
          </cell>
          <cell r="C7727" t="str">
            <v>Laép ñaët hoäp ñöïng</v>
          </cell>
          <cell r="D7727" t="str">
            <v>caùi</v>
          </cell>
          <cell r="G7727">
            <v>3770</v>
          </cell>
          <cell r="H7727">
            <v>443</v>
          </cell>
        </row>
        <row r="7728">
          <cell r="B7728" t="str">
            <v>BB.42501</v>
          </cell>
          <cell r="C7728" t="str">
            <v>Laép ñaët voøi röûa veä sinh</v>
          </cell>
          <cell r="D7728" t="str">
            <v>caùi</v>
          </cell>
          <cell r="F7728">
            <v>45045</v>
          </cell>
          <cell r="G7728">
            <v>5445</v>
          </cell>
        </row>
        <row r="7729">
          <cell r="B7729" t="str">
            <v>BB.43101</v>
          </cell>
          <cell r="C7729" t="str">
            <v>Laép ñaët beå chöùa nöôùc baèng inox, dung tích beå 0,5 m³</v>
          </cell>
          <cell r="D7729" t="str">
            <v>beå</v>
          </cell>
          <cell r="F7729">
            <v>1000100</v>
          </cell>
          <cell r="G7729">
            <v>67019</v>
          </cell>
        </row>
        <row r="7730">
          <cell r="B7730" t="str">
            <v>BB.43102</v>
          </cell>
          <cell r="C7730" t="str">
            <v>Laép ñaët beå chöùa nöôùc baèng inox, dung tích beå 1,0 m³</v>
          </cell>
          <cell r="D7730" t="str">
            <v>beå</v>
          </cell>
          <cell r="F7730">
            <v>1750175</v>
          </cell>
          <cell r="G7730">
            <v>87963</v>
          </cell>
        </row>
        <row r="7731">
          <cell r="B7731" t="str">
            <v>BB.43103</v>
          </cell>
          <cell r="C7731" t="str">
            <v>Laép ñaët beå chöùa nöôùc baèng inox, dung tích beå 1,5 m³</v>
          </cell>
          <cell r="D7731" t="str">
            <v>beå</v>
          </cell>
          <cell r="F7731">
            <v>3000300</v>
          </cell>
          <cell r="G7731">
            <v>93827</v>
          </cell>
        </row>
        <row r="7732">
          <cell r="B7732" t="str">
            <v>BB.43104</v>
          </cell>
          <cell r="C7732" t="str">
            <v>Laép ñaët beå chöùa nöôùc baèng inox, dung tích beå 2,0 m³</v>
          </cell>
          <cell r="D7732" t="str">
            <v>beå</v>
          </cell>
          <cell r="F7732">
            <v>3500350</v>
          </cell>
          <cell r="G7732">
            <v>100529</v>
          </cell>
        </row>
        <row r="7733">
          <cell r="B7733" t="str">
            <v>BB.43105</v>
          </cell>
          <cell r="C7733" t="str">
            <v>Laép ñaët beå chöùa nöôùc baèng inox, dung tích beå 2,5 m³</v>
          </cell>
          <cell r="D7733" t="str">
            <v>beå</v>
          </cell>
          <cell r="F7733">
            <v>4200420</v>
          </cell>
          <cell r="G7733">
            <v>107231</v>
          </cell>
        </row>
        <row r="7734">
          <cell r="B7734" t="str">
            <v>BB.43106</v>
          </cell>
          <cell r="C7734" t="str">
            <v>Laép ñaët beå chöùa nöôùc baèng inox, dung tích beå 3,0 m³</v>
          </cell>
          <cell r="D7734" t="str">
            <v>beå</v>
          </cell>
          <cell r="F7734">
            <v>5000500</v>
          </cell>
          <cell r="G7734">
            <v>120635</v>
          </cell>
        </row>
        <row r="7735">
          <cell r="B7735" t="str">
            <v>BB.43107</v>
          </cell>
          <cell r="C7735" t="str">
            <v>Laép ñaët beå chöùa nöôùc baèng inox, dung tích beå 3,5 m³</v>
          </cell>
          <cell r="D7735" t="str">
            <v>beå</v>
          </cell>
          <cell r="F7735">
            <v>5980598</v>
          </cell>
          <cell r="G7735">
            <v>130687</v>
          </cell>
        </row>
        <row r="7736">
          <cell r="B7736" t="str">
            <v>BB.43108</v>
          </cell>
          <cell r="C7736" t="str">
            <v>Laép ñaët beå chöùa nöôùc baèng inox, dung tích beå 4,0 m³</v>
          </cell>
          <cell r="D7736" t="str">
            <v>beå</v>
          </cell>
          <cell r="F7736">
            <v>6640664</v>
          </cell>
          <cell r="G7736">
            <v>144091</v>
          </cell>
        </row>
        <row r="7737">
          <cell r="B7737" t="str">
            <v>BB.43109</v>
          </cell>
          <cell r="C7737" t="str">
            <v>Laép ñaët beå chöùa nöôùc baèng inox, dung tích beå 5,0 m³</v>
          </cell>
          <cell r="D7737" t="str">
            <v>beå</v>
          </cell>
          <cell r="F7737">
            <v>8550855</v>
          </cell>
          <cell r="G7737">
            <v>201058</v>
          </cell>
        </row>
        <row r="7738">
          <cell r="B7738" t="str">
            <v>BB.43110</v>
          </cell>
          <cell r="C7738" t="str">
            <v>Laép ñaët beå chöùa nöôùc baèng inox, dung tích beå 6,0 m³</v>
          </cell>
          <cell r="D7738" t="str">
            <v>beå</v>
          </cell>
          <cell r="F7738">
            <v>9900990</v>
          </cell>
          <cell r="G7738">
            <v>268077</v>
          </cell>
        </row>
        <row r="7739">
          <cell r="B7739" t="str">
            <v>BB.43201</v>
          </cell>
          <cell r="C7739" t="str">
            <v>Laép ñaët beå chöùa nöôùc baèng nhöïa, dung tích beå 0,25 m³</v>
          </cell>
          <cell r="D7739" t="str">
            <v>beå</v>
          </cell>
          <cell r="F7739">
            <v>345045</v>
          </cell>
          <cell r="G7739">
            <v>50264</v>
          </cell>
        </row>
        <row r="7740">
          <cell r="B7740" t="str">
            <v>BB.43202</v>
          </cell>
          <cell r="C7740" t="str">
            <v>Laép ñaët beå chöùa nöôùc baèng nhöïa, dung tích beå 0,30 m³</v>
          </cell>
          <cell r="D7740" t="str">
            <v>beå</v>
          </cell>
          <cell r="F7740">
            <v>473473</v>
          </cell>
          <cell r="G7740">
            <v>54453</v>
          </cell>
        </row>
        <row r="7741">
          <cell r="B7741" t="str">
            <v>BB.43203</v>
          </cell>
          <cell r="C7741" t="str">
            <v>Laép ñaët beå chöùa nöôùc baèng nhöïa, dung tích beå 0,40 m³</v>
          </cell>
          <cell r="D7741" t="str">
            <v>beå</v>
          </cell>
          <cell r="F7741">
            <v>550550</v>
          </cell>
          <cell r="G7741">
            <v>62830</v>
          </cell>
        </row>
        <row r="7742">
          <cell r="B7742" t="str">
            <v>BB.43204</v>
          </cell>
          <cell r="C7742" t="str">
            <v>Laép ñaët beå chöùa nöôùc baèng nhöïa, dung tích beå 0,50 m³</v>
          </cell>
          <cell r="D7742" t="str">
            <v>beå</v>
          </cell>
          <cell r="F7742">
            <v>625625</v>
          </cell>
          <cell r="G7742">
            <v>78748</v>
          </cell>
        </row>
        <row r="7743">
          <cell r="B7743" t="str">
            <v>BB.43205</v>
          </cell>
          <cell r="C7743" t="str">
            <v>Laép ñaët beå chöùa nöôùc baèng nhöïa, dung tích beå 0,70 m³</v>
          </cell>
          <cell r="D7743" t="str">
            <v>beå</v>
          </cell>
          <cell r="F7743">
            <v>800800</v>
          </cell>
          <cell r="G7743">
            <v>87963</v>
          </cell>
        </row>
        <row r="7744">
          <cell r="B7744" t="str">
            <v>BB.43206</v>
          </cell>
          <cell r="C7744" t="str">
            <v>Laép ñaët beå chöùa nöôùc baèng nhöïa, dung tích beå 0,9 m³</v>
          </cell>
          <cell r="D7744" t="str">
            <v>beå</v>
          </cell>
          <cell r="F7744">
            <v>958958</v>
          </cell>
          <cell r="G7744">
            <v>102204</v>
          </cell>
        </row>
        <row r="7745">
          <cell r="B7745" t="str">
            <v>BB.43207</v>
          </cell>
          <cell r="C7745" t="str">
            <v>Laép ñaët beå chöùa nöôùc baèng nhöïa, dung tích beå 1,0 m³</v>
          </cell>
          <cell r="D7745" t="str">
            <v>beå</v>
          </cell>
          <cell r="F7745">
            <v>1025024</v>
          </cell>
          <cell r="G7745">
            <v>109744</v>
          </cell>
        </row>
        <row r="7746">
          <cell r="B7746" t="str">
            <v>BB.43208</v>
          </cell>
          <cell r="C7746" t="str">
            <v>Laép ñaët beå chöùa nöôùc baèng nhöïa, dung tích beå 1,5 m³</v>
          </cell>
          <cell r="D7746" t="str">
            <v>beå</v>
          </cell>
          <cell r="F7746">
            <v>1501500</v>
          </cell>
          <cell r="G7746">
            <v>118121</v>
          </cell>
        </row>
        <row r="7747">
          <cell r="B7747" t="str">
            <v>BB.43209</v>
          </cell>
          <cell r="C7747" t="str">
            <v>Laép ñaët beå chöùa nöôùc baèng nhöïa, dung tích beå 2,0 m³</v>
          </cell>
          <cell r="D7747" t="str">
            <v>beå</v>
          </cell>
          <cell r="F7747">
            <v>2081079</v>
          </cell>
          <cell r="G7747">
            <v>125661</v>
          </cell>
        </row>
        <row r="7748">
          <cell r="B7748" t="str">
            <v>BB.43210</v>
          </cell>
          <cell r="C7748" t="str">
            <v>Laép ñaët beå chöùa nöôùc baèng nhöïa, dung tích beå 3,0 m³</v>
          </cell>
          <cell r="D7748" t="str">
            <v>beå</v>
          </cell>
          <cell r="F7748">
            <v>2762760</v>
          </cell>
          <cell r="G7748">
            <v>134038</v>
          </cell>
        </row>
        <row r="7749">
          <cell r="B7749" t="str">
            <v>BB.43211</v>
          </cell>
          <cell r="C7749" t="str">
            <v>Laép ñaët beå chöùa nöôùc baèng nhöïa, dung tích beå 4,0 m³</v>
          </cell>
          <cell r="D7749" t="str">
            <v>beå</v>
          </cell>
          <cell r="F7749">
            <v>3670667</v>
          </cell>
          <cell r="G7749">
            <v>141578</v>
          </cell>
        </row>
        <row r="7750">
          <cell r="C7750" t="str">
            <v>Coäng</v>
          </cell>
        </row>
        <row r="7757">
          <cell r="B7757" t="str">
            <v>MAÕ HIEÄU</v>
          </cell>
          <cell r="C7757" t="str">
            <v>NOÄI DUNG</v>
          </cell>
          <cell r="D7757" t="str">
            <v>ÑÔN VÒ</v>
          </cell>
          <cell r="E7757" t="str">
            <v>KHOÁI LÖÔÏNG</v>
          </cell>
          <cell r="F7757" t="str">
            <v>ÑÔN GIAÙ</v>
          </cell>
        </row>
        <row r="7758">
          <cell r="F7758" t="str">
            <v>VAÄT LIEÄU</v>
          </cell>
          <cell r="G7758" t="str">
            <v>NH.COÂNG</v>
          </cell>
          <cell r="H7758" t="str">
            <v>MAÙY</v>
          </cell>
        </row>
        <row r="7759">
          <cell r="B7759" t="str">
            <v>BC.11101</v>
          </cell>
          <cell r="C7759" t="str">
            <v>Baûo oân oáng vaø phuï tuøng thoâng gioù baèng boâng khoaùng</v>
          </cell>
          <cell r="D7759" t="str">
            <v>m²</v>
          </cell>
          <cell r="F7759">
            <v>25725</v>
          </cell>
          <cell r="G7759">
            <v>13503</v>
          </cell>
        </row>
        <row r="7760">
          <cell r="B7760" t="str">
            <v>BC.11201</v>
          </cell>
          <cell r="C7760" t="str">
            <v>Baûo oân thieát bò thoâng gioù baèng boâng khoaùng</v>
          </cell>
          <cell r="D7760" t="str">
            <v>m²</v>
          </cell>
          <cell r="F7760">
            <v>126600</v>
          </cell>
          <cell r="G7760">
            <v>36008</v>
          </cell>
        </row>
        <row r="7761">
          <cell r="B7761" t="str">
            <v>BC.12101</v>
          </cell>
          <cell r="C7761" t="str">
            <v>Baûo oân oáng vaø phuï tuøng thoâng gioù baèng boâng thuyû tinh, ñoä daøy lôùp boâng thuyû tinh 25mm</v>
          </cell>
          <cell r="D7761" t="str">
            <v>m²</v>
          </cell>
          <cell r="F7761">
            <v>16717</v>
          </cell>
          <cell r="G7761">
            <v>20254</v>
          </cell>
        </row>
        <row r="7762">
          <cell r="B7762" t="str">
            <v>BC.12102</v>
          </cell>
          <cell r="C7762" t="str">
            <v>Baûo oân oáng vaø phuï tuøng thoâng gioù baèng boâng thuyû tinh, ñoä daøy lôùp boâng thuyû tinh 50mm</v>
          </cell>
          <cell r="D7762" t="str">
            <v>m²</v>
          </cell>
          <cell r="F7762">
            <v>28927</v>
          </cell>
          <cell r="G7762">
            <v>27906</v>
          </cell>
        </row>
        <row r="7763">
          <cell r="B7763" t="str">
            <v>BC.12201</v>
          </cell>
          <cell r="C7763" t="str">
            <v>Baûo oân thieát bò thoâng gioù baèng boâng thuyû tinh, ñoä daøy lôùp boâng thuyû tinh 25mm</v>
          </cell>
          <cell r="D7763" t="str">
            <v>m²</v>
          </cell>
          <cell r="F7763">
            <v>16717</v>
          </cell>
          <cell r="G7763">
            <v>24756</v>
          </cell>
        </row>
        <row r="7764">
          <cell r="B7764" t="str">
            <v>BC.12202</v>
          </cell>
          <cell r="C7764" t="str">
            <v>Baûo oân thieát bò thoâng gioù baèng boâng thuyû tinh, ñoä daøy lôùp boâng thuyû tinh 50mm</v>
          </cell>
          <cell r="D7764" t="str">
            <v>m²</v>
          </cell>
          <cell r="F7764">
            <v>28927</v>
          </cell>
          <cell r="G7764">
            <v>30157</v>
          </cell>
        </row>
        <row r="7765">
          <cell r="B7765" t="str">
            <v>BC.13101</v>
          </cell>
          <cell r="C7765" t="str">
            <v>Baûo oân ñöôøng oáng lôùp boïc 25mm baèng boâng khoaùng, ñöôøng kính oáng 15mm</v>
          </cell>
          <cell r="D7765" t="str">
            <v>100m</v>
          </cell>
          <cell r="F7765">
            <v>668938</v>
          </cell>
          <cell r="G7765">
            <v>297817</v>
          </cell>
        </row>
        <row r="7766">
          <cell r="B7766" t="str">
            <v>BC.13102</v>
          </cell>
          <cell r="C7766" t="str">
            <v>Baûo oân ñöôøng oáng lôùp boïc 25mm baèng boâng khoaùng, ñöôøng kính oáng 20mm</v>
          </cell>
          <cell r="D7766" t="str">
            <v>100m</v>
          </cell>
          <cell r="F7766">
            <v>716896</v>
          </cell>
          <cell r="G7766">
            <v>334258</v>
          </cell>
        </row>
        <row r="7767">
          <cell r="B7767" t="str">
            <v>BC.13103</v>
          </cell>
          <cell r="C7767" t="str">
            <v>Baûo oân ñöôøng oáng lôùp boïc 25mm baèng boâng khoaùng, ñöôøng kính oáng 25mm</v>
          </cell>
          <cell r="D7767" t="str">
            <v>100m</v>
          </cell>
          <cell r="F7767">
            <v>768858</v>
          </cell>
          <cell r="G7767">
            <v>358553</v>
          </cell>
        </row>
        <row r="7768">
          <cell r="B7768" t="str">
            <v>BC.13104</v>
          </cell>
          <cell r="C7768" t="str">
            <v>Baûo oân ñöôøng oáng lôùp boïc 25mm baèng boâng khoaùng, ñöôøng kính oáng 32mm</v>
          </cell>
          <cell r="D7768" t="str">
            <v>100m</v>
          </cell>
          <cell r="F7768">
            <v>841696</v>
          </cell>
          <cell r="G7768">
            <v>381172</v>
          </cell>
        </row>
        <row r="7769">
          <cell r="B7769" t="str">
            <v>BC.13105</v>
          </cell>
          <cell r="C7769" t="str">
            <v>Baûo oân ñöôøng oáng lôùp boïc 25mm baèng boâng khoaùng, ñöông kính oáng 40mm</v>
          </cell>
          <cell r="D7769" t="str">
            <v>100m</v>
          </cell>
          <cell r="F7769">
            <v>920825</v>
          </cell>
          <cell r="G7769">
            <v>418870</v>
          </cell>
        </row>
        <row r="7770">
          <cell r="B7770" t="str">
            <v>BC.13106</v>
          </cell>
          <cell r="C7770" t="str">
            <v>Baûo oân ñöôøng oáng lôùp boïc 25mm baèng boâng khoaùng, ñöôøng kính oáng 50mm</v>
          </cell>
          <cell r="D7770" t="str">
            <v>100m</v>
          </cell>
          <cell r="F7770">
            <v>1024749</v>
          </cell>
          <cell r="G7770">
            <v>444002</v>
          </cell>
        </row>
        <row r="7771">
          <cell r="B7771" t="str">
            <v>BC.13107</v>
          </cell>
          <cell r="C7771" t="str">
            <v>Baûo oân ñöôøng oáng lôùp boïc 25mm baèng boâng khoaùng, ñöôøng kính oáng 69mm</v>
          </cell>
          <cell r="D7771" t="str">
            <v>100m</v>
          </cell>
          <cell r="F7771">
            <v>1224673</v>
          </cell>
          <cell r="G7771">
            <v>494267</v>
          </cell>
        </row>
        <row r="7772">
          <cell r="B7772" t="str">
            <v>BC.13108</v>
          </cell>
          <cell r="C7772" t="str">
            <v>Baûo oân ñöôøng oáng lôùp boïc 25mm baèng boâng khoaùng, ñöôøng kính oáng 80mm</v>
          </cell>
          <cell r="D7772" t="str">
            <v>100m</v>
          </cell>
          <cell r="F7772">
            <v>1328597</v>
          </cell>
          <cell r="G7772">
            <v>523588</v>
          </cell>
        </row>
        <row r="7773">
          <cell r="B7773" t="str">
            <v>BC.13109</v>
          </cell>
          <cell r="C7773" t="str">
            <v>Baûo oân ñöôøng oáng lôùp boïc 25mm baèng boâng khoaùng, ñöôøng kính oáng 100mm</v>
          </cell>
          <cell r="D7773" t="str">
            <v>100m</v>
          </cell>
          <cell r="F7773">
            <v>1532441</v>
          </cell>
          <cell r="G7773">
            <v>562961</v>
          </cell>
        </row>
        <row r="7774">
          <cell r="B7774" t="str">
            <v>BC.13110</v>
          </cell>
          <cell r="C7774" t="str">
            <v>Baûo oân ñöôøng oáng lôùp boïc 25mm baèng boâng khoaùng, ñöôøng kính oáng 125mm</v>
          </cell>
          <cell r="D7774" t="str">
            <v>100m</v>
          </cell>
          <cell r="F7774">
            <v>1784328</v>
          </cell>
          <cell r="G7774">
            <v>609875</v>
          </cell>
        </row>
        <row r="7775">
          <cell r="B7775" t="str">
            <v>BC.13111</v>
          </cell>
          <cell r="C7775" t="str">
            <v>Baûo oân ñöôøng oáng lôùp boïc 25mm baèng boâng khoaùng, ñöôøng kính oáng 150mm</v>
          </cell>
          <cell r="D7775" t="str">
            <v>100m</v>
          </cell>
          <cell r="F7775">
            <v>2040218</v>
          </cell>
          <cell r="G7775">
            <v>624116</v>
          </cell>
        </row>
        <row r="7776">
          <cell r="B7776" t="str">
            <v>BC.13112</v>
          </cell>
          <cell r="C7776" t="str">
            <v>Baûo oân ñöôøng oáng lôùp boïc 25mm baèng boâng khoaùng, ñöôøng kính oáng 200mm</v>
          </cell>
          <cell r="D7776" t="str">
            <v>100m</v>
          </cell>
          <cell r="F7776">
            <v>2547995</v>
          </cell>
          <cell r="G7776">
            <v>659720</v>
          </cell>
        </row>
        <row r="7777">
          <cell r="B7777" t="str">
            <v>BC.13113</v>
          </cell>
          <cell r="C7777" t="str">
            <v>Baûo oân ñöôøng oáng lôùp boïc 25mm baèng boâng khoaùng, ñöôøng kính oáng 250mm</v>
          </cell>
          <cell r="D7777" t="str">
            <v>100m</v>
          </cell>
          <cell r="F7777">
            <v>3055688</v>
          </cell>
          <cell r="G7777">
            <v>675218</v>
          </cell>
        </row>
        <row r="7778">
          <cell r="B7778" t="str">
            <v>BC.13114</v>
          </cell>
          <cell r="C7778" t="str">
            <v>Baûo oân ñöôøng oáng lôùp boïc 25mm baèng boâng khoaùng, ñöôøng kính oáng 300mm</v>
          </cell>
          <cell r="D7778" t="str">
            <v>100m</v>
          </cell>
          <cell r="F7778">
            <v>3563465</v>
          </cell>
          <cell r="G7778">
            <v>712498</v>
          </cell>
        </row>
        <row r="7779">
          <cell r="B7779" t="str">
            <v>BC.13115</v>
          </cell>
          <cell r="C7779" t="str">
            <v>Baûo oân ñöôøng oáng lôùp boïc 25mm baèng boâng khoaùng, ñöôøng kính oáng 350mm</v>
          </cell>
          <cell r="D7779" t="str">
            <v>100m</v>
          </cell>
          <cell r="F7779">
            <v>4071242</v>
          </cell>
          <cell r="G7779">
            <v>739724</v>
          </cell>
        </row>
        <row r="7780">
          <cell r="B7780" t="str">
            <v>BC.13116</v>
          </cell>
          <cell r="C7780" t="str">
            <v>Baûo oân ñöôøng oáng lôùp boïc 25mm baèng boâng khoaùng, ñöông kính oáng 400mm</v>
          </cell>
          <cell r="D7780" t="str">
            <v>100m</v>
          </cell>
          <cell r="F7780">
            <v>4578934</v>
          </cell>
          <cell r="G7780">
            <v>784544</v>
          </cell>
        </row>
        <row r="7781">
          <cell r="B7781" t="str">
            <v>BC.13117</v>
          </cell>
          <cell r="C7781" t="str">
            <v>Baûo oân ñöôøng oáng lôùp boïc 25mm baèng boâng khoaùng, ñöôøng kính oáng 450mm</v>
          </cell>
          <cell r="D7781" t="str">
            <v>100m</v>
          </cell>
          <cell r="F7781">
            <v>5086712</v>
          </cell>
          <cell r="G7781">
            <v>860778</v>
          </cell>
        </row>
        <row r="7782">
          <cell r="B7782" t="str">
            <v>BC.13118</v>
          </cell>
          <cell r="C7782" t="str">
            <v>Baûo oân ñöôøng oáng lôùp boïc 25mm baèng boâng khoaùng, ñöôøng kính oáng 500mm</v>
          </cell>
          <cell r="D7782" t="str">
            <v>100m</v>
          </cell>
          <cell r="F7782">
            <v>5598408</v>
          </cell>
          <cell r="G7782">
            <v>897220</v>
          </cell>
        </row>
        <row r="7783">
          <cell r="B7783" t="str">
            <v>BC.13119</v>
          </cell>
          <cell r="C7783" t="str">
            <v>Baûo oân ñöôøng oáng lôùp boïc 25mm baèng boâng khoaùng, ñöôøng kính oáng 600mm</v>
          </cell>
          <cell r="D7783" t="str">
            <v>100m</v>
          </cell>
          <cell r="F7783">
            <v>6613962</v>
          </cell>
          <cell r="G7783">
            <v>1139203</v>
          </cell>
        </row>
        <row r="7784">
          <cell r="B7784" t="str">
            <v>BC.13120</v>
          </cell>
          <cell r="C7784" t="str">
            <v>Baûo oân ñöôøng oáng lôùp boïc 25mm baèng boâng khoaùng, ñöôøng kính oáng 700mm</v>
          </cell>
          <cell r="D7784" t="str">
            <v>100m</v>
          </cell>
          <cell r="F7784">
            <v>7629432</v>
          </cell>
          <cell r="G7784">
            <v>1236875</v>
          </cell>
        </row>
        <row r="7785">
          <cell r="B7785" t="str">
            <v>BC.13121</v>
          </cell>
          <cell r="C7785" t="str">
            <v>Baûo oân ñöôøng oáng lôùp boïc 25mm baèng boâng khoaùng, ñöôøng kính oáng 800mm</v>
          </cell>
          <cell r="D7785" t="str">
            <v>100m</v>
          </cell>
          <cell r="F7785">
            <v>8644901</v>
          </cell>
          <cell r="G7785">
            <v>1281885</v>
          </cell>
        </row>
        <row r="7786">
          <cell r="B7786" t="str">
            <v>BC.13122</v>
          </cell>
          <cell r="C7786" t="str">
            <v>Baûo oân ñöôøng oáng lôùp boïc 25mm baèng boâng khoaùng, ñöôøng kính oáng 900mm</v>
          </cell>
          <cell r="D7786" t="str">
            <v>100m</v>
          </cell>
          <cell r="F7786">
            <v>9660371</v>
          </cell>
          <cell r="G7786">
            <v>1353001</v>
          </cell>
        </row>
        <row r="7787">
          <cell r="B7787" t="str">
            <v>BC.13123</v>
          </cell>
          <cell r="C7787" t="str">
            <v>Baûo oân ñöông oáng lôùp boïc 25mm baèng boâng khoaùng, ñöôøng kính oáng 1000mm</v>
          </cell>
          <cell r="D7787" t="str">
            <v>100m</v>
          </cell>
          <cell r="F7787">
            <v>10679929</v>
          </cell>
          <cell r="G7787">
            <v>1541142</v>
          </cell>
        </row>
        <row r="7788">
          <cell r="B7788" t="str">
            <v>BC.13201</v>
          </cell>
          <cell r="C7788" t="str">
            <v>Baûo oân ñöôøng oáng lôùp boïc 30mm, ñöôøng kính oáng 15mm</v>
          </cell>
          <cell r="D7788" t="str">
            <v>100m</v>
          </cell>
          <cell r="F7788">
            <v>784874</v>
          </cell>
          <cell r="G7788">
            <v>357296</v>
          </cell>
        </row>
        <row r="7789">
          <cell r="B7789" t="str">
            <v>BC.13202</v>
          </cell>
          <cell r="C7789" t="str">
            <v>Baûo oân ñöôøng oáng lôùp boïc 30mm, ñöôøng kính oáng 20mm</v>
          </cell>
          <cell r="D7789" t="str">
            <v>100m</v>
          </cell>
          <cell r="F7789">
            <v>840840</v>
          </cell>
          <cell r="G7789">
            <v>401277</v>
          </cell>
        </row>
        <row r="7790">
          <cell r="B7790" t="str">
            <v>BC.13203</v>
          </cell>
          <cell r="C7790" t="str">
            <v>Baûo oân ñöôøng oáng lôùp boïc 30mm, ñöôøng kính oáng 25mm</v>
          </cell>
          <cell r="D7790" t="str">
            <v>100m</v>
          </cell>
          <cell r="F7790">
            <v>892802</v>
          </cell>
          <cell r="G7790">
            <v>425153</v>
          </cell>
        </row>
        <row r="7791">
          <cell r="B7791" t="str">
            <v>BC.13204</v>
          </cell>
          <cell r="C7791" t="str">
            <v>baûo oân ñöôøng oáng lôùp boïc 30mm, ñöôøng kính oáng 32mm</v>
          </cell>
          <cell r="D7791" t="str">
            <v>100m</v>
          </cell>
          <cell r="F7791">
            <v>969644</v>
          </cell>
          <cell r="G7791">
            <v>457406</v>
          </cell>
        </row>
        <row r="7792">
          <cell r="B7792" t="str">
            <v>BC.13205</v>
          </cell>
          <cell r="C7792" t="str">
            <v>Baûo oân ñöôøng oáng lôùp boïc 30mm, ñöôøng kính oáng 40mm</v>
          </cell>
          <cell r="D7792" t="str">
            <v>100m</v>
          </cell>
          <cell r="F7792">
            <v>1056781</v>
          </cell>
          <cell r="G7792">
            <v>501387</v>
          </cell>
        </row>
        <row r="7793">
          <cell r="B7793" t="str">
            <v>BC.13206</v>
          </cell>
          <cell r="C7793" t="str">
            <v>Baûo oân ñöôøng oáng lôùp boïc 30mm, ñöôøng kính oáng 50mm</v>
          </cell>
          <cell r="D7793" t="str">
            <v>100m</v>
          </cell>
          <cell r="F7793">
            <v>1163545</v>
          </cell>
          <cell r="G7793">
            <v>531658</v>
          </cell>
        </row>
        <row r="7794">
          <cell r="B7794" t="str">
            <v>BC.13207</v>
          </cell>
          <cell r="C7794" t="str">
            <v>Baûo oân ñöôøng oáng lôùp boïc 30mm, ñöôøng kính oáng 69mm</v>
          </cell>
          <cell r="D7794" t="str">
            <v>100m</v>
          </cell>
          <cell r="F7794">
            <v>1384653</v>
          </cell>
          <cell r="G7794">
            <v>592701</v>
          </cell>
        </row>
        <row r="7795">
          <cell r="B7795" t="str">
            <v>BC.13208</v>
          </cell>
          <cell r="C7795" t="str">
            <v>Baûo oân ñöôøng oáng lôùp boïc 30mm, ñöôøng kính oáng 80mm</v>
          </cell>
          <cell r="D7795" t="str">
            <v>100m</v>
          </cell>
          <cell r="F7795">
            <v>1492581</v>
          </cell>
          <cell r="G7795">
            <v>628305</v>
          </cell>
        </row>
        <row r="7796">
          <cell r="B7796" t="str">
            <v>BC.13209</v>
          </cell>
          <cell r="C7796" t="str">
            <v>Baûo oân ñöôøng oáng lôùp boïc 30mm, ñöôøng kính oáng 100mm</v>
          </cell>
          <cell r="D7796" t="str">
            <v>100m</v>
          </cell>
          <cell r="F7796">
            <v>1712526</v>
          </cell>
          <cell r="G7796">
            <v>675637</v>
          </cell>
        </row>
        <row r="7797">
          <cell r="B7797" t="str">
            <v>BC.13210</v>
          </cell>
          <cell r="C7797" t="str">
            <v>Baûo oân ñöôøng oáng lôùp boïc 30mm, ñöôøng kính oáng 125mm</v>
          </cell>
          <cell r="D7797" t="str">
            <v>100m</v>
          </cell>
          <cell r="F7797">
            <v>1984432</v>
          </cell>
          <cell r="G7797">
            <v>731766</v>
          </cell>
        </row>
        <row r="7798">
          <cell r="B7798" t="str">
            <v>BC.13211</v>
          </cell>
          <cell r="C7798" t="str">
            <v>Baûo oân ñöôøng oáng lôùp boïc 30mm, ñöôøng kính oáng 150mm</v>
          </cell>
          <cell r="D7798" t="str">
            <v>100m</v>
          </cell>
          <cell r="F7798">
            <v>2256254</v>
          </cell>
          <cell r="G7798">
            <v>747683</v>
          </cell>
        </row>
        <row r="7799">
          <cell r="B7799" t="str">
            <v>BC.13212</v>
          </cell>
          <cell r="C7799" t="str">
            <v>Baûo oân ñöôøng oáng lôùp boïc 30mm, ñöôøng kính oáng 200mm</v>
          </cell>
          <cell r="D7799" t="str">
            <v>100m</v>
          </cell>
          <cell r="F7799">
            <v>2804071</v>
          </cell>
          <cell r="G7799">
            <v>791664</v>
          </cell>
        </row>
        <row r="7800">
          <cell r="B7800" t="str">
            <v>BC.13213</v>
          </cell>
          <cell r="C7800" t="str">
            <v>Baûo oân ñöôøng oáng lôùp boïc 30mm, ñöôøng kính oáng 250mm</v>
          </cell>
          <cell r="D7800" t="str">
            <v>100m</v>
          </cell>
          <cell r="F7800">
            <v>3351889</v>
          </cell>
          <cell r="G7800">
            <v>830619</v>
          </cell>
        </row>
        <row r="7801">
          <cell r="B7801" t="str">
            <v>BC.13214</v>
          </cell>
          <cell r="C7801" t="str">
            <v>Baûo oân ñöôøng oáng lôùp boïc 30mm, ñöôøng kính oáng 300mm</v>
          </cell>
          <cell r="D7801" t="str">
            <v>100m</v>
          </cell>
          <cell r="F7801">
            <v>3895617</v>
          </cell>
          <cell r="G7801">
            <v>854914</v>
          </cell>
        </row>
        <row r="7802">
          <cell r="B7802" t="str">
            <v>BC.13215</v>
          </cell>
          <cell r="C7802" t="str">
            <v>Baûo oân ñöôøng oáng lôùp boïc 30mm, ñöôøng kính oáng 350mm</v>
          </cell>
          <cell r="D7802" t="str">
            <v>100m</v>
          </cell>
          <cell r="F7802">
            <v>4443434</v>
          </cell>
          <cell r="G7802">
            <v>886748</v>
          </cell>
        </row>
        <row r="7803">
          <cell r="B7803" t="str">
            <v>BC.13216</v>
          </cell>
          <cell r="C7803" t="str">
            <v>Baûo oân ñöôøng oáng lôùp boïc 30mm, ñöôøng kính oáng 400mm</v>
          </cell>
          <cell r="D7803" t="str">
            <v>100m</v>
          </cell>
          <cell r="F7803">
            <v>4987247</v>
          </cell>
          <cell r="G7803">
            <v>941201</v>
          </cell>
        </row>
        <row r="7804">
          <cell r="B7804" t="str">
            <v>BC.13217</v>
          </cell>
          <cell r="C7804" t="str">
            <v>Baûo oân ñöôøng oáng lôùp boïc 30mm, ñöôøng kính oáng 450mm</v>
          </cell>
          <cell r="D7804" t="str">
            <v>100m</v>
          </cell>
          <cell r="F7804">
            <v>5534979</v>
          </cell>
          <cell r="G7804">
            <v>1032933</v>
          </cell>
        </row>
        <row r="7805">
          <cell r="B7805" t="str">
            <v>BC.13218</v>
          </cell>
          <cell r="C7805" t="str">
            <v>Baûo oân ñöôøng oáng lôùp boïc 30mm, ñöôøng kính oáng 500mm</v>
          </cell>
          <cell r="D7805" t="str">
            <v>100m</v>
          </cell>
          <cell r="F7805">
            <v>6078793</v>
          </cell>
          <cell r="G7805">
            <v>1077572</v>
          </cell>
        </row>
        <row r="7806">
          <cell r="B7806" t="str">
            <v>BC.13219</v>
          </cell>
          <cell r="C7806" t="str">
            <v>Baûo oân ñöôøng oáng lôùp boïc 30mm, ñöôøng kính oáng 600mm</v>
          </cell>
          <cell r="D7806" t="str">
            <v>100m</v>
          </cell>
          <cell r="F7806">
            <v>7170338</v>
          </cell>
          <cell r="G7806">
            <v>1366954</v>
          </cell>
        </row>
        <row r="7807">
          <cell r="B7807" t="str">
            <v>BC.13220</v>
          </cell>
          <cell r="C7807" t="str">
            <v>Baûo oân ñöôøng oáng lôùp boïc 30mm, ñöôøng kính oáng 700mm</v>
          </cell>
          <cell r="D7807" t="str">
            <v>100m</v>
          </cell>
          <cell r="F7807">
            <v>8261884</v>
          </cell>
          <cell r="G7807">
            <v>1461475</v>
          </cell>
        </row>
        <row r="7808">
          <cell r="B7808" t="str">
            <v>BC.13221</v>
          </cell>
          <cell r="C7808" t="str">
            <v>Baûo oân ñöôøng oáng lôùp boïc 30mm, ñöôøng kính oáng 800mm</v>
          </cell>
          <cell r="D7808" t="str">
            <v>100m</v>
          </cell>
          <cell r="F7808">
            <v>9353514</v>
          </cell>
          <cell r="G7808">
            <v>1540692</v>
          </cell>
        </row>
        <row r="7809">
          <cell r="B7809" t="str">
            <v>BC.13222</v>
          </cell>
          <cell r="C7809" t="str">
            <v>Baûo oân ñöôøng oáng lôùp boïc 30mm, ñöôøng kính oáng 900mm</v>
          </cell>
          <cell r="D7809" t="str">
            <v>100m</v>
          </cell>
          <cell r="F7809">
            <v>10445060</v>
          </cell>
          <cell r="G7809">
            <v>1839559</v>
          </cell>
        </row>
        <row r="7810">
          <cell r="B7810" t="str">
            <v>BC.13223</v>
          </cell>
          <cell r="C7810" t="str">
            <v>Baûo oân ñöôøng oáng lôùp boïc 30mm, ñöôøng kính oáng 1000mm</v>
          </cell>
          <cell r="D7810" t="str">
            <v>100m</v>
          </cell>
          <cell r="F7810">
            <v>11536605</v>
          </cell>
          <cell r="G7810">
            <v>1972040</v>
          </cell>
        </row>
        <row r="7811">
          <cell r="B7811" t="str">
            <v>BC.13301</v>
          </cell>
          <cell r="C7811" t="str">
            <v>Baûo oân ñöôøng oáng lôùp boïc 50mm, ñöôøng kính oáng 15mm</v>
          </cell>
          <cell r="D7811" t="str">
            <v>100m</v>
          </cell>
          <cell r="F7811">
            <v>1324778</v>
          </cell>
          <cell r="G7811">
            <v>418870</v>
          </cell>
        </row>
        <row r="7812">
          <cell r="B7812" t="str">
            <v>BC.13302</v>
          </cell>
          <cell r="C7812" t="str">
            <v>Baûo oân ñöôøng oáng lôùp boïc 50mm, ñöôøng kính oáng 20mm</v>
          </cell>
          <cell r="D7812" t="str">
            <v>100m</v>
          </cell>
          <cell r="F7812">
            <v>1396845</v>
          </cell>
          <cell r="G7812">
            <v>467878</v>
          </cell>
        </row>
        <row r="7813">
          <cell r="B7813" t="str">
            <v>BC.13303</v>
          </cell>
          <cell r="C7813" t="str">
            <v>Baûo oân ñöôøng oáng lôùp boïc 50mm, ñöôøng kính oáng 25mm</v>
          </cell>
          <cell r="D7813" t="str">
            <v>100m</v>
          </cell>
          <cell r="F7813">
            <v>1464823</v>
          </cell>
          <cell r="G7813">
            <v>495942</v>
          </cell>
        </row>
        <row r="7814">
          <cell r="B7814" t="str">
            <v>BC.13304</v>
          </cell>
          <cell r="C7814" t="str">
            <v>Baûo oân ñöôøng oáng lôùp boïc 50mm, ñöôøng kính oáng 32mm</v>
          </cell>
          <cell r="D7814" t="str">
            <v>100m</v>
          </cell>
          <cell r="F7814">
            <v>1561600</v>
          </cell>
          <cell r="G7814">
            <v>533640</v>
          </cell>
        </row>
        <row r="7815">
          <cell r="B7815" t="str">
            <v>BC.13305</v>
          </cell>
          <cell r="C7815" t="str">
            <v>Baûo oân ñöôøng oáng lôùp boïc 50mm, ñöôøng kính oáng 40mm</v>
          </cell>
          <cell r="D7815" t="str">
            <v>100m</v>
          </cell>
          <cell r="F7815">
            <v>1676765</v>
          </cell>
          <cell r="G7815">
            <v>586418</v>
          </cell>
        </row>
        <row r="7816">
          <cell r="B7816" t="str">
            <v>BC.13306</v>
          </cell>
          <cell r="C7816" t="str">
            <v>Baûo oân ñöôøng oáng lôùp boïc 50mm, ñöôøng kính oáng 50mm</v>
          </cell>
          <cell r="D7816" t="str">
            <v>100m</v>
          </cell>
          <cell r="F7816">
            <v>1812721</v>
          </cell>
          <cell r="G7816">
            <v>628305</v>
          </cell>
        </row>
        <row r="7817">
          <cell r="B7817" t="str">
            <v>BC.13307</v>
          </cell>
          <cell r="C7817" t="str">
            <v>Baûo oân ñöôøng oáng lôùp boïc 50mm, ñöôøng kính oáng 69mm</v>
          </cell>
          <cell r="D7817" t="str">
            <v>100m</v>
          </cell>
          <cell r="F7817">
            <v>2092726</v>
          </cell>
          <cell r="G7817">
            <v>676475</v>
          </cell>
        </row>
        <row r="7818">
          <cell r="B7818" t="str">
            <v>BC.13308</v>
          </cell>
          <cell r="C7818" t="str">
            <v>Baûo oân ñöôøng oáng lôùp boïc 50mm, ñöôøng kính oáng 80mm</v>
          </cell>
          <cell r="D7818" t="str">
            <v>100m</v>
          </cell>
          <cell r="F7818">
            <v>2232685</v>
          </cell>
          <cell r="G7818">
            <v>730509</v>
          </cell>
        </row>
        <row r="7819">
          <cell r="B7819" t="str">
            <v>BC.13309</v>
          </cell>
          <cell r="C7819" t="str">
            <v>Baûo oân ñöôøng oáng lôùp boïc 50mm, ñöôøng kính oáng 100mm</v>
          </cell>
          <cell r="D7819" t="str">
            <v>100m</v>
          </cell>
          <cell r="F7819">
            <v>2512690</v>
          </cell>
          <cell r="G7819">
            <v>788313</v>
          </cell>
        </row>
        <row r="7820">
          <cell r="B7820" t="str">
            <v>BC.13310</v>
          </cell>
          <cell r="C7820" t="str">
            <v>Baûo oân ñöôøng oáng lôùp boïc 50mm, ñöôøng kính oáng 125mm</v>
          </cell>
          <cell r="D7820" t="str">
            <v>100m</v>
          </cell>
          <cell r="F7820">
            <v>2860673</v>
          </cell>
          <cell r="G7820">
            <v>853657</v>
          </cell>
        </row>
        <row r="7821">
          <cell r="B7821" t="str">
            <v>BC.13311</v>
          </cell>
          <cell r="C7821" t="str">
            <v>Baûo oân ñöôøng oáng lôùp boïc 50mm, ñöôøng kính oáng 150mm</v>
          </cell>
          <cell r="D7821" t="str">
            <v>100m</v>
          </cell>
          <cell r="F7821">
            <v>3208655</v>
          </cell>
          <cell r="G7821">
            <v>872506</v>
          </cell>
        </row>
        <row r="7822">
          <cell r="B7822" t="str">
            <v>BC.13312</v>
          </cell>
          <cell r="C7822" t="str">
            <v>Baûo oân ñöôøng oáng lôùp boïc 50mm, ñöôøng kính oáng 200mm</v>
          </cell>
          <cell r="D7822" t="str">
            <v>100m</v>
          </cell>
          <cell r="F7822">
            <v>3904536</v>
          </cell>
          <cell r="G7822">
            <v>925703</v>
          </cell>
        </row>
        <row r="7823">
          <cell r="B7823" t="str">
            <v>BC.13313</v>
          </cell>
          <cell r="C7823" t="str">
            <v>Baûo oân ñöôøng oáng lôùp boïc 50mm, ñöôøng kính oáng 250mm</v>
          </cell>
          <cell r="D7823" t="str">
            <v>100m</v>
          </cell>
          <cell r="F7823">
            <v>4600501</v>
          </cell>
          <cell r="G7823">
            <v>968846</v>
          </cell>
        </row>
        <row r="7824">
          <cell r="B7824" t="str">
            <v>BC.13314</v>
          </cell>
          <cell r="C7824" t="str">
            <v>Baûo oân ñöôøng oáng lôùp boïc 50mm, ñöôøng kính oáng 300mm</v>
          </cell>
          <cell r="D7824" t="str">
            <v>100m</v>
          </cell>
          <cell r="F7824">
            <v>5296466</v>
          </cell>
          <cell r="G7824">
            <v>997329</v>
          </cell>
        </row>
        <row r="7825">
          <cell r="B7825" t="str">
            <v>BC.13315</v>
          </cell>
          <cell r="C7825" t="str">
            <v>Baûo oân ñöôøng oáng lôùp boïc 50mm, ñöôøng kính oáng 350mm</v>
          </cell>
          <cell r="D7825" t="str">
            <v>100m</v>
          </cell>
          <cell r="F7825">
            <v>5996350</v>
          </cell>
          <cell r="G7825">
            <v>1034609</v>
          </cell>
        </row>
        <row r="7826">
          <cell r="B7826" t="str">
            <v>BC.13316</v>
          </cell>
          <cell r="C7826" t="str">
            <v>Baûo oân ñöôøng oáng lôùp boïc 50mm, ñöôøng kính oáng 400mm</v>
          </cell>
          <cell r="D7826" t="str">
            <v>100m</v>
          </cell>
          <cell r="F7826">
            <v>6692316</v>
          </cell>
          <cell r="G7826">
            <v>1098277</v>
          </cell>
        </row>
        <row r="7827">
          <cell r="B7827" t="str">
            <v>BC.13317</v>
          </cell>
          <cell r="C7827" t="str">
            <v>Baûo oân ñöôøng oáng lôùp boïc 50mm, ñöôøng kính oáng 450mm</v>
          </cell>
          <cell r="D7827" t="str">
            <v>100m</v>
          </cell>
          <cell r="F7827">
            <v>7388196</v>
          </cell>
          <cell r="G7827">
            <v>1206346</v>
          </cell>
        </row>
        <row r="7828">
          <cell r="B7828" t="str">
            <v>BC.13318</v>
          </cell>
          <cell r="C7828" t="str">
            <v>Baûo oân ñöôøng oáng lôùp boïc 50mm, ñöôøng kính oáng 500mm</v>
          </cell>
          <cell r="D7828" t="str">
            <v>100m</v>
          </cell>
          <cell r="F7828">
            <v>8084161</v>
          </cell>
          <cell r="G7828">
            <v>1256610</v>
          </cell>
        </row>
        <row r="7829">
          <cell r="B7829" t="str">
            <v>BC.13319</v>
          </cell>
          <cell r="C7829" t="str">
            <v>Baûo oân ñöôøng oáng lôùp boïc 50mm, ñöôøng kính oáng 600mm</v>
          </cell>
          <cell r="D7829" t="str">
            <v>100m</v>
          </cell>
          <cell r="F7829">
            <v>9480011</v>
          </cell>
          <cell r="G7829">
            <v>1594704</v>
          </cell>
        </row>
        <row r="7830">
          <cell r="B7830" t="str">
            <v>BC.13320</v>
          </cell>
          <cell r="C7830" t="str">
            <v>Baûo oân ñöôøng oáng lôùp boïc 50mm, ñöôøng kính oáng 700mm</v>
          </cell>
          <cell r="D7830" t="str">
            <v>100m</v>
          </cell>
          <cell r="F7830">
            <v>10871941</v>
          </cell>
          <cell r="G7830">
            <v>1731535</v>
          </cell>
        </row>
        <row r="7831">
          <cell r="B7831" t="str">
            <v>BC.13321</v>
          </cell>
          <cell r="C7831" t="str">
            <v>Baûo oân ñöôøng oáng lôùp boïc 50mm, ñöôøng kính oáng 800mm</v>
          </cell>
          <cell r="D7831" t="str">
            <v>100m</v>
          </cell>
          <cell r="F7831">
            <v>12263787</v>
          </cell>
          <cell r="G7831">
            <v>1797699</v>
          </cell>
        </row>
        <row r="7832">
          <cell r="B7832" t="str">
            <v>BC.13322</v>
          </cell>
          <cell r="C7832" t="str">
            <v>Baûo oân ñöôøng oáng lôùp boïc 50mm, ñöôøng kính oáng 900mm</v>
          </cell>
          <cell r="D7832" t="str">
            <v>100m</v>
          </cell>
          <cell r="F7832">
            <v>13659636</v>
          </cell>
          <cell r="G7832">
            <v>2146077</v>
          </cell>
        </row>
        <row r="7833">
          <cell r="B7833" t="str">
            <v>BC.13323</v>
          </cell>
          <cell r="C7833" t="str">
            <v>Baûo oân ñöôøng oáng lôùp boïc 50mm, ñöôøng kính oáng 1000mm</v>
          </cell>
          <cell r="D7833" t="str">
            <v>100m</v>
          </cell>
          <cell r="F7833">
            <v>15051481</v>
          </cell>
          <cell r="G7833">
            <v>2472399</v>
          </cell>
        </row>
        <row r="7834">
          <cell r="B7834" t="str">
            <v>BC.13401</v>
          </cell>
          <cell r="C7834" t="str">
            <v>Baûo oân ñöôøng oáng lôùp boïc 100mm, ñöôøng kính oáng 15mm</v>
          </cell>
          <cell r="D7834" t="str">
            <v>100m</v>
          </cell>
          <cell r="F7834">
            <v>3209201</v>
          </cell>
          <cell r="G7834">
            <v>506833</v>
          </cell>
        </row>
        <row r="7835">
          <cell r="B7835" t="str">
            <v>BC.13402</v>
          </cell>
          <cell r="C7835" t="str">
            <v>Baûo oân ñöôøng oáng lôùp boïc 100mm, ñöôøng kính oáng 20mm</v>
          </cell>
          <cell r="D7835" t="str">
            <v>100m</v>
          </cell>
          <cell r="F7835">
            <v>3317219</v>
          </cell>
          <cell r="G7835">
            <v>569663</v>
          </cell>
        </row>
        <row r="7836">
          <cell r="B7836" t="str">
            <v>BC.13403</v>
          </cell>
          <cell r="C7836" t="str">
            <v>Baûo oân ñöôøng oáng lôùp boïc 100mm, ñöôøng kính oáng 25mm</v>
          </cell>
          <cell r="D7836" t="str">
            <v>100m</v>
          </cell>
          <cell r="F7836">
            <v>3425237</v>
          </cell>
          <cell r="G7836">
            <v>603173</v>
          </cell>
        </row>
        <row r="7837">
          <cell r="B7837" t="str">
            <v>BC.13404</v>
          </cell>
          <cell r="C7837" t="str">
            <v>Baûo oân ñöôøng oáng lôùp boïc 100mm, ñöôøng kính oáng 32mm</v>
          </cell>
          <cell r="D7837" t="str">
            <v>100m</v>
          </cell>
          <cell r="F7837">
            <v>3574151</v>
          </cell>
          <cell r="G7837">
            <v>647992</v>
          </cell>
        </row>
        <row r="7838">
          <cell r="B7838" t="str">
            <v>BC.13405</v>
          </cell>
          <cell r="C7838" t="str">
            <v>Baûo oân ñöôøng oáng lôùp boïc 100mm, ñöôøng kính oáng 40mm</v>
          </cell>
          <cell r="D7838" t="str">
            <v>100m</v>
          </cell>
          <cell r="F7838">
            <v>3749291</v>
          </cell>
          <cell r="G7838">
            <v>712079</v>
          </cell>
        </row>
        <row r="7839">
          <cell r="B7839" t="str">
            <v>BC.13406</v>
          </cell>
          <cell r="C7839" t="str">
            <v>Baûo oân ñöôøng oáng lôùp boïc 100mm, ñöôøng kính oáng 50mm</v>
          </cell>
          <cell r="D7839" t="str">
            <v>100m</v>
          </cell>
          <cell r="F7839">
            <v>3961407</v>
          </cell>
          <cell r="G7839">
            <v>753966</v>
          </cell>
        </row>
        <row r="7840">
          <cell r="B7840" t="str">
            <v>BC.13407</v>
          </cell>
          <cell r="C7840" t="str">
            <v>Baûo oân ñöôøng oáng lôùp boïc 100mm, ñöôøng kính oáng 69mm</v>
          </cell>
          <cell r="D7840" t="str">
            <v>100m</v>
          </cell>
          <cell r="F7840">
            <v>4393479</v>
          </cell>
          <cell r="G7840">
            <v>839834</v>
          </cell>
        </row>
        <row r="7841">
          <cell r="B7841" t="str">
            <v>BC.13408</v>
          </cell>
          <cell r="C7841" t="str">
            <v>Baûo oân ñöôøng oáng lôùp boïc 100mm, ñöôøng kính oáng 80mm</v>
          </cell>
          <cell r="D7841" t="str">
            <v>100m</v>
          </cell>
          <cell r="F7841">
            <v>4605596</v>
          </cell>
          <cell r="G7841">
            <v>887167</v>
          </cell>
        </row>
        <row r="7842">
          <cell r="B7842" t="str">
            <v>BC.13409</v>
          </cell>
          <cell r="C7842" t="str">
            <v>Baûo oân ñöôøng oáng lôùp boïc 100mm, ñöôøng kính oáng 100mm</v>
          </cell>
          <cell r="D7842" t="str">
            <v>100m</v>
          </cell>
          <cell r="F7842">
            <v>5037668</v>
          </cell>
          <cell r="G7842">
            <v>957118</v>
          </cell>
        </row>
        <row r="7843">
          <cell r="B7843" t="str">
            <v>BC.13410</v>
          </cell>
          <cell r="C7843" t="str">
            <v>Baûo oân ñöôøng oáng lôùp boïc 100mm, ñöôøng kính oáng 125mm</v>
          </cell>
          <cell r="D7843" t="str">
            <v>100m</v>
          </cell>
          <cell r="F7843">
            <v>5573838</v>
          </cell>
          <cell r="G7843">
            <v>1036703</v>
          </cell>
        </row>
        <row r="7844">
          <cell r="B7844" t="str">
            <v>BC.13411</v>
          </cell>
          <cell r="C7844" t="str">
            <v>Baûo oân ñöôøng oáng lôùp boïc 100mm, ñöôøng kính oáng 150mm</v>
          </cell>
          <cell r="D7844" t="str">
            <v>100m</v>
          </cell>
          <cell r="F7844">
            <v>6110009</v>
          </cell>
          <cell r="G7844">
            <v>1059322</v>
          </cell>
        </row>
        <row r="7845">
          <cell r="B7845" t="str">
            <v>BC.13412</v>
          </cell>
          <cell r="C7845" t="str">
            <v>Baûo oân ñöôøng oáng lôùp boïc 100mm, ñöôøng kính oáng 200mm</v>
          </cell>
          <cell r="D7845" t="str">
            <v>100m</v>
          </cell>
          <cell r="F7845">
            <v>7182350</v>
          </cell>
          <cell r="G7845">
            <v>1121734</v>
          </cell>
        </row>
        <row r="7846">
          <cell r="B7846" t="str">
            <v>BC.13413</v>
          </cell>
          <cell r="C7846" t="str">
            <v>Baûo oân ñöôøng oáng lôùp boïc 100mm, ñöôøng kính oáng 250mm</v>
          </cell>
          <cell r="D7846" t="str">
            <v>100m</v>
          </cell>
          <cell r="F7846">
            <v>8258610</v>
          </cell>
          <cell r="G7846">
            <v>1176187</v>
          </cell>
        </row>
        <row r="7847">
          <cell r="B7847" t="str">
            <v>BC.13414</v>
          </cell>
          <cell r="C7847" t="str">
            <v>Baûo oân ñöôøng oáng lôùp boïc 100mm, ñöôøng kính oáng 300mm</v>
          </cell>
          <cell r="D7847" t="str">
            <v>100m</v>
          </cell>
          <cell r="F7847">
            <v>9330952</v>
          </cell>
          <cell r="G7847">
            <v>1214723</v>
          </cell>
        </row>
        <row r="7848">
          <cell r="B7848" t="str">
            <v>BC.13415</v>
          </cell>
          <cell r="C7848" t="str">
            <v>Baûo oân ñöôøng oáng lôùp boïc 100mm, ñöôøng kính oáng 350mm</v>
          </cell>
          <cell r="D7848" t="str">
            <v>100m</v>
          </cell>
          <cell r="F7848">
            <v>10407212</v>
          </cell>
          <cell r="G7848">
            <v>1256610</v>
          </cell>
        </row>
        <row r="7849">
          <cell r="B7849" t="str">
            <v>BC.13416</v>
          </cell>
          <cell r="C7849" t="str">
            <v>Baûo oân ñöôøng oáng lôùp boïc 100mm, ñöôøng kính oáng 400mm</v>
          </cell>
          <cell r="D7849" t="str">
            <v>100m</v>
          </cell>
          <cell r="F7849">
            <v>11479553</v>
          </cell>
          <cell r="G7849">
            <v>1333263</v>
          </cell>
        </row>
        <row r="7850">
          <cell r="B7850" t="str">
            <v>BC.13417</v>
          </cell>
          <cell r="C7850" t="str">
            <v>Baûo oân ñöôøng oáng lôùp boïc 100mm, ñöôøng kính oáng 450mm</v>
          </cell>
          <cell r="D7850" t="str">
            <v>100m</v>
          </cell>
          <cell r="F7850">
            <v>12551894</v>
          </cell>
          <cell r="G7850">
            <v>1463532</v>
          </cell>
        </row>
        <row r="7851">
          <cell r="B7851" t="str">
            <v>BC.13418</v>
          </cell>
          <cell r="C7851" t="str">
            <v>Baûo oân ñöôøng oáng lôùp boïc 100mm, ñöôøng kính oáng 500mm</v>
          </cell>
          <cell r="D7851" t="str">
            <v>100m</v>
          </cell>
          <cell r="F7851">
            <v>13628155</v>
          </cell>
          <cell r="G7851">
            <v>1525106</v>
          </cell>
        </row>
        <row r="7852">
          <cell r="B7852" t="str">
            <v>BC.13419</v>
          </cell>
          <cell r="C7852" t="str">
            <v>Baûo oân ñöôøng oáng lôùp boïc 100mm, ñöôøng kính oáng 600mm</v>
          </cell>
          <cell r="D7852" t="str">
            <v>100m</v>
          </cell>
          <cell r="F7852">
            <v>15776841</v>
          </cell>
          <cell r="G7852">
            <v>1936330</v>
          </cell>
        </row>
        <row r="7853">
          <cell r="B7853" t="str">
            <v>BC.13420</v>
          </cell>
          <cell r="C7853" t="str">
            <v>Baûo oân ñöôøng oáng lôùp boïc 100mm, ñöôøng kính oáng 700mm</v>
          </cell>
          <cell r="D7853" t="str">
            <v>100m</v>
          </cell>
          <cell r="F7853">
            <v>17912630</v>
          </cell>
          <cell r="G7853">
            <v>2102417</v>
          </cell>
        </row>
        <row r="7854">
          <cell r="B7854" t="str">
            <v>BC.13421</v>
          </cell>
          <cell r="C7854" t="str">
            <v>Baûo oân ñöôøng oáng lôùp boïc 100mm, ñöôøng kính oáng 800mm</v>
          </cell>
          <cell r="D7854" t="str">
            <v>100m</v>
          </cell>
          <cell r="F7854">
            <v>20070040</v>
          </cell>
          <cell r="G7854">
            <v>2182535</v>
          </cell>
        </row>
        <row r="7855">
          <cell r="B7855" t="str">
            <v>BC.13422</v>
          </cell>
          <cell r="C7855" t="str">
            <v>Baûo oân ñöôøng oáng lôùp boïc 100mm, ñöôøng kính oáng 900mm</v>
          </cell>
          <cell r="D7855" t="str">
            <v>100m</v>
          </cell>
          <cell r="F7855">
            <v>22218640</v>
          </cell>
          <cell r="G7855">
            <v>2603378</v>
          </cell>
        </row>
        <row r="7856">
          <cell r="B7856" t="str">
            <v>BC.13423</v>
          </cell>
          <cell r="C7856" t="str">
            <v>Baûo oân ñöôøng oáng lôùp boïc 100mm, ñöôøng kính oáng 1000mm</v>
          </cell>
          <cell r="D7856" t="str">
            <v>100m</v>
          </cell>
          <cell r="F7856">
            <v>24367328</v>
          </cell>
          <cell r="G7856">
            <v>3002167</v>
          </cell>
        </row>
        <row r="7857">
          <cell r="B7857" t="str">
            <v>BC.14101</v>
          </cell>
          <cell r="C7857" t="str">
            <v>Baûo oân oáng ñoàng baèng oáng caùch nhieät xoáp, ñöôøng kính oáng 6,4mm</v>
          </cell>
          <cell r="D7857" t="str">
            <v>100m</v>
          </cell>
          <cell r="F7857">
            <v>432193</v>
          </cell>
          <cell r="G7857">
            <v>190586</v>
          </cell>
        </row>
        <row r="7858">
          <cell r="B7858" t="str">
            <v>BC.14102</v>
          </cell>
          <cell r="C7858" t="str">
            <v>Baûo oân oáng ñoàng baèng oáng caùch nhieät xoáp, ñöôøng kính oáng 9,5mm</v>
          </cell>
          <cell r="D7858" t="str">
            <v>100m</v>
          </cell>
          <cell r="F7858">
            <v>571607</v>
          </cell>
          <cell r="G7858">
            <v>199801</v>
          </cell>
        </row>
        <row r="7859">
          <cell r="B7859" t="str">
            <v>BC.14103</v>
          </cell>
          <cell r="C7859" t="str">
            <v>Baûo oân oáng ñoàng baèng oáng caùch nhieät xoáp, ñöôøng kính oáng 12,7mm</v>
          </cell>
          <cell r="D7859" t="str">
            <v>100m</v>
          </cell>
          <cell r="F7859">
            <v>762576</v>
          </cell>
          <cell r="G7859">
            <v>210273</v>
          </cell>
        </row>
        <row r="7860">
          <cell r="B7860" t="str">
            <v>BC.14104</v>
          </cell>
          <cell r="C7860" t="str">
            <v>Baûo oân oáng ñoàng baèng oáng caùch nhieät xoáp, ñöôøng kính oáng 15,9mm</v>
          </cell>
          <cell r="D7860" t="str">
            <v>100m</v>
          </cell>
          <cell r="F7860">
            <v>953545</v>
          </cell>
          <cell r="G7860">
            <v>223677</v>
          </cell>
        </row>
        <row r="7861">
          <cell r="B7861" t="str">
            <v>BC.14105</v>
          </cell>
          <cell r="C7861" t="str">
            <v>Baûo oân oáng ñoàng baèng oáng caùch nhieät xoáp, ñöôøng kính oáng 19,1mm</v>
          </cell>
          <cell r="D7861" t="str">
            <v>100m</v>
          </cell>
          <cell r="F7861">
            <v>1194769</v>
          </cell>
          <cell r="G7861">
            <v>232054</v>
          </cell>
        </row>
        <row r="7862">
          <cell r="B7862" t="str">
            <v>BC.14106</v>
          </cell>
          <cell r="C7862" t="str">
            <v>Baûo oân oáng ñoàng baèng oáng caùch nhieät xoáp, ñöôøng kính oáng 22,2mm</v>
          </cell>
          <cell r="D7862" t="str">
            <v>100m</v>
          </cell>
          <cell r="F7862">
            <v>1334183</v>
          </cell>
          <cell r="G7862">
            <v>244620</v>
          </cell>
        </row>
        <row r="7863">
          <cell r="B7863" t="str">
            <v>BC.14107</v>
          </cell>
          <cell r="C7863" t="str">
            <v>Baûo oân oáng ñoàng baèng oáng caùch nhieät xoáp, ñöôøng kính oáng 25,4mm</v>
          </cell>
          <cell r="D7863" t="str">
            <v>100m</v>
          </cell>
          <cell r="F7863">
            <v>1525152</v>
          </cell>
          <cell r="G7863">
            <v>263469</v>
          </cell>
        </row>
        <row r="7864">
          <cell r="B7864" t="str">
            <v>BC.14108</v>
          </cell>
          <cell r="C7864" t="str">
            <v>Baûo oân oáng ñoàng baèng oáng caùch nhieät xoáp, ñöôøng kính oáng 28,6mm</v>
          </cell>
          <cell r="D7864" t="str">
            <v>100m</v>
          </cell>
          <cell r="F7864">
            <v>1766377</v>
          </cell>
          <cell r="G7864">
            <v>268077</v>
          </cell>
        </row>
        <row r="7865">
          <cell r="B7865" t="str">
            <v>BC.14109</v>
          </cell>
          <cell r="C7865" t="str">
            <v>Baûo oân oáng ñoàng baèng oáng caùch nhieät xoáp, ñöôøng kính oáng 31,8mm</v>
          </cell>
          <cell r="D7865" t="str">
            <v>100m</v>
          </cell>
          <cell r="F7865">
            <v>2007601</v>
          </cell>
          <cell r="G7865">
            <v>273941</v>
          </cell>
        </row>
        <row r="7866">
          <cell r="B7866" t="str">
            <v>BC.14110</v>
          </cell>
          <cell r="C7866" t="str">
            <v>Baûo oân oáng ñoàng baèng oáng caùch nhieät xoáp, ñöôøng kính oáng 34,9mm</v>
          </cell>
          <cell r="D7866" t="str">
            <v>100m</v>
          </cell>
          <cell r="F7866">
            <v>2247525</v>
          </cell>
          <cell r="G7866">
            <v>276873</v>
          </cell>
        </row>
        <row r="7867">
          <cell r="B7867" t="str">
            <v>BC.14111</v>
          </cell>
          <cell r="C7867" t="str">
            <v>Baûo oân oáng ñoàng baèng oáng caùch nhieät xoáp, ñöôøng kính oáng 38,1mm</v>
          </cell>
          <cell r="D7867" t="str">
            <v>100m</v>
          </cell>
          <cell r="F7867">
            <v>2488749</v>
          </cell>
          <cell r="G7867">
            <v>286926</v>
          </cell>
        </row>
        <row r="7868">
          <cell r="B7868" t="str">
            <v>BC.14112</v>
          </cell>
          <cell r="C7868" t="str">
            <v>Baûo oân oáng ñoàng baèng oáng caùch nhieät xoáp, ñöôøng kính oáng 41,3mm</v>
          </cell>
          <cell r="D7868" t="str">
            <v>100m</v>
          </cell>
          <cell r="F7868">
            <v>2729973</v>
          </cell>
          <cell r="G7868">
            <v>291534</v>
          </cell>
        </row>
        <row r="7869">
          <cell r="B7869" t="str">
            <v>BC.14113</v>
          </cell>
          <cell r="C7869" t="str">
            <v>Baûo oân oáng ñoàng baèng oáng caùch nhieät xoáp, ñöôøng kính oáng 54mm</v>
          </cell>
          <cell r="D7869" t="str">
            <v>100m</v>
          </cell>
          <cell r="F7869">
            <v>3492549</v>
          </cell>
          <cell r="G7869">
            <v>320017</v>
          </cell>
        </row>
        <row r="7870">
          <cell r="B7870" t="str">
            <v>BC.14114</v>
          </cell>
          <cell r="C7870" t="str">
            <v>Baûo oân oáng ñoàng baèng oáng caùch nhieät xoáp, ñöôøng kính oáng 66,7mm</v>
          </cell>
          <cell r="D7870" t="str">
            <v>100m</v>
          </cell>
          <cell r="F7870">
            <v>4054205</v>
          </cell>
          <cell r="G7870">
            <v>343473</v>
          </cell>
        </row>
        <row r="7871">
          <cell r="C7871" t="str">
            <v>Coäng</v>
          </cell>
        </row>
        <row r="7878">
          <cell r="B7878" t="str">
            <v>MAÕ HIEÄU</v>
          </cell>
          <cell r="C7878" t="str">
            <v>NOÄI DUNG</v>
          </cell>
          <cell r="D7878" t="str">
            <v>ÑÔN VÒ</v>
          </cell>
          <cell r="E7878" t="str">
            <v>KHOÁI LÖÔÏNG</v>
          </cell>
          <cell r="F7878" t="str">
            <v>ÑÔN GIAÙ</v>
          </cell>
        </row>
        <row r="7879">
          <cell r="F7879" t="str">
            <v>VAÄT LIEÄU</v>
          </cell>
          <cell r="G7879" t="str">
            <v>NH.COÂNG</v>
          </cell>
          <cell r="H7879" t="str">
            <v>MAÙY</v>
          </cell>
        </row>
        <row r="7880">
          <cell r="B7880" t="str">
            <v>BD.11101</v>
          </cell>
          <cell r="C7880" t="str">
            <v>Laép ñaët vaø thaùo dôõ maùy vaø thieát bò khoan gieáng, loaïi khoan ñaäp caùp 40kW</v>
          </cell>
          <cell r="D7880" t="str">
            <v>1 laàn laép ñaët + thaùo dôõ</v>
          </cell>
          <cell r="F7880">
            <v>5100995</v>
          </cell>
          <cell r="G7880">
            <v>2925650</v>
          </cell>
          <cell r="H7880">
            <v>1531296</v>
          </cell>
        </row>
        <row r="7881">
          <cell r="B7881" t="str">
            <v>BD.11102</v>
          </cell>
          <cell r="C7881" t="str">
            <v>Laép ñaët vaø thaùo dôõ maùy vaø thieát bò khoan gieáng, loaïi khoan xoay töï haønh 54CV, 300CV</v>
          </cell>
          <cell r="D7881" t="str">
            <v>1 laàn laép ñaët + thaùo dôõ</v>
          </cell>
          <cell r="F7881">
            <v>5100995</v>
          </cell>
          <cell r="G7881">
            <v>2475550</v>
          </cell>
          <cell r="H7881">
            <v>1285484</v>
          </cell>
        </row>
        <row r="7882">
          <cell r="B7882" t="str">
            <v>BD.12101</v>
          </cell>
          <cell r="C7882" t="str">
            <v>Khoan gieáng baèng maùy khaon ñaäp caùp, ñoä saâu khoan &lt;=50m ñöôøng kính loã khoan töø 300mm ñeán &lt; 400mm, caáp ñaát ñaù I, II</v>
          </cell>
          <cell r="D7882" t="str">
            <v>1m khoan</v>
          </cell>
          <cell r="F7882">
            <v>36779</v>
          </cell>
          <cell r="G7882">
            <v>70666</v>
          </cell>
          <cell r="H7882">
            <v>93317</v>
          </cell>
        </row>
        <row r="7883">
          <cell r="B7883" t="str">
            <v>BD.12102</v>
          </cell>
          <cell r="C7883" t="str">
            <v>Khoan gieáng baèng maùy khoan ñaäp caùp, ñoä saâu khoan &lt;= 50m ñöôøng kính loã khoan töø 300 ñeán &lt; 400mm, caáp ñaát ñaù III</v>
          </cell>
          <cell r="D7883" t="str">
            <v>1m khoan</v>
          </cell>
          <cell r="F7883">
            <v>46968</v>
          </cell>
          <cell r="G7883">
            <v>85519</v>
          </cell>
          <cell r="H7883">
            <v>130802</v>
          </cell>
        </row>
        <row r="7884">
          <cell r="B7884" t="str">
            <v>BD.12103</v>
          </cell>
          <cell r="C7884" t="str">
            <v>Khoan gieáng baèng maùy khoan ñaäp caùp, ñoä saâu khoan &lt;= 50m ñöôøng kính loã khoan töø 300 ñeán &lt; 400mm, caáp ñaát ñaù IV</v>
          </cell>
          <cell r="D7884" t="str">
            <v>1m khoan</v>
          </cell>
          <cell r="F7884">
            <v>65383</v>
          </cell>
          <cell r="G7884">
            <v>125128</v>
          </cell>
          <cell r="H7884">
            <v>253336</v>
          </cell>
        </row>
        <row r="7885">
          <cell r="B7885" t="str">
            <v>BD.12104</v>
          </cell>
          <cell r="C7885" t="str">
            <v>Khoan gieáng baèng maùy khoan ñaäp caùp, ñoä saâu khoan &lt;=50m ñöôøng kính loã khoan töø 300mm ñeán &lt; 400mm, caáp ñaát ñaù V</v>
          </cell>
          <cell r="D7885" t="str">
            <v>1m khoan</v>
          </cell>
          <cell r="F7885">
            <v>78988</v>
          </cell>
          <cell r="G7885">
            <v>144482</v>
          </cell>
          <cell r="H7885">
            <v>454184</v>
          </cell>
        </row>
        <row r="7886">
          <cell r="B7886" t="str">
            <v>BD.12105</v>
          </cell>
          <cell r="C7886" t="str">
            <v>Khoan gieáng baèng maùy khoan ñaäp caùp, ñoä saâu khoan &lt;=50m ñöôøng kính loã khoan töø 300mm ñeán &lt; 400mm, caáp ñaát ñaù VI</v>
          </cell>
          <cell r="D7886" t="str">
            <v>1m khoan</v>
          </cell>
          <cell r="F7886">
            <v>78945</v>
          </cell>
          <cell r="G7886">
            <v>238103</v>
          </cell>
          <cell r="H7886">
            <v>853772</v>
          </cell>
        </row>
        <row r="7887">
          <cell r="B7887" t="str">
            <v>BD.12106</v>
          </cell>
          <cell r="C7887" t="str">
            <v>Khoan gieáng baèng maùy khoan ñaäp caùp, ñoä saâu khoan &lt;=50m ñöôøng kính loã khoan töø 300mm ñeán &lt; 400mm, caáp ñaát ñaù VII</v>
          </cell>
          <cell r="D7887" t="str">
            <v>1m khoan</v>
          </cell>
          <cell r="F7887">
            <v>102602</v>
          </cell>
          <cell r="G7887">
            <v>437047</v>
          </cell>
          <cell r="H7887">
            <v>1705797</v>
          </cell>
        </row>
        <row r="7888">
          <cell r="B7888" t="str">
            <v>BD.12201</v>
          </cell>
          <cell r="C7888" t="str">
            <v>Khoan gieáng baèng maùy khoan ñaäp caùp, ñoä saâu khoan &lt;=50m ñöôøng kính loã khoan töø 400mm ñeán &lt; 500mm, caáp ñaát ñaù I, II</v>
          </cell>
          <cell r="D7888" t="str">
            <v>1m khoan</v>
          </cell>
          <cell r="F7888">
            <v>47592</v>
          </cell>
          <cell r="G7888">
            <v>88220</v>
          </cell>
          <cell r="H7888">
            <v>114202</v>
          </cell>
        </row>
        <row r="7889">
          <cell r="B7889" t="str">
            <v>BD.12202</v>
          </cell>
          <cell r="C7889" t="str">
            <v>Khoan gieáng baèng maùy khoan ñaäp caùp, ñoä saâu khoan &lt;=50m ñöôøng kính loã khoan töø 400mm ñeán &lt; 500mm, caáp ñaát ñaù III</v>
          </cell>
          <cell r="D7889" t="str">
            <v>1m khoan</v>
          </cell>
          <cell r="F7889">
            <v>60433</v>
          </cell>
          <cell r="G7889">
            <v>106674</v>
          </cell>
          <cell r="H7889">
            <v>161767</v>
          </cell>
        </row>
        <row r="7890">
          <cell r="B7890" t="str">
            <v>BD.12203</v>
          </cell>
          <cell r="C7890" t="str">
            <v>Khoan gieáng baèng maùy khoan ñaäp caùp, ñoä saâu khoan &lt;= 50m ñöôøng kính loã khoan töø 400 ñeán &lt; 500mm, caáp ñaát ñaù IV</v>
          </cell>
          <cell r="D7890" t="str">
            <v>1m khoan</v>
          </cell>
          <cell r="F7890">
            <v>83676</v>
          </cell>
          <cell r="G7890">
            <v>157985</v>
          </cell>
          <cell r="H7890">
            <v>319823</v>
          </cell>
        </row>
        <row r="7891">
          <cell r="B7891" t="str">
            <v>BD.12204</v>
          </cell>
          <cell r="C7891" t="str">
            <v>Khoan gieáng baèng maùy khoan ñaäp caùp, ñoä saâu khoan &lt;= 50m ñöôøng kính loã khoan töø 400 ñeán &lt; 500mm, caáp ñaát ñaù V</v>
          </cell>
          <cell r="D7891" t="str">
            <v>1m khoan</v>
          </cell>
          <cell r="F7891">
            <v>100822</v>
          </cell>
          <cell r="G7891">
            <v>182741</v>
          </cell>
          <cell r="H7891">
            <v>574331</v>
          </cell>
        </row>
        <row r="7892">
          <cell r="B7892" t="str">
            <v>BD.12205</v>
          </cell>
          <cell r="C7892" t="str">
            <v>Khoan gieáng baèng maùy khoan ñaäp caùp, ñoä saâu khoan &lt;= 50m ñöôøng kính loã khoan töø 400 ñeán &lt; 500mm, caáp ñaát ñaù VI</v>
          </cell>
          <cell r="D7892" t="str">
            <v>1m khoan</v>
          </cell>
          <cell r="F7892">
            <v>100773</v>
          </cell>
          <cell r="G7892">
            <v>296616</v>
          </cell>
          <cell r="H7892">
            <v>1062507</v>
          </cell>
        </row>
        <row r="7893">
          <cell r="B7893" t="str">
            <v>BD.12206</v>
          </cell>
          <cell r="C7893" t="str">
            <v>Khoan gieáng baèng maùy khoan ñaäp caùp, ñoä saâu khoan &lt;= 50m ñöôøng kính loã khoan töø 400 ñeán &lt; 500mm, caáp ñaát ñaù VII</v>
          </cell>
          <cell r="D7893" t="str">
            <v>1m khoan</v>
          </cell>
          <cell r="F7893">
            <v>142495</v>
          </cell>
          <cell r="G7893">
            <v>530668</v>
          </cell>
          <cell r="H7893">
            <v>2059546</v>
          </cell>
        </row>
        <row r="7894">
          <cell r="B7894" t="str">
            <v>BD.12301</v>
          </cell>
          <cell r="C7894" t="str">
            <v>Khoan gieáng baèng maùy khoan ñaäp caùp, ñoä saâu khoan &lt;=50m ñöôøng kính loã khoan töø 500mm ñeán &lt; 600mm, caáp ñaát ñaù I, II</v>
          </cell>
          <cell r="D7894" t="str">
            <v>1m khoan</v>
          </cell>
          <cell r="F7894">
            <v>57618</v>
          </cell>
          <cell r="G7894">
            <v>112975</v>
          </cell>
          <cell r="H7894">
            <v>160530</v>
          </cell>
        </row>
        <row r="7895">
          <cell r="B7895" t="str">
            <v>BD.12302</v>
          </cell>
          <cell r="C7895" t="str">
            <v>Khoan gieáng baèng maùy khoan ñaäp caùp, ñoä saâu khoan &lt;=50m ñöôøng kính loã khoan töø 500mm ñeán &lt; 600mm, caáp ñaát ñaù III</v>
          </cell>
          <cell r="D7895" t="str">
            <v>1m khoan</v>
          </cell>
          <cell r="F7895">
            <v>73002</v>
          </cell>
          <cell r="G7895">
            <v>138631</v>
          </cell>
          <cell r="H7895">
            <v>230065</v>
          </cell>
        </row>
        <row r="7896">
          <cell r="B7896" t="str">
            <v>BD.12303</v>
          </cell>
          <cell r="C7896" t="str">
            <v>Khoan gieáng baèng maùy khoan ñaäp caùp, ñoä saâu khoan &lt;=50m ñöôøng kính loã khoan töø 500mm ñeán &lt; 600mm, caáp ñaát ñaù IV</v>
          </cell>
          <cell r="D7896" t="str">
            <v>1m khoan</v>
          </cell>
          <cell r="F7896">
            <v>100847</v>
          </cell>
          <cell r="G7896">
            <v>213347</v>
          </cell>
          <cell r="H7896">
            <v>974760</v>
          </cell>
        </row>
        <row r="7897">
          <cell r="B7897" t="str">
            <v>BD.12304</v>
          </cell>
          <cell r="C7897" t="str">
            <v>Khoan gieáng baèng maùy khoan ñaäp caùp, ñoä saâu khoan &lt;=50m ñöôøng kính loã khoan töø 500mm ñeán &lt; 600mm, caáp ñaát ñaù V</v>
          </cell>
          <cell r="D7897" t="str">
            <v>1m khoan</v>
          </cell>
          <cell r="F7897">
            <v>121406</v>
          </cell>
          <cell r="G7897">
            <v>243954</v>
          </cell>
          <cell r="H7897">
            <v>797278</v>
          </cell>
        </row>
        <row r="7898">
          <cell r="B7898" t="str">
            <v>BD.12305</v>
          </cell>
          <cell r="C7898" t="str">
            <v>Khoan gieáng baèng maùy khoan ñaäp caùp, ñoä saâu khoan &lt;=50m ñöôøng kính loã khoan töø 500mm ñeán &lt; 600mm, caáp ñaát ñaù VI</v>
          </cell>
          <cell r="D7898" t="str">
            <v>1m khoan</v>
          </cell>
          <cell r="F7898">
            <v>136145</v>
          </cell>
          <cell r="G7898">
            <v>379884</v>
          </cell>
          <cell r="H7898">
            <v>1377555</v>
          </cell>
        </row>
        <row r="7899">
          <cell r="B7899" t="str">
            <v>BD.12306</v>
          </cell>
          <cell r="C7899" t="str">
            <v>Khoan gieáng baèng maùy khoan ñaäp caùp, ñoä saâu khoan &lt;=50m ñöôøng kính loã khoan töø 500mm ñeán &lt; 600mm, caáp ñaát ñaù VII</v>
          </cell>
          <cell r="D7899" t="str">
            <v>1m khoan</v>
          </cell>
          <cell r="F7899">
            <v>171903</v>
          </cell>
          <cell r="G7899">
            <v>667498</v>
          </cell>
          <cell r="H7899">
            <v>2606472</v>
          </cell>
        </row>
        <row r="7900">
          <cell r="B7900" t="str">
            <v>BD.12401</v>
          </cell>
          <cell r="C7900" t="str">
            <v>Khoan gieáng baèng maùy khoan ñaäp caùp, ñoä saâu khoan &lt;=50m ñöôøng kính loã khoan töø 600mm ñeán &lt; 700mm, caáp ñaát ñaù I, II</v>
          </cell>
          <cell r="D7900" t="str">
            <v>1m khoan</v>
          </cell>
          <cell r="F7900">
            <v>66558</v>
          </cell>
          <cell r="G7900">
            <v>134580</v>
          </cell>
          <cell r="H7900">
            <v>196778</v>
          </cell>
        </row>
        <row r="7901">
          <cell r="B7901" t="str">
            <v>BD.12402</v>
          </cell>
          <cell r="C7901" t="str">
            <v>Khoan gieáng baèng maùy khoan ñaäp caùp, ñoä saâu khoan &lt;=50m ñöôøng kính loã khoan töø 600mm ñeán &lt; 700mm, caáp ñaát ñaù III</v>
          </cell>
          <cell r="D7901" t="str">
            <v>1m khoan</v>
          </cell>
          <cell r="F7901">
            <v>84609</v>
          </cell>
          <cell r="G7901">
            <v>166987</v>
          </cell>
          <cell r="H7901">
            <v>284811</v>
          </cell>
        </row>
        <row r="7902">
          <cell r="B7902" t="str">
            <v>BD.12403</v>
          </cell>
          <cell r="C7902" t="str">
            <v>Khoan gieáng baèng maùy khoan ñaäp caùp, ñoä saâu khoan &lt;=50m ñöôøng kính loã khoan töø 600mm ñeán &lt; 700mm, caáp ñaát ñaù IV</v>
          </cell>
          <cell r="D7902" t="str">
            <v>1m khoan</v>
          </cell>
          <cell r="F7902">
            <v>117260</v>
          </cell>
          <cell r="G7902">
            <v>261058</v>
          </cell>
          <cell r="H7902">
            <v>580852</v>
          </cell>
        </row>
        <row r="7903">
          <cell r="B7903" t="str">
            <v>BD.12404</v>
          </cell>
          <cell r="C7903" t="str">
            <v>Khoan gieáng baèng maùy khoan ñaäp caùp, ñoä saâu khoan &lt;=50m ñöôøng kính loã khoan töø 600mm ñeán &lt; 700mm, caáp ñaát ñaù V</v>
          </cell>
          <cell r="D7903" t="str">
            <v>1m khoan</v>
          </cell>
          <cell r="F7903">
            <v>157717</v>
          </cell>
          <cell r="G7903">
            <v>300667</v>
          </cell>
          <cell r="H7903">
            <v>999362</v>
          </cell>
        </row>
        <row r="7904">
          <cell r="B7904" t="str">
            <v>BD.12405</v>
          </cell>
          <cell r="C7904" t="str">
            <v>Khoan gieáng baèng maùy khoan ñaäp caùp, ñoä saâu khoan &lt;=50m ñöôøng kính loã khoan töø 600mm ñeán &lt; 700mm, caáp ñaát ñaù VI</v>
          </cell>
          <cell r="D7904" t="str">
            <v>1m khoan</v>
          </cell>
          <cell r="F7904">
            <v>157659</v>
          </cell>
          <cell r="G7904">
            <v>466304</v>
          </cell>
          <cell r="H7904">
            <v>1707562</v>
          </cell>
        </row>
        <row r="7905">
          <cell r="B7905" t="str">
            <v>BD.12406</v>
          </cell>
          <cell r="C7905" t="str">
            <v>Khoan gieáng baèng maùy khoan ñaäp caùp, ñoä saâu khoan &lt;=50m ñöôøng kính loã khoan töø 600mm ñeán &lt; 700mm, caáp ñaát ñaù VII</v>
          </cell>
          <cell r="D7905" t="str">
            <v>1m khoan</v>
          </cell>
          <cell r="F7905">
            <v>199610</v>
          </cell>
          <cell r="G7905">
            <v>809280</v>
          </cell>
          <cell r="H7905">
            <v>3173110</v>
          </cell>
        </row>
        <row r="7906">
          <cell r="B7906" t="str">
            <v>BD.12501</v>
          </cell>
          <cell r="C7906" t="str">
            <v>Khoan gieáng baèng maùy khoan ñaäp caùp, ñoä saâu khoan &lt;=50m ñöôøng kính loã khoan töø 700mm ñeán &lt; 800mm, caáp ñaát ñaù I, II</v>
          </cell>
          <cell r="D7906" t="str">
            <v>1m khoan</v>
          </cell>
          <cell r="F7906">
            <v>73900</v>
          </cell>
          <cell r="G7906">
            <v>157985</v>
          </cell>
          <cell r="H7906">
            <v>238397</v>
          </cell>
        </row>
        <row r="7907">
          <cell r="B7907" t="str">
            <v>BD.12502</v>
          </cell>
          <cell r="C7907" t="str">
            <v>Khoan gieáng baèng maùy khoan ñaäp caùp, ñoä saâu khoan &lt;=50m ñöôøng kính loã khoan töø 700mm ñeán &lt; 800mm, caáp ñaát ñaù III</v>
          </cell>
          <cell r="D7907" t="str">
            <v>1m khoan</v>
          </cell>
          <cell r="F7907">
            <v>94499</v>
          </cell>
          <cell r="G7907">
            <v>197594</v>
          </cell>
          <cell r="H7907">
            <v>348465</v>
          </cell>
        </row>
        <row r="7908">
          <cell r="B7908" t="str">
            <v>BD.12503</v>
          </cell>
          <cell r="C7908" t="str">
            <v>Khoan gieáng baèng maùy khoan ñaäp caùp, ñoä saâu khoan &lt;=50m ñöôøng kính loã khoan töø 700mm ñeán &lt; 800mm, caáp ñaát ñaù IV</v>
          </cell>
          <cell r="D7908" t="str">
            <v>1m khoan</v>
          </cell>
          <cell r="F7908">
            <v>148388</v>
          </cell>
          <cell r="G7908">
            <v>314620</v>
          </cell>
          <cell r="H7908">
            <v>720601</v>
          </cell>
        </row>
        <row r="7909">
          <cell r="B7909" t="str">
            <v>BD.12504</v>
          </cell>
          <cell r="C7909" t="str">
            <v>Khoan gieáng baèng maùy khoan ñaäp caùp, ñoä saâu khoan &lt;=50m ñöôøng kính loã khoan töø 700mm ñeán &lt; 800mm, caáp ñaát ñaù V</v>
          </cell>
          <cell r="D7909" t="str">
            <v>1m khoan</v>
          </cell>
          <cell r="F7909">
            <v>175898</v>
          </cell>
          <cell r="G7909">
            <v>379434</v>
          </cell>
          <cell r="H7909">
            <v>1299846</v>
          </cell>
        </row>
        <row r="7910">
          <cell r="B7910" t="str">
            <v>BD.12505</v>
          </cell>
          <cell r="C7910" t="str">
            <v>Khoan gieáng baèng maùy khoan ñaäp caùp, ñoä saâu khoan &lt;=50m ñöôøng kính loã khoan töø 700mm ñeán &lt; 800mm, caáp ñaát ñaù VI</v>
          </cell>
          <cell r="D7910" t="str">
            <v>1m khoan</v>
          </cell>
          <cell r="F7910">
            <v>175826</v>
          </cell>
          <cell r="G7910">
            <v>613036</v>
          </cell>
          <cell r="H7910">
            <v>2304550</v>
          </cell>
        </row>
        <row r="7911">
          <cell r="B7911" t="str">
            <v>BD.12506</v>
          </cell>
          <cell r="C7911" t="str">
            <v>Khoan gieáng baèng maùy khoan ñaäp caùp, ñoä saâu khoan &lt;=50m ñöôøng kính loã khoan töø 700mm ñeán &lt; 800mm, caáp ñaát ñaù VII</v>
          </cell>
          <cell r="D7911" t="str">
            <v>1m khoan</v>
          </cell>
          <cell r="F7911">
            <v>223682</v>
          </cell>
          <cell r="G7911">
            <v>1054584</v>
          </cell>
          <cell r="H7911">
            <v>4199368</v>
          </cell>
        </row>
        <row r="7912">
          <cell r="B7912" t="str">
            <v>BD.12601</v>
          </cell>
          <cell r="C7912" t="str">
            <v>Khoan gieáng baèng maùy khoan ñaäp caùp, ñoä saâu khoan &lt;=50m ñöôøng kính loã khoan töø 800mm ñeán &lt; 900mm, caáp ñaát ñaù I, II</v>
          </cell>
          <cell r="D7912" t="str">
            <v>1m khoan</v>
          </cell>
          <cell r="F7912">
            <v>81431</v>
          </cell>
          <cell r="G7912">
            <v>177790</v>
          </cell>
          <cell r="H7912">
            <v>354421</v>
          </cell>
        </row>
        <row r="7913">
          <cell r="B7913" t="str">
            <v>BD.12602</v>
          </cell>
          <cell r="C7913" t="str">
            <v>Khoan gieáng baèng maùy khoan ñaäp caùp, ñoä saâu khoan &lt;=50m ñöôøng kính loã khoan töø 800mm ñeán &lt; 900mm, caáp ñaát ñaù III</v>
          </cell>
          <cell r="D7913" t="str">
            <v>1m khoan</v>
          </cell>
          <cell r="F7913">
            <v>104613</v>
          </cell>
          <cell r="G7913">
            <v>222349</v>
          </cell>
          <cell r="H7913">
            <v>517609</v>
          </cell>
        </row>
        <row r="7914">
          <cell r="B7914" t="str">
            <v>BD.12603</v>
          </cell>
          <cell r="C7914" t="str">
            <v>Khoan gieáng baèng maùy khoan ñaäp caùp, ñoä saâu khoan &lt;=50m ñöôøng kính loã khoan töø 800mm ñeán &lt; 900mm, caáp ñaát ñaù IV</v>
          </cell>
          <cell r="D7914" t="str">
            <v>1m khoan</v>
          </cell>
          <cell r="F7914">
            <v>142675</v>
          </cell>
          <cell r="G7914">
            <v>354229</v>
          </cell>
          <cell r="H7914">
            <v>1070131</v>
          </cell>
        </row>
        <row r="7915">
          <cell r="B7915" t="str">
            <v>BD.12604</v>
          </cell>
          <cell r="C7915" t="str">
            <v>Khoan gieáng baèng maùy khoan ñaäp caùp, ñoä saâu khoan &lt;=50m ñöôøng kính loã khoan töø 800mm ñeán &lt; 900mm, caáp ñaát ñaù V</v>
          </cell>
          <cell r="D7915" t="str">
            <v>1m khoan</v>
          </cell>
          <cell r="F7915">
            <v>194487</v>
          </cell>
          <cell r="G7915">
            <v>426695</v>
          </cell>
          <cell r="H7915">
            <v>1535131</v>
          </cell>
        </row>
        <row r="7916">
          <cell r="B7916" t="str">
            <v>BD.12605</v>
          </cell>
          <cell r="C7916" t="str">
            <v>Khoan gieáng baèng maùy khoan ñaäp caùp, ñoä saâu khoan &lt;=50m ñöôøng kính loã khoan töø 800mm ñeán &lt; 900mm, caáp ñaát ñaù VI</v>
          </cell>
          <cell r="D7916" t="str">
            <v>1m khoan</v>
          </cell>
          <cell r="F7916">
            <v>194407</v>
          </cell>
          <cell r="G7916">
            <v>690003</v>
          </cell>
          <cell r="H7916">
            <v>2722475</v>
          </cell>
        </row>
        <row r="7917">
          <cell r="B7917" t="str">
            <v>BD.12606</v>
          </cell>
          <cell r="C7917" t="str">
            <v>Khoan gieáng baèng maùy khoan ñaäp caùp, ñoä saâu khoan &lt;=50m ñöôøng kính loã khoan töø 800mm ñeán &lt; 900mm, caáp ñaát ñaù VII</v>
          </cell>
          <cell r="D7917" t="str">
            <v>1m khoan</v>
          </cell>
          <cell r="F7917">
            <v>265245</v>
          </cell>
          <cell r="G7917">
            <v>1186464</v>
          </cell>
          <cell r="H7917">
            <v>4960607</v>
          </cell>
        </row>
        <row r="7918">
          <cell r="B7918" t="str">
            <v>BD.12701</v>
          </cell>
          <cell r="C7918" t="str">
            <v>Khoan gieáng baèng maùy khoan ñaäp caùp, ñoä saâu khoan &lt;=50m ñöôøng kính loã khoan töø 900mm ñeán &lt; 1000mm, caáp ñaát ñaù I, II</v>
          </cell>
          <cell r="D7918" t="str">
            <v>1m khoan</v>
          </cell>
          <cell r="F7918">
            <v>106127</v>
          </cell>
          <cell r="G7918">
            <v>197594</v>
          </cell>
          <cell r="H7918">
            <v>393833</v>
          </cell>
        </row>
        <row r="7919">
          <cell r="B7919" t="str">
            <v>BD.12702</v>
          </cell>
          <cell r="C7919" t="str">
            <v>Khoan gieáng baèng maùy khoan ñaäp caùp, ñoä saâu khoan &lt;=50m ñöôøng kính loã khoan töø 900mm ñeán &lt; 1000mm, caáp ñaát ñaù III</v>
          </cell>
          <cell r="D7919" t="str">
            <v>1m khoan</v>
          </cell>
          <cell r="F7919">
            <v>131863</v>
          </cell>
          <cell r="G7919">
            <v>247105</v>
          </cell>
          <cell r="H7919">
            <v>575538</v>
          </cell>
        </row>
        <row r="7920">
          <cell r="B7920" t="str">
            <v>BD.12703</v>
          </cell>
          <cell r="C7920" t="str">
            <v>Khoan gieáng baèng maùy khoan ñaäp caùp, ñoä saâu khoan &lt;=50m ñöôøng kính loã khoan töø 900mm ñeán &lt; 1000mm, caáp ñaát ñaù IV</v>
          </cell>
          <cell r="D7920" t="str">
            <v>1m khoan</v>
          </cell>
          <cell r="F7920">
            <v>178458</v>
          </cell>
          <cell r="G7920">
            <v>393387</v>
          </cell>
          <cell r="H7920">
            <v>1189031</v>
          </cell>
        </row>
        <row r="7921">
          <cell r="B7921" t="str">
            <v>BD.12704</v>
          </cell>
          <cell r="C7921" t="str">
            <v>Khoan gieáng baèng maùy khoan ñaäp caùp, ñoä saâu khoan &lt;=50m ñöôøng kính loã khoan töø 900mm ñeán &lt; 1000mm, caáp ñaát ñaù V</v>
          </cell>
          <cell r="D7921" t="str">
            <v>1m khoan</v>
          </cell>
          <cell r="F7921">
            <v>212830</v>
          </cell>
          <cell r="G7921">
            <v>473955</v>
          </cell>
          <cell r="H7921">
            <v>1705590</v>
          </cell>
        </row>
        <row r="7922">
          <cell r="B7922" t="str">
            <v>BD.12705</v>
          </cell>
          <cell r="C7922" t="str">
            <v>Khoan gieáng baèng maùy khoan ñaäp caùp, ñoä saâu khoan &lt;=50m ñöôøng kính loã khoan töø 900mm ñeán &lt; 1000mm, caáp ñaát ñaù VI</v>
          </cell>
          <cell r="D7922" t="str">
            <v>1m khoan</v>
          </cell>
          <cell r="F7922">
            <v>230009</v>
          </cell>
          <cell r="G7922">
            <v>766520</v>
          </cell>
          <cell r="H7922">
            <v>3025264</v>
          </cell>
        </row>
        <row r="7923">
          <cell r="B7923" t="str">
            <v>BD.12706</v>
          </cell>
          <cell r="C7923" t="str">
            <v>Khoan gieáng baèng maùy khoan ñaäp caùp, ñoä saâu khoan &lt;=50m ñöôøng kính loã khoan töø 900mm ñeán &lt; 1000mm, caáp ñaát ñaù VII</v>
          </cell>
          <cell r="D7923" t="str">
            <v>1m khoan</v>
          </cell>
          <cell r="F7923">
            <v>289826</v>
          </cell>
          <cell r="G7923">
            <v>1318343</v>
          </cell>
          <cell r="H7923">
            <v>5511810</v>
          </cell>
        </row>
        <row r="7924">
          <cell r="B7924" t="str">
            <v>BD.13101</v>
          </cell>
          <cell r="C7924" t="str">
            <v>Khoan gieáng baèng maùy khoan ñaäp caùp, ñoä saâu khoan töø 50m ñeán &lt;=100m, ñöôøng kính loã khoan töø 300mm ñeán &lt; 400mm, caáp ñaát ñaù I-II</v>
          </cell>
          <cell r="D7924" t="str">
            <v>1m khoan</v>
          </cell>
          <cell r="F7924">
            <v>36842</v>
          </cell>
          <cell r="G7924">
            <v>77867</v>
          </cell>
          <cell r="H7924">
            <v>117826</v>
          </cell>
        </row>
        <row r="7925">
          <cell r="B7925" t="str">
            <v>BD.13102</v>
          </cell>
          <cell r="C7925" t="str">
            <v>Khoan gieáng baèng maùy khoan ñaäp caùp, ñoä saâu khoan töø 50m ñeán &lt;=100m, ñöôøng kính loã khoan töø 300mm ñeán &lt; 400mm, caáp ñaát ñaù III</v>
          </cell>
          <cell r="D7925" t="str">
            <v>1m khoan</v>
          </cell>
          <cell r="F7925">
            <v>47031</v>
          </cell>
          <cell r="G7925">
            <v>94071</v>
          </cell>
          <cell r="H7925">
            <v>160019</v>
          </cell>
        </row>
        <row r="7926">
          <cell r="B7926" t="str">
            <v>BD.13103</v>
          </cell>
          <cell r="C7926" t="str">
            <v>Khoan gieáng baèng maùy khoan ñaäp caùp, ñoä saâu khoan töø 50m ñeán &lt;=100m, ñöôøng kính loã khoan töø 300mm ñeán &lt; 400mm, caáp ñaát ñaù IV</v>
          </cell>
          <cell r="D7926" t="str">
            <v>1m khoan</v>
          </cell>
          <cell r="F7926">
            <v>65546</v>
          </cell>
          <cell r="G7926">
            <v>139981</v>
          </cell>
          <cell r="H7926">
            <v>303223</v>
          </cell>
        </row>
        <row r="7927">
          <cell r="B7927" t="str">
            <v>BD.13104</v>
          </cell>
          <cell r="C7927" t="str">
            <v>Khoan gieáng baèng maùy khoan ñaäp caùp, ñoä saâu khoan töø 50m ñeán &lt;=100m, ñöôøng kính loã khoan töø 300mm ñeán &lt; 400mm, caáp ñaát ñaù V</v>
          </cell>
          <cell r="D7927" t="str">
            <v>1m khoan</v>
          </cell>
          <cell r="F7927">
            <v>79303</v>
          </cell>
          <cell r="G7927">
            <v>161136</v>
          </cell>
          <cell r="H7927">
            <v>527342</v>
          </cell>
        </row>
        <row r="7928">
          <cell r="B7928" t="str">
            <v>BD.13105</v>
          </cell>
          <cell r="C7928" t="str">
            <v>Khoan gieáng baèng maùy khoan ñaäp caùp, ñoä saâu khoan töø 50m ñeán &lt;=100m, ñöôøng kính loã khoan töø 300mm ñeán &lt; 400mm, caáp ñaát ñaù VI</v>
          </cell>
          <cell r="D7928" t="str">
            <v>1m khoan</v>
          </cell>
          <cell r="F7928">
            <v>79587</v>
          </cell>
          <cell r="G7928">
            <v>263759</v>
          </cell>
          <cell r="H7928">
            <v>965565</v>
          </cell>
        </row>
        <row r="7929">
          <cell r="B7929" t="str">
            <v>BD.13106</v>
          </cell>
          <cell r="C7929" t="str">
            <v>Khoan gieáng baèng maùy khoan ñaäp caùp, ñoä saâu khoan töø 50m ñeán &lt;=100m, ñöôøng kính loã khoan töø 300mm ñeán &lt; 400mm, caáp ñaát ñaù VII</v>
          </cell>
          <cell r="D7929" t="str">
            <v>1m khoan</v>
          </cell>
          <cell r="F7929">
            <v>88049</v>
          </cell>
          <cell r="G7929">
            <v>474405</v>
          </cell>
          <cell r="H7929">
            <v>1868713</v>
          </cell>
        </row>
        <row r="7930">
          <cell r="B7930" t="str">
            <v>BD.13201</v>
          </cell>
          <cell r="C7930" t="str">
            <v>Khoan gieáng baèng maùy khoan ñaäp caùp, ñoä saâu khoan töø 50 ñeán &lt;=100m ñöôøng kính loã khoan töø 400mm ñeán &lt; 500mm, caáp ñaát ñaù I, II</v>
          </cell>
          <cell r="D7930" t="str">
            <v>1m khoan</v>
          </cell>
          <cell r="F7930">
            <v>47668</v>
          </cell>
          <cell r="G7930">
            <v>96321</v>
          </cell>
          <cell r="H7930">
            <v>141608</v>
          </cell>
        </row>
        <row r="7931">
          <cell r="B7931" t="str">
            <v>BD.13202</v>
          </cell>
          <cell r="C7931" t="str">
            <v>Khoan gieáng baèng maùy khoan ñaäp caùp, ñoä saâu khoan töø 50 ñeán &lt;=100m ñöôøng kính loã khoan töø 400mm ñeán &lt; 500mm, caáp ñaát ñaù III</v>
          </cell>
          <cell r="D7931" t="str">
            <v>1m khoan</v>
          </cell>
          <cell r="F7931">
            <v>60509</v>
          </cell>
          <cell r="G7931">
            <v>116576</v>
          </cell>
          <cell r="H7931">
            <v>195118</v>
          </cell>
        </row>
        <row r="7932">
          <cell r="B7932" t="str">
            <v>BD.13203</v>
          </cell>
          <cell r="C7932" t="str">
            <v>Khoan gieáng baèng maùy khoan ñaäp caùp, ñoä saâu khoan töø 50 ñeán &lt;=100m ñöôøng kính loã khoan töø 400mm ñeán &lt; 500mm, caáp ñaát ñaù IV</v>
          </cell>
          <cell r="D7932" t="str">
            <v>1m khoan</v>
          </cell>
          <cell r="F7932">
            <v>83877</v>
          </cell>
          <cell r="G7932">
            <v>175089</v>
          </cell>
          <cell r="H7932">
            <v>376892</v>
          </cell>
        </row>
        <row r="7933">
          <cell r="B7933" t="str">
            <v>BD.13204</v>
          </cell>
          <cell r="C7933" t="str">
            <v>Khoan gieáng baèng maùy khoan ñaäp caùp, ñoä saâu khoan töø 50 ñeán &lt;=100m ñöôøng kính loã khoan töø 400mm ñeán &lt; 500mm, caáp ñaát ñaù V</v>
          </cell>
          <cell r="D7933" t="str">
            <v>1m khoan</v>
          </cell>
          <cell r="F7933">
            <v>101225</v>
          </cell>
          <cell r="G7933">
            <v>202095</v>
          </cell>
          <cell r="H7933">
            <v>658144</v>
          </cell>
        </row>
        <row r="7934">
          <cell r="B7934" t="str">
            <v>BD.13205</v>
          </cell>
          <cell r="C7934" t="str">
            <v>Khoan gieáng baèng maùy khoan ñaäp caùp, ñoä saâu khoan töø 50 ñeán &lt;=100m ñöôøng kính loã khoan töø 400mm ñeán &lt; 500mm, caáp ñaát ñaù VI</v>
          </cell>
          <cell r="D7934" t="str">
            <v>1m khoan</v>
          </cell>
          <cell r="F7934">
            <v>101579</v>
          </cell>
          <cell r="G7934">
            <v>325422</v>
          </cell>
          <cell r="H7934">
            <v>1186212</v>
          </cell>
        </row>
        <row r="7935">
          <cell r="B7935" t="str">
            <v>BD.13206</v>
          </cell>
          <cell r="C7935" t="str">
            <v>Khoan gieáng baèng maùy khoan ñaäp caùp, ñoä saâu khoan töø 50 ñeán &lt;=100m ñöôøng kính loã khoan töø 400mm ñeán &lt; 500mm, caáp ñaát ñaù VII</v>
          </cell>
          <cell r="D7935" t="str">
            <v>1m khoan</v>
          </cell>
          <cell r="F7935">
            <v>144007</v>
          </cell>
          <cell r="G7935">
            <v>572077</v>
          </cell>
          <cell r="H7935">
            <v>2240896</v>
          </cell>
        </row>
        <row r="7936">
          <cell r="B7936" t="str">
            <v>BD.13301</v>
          </cell>
          <cell r="C7936" t="str">
            <v>Khoan gieáng baèng maùy khoan ñaäp caùp, ñoä saâu khoan töø 50m ñeán &lt;=100m, ñöôøng kính loã khoan töø 500mm ñeán &lt; 600mm, caáp ñaát ñaù I-II</v>
          </cell>
          <cell r="D7936" t="str">
            <v>1m khoan</v>
          </cell>
          <cell r="F7936">
            <v>57706</v>
          </cell>
          <cell r="G7936">
            <v>123327</v>
          </cell>
          <cell r="H7936">
            <v>196203</v>
          </cell>
        </row>
        <row r="7937">
          <cell r="B7937" t="str">
            <v>BD.13302</v>
          </cell>
          <cell r="C7937" t="str">
            <v>Khoan gieáng baèng maùy khoan ñaäp caùp, ñoä saâu khoan töø 50m ñeán &lt;=100m, ñöôøng kính loã khoan töø 500mm ñeán &lt; 600mm, caáp ñaát ñaù III</v>
          </cell>
          <cell r="D7937" t="str">
            <v>1m khoan</v>
          </cell>
          <cell r="F7937">
            <v>73091</v>
          </cell>
          <cell r="G7937">
            <v>151684</v>
          </cell>
          <cell r="H7937">
            <v>274006</v>
          </cell>
        </row>
        <row r="7938">
          <cell r="B7938" t="str">
            <v>BD.13303</v>
          </cell>
          <cell r="C7938" t="str">
            <v>Khoan gieáng baèng maùy khoan ñaäp caùp, ñoä saâu khoan töø 50m ñeán &lt;=100m, ñöôøng kính loã khoan töø 500mm ñeán &lt; 600mm, caáp ñaát ñaù IV</v>
          </cell>
          <cell r="D7938" t="str">
            <v>1m khoan</v>
          </cell>
          <cell r="F7938">
            <v>101086</v>
          </cell>
          <cell r="G7938">
            <v>235402</v>
          </cell>
          <cell r="H7938">
            <v>539233</v>
          </cell>
        </row>
        <row r="7939">
          <cell r="B7939" t="str">
            <v>BD.13304</v>
          </cell>
          <cell r="C7939" t="str">
            <v>Khoan gieáng baèng maùy khoan ñaäp caùp, ñoä saâu khoan töø 50m ñeán &lt;=100m, ñöôøng kính loã khoan töø 500mm ñeán &lt; 600mm, caáp ñaát ñaù V</v>
          </cell>
          <cell r="D7939" t="str">
            <v>1m khoan</v>
          </cell>
          <cell r="F7939">
            <v>121885</v>
          </cell>
          <cell r="G7939">
            <v>267809</v>
          </cell>
          <cell r="H7939">
            <v>903148</v>
          </cell>
        </row>
        <row r="7940">
          <cell r="B7940" t="str">
            <v>BD.13305</v>
          </cell>
          <cell r="C7940" t="str">
            <v>Khoan gieáng baèng maùy khoan ñaäp caùp, ñoä saâu khoan töø 50m ñeán &lt;=100m, ñöôøng kính loã khoan töø 500mm ñeán &lt; 600mm, caáp ñaát ñaù VI</v>
          </cell>
          <cell r="D7940" t="str">
            <v>1m khoan</v>
          </cell>
          <cell r="F7940">
            <v>137115</v>
          </cell>
          <cell r="G7940">
            <v>413642</v>
          </cell>
          <cell r="H7940">
            <v>1526194</v>
          </cell>
        </row>
        <row r="7941">
          <cell r="B7941" t="str">
            <v>BD.13306</v>
          </cell>
          <cell r="C7941" t="str">
            <v>Khoan gieáng baèng maùy khoan ñaäp caùp, ñoä saâu khoan töø 50m ñeán &lt;=100m, ñöôøng kính loã khoan töø 500mm ñeán &lt; 600mm, caáp ñaát ñaù VII</v>
          </cell>
          <cell r="D7941" t="str">
            <v>1m khoan</v>
          </cell>
          <cell r="F7941">
            <v>173718</v>
          </cell>
          <cell r="G7941">
            <v>714759</v>
          </cell>
          <cell r="H7941">
            <v>2814631</v>
          </cell>
        </row>
        <row r="7942">
          <cell r="B7942" t="str">
            <v>BD.13401</v>
          </cell>
          <cell r="C7942" t="str">
            <v>Khoan gieáng baèng maùy khoan ñaäp caùp, ñoä saâu khoan töø 50m ñeán &lt;=100m, ñöôøng kính loã khoan töø 600mm ñeán &lt; 700mm, caáp ñaát ñaù I,II</v>
          </cell>
          <cell r="D7942" t="str">
            <v>1m khoan</v>
          </cell>
          <cell r="F7942">
            <v>66583</v>
          </cell>
          <cell r="G7942">
            <v>143582</v>
          </cell>
          <cell r="H7942">
            <v>287528</v>
          </cell>
        </row>
        <row r="7943">
          <cell r="B7943" t="str">
            <v>BD.13402</v>
          </cell>
          <cell r="C7943" t="str">
            <v>Khoan gieáng baèng maùy khoan ñaäp caùp, ñoä saâu khoan töø 50m ñeán &lt;=100m, ñöôøng kính loã khoan töø 600mm ñeán &lt; 700mm, caáp ñaát ñaù III</v>
          </cell>
          <cell r="D7943" t="str">
            <v>1m khoan</v>
          </cell>
          <cell r="F7943">
            <v>84578</v>
          </cell>
          <cell r="G7943">
            <v>176889</v>
          </cell>
          <cell r="H7943">
            <v>401938</v>
          </cell>
        </row>
        <row r="7944">
          <cell r="B7944" t="str">
            <v>BD.13403</v>
          </cell>
          <cell r="C7944" t="str">
            <v>Khoan gieáng baèng maùy khoan ñaäp caùp, ñoä saâu khoan töø 50m ñeán &lt;=100m, ñöôøng kính loã khoan töø 600mm ñeán &lt; 700mm, caáp ñaát ñaù IV</v>
          </cell>
          <cell r="D7944" t="str">
            <v>1m khoan</v>
          </cell>
          <cell r="F7944">
            <v>117275</v>
          </cell>
          <cell r="G7944">
            <v>274561</v>
          </cell>
          <cell r="H7944">
            <v>791460</v>
          </cell>
        </row>
        <row r="7945">
          <cell r="B7945" t="str">
            <v>BD.13404</v>
          </cell>
          <cell r="C7945" t="str">
            <v>Khoan gieáng baèng maùy khoan ñaäp caùp, ñoä saâu khoan töø 50m ñeán &lt;=100m, ñöôøng kính loã khoan töø 600mm ñeán &lt; 700mm, caáp ñaát ñaù V</v>
          </cell>
          <cell r="D7945" t="str">
            <v>1m khoan</v>
          </cell>
          <cell r="F7945">
            <v>157914</v>
          </cell>
          <cell r="G7945">
            <v>312819</v>
          </cell>
          <cell r="H7945">
            <v>1053599</v>
          </cell>
        </row>
        <row r="7946">
          <cell r="B7946" t="str">
            <v>BD.13405</v>
          </cell>
          <cell r="C7946" t="str">
            <v>Khoan gieáng baèng maùy khoan ñaäp caùp, ñoä saâu khoan töø 50m ñeán &lt;=100m, ñöôøng kính loã khoan töø 600mm ñeán &lt; 700mm, caáp ñaát ñaù VI</v>
          </cell>
          <cell r="D7946" t="str">
            <v>1m khoan</v>
          </cell>
          <cell r="F7946">
            <v>158438</v>
          </cell>
          <cell r="G7946">
            <v>482507</v>
          </cell>
          <cell r="H7946">
            <v>1780767</v>
          </cell>
        </row>
        <row r="7947">
          <cell r="B7947" t="str">
            <v>BD.13406</v>
          </cell>
          <cell r="C7947" t="str">
            <v>Khoan gieáng baèng maùy khoan ñaäp caùp, ñoä saâu khoan töø 50m ñeán &lt;=100m, ñöôøng kính loã khoan töø 600mm ñeán &lt; 700mm, caáp ñaát ñaù VII</v>
          </cell>
          <cell r="D7947" t="str">
            <v>1m khoan</v>
          </cell>
          <cell r="F7947">
            <v>201166</v>
          </cell>
          <cell r="G7947">
            <v>833585</v>
          </cell>
          <cell r="H7947">
            <v>3283754</v>
          </cell>
        </row>
        <row r="7948">
          <cell r="B7948" t="str">
            <v>BD.13501</v>
          </cell>
          <cell r="C7948" t="str">
            <v>Khoan gieáng baèng maùy khoan ñaäp caùp, ñoä saâu khoan töø 50m ñeán &lt;=100m, ñöôøng kính loã khoan töø 700mm ñeán &lt; 800mm, caáp ñaát ñaù I,II</v>
          </cell>
          <cell r="D7948" t="str">
            <v>1m khoan</v>
          </cell>
          <cell r="F7948">
            <v>73990</v>
          </cell>
          <cell r="G7948">
            <v>164287</v>
          </cell>
          <cell r="H7948">
            <v>328471</v>
          </cell>
        </row>
        <row r="7949">
          <cell r="B7949" t="str">
            <v>BD.13502</v>
          </cell>
          <cell r="C7949" t="str">
            <v>Khoan gieáng baèng maùy khoan ñaäp caùp, ñoä saâu khoan töø 50m ñeán &lt;=100m, ñöôøng kính loã khoan töø 700mm ñeán &lt; 800mm, caáp ñaát ñaù III</v>
          </cell>
          <cell r="D7949" t="str">
            <v>1m khoan</v>
          </cell>
          <cell r="F7949">
            <v>94527</v>
          </cell>
          <cell r="G7949">
            <v>202095</v>
          </cell>
          <cell r="H7949">
            <v>459495</v>
          </cell>
        </row>
        <row r="7950">
          <cell r="B7950" t="str">
            <v>BD.13503</v>
          </cell>
          <cell r="C7950" t="str">
            <v>Khoan gieáng baèng maùy khoan ñaäp caùp, ñoä saâu khoan töø 50m ñeán &lt;=100m, ñöôøng kính loã khoan töø 700mm ñeán &lt; 800mm, caáp ñaát ñaù IV</v>
          </cell>
          <cell r="D7950" t="str">
            <v>1m khoan</v>
          </cell>
          <cell r="F7950">
            <v>148495</v>
          </cell>
          <cell r="G7950">
            <v>314170</v>
          </cell>
          <cell r="H7950">
            <v>904188</v>
          </cell>
        </row>
        <row r="7951">
          <cell r="B7951" t="str">
            <v>BD.13504</v>
          </cell>
          <cell r="C7951" t="str">
            <v>Khoan gieáng baèng maùy khoan ñaäp caùp, ñoä saâu khoan töø 50m ñeán &lt;=100m, ñöôøng kính loã khoan töø 700mm ñeán &lt; 800mm, caáp ñaát ñaù V</v>
          </cell>
          <cell r="D7951" t="str">
            <v>1m khoan</v>
          </cell>
          <cell r="F7951">
            <v>176239</v>
          </cell>
          <cell r="G7951">
            <v>357379</v>
          </cell>
          <cell r="H7951">
            <v>1204049</v>
          </cell>
        </row>
        <row r="7952">
          <cell r="B7952" t="str">
            <v>BD.13505</v>
          </cell>
          <cell r="C7952" t="str">
            <v>Khoan gieáng baèng maùy khoan ñaäp caùp, ñoä saâu khoan töø 50m ñeán &lt;=100m, ñöôøng kính loã khoan töø 700mm ñeán &lt; 800mm, caáp ñaát ñaù VI</v>
          </cell>
          <cell r="D7952" t="str">
            <v>1m khoan</v>
          </cell>
          <cell r="F7952">
            <v>176830</v>
          </cell>
          <cell r="G7952">
            <v>551823</v>
          </cell>
          <cell r="H7952">
            <v>2035189</v>
          </cell>
        </row>
        <row r="7953">
          <cell r="B7953" t="str">
            <v>BD.13506</v>
          </cell>
          <cell r="C7953" t="str">
            <v>Khoan gieáng baèng maùy khoan ñaäp caùp, ñoä saâu khoan töø 50m ñeán &lt;=100m, ñöôøng kính loã khoan töø 700mm ñeán &lt; 800mm, caáp ñaát ñaù VII</v>
          </cell>
          <cell r="D7953" t="str">
            <v>1m khoan</v>
          </cell>
          <cell r="F7953">
            <v>225649</v>
          </cell>
          <cell r="G7953">
            <v>952862</v>
          </cell>
          <cell r="H7953">
            <v>3752877</v>
          </cell>
        </row>
        <row r="7954">
          <cell r="B7954" t="str">
            <v>BD.14101</v>
          </cell>
          <cell r="C7954" t="str">
            <v>Khoan gieáng baèng maùy khoan töï haønh 54CV, ñoä saâu khoan &lt;=50m, ñöôøng kính loã khoan &lt;200mm, caáp ñaát ñaù I-III</v>
          </cell>
          <cell r="D7954" t="str">
            <v>1m khoan</v>
          </cell>
          <cell r="F7954">
            <v>15101</v>
          </cell>
          <cell r="G7954">
            <v>27906</v>
          </cell>
          <cell r="H7954">
            <v>54002</v>
          </cell>
        </row>
        <row r="7955">
          <cell r="B7955" t="str">
            <v>BD.14102</v>
          </cell>
          <cell r="C7955" t="str">
            <v>Khoan gieáng baèng maùy khoan töï haønh 54CV, ñoä saâu khoan &lt; =50m, ñöôøng kính loã khoan &lt;200mm, caáp ñaát ñaù IV-VI</v>
          </cell>
          <cell r="D7955" t="str">
            <v>1m khoan</v>
          </cell>
          <cell r="F7955">
            <v>30238</v>
          </cell>
          <cell r="G7955">
            <v>45460</v>
          </cell>
          <cell r="H7955">
            <v>132120</v>
          </cell>
        </row>
        <row r="7956">
          <cell r="B7956" t="str">
            <v>BD.14103</v>
          </cell>
          <cell r="C7956" t="str">
            <v>Khoan gieáng baèng maùy khoan töï haønh 54CV, ñoä saâu khoan &lt; =50m, ñöôøng kính loã khoan &lt;200mm, caáp ñaát ñaù VII-VIII</v>
          </cell>
          <cell r="D7956" t="str">
            <v>1m khoan</v>
          </cell>
          <cell r="F7956">
            <v>22721</v>
          </cell>
          <cell r="G7956">
            <v>78317</v>
          </cell>
          <cell r="H7956">
            <v>300078</v>
          </cell>
        </row>
        <row r="7957">
          <cell r="B7957" t="str">
            <v>BD.14104</v>
          </cell>
          <cell r="C7957" t="str">
            <v>Khoan gieáng baèng maùy khoan töï haønh 54CV, ñoä saâu khoan &lt; =50m, ñöôøng kính loã khoan &lt;200mm, caáp ñaát ñaù IX-X</v>
          </cell>
          <cell r="D7957" t="str">
            <v>1m khoan</v>
          </cell>
          <cell r="F7957">
            <v>24496</v>
          </cell>
          <cell r="G7957">
            <v>151234</v>
          </cell>
          <cell r="H7957">
            <v>679809</v>
          </cell>
        </row>
        <row r="7958">
          <cell r="B7958" t="str">
            <v>BD.14201</v>
          </cell>
          <cell r="C7958" t="str">
            <v>Khoan gieáng baèng maùy khoan töï haønh 54CV, ñoä saâu khoan &lt;=50m, ñöôøng kính loã khoan &gt;200 ñeán &lt;300mm, caáp ñaát ñaù I-III</v>
          </cell>
          <cell r="D7958" t="str">
            <v>1m khoan</v>
          </cell>
          <cell r="F7958">
            <v>20921</v>
          </cell>
          <cell r="G7958">
            <v>37808</v>
          </cell>
          <cell r="H7958">
            <v>64256</v>
          </cell>
        </row>
        <row r="7959">
          <cell r="B7959" t="str">
            <v>BD.14202</v>
          </cell>
          <cell r="C7959" t="str">
            <v>Khoan gieáng baèng maùy khoan töï haønh 54CV, ñoä saâu khoan &lt; =50m, ñöôøng kính loã khoan &gt;200 ñeán &lt;300mm, caáp ñaát ñaù IV-VI</v>
          </cell>
          <cell r="D7959" t="str">
            <v>1m khoan</v>
          </cell>
          <cell r="F7959">
            <v>43966</v>
          </cell>
          <cell r="G7959">
            <v>62114</v>
          </cell>
          <cell r="H7959">
            <v>167958</v>
          </cell>
        </row>
        <row r="7960">
          <cell r="B7960" t="str">
            <v>BD.14203</v>
          </cell>
          <cell r="C7960" t="str">
            <v>Khoan gieáng baèng maùy khoan töï haønh 54CV, ñoä saâu khoan &lt; =50m, ñöôøng kính loã khoan &gt;200 ñeán &lt;300mm, caáp ñaát ñaù VII-VIII</v>
          </cell>
          <cell r="D7960" t="str">
            <v>1m khoan</v>
          </cell>
          <cell r="F7960">
            <v>67634</v>
          </cell>
          <cell r="G7960">
            <v>106224</v>
          </cell>
          <cell r="H7960">
            <v>395802</v>
          </cell>
        </row>
        <row r="7961">
          <cell r="B7961" t="str">
            <v>BD.14204</v>
          </cell>
          <cell r="C7961" t="str">
            <v>Khoan gieáng baèng maùy khoan töï haønh 54CV, ñoä saâu khoan &lt; =50m, ñöôøng kính loã khoan &gt;200 ñeán &lt;300mm, caáp ñaát ñaù IX-X</v>
          </cell>
          <cell r="D7961" t="str">
            <v>1m khoan</v>
          </cell>
          <cell r="F7961">
            <v>86786</v>
          </cell>
          <cell r="G7961">
            <v>207046</v>
          </cell>
          <cell r="H7961">
            <v>917165</v>
          </cell>
        </row>
        <row r="7962">
          <cell r="B7962" t="str">
            <v>BD.15101</v>
          </cell>
          <cell r="C7962" t="str">
            <v>Khoan gieáng baèng maùy khoan töï haønh 54CV, ñoä saâu khoan töø 50 ñeán &lt;=100m, ñöôøng kính loã khoan &lt;200mm, caáp ñaát ñaù I-III</v>
          </cell>
          <cell r="D7962" t="str">
            <v>1m khoan</v>
          </cell>
          <cell r="F7962">
            <v>15505</v>
          </cell>
          <cell r="G7962">
            <v>30607</v>
          </cell>
          <cell r="H7962">
            <v>69349</v>
          </cell>
        </row>
        <row r="7963">
          <cell r="B7963" t="str">
            <v>BD.15102</v>
          </cell>
          <cell r="C7963" t="str">
            <v>Khoan gieáng baèng maùy khoan töï haønh 54CV, ñoä saâu khoan töø 50 ñeán &lt;=100m, ñöôøng kính loã khoan &lt;200mm, caáp ñaát ñaù IV-VI</v>
          </cell>
          <cell r="D7963" t="str">
            <v>1m khoan</v>
          </cell>
          <cell r="F7963">
            <v>30800</v>
          </cell>
          <cell r="G7963">
            <v>51761</v>
          </cell>
          <cell r="H7963">
            <v>165074</v>
          </cell>
        </row>
        <row r="7964">
          <cell r="B7964" t="str">
            <v>BD.15103</v>
          </cell>
          <cell r="C7964" t="str">
            <v>Khoan gieáng baèng maùy khoan töï haønh 54CV, ñoä saâu khoan töø 50 ñeán &lt;=100m, ñöôøng kính loã khoan &lt;200mm, caáp ñaát ñaù VII-VIII</v>
          </cell>
          <cell r="D7964" t="str">
            <v>1m khoan</v>
          </cell>
          <cell r="F7964">
            <v>23283</v>
          </cell>
          <cell r="G7964">
            <v>91370</v>
          </cell>
          <cell r="H7964">
            <v>371686</v>
          </cell>
        </row>
        <row r="7965">
          <cell r="B7965" t="str">
            <v>BD.15104</v>
          </cell>
          <cell r="C7965" t="str">
            <v>Khoan gieáng baèng maùy khoan töï haønh 54CV, ñoä saâu khoan töø 50 ñeán &lt;=100m, ñöôøng kính loã khoan &lt;200mm, caáp ñaát ñaù IX-X</v>
          </cell>
          <cell r="D7965" t="str">
            <v>1m khoan</v>
          </cell>
          <cell r="F7965">
            <v>25462</v>
          </cell>
          <cell r="G7965">
            <v>182291</v>
          </cell>
          <cell r="H7965">
            <v>846417</v>
          </cell>
        </row>
        <row r="7966">
          <cell r="B7966" t="str">
            <v>BD.15201</v>
          </cell>
          <cell r="C7966" t="str">
            <v>Khoan gieáng baèng maùy khoan töï haønh 54CV, ñoä saâu khoan töø 50 ñeán &lt;=100m, ñöôøng kính loã khoan &gt;200 ñeán &lt;300mm, caáp ñaát ñaù I-III</v>
          </cell>
          <cell r="D7966" t="str">
            <v>1m khoan</v>
          </cell>
          <cell r="F7966">
            <v>21325</v>
          </cell>
          <cell r="G7966">
            <v>40959</v>
          </cell>
          <cell r="H7966">
            <v>81794</v>
          </cell>
        </row>
        <row r="7967">
          <cell r="B7967" t="str">
            <v>BD.15202</v>
          </cell>
          <cell r="C7967" t="str">
            <v>Khoan gieáng baèng maùy khoan töï haønh 54CV, ñoä saâu khoan töø 50 ñeán &lt;=100m, ñöôøng kính loã khoan &gt;200 ñeán &lt;300mm, caáp ñaát ñaù IV-VI</v>
          </cell>
          <cell r="D7967" t="str">
            <v>1m khoan</v>
          </cell>
          <cell r="F7967">
            <v>44528</v>
          </cell>
          <cell r="G7967">
            <v>70216</v>
          </cell>
          <cell r="H7967">
            <v>211098</v>
          </cell>
        </row>
        <row r="7968">
          <cell r="B7968" t="str">
            <v>BD.15203</v>
          </cell>
          <cell r="C7968" t="str">
            <v>Khoan gieáng baèng maùy khoan töï haønh 54CV, ñoä saâu khoan töø 50 ñeán &lt;=100m, ñöôøng kính loã khoan &gt;200 ñeán &lt;300mm, caáp ñaát ñaù VII-VIII</v>
          </cell>
          <cell r="D7968" t="str">
            <v>1m khoan</v>
          </cell>
          <cell r="F7968">
            <v>68195</v>
          </cell>
          <cell r="G7968">
            <v>123778</v>
          </cell>
          <cell r="H7968">
            <v>490735</v>
          </cell>
        </row>
        <row r="7969">
          <cell r="B7969" t="str">
            <v>BD.15204</v>
          </cell>
          <cell r="C7969" t="str">
            <v>Khoan gieáng baèng maùy khoan töï haønh 54CV, ñoä saâu khoan töø 50 ñeán &lt;=100m, ñöôøng kính loã khoan &gt;200 ñeán &lt;300mm, caáp ñaát ñaù IX-X</v>
          </cell>
          <cell r="D7969" t="str">
            <v>1m khoan</v>
          </cell>
          <cell r="F7969">
            <v>87752</v>
          </cell>
          <cell r="G7969">
            <v>250706</v>
          </cell>
          <cell r="H7969">
            <v>1153797</v>
          </cell>
        </row>
        <row r="7970">
          <cell r="B7970" t="str">
            <v>BD.16101</v>
          </cell>
          <cell r="C7970" t="str">
            <v>Khoan gieáng baèng maùy khoan töï haønh 54CV, ñoä saâu khoan töø 100 ñeán &lt;=150m, ñöôøng kính loã khoan &lt;200mm, caáp ñaát ñaù I-III</v>
          </cell>
          <cell r="D7970" t="str">
            <v>1m khoan</v>
          </cell>
          <cell r="F7970">
            <v>22801</v>
          </cell>
          <cell r="G7970">
            <v>33758</v>
          </cell>
          <cell r="H7970">
            <v>86888</v>
          </cell>
        </row>
        <row r="7971">
          <cell r="B7971" t="str">
            <v>BD.16102</v>
          </cell>
          <cell r="C7971" t="str">
            <v>Khoan gieáng baèng maùy khoan töï haønh 54CV, ñoä saâu khoan töø 100m ñeán &lt;=150m, ñöôøng kính loã khoan &lt;200mm, caáp ñaát ñaù IV-VI</v>
          </cell>
          <cell r="D7971" t="str">
            <v>1m khoan</v>
          </cell>
          <cell r="F7971">
            <v>40131</v>
          </cell>
          <cell r="G7971">
            <v>58963</v>
          </cell>
          <cell r="H7971">
            <v>199615</v>
          </cell>
        </row>
        <row r="7972">
          <cell r="B7972" t="str">
            <v>BD.16103</v>
          </cell>
          <cell r="C7972" t="str">
            <v>Khoan gieáng baèng maùy khoan töï haønh 54CV, ñoä saâu khoan töø 100m ñeán &lt;=150m, ñöôøng kính loã khoan &lt;200mm, caáp ñaát ñaù VII-VIII</v>
          </cell>
          <cell r="D7972" t="str">
            <v>1m khoan</v>
          </cell>
          <cell r="F7972">
            <v>55146</v>
          </cell>
          <cell r="G7972">
            <v>106674</v>
          </cell>
          <cell r="H7972">
            <v>455640</v>
          </cell>
        </row>
        <row r="7973">
          <cell r="B7973" t="str">
            <v>BD.16104</v>
          </cell>
          <cell r="C7973" t="str">
            <v>Khoan gieáng baèng maùy khoan töï haønh 54CV, ñoä saâu khoan töø 100m ñeán &lt;=150m, ñöôøng kính loã khoan &lt;200mm, caáp ñaát ñaù IX-X</v>
          </cell>
          <cell r="D7973" t="str">
            <v>1m khoan</v>
          </cell>
          <cell r="F7973">
            <v>35385</v>
          </cell>
          <cell r="G7973">
            <v>218298</v>
          </cell>
          <cell r="H7973">
            <v>1042793</v>
          </cell>
        </row>
        <row r="7974">
          <cell r="B7974" t="str">
            <v>BD.16201</v>
          </cell>
          <cell r="C7974" t="str">
            <v>Khoan gieáng baèng maùy khoan töï haønh 54CV, ñoä saâu khoan töø 100 ñeán &lt;=150m, ñöôøng kính loã khoan töø 200 ñeán &lt;300mm, caáp ñaát ñaù I-III</v>
          </cell>
          <cell r="D7974" t="str">
            <v>1m khoan</v>
          </cell>
          <cell r="F7974">
            <v>31763</v>
          </cell>
          <cell r="G7974">
            <v>44560</v>
          </cell>
          <cell r="H7974">
            <v>101493</v>
          </cell>
        </row>
        <row r="7975">
          <cell r="B7975" t="str">
            <v>BD.16202</v>
          </cell>
          <cell r="C7975" t="str">
            <v>Khoan gieáng baèng maùy khoan töï haønh 54CV, ñoä saâu khoan töø 100m ñeán &lt;=150m, ñöôøng kính loã khoan  töø 200 ñeán &lt;300mm, caáp ñaát ñaù IV-VI</v>
          </cell>
          <cell r="D7975" t="str">
            <v>1m khoan</v>
          </cell>
          <cell r="F7975">
            <v>57782</v>
          </cell>
          <cell r="G7975">
            <v>78768</v>
          </cell>
          <cell r="H7975">
            <v>258472</v>
          </cell>
        </row>
        <row r="7976">
          <cell r="B7976" t="str">
            <v>BD.16203</v>
          </cell>
          <cell r="C7976" t="str">
            <v>Khoan gieáng baèng maùy khoan töï haønh 54CV, ñoä saâu khoan töø 100m ñeán &lt;=150m, ñöôøng kính loã khoan  töø 200 ñeán &lt;300mm, caáp ñaát ñaù VII-VIII</v>
          </cell>
          <cell r="D7976" t="str">
            <v>1m khoan</v>
          </cell>
          <cell r="F7976">
            <v>82714</v>
          </cell>
          <cell r="G7976">
            <v>144032</v>
          </cell>
          <cell r="H7976">
            <v>598063</v>
          </cell>
        </row>
        <row r="7977">
          <cell r="B7977" t="str">
            <v>BD.16204</v>
          </cell>
          <cell r="C7977" t="str">
            <v>Khoan gieáng baèng maùy khoan töï haønh 54CV, ñoä saâu khoan töø 100m ñeán &lt;=150m, ñöôøng kính loã khoan  töø 200 ñeán &lt;300mm, caáp ñaát ñaù IX-X</v>
          </cell>
          <cell r="D7977" t="str">
            <v>1m khoan</v>
          </cell>
          <cell r="F7977">
            <v>101866</v>
          </cell>
          <cell r="G7977">
            <v>298416</v>
          </cell>
          <cell r="H7977">
            <v>1410852</v>
          </cell>
        </row>
        <row r="7978">
          <cell r="B7978" t="str">
            <v>BD.17101</v>
          </cell>
          <cell r="C7978" t="str">
            <v>Khoan gieáng baèng maùy khoan töï haønh 54CV, ñoä saâu khoan töø 150 ñeán &lt;=200m, ñöôøng kính loã khoan &lt;200mm, caáp ñaát ñaù I-III</v>
          </cell>
          <cell r="D7978" t="str">
            <v>1m khoan</v>
          </cell>
          <cell r="F7978">
            <v>21777</v>
          </cell>
          <cell r="G7978">
            <v>37358</v>
          </cell>
          <cell r="H7978">
            <v>105911</v>
          </cell>
        </row>
        <row r="7979">
          <cell r="B7979" t="str">
            <v>BD.17102</v>
          </cell>
          <cell r="C7979" t="str">
            <v>Khoan gieáng baèng maùy khoan töï haønh 54CV, ñoä saâu khoan töø 150 ñeán &lt;=200m, ñöôøng kính loã khoan &lt;200mm, caáp ñaát ñaù IV-VI</v>
          </cell>
          <cell r="D7979" t="str">
            <v>1m khoan</v>
          </cell>
          <cell r="F7979">
            <v>38745</v>
          </cell>
          <cell r="G7979">
            <v>67065</v>
          </cell>
          <cell r="H7979">
            <v>246819</v>
          </cell>
        </row>
        <row r="7980">
          <cell r="B7980" t="str">
            <v>BD.17103</v>
          </cell>
          <cell r="C7980" t="str">
            <v>Khoan gieáng baèng maùy khoan töï haønh 54CV, ñoä saâu khoan töø 150 ñeán &lt;=200m, ñöôøng kính loã khoan &lt;200mm, caáp ñaát ñaù VII-VIII</v>
          </cell>
          <cell r="D7980" t="str">
            <v>1m khoan</v>
          </cell>
          <cell r="F7980">
            <v>54206</v>
          </cell>
          <cell r="G7980">
            <v>124678</v>
          </cell>
          <cell r="H7980">
            <v>429954</v>
          </cell>
        </row>
        <row r="7981">
          <cell r="B7981" t="str">
            <v>BD.17104</v>
          </cell>
          <cell r="C7981" t="str">
            <v>Khoan gieáng baèng maùy khoan töï haønh 54CV, ñoä saâu khoan töø 150 ñeán &lt;=200m, ñöôøng kính loã khoan &lt;200mm, caáp ñaát ñaù IX-X</v>
          </cell>
          <cell r="D7981" t="str">
            <v>1m khoan</v>
          </cell>
          <cell r="F7981">
            <v>34445</v>
          </cell>
          <cell r="G7981">
            <v>261058</v>
          </cell>
          <cell r="H7981">
            <v>1297243</v>
          </cell>
        </row>
        <row r="7982">
          <cell r="B7982" t="str">
            <v>BD.17201</v>
          </cell>
          <cell r="C7982" t="str">
            <v>Khoan gieáng baèng maùy khoan töï haønh 54CV, ñoä saâu khoan töø 150 ñeán &lt;=200m, ñöôøng kính loã khoan töø 200 ñeán &lt;300mm, caáp ñaát ñaù I-III</v>
          </cell>
          <cell r="D7982" t="str">
            <v>1m khoan</v>
          </cell>
          <cell r="F7982">
            <v>32167</v>
          </cell>
          <cell r="G7982">
            <v>4906090</v>
          </cell>
          <cell r="H7982">
            <v>124143</v>
          </cell>
        </row>
        <row r="7983">
          <cell r="B7983" t="str">
            <v>BD.17202</v>
          </cell>
          <cell r="C7983" t="str">
            <v>Khoan gieáng baèng maùy khoan töï haønh 54CV, ñoä saâu khoan töø 150 ñeán &lt;=200m, ñöôøng kính loã khoan  töø 200 ñeán &lt;300mm, caáp ñaát ñaù IV-VI</v>
          </cell>
          <cell r="D7983" t="str">
            <v>1m khoan</v>
          </cell>
          <cell r="F7983">
            <v>58186</v>
          </cell>
          <cell r="G7983">
            <v>89120</v>
          </cell>
          <cell r="H7983">
            <v>313265</v>
          </cell>
        </row>
        <row r="7984">
          <cell r="B7984" t="str">
            <v>BD.17203</v>
          </cell>
          <cell r="C7984" t="str">
            <v>Khoan gieáng baèng maùy khoan töï haønh 54CV, ñoä saâu khoan töø 150 ñeán &lt;=200m, ñöôøng kính loã khoan  töø 200 ñeán &lt;300mm, caáp ñaát ñaù VII-VIII</v>
          </cell>
          <cell r="D7984" t="str">
            <v>1m khoan</v>
          </cell>
          <cell r="F7984">
            <v>83680</v>
          </cell>
          <cell r="G7984">
            <v>166987</v>
          </cell>
          <cell r="H7984">
            <v>722949</v>
          </cell>
        </row>
        <row r="7985">
          <cell r="B7985" t="str">
            <v>BD.17204</v>
          </cell>
          <cell r="C7985" t="str">
            <v>Khoan gieáng baèng maùy khoan töï haønh 54CV, ñoä saâu khoan töø 150 ñeán &lt;=200m, ñöôøng kính loã khoan  töø 200 ñeán &lt;300mm, caáp ñaát ñaù IX-X</v>
          </cell>
          <cell r="D7985" t="str">
            <v>1m khoan</v>
          </cell>
          <cell r="F7985">
            <v>102832</v>
          </cell>
          <cell r="G7985">
            <v>354229</v>
          </cell>
          <cell r="H7985">
            <v>1713207</v>
          </cell>
        </row>
        <row r="7986">
          <cell r="B7986" t="str">
            <v>BD.18101</v>
          </cell>
          <cell r="C7986" t="str">
            <v>Khoan gieáng baèng maùy khoan xoay töï haønh 300CV, ñoä saâu khoan &lt;=50m, ñöôøng kính loã khoan töø 300mm ñeán &lt;400mm, caáp ñaát ñaù I-III</v>
          </cell>
          <cell r="D7986" t="str">
            <v>1m khoan</v>
          </cell>
          <cell r="F7986">
            <v>129794</v>
          </cell>
          <cell r="G7986">
            <v>69765</v>
          </cell>
          <cell r="H7986">
            <v>359060</v>
          </cell>
        </row>
        <row r="7987">
          <cell r="B7987" t="str">
            <v>BD.18102</v>
          </cell>
          <cell r="C7987" t="str">
            <v>Khoan gieáng baèng maùy khoan xoay töï haønh 300CV, ñoä saâu khoan &lt;=50m, ñöôøng kính loã khoan töø 300mm ñeán &lt;400mm, caáp ñaát ñaù IV-VI</v>
          </cell>
          <cell r="D7987" t="str">
            <v>1m khoan</v>
          </cell>
          <cell r="F7987">
            <v>178935</v>
          </cell>
          <cell r="G7987">
            <v>287614</v>
          </cell>
          <cell r="H7987">
            <v>1293269</v>
          </cell>
        </row>
        <row r="7988">
          <cell r="B7988" t="str">
            <v>BD.18103</v>
          </cell>
          <cell r="C7988" t="str">
            <v>Khoan gieáng baèng maùy khoan xoay töï haønh 300CV, ñoä saâu khoan &lt;=50m, ñöôøng kính loã khoan töø 300mm ñeán &lt;400mm, caáp ñaát ñaù VII-VIII</v>
          </cell>
          <cell r="D7988" t="str">
            <v>1m khoan</v>
          </cell>
          <cell r="F7988">
            <v>209223</v>
          </cell>
          <cell r="G7988">
            <v>302917</v>
          </cell>
          <cell r="H7988">
            <v>1354080</v>
          </cell>
        </row>
        <row r="7989">
          <cell r="B7989" t="str">
            <v>BD.18104</v>
          </cell>
          <cell r="C7989" t="str">
            <v>Khoan gieáng baèng maùy khoan xoay töï haønh 300CV, ñoä saâu khoan &lt;=50m, ñöôøng kính loã khoan töø 300mm ñeán &lt;400mm, caáp ñaát ñaù IX-X</v>
          </cell>
          <cell r="D7989" t="str">
            <v>1m khoan</v>
          </cell>
          <cell r="F7989">
            <v>225986</v>
          </cell>
          <cell r="G7989">
            <v>318671</v>
          </cell>
          <cell r="H7989">
            <v>1433166</v>
          </cell>
        </row>
        <row r="7990">
          <cell r="B7990" t="str">
            <v>BD.18201</v>
          </cell>
          <cell r="C7990" t="str">
            <v>Khoan gieáng baèng maùy khoan xoay töï haønh 300CV, ñoä saâu khoan &lt;=50m, ñöôøng kính loã khoan töø 400mm ñeán &lt;500mm, caáp ñaát ñaù I-III</v>
          </cell>
          <cell r="D7990" t="str">
            <v>1m khoan</v>
          </cell>
          <cell r="F7990">
            <v>177207</v>
          </cell>
          <cell r="G7990">
            <v>85069</v>
          </cell>
          <cell r="H7990">
            <v>377287</v>
          </cell>
        </row>
        <row r="7991">
          <cell r="B7991" t="str">
            <v>BD.18202</v>
          </cell>
          <cell r="C7991" t="str">
            <v>Khoan gieáng baèng maùy khoan xoay töï haønh 300CV, ñoä saâu khoan &lt;=50m, ñöôøng kính loã khoan töø 400mm ñeán &lt;500mm, caáp ñaát ñaù IV-VI</v>
          </cell>
          <cell r="D7991" t="str">
            <v>1m khoan</v>
          </cell>
          <cell r="F7991">
            <v>249960</v>
          </cell>
          <cell r="G7991">
            <v>296166</v>
          </cell>
          <cell r="H7991">
            <v>1268884</v>
          </cell>
        </row>
        <row r="7992">
          <cell r="B7992" t="str">
            <v>BD.18203</v>
          </cell>
          <cell r="C7992" t="str">
            <v>Khoan gieáng baèng maùy khoan xoay töï haønh 300CV, ñoä saâu khoan &lt;=50m, ñöôøng kính loã khoan töø 400mm ñeán &lt;500mm, caáp ñaát ñaù VII-VIII</v>
          </cell>
          <cell r="D7992" t="str">
            <v>1m khoan</v>
          </cell>
          <cell r="F7992">
            <v>287350</v>
          </cell>
          <cell r="G7992">
            <v>335775</v>
          </cell>
          <cell r="H7992">
            <v>1688850</v>
          </cell>
        </row>
        <row r="7993">
          <cell r="B7993" t="str">
            <v>BD.18204</v>
          </cell>
          <cell r="C7993" t="str">
            <v>Khoan gieáng baèng maùy khoan xoay töï haønh 300CV, ñoä saâu khoan &lt;=50m, ñöôøng kính loã khoan töø 400mm ñeán &lt;500mm, caáp ñaát ñaù IX-X</v>
          </cell>
          <cell r="D7993" t="str">
            <v>1m khoan</v>
          </cell>
          <cell r="F7993">
            <v>307585</v>
          </cell>
          <cell r="G7993">
            <v>407791</v>
          </cell>
          <cell r="H7993">
            <v>2616920</v>
          </cell>
        </row>
        <row r="7994">
          <cell r="B7994" t="str">
            <v>BD.18301</v>
          </cell>
          <cell r="C7994" t="str">
            <v>Khoan gieáng baèng maùy khoan xoay töï haønh 300CV, ñoä saâu khoan &lt;=50m, ñöôøng kính loã khoan töø 500mm ñeán &lt;600mm, caáp ñaát ñaù I-III</v>
          </cell>
          <cell r="D7994" t="str">
            <v>1m khoan</v>
          </cell>
          <cell r="F7994">
            <v>252151</v>
          </cell>
          <cell r="G7994">
            <v>126928</v>
          </cell>
          <cell r="H7994">
            <v>550782</v>
          </cell>
        </row>
        <row r="7995">
          <cell r="B7995" t="str">
            <v>BD.18302</v>
          </cell>
          <cell r="C7995" t="str">
            <v>Khoan gieáng baèng maùy khoan xoay töï haønh 300CV, ñoä saâu khoan &lt;=50m, ñöôøng kính loã khoan töø 500mm ñeán &lt;600mm, caáp ñaát ñaù IV-VI</v>
          </cell>
          <cell r="D7995" t="str">
            <v>1m khoan</v>
          </cell>
          <cell r="F7995">
            <v>393646</v>
          </cell>
          <cell r="G7995">
            <v>523016</v>
          </cell>
          <cell r="H7995">
            <v>1990040</v>
          </cell>
        </row>
        <row r="7996">
          <cell r="B7996" t="str">
            <v>BD.18303</v>
          </cell>
          <cell r="C7996" t="str">
            <v>Khoan gieáng baèng maùy khoan xoay töï haønh 300CV, ñoä saâu khoan &lt;=50m, ñöôøng kính loã khoan töø 500mm ñeán &lt;600mm, caáp ñaát ñaù VII-VIII</v>
          </cell>
          <cell r="D7996" t="str">
            <v>1m khoan</v>
          </cell>
          <cell r="F7996">
            <v>468669</v>
          </cell>
          <cell r="G7996">
            <v>550472</v>
          </cell>
          <cell r="H7996">
            <v>2081328</v>
          </cell>
        </row>
        <row r="7997">
          <cell r="B7997" t="str">
            <v>BD.18304</v>
          </cell>
          <cell r="C7997" t="str">
            <v>Khoan gieáng baèng maùy khoan xoay töï haønh 300CV, ñoä saâu khoan &lt;=50m, ñöôøng kính loã khoan töø 500mm ñeán &lt;600mm, caáp ñaát ñaù IX-X</v>
          </cell>
          <cell r="D7997" t="str">
            <v>1m khoan</v>
          </cell>
          <cell r="F7997">
            <v>512751</v>
          </cell>
          <cell r="G7997">
            <v>579729</v>
          </cell>
          <cell r="H7997">
            <v>2203111</v>
          </cell>
        </row>
        <row r="7998">
          <cell r="B7998" t="str">
            <v>BD.18401</v>
          </cell>
          <cell r="C7998" t="str">
            <v>Khoan gieáng baèng maùy khoan xoay töï haønh 300CV, ñoä saâu khoan &lt;=50m, ñöôøng kính loã khoan töø 600mm ñeán &lt;700mm, caáp ñaát ñaù I-III</v>
          </cell>
          <cell r="D7998" t="str">
            <v>1m khoan</v>
          </cell>
          <cell r="F7998">
            <v>308532</v>
          </cell>
          <cell r="G7998">
            <v>147633</v>
          </cell>
          <cell r="H7998">
            <v>611641</v>
          </cell>
        </row>
        <row r="7999">
          <cell r="B7999" t="str">
            <v>BD.18402</v>
          </cell>
          <cell r="C7999" t="str">
            <v>Khoan gieáng baèng maùy khoan xoay töï haønh 300CV, ñoä saâu khoan &lt;=50m, ñöôøng kính loã khoan töø 600mm ñeán &lt;700mm, caáp ñaát ñaù IV-VI</v>
          </cell>
          <cell r="D7999" t="str">
            <v>1m khoan</v>
          </cell>
          <cell r="F7999">
            <v>488203</v>
          </cell>
          <cell r="G7999">
            <v>608985</v>
          </cell>
          <cell r="H7999">
            <v>2327817</v>
          </cell>
        </row>
        <row r="8000">
          <cell r="B8000" t="str">
            <v>BD.18403</v>
          </cell>
          <cell r="C8000" t="str">
            <v>Khoan gieáng baèng maùy khoan xoay töï haønh 300CV, ñoä saâu khoan &lt;=50m, ñöôøng kính loã khoan töø 600mm ñeán &lt;700mm, caáp ñaát ñaù VII-VIII</v>
          </cell>
          <cell r="D8000" t="str">
            <v>1m khoan</v>
          </cell>
          <cell r="F8000">
            <v>592651</v>
          </cell>
          <cell r="G8000">
            <v>642293</v>
          </cell>
          <cell r="H8000">
            <v>2434344</v>
          </cell>
        </row>
        <row r="8001">
          <cell r="B8001" t="str">
            <v>BD.18404</v>
          </cell>
          <cell r="C8001" t="str">
            <v>Khoan gieáng baèng maùy khoan xoay töï haønh 300CV, ñoä saâu khoan &lt;=50m, ñöôøng kính loã khoan töø 600mm ñeán &lt;700mm, caáp ñaát ñaù IX-X</v>
          </cell>
          <cell r="D8001" t="str">
            <v>1m khoan</v>
          </cell>
          <cell r="F8001">
            <v>668608</v>
          </cell>
          <cell r="G8001">
            <v>676950</v>
          </cell>
          <cell r="H8001">
            <v>2556061</v>
          </cell>
        </row>
        <row r="8002">
          <cell r="B8002" t="str">
            <v>BD.18501</v>
          </cell>
          <cell r="C8002" t="str">
            <v>Khoan gieáng baèng maùy khoan xoay töï haønh 300CV, ñoä saâu khoan &lt;=50m, ñöôøng kính loã khoan töø 700mm ñeán &lt;800mm, caáp ñaát ñaù I-III</v>
          </cell>
          <cell r="D8002" t="str">
            <v>1m khoan</v>
          </cell>
          <cell r="F8002">
            <v>367218</v>
          </cell>
          <cell r="G8002">
            <v>168788</v>
          </cell>
          <cell r="H8002">
            <v>672500</v>
          </cell>
        </row>
        <row r="8003">
          <cell r="B8003" t="str">
            <v>BD.18502</v>
          </cell>
          <cell r="C8003" t="str">
            <v>Khoan gieáng baèng maùy khoan xoay töï haønh 300CV, ñoä saâu khoan &lt;=50m, ñöôøng kính loã khoan töø 700mm ñeán &lt;800mm, caáp ñaát ñaù IV-VI</v>
          </cell>
          <cell r="D8003" t="str">
            <v>1m khoan</v>
          </cell>
          <cell r="F8003">
            <v>583401</v>
          </cell>
          <cell r="G8003">
            <v>696755</v>
          </cell>
          <cell r="H8003">
            <v>2662587</v>
          </cell>
        </row>
        <row r="8004">
          <cell r="B8004" t="str">
            <v>BD.18503</v>
          </cell>
          <cell r="C8004" t="str">
            <v>Khoan gieáng baèng maùy khoan xoay töï haønh 300CV, ñoä saâu khoan &lt;=50m, ñöôøng kính loã khoan töø 700mm ñeán &lt;800mm, caáp ñaát ñaù VII-VIII</v>
          </cell>
          <cell r="D8004" t="str">
            <v>1m khoan</v>
          </cell>
          <cell r="F8004">
            <v>721449</v>
          </cell>
          <cell r="G8004">
            <v>734113</v>
          </cell>
          <cell r="H8004">
            <v>2784305</v>
          </cell>
        </row>
        <row r="8005">
          <cell r="B8005" t="str">
            <v>BD.18504</v>
          </cell>
          <cell r="C8005" t="str">
            <v>Khoan gieáng baèng maùy khoan xoay töï haønh 300CV, ñoä saâu khoan &lt;=50m, ñöôøng kính loã khoan töø 700mm ñeán &lt;800mm, caáp ñaát ñaù IX-X</v>
          </cell>
          <cell r="D8005" t="str">
            <v>1m khoan</v>
          </cell>
          <cell r="F8005">
            <v>829032</v>
          </cell>
          <cell r="G8005">
            <v>774172</v>
          </cell>
          <cell r="H8005">
            <v>2909011</v>
          </cell>
        </row>
        <row r="8006">
          <cell r="B8006" t="str">
            <v>BD.18601</v>
          </cell>
          <cell r="C8006" t="str">
            <v>Khoan gieáng baèng maùy khoan xoay töï haønh 300CV, ñoä saâu khoan &lt;=50m, ñöôøng kính loã khoan töø 800mm ñeán &lt;900mm, caáp ñaát ñaù I-III</v>
          </cell>
          <cell r="D8006" t="str">
            <v>1m khoan</v>
          </cell>
          <cell r="F8006">
            <v>431292</v>
          </cell>
          <cell r="G8006">
            <v>189942</v>
          </cell>
          <cell r="H8006">
            <v>733358</v>
          </cell>
        </row>
        <row r="8007">
          <cell r="B8007" t="str">
            <v>BD.18602</v>
          </cell>
          <cell r="C8007" t="str">
            <v>Khoan gieáng baèng maùy khoan xoay töï haønh 300CV, ñoä saâu khoan &lt;=50m, ñöôøng kính loã khoan töø 800mm ñeán &lt;900mm, caáp ñaát ñaù IV-VI</v>
          </cell>
          <cell r="D8007" t="str">
            <v>1m khoan</v>
          </cell>
          <cell r="F8007">
            <v>687172</v>
          </cell>
          <cell r="G8007">
            <v>783624</v>
          </cell>
          <cell r="H8007">
            <v>2969870</v>
          </cell>
        </row>
        <row r="8008">
          <cell r="B8008" t="str">
            <v>BD.18603</v>
          </cell>
          <cell r="C8008" t="str">
            <v>Khoan gieáng baèng maùy khoan xoay töï haønh 300CV, ñoä saâu khoan &lt;=50m, ñöôøng kính loã khoan töø 800mm ñeán &lt;900mm, caáp ñaát ñaù VII-VIII</v>
          </cell>
          <cell r="D8008" t="str">
            <v>1m khoan</v>
          </cell>
          <cell r="F8008">
            <v>854052</v>
          </cell>
          <cell r="G8008">
            <v>825483</v>
          </cell>
          <cell r="H8008">
            <v>3122082</v>
          </cell>
        </row>
        <row r="8009">
          <cell r="B8009" t="str">
            <v>BD.18604</v>
          </cell>
          <cell r="C8009" t="str">
            <v>Khoan gieáng baèng maùy khoan xoay töï haønh 300CV, ñoä saâu khoan &lt;=50m, ñöôøng kính loã khoan töø 800mm ñeán &lt;900mm, caáp ñaát ñaù IX-X</v>
          </cell>
          <cell r="D8009" t="str">
            <v>1m khoan</v>
          </cell>
          <cell r="F8009">
            <v>987513</v>
          </cell>
          <cell r="G8009">
            <v>870944</v>
          </cell>
          <cell r="H8009">
            <v>3289419</v>
          </cell>
        </row>
        <row r="8010">
          <cell r="B8010" t="str">
            <v>BD.18701</v>
          </cell>
          <cell r="C8010" t="str">
            <v>Khoan gieáng baèng maùy khoan xoay töï haønh 300CV, ñoä saâu khoan &lt;=50m, ñöôøng kính loã khoan töø 900mm ñeán &lt;1000mm, caáp ñaát ñaù I-III</v>
          </cell>
          <cell r="D8010" t="str">
            <v>1m khoan</v>
          </cell>
          <cell r="F8010">
            <v>502202</v>
          </cell>
          <cell r="G8010">
            <v>211097</v>
          </cell>
          <cell r="H8010">
            <v>797206</v>
          </cell>
        </row>
        <row r="8011">
          <cell r="B8011" t="str">
            <v>BD.18702</v>
          </cell>
          <cell r="C8011" t="str">
            <v>Khoan gieáng baèng maùy khoan xoay töï haønh 300CV, ñoä saâu khoan &lt;=50m, ñöôøng kính loã khoan töø 900mm ñeán &lt;1000mm, caáp ñaát ñaù IV-VI</v>
          </cell>
          <cell r="D8011" t="str">
            <v>1m khoan</v>
          </cell>
          <cell r="F8011">
            <v>807001</v>
          </cell>
          <cell r="G8011">
            <v>870944</v>
          </cell>
          <cell r="H8011">
            <v>3274228</v>
          </cell>
        </row>
        <row r="8012">
          <cell r="B8012" t="str">
            <v>BD.18703</v>
          </cell>
          <cell r="C8012" t="str">
            <v>Khoan gieáng baèng maùy khoan xoay töï haønh 300CV, ñoä saâu khoan &lt;=50m, ñöôøng kính loã khoan töø 900mm ñeán &lt;1000mm, caáp ñaát ñaù VII-VIII</v>
          </cell>
          <cell r="D8012" t="str">
            <v>1m khoan</v>
          </cell>
          <cell r="F8012">
            <v>1011600</v>
          </cell>
          <cell r="G8012">
            <v>917304</v>
          </cell>
          <cell r="H8012">
            <v>3459793</v>
          </cell>
        </row>
        <row r="8013">
          <cell r="B8013" t="str">
            <v>BD.18704</v>
          </cell>
          <cell r="C8013" t="str">
            <v>Khoan gieáng baèng maùy khoan xoay töï haønh 300CV, ñoä saâu khoan &lt;=50m, ñöôøng kính loã khoan töø 900mm ñeán &lt;1000mm, caáp ñaát ñaù IX-X</v>
          </cell>
          <cell r="D8013" t="str">
            <v>1m khoan</v>
          </cell>
          <cell r="F8013">
            <v>1174087</v>
          </cell>
          <cell r="G8013">
            <v>967715</v>
          </cell>
          <cell r="H8013">
            <v>3672798</v>
          </cell>
        </row>
        <row r="8014">
          <cell r="B8014" t="str">
            <v>BD.19101</v>
          </cell>
          <cell r="C8014" t="str">
            <v>Khoan gieáng baèng maùy khoan xoay töï haønh 300CV, ñoä saâu khoan töø 50m ñeán &lt;=100m, ñöôøng kính loã khoan töø 300mm ñeán &lt;400mm, caáp ñaát ñaù I-III</v>
          </cell>
          <cell r="D8014" t="str">
            <v>1m khoan</v>
          </cell>
          <cell r="F8014">
            <v>136008</v>
          </cell>
          <cell r="G8014">
            <v>53562</v>
          </cell>
          <cell r="H8014">
            <v>249526</v>
          </cell>
        </row>
        <row r="8015">
          <cell r="B8015" t="str">
            <v>BD.19102</v>
          </cell>
          <cell r="C8015" t="str">
            <v>Khoan gieáng baèng maùy khoan xoay töï haønh 300CV, ñoä saâu khoan töø 50m ñeán &lt;=100m, ñöôøng kính loã khoan töø 300mm ñeán &lt;400mm, caáp ñaát ñaù IV-VI</v>
          </cell>
          <cell r="D8015" t="str">
            <v>1m khoan</v>
          </cell>
          <cell r="F8015">
            <v>190428</v>
          </cell>
          <cell r="G8015">
            <v>87770</v>
          </cell>
          <cell r="H8015">
            <v>672500</v>
          </cell>
        </row>
        <row r="8016">
          <cell r="B8016" t="str">
            <v>BD.19103</v>
          </cell>
          <cell r="C8016" t="str">
            <v>Khoan gieáng baèng maùy khoan xoay töï haønh 300CV, ñoä saâu khoan töø 50m ñeán &lt;=100m, ñöôøng kính loã khoan töø 300mm ñeán &lt;400mm, caáp ñaát ñaù VII-VIII</v>
          </cell>
          <cell r="D8016" t="str">
            <v>1m khoan</v>
          </cell>
          <cell r="F8016">
            <v>225975</v>
          </cell>
          <cell r="G8016">
            <v>149433</v>
          </cell>
          <cell r="H8016">
            <v>1600617</v>
          </cell>
        </row>
        <row r="8017">
          <cell r="B8017" t="str">
            <v>BD.19104</v>
          </cell>
          <cell r="C8017" t="str">
            <v>Khoan gieáng baèng maùy khoan xoay töï haønh 300CV, ñoä saâu khoan töø 50m ñeán &lt;=100m, ñöôøng kính loã khoan töø 300mm ñeán &lt;400mm, caáp ñaát ñaù IX-X</v>
          </cell>
          <cell r="D8017" t="str">
            <v>1m khoan</v>
          </cell>
          <cell r="F8017">
            <v>246712</v>
          </cell>
          <cell r="G8017">
            <v>291215</v>
          </cell>
          <cell r="H8017">
            <v>3736760</v>
          </cell>
        </row>
        <row r="8018">
          <cell r="B8018" t="str">
            <v>BD.19201</v>
          </cell>
          <cell r="C8018" t="str">
            <v>Khoan gieáng baèng maùy khoan xoay töï haønh 300CV, ñoä saâu khoan töø 50m ñeán &lt;=100m, ñöôøng kính loã khoan töø 400mm ñeán &lt;500mm, caáp ñaát ñaù I-III</v>
          </cell>
          <cell r="D8018" t="str">
            <v>1m khoan</v>
          </cell>
          <cell r="F8018">
            <v>187668</v>
          </cell>
          <cell r="G8018">
            <v>104873</v>
          </cell>
          <cell r="H8018">
            <v>465586</v>
          </cell>
        </row>
        <row r="8019">
          <cell r="B8019" t="str">
            <v>BD.19202</v>
          </cell>
          <cell r="C8019" t="str">
            <v>Khoan gieáng baèng maùy khoan xoay töï haønh 300CV, ñoä saâu khoan töø 50m ñeán &lt;=100m, ñöôøng kính loã khoan töø 400mm ñeán &lt;500mm, caáp ñaát ñaù IV-VI</v>
          </cell>
          <cell r="D8019" t="str">
            <v>1m khoan</v>
          </cell>
          <cell r="F8019">
            <v>270299</v>
          </cell>
          <cell r="G8019">
            <v>365031</v>
          </cell>
          <cell r="H8019">
            <v>1564030</v>
          </cell>
        </row>
        <row r="8020">
          <cell r="B8020" t="str">
            <v>BD.19203</v>
          </cell>
          <cell r="C8020" t="str">
            <v>Khoan gieáng baèng maùy khoan xoay töï haønh 300CV, ñoä saâu khoan töø 50m ñeán &lt;=100m, ñöôøng kính loã khoan töø 400mm ñeán &lt;500mm, caáp ñaát ñaù VII-VIII</v>
          </cell>
          <cell r="D8020" t="str">
            <v>1m khoan</v>
          </cell>
          <cell r="F8020">
            <v>314125</v>
          </cell>
          <cell r="G8020">
            <v>414092</v>
          </cell>
          <cell r="H8020">
            <v>2084383</v>
          </cell>
        </row>
        <row r="8021">
          <cell r="B8021" t="str">
            <v>BD.19204</v>
          </cell>
          <cell r="C8021" t="str">
            <v>Khoan gieáng baèng maùy khoan xoay töï haønh 300CV, ñoä saâu khoan töø 50m ñeán 100m, ñöôøng kính loã khoan töø 400mm ñeán &lt;500mm, caáp ñaát ñaù IX-X</v>
          </cell>
          <cell r="D8021" t="str">
            <v>1m khoan</v>
          </cell>
          <cell r="F8021">
            <v>338649</v>
          </cell>
          <cell r="G8021">
            <v>502762</v>
          </cell>
          <cell r="H8021">
            <v>3228495</v>
          </cell>
        </row>
        <row r="8022">
          <cell r="B8022" t="str">
            <v>BD.19301</v>
          </cell>
          <cell r="C8022" t="str">
            <v>Khoan gieáng baèng maùy khoan xoay töï haønh 300CV, ñoä saâu khoan töø 50m ñeán &lt;=100m, ñöôøng kính loã khoan töø 500mm ñeán &lt;600mm, caáp ñaát ñaù I-III</v>
          </cell>
          <cell r="D8022" t="str">
            <v>1m khoan</v>
          </cell>
          <cell r="F8022">
            <v>274381</v>
          </cell>
          <cell r="G8022">
            <v>156185</v>
          </cell>
          <cell r="H8022">
            <v>678591</v>
          </cell>
        </row>
        <row r="8023">
          <cell r="B8023" t="str">
            <v>BD.19302</v>
          </cell>
          <cell r="C8023" t="str">
            <v>Khoan gieáng baèng maùy khoan xoay töï haønh 300CV, ñoä saâu khoan töø 50m ñeán &lt;=100m, ñöôøng kính loã khoan töø 500mm ñeán &lt;600mm, caáp ñaát ñaù IV-VI</v>
          </cell>
          <cell r="D8023" t="str">
            <v>1m khoan</v>
          </cell>
          <cell r="F8023">
            <v>441207</v>
          </cell>
          <cell r="G8023">
            <v>644993</v>
          </cell>
          <cell r="H8023">
            <v>2452637</v>
          </cell>
        </row>
        <row r="8024">
          <cell r="B8024" t="str">
            <v>BD.19303</v>
          </cell>
          <cell r="C8024" t="str">
            <v>Khoan gieáng baèng maùy khoan xoay töï haønh 300CV, ñoä saâu khoan töø 50m ñeán &lt;=100m, ñöôøng kính loã khoan töø 500mm ñeán &lt;600mm, caáp ñaát ñaù VII-VIII</v>
          </cell>
          <cell r="D8024" t="str">
            <v>1m khoan</v>
          </cell>
          <cell r="F8024">
            <v>529852</v>
          </cell>
          <cell r="G8024">
            <v>678751</v>
          </cell>
          <cell r="H8024">
            <v>2565208</v>
          </cell>
        </row>
        <row r="8025">
          <cell r="B8025" t="str">
            <v>BD.19304</v>
          </cell>
          <cell r="C8025" t="str">
            <v>Khoan gieáng baèng maùy khoan xoay töï haønh 300CV, ñoä saâu khoan töø 50m ñeán &lt;=100m, ñöôøng kính loã khoan töø 500mm ñeán &lt;600mm, caáp ñaát ñaù IX-X</v>
          </cell>
          <cell r="D8025" t="str">
            <v>1m khoan</v>
          </cell>
          <cell r="F8025">
            <v>585229</v>
          </cell>
          <cell r="G8025">
            <v>714759</v>
          </cell>
          <cell r="H8025">
            <v>2717354</v>
          </cell>
        </row>
        <row r="8026">
          <cell r="B8026" t="str">
            <v>BD.19401</v>
          </cell>
          <cell r="C8026" t="str">
            <v>Khoan gieáng baèng maùy khoan xoay töï haønh 300CV, ñoä saâu khoan töø 50m ñeán &lt;=100m, ñöôøng kính loã khoan töø 600mm ñeán &lt;700mm, caáp ñaát ñaù I-III</v>
          </cell>
          <cell r="D8026" t="str">
            <v>1m khoan</v>
          </cell>
          <cell r="F8026">
            <v>338510</v>
          </cell>
          <cell r="G8026">
            <v>182291</v>
          </cell>
          <cell r="H8026">
            <v>754641</v>
          </cell>
        </row>
        <row r="8027">
          <cell r="B8027" t="str">
            <v>BD.19402</v>
          </cell>
          <cell r="C8027" t="str">
            <v>Khoan gieáng baèng maùy khoan xoay töï haønh 300CV, ñoä saâu khoan töø 50m ñeán &lt;=100m, ñöôøng kính loã khoan töø 600mm ñeán &lt;700mm, caáp ñaát ñaù IV-VI</v>
          </cell>
          <cell r="D8027" t="str">
            <v>1m khoan</v>
          </cell>
          <cell r="F8027">
            <v>548456</v>
          </cell>
          <cell r="G8027">
            <v>750767</v>
          </cell>
          <cell r="H8027">
            <v>2869501</v>
          </cell>
        </row>
        <row r="8028">
          <cell r="B8028" t="str">
            <v>BD.19403</v>
          </cell>
          <cell r="C8028" t="str">
            <v>Khoan gieáng baèng maùy khoan xoay töï haønh 300CV, ñoä saâu khoan töø 50m ñeán &lt;=100m, ñöôøng kính loã khoan töø 600mm ñeán &lt;700mm, caáp ñaát ñaù VII-VIII</v>
          </cell>
          <cell r="D8028" t="str">
            <v>1m khoan</v>
          </cell>
          <cell r="F8028">
            <v>673664</v>
          </cell>
          <cell r="G8028">
            <v>792176</v>
          </cell>
          <cell r="H8028">
            <v>3000365</v>
          </cell>
        </row>
        <row r="8029">
          <cell r="B8029" t="str">
            <v>BD.19404</v>
          </cell>
          <cell r="C8029" t="str">
            <v>Khoan gieáng baèng maùy khoan xoay töï haønh 300CV, ñoä saâu khoan töø 50m ñeán &lt;=100m, ñöôøng kính loã khoan töø 600mm ñeán &lt;700mm, caáp ñaát ñaù IX-X</v>
          </cell>
          <cell r="D8029" t="str">
            <v>1m khoan</v>
          </cell>
          <cell r="F8029">
            <v>767361</v>
          </cell>
          <cell r="G8029">
            <v>834485</v>
          </cell>
          <cell r="H8029">
            <v>3152445</v>
          </cell>
        </row>
        <row r="8030">
          <cell r="B8030" t="str">
            <v>BD.20101</v>
          </cell>
          <cell r="C8030" t="str">
            <v>Khoan gieáng baèng maùy khoan xoay töï haønh 300CV, ñoä saâu khoan töø 100 ñeán &lt;=150m, ñöôøng kính loã khoan töø 300mm ñeán &lt;400mm, caáp ñaát ñaù I-III</v>
          </cell>
          <cell r="D8030" t="str">
            <v>1m khoan</v>
          </cell>
          <cell r="F8030">
            <v>137752</v>
          </cell>
          <cell r="G8030">
            <v>56262</v>
          </cell>
          <cell r="H8030">
            <v>261728</v>
          </cell>
        </row>
        <row r="8031">
          <cell r="B8031" t="str">
            <v>BD.20102</v>
          </cell>
          <cell r="C8031" t="str">
            <v>Khoan gieáng baèng maùy khoan xoay töï haønh 300CV, ñoä saâu khoan töø 100 ñeán &lt;=150m, ñöôøng kính loã khoan töø 300mm ñeán &lt;400mm, caáp ñaát ñaù IV-VI</v>
          </cell>
          <cell r="D8031" t="str">
            <v>1m khoan</v>
          </cell>
          <cell r="F8031">
            <v>193005</v>
          </cell>
          <cell r="G8031">
            <v>91820</v>
          </cell>
          <cell r="H8031">
            <v>702929</v>
          </cell>
        </row>
        <row r="8032">
          <cell r="B8032" t="str">
            <v>BD.20103</v>
          </cell>
          <cell r="C8032" t="str">
            <v>Khoan gieáng baèng maùy khoan xoay töï haønh 300CV, ñoä saâu khoan töø 100 ñeán &lt;=150m, ñöôøng kính loã khoan töø 300mm ñeán &lt;400mm, caáp ñaát ñaù VII-VIII</v>
          </cell>
          <cell r="D8032" t="str">
            <v>1m khoan</v>
          </cell>
          <cell r="F8032">
            <v>230255</v>
          </cell>
          <cell r="G8032">
            <v>156635</v>
          </cell>
          <cell r="H8032">
            <v>1676666</v>
          </cell>
        </row>
        <row r="8033">
          <cell r="B8033" t="str">
            <v>BD.20104</v>
          </cell>
          <cell r="C8033" t="str">
            <v>Khoan gieáng baèng maùy khoan xoay töï haønh 300CV, ñoä saâu khoan töø 100 ñeán &lt;=150m, ñöôøng kính loã khoan töø 300mm ñeán &lt;400mm, caáp ñaát ñaù IX-X</v>
          </cell>
          <cell r="D8033" t="str">
            <v>1m khoan</v>
          </cell>
          <cell r="F8033">
            <v>252172</v>
          </cell>
          <cell r="G8033">
            <v>305168</v>
          </cell>
          <cell r="H8033">
            <v>3916233</v>
          </cell>
        </row>
        <row r="8034">
          <cell r="B8034" t="str">
            <v>BD.20201</v>
          </cell>
          <cell r="C8034" t="str">
            <v>Khoan gieáng baèng maùy khoan xoay töï haønh 300CV, ñoä saâu khoan töø 100 ñeán &lt;=150m, ñöôøng kính loã khoan töø 400mm ñeán &lt;500mm, caáp ñaát ñaù I-III</v>
          </cell>
          <cell r="D8034" t="str">
            <v>1m khoan</v>
          </cell>
          <cell r="F8034">
            <v>191056</v>
          </cell>
          <cell r="G8034">
            <v>109824</v>
          </cell>
          <cell r="H8034">
            <v>486869</v>
          </cell>
        </row>
        <row r="8035">
          <cell r="B8035" t="str">
            <v>BD.20202</v>
          </cell>
          <cell r="C8035" t="str">
            <v>Khoan gieáng baèng maùy khoan xoay töï haønh 300CV, ñoä saâu khoan töø 100 ñeán &lt;=150m, ñöôøng kính loã khoan töø 400mm ñeán &lt;500mm, caáp ñaát ñaù IV-VI</v>
          </cell>
          <cell r="D8035" t="str">
            <v>1m khoan</v>
          </cell>
          <cell r="F8035">
            <v>275491</v>
          </cell>
          <cell r="G8035">
            <v>382585</v>
          </cell>
          <cell r="H8035">
            <v>1637090</v>
          </cell>
        </row>
        <row r="8036">
          <cell r="B8036" t="str">
            <v>BD.20203</v>
          </cell>
          <cell r="C8036" t="str">
            <v>Khoan gieáng baèng maùy khoan xoay töï haønh 300CV, ñoä saâu khoan töø 100 ñeán &lt;=150m, ñöôøng kính loã khoan töø 400mm ñeán &lt;500mm, caáp ñaát ñaù VII-VIII</v>
          </cell>
          <cell r="D8036" t="str">
            <v>1m khoan</v>
          </cell>
          <cell r="F8036">
            <v>320368</v>
          </cell>
          <cell r="G8036">
            <v>156635</v>
          </cell>
          <cell r="H8036">
            <v>1676666</v>
          </cell>
        </row>
        <row r="8037">
          <cell r="B8037" t="str">
            <v>BD.20204</v>
          </cell>
          <cell r="C8037" t="str">
            <v>Khoan gieáng baèng maùy khoan xoay töï haønh 300CV, ñoä saâu khoan töø 100 ñeán &lt;=150m, ñöôøng kính loã khoan töø 400mm ñeán &lt;500mm, caáp ñaát ñaù IX-X</v>
          </cell>
          <cell r="D8037" t="str">
            <v>1m khoan</v>
          </cell>
          <cell r="F8037">
            <v>347048</v>
          </cell>
          <cell r="G8037">
            <v>527067</v>
          </cell>
          <cell r="H8037">
            <v>3380707</v>
          </cell>
        </row>
        <row r="8038">
          <cell r="B8038" t="str">
            <v>BD.20301</v>
          </cell>
          <cell r="C8038" t="str">
            <v>Khoan gieáng baèng maùy khoan xoay töï haønh 300CV, ñoä saâu khoan töø 100 ñeán &lt;=150m, ñöôøng kính loã khoan töø 500mm ñeán &lt;600mm, caáp ñaát ñaù I-III</v>
          </cell>
          <cell r="D8038" t="str">
            <v>1m khoan</v>
          </cell>
          <cell r="F8038">
            <v>279628</v>
          </cell>
          <cell r="G8038">
            <v>163836</v>
          </cell>
          <cell r="H8038">
            <v>709009</v>
          </cell>
        </row>
        <row r="8039">
          <cell r="B8039" t="str">
            <v>BD.20302</v>
          </cell>
          <cell r="C8039" t="str">
            <v>Khoan gieáng baèng maùy khoan xoay töï haønh 300CV, ñoä saâu khoan töø 100 ñeán &lt;=150m, ñöôøng kính loã khoan töø 500mm ñeán &lt;600mm, caáp ñaát ñaù IV-VI</v>
          </cell>
          <cell r="D8039" t="str">
            <v>1m khoan</v>
          </cell>
          <cell r="F8039">
            <v>451925</v>
          </cell>
          <cell r="G8039">
            <v>675600</v>
          </cell>
          <cell r="H8039">
            <v>2571252</v>
          </cell>
        </row>
        <row r="8040">
          <cell r="B8040" t="str">
            <v>BD.20303</v>
          </cell>
          <cell r="C8040" t="str">
            <v>Khoan gieáng baèng maùy khoan xoay töï haønh 300CV, ñoä saâu khoan töø 100 ñeán &lt;=150m, ñöôøng kính loã khoan töø 500mm ñeán &lt;600mm, caáp ñaát ñaù VII-VIII</v>
          </cell>
          <cell r="D8040" t="str">
            <v>1m khoan</v>
          </cell>
          <cell r="F8040">
            <v>545561</v>
          </cell>
          <cell r="G8040">
            <v>711158</v>
          </cell>
          <cell r="H8040">
            <v>2689914</v>
          </cell>
        </row>
        <row r="8041">
          <cell r="B8041" t="str">
            <v>BD.20304</v>
          </cell>
          <cell r="C8041" t="str">
            <v>Khoan gieáng baèng maùy khoan xoay töï haønh 300CV, ñoä saâu khoan töø 100 ñeán &lt;=150m, ñöôøng kính loã khoan töø 500mm ñeán &lt;600mm, caáp ñaát ñaù IX-X</v>
          </cell>
          <cell r="D8041" t="str">
            <v>1m khoan</v>
          </cell>
          <cell r="F8041">
            <v>602479</v>
          </cell>
          <cell r="G8041">
            <v>305168</v>
          </cell>
          <cell r="H8041">
            <v>2848152</v>
          </cell>
        </row>
        <row r="8042">
          <cell r="B8042" t="str">
            <v>BD.21101</v>
          </cell>
          <cell r="C8042" t="str">
            <v>Khoan gieáng baèng maùy khoan xoay töï haønh 300CV, ñoä saâu khoan töø 150 ñeán &lt;=200m, ñöôøng kính loã khoan töø 300mm ñeán &lt;400mm, caáp ñaát ñaù I-III</v>
          </cell>
          <cell r="D8042" t="str">
            <v>1m khoan</v>
          </cell>
          <cell r="F8042">
            <v>138735</v>
          </cell>
          <cell r="G8042">
            <v>57613</v>
          </cell>
          <cell r="H8042">
            <v>270809</v>
          </cell>
        </row>
        <row r="8043">
          <cell r="B8043" t="str">
            <v>BD.21102</v>
          </cell>
          <cell r="C8043" t="str">
            <v>Khoan gieáng baèng maùy khoan xoay töï haønh 300CV, ñoä saâu khoan töø 150 ñeán &lt;=200m, ñöôøng kính loã khoan töø 300mm ñeán &lt;400mm, caáp ñaát ñaù IV-VI</v>
          </cell>
          <cell r="D8043" t="str">
            <v>1m khoan</v>
          </cell>
          <cell r="F8043">
            <v>195377</v>
          </cell>
          <cell r="G8043">
            <v>94971</v>
          </cell>
          <cell r="H8043">
            <v>727248</v>
          </cell>
        </row>
        <row r="8044">
          <cell r="B8044" t="str">
            <v>BD.21103</v>
          </cell>
          <cell r="C8044" t="str">
            <v>Khoan gieáng baèng maùy khoan xoay töï haønh 300CV, ñoä saâu khoan töø 150 ñeán &lt;=200m, ñöôøng kính loã khoan töø 300mm ñeán &lt;400mm, caáp ñaát ñaù VII-VIII</v>
          </cell>
          <cell r="D8044" t="str">
            <v>1m khoan</v>
          </cell>
          <cell r="F8044">
            <v>232858</v>
          </cell>
          <cell r="G8044">
            <v>161586</v>
          </cell>
          <cell r="H8044">
            <v>1728426</v>
          </cell>
        </row>
        <row r="8045">
          <cell r="B8045" t="str">
            <v>BD.21104</v>
          </cell>
          <cell r="C8045" t="str">
            <v>Khoan gieáng baèng maùy khoan xoay töï haønh 300CV, ñoä saâu khoan töø 150 ñeán &lt;=200m, ñöôøng kính loã khoan töø 4300mm ñeán &lt;400mm, caáp ñaát ñaù IX-X</v>
          </cell>
          <cell r="D8045" t="str">
            <v>1m khoan</v>
          </cell>
          <cell r="F8045">
            <v>255601</v>
          </cell>
          <cell r="G8045">
            <v>314620</v>
          </cell>
          <cell r="H8045">
            <v>4037950</v>
          </cell>
        </row>
        <row r="8046">
          <cell r="B8046" t="str">
            <v>BD.21201</v>
          </cell>
          <cell r="C8046" t="str">
            <v>Khoan gieáng baèng maùy khoan xoay töï haønh 300CV, ñoä saâu khoan töø 100 ñeán &lt;=150m, ñöôøng kính loã khoan töø 400mm ñeán &lt;500mm, caáp ñaát ñaù I-III</v>
          </cell>
          <cell r="D8046" t="str">
            <v>1m khoan</v>
          </cell>
          <cell r="F8046">
            <v>192409</v>
          </cell>
          <cell r="G8046">
            <v>113425</v>
          </cell>
          <cell r="H8046">
            <v>502107</v>
          </cell>
        </row>
        <row r="8047">
          <cell r="B8047" t="str">
            <v>BD.21202</v>
          </cell>
          <cell r="C8047" t="str">
            <v>Khoan gieáng baèng maùy khoan xoay töï haønh 300CV, ñoä saâu khoan töø 100 ñeán &lt;=150m, ñöôøng kính loã khoan töø 400mm ñeán &lt;500mm, caáp ñaát ñaù IV-VI</v>
          </cell>
          <cell r="D8047" t="str">
            <v>1m khoan</v>
          </cell>
          <cell r="F8047">
            <v>279250</v>
          </cell>
          <cell r="G8047">
            <v>394288</v>
          </cell>
          <cell r="H8047">
            <v>1688802</v>
          </cell>
        </row>
        <row r="8048">
          <cell r="B8048" t="str">
            <v>BD.21203</v>
          </cell>
          <cell r="C8048" t="str">
            <v>Khoan gieáng baèng maùy khoan xoay töï haønh 300CV, ñoä saâu khoan töø 100 ñeán &lt;=150m, ñöôøng kính loã khoan töø 400mm ñeán &lt;500mm, caáp ñaát ñaù VII-VIII</v>
          </cell>
          <cell r="D8048" t="str">
            <v>1m khoan</v>
          </cell>
          <cell r="F8048">
            <v>325526</v>
          </cell>
          <cell r="G8048">
            <v>447399</v>
          </cell>
          <cell r="H8048">
            <v>2251768</v>
          </cell>
        </row>
        <row r="8049">
          <cell r="B8049" t="str">
            <v>BD.21204</v>
          </cell>
          <cell r="C8049" t="str">
            <v>Khoan gieáng baèng maùy khoan xoay töï haønh 300CV, ñoä saâu khoan töø 100 ñeán &lt;=150m, ñöôøng kính loã khoan töø 400mm ñeán &lt;500mm, caáp ñaát ñaù IX-X</v>
          </cell>
          <cell r="D8049" t="str">
            <v>1m khoan</v>
          </cell>
          <cell r="F8049">
            <v>352049</v>
          </cell>
          <cell r="G8049">
            <v>543271</v>
          </cell>
          <cell r="H8049">
            <v>3487233</v>
          </cell>
        </row>
        <row r="8050">
          <cell r="B8050" t="str">
            <v>BD.22301</v>
          </cell>
          <cell r="C8050" t="str">
            <v>Choáng oáng, ñöôøng kính oáng 377mm</v>
          </cell>
          <cell r="D8050" t="str">
            <v>1m oáng</v>
          </cell>
          <cell r="F8050">
            <v>57052</v>
          </cell>
          <cell r="G8050">
            <v>29256</v>
          </cell>
          <cell r="H8050">
            <v>98145</v>
          </cell>
        </row>
        <row r="8051">
          <cell r="B8051" t="str">
            <v>BD.22302</v>
          </cell>
          <cell r="C8051" t="str">
            <v>Choáng oáng, ñöôøng kính oáng 426mm</v>
          </cell>
          <cell r="D8051" t="str">
            <v>1m oáng</v>
          </cell>
          <cell r="F8051">
            <v>73020</v>
          </cell>
          <cell r="G8051">
            <v>32857</v>
          </cell>
          <cell r="H8051">
            <v>110269</v>
          </cell>
        </row>
        <row r="8052">
          <cell r="B8052" t="str">
            <v>BD.22303</v>
          </cell>
          <cell r="C8052" t="str">
            <v>Choáng oáng, ñöôøng kính oáng 477mm</v>
          </cell>
          <cell r="D8052" t="str">
            <v>1m oáng</v>
          </cell>
          <cell r="F8052">
            <v>83607</v>
          </cell>
          <cell r="G8052">
            <v>33758</v>
          </cell>
          <cell r="H8052">
            <v>113245</v>
          </cell>
        </row>
        <row r="8053">
          <cell r="B8053" t="str">
            <v>BD.22304</v>
          </cell>
          <cell r="C8053" t="str">
            <v>Choáng oáng, ñöôøng kính oáng 529mm</v>
          </cell>
          <cell r="D8053" t="str">
            <v>1m oáng</v>
          </cell>
          <cell r="F8053">
            <v>117126</v>
          </cell>
          <cell r="G8053">
            <v>35108</v>
          </cell>
          <cell r="H8053">
            <v>120266</v>
          </cell>
        </row>
        <row r="8054">
          <cell r="B8054" t="str">
            <v>BD.22305</v>
          </cell>
          <cell r="C8054" t="str">
            <v>Choáng oáng, ñöôøng kính oáng 630mm</v>
          </cell>
          <cell r="D8054" t="str">
            <v>1m oáng</v>
          </cell>
          <cell r="F8054">
            <v>142542</v>
          </cell>
          <cell r="G8054">
            <v>38259</v>
          </cell>
          <cell r="H8054">
            <v>133199</v>
          </cell>
        </row>
        <row r="8055">
          <cell r="B8055" t="str">
            <v>BD.22306</v>
          </cell>
          <cell r="C8055" t="str">
            <v>Choáng oáng, ñöôøng kính oáng 720mm</v>
          </cell>
          <cell r="D8055" t="str">
            <v>1m oáng</v>
          </cell>
          <cell r="F8055">
            <v>162248</v>
          </cell>
          <cell r="G8055">
            <v>40059</v>
          </cell>
          <cell r="H8055">
            <v>144625</v>
          </cell>
        </row>
        <row r="8056">
          <cell r="B8056" t="str">
            <v>BD.23101</v>
          </cell>
          <cell r="C8056" t="str">
            <v>Thoåi röûa gieáng khoan ñoä saâu gieáng &lt;100m, ñöôøng kính oáng loïc &lt;219mm</v>
          </cell>
          <cell r="D8056" t="str">
            <v>1m oáng loïc</v>
          </cell>
          <cell r="F8056">
            <v>47765</v>
          </cell>
          <cell r="G8056">
            <v>54012</v>
          </cell>
          <cell r="H8056">
            <v>685555</v>
          </cell>
        </row>
        <row r="8057">
          <cell r="B8057" t="str">
            <v>BD.23102</v>
          </cell>
          <cell r="C8057" t="str">
            <v>Thoåi röûa gieáng khoan ñoä saâu gieáng &lt;100m, ñöôøng kính oáng loïc &lt;300mm</v>
          </cell>
          <cell r="D8057" t="str">
            <v>1m oáng loïc</v>
          </cell>
          <cell r="F8057">
            <v>48448</v>
          </cell>
          <cell r="G8057">
            <v>67515</v>
          </cell>
          <cell r="H8057">
            <v>1005028</v>
          </cell>
        </row>
        <row r="8058">
          <cell r="B8058" t="str">
            <v>BD.23103</v>
          </cell>
          <cell r="C8058" t="str">
            <v>Thoåi röûa gieáng khoan ñoä saâu gieáng &lt;100m, ñöôøng kính oáng loïc &lt;450mm</v>
          </cell>
          <cell r="D8058" t="str">
            <v>1m oáng loïc</v>
          </cell>
          <cell r="F8058">
            <v>49130</v>
          </cell>
          <cell r="G8058">
            <v>81018</v>
          </cell>
          <cell r="H8058">
            <v>1495438</v>
          </cell>
        </row>
        <row r="8059">
          <cell r="B8059" t="str">
            <v>BD.23104</v>
          </cell>
          <cell r="C8059" t="str">
            <v>Thoåi röûa gieáng khoan ñoä saâu gieáng &lt;100m, ñöôøng kính oáng loïc &gt;=450mm</v>
          </cell>
          <cell r="D8059" t="str">
            <v>1m oáng loïc</v>
          </cell>
          <cell r="F8059">
            <v>49813</v>
          </cell>
          <cell r="G8059">
            <v>99022</v>
          </cell>
          <cell r="H8059">
            <v>2197596</v>
          </cell>
        </row>
        <row r="8060">
          <cell r="B8060" t="str">
            <v>BD.25101</v>
          </cell>
          <cell r="C8060" t="str">
            <v>Vaän chuyeån muøn khoan cöï ly &gt;=0,5km</v>
          </cell>
          <cell r="D8060" t="str">
            <v>10m³</v>
          </cell>
          <cell r="G8060">
            <v>6301</v>
          </cell>
          <cell r="H8060">
            <v>291423</v>
          </cell>
        </row>
        <row r="8061">
          <cell r="B8061" t="str">
            <v>BD.25102</v>
          </cell>
          <cell r="C8061" t="str">
            <v>Vaän chuyeån muøn khoan cöï ly &gt;=1km</v>
          </cell>
          <cell r="D8061" t="str">
            <v>10m³</v>
          </cell>
          <cell r="G8061">
            <v>6752</v>
          </cell>
          <cell r="H8061">
            <v>315912</v>
          </cell>
        </row>
        <row r="8062">
          <cell r="B8062" t="str">
            <v>BD.25103</v>
          </cell>
          <cell r="C8062" t="str">
            <v>Vaän chuyeån muøn khoan cöï ly &gt;=2km</v>
          </cell>
          <cell r="D8062" t="str">
            <v>10m³</v>
          </cell>
          <cell r="G8062">
            <v>8552</v>
          </cell>
          <cell r="H8062">
            <v>385095</v>
          </cell>
        </row>
        <row r="8063">
          <cell r="B8063" t="str">
            <v>BD.25104</v>
          </cell>
          <cell r="C8063" t="str">
            <v>Vaän chuyeån muøn khoan cöï ly &gt;=3km</v>
          </cell>
          <cell r="D8063" t="str">
            <v>10m³</v>
          </cell>
          <cell r="G8063">
            <v>9902</v>
          </cell>
          <cell r="H8063">
            <v>454277</v>
          </cell>
        </row>
        <row r="8064">
          <cell r="B8064" t="str">
            <v>BD.25105</v>
          </cell>
          <cell r="C8064" t="str">
            <v>Vaän chuyeån muøn khoan cöï ly &gt;=4km</v>
          </cell>
          <cell r="D8064" t="str">
            <v>10m³</v>
          </cell>
          <cell r="G8064">
            <v>11252</v>
          </cell>
          <cell r="H8064">
            <v>506929</v>
          </cell>
        </row>
        <row r="8065">
          <cell r="B8065" t="str">
            <v>BD.25106</v>
          </cell>
          <cell r="C8065" t="str">
            <v>Vaän chuyeån muøn khoan cöï ly &gt;=5km</v>
          </cell>
          <cell r="D8065" t="str">
            <v>10m³</v>
          </cell>
          <cell r="G8065">
            <v>12153</v>
          </cell>
          <cell r="H8065">
            <v>560193</v>
          </cell>
        </row>
        <row r="8066">
          <cell r="B8066" t="str">
            <v>BD.25107</v>
          </cell>
          <cell r="C8066" t="str">
            <v>Vaän chuyeån muøn khoan cöï ly &gt;=6km</v>
          </cell>
          <cell r="D8066" t="str">
            <v>10m³</v>
          </cell>
          <cell r="G8066">
            <v>13503</v>
          </cell>
          <cell r="H8066">
            <v>607335</v>
          </cell>
        </row>
        <row r="8067">
          <cell r="B8067" t="str">
            <v>BD.25108</v>
          </cell>
          <cell r="C8067" t="str">
            <v>Vaän chuyeån muøn khoan cöï ly &gt;=7km</v>
          </cell>
          <cell r="D8067" t="str">
            <v>10m³</v>
          </cell>
          <cell r="G8067">
            <v>14403</v>
          </cell>
          <cell r="H8067">
            <v>653865</v>
          </cell>
        </row>
        <row r="8068">
          <cell r="B8068" t="str">
            <v>BD.25109</v>
          </cell>
          <cell r="C8068" t="str">
            <v>Vaän chuyeån muøn khoan cöï ly &gt;=8km</v>
          </cell>
          <cell r="D8068" t="str">
            <v>10m³</v>
          </cell>
          <cell r="G8068">
            <v>15303</v>
          </cell>
          <cell r="H8068">
            <v>700395</v>
          </cell>
        </row>
        <row r="8069">
          <cell r="B8069" t="str">
            <v>BD.25110</v>
          </cell>
          <cell r="C8069" t="str">
            <v>Vaän chuyeån muøn khoan cöï ly &gt;=9km</v>
          </cell>
          <cell r="D8069" t="str">
            <v>10m³</v>
          </cell>
          <cell r="G8069">
            <v>16204</v>
          </cell>
          <cell r="H8069">
            <v>729782</v>
          </cell>
        </row>
        <row r="8070">
          <cell r="B8070" t="str">
            <v>BD.25111</v>
          </cell>
          <cell r="C8070" t="str">
            <v>Vaän chuyeån muøn khoan cöï ly &gt;=10km</v>
          </cell>
          <cell r="D8070" t="str">
            <v>10m³</v>
          </cell>
          <cell r="G8070">
            <v>16654</v>
          </cell>
          <cell r="H8070">
            <v>758557</v>
          </cell>
        </row>
        <row r="8071">
          <cell r="B8071" t="str">
            <v>BD.22101</v>
          </cell>
          <cell r="C8071" t="str">
            <v>Laép ñaët keát caáu gieáng noái baèng phöông phaùp haøn, ñöôøng kính oáng 89mm baèng maùy khoan ñaäp caùp 40Kw</v>
          </cell>
          <cell r="D8071" t="str">
            <v>1m oáng</v>
          </cell>
          <cell r="F8071">
            <v>51814</v>
          </cell>
          <cell r="G8071">
            <v>9902</v>
          </cell>
          <cell r="H8071">
            <v>34874</v>
          </cell>
        </row>
        <row r="8072">
          <cell r="B8072" t="str">
            <v>BD.22102</v>
          </cell>
          <cell r="C8072" t="str">
            <v>Laép ñaët keát caáu gieáng noái baèng phöông phaùp haøn, ñöôøng kính oáng 108mm baèng maùy khoan ñaäp caùp 40Kw</v>
          </cell>
          <cell r="D8072" t="str">
            <v>1m oáng</v>
          </cell>
          <cell r="F8072">
            <v>120350</v>
          </cell>
          <cell r="G8072">
            <v>9902</v>
          </cell>
          <cell r="H8072">
            <v>36165</v>
          </cell>
        </row>
        <row r="8073">
          <cell r="B8073" t="str">
            <v>BD.22103</v>
          </cell>
          <cell r="C8073" t="str">
            <v>Laép ñaët keát caáu gieáng noái baèng phöông phaùp haøn, ñöôøng kính oáng 127mm baèng maùy khoan ñaäp caùp 40Kw</v>
          </cell>
          <cell r="D8073" t="str">
            <v>1m oáng</v>
          </cell>
          <cell r="F8073">
            <v>140953</v>
          </cell>
          <cell r="G8073">
            <v>10802</v>
          </cell>
          <cell r="H8073">
            <v>38749</v>
          </cell>
        </row>
        <row r="8074">
          <cell r="B8074" t="str">
            <v>BD.22104</v>
          </cell>
          <cell r="C8074" t="str">
            <v>Laép ñaët keát caáu gieáng noái baèng phöông phaùp haøn, ñöôøng kính oáng 146mm baèng maùy khoan ñaäp caùp 40Kw</v>
          </cell>
          <cell r="D8074" t="str">
            <v>1m oáng</v>
          </cell>
          <cell r="F8074">
            <v>179355</v>
          </cell>
          <cell r="G8074">
            <v>11252</v>
          </cell>
          <cell r="H8074">
            <v>40040</v>
          </cell>
        </row>
        <row r="8075">
          <cell r="B8075" t="str">
            <v>BD.22105</v>
          </cell>
          <cell r="C8075" t="str">
            <v>Laép ñaët keát caáu gieáng noái baèng phöông phaùp haøn, ñöôøng kính oáng 168mm baèng maùy khoan ñaäp caùp 40Kw</v>
          </cell>
          <cell r="D8075" t="str">
            <v>1m oáng</v>
          </cell>
          <cell r="F8075">
            <v>238687</v>
          </cell>
          <cell r="G8075">
            <v>11703</v>
          </cell>
          <cell r="H8075">
            <v>42623</v>
          </cell>
        </row>
        <row r="8076">
          <cell r="B8076" t="str">
            <v>BD.22106</v>
          </cell>
          <cell r="C8076" t="str">
            <v>Laép ñaët keát caáu gieáng noái baèng phöông phaùp haøn, ñöôøng kính oáng 194mm baèng maùy khoan ñaäp caùp 40Kw</v>
          </cell>
          <cell r="D8076" t="str">
            <v>1m oáng</v>
          </cell>
          <cell r="F8076">
            <v>296265</v>
          </cell>
          <cell r="G8076">
            <v>12153</v>
          </cell>
          <cell r="H8076">
            <v>44561</v>
          </cell>
        </row>
        <row r="8077">
          <cell r="B8077" t="str">
            <v>BD.22107</v>
          </cell>
          <cell r="C8077" t="str">
            <v>Laép ñaët keát caáu gieáng noái baèng phöông phaùp haøn, ñöôøng kính oáng 219mm baèng maùy khoan ñaäp caùp 40Kw</v>
          </cell>
          <cell r="D8077" t="str">
            <v>1m oáng</v>
          </cell>
          <cell r="F8077">
            <v>364156</v>
          </cell>
          <cell r="G8077">
            <v>13953</v>
          </cell>
          <cell r="H8077">
            <v>50373</v>
          </cell>
        </row>
        <row r="8078">
          <cell r="B8078" t="str">
            <v>BD.22108</v>
          </cell>
          <cell r="C8078" t="str">
            <v>Laép ñaët keát caáu gieáng noái baèng phöông phaùp haøn, ñöôøng kính oáng 273mm baèng maùy khoan ñaäp caùp 40Kw</v>
          </cell>
          <cell r="D8078" t="str">
            <v>1m oáng</v>
          </cell>
          <cell r="F8078">
            <v>529210</v>
          </cell>
          <cell r="G8078">
            <v>14853</v>
          </cell>
          <cell r="H8078">
            <v>54248</v>
          </cell>
        </row>
        <row r="8079">
          <cell r="B8079" t="str">
            <v>BD.22109</v>
          </cell>
          <cell r="C8079" t="str">
            <v>Laép ñaët keát caáu gieáng noái baèng phöông phaùp haøn, ñöôøng kính oáng 325mm baèng maùy khoan ñaäp caùp 40Kw</v>
          </cell>
          <cell r="D8079" t="str">
            <v>1m oáng</v>
          </cell>
          <cell r="F8079">
            <v>719309</v>
          </cell>
          <cell r="G8079">
            <v>17104</v>
          </cell>
          <cell r="H8079">
            <v>61352</v>
          </cell>
        </row>
        <row r="8080">
          <cell r="B8080" t="str">
            <v>BD.22110</v>
          </cell>
          <cell r="C8080" t="str">
            <v>Laép ñaët keát caáu gieáng noái baèng phöông phaùp haøn, ñöôøng kính oáng 350mm baèng maùy khoan ñaäp caùp 40Kw</v>
          </cell>
          <cell r="D8080" t="str">
            <v>1m oáng</v>
          </cell>
          <cell r="F8080">
            <v>761221</v>
          </cell>
          <cell r="G8080">
            <v>17554</v>
          </cell>
          <cell r="H8080">
            <v>63289</v>
          </cell>
        </row>
        <row r="8081">
          <cell r="B8081" t="str">
            <v>BD.22111</v>
          </cell>
          <cell r="C8081" t="str">
            <v>Laép ñaët keát caáu gieáng noái baèng phöông phaùp haøn, ñöôøng kính oáng 377mm baèng maùy khoan ñaäp caùp 40Kw</v>
          </cell>
          <cell r="D8081" t="str">
            <v>1m oáng</v>
          </cell>
          <cell r="F8081">
            <v>939758</v>
          </cell>
          <cell r="G8081">
            <v>19354</v>
          </cell>
          <cell r="H8081">
            <v>69747</v>
          </cell>
        </row>
        <row r="8082">
          <cell r="B8082" t="str">
            <v>BD.22112</v>
          </cell>
          <cell r="C8082" t="str">
            <v>Laép ñaët keát caáu gieáng noái baèng phöông phaùp haøn, ñöôøng kính oáng 426mm baèng maùy khoan ñaäp caùp 40Kw</v>
          </cell>
          <cell r="D8082" t="str">
            <v>1m oáng</v>
          </cell>
          <cell r="F8082">
            <v>1184661</v>
          </cell>
          <cell r="G8082">
            <v>22055</v>
          </cell>
          <cell r="H8082">
            <v>78789</v>
          </cell>
        </row>
        <row r="8083">
          <cell r="B8083" t="str">
            <v>BD.22113</v>
          </cell>
          <cell r="C8083" t="str">
            <v>Laép ñaët keát caáu gieáng noái baèng phöông phaùp haøn, ñöôøng kính oáng 450mm baèng maùy khoan ñaäp caùp 40Kw</v>
          </cell>
          <cell r="D8083" t="str">
            <v>1m oáng</v>
          </cell>
          <cell r="F8083">
            <v>1228905</v>
          </cell>
          <cell r="G8083">
            <v>22505</v>
          </cell>
          <cell r="H8083">
            <v>80080</v>
          </cell>
        </row>
        <row r="8084">
          <cell r="B8084" t="str">
            <v>BD.22114</v>
          </cell>
          <cell r="C8084" t="str">
            <v>Laép ñaët keát caáu gieáng noái baèng phöông phaùp haøn, ñöôøng kính oáng 477mm baèng maùy khoan ñaäp caùp 40Kw</v>
          </cell>
          <cell r="D8084" t="str">
            <v>1m oáng</v>
          </cell>
          <cell r="F8084">
            <v>1366494</v>
          </cell>
          <cell r="G8084">
            <v>22505</v>
          </cell>
          <cell r="H8084">
            <v>80726</v>
          </cell>
        </row>
        <row r="8085">
          <cell r="B8085" t="str">
            <v>BD.22115</v>
          </cell>
          <cell r="C8085" t="str">
            <v>Laép ñaët keát caáu gieáng noái baèng phöông phaùp haøn, ñöôøng kính oáng 529mm baèng maùy khoan ñaäp caùp 40Kw</v>
          </cell>
          <cell r="D8085" t="str">
            <v>1m oáng</v>
          </cell>
          <cell r="F8085">
            <v>2006346</v>
          </cell>
          <cell r="G8085">
            <v>23405</v>
          </cell>
          <cell r="H8085">
            <v>86715</v>
          </cell>
        </row>
        <row r="8086">
          <cell r="B8086" t="str">
            <v>BD.22116</v>
          </cell>
          <cell r="C8086" t="str">
            <v>Laép ñaët keát caáu gieáng noái baèng phöông phaùp haøn, ñöôøng kính oáng 630mm baèng maùy khoan ñaäp caùp 40Kw</v>
          </cell>
          <cell r="D8086" t="str">
            <v>1m oáng</v>
          </cell>
          <cell r="F8086">
            <v>2474551</v>
          </cell>
          <cell r="G8086">
            <v>25656</v>
          </cell>
          <cell r="H8086">
            <v>97088</v>
          </cell>
        </row>
        <row r="8087">
          <cell r="B8087" t="str">
            <v>BD.22117</v>
          </cell>
          <cell r="C8087" t="str">
            <v>Laép ñaët keát caáu gieáng noái baèng phöông phaùp haøn, ñöôøng kính oáng 720mm baèng maùy khoan ñaäp caùp 40Kw</v>
          </cell>
          <cell r="D8087" t="str">
            <v>1m oáng</v>
          </cell>
          <cell r="F8087">
            <v>2818000</v>
          </cell>
          <cell r="G8087">
            <v>26556</v>
          </cell>
          <cell r="H8087">
            <v>106442</v>
          </cell>
        </row>
        <row r="8088">
          <cell r="B8088" t="str">
            <v>BD.22118</v>
          </cell>
          <cell r="C8088" t="str">
            <v>Laép ñaët keát caáu gieáng noái baèng phöông phaùp haøn, ñöôøng kính oáng 820mm baèng maùy khoan ñaäp caùp 40Kw</v>
          </cell>
          <cell r="D8088" t="str">
            <v>1m oáng</v>
          </cell>
          <cell r="F8088">
            <v>3218658</v>
          </cell>
          <cell r="G8088">
            <v>27906</v>
          </cell>
          <cell r="H8088">
            <v>117334</v>
          </cell>
        </row>
        <row r="8089">
          <cell r="B8089" t="str">
            <v>BD.22121</v>
          </cell>
          <cell r="C8089" t="str">
            <v>Laép ñaët keát caáu gieáng noái baèng phöông phaùp haøn, ñöôøng kính oáng 89mm baèng maùy khoan xoay 54Cv.</v>
          </cell>
          <cell r="D8089" t="str">
            <v>1m oáng</v>
          </cell>
          <cell r="F8089">
            <v>51814</v>
          </cell>
          <cell r="G8089">
            <v>9902</v>
          </cell>
          <cell r="H8089">
            <v>42376</v>
          </cell>
        </row>
        <row r="8090">
          <cell r="B8090" t="str">
            <v>BD.22122</v>
          </cell>
          <cell r="C8090" t="str">
            <v>Laép ñaët keát caáu gieáng noái baèng phöông phaùp haøn, ñöôøng kính oáng 108mm baèng maùy khoan xoay 54Cv.</v>
          </cell>
          <cell r="D8090" t="str">
            <v>1m oáng</v>
          </cell>
          <cell r="F8090">
            <v>120350</v>
          </cell>
          <cell r="G8090">
            <v>9902</v>
          </cell>
          <cell r="H8090">
            <v>43945</v>
          </cell>
        </row>
        <row r="8091">
          <cell r="B8091" t="str">
            <v>BD.22123</v>
          </cell>
          <cell r="C8091" t="str">
            <v>Laép ñaët keát caáu gieáng noái baèng phöông phaùp haøn, ñöôøng kính oáng 127mm baèng maùy khoan xoay 54Cv.</v>
          </cell>
          <cell r="D8091" t="str">
            <v>1m oáng</v>
          </cell>
          <cell r="F8091">
            <v>140953</v>
          </cell>
          <cell r="G8091">
            <v>10802</v>
          </cell>
          <cell r="H8091">
            <v>47084</v>
          </cell>
        </row>
        <row r="8092">
          <cell r="B8092" t="str">
            <v>BD.22124</v>
          </cell>
          <cell r="C8092" t="str">
            <v>Laép ñaët keát caáu gieáng noái baèng phöông phaùp haøn, ñöôøng kính oáng 146mm baèng maùy khoan xoay 54Cv.</v>
          </cell>
          <cell r="D8092" t="str">
            <v>1m oáng</v>
          </cell>
          <cell r="F8092">
            <v>179355</v>
          </cell>
          <cell r="G8092">
            <v>11252</v>
          </cell>
          <cell r="H8092">
            <v>48654</v>
          </cell>
        </row>
        <row r="8093">
          <cell r="B8093" t="str">
            <v>BD.22125</v>
          </cell>
          <cell r="C8093" t="str">
            <v>Laép ñaët keát caáu gieáng noái baèng phöông phaùp haøn, ñöôøng kính oáng 168mm baèng maùy khoan xoay 54Cv.</v>
          </cell>
          <cell r="D8093" t="str">
            <v>1m oáng</v>
          </cell>
          <cell r="F8093">
            <v>238687</v>
          </cell>
          <cell r="G8093">
            <v>11703</v>
          </cell>
          <cell r="H8093">
            <v>51792</v>
          </cell>
        </row>
        <row r="8094">
          <cell r="B8094" t="str">
            <v>BD.22126</v>
          </cell>
          <cell r="C8094" t="str">
            <v>Laép ñaët keát caáu gieáng noái baèng phöông phaùp haøn, ñöôøng kính oáng 194mm baèng maùy khoan xoay 54Cv.</v>
          </cell>
          <cell r="D8094" t="str">
            <v>1m oáng</v>
          </cell>
          <cell r="F8094">
            <v>296265</v>
          </cell>
          <cell r="G8094">
            <v>12153</v>
          </cell>
          <cell r="H8094">
            <v>54147</v>
          </cell>
        </row>
        <row r="8095">
          <cell r="B8095" t="str">
            <v>BD.22127</v>
          </cell>
          <cell r="C8095" t="str">
            <v>Laép ñaët keát caáu gieáng noái baèng phöông phaùp haøn, ñöôøng kính oáng 219mm baèng maùy khoan xoay 54Cv.</v>
          </cell>
          <cell r="D8095" t="str">
            <v>1m oáng</v>
          </cell>
          <cell r="F8095">
            <v>364156</v>
          </cell>
          <cell r="G8095">
            <v>13953</v>
          </cell>
          <cell r="H8095">
            <v>61209</v>
          </cell>
        </row>
        <row r="8096">
          <cell r="B8096" t="str">
            <v>BD.22128</v>
          </cell>
          <cell r="C8096" t="str">
            <v>Laép ñaët keát caáu gieáng noái baèng phöông phaùp haøn, ñöôøng kính oáng 273mm baèng maùy khoan xoay 54Cv.</v>
          </cell>
          <cell r="D8096" t="str">
            <v>1m oáng</v>
          </cell>
          <cell r="F8096">
            <v>529210</v>
          </cell>
          <cell r="G8096">
            <v>14853</v>
          </cell>
          <cell r="H8096">
            <v>65918</v>
          </cell>
        </row>
        <row r="8097">
          <cell r="B8097" t="str">
            <v>BD.22129</v>
          </cell>
          <cell r="C8097" t="str">
            <v>Laép ñaët keát caáu gieáng noái baèng phöông phaùp haøn, ñöôøng kính oáng 325mm baèng maùy khoan xoay 54Cv.</v>
          </cell>
          <cell r="D8097" t="str">
            <v>1m oáng</v>
          </cell>
          <cell r="F8097">
            <v>719309</v>
          </cell>
          <cell r="G8097">
            <v>17104</v>
          </cell>
          <cell r="H8097">
            <v>74550</v>
          </cell>
        </row>
        <row r="8098">
          <cell r="B8098" t="str">
            <v>BD.22130</v>
          </cell>
          <cell r="C8098" t="str">
            <v>Laép ñaët keát caáu gieáng noái baèng phöông phaùp haøn, ñöôøng kính oáng 350mm baèng maùy khoan xoay 54Cv.</v>
          </cell>
          <cell r="D8098" t="str">
            <v>1m oáng</v>
          </cell>
          <cell r="F8098">
            <v>761221</v>
          </cell>
          <cell r="G8098">
            <v>17554</v>
          </cell>
          <cell r="H8098">
            <v>76904</v>
          </cell>
        </row>
        <row r="8099">
          <cell r="B8099" t="str">
            <v>BD.22131</v>
          </cell>
          <cell r="C8099" t="str">
            <v>Laép ñaët keát caáu gieáng noái baèng phöông phaùp haøn, ñöôøng kính oáng 377mm baèng maùy khoan xoay 54Cv.</v>
          </cell>
          <cell r="D8099" t="str">
            <v>1m oáng</v>
          </cell>
          <cell r="F8099">
            <v>939758</v>
          </cell>
          <cell r="G8099">
            <v>19354</v>
          </cell>
          <cell r="H8099">
            <v>84751</v>
          </cell>
        </row>
        <row r="8100">
          <cell r="B8100" t="str">
            <v>BD.22132</v>
          </cell>
          <cell r="C8100" t="str">
            <v>Laép ñaët keát caáu gieáng noái baèng phöông phaùp haøn, ñöôøng kính oáng 420mm baèng maùy khoan xoay 54Cv.</v>
          </cell>
          <cell r="D8100" t="str">
            <v>1m oáng</v>
          </cell>
          <cell r="F8100">
            <v>1184661</v>
          </cell>
          <cell r="G8100">
            <v>22055</v>
          </cell>
          <cell r="H8100">
            <v>95738</v>
          </cell>
        </row>
        <row r="8101">
          <cell r="B8101" t="str">
            <v>BD.22133</v>
          </cell>
          <cell r="C8101" t="str">
            <v>Laép ñaët keát caáu gieáng noái baèng phöông phaùp haøn, ñöôøng kính oáng 450mm Laép ñaët keát caáu gieáng noái baèng phöông phaùp haøn, ñöôøng kính oáng 325mm baèng maùy khoan xoay 54Cv.</v>
          </cell>
          <cell r="D8101" t="str">
            <v>1m oáng</v>
          </cell>
          <cell r="F8101">
            <v>1228905</v>
          </cell>
          <cell r="G8101">
            <v>22505</v>
          </cell>
          <cell r="H8101">
            <v>97307</v>
          </cell>
        </row>
        <row r="8102">
          <cell r="B8102" t="str">
            <v>BD.22134</v>
          </cell>
          <cell r="C8102" t="str">
            <v>Laép ñaët keát caáu gieáng noái baèng phöông phaùp haøn, ñöôøng kính oáng 477mm baèng maùy khoan xoay 54Cv.</v>
          </cell>
          <cell r="D8102" t="str">
            <v>1m oáng</v>
          </cell>
          <cell r="F8102">
            <v>1366494</v>
          </cell>
          <cell r="G8102">
            <v>22505</v>
          </cell>
          <cell r="H8102">
            <v>98092</v>
          </cell>
        </row>
        <row r="8103">
          <cell r="B8103" t="str">
            <v>BD.22135</v>
          </cell>
          <cell r="C8103" t="str">
            <v>Laép ñaët keát caáu gieáng noái baèng phöông phaùp haøn, ñöôøng kính oáng 529mm baèng maùy khoan xoay 54Cv.</v>
          </cell>
          <cell r="D8103" t="str">
            <v>1m oáng</v>
          </cell>
          <cell r="F8103">
            <v>2006346</v>
          </cell>
          <cell r="G8103">
            <v>23405</v>
          </cell>
          <cell r="H8103">
            <v>104636</v>
          </cell>
        </row>
        <row r="8104">
          <cell r="B8104" t="str">
            <v>BD.22136</v>
          </cell>
          <cell r="C8104" t="str">
            <v>Laép ñaët keát caáu gieáng noái baèng phöông phaùp haøn, ñöôøng kính oáng 630mm baèng maùy khoan xoay 54Cv.</v>
          </cell>
          <cell r="D8104" t="str">
            <v>1m oáng</v>
          </cell>
          <cell r="F8104">
            <v>2474551</v>
          </cell>
          <cell r="G8104">
            <v>25656</v>
          </cell>
          <cell r="H8104">
            <v>116815</v>
          </cell>
        </row>
        <row r="8105">
          <cell r="B8105" t="str">
            <v>BD.22137</v>
          </cell>
          <cell r="C8105" t="str">
            <v>Laép ñaët keát caáu gieáng noái baèng phöông phaùp haøn, ñöôøng kính oáng 720mm baèng maùy khoan xoay 54Cv.</v>
          </cell>
          <cell r="D8105" t="str">
            <v>1m oáng</v>
          </cell>
          <cell r="F8105">
            <v>2818000</v>
          </cell>
          <cell r="G8105">
            <v>26556</v>
          </cell>
          <cell r="H8105">
            <v>127142</v>
          </cell>
        </row>
        <row r="8106">
          <cell r="B8106" t="str">
            <v>BD.22138</v>
          </cell>
          <cell r="C8106" t="str">
            <v>Laép ñaët keát caáu gieáng noái baèng phöông phaùp haøn, ñöôøng kính oáng 820mm baèng maùy khoan xoay 54Cv.</v>
          </cell>
          <cell r="D8106" t="str">
            <v>1m oáng</v>
          </cell>
          <cell r="F8106">
            <v>3218658</v>
          </cell>
          <cell r="G8106">
            <v>27906</v>
          </cell>
          <cell r="H8106">
            <v>139007</v>
          </cell>
        </row>
        <row r="8107">
          <cell r="B8107" t="str">
            <v>BD.22141</v>
          </cell>
          <cell r="C8107" t="str">
            <v>Laép ñaët keát caáu gieáng noái baèng phöông phaùp haøn, ñöôøng kính oáng 89mm baèng maùy khoan xoay 300Cv.</v>
          </cell>
          <cell r="D8107" t="str">
            <v>1m oáng</v>
          </cell>
          <cell r="F8107">
            <v>51814</v>
          </cell>
          <cell r="G8107">
            <v>9902</v>
          </cell>
          <cell r="H8107">
            <v>172093</v>
          </cell>
        </row>
        <row r="8108">
          <cell r="B8108" t="str">
            <v>BD.22142</v>
          </cell>
          <cell r="C8108" t="str">
            <v>Laép ñaët keát caáu gieáng noái baèng phöông phaùp haøn, ñöôøng kính oáng 108mm baèng maùy khoan xoay 300Cv.</v>
          </cell>
          <cell r="D8108" t="str">
            <v>1m oáng</v>
          </cell>
          <cell r="F8108">
            <v>120350</v>
          </cell>
          <cell r="G8108">
            <v>9902</v>
          </cell>
          <cell r="H8108">
            <v>178467</v>
          </cell>
        </row>
        <row r="8109">
          <cell r="B8109" t="str">
            <v>BD.22143</v>
          </cell>
          <cell r="C8109" t="str">
            <v>Laép ñaët keát caáu gieáng noái baèng phöông phaùp haøn, ñöôøng kính oáng 127mm baèng maùy khoan xoay 300Cv.</v>
          </cell>
          <cell r="D8109" t="str">
            <v>1m oáng</v>
          </cell>
          <cell r="F8109">
            <v>140953</v>
          </cell>
          <cell r="G8109">
            <v>10802</v>
          </cell>
          <cell r="H8109">
            <v>191215</v>
          </cell>
        </row>
        <row r="8110">
          <cell r="B8110" t="str">
            <v>BD.22144</v>
          </cell>
          <cell r="C8110" t="str">
            <v>Laép ñaët keát caáu gieáng noái baèng phöông phaùp haøn, ñöôøng kính oáng 146mm baèng maùy khoan xoay 300Cv.</v>
          </cell>
          <cell r="D8110" t="str">
            <v>1m oáng</v>
          </cell>
          <cell r="F8110">
            <v>179355</v>
          </cell>
          <cell r="G8110">
            <v>11252</v>
          </cell>
          <cell r="H8110">
            <v>197588</v>
          </cell>
        </row>
        <row r="8111">
          <cell r="B8111" t="str">
            <v>BD.22145</v>
          </cell>
          <cell r="C8111" t="str">
            <v>Laép ñaët keát caáu gieáng noái baèng phöông phaùp haøn, ñöôøng kính oáng 168mm baèng maùy khoan xoay 300Cv.</v>
          </cell>
          <cell r="D8111" t="str">
            <v>1m oáng</v>
          </cell>
          <cell r="F8111">
            <v>238687</v>
          </cell>
          <cell r="G8111">
            <v>11703</v>
          </cell>
          <cell r="H8111">
            <v>210336</v>
          </cell>
        </row>
        <row r="8112">
          <cell r="B8112" t="str">
            <v>BD.22146</v>
          </cell>
          <cell r="C8112" t="str">
            <v>Laép ñaët keát caáu gieáng noái baèng phöông phaùp haøn, ñöôøng kính oáng 194mm baèng maùy khoan xoay 300Cv.</v>
          </cell>
          <cell r="D8112" t="str">
            <v>1m oáng</v>
          </cell>
          <cell r="F8112">
            <v>296265</v>
          </cell>
          <cell r="G8112">
            <v>12153</v>
          </cell>
          <cell r="H8112">
            <v>219897</v>
          </cell>
        </row>
        <row r="8113">
          <cell r="B8113" t="str">
            <v>BD.22147</v>
          </cell>
          <cell r="C8113" t="str">
            <v>Laép ñaët keát caáu gieáng noái baèng phöông phaùp haøn, ñöôøng kính oáng 219mm baèng maùy khoan xoay 300Cv.</v>
          </cell>
          <cell r="D8113" t="str">
            <v>1m oáng</v>
          </cell>
          <cell r="F8113">
            <v>364156</v>
          </cell>
          <cell r="G8113">
            <v>13953</v>
          </cell>
          <cell r="H8113">
            <v>248579</v>
          </cell>
        </row>
        <row r="8114">
          <cell r="B8114" t="str">
            <v>BD.22148</v>
          </cell>
          <cell r="C8114" t="str">
            <v>Laép ñaët keát caáu gieáng noái baèng phöông phaùp haøn, ñöôøng kính oáng 273mm baèng maùy khoan xoay 300Cv.</v>
          </cell>
          <cell r="D8114" t="str">
            <v>1m oáng</v>
          </cell>
          <cell r="F8114">
            <v>529210</v>
          </cell>
          <cell r="G8114">
            <v>14853</v>
          </cell>
          <cell r="H8114">
            <v>267700</v>
          </cell>
        </row>
        <row r="8115">
          <cell r="B8115" t="str">
            <v>BD.22149</v>
          </cell>
          <cell r="C8115" t="str">
            <v>Laép ñaët keát caáu gieáng noái baèng phöông phaùp haøn, ñöôøng kính oáng 325mm baèng maùy khoan xoay 300Cv.</v>
          </cell>
          <cell r="D8115" t="str">
            <v>1m oáng</v>
          </cell>
          <cell r="F8115">
            <v>719309</v>
          </cell>
          <cell r="G8115">
            <v>17104</v>
          </cell>
          <cell r="H8115">
            <v>302757</v>
          </cell>
        </row>
        <row r="8116">
          <cell r="B8116" t="str">
            <v>BD.22150</v>
          </cell>
          <cell r="C8116" t="str">
            <v>Laép ñaët keát caáu gieáng noái baèng phöông phaùp haøn, ñöôøng kính oáng 350mm baèng maùy khoan xoay 300Cv.</v>
          </cell>
          <cell r="D8116" t="str">
            <v>1m oáng</v>
          </cell>
          <cell r="F8116">
            <v>761221</v>
          </cell>
          <cell r="G8116">
            <v>17554</v>
          </cell>
          <cell r="H8116">
            <v>312317</v>
          </cell>
        </row>
        <row r="8117">
          <cell r="B8117" t="str">
            <v>BD.22151</v>
          </cell>
          <cell r="C8117" t="str">
            <v>Laép ñaët keát caáu gieáng noái baèng phöông phaùp haøn, ñöôøng kính oáng 377mm baèng maùy khoan xoay 300Cv.</v>
          </cell>
          <cell r="D8117" t="str">
            <v>1m oáng</v>
          </cell>
          <cell r="F8117">
            <v>939758</v>
          </cell>
          <cell r="G8117">
            <v>19354</v>
          </cell>
          <cell r="H8117">
            <v>344186</v>
          </cell>
        </row>
        <row r="8118">
          <cell r="B8118" t="str">
            <v>BD.22152</v>
          </cell>
          <cell r="C8118" t="str">
            <v>Laép ñaët keát caáu gieáng noái baèng phöông phaùp haøn, ñöôøng kính oáng 426mm baèng maùy khoan xoay 300Cv.</v>
          </cell>
          <cell r="D8118" t="str">
            <v>1m oáng</v>
          </cell>
          <cell r="F8118">
            <v>1184661</v>
          </cell>
          <cell r="G8118">
            <v>22055</v>
          </cell>
          <cell r="H8118">
            <v>388803</v>
          </cell>
        </row>
        <row r="8119">
          <cell r="B8119" t="str">
            <v>BD.22153</v>
          </cell>
          <cell r="C8119" t="str">
            <v>Laép ñaët keát caáu gieáng noái baèng phöông phaùp haøn, ñöôøng kính oáng 450mm baèng maùy khoan xoay 300Cv.</v>
          </cell>
          <cell r="D8119" t="str">
            <v>1m oáng</v>
          </cell>
          <cell r="F8119">
            <v>1228905</v>
          </cell>
          <cell r="G8119">
            <v>22505</v>
          </cell>
          <cell r="H8119">
            <v>395177</v>
          </cell>
        </row>
        <row r="8120">
          <cell r="B8120" t="str">
            <v>BD.22154</v>
          </cell>
          <cell r="C8120" t="str">
            <v>Laép ñaët keát caáu gieáng noái baèng phöông phaùp haøn, ñöôøng kính oáng 477mm baèng maùy khoan xoay 300Cv.</v>
          </cell>
          <cell r="D8120" t="str">
            <v>1m oáng</v>
          </cell>
          <cell r="F8120">
            <v>1366494</v>
          </cell>
          <cell r="G8120">
            <v>22505</v>
          </cell>
          <cell r="H8120">
            <v>398364</v>
          </cell>
        </row>
        <row r="8121">
          <cell r="B8121" t="str">
            <v>BD.22155</v>
          </cell>
          <cell r="C8121" t="str">
            <v>Laép ñaët keát caáu gieáng noái baèng phöông phaùp haøn, ñöôøng kính oáng 529mm baèng maùy khoan xoay 300Cv.</v>
          </cell>
          <cell r="D8121" t="str">
            <v>1m oáng</v>
          </cell>
          <cell r="F8121">
            <v>2006346</v>
          </cell>
          <cell r="G8121">
            <v>23405</v>
          </cell>
          <cell r="H8121">
            <v>414517</v>
          </cell>
        </row>
        <row r="8122">
          <cell r="B8122" t="str">
            <v>BD.22156</v>
          </cell>
          <cell r="C8122" t="str">
            <v>Laép ñaët keát caáu gieáng noái baèng phöông phaùp haøn, ñöôøng kính oáng 630mm baèng maùy khoan xoay 300Cv.</v>
          </cell>
          <cell r="D8122" t="str">
            <v>1m oáng</v>
          </cell>
          <cell r="F8122">
            <v>2474551</v>
          </cell>
          <cell r="G8122">
            <v>25656</v>
          </cell>
          <cell r="H8122">
            <v>457924</v>
          </cell>
        </row>
        <row r="8123">
          <cell r="B8123" t="str">
            <v>BD.22157</v>
          </cell>
          <cell r="C8123" t="str">
            <v>Laép ñaët keát caáu gieáng noái baèng phöông phaùp haøn, ñöôøng kính oáng 720mm baèng maùy khoan xoay 300Cv.</v>
          </cell>
          <cell r="D8123" t="str">
            <v>1m oáng</v>
          </cell>
          <cell r="F8123">
            <v>2818000</v>
          </cell>
          <cell r="G8123">
            <v>26556</v>
          </cell>
          <cell r="H8123">
            <v>485066</v>
          </cell>
        </row>
        <row r="8124">
          <cell r="B8124" t="str">
            <v>BD.22158</v>
          </cell>
          <cell r="C8124" t="str">
            <v>Laép ñaët keát caáu gieáng noái baèng phöông phaùp haøn, ñöôøng kính oáng 820mm baèng maùy khoan xoay 300Cv.</v>
          </cell>
          <cell r="D8124" t="str">
            <v>1m oáng</v>
          </cell>
          <cell r="F8124">
            <v>3218658</v>
          </cell>
          <cell r="G8124">
            <v>27906</v>
          </cell>
          <cell r="H8124">
            <v>513746</v>
          </cell>
        </row>
        <row r="8125">
          <cell r="B8125" t="str">
            <v>BD.22201</v>
          </cell>
          <cell r="C8125" t="str">
            <v>Laép ñaët keát caáu gieáng noái baèng phöông phaùp noái ren, ñöôøng kính oáng 89mm baèng maùy khoan ñaäp caùp 40Kw</v>
          </cell>
          <cell r="D8125" t="str">
            <v>1m oáng</v>
          </cell>
          <cell r="F8125">
            <v>64928</v>
          </cell>
          <cell r="G8125">
            <v>4951</v>
          </cell>
          <cell r="H8125">
            <v>15007</v>
          </cell>
        </row>
        <row r="8126">
          <cell r="B8126" t="str">
            <v>BD.22202</v>
          </cell>
          <cell r="C8126" t="str">
            <v>Laép ñaët keát caáu gieáng noái baèng phöông phaùp noái ren, ñöôøng kính oáng 108mm baèng maùy khoan ñaäp caùp 40Kw</v>
          </cell>
          <cell r="D8126" t="str">
            <v>1m oáng</v>
          </cell>
          <cell r="F8126">
            <v>136749</v>
          </cell>
          <cell r="G8126">
            <v>4951</v>
          </cell>
          <cell r="H8126">
            <v>15543</v>
          </cell>
        </row>
        <row r="8127">
          <cell r="B8127" t="str">
            <v>BD.22203</v>
          </cell>
          <cell r="C8127" t="str">
            <v>Laép ñaët keát caáu gieáng noái baèng phöông phaùp noái ren, ñöôøng kính oáng 127mm baèng maùy khoan ñaäp caùp 40Kw</v>
          </cell>
          <cell r="D8127" t="str">
            <v>1m oáng</v>
          </cell>
          <cell r="F8127">
            <v>160490</v>
          </cell>
          <cell r="G8127">
            <v>5851</v>
          </cell>
          <cell r="H8127">
            <v>17151</v>
          </cell>
        </row>
        <row r="8128">
          <cell r="B8128" t="str">
            <v>BD.22204</v>
          </cell>
          <cell r="C8128" t="str">
            <v>Laép ñaët keát caáu gieáng noái baèng phöông phaùp noái ren, ñöôøng kính oáng 146mm baèng maùy khoan ñaäp caùp 40Kw</v>
          </cell>
          <cell r="D8128" t="str">
            <v>1m oáng</v>
          </cell>
          <cell r="F8128">
            <v>207205</v>
          </cell>
          <cell r="G8128">
            <v>5851</v>
          </cell>
          <cell r="H8128">
            <v>17686</v>
          </cell>
        </row>
        <row r="8129">
          <cell r="B8129" t="str">
            <v>BD.22205</v>
          </cell>
          <cell r="C8129" t="str">
            <v>Laép ñaët keát caáu gieáng noái baèng phöông phaùp noái ren, ñöôøng kính oáng 168mm baèng maùy khoan ñaäp caùp 40Kw</v>
          </cell>
          <cell r="D8129" t="str">
            <v>1m oáng</v>
          </cell>
          <cell r="F8129">
            <v>272441</v>
          </cell>
          <cell r="G8129">
            <v>6301</v>
          </cell>
          <cell r="H8129">
            <v>19294</v>
          </cell>
        </row>
        <row r="8130">
          <cell r="B8130" t="str">
            <v>BD.22206</v>
          </cell>
          <cell r="C8130" t="str">
            <v>Laép ñaët keát caáu gieáng noái baèng phöông phaùp noái ren, ñöôøng kính oáng 194mm baèng maùy khoan ñaäp caùp 40Kw</v>
          </cell>
          <cell r="D8130" t="str">
            <v>1m oáng</v>
          </cell>
          <cell r="F8130">
            <v>342329</v>
          </cell>
          <cell r="G8130">
            <v>6752</v>
          </cell>
          <cell r="H8130">
            <v>19830</v>
          </cell>
        </row>
        <row r="8131">
          <cell r="B8131" t="str">
            <v>BD.22207</v>
          </cell>
          <cell r="C8131" t="str">
            <v>Laép ñaët keát caáu gieáng noái baèng phöông phaùp noái ren, ñöôøng kính oáng 219mm baèng maùy khoan ñaäp caùp 40Kw</v>
          </cell>
          <cell r="D8131" t="str">
            <v>1m oáng</v>
          </cell>
          <cell r="F8131">
            <v>416308</v>
          </cell>
          <cell r="G8131">
            <v>8102</v>
          </cell>
          <cell r="H8131">
            <v>23582</v>
          </cell>
        </row>
        <row r="8132">
          <cell r="B8132" t="str">
            <v>BD.22208</v>
          </cell>
          <cell r="C8132" t="str">
            <v>Laép ñaët keát caáu gieáng noái baèng phöông phaùp noái ren, ñöôøng kính oáng 273mm baèng maùy khoan ñaäp caùp 40Kw</v>
          </cell>
          <cell r="D8132" t="str">
            <v>1m oáng</v>
          </cell>
          <cell r="F8132">
            <v>594335</v>
          </cell>
          <cell r="G8132">
            <v>9002</v>
          </cell>
          <cell r="H8132">
            <v>26262</v>
          </cell>
        </row>
        <row r="8133">
          <cell r="B8133" t="str">
            <v>BD.22209</v>
          </cell>
          <cell r="C8133" t="str">
            <v>Laép ñaët keát caáu gieáng noái baèng phöông phaùp noái ren, ñöôøng kính oáng 325mm baèng maùy khoan ñaäp caùp 40Kw</v>
          </cell>
          <cell r="D8133" t="str">
            <v>1m oáng</v>
          </cell>
          <cell r="F8133">
            <v>796641</v>
          </cell>
          <cell r="G8133">
            <v>10802</v>
          </cell>
          <cell r="H8133">
            <v>32157</v>
          </cell>
        </row>
        <row r="8134">
          <cell r="B8134" t="str">
            <v>BD.22210</v>
          </cell>
          <cell r="C8134" t="str">
            <v>Laép ñaët keát caáu gieáng noái baèng phöông phaùp noái ren, ñöôøng kính oáng 350mm baèng maùy khoan ñaäp caùp 40Kw</v>
          </cell>
          <cell r="D8134" t="str">
            <v>1m oáng</v>
          </cell>
          <cell r="F8134">
            <v>865134</v>
          </cell>
          <cell r="G8134">
            <v>11252</v>
          </cell>
          <cell r="H8134">
            <v>33229</v>
          </cell>
        </row>
        <row r="8135">
          <cell r="B8135" t="str">
            <v>BD.22221</v>
          </cell>
          <cell r="C8135" t="str">
            <v>Laép ñaët keát caáu gieáng noái baèng phöông phaùp noái ren, ñöôøng kính oáng 89mm baèng maùy khoan xoay 54Cv</v>
          </cell>
          <cell r="D8135" t="str">
            <v>1m oáng</v>
          </cell>
          <cell r="F8135">
            <v>64928</v>
          </cell>
          <cell r="G8135">
            <v>4951</v>
          </cell>
          <cell r="H8135">
            <v>18897</v>
          </cell>
        </row>
        <row r="8136">
          <cell r="B8136" t="str">
            <v>BD.22222</v>
          </cell>
          <cell r="C8136" t="str">
            <v>Laép ñaët keát caáu gieáng noái baèng phöông phaùp noái ren, ñöôøng kính oáng 108mm baèng maùy khoan xoay 54Cv</v>
          </cell>
          <cell r="D8136" t="str">
            <v>1m oáng</v>
          </cell>
          <cell r="F8136">
            <v>136749</v>
          </cell>
          <cell r="G8136">
            <v>4951</v>
          </cell>
          <cell r="H8136">
            <v>19571</v>
          </cell>
        </row>
        <row r="8137">
          <cell r="B8137" t="str">
            <v>BD.22223</v>
          </cell>
          <cell r="C8137" t="str">
            <v>Laép ñaët keát caáu gieáng noái baèng phöông phaùp noái ren, ñöôøng kính oáng 127mm baèng maùy khoan xoay 54Cv</v>
          </cell>
          <cell r="D8137" t="str">
            <v>1m oáng</v>
          </cell>
          <cell r="F8137">
            <v>160490</v>
          </cell>
          <cell r="G8137">
            <v>5851</v>
          </cell>
          <cell r="H8137">
            <v>21596</v>
          </cell>
        </row>
        <row r="8138">
          <cell r="B8138" t="str">
            <v>BD.22224</v>
          </cell>
          <cell r="C8138" t="str">
            <v>Laép ñaët keát caáu gieáng noái baèng phöông phaùp noái ren, ñöôøng kính oáng 146mm baèng maùy khoan xoay 54Cv</v>
          </cell>
          <cell r="D8138" t="str">
            <v>1m oáng</v>
          </cell>
          <cell r="F8138">
            <v>207205</v>
          </cell>
          <cell r="G8138">
            <v>5851</v>
          </cell>
          <cell r="H8138">
            <v>22271</v>
          </cell>
        </row>
        <row r="8139">
          <cell r="B8139" t="str">
            <v>BD.22225</v>
          </cell>
          <cell r="C8139" t="str">
            <v>Laép ñaët keát caáu gieáng noái baèng phöông phaùp noái ren, ñöôøng kính oáng 168mm baèng maùy khoan xoay 54Cv</v>
          </cell>
          <cell r="D8139" t="str">
            <v>1m oáng</v>
          </cell>
          <cell r="F8139">
            <v>272441</v>
          </cell>
          <cell r="G8139">
            <v>6301</v>
          </cell>
          <cell r="H8139">
            <v>24296</v>
          </cell>
        </row>
        <row r="8140">
          <cell r="B8140" t="str">
            <v>BD.22226</v>
          </cell>
          <cell r="C8140" t="str">
            <v>Laép ñaët keát caáu gieáng noái baèng phöông phaùp noái ren, ñöôøng kính oáng 194mm baèng maùy khoan xoay 54Cv</v>
          </cell>
          <cell r="D8140" t="str">
            <v>1m oáng</v>
          </cell>
          <cell r="F8140">
            <v>342329</v>
          </cell>
          <cell r="G8140">
            <v>6752</v>
          </cell>
          <cell r="H8140">
            <v>24971</v>
          </cell>
        </row>
        <row r="8141">
          <cell r="B8141" t="str">
            <v>BD.22227</v>
          </cell>
          <cell r="C8141" t="str">
            <v>Laép ñaët keát caáu gieáng noái baèng phöông phaùp noái ren, ñöôøng kính oáng 219mm baèng maùy khoan xoay 54Cv</v>
          </cell>
          <cell r="D8141" t="str">
            <v>1m oáng</v>
          </cell>
          <cell r="F8141">
            <v>416308</v>
          </cell>
          <cell r="G8141">
            <v>8102</v>
          </cell>
          <cell r="H8141">
            <v>29695</v>
          </cell>
        </row>
        <row r="8142">
          <cell r="B8142" t="str">
            <v>BD.22228</v>
          </cell>
          <cell r="C8142" t="str">
            <v>Laép ñaët keát caáu gieáng noái baèng phöông phaùp noái ren, ñöôøng kính oáng 273mm baèng maùy khoan xoay 54Cv</v>
          </cell>
          <cell r="D8142" t="str">
            <v>1m oáng</v>
          </cell>
          <cell r="F8142">
            <v>594335</v>
          </cell>
          <cell r="G8142">
            <v>9002</v>
          </cell>
          <cell r="H8142">
            <v>33069</v>
          </cell>
        </row>
        <row r="8143">
          <cell r="B8143" t="str">
            <v>BD.22229</v>
          </cell>
          <cell r="C8143" t="str">
            <v>Laép ñaët keát caáu gieáng noái baèng phöông phaùp noái ren, ñöôøng kính oáng 325mm baèng maùy khoan xoay 54Cv</v>
          </cell>
          <cell r="D8143" t="str">
            <v>1m oáng</v>
          </cell>
          <cell r="F8143">
            <v>796641</v>
          </cell>
          <cell r="G8143">
            <v>10802</v>
          </cell>
          <cell r="H8143">
            <v>40493</v>
          </cell>
        </row>
        <row r="8144">
          <cell r="B8144" t="str">
            <v>BD.22230</v>
          </cell>
          <cell r="C8144" t="str">
            <v>Laép ñaët keát caáu gieáng noái baèng phöông phaùp noái ren, ñöôøng kính oáng 350mm baèng maùy khoan xoay 54Cv</v>
          </cell>
          <cell r="D8144" t="str">
            <v>1m oáng</v>
          </cell>
          <cell r="F8144">
            <v>865134</v>
          </cell>
          <cell r="G8144">
            <v>11252</v>
          </cell>
          <cell r="H8144">
            <v>41843</v>
          </cell>
        </row>
        <row r="8145">
          <cell r="B8145" t="str">
            <v>BD.22241</v>
          </cell>
          <cell r="C8145" t="str">
            <v>Laép ñaët keát caáu gieáng noái baèng phöông phaùp noái ren, ñöôøng kính oáng 89mm baèng maùy khoan xoay 300Cv</v>
          </cell>
          <cell r="D8145" t="str">
            <v>1m oáng</v>
          </cell>
          <cell r="F8145">
            <v>64928</v>
          </cell>
          <cell r="G8145">
            <v>4951</v>
          </cell>
          <cell r="H8145">
            <v>86158</v>
          </cell>
        </row>
        <row r="8146">
          <cell r="B8146" t="str">
            <v>BD.22242</v>
          </cell>
          <cell r="C8146" t="str">
            <v>Laép ñaët keát caáu gieáng noái baèng phöông phaùp noái ren, ñöôøng kính oáng 108mm baèng maùy khoan xoay 300Cv</v>
          </cell>
          <cell r="D8146" t="str">
            <v>1m oáng</v>
          </cell>
          <cell r="F8146">
            <v>136749</v>
          </cell>
          <cell r="G8146">
            <v>4951</v>
          </cell>
          <cell r="H8146">
            <v>89235</v>
          </cell>
        </row>
        <row r="8147">
          <cell r="B8147" t="str">
            <v>BD.22243</v>
          </cell>
          <cell r="C8147" t="str">
            <v>Laép ñaët keát caáu gieáng noái baèng phöông phaùp noái ren, ñöôøng kính oáng 127mm baèng maùy khoan xoay 300Cv</v>
          </cell>
          <cell r="D8147" t="str">
            <v>1m oáng</v>
          </cell>
          <cell r="F8147">
            <v>160490</v>
          </cell>
          <cell r="G8147">
            <v>5851</v>
          </cell>
          <cell r="H8147">
            <v>98466</v>
          </cell>
        </row>
        <row r="8148">
          <cell r="B8148" t="str">
            <v>BD.22244</v>
          </cell>
          <cell r="C8148" t="str">
            <v>Laép ñaët keát caáu gieáng noái baèng phöông phaùp noái ren, ñöôøng kính oáng 146mm baèng maùy khoan xoay 300Cv</v>
          </cell>
          <cell r="D8148" t="str">
            <v>1m oáng</v>
          </cell>
          <cell r="F8148">
            <v>207205</v>
          </cell>
          <cell r="G8148">
            <v>5851</v>
          </cell>
          <cell r="H8148">
            <v>101543</v>
          </cell>
        </row>
        <row r="8149">
          <cell r="B8149" t="str">
            <v>BD.22245</v>
          </cell>
          <cell r="C8149" t="str">
            <v>Laép ñaët keát caáu gieáng noái baèng phöông phaùp noái ren, ñöôøng kính oáng 168mm baèng maùy khoan xoay 300Cv</v>
          </cell>
          <cell r="D8149" t="str">
            <v>1m oáng</v>
          </cell>
          <cell r="F8149">
            <v>272441</v>
          </cell>
          <cell r="G8149">
            <v>6301</v>
          </cell>
          <cell r="H8149">
            <v>110774</v>
          </cell>
        </row>
        <row r="8150">
          <cell r="B8150" t="str">
            <v>BD.22246</v>
          </cell>
          <cell r="C8150" t="str">
            <v>Laép ñaët keát caáu gieáng noái baèng phöông phaùp noái ren, ñöôøng kính oáng 194mm baèng maùy khoan xoay 300Cv</v>
          </cell>
          <cell r="D8150" t="str">
            <v>1m oáng</v>
          </cell>
          <cell r="F8150">
            <v>342329</v>
          </cell>
          <cell r="G8150">
            <v>6752</v>
          </cell>
          <cell r="H8150">
            <v>113851</v>
          </cell>
        </row>
        <row r="8151">
          <cell r="B8151" t="str">
            <v>BD.22247</v>
          </cell>
          <cell r="C8151" t="str">
            <v>Laép ñaët keát caáu gieáng noái baèng phöông phaùp noái ren, ñöôøng kính oáng 219mm baèng maùy khoan xoay 300Cv</v>
          </cell>
          <cell r="D8151" t="str">
            <v>1m oáng</v>
          </cell>
          <cell r="F8151">
            <v>416308</v>
          </cell>
          <cell r="G8151">
            <v>8102</v>
          </cell>
          <cell r="H8151">
            <v>135390</v>
          </cell>
        </row>
        <row r="8152">
          <cell r="B8152" t="str">
            <v>BD.22248</v>
          </cell>
          <cell r="C8152" t="str">
            <v>Laép ñaët keát caáu gieáng noái baèng phöông phaùp noái ren, ñöôøng kính oáng 273mm baèng maùy khoan xoay 300Cv</v>
          </cell>
          <cell r="D8152" t="str">
            <v>1m oáng</v>
          </cell>
          <cell r="F8152">
            <v>594335</v>
          </cell>
          <cell r="G8152">
            <v>9002</v>
          </cell>
          <cell r="H8152">
            <v>150776</v>
          </cell>
        </row>
        <row r="8153">
          <cell r="B8153" t="str">
            <v>BD.22249</v>
          </cell>
          <cell r="C8153" t="str">
            <v>Laép ñaët keát caáu gieáng noái baèng phöông phaùp noái ren, ñöôøng kính oáng 325mm baèng maùy khoan xoay 300Cv</v>
          </cell>
          <cell r="D8153" t="str">
            <v>1m oáng</v>
          </cell>
          <cell r="F8153">
            <v>796641</v>
          </cell>
          <cell r="G8153">
            <v>10802</v>
          </cell>
          <cell r="H8153">
            <v>184623</v>
          </cell>
        </row>
        <row r="8154">
          <cell r="B8154" t="str">
            <v>BD.22250</v>
          </cell>
          <cell r="C8154" t="str">
            <v>Laép ñaët keát caáu gieáng noái baèng phöông phaùp noái ren, ñöôøng kính oáng 350mm baèng maùy khoan xoay 300Cv</v>
          </cell>
          <cell r="D8154" t="str">
            <v>1m oáng</v>
          </cell>
          <cell r="F8154">
            <v>865134</v>
          </cell>
          <cell r="G8154">
            <v>11252</v>
          </cell>
          <cell r="H8154">
            <v>190777</v>
          </cell>
        </row>
        <row r="8155">
          <cell r="B8155" t="str">
            <v>BD.23201</v>
          </cell>
          <cell r="C8155" t="str">
            <v>Thoåi röûa gieáng khoan ñoä saâu gieáng &gt;=100 ñeán &lt;=150m, ñöôøng kính oáng loïc &lt;219mm baèng maùy khoan ñaäp caùp 40Kw</v>
          </cell>
          <cell r="D8155" t="str">
            <v>1m oáng loïc</v>
          </cell>
          <cell r="F8155">
            <v>51101</v>
          </cell>
          <cell r="G8155">
            <v>60313</v>
          </cell>
          <cell r="H8155">
            <v>1000638</v>
          </cell>
        </row>
        <row r="8156">
          <cell r="B8156" t="str">
            <v>BD.23202</v>
          </cell>
          <cell r="C8156" t="str">
            <v>Thoåi röûa gieáng khoan ñoä saâu gieáng &gt;=100 ñeán &lt;=150m, ñöôøng kính oáng loïc &lt;300mm baèng maùy khoan ñaäp caùp 40Kw</v>
          </cell>
          <cell r="D8156" t="str">
            <v>1m oáng loïc</v>
          </cell>
          <cell r="F8156">
            <v>51866</v>
          </cell>
          <cell r="G8156">
            <v>75617</v>
          </cell>
          <cell r="H8156">
            <v>1473161</v>
          </cell>
        </row>
        <row r="8157">
          <cell r="B8157" t="str">
            <v>BD.23203</v>
          </cell>
          <cell r="C8157" t="str">
            <v>Thoåi röûa gieáng khoan ñoä saâu gieáng &gt;=100 ñeán &lt;=150m, ñöôøng kính oáng loïc &lt;450mm baèng maùy khoan ñaäp caùp 40Kw</v>
          </cell>
          <cell r="D8157" t="str">
            <v>1m oáng loïc</v>
          </cell>
          <cell r="F8157">
            <v>52630</v>
          </cell>
          <cell r="G8157">
            <v>90920</v>
          </cell>
          <cell r="H8157">
            <v>2196340</v>
          </cell>
        </row>
        <row r="8158">
          <cell r="B8158" t="str">
            <v>BD.23211</v>
          </cell>
          <cell r="C8158" t="str">
            <v>Thoåi röûa gieáng khoan ñoä saâu gieáng &gt;=100 ñeán &lt;=150m, ñöôøng kính oáng loïc &lt;219mm baèng maùy khoan xoay ñaäp 54Cv</v>
          </cell>
          <cell r="D8158" t="str">
            <v>1m oáng loïc</v>
          </cell>
          <cell r="F8158">
            <v>51101</v>
          </cell>
          <cell r="G8158">
            <v>60313</v>
          </cell>
          <cell r="H8158">
            <v>1026041</v>
          </cell>
        </row>
        <row r="8159">
          <cell r="B8159" t="str">
            <v>BD.23212</v>
          </cell>
          <cell r="C8159" t="str">
            <v>Thoåi röûa gieáng khoan ñoä saâu gieáng &gt;=100 ñeán &lt;=150m, ñöôøng kính oáng loïc &lt;300mm baèng maùy khoan xoay ñaäp 54Cv</v>
          </cell>
          <cell r="D8159" t="str">
            <v>1m oáng loïc</v>
          </cell>
          <cell r="F8159">
            <v>51866</v>
          </cell>
          <cell r="G8159">
            <v>75617</v>
          </cell>
          <cell r="H8159">
            <v>1504915</v>
          </cell>
        </row>
        <row r="8160">
          <cell r="B8160" t="str">
            <v>BD.23213</v>
          </cell>
          <cell r="C8160" t="str">
            <v>Thoåi röûa gieáng khoan ñoä saâu gieáng &gt;=100 ñeán &lt;=150m, ñöôøng kính oáng loïc &lt;450mm baèng maùy khoan xoay ñaäp 54Cv</v>
          </cell>
          <cell r="D8160" t="str">
            <v>1m oáng loïc</v>
          </cell>
          <cell r="F8160">
            <v>52630</v>
          </cell>
          <cell r="G8160">
            <v>90920</v>
          </cell>
          <cell r="H8160">
            <v>2240797</v>
          </cell>
        </row>
        <row r="8161">
          <cell r="B8161" t="str">
            <v>BD.23221</v>
          </cell>
          <cell r="C8161" t="str">
            <v>Thoåi röûa gieáng khoan ñoä saâu gieáng &gt;=100 ñeán &lt;=150m, ñöôøng kính oáng loïc &lt;219mm baèng maùy khoan xoay ñaäp 300Cv</v>
          </cell>
          <cell r="D8161" t="str">
            <v>1m oáng loïc</v>
          </cell>
          <cell r="F8161">
            <v>51101</v>
          </cell>
          <cell r="G8161">
            <v>60313</v>
          </cell>
          <cell r="H8161">
            <v>1465297</v>
          </cell>
        </row>
        <row r="8162">
          <cell r="B8162" t="str">
            <v>BD.23222</v>
          </cell>
          <cell r="C8162" t="str">
            <v>Thoåi röûa gieáng khoan ñoä saâu gieáng &gt;=100 ñeán &lt;=150m, ñöôøng kính oáng loïc &lt;300mm baèng maùy khoan xoay ñaäp 300Cv</v>
          </cell>
          <cell r="D8162" t="str">
            <v>1m oáng loïc</v>
          </cell>
          <cell r="F8162">
            <v>51866</v>
          </cell>
          <cell r="G8162">
            <v>75617</v>
          </cell>
          <cell r="H8162">
            <v>2053984</v>
          </cell>
        </row>
        <row r="8163">
          <cell r="B8163" t="str">
            <v>BD.23223</v>
          </cell>
          <cell r="C8163" t="str">
            <v>Thoåi röûa gieáng khoan ñoä saâu gieáng &gt;=100 ñeán &lt;=150m, ñöôøng kính oáng loïc &lt;450mm baèng maùy khoan xoay ñaäp 300Cv</v>
          </cell>
          <cell r="D8163" t="str">
            <v>1m oáng loïc</v>
          </cell>
          <cell r="F8163">
            <v>52630</v>
          </cell>
          <cell r="G8163">
            <v>90920</v>
          </cell>
          <cell r="H8163">
            <v>3009493</v>
          </cell>
        </row>
        <row r="8164">
          <cell r="B8164" t="str">
            <v>BD.23301</v>
          </cell>
          <cell r="C8164" t="str">
            <v>Thoåi röûa gieáng khoan ñoä saâu gieáng &gt;150 ñeán &lt;=200m, ñöôøng kính oáng loïc &lt;219mm baèng maùy khoan ñaäp caùp 40Kw</v>
          </cell>
          <cell r="D8164" t="str">
            <v>1m oáng loïc</v>
          </cell>
          <cell r="F8164">
            <v>51982</v>
          </cell>
          <cell r="G8164">
            <v>62114</v>
          </cell>
          <cell r="H8164">
            <v>1457106</v>
          </cell>
        </row>
        <row r="8165">
          <cell r="B8165" t="str">
            <v>BD.23302</v>
          </cell>
          <cell r="C8165" t="str">
            <v>Thoåi röûa gieáng khoan ñoä saâu gieáng &gt;150 ñeán &lt;=200m, ñöôøng kính oáng loïc &lt;300mm baèng maùy khoan ñaäp caùp 40kw</v>
          </cell>
          <cell r="D8165" t="str">
            <v>1m oáng loïc</v>
          </cell>
          <cell r="F8165">
            <v>52767</v>
          </cell>
          <cell r="G8165">
            <v>77867</v>
          </cell>
          <cell r="H8165">
            <v>2155664</v>
          </cell>
        </row>
        <row r="8166">
          <cell r="B8166" t="str">
            <v>BD.23311</v>
          </cell>
          <cell r="C8166" t="str">
            <v>Thoåi röûa gieáng khoan ñoä saâu gieáng &gt;150 ñeán &lt;=200m, ñöôøng kính oáng loïc &lt;219mm baèng maùy khoan xoay 54Cv</v>
          </cell>
          <cell r="D8166" t="str">
            <v>1m oáng loïc</v>
          </cell>
          <cell r="F8166">
            <v>51982</v>
          </cell>
          <cell r="G8166">
            <v>62114</v>
          </cell>
          <cell r="H8166">
            <v>1484627</v>
          </cell>
        </row>
        <row r="8167">
          <cell r="B8167" t="str">
            <v>BD.23312</v>
          </cell>
          <cell r="C8167" t="str">
            <v>Thoåi röûa gieáng khoan ñoä saâu gieáng &gt;150 ñeán &lt;=200m, ñöôøng kính oáng loïc &lt;300mm baèng maùy khoan 54Cv</v>
          </cell>
          <cell r="D8167" t="str">
            <v>1m oáng loïc</v>
          </cell>
          <cell r="F8167">
            <v>52767</v>
          </cell>
          <cell r="G8167">
            <v>77867</v>
          </cell>
          <cell r="H8167">
            <v>2190065</v>
          </cell>
        </row>
        <row r="8168">
          <cell r="B8168" t="str">
            <v>BD.23321</v>
          </cell>
          <cell r="C8168" t="str">
            <v>Thoåi röûa gieáng khoan ñoä saâu gieáng &gt;150 ñeán &lt;=200m, ñöôøng kính oáng loïc &lt;219mm baèng maùy khoan 300Cv</v>
          </cell>
          <cell r="D8168" t="str">
            <v>1m oáng loïc</v>
          </cell>
          <cell r="F8168">
            <v>51982</v>
          </cell>
          <cell r="G8168">
            <v>62114</v>
          </cell>
          <cell r="H8168">
            <v>1960486</v>
          </cell>
        </row>
        <row r="8169">
          <cell r="B8169" t="str">
            <v>BD.23322</v>
          </cell>
          <cell r="C8169" t="str">
            <v>Thoåi röûa gieáng khoan ñoä saâu gieáng &gt;150 ñeán &lt;=200m, ñöôøng kính oáng loïc &lt;300mm baèng maùy khoan 300Cv</v>
          </cell>
          <cell r="D8169" t="str">
            <v>1m oáng loïc</v>
          </cell>
          <cell r="F8169">
            <v>52767</v>
          </cell>
          <cell r="G8169">
            <v>77867</v>
          </cell>
          <cell r="H8169">
            <v>2784890</v>
          </cell>
        </row>
        <row r="8170">
          <cell r="B8170" t="str">
            <v>BD.24101</v>
          </cell>
          <cell r="C8170" t="str">
            <v>Cheøn soûi baèng maùy  khoan ñaäp caùp 40Kw</v>
          </cell>
          <cell r="D8170" t="str">
            <v>m³</v>
          </cell>
          <cell r="F8170">
            <v>108150</v>
          </cell>
          <cell r="G8170">
            <v>54012</v>
          </cell>
          <cell r="H8170">
            <v>80393</v>
          </cell>
        </row>
        <row r="8171">
          <cell r="B8171" t="str">
            <v>BD.24102</v>
          </cell>
          <cell r="C8171" t="str">
            <v>Cheøn seùt</v>
          </cell>
          <cell r="D8171" t="str">
            <v>m³</v>
          </cell>
          <cell r="F8171">
            <v>22050</v>
          </cell>
          <cell r="G8171">
            <v>36008</v>
          </cell>
        </row>
        <row r="8172">
          <cell r="B8172" t="str">
            <v>BD.24111</v>
          </cell>
          <cell r="C8172" t="str">
            <v>Cheøn soûi baèng maùy khoan xoay ñaäp 54Cv</v>
          </cell>
          <cell r="D8172" t="str">
            <v>m³</v>
          </cell>
          <cell r="F8172">
            <v>108150</v>
          </cell>
          <cell r="G8172">
            <v>54012</v>
          </cell>
          <cell r="H8172">
            <v>101232</v>
          </cell>
        </row>
        <row r="8173">
          <cell r="B8173" t="str">
            <v>BD.24121</v>
          </cell>
          <cell r="C8173" t="str">
            <v>Cheøn soûi baèng maùy  khoan xoay ñaäp 300CV</v>
          </cell>
          <cell r="D8173" t="str">
            <v>m³</v>
          </cell>
          <cell r="F8173">
            <v>108150</v>
          </cell>
          <cell r="G8173">
            <v>54012</v>
          </cell>
          <cell r="H8173">
            <v>461558</v>
          </cell>
        </row>
        <row r="8174">
          <cell r="B8174" t="str">
            <v>BD.26101</v>
          </cell>
          <cell r="C8174" t="str">
            <v>Laép ñaët chuïp loïc söù</v>
          </cell>
          <cell r="D8174" t="str">
            <v>caùi</v>
          </cell>
          <cell r="F8174">
            <v>55000</v>
          </cell>
          <cell r="G8174">
            <v>1257</v>
          </cell>
        </row>
        <row r="8175">
          <cell r="B8175" t="str">
            <v>BD.26102</v>
          </cell>
          <cell r="C8175" t="str">
            <v>Laép ñaët chuïp loïc nhöïa</v>
          </cell>
          <cell r="D8175" t="str">
            <v>caùi</v>
          </cell>
          <cell r="F8175">
            <v>100576</v>
          </cell>
          <cell r="G8175">
            <v>1257</v>
          </cell>
        </row>
        <row r="8176">
          <cell r="B8176" t="str">
            <v>BD.26201</v>
          </cell>
          <cell r="C8176" t="str">
            <v>Laép ñaët chaäu ñieän giaûi</v>
          </cell>
          <cell r="D8176" t="str">
            <v>caùi</v>
          </cell>
          <cell r="F8176">
            <v>4200420</v>
          </cell>
          <cell r="G8176">
            <v>45833</v>
          </cell>
        </row>
      </sheetData>
      <sheetData sheetId="2" refreshError="1"/>
      <sheetData sheetId="3" refreshError="1"/>
      <sheetData sheetId="4" refreshError="1"/>
      <sheetData sheetId="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L"/>
      <sheetName val="DONGIA"/>
      <sheetName val="PTVT1"/>
      <sheetName val="PTVT2"/>
      <sheetName val="BPLRD"/>
    </sheetNames>
    <sheetDataSet>
      <sheetData sheetId="0"/>
      <sheetData sheetId="1">
        <row r="3">
          <cell r="B3" t="str">
            <v>MAÕ HIEÄU</v>
          </cell>
          <cell r="C3" t="str">
            <v>NOÄI DUNG</v>
          </cell>
          <cell r="D3" t="str">
            <v>ÑÔN VÒ</v>
          </cell>
          <cell r="E3" t="str">
            <v xml:space="preserve"> KHOÁI LÖÔÏNG </v>
          </cell>
          <cell r="F3" t="str">
            <v xml:space="preserve"> ÑÔN GIAÙ </v>
          </cell>
        </row>
        <row r="4">
          <cell r="C4" t="str">
            <v/>
          </cell>
          <cell r="F4" t="str">
            <v xml:space="preserve"> VAÄT LIEÄU </v>
          </cell>
          <cell r="G4" t="str">
            <v xml:space="preserve"> NH.COÂNG </v>
          </cell>
          <cell r="H4" t="str">
            <v xml:space="preserve"> MAÙY </v>
          </cell>
        </row>
        <row r="5">
          <cell r="C5" t="str">
            <v>I- VÖÕA TOÅNG HÔÏP</v>
          </cell>
        </row>
        <row r="6">
          <cell r="B6">
            <v>1</v>
          </cell>
          <cell r="C6" t="str">
            <v xml:space="preserve">Vöõa beâ toâng ñaù 0,5x1 M100 </v>
          </cell>
          <cell r="D6" t="str">
            <v>m³</v>
          </cell>
          <cell r="E6">
            <v>1</v>
          </cell>
        </row>
        <row r="7">
          <cell r="B7">
            <v>7</v>
          </cell>
          <cell r="C7" t="str">
            <v xml:space="preserve">Vöõa sa moát </v>
          </cell>
          <cell r="D7" t="str">
            <v>m³</v>
          </cell>
          <cell r="E7">
            <v>1</v>
          </cell>
        </row>
        <row r="8">
          <cell r="B8" t="str">
            <v>I5110</v>
          </cell>
          <cell r="C8" t="str">
            <v xml:space="preserve">Beâ toâng choáng moøn </v>
          </cell>
          <cell r="D8" t="str">
            <v>m³</v>
          </cell>
          <cell r="E8">
            <v>1</v>
          </cell>
        </row>
        <row r="9">
          <cell r="B9">
            <v>10</v>
          </cell>
          <cell r="C9" t="str">
            <v xml:space="preserve">Vöõa beâ toâng </v>
          </cell>
          <cell r="D9" t="str">
            <v>m³</v>
          </cell>
          <cell r="E9">
            <v>1</v>
          </cell>
        </row>
        <row r="10">
          <cell r="B10">
            <v>11</v>
          </cell>
          <cell r="C10" t="str">
            <v xml:space="preserve">Vöõa chòu löûa </v>
          </cell>
          <cell r="D10" t="str">
            <v>m³</v>
          </cell>
          <cell r="E10">
            <v>1</v>
          </cell>
        </row>
        <row r="11">
          <cell r="B11">
            <v>12</v>
          </cell>
          <cell r="C11" t="str">
            <v xml:space="preserve">Vöõa khoâng co ngoùt </v>
          </cell>
          <cell r="D11" t="str">
            <v>m³</v>
          </cell>
          <cell r="E11">
            <v>1</v>
          </cell>
        </row>
        <row r="12">
          <cell r="B12">
            <v>13</v>
          </cell>
          <cell r="C12" t="str">
            <v xml:space="preserve">Vöõa loùt </v>
          </cell>
          <cell r="D12" t="str">
            <v>m³</v>
          </cell>
          <cell r="E12">
            <v>1</v>
          </cell>
        </row>
        <row r="13">
          <cell r="B13">
            <v>14</v>
          </cell>
          <cell r="C13" t="str">
            <v xml:space="preserve">Vöõa mieát maïch </v>
          </cell>
          <cell r="D13" t="str">
            <v>m³</v>
          </cell>
          <cell r="E13">
            <v>1</v>
          </cell>
        </row>
        <row r="14">
          <cell r="B14">
            <v>15</v>
          </cell>
          <cell r="C14" t="str">
            <v xml:space="preserve">Vöõa phun khoâ </v>
          </cell>
          <cell r="D14" t="str">
            <v>m³</v>
          </cell>
          <cell r="E14">
            <v>1</v>
          </cell>
        </row>
        <row r="15">
          <cell r="B15">
            <v>16</v>
          </cell>
          <cell r="C15" t="str">
            <v xml:space="preserve">Vöõa xi maêng caùt vaøng </v>
          </cell>
          <cell r="D15" t="str">
            <v>m³</v>
          </cell>
          <cell r="E15">
            <v>1</v>
          </cell>
        </row>
        <row r="16">
          <cell r="B16">
            <v>17</v>
          </cell>
          <cell r="C16" t="str">
            <v xml:space="preserve">Vöõa xi maêng </v>
          </cell>
          <cell r="D16" t="str">
            <v>m³</v>
          </cell>
          <cell r="E16">
            <v>1</v>
          </cell>
        </row>
        <row r="17">
          <cell r="B17">
            <v>18</v>
          </cell>
          <cell r="C17" t="str">
            <v xml:space="preserve">Vöõa xi maêng maùc 100 </v>
          </cell>
          <cell r="D17" t="str">
            <v>m³</v>
          </cell>
          <cell r="E17">
            <v>1</v>
          </cell>
        </row>
        <row r="18">
          <cell r="B18">
            <v>2</v>
          </cell>
          <cell r="C18" t="str">
            <v>Vöõa beâ toâng ñaù 1x1 m²00</v>
          </cell>
          <cell r="D18" t="str">
            <v>m²</v>
          </cell>
          <cell r="E18">
            <v>1</v>
          </cell>
        </row>
        <row r="19">
          <cell r="B19">
            <v>3</v>
          </cell>
          <cell r="C19" t="str">
            <v xml:space="preserve">Vöõa xi maêng maùc 125 </v>
          </cell>
          <cell r="D19" t="str">
            <v>m³</v>
          </cell>
          <cell r="E19">
            <v>1</v>
          </cell>
        </row>
        <row r="20">
          <cell r="B20">
            <v>4</v>
          </cell>
          <cell r="C20" t="str">
            <v xml:space="preserve">Vöõa beâ toâng maùc 150 </v>
          </cell>
          <cell r="D20" t="str">
            <v>m³</v>
          </cell>
          <cell r="E20">
            <v>1</v>
          </cell>
        </row>
        <row r="21">
          <cell r="B21">
            <v>5</v>
          </cell>
          <cell r="C21" t="str">
            <v xml:space="preserve">Vöõa xi maêng cheøn chaân coät </v>
          </cell>
          <cell r="D21" t="str">
            <v>m³</v>
          </cell>
          <cell r="E21">
            <v>1</v>
          </cell>
        </row>
        <row r="22">
          <cell r="B22">
            <v>6</v>
          </cell>
          <cell r="C22" t="str">
            <v xml:space="preserve">Vöõa beâ toâng ñaù 2x4 maùc 150 </v>
          </cell>
          <cell r="D22" t="str">
            <v>m³</v>
          </cell>
          <cell r="E22">
            <v>1</v>
          </cell>
        </row>
        <row r="23">
          <cell r="B23">
            <v>8</v>
          </cell>
          <cell r="C23" t="str">
            <v xml:space="preserve">Vöõa phun öôùt </v>
          </cell>
          <cell r="D23" t="str">
            <v>m³</v>
          </cell>
          <cell r="E23">
            <v>1</v>
          </cell>
        </row>
        <row r="24">
          <cell r="B24">
            <v>9</v>
          </cell>
          <cell r="C24" t="str">
            <v xml:space="preserve">Vöõa </v>
          </cell>
          <cell r="D24" t="str">
            <v>m³</v>
          </cell>
          <cell r="E24">
            <v>1</v>
          </cell>
        </row>
        <row r="25">
          <cell r="B25" t="str">
            <v>AO101</v>
          </cell>
          <cell r="C25" t="str">
            <v>Caáp phoái vaät lieäu ñaù daêm ñen troän nhöïa pha daàu hoaëc nhöïa ñaëc, tyû leä nhöïa 4%</v>
          </cell>
          <cell r="D25" t="str">
            <v>taán</v>
          </cell>
          <cell r="E25">
            <v>1</v>
          </cell>
        </row>
        <row r="26">
          <cell r="B26" t="str">
            <v>AO102</v>
          </cell>
          <cell r="C26" t="str">
            <v>Caáp phoái vaät lieäu ñaù daêm ñen troän nhöïa pha daàu hoaëc nhöïa ñaëc, tyû leä nhöïa 4.5%</v>
          </cell>
          <cell r="D26" t="str">
            <v>taán</v>
          </cell>
          <cell r="E26">
            <v>1</v>
          </cell>
        </row>
        <row r="27">
          <cell r="B27" t="str">
            <v>AO103</v>
          </cell>
          <cell r="C27" t="str">
            <v>Caáp phoái vaät lieäu ñaù daêm ñen troän nhöïa pha daàu hoaëc nhöïa ñaëc, tyû leä nhöïa 5%</v>
          </cell>
          <cell r="D27" t="str">
            <v>taán</v>
          </cell>
          <cell r="E27">
            <v>1</v>
          </cell>
        </row>
        <row r="28">
          <cell r="B28" t="str">
            <v>AO104</v>
          </cell>
          <cell r="C28" t="str">
            <v>Caáp phoái vaät lieäu ñaù daêm ñen troän nhöïa pha daàu hoaëc nhöïa ñaëc, tyû leä nhöïa 5.5%</v>
          </cell>
          <cell r="D28" t="str">
            <v>taán</v>
          </cell>
          <cell r="E28">
            <v>1</v>
          </cell>
        </row>
        <row r="29">
          <cell r="B29" t="str">
            <v>AO105</v>
          </cell>
          <cell r="C29" t="str">
            <v>Caáp phoái vaät lieäu ñaù daêm ñen troän nhöïa pha daàu hoaëc nhöïa ñaëc, tyû leä nhöïa 6%</v>
          </cell>
          <cell r="D29" t="str">
            <v>taán</v>
          </cell>
          <cell r="E29">
            <v>1</v>
          </cell>
        </row>
        <row r="30">
          <cell r="B30" t="str">
            <v>AO201</v>
          </cell>
          <cell r="C30" t="str">
            <v>Caáp phoái vaät lieäu ñaù daêm ñen troän nhuõ töông hoaëc nhöïa , tyû leä nhuõ töông 7%</v>
          </cell>
          <cell r="D30" t="str">
            <v>taán</v>
          </cell>
          <cell r="E30">
            <v>1</v>
          </cell>
        </row>
        <row r="31">
          <cell r="B31" t="str">
            <v>AO202</v>
          </cell>
          <cell r="C31" t="str">
            <v>Caáp phoái vaät lieäu ñaù daêm ñen troän nhuõ töông hoaëc nhöïa , tyû leä nhuõ töông 8%</v>
          </cell>
          <cell r="D31" t="str">
            <v>taán</v>
          </cell>
          <cell r="E31">
            <v>1</v>
          </cell>
        </row>
        <row r="32">
          <cell r="B32" t="str">
            <v>AO203</v>
          </cell>
          <cell r="C32" t="str">
            <v>Caáp phoái vaät lieäu ñaù daêm ñen troän nhuõ töông hoaëc nhöïa , tyû leä nhuõ töông 9%</v>
          </cell>
          <cell r="D32" t="str">
            <v>taán</v>
          </cell>
          <cell r="E32">
            <v>1</v>
          </cell>
        </row>
        <row r="33">
          <cell r="B33" t="str">
            <v>AO204</v>
          </cell>
          <cell r="C33" t="str">
            <v>Caáp phoái vaät lieäu ñaù daêm ñen troän nhuõ töông hoaëc nhöïa , tyû leä nhuõ töông 10%</v>
          </cell>
          <cell r="D33" t="str">
            <v>taán</v>
          </cell>
          <cell r="E33">
            <v>1</v>
          </cell>
        </row>
        <row r="34">
          <cell r="B34" t="str">
            <v>AO301</v>
          </cell>
          <cell r="C34" t="str">
            <v xml:space="preserve">Caáp phoái khoaùng chaát vaät lieäu beâ toâng nhöïa, tyû leä phoái hôïp 5% </v>
          </cell>
          <cell r="D34" t="str">
            <v>taán</v>
          </cell>
          <cell r="E34">
            <v>1</v>
          </cell>
        </row>
        <row r="35">
          <cell r="B35" t="str">
            <v>AO302</v>
          </cell>
          <cell r="C35" t="str">
            <v xml:space="preserve">Caáp phoái khoaùng chaát  vaät lieäu beâ toâng nhöïa, tyû leä phoái hôïp 10% </v>
          </cell>
          <cell r="D35" t="str">
            <v>taán</v>
          </cell>
          <cell r="E35">
            <v>1</v>
          </cell>
        </row>
        <row r="36">
          <cell r="B36" t="str">
            <v>AO303</v>
          </cell>
          <cell r="C36" t="str">
            <v xml:space="preserve">Caáp phoái khoaùng chaát  vaät lieäu beâ toâng nhöïa, tyû leä phoái hôïp 15% </v>
          </cell>
          <cell r="D36" t="str">
            <v>taán</v>
          </cell>
          <cell r="E36">
            <v>1</v>
          </cell>
        </row>
        <row r="37">
          <cell r="B37" t="str">
            <v>AO304</v>
          </cell>
          <cell r="C37" t="str">
            <v xml:space="preserve">Caáp phoái khoaùng chaát vaät lieäu beâ toâng nhöïa, tyû leä phoái hôïp 20% </v>
          </cell>
          <cell r="D37" t="str">
            <v>taán</v>
          </cell>
          <cell r="E37">
            <v>1</v>
          </cell>
        </row>
        <row r="38">
          <cell r="B38" t="str">
            <v>AO305</v>
          </cell>
          <cell r="C38" t="str">
            <v xml:space="preserve">Caáp phoái khoaùng chaát  vaät lieäu beâ toâng nhöïa, tyû leä phoái hôïp 25% </v>
          </cell>
          <cell r="D38" t="str">
            <v>taán</v>
          </cell>
          <cell r="E38">
            <v>1</v>
          </cell>
        </row>
        <row r="39">
          <cell r="B39" t="str">
            <v>AO306</v>
          </cell>
          <cell r="C39" t="str">
            <v xml:space="preserve">Caáp phoái khoaùng chaát vaät lieäu beâ toâng nhöïa, tyû leä phoái hôïp 30% </v>
          </cell>
          <cell r="D39" t="str">
            <v>taán</v>
          </cell>
          <cell r="E39">
            <v>1</v>
          </cell>
        </row>
        <row r="40">
          <cell r="B40" t="str">
            <v>AO307</v>
          </cell>
          <cell r="C40" t="str">
            <v xml:space="preserve">Caáp phoái khoaùng chaát  vaät lieäu beâ toâng nhöïa, tyû leä phoái hôïp 35% </v>
          </cell>
          <cell r="D40" t="str">
            <v>taán</v>
          </cell>
          <cell r="E40">
            <v>1</v>
          </cell>
        </row>
        <row r="41">
          <cell r="B41" t="str">
            <v>AO308</v>
          </cell>
          <cell r="C41" t="str">
            <v xml:space="preserve">Caáp phoái khoaùng chaát  vaät lieäu beâ toâng nhöïa, tyû leä phoái hôïp 40% </v>
          </cell>
          <cell r="D41" t="str">
            <v>taán</v>
          </cell>
          <cell r="E41">
            <v>1</v>
          </cell>
        </row>
        <row r="42">
          <cell r="B42" t="str">
            <v>AO309</v>
          </cell>
          <cell r="C42" t="str">
            <v xml:space="preserve">Caáp phoái vaät lieäu beâ toâng nhöïa, tyû leä phoái hôïp 45% </v>
          </cell>
          <cell r="D42" t="str">
            <v>taán</v>
          </cell>
          <cell r="E42">
            <v>1</v>
          </cell>
        </row>
        <row r="43">
          <cell r="B43" t="str">
            <v>AO401</v>
          </cell>
          <cell r="C43" t="str">
            <v xml:space="preserve">Caáp phoái khoaùng chaát  vaät lieäu beâ toâng nhöïa, tyû leä phoái hôïp 50% </v>
          </cell>
          <cell r="D43" t="str">
            <v>taán</v>
          </cell>
          <cell r="E43">
            <v>1</v>
          </cell>
        </row>
        <row r="44">
          <cell r="B44" t="str">
            <v>AO402</v>
          </cell>
          <cell r="C44" t="str">
            <v xml:space="preserve">Caáp phoái khoaùng chaát  vaät lieäu beâ toâng nhöïa, tyû leä phoái hôïp 55% </v>
          </cell>
          <cell r="D44" t="str">
            <v>taán</v>
          </cell>
          <cell r="E44">
            <v>1</v>
          </cell>
        </row>
        <row r="45">
          <cell r="B45" t="str">
            <v>AO403</v>
          </cell>
          <cell r="C45" t="str">
            <v xml:space="preserve">Caáp phoái khoaùng chaát vaät lieäu beâ toâng nhöïa, tyû leä phoái hôïp 60% </v>
          </cell>
          <cell r="D45" t="str">
            <v>taán</v>
          </cell>
          <cell r="E45">
            <v>1</v>
          </cell>
        </row>
        <row r="46">
          <cell r="B46" t="str">
            <v>AO404</v>
          </cell>
          <cell r="C46" t="str">
            <v xml:space="preserve">Caáp phoái khoaùng chaát vaät lieäu beâ toâng nhöïa, tyû leä phoái hôïp 65% </v>
          </cell>
          <cell r="D46" t="str">
            <v>taán</v>
          </cell>
          <cell r="E46">
            <v>1</v>
          </cell>
        </row>
        <row r="47">
          <cell r="B47" t="str">
            <v>AO405</v>
          </cell>
          <cell r="C47" t="str">
            <v xml:space="preserve">Caáp phoái khoaùng chaát vaät lieäu beâ toâng nhöïa, tyû leä phoái hôïp 70% </v>
          </cell>
          <cell r="D47" t="str">
            <v>taán</v>
          </cell>
          <cell r="E47">
            <v>1</v>
          </cell>
        </row>
        <row r="48">
          <cell r="B48" t="str">
            <v>AO406</v>
          </cell>
          <cell r="C48" t="str">
            <v xml:space="preserve">Caáp phoái khoaùng chaát vaät lieäu beâ toâng nhöïa, tyû leä phoái hôïp 75% </v>
          </cell>
          <cell r="D48" t="str">
            <v>taán</v>
          </cell>
          <cell r="E48">
            <v>1</v>
          </cell>
        </row>
        <row r="49">
          <cell r="B49" t="str">
            <v>AO407</v>
          </cell>
          <cell r="C49" t="str">
            <v xml:space="preserve">Caáp phoái khoaùng chaát vaät lieäu beâ toâng nhöïa, tyû leä phoái hôïp 80% </v>
          </cell>
          <cell r="D49" t="str">
            <v>taán</v>
          </cell>
          <cell r="E49">
            <v>1</v>
          </cell>
        </row>
        <row r="50">
          <cell r="B50" t="str">
            <v>AO408</v>
          </cell>
          <cell r="C50" t="str">
            <v xml:space="preserve">Caáp phoái khoaùng chaát vaät lieäu beâ toâng nhöïa, tyû leä phoái hôïp 85% </v>
          </cell>
          <cell r="D50" t="str">
            <v>taán</v>
          </cell>
          <cell r="E50">
            <v>1</v>
          </cell>
        </row>
        <row r="51">
          <cell r="B51" t="str">
            <v>AO409</v>
          </cell>
          <cell r="C51" t="str">
            <v xml:space="preserve">Caáp phoái khoaùng chaát vaät lieäu beâ toâng nhöïa, tyû leä phoái hôïp 90% </v>
          </cell>
          <cell r="D51" t="str">
            <v>taán</v>
          </cell>
          <cell r="E51">
            <v>1</v>
          </cell>
        </row>
        <row r="52">
          <cell r="B52" t="str">
            <v>AO501</v>
          </cell>
          <cell r="C52" t="str">
            <v xml:space="preserve">Caáp phoái nhöïa bi tum cho vaät lieäu beâ toâng nhöïa coù tyû leä nhöïa laø 4% </v>
          </cell>
          <cell r="D52" t="str">
            <v>taán</v>
          </cell>
          <cell r="E52">
            <v>1</v>
          </cell>
        </row>
        <row r="53">
          <cell r="B53" t="str">
            <v>AO502</v>
          </cell>
          <cell r="C53" t="str">
            <v xml:space="preserve">Caáp phoái nhöïa bi tum cho vaät lieäu beâ toâng nhöïa coù tyû leä nhöïa laø 4.5% </v>
          </cell>
          <cell r="D53" t="str">
            <v>taán</v>
          </cell>
          <cell r="E53">
            <v>1</v>
          </cell>
        </row>
        <row r="54">
          <cell r="B54" t="str">
            <v>AO503</v>
          </cell>
          <cell r="C54" t="str">
            <v xml:space="preserve">Caáp phoái nhöïa bi tum cho vaät lieäu beâ toâng nhöïa coù tyû leä nhöïa laø 5% </v>
          </cell>
          <cell r="D54" t="str">
            <v>taán</v>
          </cell>
          <cell r="E54">
            <v>1</v>
          </cell>
        </row>
        <row r="55">
          <cell r="B55" t="str">
            <v>AO504</v>
          </cell>
          <cell r="C55" t="str">
            <v xml:space="preserve">Caáp phoái nhöïa bi tum cho vaät lieäu beâ toâng nhöïa coù tyû leä nhöïa laø 5.5% </v>
          </cell>
          <cell r="D55" t="str">
            <v>taán</v>
          </cell>
          <cell r="E55">
            <v>1</v>
          </cell>
        </row>
        <row r="56">
          <cell r="B56" t="str">
            <v>AO505</v>
          </cell>
          <cell r="C56" t="str">
            <v xml:space="preserve">Caáp phoái nhöïa bi tum cho vaät lieäu beâ toâng nhöïa coù tyû leä nhöïa laø 6% </v>
          </cell>
          <cell r="D56" t="str">
            <v>taán</v>
          </cell>
          <cell r="E56">
            <v>1</v>
          </cell>
        </row>
        <row r="57">
          <cell r="B57" t="str">
            <v>AO506</v>
          </cell>
          <cell r="C57" t="str">
            <v xml:space="preserve">Caáp phoái nhöïa bi tum cho vaät lieäu beâ toâng nhöïa coù tyû leä nhöïa laø 6% </v>
          </cell>
          <cell r="D57" t="str">
            <v>taán</v>
          </cell>
          <cell r="E57">
            <v>1</v>
          </cell>
        </row>
        <row r="58">
          <cell r="B58" t="str">
            <v>AO601</v>
          </cell>
          <cell r="C58" t="str">
            <v xml:space="preserve">Caáp phoái nhöïa bi tum cho vaät lieäu beâ toâng nhöïa coù tyû leä nhöïa laø 7% </v>
          </cell>
          <cell r="D58" t="str">
            <v>taán</v>
          </cell>
          <cell r="E58">
            <v>1</v>
          </cell>
        </row>
        <row r="59">
          <cell r="B59" t="str">
            <v>AO602</v>
          </cell>
          <cell r="C59" t="str">
            <v xml:space="preserve">Caáp phoái nhöïa bi tum cho vaät lieäu beâ toâng nhöïa coù tyû leä nhöïa laø 7.5% </v>
          </cell>
          <cell r="D59" t="str">
            <v>taán</v>
          </cell>
          <cell r="E59">
            <v>1</v>
          </cell>
        </row>
        <row r="60">
          <cell r="B60" t="str">
            <v>AO603</v>
          </cell>
          <cell r="C60" t="str">
            <v xml:space="preserve">Caáp phoái nhöïa bi tum cho vaät lieäu beâ toâng nhöïa coù tyû leä nhöïa laø 8% </v>
          </cell>
          <cell r="D60" t="str">
            <v>taán</v>
          </cell>
          <cell r="E60">
            <v>1</v>
          </cell>
        </row>
        <row r="61">
          <cell r="B61" t="str">
            <v>AO604</v>
          </cell>
          <cell r="C61" t="str">
            <v xml:space="preserve">Caáp phoái nhöïa bi tum cho vaät lieäu beâ toâng nhöïa coù tyû leä nhöïa laø 8.5% </v>
          </cell>
          <cell r="D61" t="str">
            <v>taán</v>
          </cell>
          <cell r="E61">
            <v>1</v>
          </cell>
        </row>
        <row r="62">
          <cell r="B62" t="str">
            <v>AO605</v>
          </cell>
          <cell r="C62" t="str">
            <v xml:space="preserve">Caáp phoái nhöïa bi tum cho vaät lieäu beâ toâng nhöïa coù tyû leä nhöïa laø 9% </v>
          </cell>
          <cell r="D62" t="str">
            <v>taán</v>
          </cell>
          <cell r="E62">
            <v>1</v>
          </cell>
        </row>
        <row r="63">
          <cell r="B63" t="str">
            <v>AO701</v>
          </cell>
          <cell r="C63" t="str">
            <v xml:space="preserve">Caáp phoái vaät lieäu nhöïa pha daàu, tyû leä daàu 10% </v>
          </cell>
          <cell r="D63" t="str">
            <v>taán</v>
          </cell>
          <cell r="E63">
            <v>1</v>
          </cell>
        </row>
        <row r="64">
          <cell r="B64" t="str">
            <v>AO702</v>
          </cell>
          <cell r="C64" t="str">
            <v xml:space="preserve">Caáp phoái vaät lieäu nhöïa pha daàu, tyû leä daàu 15% </v>
          </cell>
          <cell r="D64" t="str">
            <v>taán</v>
          </cell>
          <cell r="E64">
            <v>1</v>
          </cell>
        </row>
        <row r="65">
          <cell r="B65" t="str">
            <v>AO703</v>
          </cell>
          <cell r="C65" t="str">
            <v xml:space="preserve">Caáp phoái vaät lieäu nhöïa pha daàu, tyû leä daàu 20% </v>
          </cell>
          <cell r="D65" t="str">
            <v>taán</v>
          </cell>
          <cell r="E65">
            <v>1</v>
          </cell>
        </row>
        <row r="66">
          <cell r="B66" t="str">
            <v>AO704</v>
          </cell>
          <cell r="C66" t="str">
            <v xml:space="preserve">Caáp phoái vaät lieäu nhöïa pha daàu, tyû leä daàu 25% </v>
          </cell>
          <cell r="D66" t="str">
            <v>taán</v>
          </cell>
          <cell r="E66">
            <v>1</v>
          </cell>
        </row>
        <row r="67">
          <cell r="B67" t="str">
            <v>AO705</v>
          </cell>
          <cell r="C67" t="str">
            <v xml:space="preserve">Caáp phoái vaät lieäu nhöïa pha daàu, tyû leä daàu 30% </v>
          </cell>
          <cell r="D67" t="str">
            <v>taán</v>
          </cell>
          <cell r="E67">
            <v>1</v>
          </cell>
        </row>
        <row r="68">
          <cell r="B68" t="str">
            <v>AO801</v>
          </cell>
          <cell r="C68" t="str">
            <v xml:space="preserve">Caáp phoái vaät lieäu nhuõ töông nhöïa ñöôøng, tyû leä nhöïa 50% </v>
          </cell>
          <cell r="D68" t="str">
            <v>taán</v>
          </cell>
          <cell r="E68">
            <v>1</v>
          </cell>
        </row>
        <row r="69">
          <cell r="B69" t="str">
            <v>AO802</v>
          </cell>
          <cell r="C69" t="str">
            <v xml:space="preserve">Caáp phoái vaät lieäu nhuõ töông nhöïa ñöôøng, tyû leä nhöïa 55% </v>
          </cell>
          <cell r="D69" t="str">
            <v>taán</v>
          </cell>
          <cell r="E69">
            <v>1</v>
          </cell>
        </row>
        <row r="70">
          <cell r="B70" t="str">
            <v>AO803</v>
          </cell>
          <cell r="C70" t="str">
            <v xml:space="preserve">Caáp phoái vaät lieäu nhuõ töông nhöïa ñöôøng, tyû leä nhöïa 60% </v>
          </cell>
          <cell r="D70" t="str">
            <v>taán</v>
          </cell>
          <cell r="E70">
            <v>1</v>
          </cell>
        </row>
        <row r="71">
          <cell r="B71" t="str">
            <v>B1111</v>
          </cell>
          <cell r="C71" t="str">
            <v>Vöõa tam hôïp caùt vaøng maùc 10, moâ ñun ñoä lôùn cuûa caùt Ml&gt;2, xi maêng PC30</v>
          </cell>
          <cell r="D71" t="str">
            <v>m³</v>
          </cell>
          <cell r="E71">
            <v>1</v>
          </cell>
        </row>
        <row r="72">
          <cell r="B72" t="str">
            <v>B1112</v>
          </cell>
          <cell r="C72" t="str">
            <v>Vöõa tam hôïp caùt vaøng maùc 25, moâ ñun ñoä lôùn cuûa caùt Ml&gt;2, xi maêng PC30</v>
          </cell>
          <cell r="D72" t="str">
            <v>m³</v>
          </cell>
          <cell r="E72">
            <v>1</v>
          </cell>
        </row>
        <row r="73">
          <cell r="B73" t="str">
            <v>B1113</v>
          </cell>
          <cell r="C73" t="str">
            <v>Vöõa tam hôïp caùt vaøng maùc 50, moâ ñun ñoä lôùn cuûa caùt Ml&gt;2, xi maêng PC30</v>
          </cell>
          <cell r="D73" t="str">
            <v>m³</v>
          </cell>
          <cell r="E73">
            <v>1</v>
          </cell>
        </row>
        <row r="74">
          <cell r="B74" t="str">
            <v>B1114</v>
          </cell>
          <cell r="C74" t="str">
            <v>Vöõa tam hôïp caùt vaøng maùc 75, moâ ñun ñoä lôùn cuûa caùt Ml&gt;2, xi maêng PC30</v>
          </cell>
          <cell r="D74" t="str">
            <v>m³</v>
          </cell>
          <cell r="E74">
            <v>1</v>
          </cell>
        </row>
        <row r="75">
          <cell r="B75" t="str">
            <v>B1115</v>
          </cell>
          <cell r="C75" t="str">
            <v>Vöõa tam hôïp caùt vaøng maùc 100, moâ ñun ñoä lôùn cuûa caùt Ml&gt;2, xi maêng PC30</v>
          </cell>
          <cell r="D75" t="str">
            <v>m³</v>
          </cell>
          <cell r="E75">
            <v>1</v>
          </cell>
        </row>
        <row r="76">
          <cell r="B76" t="str">
            <v>B1121</v>
          </cell>
          <cell r="C76" t="str">
            <v>Vöõa tam hôïp caùt mòn maùc 10, moâ ñun ñoä lôùn caùt Ml=1.5-2.0, xi maêng PC30</v>
          </cell>
          <cell r="D76" t="str">
            <v>m³</v>
          </cell>
          <cell r="E76">
            <v>1</v>
          </cell>
        </row>
        <row r="77">
          <cell r="B77" t="str">
            <v>B1122</v>
          </cell>
          <cell r="C77" t="str">
            <v>Vöõa tam hôïp caùt mòn maùc 25, moâ ñun ñoä lôùn caùt Ml=1.5-2.0, xi maêng PC30</v>
          </cell>
          <cell r="D77" t="str">
            <v>m³</v>
          </cell>
          <cell r="E77">
            <v>1</v>
          </cell>
        </row>
        <row r="78">
          <cell r="B78" t="str">
            <v>B1123</v>
          </cell>
          <cell r="C78" t="str">
            <v>Vöõa tam hôïp caùt mòn maùc 50, moâ ñun ñoä lôùn caùt Ml=1.5-2.0, xi maêng PC30</v>
          </cell>
          <cell r="D78" t="str">
            <v>m³</v>
          </cell>
          <cell r="E78">
            <v>1</v>
          </cell>
        </row>
        <row r="79">
          <cell r="B79" t="str">
            <v>B1124</v>
          </cell>
          <cell r="C79" t="str">
            <v>Vöõa tam hôïp caùt mòn maùc 75, moâ ñun ñoä lôùn caùt Ml=1.5-2.0, xi maêng PC30</v>
          </cell>
          <cell r="D79" t="str">
            <v>m³</v>
          </cell>
          <cell r="E79">
            <v>1</v>
          </cell>
        </row>
        <row r="80">
          <cell r="B80" t="str">
            <v>B1131</v>
          </cell>
          <cell r="C80" t="str">
            <v>Vöõa tam hôïp caùt mòn maùc 10, moâ ñun ñoä lôùn caùt Ml=0.7-1.4, xi maêng PC30</v>
          </cell>
          <cell r="D80" t="str">
            <v>m³</v>
          </cell>
          <cell r="E80">
            <v>1</v>
          </cell>
        </row>
        <row r="81">
          <cell r="B81" t="str">
            <v>B1132</v>
          </cell>
          <cell r="C81" t="str">
            <v>Vöõa tam hôïp caùt mòn maùc 25, moâ ñun ñoä lôùn caùt Ml=0.7-1.4, xi maêng PC30</v>
          </cell>
          <cell r="D81" t="str">
            <v>m³</v>
          </cell>
          <cell r="E81">
            <v>1</v>
          </cell>
        </row>
        <row r="82">
          <cell r="B82" t="str">
            <v>B1133</v>
          </cell>
          <cell r="C82" t="str">
            <v>Vöõa tam hôïp caùt mòn maùc 50, moâ ñun ñoä lôùn caùt Ml=0.7-1.4, xi maêng PC30</v>
          </cell>
          <cell r="D82" t="str">
            <v>m³</v>
          </cell>
          <cell r="E82">
            <v>1</v>
          </cell>
        </row>
        <row r="83">
          <cell r="B83" t="str">
            <v>B1212</v>
          </cell>
          <cell r="C83" t="str">
            <v>Vöõa xi maêng caùt vaøng maùc 25, moâ ñun ñoä lôùn cuûa caùt Ml&gt;2, xi maêng PC30</v>
          </cell>
          <cell r="D83" t="str">
            <v>m³</v>
          </cell>
          <cell r="E83">
            <v>1</v>
          </cell>
        </row>
        <row r="84">
          <cell r="B84" t="str">
            <v>B1213</v>
          </cell>
          <cell r="C84" t="str">
            <v>Vöõa xi maêng caùt vaøng maùc 50, moâ ñun ñoä lôùn cuûa caùt Ml&gt;2, xi maêng PC30</v>
          </cell>
          <cell r="D84" t="str">
            <v>m³</v>
          </cell>
          <cell r="E84">
            <v>1</v>
          </cell>
        </row>
        <row r="85">
          <cell r="B85" t="str">
            <v>B1214</v>
          </cell>
          <cell r="C85" t="str">
            <v>Vöõa xi maêng caùt vaøng maùc 75, moâ ñun ñoä lôùn cuûa caùt Ml&gt;2, xi maêng PC30</v>
          </cell>
          <cell r="D85" t="str">
            <v>m³</v>
          </cell>
          <cell r="E85">
            <v>1</v>
          </cell>
        </row>
        <row r="86">
          <cell r="B86" t="str">
            <v>B1215</v>
          </cell>
          <cell r="C86" t="str">
            <v>Vöõa xi maêng caùt vaøng maùc 100, moâ ñun ñoä lôùn cuûa caùt Ml&gt;2, xi maêng PC30</v>
          </cell>
          <cell r="D86" t="str">
            <v>m³</v>
          </cell>
          <cell r="E86">
            <v>1</v>
          </cell>
        </row>
        <row r="87">
          <cell r="B87" t="str">
            <v>B1216</v>
          </cell>
          <cell r="C87" t="str">
            <v>Vöõa xi maêng caùt vaøng maùc 125, moâ ñun ñoä lôùn cuûa caùt Ml&gt;2, xi maêng PC30</v>
          </cell>
          <cell r="D87" t="str">
            <v>m³</v>
          </cell>
          <cell r="E87">
            <v>1</v>
          </cell>
        </row>
        <row r="88">
          <cell r="B88" t="str">
            <v>B1222</v>
          </cell>
          <cell r="C88" t="str">
            <v>Vöõa xi maêng caùt mòn maùc 25, moâ ñun ñoä lôùn cuûa caùt  Ml=1.5-2, xi maêng PC30</v>
          </cell>
          <cell r="D88" t="str">
            <v>m³</v>
          </cell>
          <cell r="E88">
            <v>1</v>
          </cell>
        </row>
        <row r="89">
          <cell r="B89" t="str">
            <v>B1223</v>
          </cell>
          <cell r="C89" t="str">
            <v>Vöõa xi maêng caùt mòn maùc 50, moâ ñun ñoä lôùn cuûa caùt  Ml=1.5-2, xi maêng PC30</v>
          </cell>
          <cell r="D89" t="str">
            <v>m³</v>
          </cell>
          <cell r="E89">
            <v>1</v>
          </cell>
        </row>
        <row r="90">
          <cell r="B90" t="str">
            <v>B1224</v>
          </cell>
          <cell r="C90" t="str">
            <v>Vöõa xi maêng caùt mòn maùc 75, moâ ñun ñoä lôùn cuûa caùt  Ml=1.5-2, xi maêng PC30</v>
          </cell>
          <cell r="D90" t="str">
            <v>m³</v>
          </cell>
          <cell r="E90">
            <v>1</v>
          </cell>
        </row>
        <row r="91">
          <cell r="B91" t="str">
            <v>B1225</v>
          </cell>
          <cell r="C91" t="str">
            <v>Vöõa xi maêng caùt mòn maùc 100, moâ ñun ñoä lôùn cuûa caùt  Ml=1.5-2, xi maêng PC30</v>
          </cell>
          <cell r="D91" t="str">
            <v>m³</v>
          </cell>
          <cell r="E91">
            <v>1</v>
          </cell>
        </row>
        <row r="92">
          <cell r="B92" t="str">
            <v>B1232</v>
          </cell>
          <cell r="C92" t="str">
            <v>Vöõa xi maêng caùt mòn maùc 25, moâ ñun ñoä lôùn cuûa caùt  Ml=0.7-1.4, xi maêng PC30</v>
          </cell>
          <cell r="D92" t="str">
            <v>m³</v>
          </cell>
          <cell r="E92">
            <v>1</v>
          </cell>
        </row>
        <row r="93">
          <cell r="B93" t="str">
            <v>B1233</v>
          </cell>
          <cell r="C93" t="str">
            <v>Vöõa xi maêng caùt mòn maùc 50, moâ ñun ñoä lôùn cuûa caùt  Ml=0.7-1.4, xi maêng PC30</v>
          </cell>
          <cell r="D93" t="str">
            <v>m³</v>
          </cell>
          <cell r="E93">
            <v>1</v>
          </cell>
        </row>
        <row r="94">
          <cell r="B94" t="str">
            <v>B1234</v>
          </cell>
          <cell r="C94" t="str">
            <v>Vöõa xi maêng caùt mòn maùc 75, moâ ñun ñoä lôùn cuûa caùt  Ml=0.7-1.4, xi maêng PC30</v>
          </cell>
          <cell r="D94" t="str">
            <v>m³</v>
          </cell>
          <cell r="E94">
            <v>1</v>
          </cell>
        </row>
        <row r="96">
          <cell r="B96" t="str">
            <v>B2112</v>
          </cell>
          <cell r="C96" t="str">
            <v>Vöõa tam hôïp caùt vaøng maùc 25, moâ ñun ñoä lôùn cuûa caùt Ml&gt;2, xi maêng PC40</v>
          </cell>
          <cell r="D96" t="str">
            <v>m³</v>
          </cell>
          <cell r="E96">
            <v>1</v>
          </cell>
        </row>
        <row r="97">
          <cell r="B97" t="str">
            <v>B2113</v>
          </cell>
          <cell r="C97" t="str">
            <v>Vöõa tam hôïp caùt vaøng maùc 50, moâ ñun ñoä lôùn cuûa caùt Ml&gt;2, xi maêng PC40</v>
          </cell>
          <cell r="D97" t="str">
            <v>m³</v>
          </cell>
          <cell r="E97">
            <v>1</v>
          </cell>
        </row>
        <row r="98">
          <cell r="B98" t="str">
            <v>B2114</v>
          </cell>
          <cell r="C98" t="str">
            <v>Vöõa tam hôïp caùt vaøng maùc 75, moâ ñun ñoä lôùn cuûa caùt Ml&gt;2, xi maêng PC40</v>
          </cell>
          <cell r="D98" t="str">
            <v>m³</v>
          </cell>
          <cell r="E98">
            <v>1</v>
          </cell>
        </row>
        <row r="99">
          <cell r="B99" t="str">
            <v>B2115</v>
          </cell>
          <cell r="C99" t="str">
            <v>Vöõa tam hôïp caùt vaøng maùc 100, moâ ñun ñoä lôùn cuûa caùt Ml&gt;2, xi maêng PC40</v>
          </cell>
          <cell r="D99" t="str">
            <v>m³</v>
          </cell>
          <cell r="E99">
            <v>1</v>
          </cell>
        </row>
        <row r="100">
          <cell r="B100" t="str">
            <v>B2116</v>
          </cell>
          <cell r="C100" t="str">
            <v>Vöõa tam hôïp caùt vaøng maùc 125, moâ ñun ñoä lôùn cuûa caùt Ml&gt;2, xi maêng PC40</v>
          </cell>
          <cell r="D100" t="str">
            <v>m³</v>
          </cell>
          <cell r="E100">
            <v>1</v>
          </cell>
        </row>
        <row r="101">
          <cell r="B101" t="str">
            <v>B2122</v>
          </cell>
          <cell r="C101" t="str">
            <v>Vöõa tam hôïp caùt mòn maùc 25, moâ ñun ñoä lôùn caùt Ml=1.5-2.0, xi maêng PC40</v>
          </cell>
          <cell r="D101" t="str">
            <v>m³</v>
          </cell>
          <cell r="E101">
            <v>1</v>
          </cell>
        </row>
        <row r="102">
          <cell r="B102" t="str">
            <v>B2123</v>
          </cell>
          <cell r="C102" t="str">
            <v>Vöõa tam hôïp caùt mòn maùc 50, moâ ñun ñoä lôùn caùt Ml=1.5-2.0, xi maêng PC40</v>
          </cell>
          <cell r="D102" t="str">
            <v>m³</v>
          </cell>
          <cell r="E102">
            <v>1</v>
          </cell>
        </row>
        <row r="103">
          <cell r="B103" t="str">
            <v>B2124</v>
          </cell>
          <cell r="C103" t="str">
            <v>Vöõa tam hôïp caùt mòn maùc 75, moâ ñun ñoä lôùn caùt Ml=1.5-2.0, xi maêng PC40</v>
          </cell>
          <cell r="D103" t="str">
            <v>m³</v>
          </cell>
          <cell r="E103">
            <v>1</v>
          </cell>
        </row>
        <row r="104">
          <cell r="B104" t="str">
            <v>B2125</v>
          </cell>
          <cell r="C104" t="str">
            <v>Vöõa tam hôïp caùt mòn maùc 100, moâ ñun ñoä lôùn caùt Ml=1.5-2.0, xi maêng PC40</v>
          </cell>
          <cell r="D104" t="str">
            <v>m³</v>
          </cell>
          <cell r="E104">
            <v>1</v>
          </cell>
        </row>
        <row r="105">
          <cell r="B105" t="str">
            <v>B2132</v>
          </cell>
          <cell r="C105" t="str">
            <v>Vöõa tam hôïp caùt mòn maùc 25, moâ ñun ñoä lôùn caùt Ml=0.7-1.4, xi maêng PC40</v>
          </cell>
          <cell r="D105" t="str">
            <v>m³</v>
          </cell>
          <cell r="E105">
            <v>1</v>
          </cell>
        </row>
        <row r="106">
          <cell r="B106" t="str">
            <v>B2133</v>
          </cell>
          <cell r="C106" t="str">
            <v>Vöõa tam hôïp caùt mòn maùc 50, moâ ñun ñoä lôùn caùt Ml=0.7-1.4, xi maêng PC40</v>
          </cell>
          <cell r="D106" t="str">
            <v>m³</v>
          </cell>
          <cell r="E106">
            <v>1</v>
          </cell>
        </row>
        <row r="107">
          <cell r="B107" t="str">
            <v>B2134</v>
          </cell>
          <cell r="C107" t="str">
            <v>Vöõa tam hôïp caùt mòn maùc 75, moâ ñun ñoä lôùn caùt Ml=0.7-1.4, xi maêng PC40</v>
          </cell>
          <cell r="D107" t="str">
            <v>m³</v>
          </cell>
          <cell r="E107">
            <v>1</v>
          </cell>
        </row>
        <row r="108">
          <cell r="B108" t="str">
            <v>B2212</v>
          </cell>
          <cell r="C108" t="str">
            <v>Vöõa xi maêng caùt vaøng maùc 25, moâ ñun ñoä lôùn cuûa caùt Ml&gt;2, xi maêng PC40</v>
          </cell>
          <cell r="D108" t="str">
            <v>m³</v>
          </cell>
          <cell r="E108">
            <v>1</v>
          </cell>
        </row>
        <row r="109">
          <cell r="B109" t="str">
            <v>B2213</v>
          </cell>
          <cell r="C109" t="str">
            <v>Vöõa xi maêng caùt vaøng maùc 50, moâ ñun ñoä lôùn cuûa caùt Ml&gt;2, xi maêng PC40</v>
          </cell>
          <cell r="D109" t="str">
            <v>m³</v>
          </cell>
          <cell r="E109">
            <v>1</v>
          </cell>
        </row>
        <row r="110">
          <cell r="B110" t="str">
            <v>B2214</v>
          </cell>
          <cell r="C110" t="str">
            <v>Vöõa xi maêng caùt vaøng maùc 75, moâ ñun ñoä lôùn cuûa caùt Ml&gt;2, xi maêng PC40</v>
          </cell>
          <cell r="D110" t="str">
            <v>m³</v>
          </cell>
          <cell r="E110">
            <v>1</v>
          </cell>
        </row>
        <row r="111">
          <cell r="B111" t="str">
            <v>B2215</v>
          </cell>
          <cell r="C111" t="str">
            <v>Vöõa xi maêng caùt vaøng maùc 100, moâ ñun ñoä lôùn cuûa caùt Ml&gt;2, xi maêng PC40</v>
          </cell>
          <cell r="D111" t="str">
            <v>m³</v>
          </cell>
          <cell r="E111">
            <v>1</v>
          </cell>
        </row>
        <row r="112">
          <cell r="B112" t="str">
            <v>B2216</v>
          </cell>
          <cell r="C112" t="str">
            <v>Vöõa xi maêng caùt vaøng maùc 125, moâ ñun ñoä lôùn cuûa caùt Ml&gt;2, xi maêng PC40</v>
          </cell>
          <cell r="D112" t="str">
            <v>m³</v>
          </cell>
          <cell r="E112">
            <v>1</v>
          </cell>
        </row>
        <row r="113">
          <cell r="B113" t="str">
            <v>B2217</v>
          </cell>
          <cell r="C113" t="str">
            <v>Vöõa xi maêng caùt vaøng maùc 150, moâ ñun ñoä lôùn cuûa caùt Ml&gt;2, xi maêng PC40</v>
          </cell>
          <cell r="D113" t="str">
            <v>m³</v>
          </cell>
          <cell r="E113">
            <v>1</v>
          </cell>
        </row>
        <row r="114">
          <cell r="B114" t="str">
            <v>B2222</v>
          </cell>
          <cell r="C114" t="str">
            <v xml:space="preserve">Vöõa xi maêng caùt mòn maùc 25, moâ ñun ñoä lôùn cuûa caùt  Ml=1.5-2, xi maêng PC40 </v>
          </cell>
          <cell r="D114" t="str">
            <v>m³</v>
          </cell>
          <cell r="E114">
            <v>1</v>
          </cell>
        </row>
        <row r="115">
          <cell r="B115" t="str">
            <v>B2223</v>
          </cell>
          <cell r="C115" t="str">
            <v xml:space="preserve">Vöõa xi maêng caùt mòn maùc 50, moâ ñun ñoä lôùn cuûa caùt  Ml=1.5-2, xi maêng PC40 </v>
          </cell>
          <cell r="D115" t="str">
            <v>m³</v>
          </cell>
          <cell r="E115">
            <v>1</v>
          </cell>
        </row>
        <row r="116">
          <cell r="B116" t="str">
            <v>B2224</v>
          </cell>
          <cell r="C116" t="str">
            <v xml:space="preserve">Vöõa xi maêng caùt mòn maùc 75, moâ ñun ñoä lôùn cuûa caùt  Ml=1.5-2, xi maêng PC40 </v>
          </cell>
          <cell r="D116" t="str">
            <v>m³</v>
          </cell>
          <cell r="E116">
            <v>1</v>
          </cell>
        </row>
        <row r="117">
          <cell r="B117" t="str">
            <v>B2225</v>
          </cell>
          <cell r="C117" t="str">
            <v>Vöõa xi maêng caùt mòn maùc 100, moâ ñun ñoä lôùn cuûa caùt  Ml=1.5-2, xi maêng PC40</v>
          </cell>
          <cell r="D117" t="str">
            <v>m³</v>
          </cell>
          <cell r="E117">
            <v>1</v>
          </cell>
        </row>
        <row r="118">
          <cell r="B118" t="str">
            <v>B2226</v>
          </cell>
          <cell r="C118" t="str">
            <v xml:space="preserve">Vöõa xi maêng caùt mòn maùc 125, moâ ñun ñoä lôùn cuûa caùt  Ml=1.5-2, xi maêng PC40 </v>
          </cell>
          <cell r="D118" t="str">
            <v>m³</v>
          </cell>
          <cell r="E118">
            <v>1</v>
          </cell>
        </row>
        <row r="119">
          <cell r="B119" t="str">
            <v>B2232</v>
          </cell>
          <cell r="C119" t="str">
            <v xml:space="preserve">Vöõa xi maêng caùt mòn maùc 25, moâ ñun ñoä lôùn cuûa caùt  Ml=0.7-1.4, xi maêng PC40 </v>
          </cell>
          <cell r="D119" t="str">
            <v>m³</v>
          </cell>
          <cell r="E119">
            <v>1</v>
          </cell>
        </row>
        <row r="120">
          <cell r="B120" t="str">
            <v>B2233</v>
          </cell>
          <cell r="C120" t="str">
            <v xml:space="preserve">Vöõa xi maêng caùt mòn maùc 50, moâ ñun ñoä lôùn cuûa caùt  Ml=0.7-1.4, xi maêng PC40 </v>
          </cell>
          <cell r="D120" t="str">
            <v>m³</v>
          </cell>
          <cell r="E120">
            <v>1</v>
          </cell>
        </row>
        <row r="121">
          <cell r="B121" t="str">
            <v>B2234</v>
          </cell>
          <cell r="C121" t="str">
            <v xml:space="preserve">Vöõa xi maêng caùt mòn maùc 75, moâ ñun ñoä lôùn cuûa caùt  Ml=0.7-1.4, xi maêng PC40 </v>
          </cell>
          <cell r="D121" t="str">
            <v>m³</v>
          </cell>
          <cell r="E121">
            <v>1</v>
          </cell>
        </row>
        <row r="122">
          <cell r="B122" t="str">
            <v>B2235</v>
          </cell>
          <cell r="C122" t="str">
            <v xml:space="preserve">Vöõa xi maêng caùt mòn maùc 100, moâ ñun ñoä lôùn cuûa caùt  Ml=0.7-1.4, xi maêng PC40 </v>
          </cell>
          <cell r="D122" t="str">
            <v>m³</v>
          </cell>
          <cell r="E122">
            <v>1</v>
          </cell>
        </row>
        <row r="123">
          <cell r="B123" t="str">
            <v>C2111</v>
          </cell>
          <cell r="C123" t="str">
            <v xml:space="preserve">Vöõa beâ toâng maùc 100, ñaù  0.5x1cm, ñoä suït 2-4cm, xi maêng PC30 </v>
          </cell>
          <cell r="D123" t="str">
            <v>m³</v>
          </cell>
          <cell r="E123">
            <v>1</v>
          </cell>
        </row>
        <row r="124">
          <cell r="B124" t="str">
            <v>C2112</v>
          </cell>
          <cell r="C124" t="str">
            <v xml:space="preserve">Vöõa beâ toâng maùc 150, ñaù  0.5x1cm, ñoä suït 2-4cm, xi maêng PC30 </v>
          </cell>
          <cell r="D124" t="str">
            <v>m³</v>
          </cell>
          <cell r="E124">
            <v>1</v>
          </cell>
        </row>
        <row r="125">
          <cell r="B125" t="str">
            <v>C2113</v>
          </cell>
          <cell r="C125" t="str">
            <v xml:space="preserve">Vöõa beâ toâng maùc 200, ñaù côõ 0.5x1cm, ñoä suït 2-4cm, xi maêng PC30 </v>
          </cell>
          <cell r="D125" t="str">
            <v>m³</v>
          </cell>
          <cell r="E125">
            <v>1</v>
          </cell>
        </row>
        <row r="126">
          <cell r="B126" t="str">
            <v>C2114</v>
          </cell>
          <cell r="C126" t="str">
            <v xml:space="preserve">Vöõa beâ toâng maùc 250, ñaù côõ 0.5x1cm, ñoä suït 2-4cm, xi maêng PC30 </v>
          </cell>
          <cell r="D126" t="str">
            <v>m³</v>
          </cell>
          <cell r="E126">
            <v>1</v>
          </cell>
        </row>
        <row r="127">
          <cell r="B127" t="str">
            <v>C2115</v>
          </cell>
          <cell r="C127" t="str">
            <v xml:space="preserve">Vöõa beâ toâng maùc 300, ñaù côõ 0.5x1cm, ñoä suït 2-4cm, xi maêng PC30 </v>
          </cell>
          <cell r="D127" t="str">
            <v>m³</v>
          </cell>
          <cell r="E127">
            <v>1</v>
          </cell>
        </row>
        <row r="128">
          <cell r="B128" t="str">
            <v>C2121</v>
          </cell>
          <cell r="C128" t="str">
            <v xml:space="preserve">Vöõa beâ toâng maùc 100, ñaù  1x2cm, ñoä suït 2-4 cm, xi maêng PC30 </v>
          </cell>
          <cell r="D128" t="str">
            <v>m³</v>
          </cell>
          <cell r="E128">
            <v>1</v>
          </cell>
        </row>
        <row r="129">
          <cell r="B129" t="str">
            <v>C2122</v>
          </cell>
          <cell r="C129" t="str">
            <v xml:space="preserve">Vöõa beâ toâng maùc 150, ñaù 1x2cm, ñoä suït 2-4 cm, xi maêng PC30 </v>
          </cell>
          <cell r="D129" t="str">
            <v>m³</v>
          </cell>
          <cell r="E129">
            <v>1</v>
          </cell>
        </row>
        <row r="130">
          <cell r="B130" t="str">
            <v>C2123</v>
          </cell>
          <cell r="C130" t="str">
            <v xml:space="preserve">Vöõa beâ toâng maùc 200, ñaù  1x2cm, ñoä suït 2-4 cm, xi maêng PC30 </v>
          </cell>
          <cell r="D130" t="str">
            <v>m³</v>
          </cell>
          <cell r="E130">
            <v>1</v>
          </cell>
        </row>
        <row r="131">
          <cell r="B131" t="str">
            <v>C2124</v>
          </cell>
          <cell r="C131" t="str">
            <v xml:space="preserve">Vöõa beâ toâng maùc 250, ñaù  1x2cm, ñoä suït 2-4 cm, xi maêng PC30 </v>
          </cell>
          <cell r="D131" t="str">
            <v>m³</v>
          </cell>
          <cell r="E131">
            <v>1</v>
          </cell>
        </row>
        <row r="132">
          <cell r="B132" t="str">
            <v>C2125</v>
          </cell>
          <cell r="C132" t="str">
            <v xml:space="preserve">Vöõa beâ toâng maùc 300, ñaù  1x2cm, ñoä suït 2-4 cm, xi maêng PC30 </v>
          </cell>
          <cell r="D132" t="str">
            <v>m³</v>
          </cell>
          <cell r="E132">
            <v>1</v>
          </cell>
        </row>
        <row r="133">
          <cell r="B133" t="str">
            <v>C2131</v>
          </cell>
          <cell r="C133" t="str">
            <v xml:space="preserve">Vöõa beâ toâng maùc 100, ñaù  2x4cm, ñoä suït 2-4 cm, xi maêng PC30 </v>
          </cell>
          <cell r="D133" t="str">
            <v>m³</v>
          </cell>
          <cell r="E133">
            <v>1</v>
          </cell>
        </row>
        <row r="134">
          <cell r="B134" t="str">
            <v>C2132</v>
          </cell>
          <cell r="C134" t="str">
            <v xml:space="preserve">Vöõa beâ toâng maùc 150, ñaù  2x4cm, ñoä suït 2-4 cm, xi maêng PC30 </v>
          </cell>
          <cell r="D134" t="str">
            <v>m³</v>
          </cell>
          <cell r="E134">
            <v>1</v>
          </cell>
        </row>
        <row r="135">
          <cell r="B135" t="str">
            <v>C2133</v>
          </cell>
          <cell r="C135" t="str">
            <v xml:space="preserve">Vöõa beâ toâng maùc 200, ñaù  2x4cm, ñoä suït 2-4 cm, xi maêng PC30 </v>
          </cell>
          <cell r="D135" t="str">
            <v>m³</v>
          </cell>
          <cell r="E135">
            <v>1</v>
          </cell>
        </row>
        <row r="136">
          <cell r="B136" t="str">
            <v>C2134</v>
          </cell>
          <cell r="C136" t="str">
            <v xml:space="preserve">Vöõa beâ toâng maùc 250, ñaù  2x4cm, ñoä suït 2-4 cm, xi maêng PC30 </v>
          </cell>
          <cell r="D136" t="str">
            <v>m³</v>
          </cell>
          <cell r="E136">
            <v>1</v>
          </cell>
        </row>
        <row r="137">
          <cell r="B137" t="str">
            <v>C2135</v>
          </cell>
          <cell r="C137" t="str">
            <v xml:space="preserve">Vöõa beâ toâng maùc 300, ñaù  2x4cm, ñoä suït 2-4 cm, xi maêng PC30 </v>
          </cell>
          <cell r="D137" t="str">
            <v>m³</v>
          </cell>
          <cell r="E137">
            <v>1</v>
          </cell>
        </row>
        <row r="138">
          <cell r="B138" t="str">
            <v>C2141</v>
          </cell>
          <cell r="C138" t="str">
            <v xml:space="preserve">Vöõa beâ toâng maùc 100, ñaù  4x6cm, ñoä suït 2-4 cm, xi maêng PC30 </v>
          </cell>
          <cell r="D138" t="str">
            <v>m³</v>
          </cell>
          <cell r="E138">
            <v>1</v>
          </cell>
        </row>
        <row r="139">
          <cell r="B139" t="str">
            <v>C2142</v>
          </cell>
          <cell r="C139" t="str">
            <v xml:space="preserve">Vöõa beâ toâng maùc 150, ñaù  4x6cm, ñoä suït 2-4 cm, xi maêng PC30 </v>
          </cell>
          <cell r="D139" t="str">
            <v>m³</v>
          </cell>
          <cell r="E139">
            <v>1</v>
          </cell>
        </row>
        <row r="140">
          <cell r="B140" t="str">
            <v>C2143</v>
          </cell>
          <cell r="C140" t="str">
            <v xml:space="preserve">Vöõa beâ toâng maùc 200, ñaù  4x6cm, ñoä suït 2-4 cm, xi maêng PC30 </v>
          </cell>
          <cell r="D140" t="str">
            <v>m³</v>
          </cell>
          <cell r="E140">
            <v>1</v>
          </cell>
        </row>
        <row r="141">
          <cell r="B141" t="str">
            <v>C2144</v>
          </cell>
          <cell r="C141" t="str">
            <v xml:space="preserve">Vöõa beâ toâng maùc 250, ñaù  4x6cm, ñoä suït 2-4 cm, xi maêng PC30 </v>
          </cell>
          <cell r="D141" t="str">
            <v>m³</v>
          </cell>
          <cell r="E141">
            <v>1</v>
          </cell>
        </row>
        <row r="142">
          <cell r="B142" t="str">
            <v>C2145</v>
          </cell>
          <cell r="C142" t="str">
            <v xml:space="preserve">Vöõa beâ toâng maùc 300, ñaù  4x6cm, ñoä suït 2-4 cm, xi maêng PC30 </v>
          </cell>
          <cell r="D142" t="str">
            <v>m³</v>
          </cell>
          <cell r="E142">
            <v>1</v>
          </cell>
        </row>
        <row r="143">
          <cell r="B143" t="str">
            <v>C2211</v>
          </cell>
          <cell r="C143" t="str">
            <v xml:space="preserve">Vöõa beâ toâng maùc 100, ñaù  0.5x1cm, ñoä suït 6-8cm, xi maêng PC30 </v>
          </cell>
          <cell r="D143" t="str">
            <v>m³</v>
          </cell>
          <cell r="E143">
            <v>1</v>
          </cell>
        </row>
        <row r="144">
          <cell r="B144" t="str">
            <v>C2212</v>
          </cell>
          <cell r="C144" t="str">
            <v xml:space="preserve">Vöõa beâ toâng maùc 150, ñaù  0.5x1cm, ñoä suït 6-8cm, xi maêng PC30 </v>
          </cell>
          <cell r="D144" t="str">
            <v>m³</v>
          </cell>
          <cell r="E144">
            <v>1</v>
          </cell>
        </row>
        <row r="145">
          <cell r="B145" t="str">
            <v>C2213</v>
          </cell>
          <cell r="C145" t="str">
            <v xml:space="preserve">Vöõa beâ toâng maùc 200, ñaù côõ 0.5x1cm, ñoä suït 6-8cm, xi maêng PC30 </v>
          </cell>
          <cell r="D145" t="str">
            <v>m³</v>
          </cell>
          <cell r="E145">
            <v>1</v>
          </cell>
        </row>
        <row r="146">
          <cell r="B146" t="str">
            <v>C2214</v>
          </cell>
          <cell r="C146" t="str">
            <v xml:space="preserve">Vöõa beâ toâng maùc 250, ñaù côõ 0.5x1cm, ñoä suït 6-8cm, xi maêng PC30 </v>
          </cell>
          <cell r="D146" t="str">
            <v>m³</v>
          </cell>
          <cell r="E146">
            <v>1</v>
          </cell>
        </row>
        <row r="147">
          <cell r="B147" t="str">
            <v>C2215</v>
          </cell>
          <cell r="C147" t="str">
            <v xml:space="preserve">Vöõa beâ toâng maùc 300, ñaù côõ 0.5x1cm, ñoä suït 6-8cm, xi maêng PC30 </v>
          </cell>
          <cell r="D147" t="str">
            <v>m³</v>
          </cell>
          <cell r="E147">
            <v>1</v>
          </cell>
        </row>
        <row r="148">
          <cell r="B148" t="str">
            <v>C2221</v>
          </cell>
          <cell r="C148" t="str">
            <v xml:space="preserve">Vöõa beâ toâng maùc 100, ñaù  1x2cm, ñoä suït 6-8 cm, xi maêng PC30 </v>
          </cell>
          <cell r="D148" t="str">
            <v>m³</v>
          </cell>
          <cell r="E148">
            <v>1</v>
          </cell>
        </row>
        <row r="149">
          <cell r="B149" t="str">
            <v>C2222</v>
          </cell>
          <cell r="C149" t="str">
            <v xml:space="preserve">Vöõa beâ toâng maùc 150, ñaù 1x2cm, ñoä suït 6-8 cm, xi maêng PC30 </v>
          </cell>
          <cell r="D149" t="str">
            <v>m³</v>
          </cell>
          <cell r="E149">
            <v>1</v>
          </cell>
        </row>
        <row r="150">
          <cell r="B150" t="str">
            <v>C2223</v>
          </cell>
          <cell r="C150" t="str">
            <v xml:space="preserve">Vöõa beâ toâng maùc 200, ñaù 1x2cm, ñoä suït 6-8 cm, xi maêng PC30 </v>
          </cell>
          <cell r="D150" t="str">
            <v>m³</v>
          </cell>
          <cell r="E150">
            <v>1</v>
          </cell>
        </row>
        <row r="151">
          <cell r="B151" t="str">
            <v>C2224</v>
          </cell>
          <cell r="C151" t="str">
            <v xml:space="preserve">Vöõa beâ toâng maùc 250, ñaù 1x2cm, ñoä suït 6-8 cm, xi maêng PC30 </v>
          </cell>
          <cell r="D151" t="str">
            <v>m³</v>
          </cell>
          <cell r="E151">
            <v>1</v>
          </cell>
        </row>
        <row r="152">
          <cell r="B152" t="str">
            <v>C2225</v>
          </cell>
          <cell r="C152" t="str">
            <v xml:space="preserve">Vöõa beâ toâng maùc 300, ñaù 1x2cm, ñoä suït 6-8 cm, xi maêng PC30 </v>
          </cell>
          <cell r="D152" t="str">
            <v>m³</v>
          </cell>
          <cell r="E152">
            <v>1</v>
          </cell>
        </row>
        <row r="153">
          <cell r="B153" t="str">
            <v>C2231</v>
          </cell>
          <cell r="C153" t="str">
            <v xml:space="preserve">Vöõa beâ toâng maùc 100, ñaù  2x4cm, ñoä suït 6-8 cm, xi maêng PC30 </v>
          </cell>
          <cell r="D153" t="str">
            <v>m³</v>
          </cell>
          <cell r="E153">
            <v>1</v>
          </cell>
        </row>
        <row r="154">
          <cell r="B154" t="str">
            <v>C2232</v>
          </cell>
          <cell r="C154" t="str">
            <v xml:space="preserve">Vöõa beâ toâng maùc 150, ñaù  2x4cm, ñoä suït 6-8 cm, xi maêng PC30 </v>
          </cell>
          <cell r="D154" t="str">
            <v>m³</v>
          </cell>
          <cell r="E154">
            <v>1</v>
          </cell>
        </row>
        <row r="155">
          <cell r="B155" t="str">
            <v>C2233</v>
          </cell>
          <cell r="C155" t="str">
            <v xml:space="preserve">Vöõa beâ toâng maùc 200, ñaù  2x4cm, ñoä suït 6-8 cm, xi maêng PC30 </v>
          </cell>
          <cell r="D155" t="str">
            <v>m³</v>
          </cell>
          <cell r="E155">
            <v>1</v>
          </cell>
        </row>
        <row r="156">
          <cell r="B156" t="str">
            <v>C2234</v>
          </cell>
          <cell r="C156" t="str">
            <v xml:space="preserve">Vöõa beâ toâng maùc 250, ñaù  2x4cm, ñoä suït 6-8 cm, xi maêng PC30 </v>
          </cell>
          <cell r="D156" t="str">
            <v>m³</v>
          </cell>
          <cell r="E156">
            <v>1</v>
          </cell>
        </row>
        <row r="157">
          <cell r="B157" t="str">
            <v>C2235</v>
          </cell>
          <cell r="C157" t="str">
            <v xml:space="preserve">Vöõa beâ toâng maùc 300, ñaù  2x4cm, ñoä suït 6-8 cm, xi maêng PC30 </v>
          </cell>
          <cell r="D157" t="str">
            <v>m³</v>
          </cell>
          <cell r="E157">
            <v>1</v>
          </cell>
        </row>
        <row r="158">
          <cell r="B158" t="str">
            <v>C2241</v>
          </cell>
          <cell r="C158" t="str">
            <v xml:space="preserve">Vöõa beâ toâng maùc 100, ñaù  4x6cm, ñoä suït 6-8 cm, xi maêng PC30 </v>
          </cell>
          <cell r="D158" t="str">
            <v>m³</v>
          </cell>
          <cell r="E158">
            <v>1</v>
          </cell>
        </row>
        <row r="159">
          <cell r="B159" t="str">
            <v>C2242</v>
          </cell>
          <cell r="C159" t="str">
            <v xml:space="preserve">Vöõa beâ toâng maùc 150, ñaù  4x6cm, ñoä suït 6-8 cm, xi maêng PC30 </v>
          </cell>
          <cell r="D159" t="str">
            <v>m³</v>
          </cell>
          <cell r="E159">
            <v>1</v>
          </cell>
        </row>
        <row r="160">
          <cell r="B160" t="str">
            <v>C2243</v>
          </cell>
          <cell r="C160" t="str">
            <v xml:space="preserve">Vöõa beâ toâng maùc 200, ñaù  4x6cm, ñoä suït 6-8 cm, xi maêng PC30 </v>
          </cell>
          <cell r="D160" t="str">
            <v>m³</v>
          </cell>
          <cell r="E160">
            <v>1</v>
          </cell>
        </row>
        <row r="161">
          <cell r="B161" t="str">
            <v>C2244</v>
          </cell>
          <cell r="C161" t="str">
            <v xml:space="preserve">Vöõa beâ toâng maùc 250, ñaù  4x6cm, ñoä suït 6-8 cm, xi maêng PC30 </v>
          </cell>
          <cell r="D161" t="str">
            <v>m³</v>
          </cell>
          <cell r="E161">
            <v>1</v>
          </cell>
        </row>
        <row r="162">
          <cell r="B162" t="str">
            <v>C2245</v>
          </cell>
          <cell r="C162" t="str">
            <v xml:space="preserve">Vöõa beâ toâng maùc 300, ñaù  4x6cm, ñoä suït 6-8 cm, xi maêng PC30 </v>
          </cell>
          <cell r="D162" t="str">
            <v>m³</v>
          </cell>
          <cell r="E162">
            <v>1</v>
          </cell>
        </row>
        <row r="163">
          <cell r="B163" t="str">
            <v>C2312</v>
          </cell>
          <cell r="C163" t="str">
            <v xml:space="preserve">Beâ toâng maùc 150, ñaù côõ 0.5x1cm, ñoä suït 14-17 cm, xi maêng PC30 </v>
          </cell>
          <cell r="D163" t="str">
            <v>m³</v>
          </cell>
          <cell r="E163">
            <v>1</v>
          </cell>
        </row>
        <row r="164">
          <cell r="B164" t="str">
            <v>C2313</v>
          </cell>
          <cell r="C164" t="str">
            <v xml:space="preserve">Beâ toâng maùc 200, ñaù  0.5x1cm, ñoä suït 14-17 cm, xi maêng PC30 </v>
          </cell>
          <cell r="D164" t="str">
            <v>m³</v>
          </cell>
          <cell r="E164">
            <v>1</v>
          </cell>
        </row>
        <row r="165">
          <cell r="B165" t="str">
            <v>C2314</v>
          </cell>
          <cell r="C165" t="str">
            <v xml:space="preserve">Beâ toâng maùc 250, ñaù côõ 0.5x1cm, ñoä suït 14-17 cm, xi maêng PC30 </v>
          </cell>
          <cell r="D165" t="str">
            <v>m³</v>
          </cell>
          <cell r="E165">
            <v>1</v>
          </cell>
        </row>
        <row r="166">
          <cell r="B166" t="str">
            <v>C2315</v>
          </cell>
          <cell r="C166" t="str">
            <v xml:space="preserve">Beâ toâng maùc 300, ñaù 0.5x1cm, ñoä suït 14-17 cm, xi maêng PC30 </v>
          </cell>
          <cell r="D166" t="str">
            <v>m³</v>
          </cell>
          <cell r="E166">
            <v>1</v>
          </cell>
        </row>
        <row r="167">
          <cell r="B167" t="str">
            <v>C2322</v>
          </cell>
          <cell r="C167" t="str">
            <v xml:space="preserve">Vöõa beâ toâng maùc 150, ñaù 1x2cm, ñoä suït 14-17 cm, xi maêng PC30 </v>
          </cell>
          <cell r="D167" t="str">
            <v>m³</v>
          </cell>
          <cell r="E167">
            <v>1</v>
          </cell>
        </row>
        <row r="168">
          <cell r="B168" t="str">
            <v>C2323</v>
          </cell>
          <cell r="C168" t="str">
            <v xml:space="preserve">Vöõa beâ toâng maùc 200, ñaù 1x2cm, ñoä suït 14-17 cm, xi maêng PC30 </v>
          </cell>
          <cell r="D168" t="str">
            <v>m³</v>
          </cell>
          <cell r="E168">
            <v>1</v>
          </cell>
        </row>
        <row r="169">
          <cell r="B169" t="str">
            <v>C2324</v>
          </cell>
          <cell r="C169" t="str">
            <v xml:space="preserve">Vöõa beâ toâng maùc 250, ñaù 1x2cm, ñoä suït 14-17 cm, xi maêng PC30 </v>
          </cell>
          <cell r="D169" t="str">
            <v>m³</v>
          </cell>
          <cell r="E169">
            <v>1</v>
          </cell>
        </row>
        <row r="170">
          <cell r="B170" t="str">
            <v>C2325</v>
          </cell>
          <cell r="C170" t="str">
            <v xml:space="preserve">Vöõa beâ toâng maùc 300, ñaù 1x2cm, ñoä suït 14-17 cm, xi maêng PC30 </v>
          </cell>
          <cell r="D170" t="str">
            <v>m³</v>
          </cell>
          <cell r="E170">
            <v>1</v>
          </cell>
        </row>
        <row r="171">
          <cell r="B171" t="str">
            <v>C2332</v>
          </cell>
          <cell r="C171" t="str">
            <v xml:space="preserve">Vöõa beâ toâng maùc 150, ñaù  2x4cm, ñoä suït 14-17 cm, xi maêng PC30 </v>
          </cell>
          <cell r="D171" t="str">
            <v>m³</v>
          </cell>
          <cell r="E171">
            <v>1</v>
          </cell>
        </row>
        <row r="172">
          <cell r="B172" t="str">
            <v>C2333</v>
          </cell>
          <cell r="C172" t="str">
            <v xml:space="preserve">Vöõa beâ toâng maùc 200, ñaù  2x4cm, ñoä suït 14-17 cm, xi maêng PC30 </v>
          </cell>
          <cell r="D172" t="str">
            <v>m³</v>
          </cell>
          <cell r="E172">
            <v>1</v>
          </cell>
        </row>
        <row r="173">
          <cell r="B173" t="str">
            <v>C2334</v>
          </cell>
          <cell r="C173" t="str">
            <v xml:space="preserve">Vöõa beâ toâng maùc 250, ñaù  2x4cm, ñoä suït 14-17 cm, xi maêng PC30 </v>
          </cell>
          <cell r="D173" t="str">
            <v>m³</v>
          </cell>
          <cell r="E173">
            <v>1</v>
          </cell>
        </row>
        <row r="174">
          <cell r="B174" t="str">
            <v>C2335</v>
          </cell>
          <cell r="C174" t="str">
            <v xml:space="preserve">Vöõa beâ toâng maùc 300, ñaù  2x4cm, ñoä suït 14-17 cm, xi maêng PC30 </v>
          </cell>
          <cell r="D174" t="str">
            <v>m³</v>
          </cell>
          <cell r="E174">
            <v>1</v>
          </cell>
        </row>
        <row r="175">
          <cell r="B175" t="str">
            <v>C2342</v>
          </cell>
          <cell r="C175" t="str">
            <v xml:space="preserve">Vöõa beâ toâng maùc 150, ñaù  4x6cm, ñoä suït 14-17 cm, xi maêng PC30 </v>
          </cell>
          <cell r="D175" t="str">
            <v>m³</v>
          </cell>
          <cell r="E175">
            <v>1</v>
          </cell>
        </row>
        <row r="176">
          <cell r="B176" t="str">
            <v>C2343</v>
          </cell>
          <cell r="C176" t="str">
            <v xml:space="preserve">Vöõa beâ toâng maùc 200, ñaù  4x6cm, ñoä suït 14-17 cm, xi maêng PC30 </v>
          </cell>
          <cell r="D176" t="str">
            <v>m³</v>
          </cell>
          <cell r="E176">
            <v>1</v>
          </cell>
        </row>
        <row r="177">
          <cell r="B177" t="str">
            <v>C2344</v>
          </cell>
          <cell r="C177" t="str">
            <v xml:space="preserve">Vöõa beâ toâng maùc 250, ñaù  4x7cm, ñoä suït 14-17 cm, xi maêng PC30 </v>
          </cell>
          <cell r="D177" t="str">
            <v>m³</v>
          </cell>
          <cell r="E177">
            <v>1</v>
          </cell>
        </row>
        <row r="178">
          <cell r="B178" t="str">
            <v>C2345</v>
          </cell>
          <cell r="C178" t="str">
            <v xml:space="preserve">Vöõa beâ toâng maùc 300, ñaù  4x6cm, ñoä suït 14-17 cm, xi maêng PC30 </v>
          </cell>
          <cell r="D178" t="str">
            <v>m³</v>
          </cell>
          <cell r="E178">
            <v>1</v>
          </cell>
        </row>
        <row r="180">
          <cell r="B180" t="str">
            <v>C3112</v>
          </cell>
          <cell r="C180" t="str">
            <v xml:space="preserve">Vöõa beâ toâng maùc 150, ñaù 0.5x1cm, ñoä suït 2-4cm, xi maêng PC40 </v>
          </cell>
          <cell r="D180" t="str">
            <v>m³</v>
          </cell>
          <cell r="E180">
            <v>1</v>
          </cell>
        </row>
        <row r="181">
          <cell r="B181" t="str">
            <v>C3113</v>
          </cell>
          <cell r="C181" t="str">
            <v xml:space="preserve">Vöõa beâ toâng maùc 200, ñaù  0.5x1cm, ñoä suït 2-4cm, xi maêng PC40 </v>
          </cell>
          <cell r="D181" t="str">
            <v>m³</v>
          </cell>
          <cell r="E181">
            <v>1</v>
          </cell>
        </row>
        <row r="182">
          <cell r="B182" t="str">
            <v>C3114</v>
          </cell>
          <cell r="C182" t="str">
            <v xml:space="preserve">Vöõa beâ toâng maùc 250, ñaù 0.5x1cm, ñoä suït 2-4cm, xi maêng PC40 </v>
          </cell>
          <cell r="D182" t="str">
            <v>m³</v>
          </cell>
          <cell r="E182">
            <v>1</v>
          </cell>
        </row>
        <row r="183">
          <cell r="B183" t="str">
            <v>C3115</v>
          </cell>
          <cell r="C183" t="str">
            <v xml:space="preserve">Vöõa beâ toâng maùc 300, ñaù  0.5x1cm, ñoä suït 2-4cm, xi maêng PC40 </v>
          </cell>
          <cell r="D183" t="str">
            <v>m³</v>
          </cell>
          <cell r="E183">
            <v>1</v>
          </cell>
        </row>
        <row r="184">
          <cell r="B184" t="str">
            <v>C3116</v>
          </cell>
          <cell r="C184" t="str">
            <v xml:space="preserve">Vöõa beâ toâng maùc 350, ñaù 0.5x1cm, ñoä suït 2-4cm, xi maêng PC40 </v>
          </cell>
          <cell r="D184" t="str">
            <v>m³</v>
          </cell>
          <cell r="E184">
            <v>1</v>
          </cell>
        </row>
        <row r="185">
          <cell r="B185" t="str">
            <v>C3117</v>
          </cell>
          <cell r="C185" t="str">
            <v xml:space="preserve">Vöõa beâ toâng maùc 400, ñaù 0.5x1cm, ñoä suït 2-4cm, xi maêng PC40 </v>
          </cell>
          <cell r="D185" t="str">
            <v>m³</v>
          </cell>
          <cell r="E185">
            <v>1</v>
          </cell>
        </row>
        <row r="186">
          <cell r="B186" t="str">
            <v>C3122</v>
          </cell>
          <cell r="C186" t="str">
            <v xml:space="preserve">Vöõa beâ toâng maùc 150, ñaù 1x2cm, ñoä suït 2-4 cm, xi maêng PC40 </v>
          </cell>
          <cell r="D186" t="str">
            <v>m³</v>
          </cell>
          <cell r="E186">
            <v>1</v>
          </cell>
        </row>
        <row r="187">
          <cell r="B187" t="str">
            <v>C3123</v>
          </cell>
          <cell r="C187" t="str">
            <v xml:space="preserve">Vöõa beâ toâng maùc 200, ñaù 1x2cm, ñoä suït 2-4 cm, xi maêng PC40 </v>
          </cell>
          <cell r="D187" t="str">
            <v>m³</v>
          </cell>
          <cell r="E187">
            <v>1</v>
          </cell>
        </row>
        <row r="188">
          <cell r="B188" t="str">
            <v>C3124</v>
          </cell>
          <cell r="C188" t="str">
            <v xml:space="preserve">Vöõa beâ toâng maùc 250, ñaù 1x2cm, ñoä suït 2-4 cm, xi maêng PC40 </v>
          </cell>
          <cell r="D188" t="str">
            <v>m³</v>
          </cell>
          <cell r="E188">
            <v>1</v>
          </cell>
        </row>
        <row r="189">
          <cell r="B189" t="str">
            <v>C3125</v>
          </cell>
          <cell r="C189" t="str">
            <v xml:space="preserve">Vöõa beâ toâng maùc 300, ñaù 1x2cm, ñoä suït 2-4 cm, xi maêng PC40 </v>
          </cell>
          <cell r="D189" t="str">
            <v>m³</v>
          </cell>
          <cell r="E189">
            <v>1</v>
          </cell>
        </row>
        <row r="190">
          <cell r="B190" t="str">
            <v>C3126</v>
          </cell>
          <cell r="C190" t="str">
            <v xml:space="preserve">Vöõa beâ toâng maùc 350, ñaù 1x2cm, ñoä suït 2-4 cm, xi maêng PC40 </v>
          </cell>
          <cell r="D190" t="str">
            <v>m³</v>
          </cell>
          <cell r="E190">
            <v>1</v>
          </cell>
        </row>
        <row r="191">
          <cell r="B191" t="str">
            <v>C3127</v>
          </cell>
          <cell r="C191" t="str">
            <v xml:space="preserve">Vöõa beâ toâng maùc 400, ñaù 1x2cm, ñoä suït 2-4 cm, xi maêng PC40 </v>
          </cell>
          <cell r="D191" t="str">
            <v>m³</v>
          </cell>
          <cell r="E191">
            <v>1</v>
          </cell>
        </row>
        <row r="192">
          <cell r="B192" t="str">
            <v>C3132</v>
          </cell>
          <cell r="C192" t="str">
            <v xml:space="preserve">Vöõa beâ toâng maùc 150, ñaù  2x4cm, ñoä suït 2-4 cm, xi maêng PC40 </v>
          </cell>
          <cell r="D192" t="str">
            <v>m³</v>
          </cell>
          <cell r="E192">
            <v>1</v>
          </cell>
        </row>
        <row r="193">
          <cell r="B193" t="str">
            <v>C3133</v>
          </cell>
          <cell r="C193" t="str">
            <v xml:space="preserve">Vöõa beâ toâng maùc 200, ñaù  2x4cm, ñoä suït 2-4 cm, xi maêng PC40 </v>
          </cell>
          <cell r="D193" t="str">
            <v>m³</v>
          </cell>
          <cell r="E193">
            <v>1</v>
          </cell>
        </row>
        <row r="194">
          <cell r="B194" t="str">
            <v>C3134</v>
          </cell>
          <cell r="C194" t="str">
            <v xml:space="preserve">Vöõa beâ toâng maùc 250, ñaù  2x4cm, ñoä suït 2-4 cm, xi maêng PC40 </v>
          </cell>
          <cell r="D194" t="str">
            <v>m³</v>
          </cell>
          <cell r="E194">
            <v>1</v>
          </cell>
        </row>
        <row r="195">
          <cell r="B195" t="str">
            <v>C3135</v>
          </cell>
          <cell r="C195" t="str">
            <v xml:space="preserve">Vöõa beâ toâng maùc 300, ñaù  2x4cm, ñoä suït 2-4 cm, xi maêng PC40 </v>
          </cell>
          <cell r="D195" t="str">
            <v>m³</v>
          </cell>
          <cell r="E195">
            <v>1</v>
          </cell>
        </row>
        <row r="196">
          <cell r="B196" t="str">
            <v>C3136</v>
          </cell>
          <cell r="C196" t="str">
            <v xml:space="preserve">Vöõa beâ toâng maùc 350, ñaù  2x4cm, ñoä suït 2-4 cm, xi maêng PC40 </v>
          </cell>
          <cell r="D196" t="str">
            <v>m³</v>
          </cell>
          <cell r="E196">
            <v>1</v>
          </cell>
        </row>
        <row r="197">
          <cell r="B197" t="str">
            <v>C3137</v>
          </cell>
          <cell r="C197" t="str">
            <v xml:space="preserve">Vöõa beâ toâng maùc 400, ñaù  2x4cm, ñoä suït 2-4 cm, xi maêng PC40 </v>
          </cell>
          <cell r="D197" t="str">
            <v>m³</v>
          </cell>
          <cell r="E197">
            <v>1</v>
          </cell>
        </row>
        <row r="198">
          <cell r="B198" t="str">
            <v>C3142</v>
          </cell>
          <cell r="C198" t="str">
            <v xml:space="preserve">Vöõa beâ toâng maùc 150, ñaù  4x6cm, ñoä suït 2-4 cm, xi maêng PC40 </v>
          </cell>
          <cell r="D198" t="str">
            <v>m³</v>
          </cell>
          <cell r="E198">
            <v>1</v>
          </cell>
        </row>
        <row r="199">
          <cell r="B199" t="str">
            <v>C3143</v>
          </cell>
          <cell r="C199" t="str">
            <v xml:space="preserve">Vöõa beâ toâng maùc 200, ñaù  4x6cm, ñoä suït 2-4 cm, xi maêng PC40 </v>
          </cell>
          <cell r="D199" t="str">
            <v>m³</v>
          </cell>
          <cell r="E199">
            <v>1</v>
          </cell>
        </row>
        <row r="200">
          <cell r="B200" t="str">
            <v>C3144</v>
          </cell>
          <cell r="C200" t="str">
            <v xml:space="preserve">Vöõa beâ toâng maùc 250, ñaù  4x6cm, ñoä suït 2-4 cm, xi maêng PC40 </v>
          </cell>
          <cell r="D200" t="str">
            <v>m³</v>
          </cell>
          <cell r="E200">
            <v>1</v>
          </cell>
        </row>
        <row r="201">
          <cell r="B201" t="str">
            <v>C3145</v>
          </cell>
          <cell r="C201" t="str">
            <v xml:space="preserve">Vöõa beâ toâng maùc 300, ñaù  4x6cm, ñoä suït 2-4 cm, xi maêng PC40 </v>
          </cell>
          <cell r="D201" t="str">
            <v>m³</v>
          </cell>
          <cell r="E201">
            <v>1</v>
          </cell>
        </row>
        <row r="202">
          <cell r="B202" t="str">
            <v>C3146</v>
          </cell>
          <cell r="C202" t="str">
            <v xml:space="preserve">Vöõa beâ toâng maùc 350, ñaù  4x6cm, ñoä suït 2-4 cm, xi maêng PC40 </v>
          </cell>
          <cell r="D202" t="str">
            <v>m³</v>
          </cell>
          <cell r="E202">
            <v>1</v>
          </cell>
        </row>
        <row r="203">
          <cell r="B203" t="str">
            <v>C3147</v>
          </cell>
          <cell r="C203" t="str">
            <v xml:space="preserve">Vöõa beâ toâng maùc 400, ñaù  4x6cm, ñoä suït 2-4 cm, xi maêng PC40 </v>
          </cell>
          <cell r="D203" t="str">
            <v>m³</v>
          </cell>
          <cell r="E203">
            <v>1</v>
          </cell>
        </row>
        <row r="204">
          <cell r="B204" t="str">
            <v>C3212</v>
          </cell>
          <cell r="C204" t="str">
            <v xml:space="preserve">Vöõa beâ toâng maùc 150, ñaù 0.5x1cm, ñoä suït 6-8 cm, xi maêng PC40 </v>
          </cell>
          <cell r="D204" t="str">
            <v>m³</v>
          </cell>
          <cell r="E204">
            <v>1</v>
          </cell>
        </row>
        <row r="205">
          <cell r="B205" t="str">
            <v>C3213</v>
          </cell>
          <cell r="C205" t="str">
            <v xml:space="preserve">Vöõa beâ toâng maùc 200, ñaù 0.5x1cm, ñoä suït  6-8 cm, xi maêng PC40 </v>
          </cell>
          <cell r="D205" t="str">
            <v>m³</v>
          </cell>
          <cell r="E205">
            <v>1</v>
          </cell>
        </row>
        <row r="206">
          <cell r="B206" t="str">
            <v>C3214</v>
          </cell>
          <cell r="C206" t="str">
            <v xml:space="preserve">Vöõa beâ toâng maùc 250, ñaù 0.5x1cm, ñoä suït  6-8 cm, xi maêng PC40 </v>
          </cell>
          <cell r="D206" t="str">
            <v>m³</v>
          </cell>
          <cell r="E206">
            <v>1</v>
          </cell>
        </row>
        <row r="207">
          <cell r="B207" t="str">
            <v>C3215</v>
          </cell>
          <cell r="C207" t="str">
            <v xml:space="preserve">Vöõa beâ toâng maùc 300, ñaù 0.5x1cm, ñoä suït  6-8 cm, xi maêng PC40 </v>
          </cell>
          <cell r="D207" t="str">
            <v>m³</v>
          </cell>
          <cell r="E207">
            <v>1</v>
          </cell>
        </row>
        <row r="208">
          <cell r="B208" t="str">
            <v>C3216</v>
          </cell>
          <cell r="C208" t="str">
            <v xml:space="preserve">Vöõa beâ toâng maùc 350, ñaù 0.5x1cm, ñoä suït  6-8 cm, xi maêng PC40 </v>
          </cell>
          <cell r="D208" t="str">
            <v>m³</v>
          </cell>
          <cell r="E208">
            <v>1</v>
          </cell>
        </row>
        <row r="209">
          <cell r="B209" t="str">
            <v>C3217</v>
          </cell>
          <cell r="C209" t="str">
            <v xml:space="preserve">Vöõa beâ toâng maùc 400, ñaù 0.5x1cm, ñoä suït  6-8 cm, xi maêng PC40 </v>
          </cell>
          <cell r="D209" t="str">
            <v>m³</v>
          </cell>
          <cell r="E209">
            <v>1</v>
          </cell>
        </row>
        <row r="210">
          <cell r="B210" t="str">
            <v>C3222</v>
          </cell>
          <cell r="C210" t="str">
            <v xml:space="preserve">Vöõa beâ toâng maùc 150, ñaù 1x2cm, ñoä suït  6-8 cm, xi maêng PC40 </v>
          </cell>
          <cell r="D210" t="str">
            <v>m³</v>
          </cell>
          <cell r="E210">
            <v>1</v>
          </cell>
        </row>
        <row r="211">
          <cell r="B211" t="str">
            <v>C3223</v>
          </cell>
          <cell r="C211" t="str">
            <v xml:space="preserve">Vöõa beâ toâng maùc 200, ñaù 1x2cm, ñoä suït  6-8 cm, xi maêng PC40 </v>
          </cell>
          <cell r="D211" t="str">
            <v>m³</v>
          </cell>
          <cell r="E211">
            <v>1</v>
          </cell>
        </row>
        <row r="212">
          <cell r="B212" t="str">
            <v>C3224</v>
          </cell>
          <cell r="C212" t="str">
            <v xml:space="preserve">Vöõa beâ toâng maùc 250, ñaù 1x2cm, ñoä suït  6-8 cm, xi maêng PC40 </v>
          </cell>
          <cell r="D212" t="str">
            <v>m³</v>
          </cell>
          <cell r="E212">
            <v>1</v>
          </cell>
        </row>
        <row r="213">
          <cell r="B213" t="str">
            <v>C3225</v>
          </cell>
          <cell r="C213" t="str">
            <v xml:space="preserve">Vöõa beâ toâng maùc 300, ñaù 1x2cm, ñoä suït  6-8 cm, xi maêng PC40 </v>
          </cell>
          <cell r="D213" t="str">
            <v>m³</v>
          </cell>
          <cell r="E213">
            <v>1</v>
          </cell>
        </row>
        <row r="214">
          <cell r="B214" t="str">
            <v>C3226</v>
          </cell>
          <cell r="C214" t="str">
            <v xml:space="preserve">Vöõa beâ toâng maùc 350, ñaù 1x2cm, ñoä suït  6-8 cm, xi maêng PC40 </v>
          </cell>
          <cell r="D214" t="str">
            <v>m³</v>
          </cell>
          <cell r="E214">
            <v>1</v>
          </cell>
        </row>
        <row r="215">
          <cell r="B215" t="str">
            <v>C3227</v>
          </cell>
          <cell r="C215" t="str">
            <v xml:space="preserve">Vöõa beâ toâng maùc 400, ñaù 1x2cm, ñoä suït  6-8 cm, xi maêng PC40 </v>
          </cell>
          <cell r="D215" t="str">
            <v>m³</v>
          </cell>
          <cell r="E215">
            <v>1</v>
          </cell>
        </row>
        <row r="216">
          <cell r="B216" t="str">
            <v>C3232</v>
          </cell>
          <cell r="C216" t="str">
            <v xml:space="preserve">Vöõa beâ toâng maùc 150, ñaù  2x4cm, ñoä suït  6-8 cm, xi maêng PC40 </v>
          </cell>
          <cell r="D216" t="str">
            <v>m³</v>
          </cell>
          <cell r="E216">
            <v>1</v>
          </cell>
        </row>
        <row r="217">
          <cell r="B217" t="str">
            <v>C3233</v>
          </cell>
          <cell r="C217" t="str">
            <v xml:space="preserve">Vöõa beâ toâng maùc 200, ñaù  2x4cm, ñoä suït  6-8 cm, xi maêng PC40 </v>
          </cell>
          <cell r="D217" t="str">
            <v>m³</v>
          </cell>
          <cell r="E217">
            <v>1</v>
          </cell>
        </row>
        <row r="218">
          <cell r="B218" t="str">
            <v>C3234</v>
          </cell>
          <cell r="C218" t="str">
            <v xml:space="preserve">Vöõa beâ toâng maùc 250, ñaù  2x4cm, ñoä suït  6-8 cm, xi maêng PC40 </v>
          </cell>
          <cell r="D218" t="str">
            <v>m³</v>
          </cell>
          <cell r="E218">
            <v>1</v>
          </cell>
        </row>
        <row r="219">
          <cell r="B219" t="str">
            <v>C3235</v>
          </cell>
          <cell r="C219" t="str">
            <v xml:space="preserve">Vöõa beâ toâng maùc 300, ñaù  2x4cm, ñoä suït  6-8 cm, xi maêng PC40 </v>
          </cell>
          <cell r="D219" t="str">
            <v>m³</v>
          </cell>
          <cell r="E219">
            <v>1</v>
          </cell>
        </row>
        <row r="220">
          <cell r="B220" t="str">
            <v>C3236</v>
          </cell>
          <cell r="C220" t="str">
            <v xml:space="preserve">Vöõa beâ toâng maùc 350, ñaù  2x4cm, ñoä suït  6-8 cm, xi maêng PC40 </v>
          </cell>
          <cell r="D220" t="str">
            <v>m³</v>
          </cell>
          <cell r="E220">
            <v>1</v>
          </cell>
        </row>
        <row r="221">
          <cell r="B221" t="str">
            <v>C3237</v>
          </cell>
          <cell r="C221" t="str">
            <v xml:space="preserve">Vöõa beâ toâng maùc 400, ñaù  2x4cm, ñoä suït  6-8 cm, xi maêng PC40 </v>
          </cell>
          <cell r="D221" t="str">
            <v>m³</v>
          </cell>
          <cell r="E221">
            <v>1</v>
          </cell>
        </row>
        <row r="222">
          <cell r="B222" t="str">
            <v>C3242</v>
          </cell>
          <cell r="C222" t="str">
            <v xml:space="preserve">Vöõa beâ toâng maùc 150, ñaù  4x6cm, ñoä suït  6-8 cm, xi maêng PC40 </v>
          </cell>
          <cell r="D222" t="str">
            <v>m³</v>
          </cell>
          <cell r="E222">
            <v>1</v>
          </cell>
        </row>
        <row r="223">
          <cell r="B223" t="str">
            <v>C3243</v>
          </cell>
          <cell r="C223" t="str">
            <v xml:space="preserve">Vöõa beâ toâng maùc 200, ñaù  4x6cm, ñoä suït  6-8 cm, xi maêng PC40 </v>
          </cell>
          <cell r="D223" t="str">
            <v>m³</v>
          </cell>
          <cell r="E223">
            <v>1</v>
          </cell>
        </row>
        <row r="224">
          <cell r="B224" t="str">
            <v>C3244</v>
          </cell>
          <cell r="C224" t="str">
            <v xml:space="preserve">Vöõa beâ toâng maùc 250, ñaù  4x6cm, ñoä suït  6-8 cm, xi maêng PC40 </v>
          </cell>
          <cell r="D224" t="str">
            <v>m³</v>
          </cell>
          <cell r="E224">
            <v>1</v>
          </cell>
        </row>
        <row r="225">
          <cell r="B225" t="str">
            <v>C3245</v>
          </cell>
          <cell r="C225" t="str">
            <v xml:space="preserve">Vöõa beâ toâng maùc 300, ñaù  4x6cm, ñoä suït  6-8 cm, xi maêng PC40 </v>
          </cell>
          <cell r="D225" t="str">
            <v>m³</v>
          </cell>
          <cell r="E225">
            <v>1</v>
          </cell>
        </row>
        <row r="226">
          <cell r="B226" t="str">
            <v>C3246</v>
          </cell>
          <cell r="C226" t="str">
            <v xml:space="preserve">Vöõa beâ toâng maùc 350, ñaù  4x6cm, ñoä suït  6-8 cm, xi maêng PC40 </v>
          </cell>
          <cell r="D226" t="str">
            <v>m³</v>
          </cell>
          <cell r="E226">
            <v>1</v>
          </cell>
        </row>
        <row r="227">
          <cell r="B227" t="str">
            <v>C3247</v>
          </cell>
          <cell r="C227" t="str">
            <v xml:space="preserve">Vöõa beâ toâng maùc 400, ñaù  4x6cm, ñoä suït  6-8 cm, xi maêng PC40 </v>
          </cell>
          <cell r="D227" t="str">
            <v>m³</v>
          </cell>
          <cell r="E227">
            <v>1</v>
          </cell>
        </row>
        <row r="228">
          <cell r="B228" t="str">
            <v>C3312</v>
          </cell>
          <cell r="C228" t="str">
            <v xml:space="preserve">Vöõa beâ toâng maùc 150, ñaù  0.5x1cm, ñoä suït 14-17 cm, xi maêng PC40 </v>
          </cell>
          <cell r="D228" t="str">
            <v>m³</v>
          </cell>
          <cell r="E228">
            <v>1</v>
          </cell>
        </row>
        <row r="229">
          <cell r="B229" t="str">
            <v>C3313</v>
          </cell>
          <cell r="C229" t="str">
            <v xml:space="preserve">Vöõa beâ toâng maùc 250, ñaù dmax=10mm (côõ 0.5x1cm), ñoä suït  14-17 cm, xi maêng P500 </v>
          </cell>
          <cell r="D229" t="str">
            <v>m³</v>
          </cell>
          <cell r="E229">
            <v>1</v>
          </cell>
        </row>
        <row r="230">
          <cell r="B230" t="str">
            <v>C3314</v>
          </cell>
          <cell r="C230" t="str">
            <v xml:space="preserve">Vöõa beâ toâng maùc 250, ñaù 0.5x1cm, ñoä suït  14-17 cm, xi maêng PC40 </v>
          </cell>
          <cell r="D230" t="str">
            <v>m³</v>
          </cell>
          <cell r="E230">
            <v>1</v>
          </cell>
        </row>
        <row r="231">
          <cell r="B231" t="str">
            <v>C3315</v>
          </cell>
          <cell r="C231" t="str">
            <v xml:space="preserve">Vöõa beâ toâng maùc 300, ñaù 0.5x1cm, ñoä suït  14-17 cm, xi maêng PC40 </v>
          </cell>
          <cell r="D231" t="str">
            <v>m³</v>
          </cell>
          <cell r="E231">
            <v>1</v>
          </cell>
        </row>
        <row r="232">
          <cell r="B232" t="str">
            <v>C3316</v>
          </cell>
          <cell r="C232" t="str">
            <v xml:space="preserve">Vöõa beâ toâng maùc 350, ñaù 0.5x1cm, ñoä suït  14-17 cm, xi maêng PC40 </v>
          </cell>
          <cell r="D232" t="str">
            <v>m³</v>
          </cell>
          <cell r="E232">
            <v>1</v>
          </cell>
        </row>
        <row r="233">
          <cell r="B233" t="str">
            <v>C3317</v>
          </cell>
          <cell r="C233" t="str">
            <v xml:space="preserve">Vöõa beâ toâng maùc 400, ñaù côõ 0.5x1cm, ñoä suït  14-17 cm, xi maêng PC40 </v>
          </cell>
          <cell r="D233" t="str">
            <v>m³</v>
          </cell>
          <cell r="E233">
            <v>1</v>
          </cell>
        </row>
        <row r="234">
          <cell r="B234" t="str">
            <v>C3322</v>
          </cell>
          <cell r="C234" t="str">
            <v xml:space="preserve">Vöõa beâ toâng maùc 150, ñaù 1x2cm, ñoä suït  14-17 cm, xi maêng PC40 </v>
          </cell>
          <cell r="D234" t="str">
            <v>m³</v>
          </cell>
          <cell r="E234">
            <v>1</v>
          </cell>
        </row>
        <row r="235">
          <cell r="B235" t="str">
            <v>C3323</v>
          </cell>
          <cell r="C235" t="str">
            <v xml:space="preserve">Vöõa beâ toâng maùc 200, ñaù 1x2cm, ñoä suït  14-17 cm, xi maêng PC40 </v>
          </cell>
          <cell r="D235" t="str">
            <v>m³</v>
          </cell>
          <cell r="E235">
            <v>1</v>
          </cell>
        </row>
        <row r="236">
          <cell r="B236" t="str">
            <v>C3324</v>
          </cell>
          <cell r="C236" t="str">
            <v xml:space="preserve">Vöõa beâ toâng maùc 250, ñaù 1x2cm, ñoä suït  14-17 cm, xi maêng PC40 </v>
          </cell>
          <cell r="D236" t="str">
            <v>m³</v>
          </cell>
          <cell r="E236">
            <v>1</v>
          </cell>
        </row>
        <row r="237">
          <cell r="B237" t="str">
            <v>C3325</v>
          </cell>
          <cell r="C237" t="str">
            <v xml:space="preserve">Vöõa beâ toâng maùc 300, ñaù 1x2cm, ñoä suït  14-17 cm, xi maêng PC40 </v>
          </cell>
          <cell r="D237" t="str">
            <v>m³</v>
          </cell>
          <cell r="E237">
            <v>1</v>
          </cell>
        </row>
        <row r="238">
          <cell r="B238" t="str">
            <v>C3326</v>
          </cell>
          <cell r="C238" t="str">
            <v xml:space="preserve">Vöõa beâ toâng maùc 350, ñaù 1x2cm, ñoä suït  14-17 cm, xi maêng PC40 </v>
          </cell>
          <cell r="D238" t="str">
            <v>m³</v>
          </cell>
          <cell r="E238">
            <v>1</v>
          </cell>
        </row>
        <row r="239">
          <cell r="B239" t="str">
            <v>C3327</v>
          </cell>
          <cell r="C239" t="str">
            <v xml:space="preserve">Vöõa beâ toâng maùc 400, ñaù 1x2cm, ñoä suït 14-17 cm, xi maêng PC40 </v>
          </cell>
          <cell r="D239" t="str">
            <v>m³</v>
          </cell>
          <cell r="E239">
            <v>1</v>
          </cell>
        </row>
        <row r="240">
          <cell r="B240" t="str">
            <v>C3332</v>
          </cell>
          <cell r="C240" t="str">
            <v xml:space="preserve">Vöõa beâ toâng maùc 150, ñaù  2x4cm, ñoä suït 14-17 cm, xi maêng PC40 </v>
          </cell>
          <cell r="D240" t="str">
            <v>m³</v>
          </cell>
          <cell r="E240">
            <v>1</v>
          </cell>
        </row>
        <row r="241">
          <cell r="B241" t="str">
            <v>C3333</v>
          </cell>
          <cell r="C241" t="str">
            <v xml:space="preserve">Vöõa beâ toâng maùc 200, ñaù  2x4cm, ñoä suït 14-17 cm, xi maêng PC40 </v>
          </cell>
          <cell r="D241" t="str">
            <v>m³</v>
          </cell>
          <cell r="E241">
            <v>1</v>
          </cell>
        </row>
        <row r="242">
          <cell r="B242" t="str">
            <v>C3334</v>
          </cell>
          <cell r="C242" t="str">
            <v xml:space="preserve">Vöõa beâ toâng maùc 250, ñaù  2x4cm, ñoä suït 14-17 cm, xi maêng PC40 </v>
          </cell>
          <cell r="D242" t="str">
            <v>m³</v>
          </cell>
          <cell r="E242">
            <v>1</v>
          </cell>
        </row>
        <row r="243">
          <cell r="B243" t="str">
            <v>C3335</v>
          </cell>
          <cell r="C243" t="str">
            <v xml:space="preserve">Vöõa beâ toâng maùc 300, ñaù  2x4cm, ñoä suït 14-17 cm, xi maêng PC40 </v>
          </cell>
          <cell r="D243" t="str">
            <v>m³</v>
          </cell>
          <cell r="E243">
            <v>1</v>
          </cell>
        </row>
        <row r="244">
          <cell r="B244" t="str">
            <v>C3336</v>
          </cell>
          <cell r="C244" t="str">
            <v xml:space="preserve">Vöõa beâ toâng maùc 350, ñaù  2x4cm, ñoä suït 14-17 cm, xi maêng PC40 </v>
          </cell>
          <cell r="D244" t="str">
            <v>m³</v>
          </cell>
          <cell r="E244">
            <v>1</v>
          </cell>
        </row>
        <row r="245">
          <cell r="B245" t="str">
            <v>C3337</v>
          </cell>
          <cell r="C245" t="str">
            <v xml:space="preserve">Vöõa beâ toâng maùc 400, ñaù  2x4cm, ñoä suït 14-17 cm, xi maêng PC40 </v>
          </cell>
          <cell r="D245" t="str">
            <v>m³</v>
          </cell>
          <cell r="E245">
            <v>1</v>
          </cell>
        </row>
        <row r="246">
          <cell r="B246" t="str">
            <v>C3342</v>
          </cell>
          <cell r="C246" t="str">
            <v xml:space="preserve">Vöõa beâ toâng maùc 150, ñaù  4x6cm, ñoä suït 14-17 cm, xi maêng PC40 </v>
          </cell>
          <cell r="D246" t="str">
            <v>m³</v>
          </cell>
          <cell r="E246">
            <v>1</v>
          </cell>
        </row>
        <row r="247">
          <cell r="B247" t="str">
            <v>C3343</v>
          </cell>
          <cell r="C247" t="str">
            <v xml:space="preserve">Vöõa beâ toâng maùc 200, ñaù  4x6cm, ñoä suït 14-17 cm, xi maêng PC40 </v>
          </cell>
          <cell r="D247" t="str">
            <v>m³</v>
          </cell>
          <cell r="E247">
            <v>1</v>
          </cell>
        </row>
        <row r="248">
          <cell r="B248" t="str">
            <v>C3344</v>
          </cell>
          <cell r="C248" t="str">
            <v xml:space="preserve">Vöõa beâ toâng maùc 250, ñaù  4x6cm, ñoä suït 14-17 cm, xi maêng PC40 </v>
          </cell>
          <cell r="D248" t="str">
            <v>m³</v>
          </cell>
          <cell r="E248">
            <v>1</v>
          </cell>
        </row>
        <row r="249">
          <cell r="B249" t="str">
            <v>C3345</v>
          </cell>
          <cell r="C249" t="str">
            <v xml:space="preserve">Vöõa beâ toâng maùc 300, ñaù  4x6cm, ñoä suït 14-17 cm, xi maêng PC40 </v>
          </cell>
          <cell r="D249" t="str">
            <v>m³</v>
          </cell>
          <cell r="E249">
            <v>1</v>
          </cell>
        </row>
        <row r="250">
          <cell r="B250" t="str">
            <v>C3346</v>
          </cell>
          <cell r="C250" t="str">
            <v xml:space="preserve">Vöõa beâ toâng maùc 350, ñaù  4x7cm, ñoä suït 14-17 cm, xi maêng PC40 </v>
          </cell>
          <cell r="D250" t="str">
            <v>m³</v>
          </cell>
          <cell r="E250">
            <v>1</v>
          </cell>
        </row>
        <row r="251">
          <cell r="B251" t="str">
            <v>C3347</v>
          </cell>
          <cell r="C251" t="str">
            <v xml:space="preserve">Vöõa beâ toâng maùc 400, ñaù  4x7cm, ñoä suït 14-17 cm, xi maêng PC40 </v>
          </cell>
          <cell r="D251" t="str">
            <v>m³</v>
          </cell>
          <cell r="E251">
            <v>1</v>
          </cell>
        </row>
        <row r="252">
          <cell r="B252" t="str">
            <v>D0012</v>
          </cell>
          <cell r="C252" t="str">
            <v xml:space="preserve">Beâ toâng gaïch vôõ maùc 50, vöõa xi maêng hoaëc tam hôïp maùc 25 </v>
          </cell>
          <cell r="D252" t="str">
            <v>m³</v>
          </cell>
          <cell r="E252">
            <v>1</v>
          </cell>
        </row>
        <row r="253">
          <cell r="B253" t="str">
            <v>D0013</v>
          </cell>
          <cell r="C253" t="str">
            <v xml:space="preserve">Beâ toâng gaïch vôõ maùc 75, vöõa xi maêng hoaëc tam hôïp maùc 25 </v>
          </cell>
          <cell r="D253" t="str">
            <v>m³</v>
          </cell>
          <cell r="E253">
            <v>1</v>
          </cell>
        </row>
        <row r="254">
          <cell r="B254" t="str">
            <v>D0022</v>
          </cell>
          <cell r="C254" t="str">
            <v xml:space="preserve">Beâ toâng gaïch vôõ maùc 50, vöõa xi maêng hoaëc tam hôïp maùc 50 </v>
          </cell>
          <cell r="D254" t="str">
            <v>m³</v>
          </cell>
          <cell r="E254">
            <v>1</v>
          </cell>
        </row>
        <row r="255">
          <cell r="B255" t="str">
            <v>D0023</v>
          </cell>
          <cell r="C255" t="str">
            <v xml:space="preserve">Beâ toâng gaïch vôõ maùc 75, vöõa xi maêng hoaëc tam hôïp maùc 50 </v>
          </cell>
          <cell r="D255" t="str">
            <v>m³</v>
          </cell>
          <cell r="E255">
            <v>1</v>
          </cell>
        </row>
        <row r="256">
          <cell r="B256" t="str">
            <v>I1110</v>
          </cell>
          <cell r="C256" t="str">
            <v xml:space="preserve">Beâ toâng than xæ saûn xuaát töø vöõa tam hôïp </v>
          </cell>
          <cell r="D256" t="str">
            <v>m³</v>
          </cell>
          <cell r="E256">
            <v>1</v>
          </cell>
        </row>
        <row r="257">
          <cell r="B257" t="str">
            <v>I1120</v>
          </cell>
          <cell r="C257" t="str">
            <v xml:space="preserve">Beâ toâng than xæ saûn xuaát töø vöõa xi maêng </v>
          </cell>
          <cell r="D257" t="str">
            <v>m³</v>
          </cell>
          <cell r="E257">
            <v>1</v>
          </cell>
        </row>
        <row r="258">
          <cell r="B258" t="str">
            <v>I2110</v>
          </cell>
          <cell r="C258" t="str">
            <v xml:space="preserve">Beâ toâng chòu neùn </v>
          </cell>
          <cell r="D258" t="str">
            <v>m³</v>
          </cell>
          <cell r="E258">
            <v>1</v>
          </cell>
        </row>
        <row r="259">
          <cell r="B259" t="str">
            <v>I3110</v>
          </cell>
          <cell r="C259" t="str">
            <v xml:space="preserve">Beâ toâng boït caùch nhieät </v>
          </cell>
          <cell r="D259" t="str">
            <v>m³</v>
          </cell>
          <cell r="E259">
            <v>1</v>
          </cell>
        </row>
        <row r="260">
          <cell r="B260" t="str">
            <v>I4110</v>
          </cell>
          <cell r="C260" t="str">
            <v xml:space="preserve">Beâ toâng chòu a xít </v>
          </cell>
          <cell r="D260" t="str">
            <v>m³</v>
          </cell>
          <cell r="E260">
            <v>1</v>
          </cell>
        </row>
        <row r="261">
          <cell r="B261">
            <v>0</v>
          </cell>
        </row>
        <row r="264">
          <cell r="B264" t="str">
            <v>AA.11111</v>
          </cell>
          <cell r="C264" t="str">
            <v>Phaùt röøng loaïi I, maät ñoä caây tieâu chuaån treân 100m² röøng 0 caây</v>
          </cell>
          <cell r="D264" t="str">
            <v>100m²</v>
          </cell>
          <cell r="E264">
            <v>1</v>
          </cell>
          <cell r="G264">
            <v>34601</v>
          </cell>
        </row>
        <row r="265">
          <cell r="B265" t="str">
            <v>AA.11112</v>
          </cell>
          <cell r="C265" t="str">
            <v>Phaùt röøng loaïi I, maät ñoä caây tieâu chuaån treân 100m² röøng &gt;0 ñeán &lt;=2 caây</v>
          </cell>
          <cell r="D265" t="str">
            <v>100m²</v>
          </cell>
          <cell r="E265">
            <v>1</v>
          </cell>
          <cell r="G265">
            <v>51719</v>
          </cell>
        </row>
        <row r="266">
          <cell r="B266">
            <v>0</v>
          </cell>
        </row>
        <row r="267">
          <cell r="B267" t="str">
            <v>AA.11113</v>
          </cell>
          <cell r="C267" t="str">
            <v>Phaùt röøng loaïi I, maät ñoä caây tieâu chuaån treân 100m² röøng &gt;2 ñeán &lt;=3 caây</v>
          </cell>
          <cell r="D267" t="str">
            <v>100m²</v>
          </cell>
          <cell r="E267">
            <v>1</v>
          </cell>
          <cell r="G267">
            <v>59732</v>
          </cell>
        </row>
        <row r="268">
          <cell r="B268" t="str">
            <v>AA.11121</v>
          </cell>
          <cell r="C268" t="str">
            <v>Phaùt röøng loaïi II, maät ñoä caây tieâu chuaån treân 100m² röøng 0 caây</v>
          </cell>
          <cell r="D268" t="str">
            <v>100m²</v>
          </cell>
          <cell r="E268">
            <v>1</v>
          </cell>
          <cell r="G268">
            <v>44071</v>
          </cell>
        </row>
        <row r="269">
          <cell r="B269" t="str">
            <v>AA.11122</v>
          </cell>
          <cell r="C269" t="str">
            <v>Phaùt röøng loaïi II, maät ñoä caây tieâu chuaån treân 100m² röøng &gt;0 ñeán &lt;=2 caây</v>
          </cell>
          <cell r="D269" t="str">
            <v>100m²</v>
          </cell>
          <cell r="E269">
            <v>1</v>
          </cell>
          <cell r="G269">
            <v>66288</v>
          </cell>
        </row>
        <row r="270">
          <cell r="B270" t="str">
            <v>AA.11123</v>
          </cell>
          <cell r="C270" t="str">
            <v>Phaùt röøng loaïi II, maät ñoä caây tieâu chuaån treân 100m² röøng &gt;2 ñeán &lt;=3 caây</v>
          </cell>
          <cell r="D270" t="str">
            <v>100m²</v>
          </cell>
          <cell r="E270">
            <v>1</v>
          </cell>
          <cell r="G270">
            <v>76850</v>
          </cell>
        </row>
        <row r="271">
          <cell r="B271" t="str">
            <v>AA.11124</v>
          </cell>
          <cell r="C271" t="str">
            <v>Phaùt röøng loaïi II, maät ñoä caây tieâu chuaån treân 100m² röøng &gt;3 ñeán &lt;=5 caây</v>
          </cell>
          <cell r="D271" t="str">
            <v>100m²</v>
          </cell>
          <cell r="E271">
            <v>1</v>
          </cell>
          <cell r="G271">
            <v>94697</v>
          </cell>
        </row>
        <row r="272">
          <cell r="B272" t="str">
            <v>AA.11125</v>
          </cell>
          <cell r="C272" t="str">
            <v>Phaùt röøng loaïi II, maät ñoä caây tieâu chuaån treân 100m² röøng &gt;5 caây</v>
          </cell>
          <cell r="D272" t="str">
            <v>100m²</v>
          </cell>
          <cell r="E272">
            <v>1</v>
          </cell>
          <cell r="G272">
            <v>119464</v>
          </cell>
        </row>
        <row r="273">
          <cell r="B273" t="str">
            <v>AA.11131</v>
          </cell>
          <cell r="C273" t="str">
            <v>Phaùt röøng loaïi III, maät ñoä caây tieâu chuaån treân 100m² röøng 0 caây</v>
          </cell>
          <cell r="D273" t="str">
            <v>100m²</v>
          </cell>
          <cell r="E273">
            <v>1</v>
          </cell>
          <cell r="G273">
            <v>50627</v>
          </cell>
        </row>
        <row r="274">
          <cell r="B274" t="str">
            <v>AA.11132</v>
          </cell>
          <cell r="C274" t="str">
            <v>Phaùt röøng loaïi III, maät ñoä caây tieâu chuaån treân 100m² röøng&gt;0 ñeán &lt;=2 caây</v>
          </cell>
          <cell r="D274" t="str">
            <v>100m²</v>
          </cell>
          <cell r="E274">
            <v>1</v>
          </cell>
          <cell r="G274">
            <v>72116</v>
          </cell>
        </row>
        <row r="275">
          <cell r="B275" t="str">
            <v>AA.11133</v>
          </cell>
          <cell r="C275" t="str">
            <v>Phaùt röøng loaïi III, maät ñoä caây tieâu chuaån treân 100m² röøng &gt;2 ñeán &lt;=3 caây</v>
          </cell>
          <cell r="D275" t="str">
            <v>100m²</v>
          </cell>
          <cell r="E275">
            <v>1</v>
          </cell>
          <cell r="G275">
            <v>83042</v>
          </cell>
        </row>
        <row r="276">
          <cell r="B276" t="str">
            <v>AA.11134</v>
          </cell>
          <cell r="C276" t="str">
            <v>Phaùt röøng loaïi III, maät ñoä caây tieâu chuaån treân 100m² röøng &gt;3 ñeán &lt;=5 caây</v>
          </cell>
          <cell r="D276" t="str">
            <v>100m²</v>
          </cell>
          <cell r="E276">
            <v>1</v>
          </cell>
          <cell r="G276">
            <v>100889</v>
          </cell>
        </row>
        <row r="277">
          <cell r="B277" t="str">
            <v>AA.11135</v>
          </cell>
          <cell r="C277" t="str">
            <v>Phaùt röøng loaïi III, maät ñoä caây tieâu chuaån treân 100m² röøng &gt;5 caây</v>
          </cell>
          <cell r="D277" t="str">
            <v>100m²</v>
          </cell>
          <cell r="E277">
            <v>1</v>
          </cell>
          <cell r="G277">
            <v>126020</v>
          </cell>
        </row>
        <row r="278">
          <cell r="B278" t="str">
            <v>AA.11141</v>
          </cell>
          <cell r="C278" t="str">
            <v>Phaùt röøng loaïi IV, maät ñoä tieâu chuaån traân 100m² röøng 0 caây</v>
          </cell>
          <cell r="D278" t="str">
            <v>100m²</v>
          </cell>
          <cell r="E278">
            <v>1</v>
          </cell>
          <cell r="G278">
            <v>55361</v>
          </cell>
        </row>
        <row r="279">
          <cell r="B279" t="str">
            <v>AA.11142</v>
          </cell>
          <cell r="C279" t="str">
            <v>Phaùt röøng loaïi IV, maät ñoä caây tieâu chuaån treân 100m² röøng &gt;0 ñeán &lt;=2 caây</v>
          </cell>
          <cell r="D279" t="str">
            <v>100m²</v>
          </cell>
          <cell r="E279">
            <v>1</v>
          </cell>
          <cell r="G279">
            <v>78307</v>
          </cell>
        </row>
        <row r="280">
          <cell r="B280" t="str">
            <v>AA.11143</v>
          </cell>
          <cell r="C280" t="str">
            <v>Phaùt röøng loaïi IV, maät ñoä caây tieâu chuaån treân 100m² röøng &gt;2 ñeán &lt;=3 caây</v>
          </cell>
          <cell r="D280" t="str">
            <v>100m²</v>
          </cell>
          <cell r="E280">
            <v>1</v>
          </cell>
          <cell r="G280">
            <v>90691</v>
          </cell>
        </row>
        <row r="282">
          <cell r="B282" t="str">
            <v>AA.11211</v>
          </cell>
          <cell r="C282" t="str">
            <v>Phaùt röøng taïo maët baèng baèng cô giôùi, maät ñoä tieâu chuaån treân 100m² röøng 0 caây</v>
          </cell>
          <cell r="D282" t="str">
            <v>100m²</v>
          </cell>
          <cell r="E282">
            <v>1</v>
          </cell>
          <cell r="G282">
            <v>2732</v>
          </cell>
          <cell r="H282">
            <v>16703</v>
          </cell>
        </row>
        <row r="283">
          <cell r="B283" t="str">
            <v>AA.11212</v>
          </cell>
          <cell r="C283" t="str">
            <v>Phaùt röøng taïo maët baèng baèng cô giôùi, maät ñoä tieâu chuaån treân 100m² röøng &gt;0 ñeán &lt;=2 caây</v>
          </cell>
          <cell r="D283" t="str">
            <v>100m²</v>
          </cell>
          <cell r="E283">
            <v>1</v>
          </cell>
          <cell r="G283">
            <v>4480</v>
          </cell>
          <cell r="H283">
            <v>23006</v>
          </cell>
        </row>
        <row r="284">
          <cell r="B284" t="str">
            <v>AA.11213</v>
          </cell>
          <cell r="C284" t="str">
            <v>Phaùt röøng taïo maët baèng baèng cô giôùi, maät ñoä tieâu chuaån treân 100m² röøng &gt;2 ñeán &lt;=3 caây</v>
          </cell>
          <cell r="D284" t="str">
            <v>100m²</v>
          </cell>
          <cell r="E284">
            <v>1</v>
          </cell>
          <cell r="G284">
            <v>10417</v>
          </cell>
          <cell r="H284">
            <v>28946</v>
          </cell>
        </row>
        <row r="285">
          <cell r="B285" t="str">
            <v>AA.11214</v>
          </cell>
          <cell r="C285" t="str">
            <v>Phaùt röøng taïo maët baèng baèng cô giôù, maät ñoä tieâu chuaån treân 100m² röøng &gt;3 ñeán &lt;=5 caây</v>
          </cell>
          <cell r="D285" t="str">
            <v>100m²</v>
          </cell>
          <cell r="E285">
            <v>1</v>
          </cell>
          <cell r="G285">
            <v>15224</v>
          </cell>
          <cell r="H285">
            <v>34401</v>
          </cell>
        </row>
        <row r="286">
          <cell r="B286" t="str">
            <v>AA.11215</v>
          </cell>
          <cell r="C286" t="str">
            <v>Phaùt röøng taïo maët baèng baèng cô giôùi, maät ñoä tieâu chuaån treân 100m² röøng &gt;5 caây</v>
          </cell>
          <cell r="D286" t="str">
            <v>100m²</v>
          </cell>
          <cell r="E286">
            <v>1</v>
          </cell>
          <cell r="G286">
            <v>19486</v>
          </cell>
          <cell r="H286">
            <v>37432</v>
          </cell>
        </row>
        <row r="288">
          <cell r="B288" t="str">
            <v>AA.12111</v>
          </cell>
          <cell r="C288" t="str">
            <v>Chaët caây ôû maët ñaát baèng phaúng, Þgoác caây &gt;0 ñeán &lt;=20cm</v>
          </cell>
          <cell r="D288" t="str">
            <v>caây</v>
          </cell>
          <cell r="E288">
            <v>1</v>
          </cell>
          <cell r="G288">
            <v>4371</v>
          </cell>
        </row>
        <row r="289">
          <cell r="B289" t="str">
            <v>AA.12112</v>
          </cell>
          <cell r="C289" t="str">
            <v>Chaët caây ôû maët ñaát baèng phaúng, Þgoác caây &gt;20 ñeán &lt;=30cm</v>
          </cell>
          <cell r="D289" t="str">
            <v>caây</v>
          </cell>
          <cell r="E289">
            <v>1</v>
          </cell>
          <cell r="G289">
            <v>8741</v>
          </cell>
        </row>
        <row r="290">
          <cell r="B290" t="str">
            <v>AA.12113</v>
          </cell>
          <cell r="C290" t="str">
            <v>Chaët caây ôû maët ñaát baèng phaúng, Þgoác caây &gt;30 ñeán &lt;=40cm</v>
          </cell>
          <cell r="D290" t="str">
            <v>caây</v>
          </cell>
          <cell r="E290">
            <v>1</v>
          </cell>
          <cell r="G290">
            <v>17847</v>
          </cell>
        </row>
        <row r="291">
          <cell r="B291" t="str">
            <v>AA.12114</v>
          </cell>
          <cell r="C291" t="str">
            <v>Chaët caây ôû maët ñaát baèng phaúng, Þgoác caây &gt;40 ñeán &lt;=50cm</v>
          </cell>
          <cell r="D291" t="str">
            <v>caây</v>
          </cell>
          <cell r="E291">
            <v>1</v>
          </cell>
          <cell r="G291">
            <v>33872</v>
          </cell>
        </row>
        <row r="292">
          <cell r="B292" t="str">
            <v>AA.12115</v>
          </cell>
          <cell r="C292" t="str">
            <v>Chaët caây ôû maët ñaát baèng phaúng, Þgoác caây &gt;50 ñeán &lt;=60cm</v>
          </cell>
          <cell r="D292" t="str">
            <v>caây</v>
          </cell>
          <cell r="E292">
            <v>1</v>
          </cell>
          <cell r="G292">
            <v>73937</v>
          </cell>
        </row>
        <row r="293">
          <cell r="B293" t="str">
            <v>AA.12116</v>
          </cell>
          <cell r="C293" t="str">
            <v>Chaët caây ôû maët ñaát baèng phaúng, Þgoác caây &gt;60 ñeán &lt;=70cm</v>
          </cell>
          <cell r="D293" t="str">
            <v>caây</v>
          </cell>
          <cell r="E293">
            <v>1</v>
          </cell>
          <cell r="G293">
            <v>177011</v>
          </cell>
        </row>
        <row r="294">
          <cell r="B294" t="str">
            <v>AA.12117</v>
          </cell>
          <cell r="C294" t="str">
            <v>Chaët caây ôû maët ñaát baèng phaúng, Þgoác caây &gt;70cm</v>
          </cell>
          <cell r="D294" t="str">
            <v>caây</v>
          </cell>
          <cell r="E294">
            <v>1</v>
          </cell>
          <cell r="G294">
            <v>334354</v>
          </cell>
        </row>
        <row r="295">
          <cell r="B295" t="str">
            <v>AA.12121</v>
          </cell>
          <cell r="C295" t="str">
            <v>Chaët caây ôû söôøn doác, Þgoác caây &lt;=20cm</v>
          </cell>
          <cell r="D295" t="str">
            <v>caây</v>
          </cell>
          <cell r="E295">
            <v>1</v>
          </cell>
          <cell r="G295">
            <v>5099</v>
          </cell>
        </row>
        <row r="296">
          <cell r="B296" t="str">
            <v>AA.12122</v>
          </cell>
          <cell r="C296" t="str">
            <v>Chaët caây ôû söôøn doác, Þgoác caây &gt;20 ñeán &lt;=30cm</v>
          </cell>
          <cell r="D296" t="str">
            <v>caây</v>
          </cell>
          <cell r="E296">
            <v>1</v>
          </cell>
          <cell r="G296">
            <v>9834</v>
          </cell>
        </row>
        <row r="297">
          <cell r="B297" t="str">
            <v>AA.12123</v>
          </cell>
          <cell r="C297" t="str">
            <v>Chaët caây ôû söôøn doác, Þgoác caây &gt;30 ñeán &lt;=40cm</v>
          </cell>
          <cell r="D297" t="str">
            <v>caây</v>
          </cell>
          <cell r="E297">
            <v>1</v>
          </cell>
          <cell r="G297">
            <v>20032</v>
          </cell>
        </row>
        <row r="298">
          <cell r="B298" t="str">
            <v>AA.12124</v>
          </cell>
          <cell r="C298" t="str">
            <v>Chaët caây ôû söôøn doác, Þgoác caây &gt;40 ñeán &lt;=50cm</v>
          </cell>
          <cell r="D298" t="str">
            <v>caây</v>
          </cell>
          <cell r="E298">
            <v>1</v>
          </cell>
          <cell r="G298">
            <v>36786</v>
          </cell>
        </row>
        <row r="299">
          <cell r="B299" t="str">
            <v>AA.12125</v>
          </cell>
          <cell r="C299" t="str">
            <v>Chaët caây ôû söôøn doác, Þgoác caây &gt;50 ñeán &lt;=60cm</v>
          </cell>
          <cell r="D299" t="str">
            <v>caây</v>
          </cell>
          <cell r="E299">
            <v>1</v>
          </cell>
          <cell r="G299">
            <v>103438</v>
          </cell>
        </row>
        <row r="300">
          <cell r="B300" t="str">
            <v>AA.12126</v>
          </cell>
          <cell r="C300" t="str">
            <v>Chaët caây ôû söôøn doác, Þgoác caây &gt;60 ñeán &lt;=70cm</v>
          </cell>
          <cell r="D300" t="str">
            <v>caây</v>
          </cell>
          <cell r="E300">
            <v>1</v>
          </cell>
          <cell r="G300">
            <v>221446</v>
          </cell>
        </row>
        <row r="301">
          <cell r="B301" t="str">
            <v>AA.12127</v>
          </cell>
          <cell r="C301" t="str">
            <v>Chaët caây ôû söôøn doác, Þgoác caây &gt;70cm</v>
          </cell>
          <cell r="D301" t="str">
            <v>caây</v>
          </cell>
          <cell r="E301">
            <v>1</v>
          </cell>
          <cell r="G301">
            <v>364220</v>
          </cell>
        </row>
        <row r="303">
          <cell r="B303" t="str">
            <v>AA.13111</v>
          </cell>
          <cell r="C303" t="str">
            <v>Ñaøo goác caây, Þgoác caây &lt;=20cm</v>
          </cell>
          <cell r="D303" t="str">
            <v>caây</v>
          </cell>
          <cell r="E303">
            <v>1</v>
          </cell>
          <cell r="G303">
            <v>7284</v>
          </cell>
        </row>
        <row r="304">
          <cell r="B304" t="str">
            <v>AA.13112</v>
          </cell>
          <cell r="C304" t="str">
            <v>Ñaøo goác caây, Þgoác caây &gt;20 ñeán &lt;=30cm</v>
          </cell>
          <cell r="D304" t="str">
            <v>caây</v>
          </cell>
          <cell r="E304">
            <v>1</v>
          </cell>
          <cell r="G304">
            <v>13476</v>
          </cell>
        </row>
        <row r="305">
          <cell r="B305" t="str">
            <v>AA.13113</v>
          </cell>
          <cell r="C305" t="str">
            <v>Ñaøo goác caây, Þgoác caây &gt;30 ñeán &lt;=40cm</v>
          </cell>
          <cell r="D305" t="str">
            <v>caây</v>
          </cell>
          <cell r="E305">
            <v>1</v>
          </cell>
          <cell r="G305">
            <v>25495</v>
          </cell>
        </row>
        <row r="306">
          <cell r="B306" t="str">
            <v>AA.13114</v>
          </cell>
          <cell r="C306" t="str">
            <v>Ñaøo goác caây, Þgoác caây &gt;40 ñeán &lt;=50cm</v>
          </cell>
          <cell r="D306" t="str">
            <v>caây</v>
          </cell>
          <cell r="E306">
            <v>1</v>
          </cell>
          <cell r="G306">
            <v>49170</v>
          </cell>
        </row>
        <row r="307">
          <cell r="B307" t="str">
            <v>AA.13115</v>
          </cell>
          <cell r="C307" t="str">
            <v>Ñaøo goác caây, Þgoác caây &gt;50 ñeán &lt;=60cm</v>
          </cell>
          <cell r="D307" t="str">
            <v>caây</v>
          </cell>
          <cell r="E307">
            <v>1</v>
          </cell>
          <cell r="G307">
            <v>118007</v>
          </cell>
        </row>
        <row r="308">
          <cell r="B308" t="str">
            <v>AA.13116</v>
          </cell>
          <cell r="C308" t="str">
            <v>Ñaøo goác caây, Þgoác caây &gt;60 ñeán &lt;=70cm</v>
          </cell>
          <cell r="D308" t="str">
            <v>caây</v>
          </cell>
          <cell r="E308">
            <v>1</v>
          </cell>
          <cell r="G308">
            <v>221446</v>
          </cell>
        </row>
        <row r="309">
          <cell r="B309" t="str">
            <v>AA.13117</v>
          </cell>
          <cell r="C309" t="str">
            <v>Ñaøo goác caây, Þgoác caây &gt;70cm</v>
          </cell>
          <cell r="D309" t="str">
            <v>caây</v>
          </cell>
          <cell r="E309">
            <v>1</v>
          </cell>
          <cell r="G309">
            <v>398092</v>
          </cell>
        </row>
        <row r="311">
          <cell r="B311" t="str">
            <v>AA.13211</v>
          </cell>
          <cell r="C311" t="str">
            <v>Ñaøo buïi döøa nöôùc Þ&lt;=30cm</v>
          </cell>
          <cell r="D311" t="str">
            <v>buïi</v>
          </cell>
          <cell r="E311">
            <v>1</v>
          </cell>
          <cell r="G311">
            <v>19304</v>
          </cell>
        </row>
        <row r="312">
          <cell r="B312" t="str">
            <v>AA.13212</v>
          </cell>
          <cell r="C312" t="str">
            <v>Ñaøo buïi döøa nöôùc Þ&gt;30cm</v>
          </cell>
          <cell r="D312" t="str">
            <v>buïi</v>
          </cell>
          <cell r="E312">
            <v>1</v>
          </cell>
          <cell r="G312">
            <v>27317</v>
          </cell>
        </row>
        <row r="313">
          <cell r="B313" t="str">
            <v>AA.13221</v>
          </cell>
          <cell r="C313" t="str">
            <v>Ñaøo buïi tre Þ&lt;=50cm</v>
          </cell>
          <cell r="D313" t="str">
            <v>buïi</v>
          </cell>
          <cell r="E313">
            <v>1</v>
          </cell>
          <cell r="G313">
            <v>38243</v>
          </cell>
        </row>
        <row r="314">
          <cell r="B314" t="str">
            <v>AA.13222</v>
          </cell>
          <cell r="C314" t="str">
            <v>Ñaøo buïi tre Þ&gt;50 ñeán &lt;=80cm</v>
          </cell>
          <cell r="D314" t="str">
            <v>buïi</v>
          </cell>
          <cell r="E314">
            <v>1</v>
          </cell>
          <cell r="G314">
            <v>243299</v>
          </cell>
        </row>
        <row r="315">
          <cell r="B315" t="str">
            <v>AA.13223</v>
          </cell>
          <cell r="C315" t="str">
            <v>Ñaøo buïi tre Þ&gt;80cm</v>
          </cell>
          <cell r="D315" t="str">
            <v>buïi</v>
          </cell>
          <cell r="E315">
            <v>1</v>
          </cell>
          <cell r="G315">
            <v>437792</v>
          </cell>
        </row>
        <row r="317">
          <cell r="B317" t="str">
            <v>AA.21111</v>
          </cell>
          <cell r="C317" t="str">
            <v>Phaù dôõ keát caáu gaïch ñaù, töôøng gaïch</v>
          </cell>
          <cell r="D317" t="str">
            <v>m³</v>
          </cell>
          <cell r="E317">
            <v>1</v>
          </cell>
          <cell r="G317">
            <v>53280</v>
          </cell>
        </row>
        <row r="318">
          <cell r="B318" t="str">
            <v>AA.21112</v>
          </cell>
          <cell r="C318" t="str">
            <v>Phaù dôõ keát caáu gaïch ñaù, töôøng ñaù</v>
          </cell>
          <cell r="D318" t="str">
            <v>m³</v>
          </cell>
          <cell r="E318">
            <v>1</v>
          </cell>
          <cell r="G318">
            <v>59990</v>
          </cell>
        </row>
        <row r="319">
          <cell r="B319" t="str">
            <v>AA.21121</v>
          </cell>
          <cell r="C319" t="str">
            <v>Phaù dôõ keát caáu gaïch ñaù, BT gaïch vôõ, neàn</v>
          </cell>
          <cell r="D319" t="str">
            <v>m³</v>
          </cell>
          <cell r="E319">
            <v>1</v>
          </cell>
          <cell r="G319">
            <v>65910</v>
          </cell>
        </row>
        <row r="320">
          <cell r="B320" t="str">
            <v>AA.21122</v>
          </cell>
          <cell r="C320" t="str">
            <v>Phaù dôõ keát caáu gaïch ñaù, BT gaïch vôõ, moùng</v>
          </cell>
          <cell r="D320" t="str">
            <v>m³</v>
          </cell>
          <cell r="E320">
            <v>1</v>
          </cell>
          <cell r="G320">
            <v>79329</v>
          </cell>
        </row>
        <row r="321">
          <cell r="B321" t="str">
            <v>AA.21131</v>
          </cell>
          <cell r="C321" t="str">
            <v>Phaù dôõ keát caáu gaïch ñaù, BT than xæ</v>
          </cell>
          <cell r="D321" t="str">
            <v>m³</v>
          </cell>
          <cell r="E321">
            <v>1</v>
          </cell>
          <cell r="G321">
            <v>71830</v>
          </cell>
        </row>
        <row r="322">
          <cell r="B322" t="str">
            <v>AA.21211</v>
          </cell>
          <cell r="C322" t="str">
            <v>Phaù dôõ keát caáu BT taûng rôøi</v>
          </cell>
          <cell r="D322" t="str">
            <v>m³</v>
          </cell>
          <cell r="E322">
            <v>1</v>
          </cell>
          <cell r="G322">
            <v>81302</v>
          </cell>
        </row>
        <row r="323">
          <cell r="B323" t="str">
            <v>AA.21221</v>
          </cell>
          <cell r="C323" t="str">
            <v>Phaù dôõ keát caáu BT neàn, moùng khoâng coù coát theùp</v>
          </cell>
          <cell r="D323" t="str">
            <v>m³</v>
          </cell>
          <cell r="E323">
            <v>1</v>
          </cell>
          <cell r="G323">
            <v>140503</v>
          </cell>
        </row>
        <row r="324">
          <cell r="B324" t="str">
            <v>AA.21222</v>
          </cell>
          <cell r="C324" t="str">
            <v>Phaù dôõ keát caáu BT neàn, moùng coù coát theùp</v>
          </cell>
          <cell r="D324" t="str">
            <v>m³</v>
          </cell>
          <cell r="E324">
            <v>1</v>
          </cell>
          <cell r="G324">
            <v>201282</v>
          </cell>
        </row>
        <row r="325">
          <cell r="B325" t="str">
            <v>AA.21231</v>
          </cell>
          <cell r="C325" t="str">
            <v>Phaù dôõ keát caáu BT töôøng</v>
          </cell>
          <cell r="D325" t="str">
            <v>m³</v>
          </cell>
          <cell r="E325">
            <v>1</v>
          </cell>
          <cell r="G325">
            <v>185495</v>
          </cell>
        </row>
        <row r="326">
          <cell r="B326" t="str">
            <v>AA.21241</v>
          </cell>
          <cell r="C326" t="str">
            <v>Phaù dôõ keát caáu BT coät</v>
          </cell>
          <cell r="D326" t="str">
            <v>m³</v>
          </cell>
          <cell r="E326">
            <v>1</v>
          </cell>
          <cell r="G326">
            <v>217069</v>
          </cell>
        </row>
        <row r="327">
          <cell r="B327" t="str">
            <v>AA.21251</v>
          </cell>
          <cell r="C327" t="str">
            <v>Phaù dôõ keát caáu BT xaø daàm</v>
          </cell>
          <cell r="D327" t="str">
            <v>m³</v>
          </cell>
          <cell r="E327">
            <v>1</v>
          </cell>
          <cell r="G327">
            <v>256536</v>
          </cell>
        </row>
        <row r="328">
          <cell r="B328" t="str">
            <v>AA.21311</v>
          </cell>
          <cell r="C328" t="str">
            <v>Phaù dôõ neàn xi maêng khoâng coù coát theùp</v>
          </cell>
          <cell r="D328" t="str">
            <v>m²</v>
          </cell>
          <cell r="E328">
            <v>1</v>
          </cell>
          <cell r="G328">
            <v>1184</v>
          </cell>
        </row>
        <row r="329">
          <cell r="B329" t="str">
            <v>AA.21312</v>
          </cell>
          <cell r="C329" t="str">
            <v>Phaù dôõ neàn xi maêng coù coát theùp</v>
          </cell>
          <cell r="D329" t="str">
            <v>m²</v>
          </cell>
          <cell r="E329">
            <v>1</v>
          </cell>
          <cell r="G329">
            <v>1973</v>
          </cell>
        </row>
        <row r="330">
          <cell r="B330" t="str">
            <v>AA.21321</v>
          </cell>
          <cell r="C330" t="str">
            <v>Phaù dôõ neàn gaïch laù nem</v>
          </cell>
          <cell r="D330" t="str">
            <v>m²</v>
          </cell>
          <cell r="E330">
            <v>1</v>
          </cell>
          <cell r="G330">
            <v>2763</v>
          </cell>
        </row>
        <row r="331">
          <cell r="B331" t="str">
            <v>AA.21322</v>
          </cell>
          <cell r="C331" t="str">
            <v>Phaù dôõ neàn gaïch xi maêng</v>
          </cell>
          <cell r="D331" t="str">
            <v>m²</v>
          </cell>
          <cell r="E331">
            <v>1</v>
          </cell>
          <cell r="G331">
            <v>3157</v>
          </cell>
        </row>
        <row r="332">
          <cell r="B332" t="str">
            <v>AA.21323</v>
          </cell>
          <cell r="C332" t="str">
            <v>Phaù dôõ neàn gaïch chæ</v>
          </cell>
          <cell r="D332" t="str">
            <v>m²</v>
          </cell>
          <cell r="E332">
            <v>1</v>
          </cell>
          <cell r="G332">
            <v>2368</v>
          </cell>
        </row>
        <row r="333">
          <cell r="B333" t="str">
            <v>AA.21331</v>
          </cell>
          <cell r="C333" t="str">
            <v>Phaù dôõ ñan BT</v>
          </cell>
          <cell r="D333" t="str">
            <v>m²</v>
          </cell>
          <cell r="E333">
            <v>1</v>
          </cell>
          <cell r="G333">
            <v>3552</v>
          </cell>
        </row>
        <row r="334">
          <cell r="B334" t="str">
            <v>AA.21411</v>
          </cell>
          <cell r="C334" t="str">
            <v>Phaù dôõ keát caáu maët ñöôøng caáp phoái</v>
          </cell>
          <cell r="D334" t="str">
            <v>m³</v>
          </cell>
          <cell r="E334">
            <v>1</v>
          </cell>
          <cell r="G334">
            <v>58806</v>
          </cell>
        </row>
        <row r="335">
          <cell r="B335" t="str">
            <v>AA.21421</v>
          </cell>
          <cell r="C335" t="str">
            <v>Phaù dôõ keát caáu maët ñöôøng ñaù daêm</v>
          </cell>
          <cell r="D335" t="str">
            <v>m³</v>
          </cell>
          <cell r="E335">
            <v>1</v>
          </cell>
          <cell r="G335">
            <v>63937</v>
          </cell>
        </row>
        <row r="336">
          <cell r="B336" t="str">
            <v>AA.21431</v>
          </cell>
          <cell r="C336" t="str">
            <v>Phaù dôõ keát caáu maët ñöôøng ñaù daêm nhöïa</v>
          </cell>
          <cell r="D336" t="str">
            <v>m³</v>
          </cell>
          <cell r="E336">
            <v>1</v>
          </cell>
          <cell r="G336">
            <v>75382</v>
          </cell>
        </row>
        <row r="337">
          <cell r="B337" t="str">
            <v>AA.21441</v>
          </cell>
          <cell r="C337" t="str">
            <v>Phaù dôõ keát caáu maët ñöôøng BT apphan</v>
          </cell>
          <cell r="D337" t="str">
            <v>m³</v>
          </cell>
          <cell r="E337">
            <v>1</v>
          </cell>
          <cell r="G337">
            <v>88801</v>
          </cell>
        </row>
        <row r="338">
          <cell r="B338" t="str">
            <v>AA.21451</v>
          </cell>
          <cell r="C338" t="str">
            <v>Phaù dôõ keát caáu maët ñöôøng BT xi maêng</v>
          </cell>
          <cell r="D338" t="str">
            <v>m³</v>
          </cell>
          <cell r="E338">
            <v>1</v>
          </cell>
          <cell r="G338">
            <v>138924</v>
          </cell>
        </row>
        <row r="339">
          <cell r="B339" t="str">
            <v>AA.21511</v>
          </cell>
          <cell r="C339" t="str">
            <v>Phaù dôõ haøng raøo song saét loaïi ñôn giaûn</v>
          </cell>
          <cell r="D339" t="str">
            <v>m²</v>
          </cell>
          <cell r="E339">
            <v>1</v>
          </cell>
          <cell r="G339">
            <v>3157</v>
          </cell>
        </row>
        <row r="340">
          <cell r="B340" t="str">
            <v>AA.21512</v>
          </cell>
          <cell r="C340" t="str">
            <v>Phaù dôõ haøng raøo song saét loaïi phöùc taïp</v>
          </cell>
          <cell r="D340" t="str">
            <v>m²</v>
          </cell>
          <cell r="E340">
            <v>1</v>
          </cell>
          <cell r="G340">
            <v>3789</v>
          </cell>
        </row>
        <row r="341">
          <cell r="B341" t="str">
            <v>AA.21611</v>
          </cell>
          <cell r="C341" t="str">
            <v>Phaù dôõ caùc keát caáu döôùi nöôùc, keát caáu gaïch ñaù</v>
          </cell>
          <cell r="D341" t="str">
            <v>m³</v>
          </cell>
          <cell r="E341">
            <v>1</v>
          </cell>
          <cell r="G341">
            <v>73409</v>
          </cell>
        </row>
        <row r="342">
          <cell r="B342" t="str">
            <v>AA.21612</v>
          </cell>
          <cell r="C342" t="str">
            <v>Phaù dôõ caùc keát caáu döôùi nöôùc, keát caáu BT khoâng coù coát theùp</v>
          </cell>
          <cell r="D342" t="str">
            <v>m³</v>
          </cell>
          <cell r="E342">
            <v>1</v>
          </cell>
          <cell r="G342">
            <v>181548</v>
          </cell>
        </row>
        <row r="343">
          <cell r="B343" t="str">
            <v>AA.21613</v>
          </cell>
          <cell r="C343" t="str">
            <v>Phaù dôõ caùc keát caáu döôùi nöôùc, keát caáu BT coù coát theùp</v>
          </cell>
          <cell r="D343" t="str">
            <v>m³</v>
          </cell>
          <cell r="E343">
            <v>1</v>
          </cell>
          <cell r="G343">
            <v>301923</v>
          </cell>
        </row>
        <row r="345">
          <cell r="B345" t="str">
            <v>AA.22111</v>
          </cell>
          <cell r="C345" t="str">
            <v>Phaù dôõ BT coù coát theùp baèng buùa caên</v>
          </cell>
          <cell r="D345" t="str">
            <v>m³</v>
          </cell>
          <cell r="E345">
            <v>1</v>
          </cell>
          <cell r="F345">
            <v>9750</v>
          </cell>
          <cell r="G345">
            <v>23680</v>
          </cell>
          <cell r="H345">
            <v>106352</v>
          </cell>
        </row>
        <row r="346">
          <cell r="B346" t="str">
            <v>AA.22112</v>
          </cell>
          <cell r="C346" t="str">
            <v>Phaù dôõ BT khoâng coát theùp baèng buùa caên</v>
          </cell>
          <cell r="D346" t="str">
            <v>m³</v>
          </cell>
          <cell r="E346">
            <v>1</v>
          </cell>
          <cell r="G346">
            <v>19734</v>
          </cell>
          <cell r="H346">
            <v>70780</v>
          </cell>
        </row>
        <row r="347">
          <cell r="B347" t="str">
            <v>AA.22121</v>
          </cell>
          <cell r="C347" t="str">
            <v>Phaù dôõ BT gaïch ñaù baèng buùa caên</v>
          </cell>
          <cell r="D347" t="str">
            <v>m³</v>
          </cell>
          <cell r="E347">
            <v>1</v>
          </cell>
          <cell r="G347">
            <v>7893</v>
          </cell>
          <cell r="H347">
            <v>43351</v>
          </cell>
        </row>
        <row r="348">
          <cell r="B348" t="str">
            <v>AA.22211</v>
          </cell>
          <cell r="C348" t="str">
            <v>Phaù dôõ BT coù coát theùp baèng maùy khoan</v>
          </cell>
          <cell r="D348" t="str">
            <v>m³</v>
          </cell>
          <cell r="E348">
            <v>1</v>
          </cell>
          <cell r="F348">
            <v>9750</v>
          </cell>
          <cell r="G348">
            <v>79723</v>
          </cell>
          <cell r="H348">
            <v>77567</v>
          </cell>
        </row>
        <row r="349">
          <cell r="B349" t="str">
            <v>AA.22212</v>
          </cell>
          <cell r="C349" t="str">
            <v>Phaù dôõ BT khoâng coù coát theùp baèng maùy khoan</v>
          </cell>
          <cell r="D349" t="str">
            <v>m³</v>
          </cell>
          <cell r="E349">
            <v>1</v>
          </cell>
          <cell r="G349">
            <v>74198</v>
          </cell>
          <cell r="H349">
            <v>36688</v>
          </cell>
        </row>
        <row r="350">
          <cell r="B350" t="str">
            <v>AA.22221</v>
          </cell>
          <cell r="C350" t="str">
            <v>Phaù dôõ gaïch ñaù baèng maùy khoan</v>
          </cell>
          <cell r="D350" t="str">
            <v>m³</v>
          </cell>
          <cell r="E350">
            <v>1</v>
          </cell>
          <cell r="G350">
            <v>65121</v>
          </cell>
          <cell r="H350">
            <v>33121</v>
          </cell>
        </row>
        <row r="351">
          <cell r="B351" t="str">
            <v>AA.22310</v>
          </cell>
          <cell r="C351" t="str">
            <v>Phaù dôõ BT ñaäp ñaàu coïc khoan nhoài treân caïn</v>
          </cell>
          <cell r="D351" t="str">
            <v>m³</v>
          </cell>
          <cell r="E351">
            <v>1</v>
          </cell>
          <cell r="F351">
            <v>7800</v>
          </cell>
          <cell r="G351">
            <v>30609</v>
          </cell>
          <cell r="H351">
            <v>250233</v>
          </cell>
        </row>
        <row r="352">
          <cell r="B352" t="str">
            <v>AA.22320</v>
          </cell>
          <cell r="C352" t="str">
            <v>Phaù dôõ BT ñaäp ñaàu coïc khoan nhoài döôùi nöôùc</v>
          </cell>
          <cell r="D352" t="str">
            <v>m³</v>
          </cell>
          <cell r="E352">
            <v>1</v>
          </cell>
          <cell r="F352">
            <v>9750</v>
          </cell>
          <cell r="G352">
            <v>44638</v>
          </cell>
          <cell r="H352">
            <v>347008</v>
          </cell>
        </row>
        <row r="353">
          <cell r="B353" t="str">
            <v>AA.22411</v>
          </cell>
          <cell r="C353" t="str">
            <v>Caøo boùc lôùp maët ñöôøng BT Asphalt, d lôùp boùc &lt;=3cm</v>
          </cell>
          <cell r="D353" t="str">
            <v>100m²</v>
          </cell>
          <cell r="E353">
            <v>1</v>
          </cell>
          <cell r="F353">
            <v>11550</v>
          </cell>
          <cell r="G353">
            <v>75671</v>
          </cell>
          <cell r="H353">
            <v>1158050</v>
          </cell>
        </row>
        <row r="354">
          <cell r="B354" t="str">
            <v>AA.22412</v>
          </cell>
          <cell r="C354" t="str">
            <v>Caøo boùc lôùp maët ñöôøng BT Asphalt, d lôùp boùc &gt;3 ñeán &lt;=4cm</v>
          </cell>
          <cell r="D354" t="str">
            <v>100m²</v>
          </cell>
          <cell r="E354">
            <v>1</v>
          </cell>
          <cell r="F354">
            <v>15510</v>
          </cell>
          <cell r="G354">
            <v>88425</v>
          </cell>
          <cell r="H354">
            <v>1270200</v>
          </cell>
        </row>
        <row r="355">
          <cell r="B355" t="str">
            <v>AA.22413</v>
          </cell>
          <cell r="C355" t="str">
            <v>Caøo boùc lôùp maët ñöôøng BT Asphalt, d lôùp boùc &gt;4 ñeán &lt;=5cm</v>
          </cell>
          <cell r="D355" t="str">
            <v>100m²</v>
          </cell>
          <cell r="E355">
            <v>1</v>
          </cell>
          <cell r="F355">
            <v>21450</v>
          </cell>
          <cell r="G355">
            <v>102879</v>
          </cell>
          <cell r="H355">
            <v>1402510</v>
          </cell>
        </row>
        <row r="356">
          <cell r="B356" t="str">
            <v>AA.22414</v>
          </cell>
          <cell r="C356" t="str">
            <v>Caøo boùc lôùp maët ñöôøng BT Asphalt, d lôùp boùc &gt;5 ñeán &lt;=6cm</v>
          </cell>
          <cell r="D356" t="str">
            <v>100m²</v>
          </cell>
          <cell r="E356">
            <v>1</v>
          </cell>
          <cell r="F356">
            <v>28050</v>
          </cell>
          <cell r="G356">
            <v>119884</v>
          </cell>
          <cell r="H356">
            <v>1541750</v>
          </cell>
        </row>
        <row r="357">
          <cell r="B357" t="str">
            <v>AA.22415</v>
          </cell>
          <cell r="C357" t="str">
            <v>Caøo boùc lôùp maët ñöôøng BT Asphalt, d lôùp boùc &gt;6 ñeán &lt;=7cm</v>
          </cell>
          <cell r="D357" t="str">
            <v>100m²</v>
          </cell>
          <cell r="E357">
            <v>1</v>
          </cell>
          <cell r="F357">
            <v>37950</v>
          </cell>
          <cell r="G357">
            <v>139439</v>
          </cell>
          <cell r="H357">
            <v>1693600</v>
          </cell>
        </row>
        <row r="358">
          <cell r="B358" t="str">
            <v>AA.23101</v>
          </cell>
          <cell r="C358" t="str">
            <v>Vaän chuyeån pheá thaûi tieáp 1000m baèng oâ toâ 7T, d lôùp caét &lt;=3cm</v>
          </cell>
          <cell r="D358" t="str">
            <v>100m²</v>
          </cell>
          <cell r="E358">
            <v>1</v>
          </cell>
          <cell r="H358">
            <v>10580</v>
          </cell>
        </row>
        <row r="359">
          <cell r="B359" t="str">
            <v>AA.23102</v>
          </cell>
          <cell r="C359" t="str">
            <v>Vaän chuyeån pheá thaûi tieáp 1000m baèng oâ toâ 7T, d lôùp caét &gt;3 ñeán &lt;=4cm</v>
          </cell>
          <cell r="D359" t="str">
            <v>100m²</v>
          </cell>
          <cell r="E359">
            <v>1</v>
          </cell>
          <cell r="H359">
            <v>13692</v>
          </cell>
        </row>
        <row r="360">
          <cell r="B360" t="str">
            <v>AA.23103</v>
          </cell>
          <cell r="C360" t="str">
            <v>Vaän chuyeån pheá thaûi tieáp 1000m baèng oâ toâ 7T, d lôùp caét &gt;4 ñeán &lt;=5cm</v>
          </cell>
          <cell r="D360" t="str">
            <v>100m²</v>
          </cell>
          <cell r="E360">
            <v>1</v>
          </cell>
          <cell r="H360">
            <v>17426</v>
          </cell>
        </row>
        <row r="361">
          <cell r="B361" t="str">
            <v>AA.23104</v>
          </cell>
          <cell r="C361" t="str">
            <v>Vaän chuyeån pheá thaûi tieáp 1000m baèng oâ toâ 7T, d lôùp caét &gt;5 ñeán &lt;=6cm</v>
          </cell>
          <cell r="D361" t="str">
            <v>100m²</v>
          </cell>
          <cell r="E361">
            <v>1</v>
          </cell>
          <cell r="H361">
            <v>20538</v>
          </cell>
        </row>
        <row r="362">
          <cell r="B362" t="str">
            <v>AA.23105</v>
          </cell>
          <cell r="C362" t="str">
            <v>Vaän chuyeån pheá thaûi tieáp 1000m baèng oâ toâ 7T, d lôùp caét &gt;6 ñeán &lt;=7cm</v>
          </cell>
          <cell r="D362" t="str">
            <v>100m²</v>
          </cell>
          <cell r="E362">
            <v>1</v>
          </cell>
          <cell r="H362">
            <v>27384</v>
          </cell>
        </row>
        <row r="364">
          <cell r="B364" t="str">
            <v>AA.31111</v>
          </cell>
          <cell r="C364" t="str">
            <v>Thaùo dôõ caùc loaïi keát caáu goã, h &lt;=4m</v>
          </cell>
          <cell r="D364" t="str">
            <v>m³</v>
          </cell>
          <cell r="E364">
            <v>1</v>
          </cell>
          <cell r="G364">
            <v>74593</v>
          </cell>
        </row>
        <row r="365">
          <cell r="B365" t="str">
            <v>AA.31112</v>
          </cell>
          <cell r="C365" t="str">
            <v>Thaùo dôõ caùc loaïi keát caáu goã, h &gt;4 ñeán &lt;=16m</v>
          </cell>
          <cell r="D365" t="str">
            <v>m³</v>
          </cell>
          <cell r="E365">
            <v>1</v>
          </cell>
          <cell r="G365">
            <v>118006</v>
          </cell>
        </row>
        <row r="366">
          <cell r="B366" t="str">
            <v>AA.31121</v>
          </cell>
          <cell r="C366" t="str">
            <v>Thaùo dôõ caùc loaïi keát caáu saét theùp, h &lt;=4m</v>
          </cell>
          <cell r="D366" t="str">
            <v>taán</v>
          </cell>
          <cell r="E366">
            <v>1</v>
          </cell>
          <cell r="G366">
            <v>256536</v>
          </cell>
        </row>
        <row r="367">
          <cell r="B367" t="str">
            <v>AA.31122</v>
          </cell>
          <cell r="C367" t="str">
            <v>Thaùo dôõ caùc loaïi keát caáu saét theùp, h &gt;4 ñeán &lt;=16m</v>
          </cell>
          <cell r="D367" t="str">
            <v>taán</v>
          </cell>
          <cell r="E367">
            <v>1</v>
          </cell>
          <cell r="G367">
            <v>347310</v>
          </cell>
        </row>
        <row r="368">
          <cell r="B368" t="str">
            <v>AA.31211</v>
          </cell>
          <cell r="C368" t="str">
            <v>Thaùo dôõ maùi ngoùi, h &lt;=4m</v>
          </cell>
          <cell r="D368" t="str">
            <v>taán</v>
          </cell>
          <cell r="E368">
            <v>1</v>
          </cell>
          <cell r="G368">
            <v>2368</v>
          </cell>
        </row>
        <row r="369">
          <cell r="B369" t="str">
            <v>AA.31212</v>
          </cell>
          <cell r="C369" t="str">
            <v>Thaùo dôõ maùi ngoùi, h &gt;4 ñeán &lt;=16m</v>
          </cell>
          <cell r="D369" t="str">
            <v>taán</v>
          </cell>
          <cell r="E369">
            <v>1</v>
          </cell>
          <cell r="G369">
            <v>3552</v>
          </cell>
        </row>
        <row r="370">
          <cell r="B370" t="str">
            <v>AA.31221</v>
          </cell>
          <cell r="C370" t="str">
            <v>Thaùo dôõ maùi toân, h &lt;=4m</v>
          </cell>
          <cell r="D370" t="str">
            <v>taán</v>
          </cell>
          <cell r="E370">
            <v>1</v>
          </cell>
          <cell r="G370">
            <v>1184</v>
          </cell>
        </row>
        <row r="371">
          <cell r="B371" t="str">
            <v>AA.31222</v>
          </cell>
          <cell r="C371" t="str">
            <v>Thaùo dôõ maùi toân, h &gt;4 ñeán &lt;=16m</v>
          </cell>
          <cell r="D371" t="str">
            <v>taán</v>
          </cell>
          <cell r="E371">
            <v>1</v>
          </cell>
          <cell r="G371">
            <v>1579</v>
          </cell>
        </row>
        <row r="372">
          <cell r="B372" t="str">
            <v>AA.31231</v>
          </cell>
          <cell r="C372" t="str">
            <v>Thaùo dôõ maùi Þbroâ Xi maêng, h &lt;=4m</v>
          </cell>
          <cell r="D372" t="str">
            <v>taán</v>
          </cell>
          <cell r="E372">
            <v>1</v>
          </cell>
          <cell r="G372">
            <v>1973</v>
          </cell>
        </row>
        <row r="373">
          <cell r="B373" t="str">
            <v>AA.31232</v>
          </cell>
          <cell r="C373" t="str">
            <v>Thaùo dôõ maùi Þbroâ Xi maêng, h &gt;4 ñeán &lt;=16m</v>
          </cell>
          <cell r="D373" t="str">
            <v>taán</v>
          </cell>
          <cell r="E373">
            <v>1</v>
          </cell>
          <cell r="G373">
            <v>2368</v>
          </cell>
        </row>
        <row r="374">
          <cell r="B374" t="str">
            <v>AA.31311</v>
          </cell>
          <cell r="C374" t="str">
            <v>Thaùo dôõ traàn</v>
          </cell>
          <cell r="D374" t="str">
            <v>m²</v>
          </cell>
          <cell r="E374">
            <v>1</v>
          </cell>
          <cell r="G374">
            <v>2368</v>
          </cell>
        </row>
        <row r="375">
          <cell r="B375" t="str">
            <v>AA.31312</v>
          </cell>
          <cell r="C375" t="str">
            <v>Thaùo dôõ cöûa</v>
          </cell>
          <cell r="D375" t="str">
            <v>m²</v>
          </cell>
          <cell r="E375">
            <v>1</v>
          </cell>
          <cell r="G375">
            <v>1579</v>
          </cell>
        </row>
        <row r="376">
          <cell r="B376" t="str">
            <v>AA.31331</v>
          </cell>
          <cell r="C376" t="str">
            <v>Thaùo dôõ gaïch oáp töôøng</v>
          </cell>
          <cell r="D376" t="str">
            <v>m²</v>
          </cell>
          <cell r="E376">
            <v>1</v>
          </cell>
          <cell r="G376">
            <v>4341</v>
          </cell>
        </row>
        <row r="377">
          <cell r="B377" t="str">
            <v>AA.31332</v>
          </cell>
          <cell r="C377" t="str">
            <v>Thaùo dôõ gaïch oáp chaân töôøng</v>
          </cell>
          <cell r="D377" t="str">
            <v>m²</v>
          </cell>
          <cell r="E377">
            <v>1</v>
          </cell>
          <cell r="G377">
            <v>5131</v>
          </cell>
        </row>
        <row r="378">
          <cell r="B378" t="str">
            <v>AA.31411</v>
          </cell>
          <cell r="C378" t="str">
            <v>Thaùo dôõ vaùch ngaên khung maét caùo</v>
          </cell>
          <cell r="D378" t="str">
            <v>m²</v>
          </cell>
          <cell r="E378">
            <v>1</v>
          </cell>
          <cell r="G378">
            <v>1184</v>
          </cell>
        </row>
        <row r="379">
          <cell r="B379" t="str">
            <v>AA.31421</v>
          </cell>
          <cell r="C379" t="str">
            <v>Thaùo dôõ vaùch ngaên giaáy eùp, vaùn eùp</v>
          </cell>
          <cell r="D379" t="str">
            <v>m²</v>
          </cell>
          <cell r="E379">
            <v>1</v>
          </cell>
          <cell r="G379">
            <v>1579</v>
          </cell>
        </row>
        <row r="380">
          <cell r="B380" t="str">
            <v>AA.31431</v>
          </cell>
          <cell r="C380" t="str">
            <v>Thaùo dôõ vaùch ngaên töôøng goã</v>
          </cell>
          <cell r="D380" t="str">
            <v>m²</v>
          </cell>
          <cell r="E380">
            <v>1</v>
          </cell>
          <cell r="G380">
            <v>1579</v>
          </cell>
        </row>
        <row r="381">
          <cell r="B381" t="str">
            <v>AA.31441</v>
          </cell>
          <cell r="C381" t="str">
            <v>Thaùo dôõ vaùch ngaên vaùn saøn</v>
          </cell>
          <cell r="D381" t="str">
            <v>m²</v>
          </cell>
          <cell r="E381">
            <v>1</v>
          </cell>
          <cell r="G381">
            <v>2368</v>
          </cell>
        </row>
        <row r="382">
          <cell r="B382" t="str">
            <v>AA.31451</v>
          </cell>
          <cell r="C382" t="str">
            <v>Thaùo dôõ vaùch ngaên baèng nhoâm kính</v>
          </cell>
          <cell r="D382" t="str">
            <v>m²</v>
          </cell>
          <cell r="E382">
            <v>1</v>
          </cell>
          <cell r="G382">
            <v>3947</v>
          </cell>
        </row>
        <row r="383">
          <cell r="B383" t="str">
            <v>AA.31511</v>
          </cell>
          <cell r="C383" t="str">
            <v>Thaùo dôõ caùc thieát bò veä sinh, thaùo dôõ boàn taém</v>
          </cell>
          <cell r="D383" t="str">
            <v>caùi</v>
          </cell>
          <cell r="E383">
            <v>1</v>
          </cell>
          <cell r="G383">
            <v>17760</v>
          </cell>
        </row>
        <row r="384">
          <cell r="B384" t="str">
            <v>AA.31521</v>
          </cell>
          <cell r="C384" t="str">
            <v>Thaùo dôõ caùc thieát bò veä sinh, thaùo dôõ chaäu röûa</v>
          </cell>
          <cell r="D384" t="str">
            <v>caùi</v>
          </cell>
          <cell r="E384">
            <v>1</v>
          </cell>
          <cell r="G384">
            <v>3947</v>
          </cell>
        </row>
        <row r="385">
          <cell r="B385" t="str">
            <v>AA.31531</v>
          </cell>
          <cell r="C385" t="str">
            <v>Thaùo dôõ caùc thieát bò veä sinh, thaùo dôõ beä xí</v>
          </cell>
          <cell r="D385" t="str">
            <v>caùi</v>
          </cell>
          <cell r="E385">
            <v>1</v>
          </cell>
          <cell r="G385">
            <v>5131</v>
          </cell>
        </row>
        <row r="386">
          <cell r="B386" t="str">
            <v>AA.31541</v>
          </cell>
          <cell r="C386" t="str">
            <v>Thaùo dôõ caùc thieát bò veä sinh, thaùo dôõ chaäu tieåu</v>
          </cell>
          <cell r="D386" t="str">
            <v>caùi</v>
          </cell>
          <cell r="E386">
            <v>1</v>
          </cell>
          <cell r="G386">
            <v>5920</v>
          </cell>
        </row>
        <row r="387">
          <cell r="B387" t="str">
            <v>AA.31611</v>
          </cell>
          <cell r="C387" t="str">
            <v>Thaùo dôõ maùy ñieàu hoaø cuïc boä</v>
          </cell>
          <cell r="D387" t="str">
            <v>caùi</v>
          </cell>
          <cell r="E387">
            <v>1</v>
          </cell>
          <cell r="G387">
            <v>23680</v>
          </cell>
        </row>
        <row r="388">
          <cell r="B388" t="str">
            <v>AA.31621</v>
          </cell>
          <cell r="C388" t="str">
            <v>Thaùo dôõ bình ñun nöôùc noùng</v>
          </cell>
          <cell r="D388" t="str">
            <v>caùi</v>
          </cell>
          <cell r="E388">
            <v>1</v>
          </cell>
          <cell r="G388">
            <v>7893</v>
          </cell>
        </row>
        <row r="389">
          <cell r="B389" t="str">
            <v>AA.32111</v>
          </cell>
          <cell r="C389" t="str">
            <v>Thaùo dôõ saøn caàu taïm (EIFFEL, BALLEY, daøn T66, N64) baèng maùy haøn</v>
          </cell>
          <cell r="D389" t="str">
            <v>taán</v>
          </cell>
          <cell r="E389">
            <v>1</v>
          </cell>
          <cell r="F389">
            <v>8190</v>
          </cell>
          <cell r="G389">
            <v>289688</v>
          </cell>
          <cell r="H389">
            <v>65913</v>
          </cell>
        </row>
        <row r="390">
          <cell r="B390" t="str">
            <v>AA.32112</v>
          </cell>
          <cell r="C390" t="str">
            <v>Thaùo dôõ daøn caàu taïm (EIFFEL, BALLEY, daøn T66, N64) baèng maùy haøn</v>
          </cell>
          <cell r="D390" t="str">
            <v>taán</v>
          </cell>
          <cell r="E390">
            <v>1</v>
          </cell>
          <cell r="F390">
            <v>11944</v>
          </cell>
          <cell r="G390">
            <v>371779</v>
          </cell>
          <cell r="H390">
            <v>91023</v>
          </cell>
        </row>
        <row r="391">
          <cell r="B391" t="str">
            <v>AA.32121</v>
          </cell>
          <cell r="C391" t="str">
            <v>Thaùo dôõ saøn caàu taïm (EIFFEL, BALLEY, daøn T66, N64) baèng caàn caåu, caét theùp baèng maùy haøn</v>
          </cell>
          <cell r="D391" t="str">
            <v>taán</v>
          </cell>
          <cell r="E391">
            <v>1</v>
          </cell>
          <cell r="F391">
            <v>8190</v>
          </cell>
          <cell r="G391">
            <v>142476</v>
          </cell>
          <cell r="H391">
            <v>167276</v>
          </cell>
        </row>
        <row r="392">
          <cell r="B392" t="str">
            <v>AA.32122</v>
          </cell>
          <cell r="C392" t="str">
            <v>Thaùo dôõ daøn caàu taïm (EIFFEL, BALLEY, daøn T66, N64) baèng caàn caåu, caét theùp baèng maùy haøn</v>
          </cell>
          <cell r="D392" t="str">
            <v>taán</v>
          </cell>
          <cell r="E392">
            <v>1</v>
          </cell>
          <cell r="F392">
            <v>11944</v>
          </cell>
          <cell r="G392">
            <v>222594</v>
          </cell>
          <cell r="H392">
            <v>209994</v>
          </cell>
        </row>
        <row r="393">
          <cell r="B393" t="str">
            <v>AA.32211</v>
          </cell>
          <cell r="C393" t="str">
            <v>Thaùo dôõ daàm, daøn caàu theùp caùc loaïi treân caïn</v>
          </cell>
          <cell r="D393" t="str">
            <v>taán</v>
          </cell>
          <cell r="E393">
            <v>1</v>
          </cell>
          <cell r="F393">
            <v>145845</v>
          </cell>
          <cell r="G393">
            <v>403864</v>
          </cell>
          <cell r="H393">
            <v>1574750</v>
          </cell>
        </row>
        <row r="394">
          <cell r="B394" t="str">
            <v>AA.32212</v>
          </cell>
          <cell r="C394" t="str">
            <v>Thaùo dôõ daàm, daøn caàu theùp caùc loaïi döôùi nöôùc</v>
          </cell>
          <cell r="D394" t="str">
            <v>taán</v>
          </cell>
          <cell r="E394">
            <v>1</v>
          </cell>
          <cell r="F394">
            <v>157028</v>
          </cell>
          <cell r="G394">
            <v>573912</v>
          </cell>
          <cell r="H394">
            <v>2241140</v>
          </cell>
        </row>
        <row r="397">
          <cell r="B397" t="str">
            <v>AB.11122</v>
          </cell>
          <cell r="C397" t="str">
            <v>Vaän chuyeån tieáp buøn laãn raùc</v>
          </cell>
          <cell r="D397" t="str">
            <v>m³</v>
          </cell>
          <cell r="E397">
            <v>1</v>
          </cell>
          <cell r="G397">
            <v>510</v>
          </cell>
        </row>
        <row r="398">
          <cell r="B398" t="str">
            <v>AB.11124</v>
          </cell>
          <cell r="C398" t="str">
            <v>Vaän chuyeån tieáp buøn loûng</v>
          </cell>
          <cell r="D398" t="str">
            <v>m³</v>
          </cell>
          <cell r="E398">
            <v>1</v>
          </cell>
          <cell r="G398">
            <v>2404</v>
          </cell>
        </row>
        <row r="399">
          <cell r="B399" t="str">
            <v>AB.52111</v>
          </cell>
          <cell r="C399" t="str">
            <v>Xuùc ñaù sau noå mìn leân phöông tieän vaän chuyeån, baèng maùy ñaøo &lt;=0,8m³</v>
          </cell>
          <cell r="D399" t="str">
            <v>100m³ ñaù nguyeân khai</v>
          </cell>
          <cell r="E399">
            <v>1</v>
          </cell>
          <cell r="G399">
            <v>71041</v>
          </cell>
          <cell r="H399">
            <v>735798</v>
          </cell>
        </row>
        <row r="400">
          <cell r="B400" t="str">
            <v>AB.52121</v>
          </cell>
          <cell r="C400" t="str">
            <v>Xuùc ñaù sau noå mìn leân phöông tieän vaän chuyeån, baèng maùy ñaøo &lt;=1,25m³</v>
          </cell>
          <cell r="D400" t="str">
            <v>100m³ ñaù nguyeân khai</v>
          </cell>
          <cell r="E400">
            <v>1</v>
          </cell>
          <cell r="G400">
            <v>71041</v>
          </cell>
          <cell r="H400">
            <v>877028</v>
          </cell>
        </row>
        <row r="401">
          <cell r="B401" t="str">
            <v>AB.52131</v>
          </cell>
          <cell r="C401" t="str">
            <v>Xuùc ñaù sau noå mìn leân phöông tieän vaän chuyeån, baèng maùy ñaøo &lt;=1,6m³</v>
          </cell>
          <cell r="D401" t="str">
            <v>100m³ ñaù nguyeân khai</v>
          </cell>
          <cell r="E401">
            <v>1</v>
          </cell>
          <cell r="G401">
            <v>71041</v>
          </cell>
          <cell r="H401">
            <v>912968</v>
          </cell>
        </row>
        <row r="402">
          <cell r="B402" t="str">
            <v>AB.52141</v>
          </cell>
          <cell r="C402" t="str">
            <v>Xuùc ñaù sau noå mìn leân phöông tieän vaän chuyeån, baèng maùy ñaøo &lt;=2,3m³</v>
          </cell>
          <cell r="D402" t="str">
            <v>100m³ ñaù nguyeân khai</v>
          </cell>
          <cell r="E402">
            <v>1</v>
          </cell>
          <cell r="G402">
            <v>71041</v>
          </cell>
          <cell r="H402">
            <v>997084</v>
          </cell>
        </row>
        <row r="403">
          <cell r="B403" t="str">
            <v>AB.52151</v>
          </cell>
          <cell r="C403" t="str">
            <v>Xuùc ñaù sau noå mìn leân phöông tieän vaän chuyeån, baèng maùy ñaøo &lt;=3,6m³</v>
          </cell>
          <cell r="D403" t="str">
            <v>100m³ ñaù nguyeân khai</v>
          </cell>
          <cell r="E403">
            <v>1</v>
          </cell>
          <cell r="G403">
            <v>71041</v>
          </cell>
          <cell r="H403">
            <v>1219650</v>
          </cell>
        </row>
        <row r="404">
          <cell r="B404" t="str">
            <v>AB.53111</v>
          </cell>
          <cell r="C404" t="str">
            <v>Vaän chuyeån ñaù baèng oâ toâ töï ñoå 5 taán trong phaïm vi &lt;=300m</v>
          </cell>
          <cell r="E404">
            <v>1</v>
          </cell>
          <cell r="H404">
            <v>677127</v>
          </cell>
        </row>
        <row r="405">
          <cell r="B405" t="str">
            <v>AB.53121</v>
          </cell>
          <cell r="C405" t="str">
            <v>Vaän chuyeån ñaù baèng oâ toâ töï ñoå 7 taán trong phaïm vi &lt;=300m</v>
          </cell>
          <cell r="E405">
            <v>1</v>
          </cell>
          <cell r="H405">
            <v>756181</v>
          </cell>
        </row>
        <row r="406">
          <cell r="B406" t="str">
            <v>AB.53131</v>
          </cell>
          <cell r="C406" t="str">
            <v>Vaän chuyeån ñaù baèng oâ toâ töï ñoå 10 taán trong phaïm vi &lt;=300m</v>
          </cell>
          <cell r="E406">
            <v>1</v>
          </cell>
          <cell r="H406">
            <v>717635</v>
          </cell>
        </row>
        <row r="407">
          <cell r="B407" t="str">
            <v>AB.53141</v>
          </cell>
          <cell r="C407" t="str">
            <v>Vaän chuyeån ñaù baèng oâ toâ töï ñoå 12 taán trong phaïm vi &lt;=300m</v>
          </cell>
          <cell r="E407">
            <v>1</v>
          </cell>
          <cell r="H407">
            <v>702650</v>
          </cell>
        </row>
        <row r="408">
          <cell r="B408" t="str">
            <v>AB.53151</v>
          </cell>
          <cell r="C408" t="str">
            <v>Vaän chuyeån ñaù baèng oâ toâ töï ñoå 22 taán trong phaïm vi &lt;=300m</v>
          </cell>
          <cell r="E408">
            <v>1</v>
          </cell>
          <cell r="H408">
            <v>640122</v>
          </cell>
        </row>
        <row r="409">
          <cell r="B409" t="str">
            <v>AB.53161</v>
          </cell>
          <cell r="C409" t="str">
            <v>Vaän chuyeån ñaù baèng oâ toâ töï ñoå 27 taán trong phaïm vi &lt;=300m</v>
          </cell>
          <cell r="E409">
            <v>1</v>
          </cell>
          <cell r="H409">
            <v>663335</v>
          </cell>
        </row>
        <row r="410">
          <cell r="B410" t="str">
            <v>AB.53211</v>
          </cell>
          <cell r="C410" t="str">
            <v>Vaän chuyeån ñaù baèng oâ toâ töï ñoå 5 taán trong phaïm vi &gt;300 ñeán &lt;=500m</v>
          </cell>
          <cell r="E410">
            <v>1</v>
          </cell>
          <cell r="H410">
            <v>728747</v>
          </cell>
        </row>
        <row r="411">
          <cell r="B411" t="str">
            <v>AB.53221</v>
          </cell>
          <cell r="C411" t="str">
            <v>Vaän chuyeån ñaù baèng oâ toâ töï ñoå 7 taán trong phaïm vi &gt;300 ñeán &lt;=500m</v>
          </cell>
          <cell r="E411">
            <v>1</v>
          </cell>
          <cell r="H411">
            <v>886879</v>
          </cell>
        </row>
        <row r="412">
          <cell r="B412" t="str">
            <v>AB.53231</v>
          </cell>
          <cell r="C412" t="str">
            <v>Vaän chuyeån ñaù baèng oâ toâ töï ñoå 10 taán trong phaïm vi &gt;300 ñeán &lt;=500m</v>
          </cell>
          <cell r="E412">
            <v>1</v>
          </cell>
          <cell r="H412">
            <v>794919</v>
          </cell>
        </row>
        <row r="413">
          <cell r="B413" t="str">
            <v>AB.53241</v>
          </cell>
          <cell r="C413" t="str">
            <v>Vaän chuyeån ñaù baèng oâ toâ töï ñoå 12 taán trong phaïm vi &gt;300 ñeán &lt;=500m</v>
          </cell>
          <cell r="E413">
            <v>1</v>
          </cell>
          <cell r="H413">
            <v>787453</v>
          </cell>
        </row>
        <row r="414">
          <cell r="B414" t="str">
            <v>AB.53251</v>
          </cell>
          <cell r="C414" t="str">
            <v>Vaän chuyeån ñaù baèng oâ toâ töï ñoå 22 taán trong phaïm vi &gt;300 ñeán &lt;=500m</v>
          </cell>
          <cell r="E414">
            <v>1</v>
          </cell>
          <cell r="H414">
            <v>672570</v>
          </cell>
        </row>
        <row r="415">
          <cell r="B415" t="str">
            <v>AB.53261</v>
          </cell>
          <cell r="C415" t="str">
            <v>Vaän chuyeån ñaù baèng oâ toâ töï ñoå 27 taán trong phaïm vi &gt;300 ñeán &lt;=500m</v>
          </cell>
          <cell r="E415">
            <v>1</v>
          </cell>
          <cell r="H415">
            <v>697192</v>
          </cell>
        </row>
        <row r="416">
          <cell r="B416" t="str">
            <v>AB.53311</v>
          </cell>
          <cell r="C416" t="str">
            <v>Vaän chuyeån ñaù baèng oâ toâ töï ñoå 5 taán trong phaïm vi &gt;500 ñeán &lt;=700m</v>
          </cell>
          <cell r="E416">
            <v>1</v>
          </cell>
          <cell r="H416">
            <v>741760</v>
          </cell>
        </row>
        <row r="417">
          <cell r="B417" t="str">
            <v>AB.53321</v>
          </cell>
          <cell r="C417" t="str">
            <v>Vaän chuyeån ñaù baèng oâ toâ töï ñoå 7 taán trong phaïm vi &gt;500 ñeán &lt;=700m</v>
          </cell>
          <cell r="E417">
            <v>1</v>
          </cell>
          <cell r="H417">
            <v>978990</v>
          </cell>
        </row>
        <row r="418">
          <cell r="B418" t="str">
            <v>AB.53331</v>
          </cell>
          <cell r="C418" t="str">
            <v>Vaän chuyeån ñaù baèng oâ toâ töï ñoå 10 taán trong phaïm vi &gt;500 ñeán &lt;=700m</v>
          </cell>
          <cell r="E418">
            <v>1</v>
          </cell>
          <cell r="H418">
            <v>884715</v>
          </cell>
        </row>
        <row r="419">
          <cell r="B419" t="str">
            <v>AB.53341</v>
          </cell>
          <cell r="C419" t="str">
            <v>Vaän chuyeån ñaù baèng oâ toâ töï ñoå 12 taán trong phaïm vi &gt;500 ñeán &lt;=700m</v>
          </cell>
          <cell r="E419">
            <v>1</v>
          </cell>
          <cell r="H419">
            <v>880332</v>
          </cell>
        </row>
        <row r="420">
          <cell r="B420" t="str">
            <v>AB.53351</v>
          </cell>
          <cell r="C420" t="str">
            <v>Vaän chuyeån ñaù baèng oâ toâ töï ñoå 22 taán trong phaïm vi &gt;500 ñeán &lt;=700m</v>
          </cell>
          <cell r="E420">
            <v>1</v>
          </cell>
          <cell r="H420">
            <v>771883</v>
          </cell>
        </row>
        <row r="421">
          <cell r="B421" t="str">
            <v>AB.53361</v>
          </cell>
          <cell r="C421" t="str">
            <v>Vaän chuyeån ñaù baèng oâ toâ töï ñoå 27 taán trong phaïm vi &gt;500 ñeán &lt;=700m</v>
          </cell>
          <cell r="E421">
            <v>1</v>
          </cell>
          <cell r="H421">
            <v>800015</v>
          </cell>
        </row>
        <row r="422">
          <cell r="B422" t="str">
            <v>AB.53411</v>
          </cell>
          <cell r="C422" t="str">
            <v>Vaän chuyeån ñaù baèng oâ toâ töï ñoå 5 taán trong phaïm vi &gt;700 ñeán &lt;=1000m</v>
          </cell>
          <cell r="E422">
            <v>1</v>
          </cell>
          <cell r="H422">
            <v>980772</v>
          </cell>
        </row>
        <row r="423">
          <cell r="B423" t="str">
            <v>AB.53421</v>
          </cell>
          <cell r="C423" t="str">
            <v>Vaän chuyeån ñaù baèng oâ toâ töï ñoå 7 taán trong phaïm vi &gt;700 ñeán &lt;=1000m</v>
          </cell>
          <cell r="E423">
            <v>1</v>
          </cell>
          <cell r="H423">
            <v>1194950</v>
          </cell>
        </row>
        <row r="424">
          <cell r="B424" t="str">
            <v>AB.53431</v>
          </cell>
          <cell r="C424" t="str">
            <v>Vaän chuyeån ñaù baèng oâ toâ töï ñoå 10 taán trong phaïm vi &gt;700 ñeán &lt;=1000m</v>
          </cell>
          <cell r="E424">
            <v>1</v>
          </cell>
          <cell r="H424">
            <v>1015730</v>
          </cell>
        </row>
        <row r="425">
          <cell r="B425" t="str">
            <v>AB.53441</v>
          </cell>
          <cell r="C425" t="str">
            <v>Vaän chuyeån ñaù baèng oâ toâ töï ñoå 12 taán trong phaïm vi &gt;700 ñeán &lt;=1000m</v>
          </cell>
          <cell r="E425">
            <v>1</v>
          </cell>
          <cell r="H425">
            <v>1018440</v>
          </cell>
        </row>
        <row r="426">
          <cell r="B426" t="str">
            <v>AB.53451</v>
          </cell>
          <cell r="C426" t="str">
            <v>Vaän chuyeån ñaù baèng oâ toâ töï ñoå 22 taán trong phaïm vi &gt;700 ñeán &lt;=1000m</v>
          </cell>
          <cell r="E426">
            <v>1</v>
          </cell>
          <cell r="H426">
            <v>911510</v>
          </cell>
        </row>
        <row r="427">
          <cell r="B427" t="str">
            <v>AB.53461</v>
          </cell>
          <cell r="C427" t="str">
            <v>Vaän chuyeån ñaù baèng oâ toâ töï ñoå 27 taán trong phaïm vi &gt;700 ñeán &lt;=1000m</v>
          </cell>
          <cell r="E427">
            <v>1</v>
          </cell>
          <cell r="H427">
            <v>945472</v>
          </cell>
        </row>
        <row r="428">
          <cell r="B428" t="str">
            <v>AB.54111</v>
          </cell>
          <cell r="C428" t="str">
            <v>Vaän chuyeån ñaù sau noå mìn 1000m tieáp theo baèng oâtoâ töï ñoå, vaän chuyeån tieáp cöï ly &lt;= 2 km</v>
          </cell>
          <cell r="D428" t="str">
            <v>100m³ ñaù nguyeân khai</v>
          </cell>
          <cell r="E428">
            <v>1</v>
          </cell>
          <cell r="H428">
            <v>565647</v>
          </cell>
        </row>
        <row r="429">
          <cell r="B429" t="str">
            <v>AB.54121</v>
          </cell>
          <cell r="C429" t="str">
            <v>Vaän chuyeån ñaù sau noå mìn 1000m tieáp theo baèng oâtoâ töï ñoå, vaän chuyeån tieáp cöï ly &lt;= 2 km</v>
          </cell>
          <cell r="D429" t="str">
            <v>100m³ ñaù nguyeân khai</v>
          </cell>
          <cell r="E429">
            <v>1</v>
          </cell>
          <cell r="H429">
            <v>482338</v>
          </cell>
        </row>
        <row r="430">
          <cell r="B430" t="str">
            <v>AB.54131</v>
          </cell>
          <cell r="C430" t="str">
            <v>Vaän chuyeån ñaù sau noå mìn 1000m tieáp theo baèng oâtoâ töï ñoå, vaän chuyeån tieáp cöï ly &lt;= 2 km</v>
          </cell>
          <cell r="D430" t="str">
            <v>100m³ ñaù nguyeân khai</v>
          </cell>
          <cell r="E430">
            <v>1</v>
          </cell>
          <cell r="H430">
            <v>479159</v>
          </cell>
        </row>
        <row r="431">
          <cell r="B431" t="str">
            <v>AB.54141</v>
          </cell>
          <cell r="C431" t="str">
            <v>Vaän chuyeån ñaù sau noå mìn 1000m tieáp theo baèng oâtoâ töï ñoå, vaän chuyeån tieáp cöï ly &lt;= 2 km</v>
          </cell>
          <cell r="D431" t="str">
            <v>100m³ ñaù nguyeân khai</v>
          </cell>
          <cell r="E431">
            <v>1</v>
          </cell>
          <cell r="H431">
            <v>471664</v>
          </cell>
        </row>
        <row r="432">
          <cell r="B432" t="str">
            <v>AB.54151</v>
          </cell>
          <cell r="C432" t="str">
            <v>Vaän chuyeån ñaù sau noå mìn 1000m tieáp theo baèng oâtoâ töï ñoå, vaän chuyeån tieáp cöï ly &lt;= 2 km</v>
          </cell>
          <cell r="D432" t="str">
            <v>100m³ ñaù nguyeân khai</v>
          </cell>
          <cell r="E432">
            <v>1</v>
          </cell>
          <cell r="H432">
            <v>408065</v>
          </cell>
        </row>
        <row r="433">
          <cell r="B433" t="str">
            <v>AB.54161</v>
          </cell>
          <cell r="C433" t="str">
            <v>Vaän chuyeån ñaù sau noå mìn 1000m tieáp theo baèng oâtoâ töï ñoå, vaän chuyeån tieáp cöï ly &lt;= 2 km</v>
          </cell>
          <cell r="D433" t="str">
            <v>100m³ ñaù nguyeân khai</v>
          </cell>
          <cell r="E433">
            <v>1</v>
          </cell>
          <cell r="H433">
            <v>426340</v>
          </cell>
        </row>
        <row r="434">
          <cell r="B434" t="str">
            <v>AB.54211</v>
          </cell>
          <cell r="C434" t="str">
            <v>Vaän chuyeån ñaù sau noå mìn 1000m tieáp theo baèng oâtoâ töï ñoå, vaän chuyeån tieáp cöï ly &gt;2 ñeán &lt;=4 km</v>
          </cell>
          <cell r="D434" t="str">
            <v>100m³ ñaù nguyeân khai</v>
          </cell>
          <cell r="E434">
            <v>1</v>
          </cell>
          <cell r="H434">
            <v>355698</v>
          </cell>
        </row>
        <row r="435">
          <cell r="B435" t="str">
            <v>AB.54221</v>
          </cell>
          <cell r="C435" t="str">
            <v>Vaän chuyeån ñaù sau noå mìn 1000m tieáp theo baèng oâtoâ töï ñoå, vaän chuyeån tieáp cöï ly &gt;2 ñeán &lt;=4 km</v>
          </cell>
          <cell r="D435" t="str">
            <v>100m³ ñaù nguyeân khai</v>
          </cell>
          <cell r="E435">
            <v>1</v>
          </cell>
          <cell r="H435">
            <v>435037</v>
          </cell>
        </row>
        <row r="436">
          <cell r="B436" t="str">
            <v>AB.54231</v>
          </cell>
          <cell r="C436" t="str">
            <v>Vaän chuyeån ñaù sau noå mìn 1000m tieáp theo baèng oâtoâ töï ñoå, vaän chuyeån tieáp cöï ly &gt;2 ñeán &lt;=4 km</v>
          </cell>
          <cell r="D436" t="str">
            <v>100m³ ñaù nguyeân khai</v>
          </cell>
          <cell r="E436">
            <v>1</v>
          </cell>
          <cell r="H436">
            <v>437941</v>
          </cell>
        </row>
        <row r="437">
          <cell r="B437" t="str">
            <v>AB.54241</v>
          </cell>
          <cell r="C437" t="str">
            <v>Vaän chuyeån ñaù sau noå mìn 1000m tieáp theo baèng oâtoâ töï ñoå, vaän chuyeån tieáp cöï ly &gt;2 ñeán &lt;=4 km</v>
          </cell>
          <cell r="D437" t="str">
            <v>100m³ ñaù nguyeân khai</v>
          </cell>
          <cell r="E437">
            <v>1</v>
          </cell>
          <cell r="H437">
            <v>432897</v>
          </cell>
        </row>
        <row r="438">
          <cell r="B438" t="str">
            <v>AB.54251</v>
          </cell>
          <cell r="C438" t="str">
            <v>Vaän chuyeån ñaù sau noå mìn 1000m tieáp theo baèng oâtoâ töï ñoå, vaän chuyeån tieáp cöï ly &gt;2 ñeán &lt;=4 km</v>
          </cell>
          <cell r="D438" t="str">
            <v>100m³ ñaù nguyeân khai</v>
          </cell>
          <cell r="E438">
            <v>1</v>
          </cell>
          <cell r="H438">
            <v>337268</v>
          </cell>
        </row>
        <row r="439">
          <cell r="B439" t="str">
            <v>AB.54261</v>
          </cell>
          <cell r="C439" t="str">
            <v>Vaän chuyeån ñaù sau noå mìn 1000m tieáp theo baèng oâtoâ töï ñoå, vaän chuyeån tieáp cöï ly &gt;2 ñeán &lt;=4 km</v>
          </cell>
          <cell r="D439" t="str">
            <v>100m³ ñaù nguyeân khai</v>
          </cell>
          <cell r="E439">
            <v>1</v>
          </cell>
          <cell r="H439">
            <v>351104</v>
          </cell>
        </row>
        <row r="440">
          <cell r="B440" t="str">
            <v>AB.54311</v>
          </cell>
          <cell r="C440" t="str">
            <v>Vaän chuyeån ñaù sau noå mìn 1000m tieáp theo baèng oâtoâ töï ñoå, vaän chuyeån tieáp cöï ly &gt;4 ñeán &lt;=7km</v>
          </cell>
          <cell r="D440" t="str">
            <v>100m³ ñaù nguyeân khai</v>
          </cell>
          <cell r="E440">
            <v>1</v>
          </cell>
          <cell r="H440">
            <v>317092</v>
          </cell>
        </row>
        <row r="441">
          <cell r="B441" t="str">
            <v>AB.54321</v>
          </cell>
          <cell r="C441" t="str">
            <v>Vaän chuyeån ñaù sau noå mìn 1000m tieáp theo baèng oâtoâ töï ñoå, vaän chuyeån tieáp cöï ly &gt;4 ñeán &lt;=7 km</v>
          </cell>
          <cell r="D441" t="str">
            <v>100m³ ñaù nguyeân khai</v>
          </cell>
          <cell r="E441">
            <v>1</v>
          </cell>
          <cell r="H441">
            <v>395828</v>
          </cell>
        </row>
        <row r="442">
          <cell r="B442" t="str">
            <v>AB.54331</v>
          </cell>
          <cell r="C442" t="str">
            <v>Vaän chuyeån ñaù sau noå mìn 1000m tieáp theo baèng oâtoâ töï ñoå, vaän chuyeån tieáp cöï ly &gt;4 ñeán &lt;=7 km</v>
          </cell>
          <cell r="D442" t="str">
            <v>100m³ ñaù nguyeân khai</v>
          </cell>
          <cell r="E442">
            <v>1</v>
          </cell>
          <cell r="H442">
            <v>337841</v>
          </cell>
        </row>
        <row r="443">
          <cell r="B443" t="str">
            <v>AB.54341</v>
          </cell>
          <cell r="C443" t="str">
            <v>Vaän chuyeån ñaù sau noå mìn 1000m tieáp theo baèng oâtoâ töï ñoå, vaän chuyeån tieáp cöï ly &gt;4 ñeán &lt;=7 km</v>
          </cell>
          <cell r="D443" t="str">
            <v>100m³ ñaù nguyeân khai</v>
          </cell>
          <cell r="E443">
            <v>1</v>
          </cell>
          <cell r="H443">
            <v>323865</v>
          </cell>
        </row>
        <row r="444">
          <cell r="B444" t="str">
            <v>AB.54351</v>
          </cell>
          <cell r="C444" t="str">
            <v>Vaän chuyeån ñaù sau noå mìn 1000m tieáp theo baèng oâtoâ töï ñoå, vaän chuyeån tieáp cöï ly &gt;4 ñeán &lt;=7km</v>
          </cell>
          <cell r="D444" t="str">
            <v>100m³ ñaù nguyeân khai</v>
          </cell>
          <cell r="E444">
            <v>1</v>
          </cell>
          <cell r="H444">
            <v>264505</v>
          </cell>
        </row>
        <row r="445">
          <cell r="B445" t="str">
            <v>AB.54361</v>
          </cell>
          <cell r="C445" t="str">
            <v>Vaän chuyeån ñaù sau noå mìn 1000m tieáp theo baèng oâtoâ töï ñoå, vaän chuyeån tieáp cöï ly &gt;4 ñeán &lt;=7km</v>
          </cell>
          <cell r="D445" t="str">
            <v>100m³ ñaù nguyeân khai</v>
          </cell>
          <cell r="E445">
            <v>1</v>
          </cell>
          <cell r="H445">
            <v>275867</v>
          </cell>
        </row>
        <row r="446">
          <cell r="B446" t="str">
            <v>AB.54411</v>
          </cell>
          <cell r="C446" t="str">
            <v>Vaän chuyeån ñaù sau noå mìn 1000m tieáp theo baèng oâtoâ töï ñoå, vaän chuyeån 1 km ngoaøi phaïm vi 7 km\n</v>
          </cell>
          <cell r="D446" t="str">
            <v>100m³ ñaù nguyeân khai</v>
          </cell>
          <cell r="E446">
            <v>1</v>
          </cell>
          <cell r="H446">
            <v>229902</v>
          </cell>
        </row>
        <row r="447">
          <cell r="B447" t="str">
            <v>AB.54421</v>
          </cell>
          <cell r="C447" t="str">
            <v>Vaän chuyeån ñaù sau noå mìn 1000m tieáp theo baèng oâtoâ töï ñoå, vaän chuyeån 1 km ngoaøi phaïm vi 7 km</v>
          </cell>
          <cell r="D447" t="str">
            <v>100m³ ñaù nguyeân khai</v>
          </cell>
          <cell r="E447">
            <v>1</v>
          </cell>
          <cell r="H447">
            <v>286291</v>
          </cell>
        </row>
        <row r="448">
          <cell r="B448" t="str">
            <v>AB.54431</v>
          </cell>
          <cell r="C448" t="str">
            <v>Vaän chuyeån ñaù sau noå mìn 1000m tieáp theo baèng oâtoâ töï ñoå, vaän chuyeån 1 km ngoaøi phaïm vi 7 km</v>
          </cell>
          <cell r="D448" t="str">
            <v>100m³ ñaù nguyeân khai</v>
          </cell>
          <cell r="E448">
            <v>1</v>
          </cell>
          <cell r="H448">
            <v>220811</v>
          </cell>
        </row>
        <row r="449">
          <cell r="B449" t="str">
            <v>AB.54441</v>
          </cell>
          <cell r="C449" t="str">
            <v>Vaän chuyeån ñaù sau noå mìn 1000m tieáp theo baèng oâtoâ töï ñoå, vaän chuyeån 1 km ngoaøi phaïm vi 7 km</v>
          </cell>
          <cell r="D449" t="str">
            <v>100m³ ñaù nguyeân khai</v>
          </cell>
          <cell r="E449">
            <v>1</v>
          </cell>
          <cell r="H449">
            <v>218064</v>
          </cell>
        </row>
        <row r="450">
          <cell r="B450" t="str">
            <v>AB.54451</v>
          </cell>
          <cell r="C450" t="str">
            <v>Vaän chuyeån ñaù sau noå mìn 1000m tieáp theo baèng oâtoâ töï ñoå, vaän chuyeån 1 km ngoaøi phaïm vi 7 km</v>
          </cell>
          <cell r="D450" t="str">
            <v>100m³ ñaù nguyeân khai</v>
          </cell>
          <cell r="E450">
            <v>1</v>
          </cell>
          <cell r="H450">
            <v>186825</v>
          </cell>
        </row>
        <row r="451">
          <cell r="B451" t="str">
            <v>AB.54461</v>
          </cell>
          <cell r="C451" t="str">
            <v>Vaän chuyeån ñaù sau noå mìn 1000m tieáp theo baèng oâtoâ töï ñoå, vaän chuyeån 1 km ngoaøi phaïm vi 7 km</v>
          </cell>
          <cell r="D451" t="str">
            <v>100m³ ñaù nguyeân khai</v>
          </cell>
          <cell r="E451">
            <v>1</v>
          </cell>
          <cell r="H451">
            <v>200631</v>
          </cell>
        </row>
        <row r="453">
          <cell r="B453" t="str">
            <v>AB.55111</v>
          </cell>
          <cell r="C453" t="str">
            <v>UÛi ñaù sau noå mìn trong phaïm vi &lt;=50 m, baèng maùy uûi &lt;= 140CV</v>
          </cell>
          <cell r="D453" t="str">
            <v>100m³ ñaù nguyeân khai</v>
          </cell>
          <cell r="E453">
            <v>1</v>
          </cell>
          <cell r="H453">
            <v>933406</v>
          </cell>
        </row>
        <row r="454">
          <cell r="B454" t="str">
            <v>AB.55121</v>
          </cell>
          <cell r="C454" t="str">
            <v>UÛi ñaù sau noå mìn trong phaïm vi &lt;=50 m, baèng maùy uûi &lt;= 180CV</v>
          </cell>
          <cell r="D454" t="str">
            <v>100m³ ñaù nguyeân khai</v>
          </cell>
          <cell r="E454">
            <v>1</v>
          </cell>
          <cell r="H454">
            <v>874289</v>
          </cell>
        </row>
        <row r="455">
          <cell r="B455" t="str">
            <v>AB.55131</v>
          </cell>
          <cell r="C455" t="str">
            <v>UÛi ñaù sau noå mìn trong phaïm vi &lt;=50 m, baèng maùy uûi &lt;= 240CV</v>
          </cell>
          <cell r="D455" t="str">
            <v>100m³ ñaù nguyeân khai</v>
          </cell>
          <cell r="E455">
            <v>1</v>
          </cell>
          <cell r="H455">
            <v>705372</v>
          </cell>
        </row>
        <row r="456">
          <cell r="B456" t="str">
            <v>AB.55141</v>
          </cell>
          <cell r="C456" t="str">
            <v>UÛi ñaù sau noå mìn trong phaïm vi &lt;=50 m, baèng maùy uûi &lt;= 320CV</v>
          </cell>
          <cell r="D456" t="str">
            <v>100m³ ñaù nguyeân khai</v>
          </cell>
          <cell r="E456">
            <v>1</v>
          </cell>
          <cell r="H456">
            <v>655428</v>
          </cell>
        </row>
        <row r="457">
          <cell r="B457" t="str">
            <v>AB.55151</v>
          </cell>
          <cell r="C457" t="str">
            <v>UÛi ñaù sau noå mìn trong phaïm vi &gt;50 ñeán &lt;=70 m, baèng maùy uûi &lt;= 140 CV</v>
          </cell>
          <cell r="D457" t="str">
            <v>100m³ ñaù nguyeân khai</v>
          </cell>
          <cell r="E457">
            <v>1</v>
          </cell>
          <cell r="H457">
            <v>1187970</v>
          </cell>
        </row>
        <row r="458">
          <cell r="B458" t="str">
            <v>AB.55161</v>
          </cell>
          <cell r="C458" t="str">
            <v>UÛi ñaù sau noå mìn trong phaïm vi &gt;50 ñeán &lt;=70 m, baèng maùy uûi &lt;= 180CV</v>
          </cell>
          <cell r="D458" t="str">
            <v>100m³ ñaù nguyeân khai</v>
          </cell>
          <cell r="E458">
            <v>1</v>
          </cell>
          <cell r="H458">
            <v>1161170</v>
          </cell>
        </row>
        <row r="459">
          <cell r="B459" t="str">
            <v>AB.55171</v>
          </cell>
          <cell r="C459" t="str">
            <v>UÛi ñaù sau noå mìn trong phaïm vi &gt;50 ñeán &lt;=70 m, baèng maùy uûi &lt;=240CV</v>
          </cell>
          <cell r="D459" t="str">
            <v>100m³ ñaù nguyeân khai</v>
          </cell>
          <cell r="E459">
            <v>1</v>
          </cell>
          <cell r="H459">
            <v>1115470</v>
          </cell>
        </row>
        <row r="460">
          <cell r="B460" t="str">
            <v>AB.55181</v>
          </cell>
          <cell r="C460" t="str">
            <v>UÛi ñaù sau noå mìn trong phaïm vi &gt;50 ñeán &lt;=70 m, baèng maùy uûi &lt;= 320CV</v>
          </cell>
          <cell r="D460" t="str">
            <v>100m³ ñaù nguyeân khai</v>
          </cell>
          <cell r="E460">
            <v>1</v>
          </cell>
          <cell r="H460">
            <v>904038</v>
          </cell>
        </row>
        <row r="461">
          <cell r="B461" t="str">
            <v>AB.55191</v>
          </cell>
          <cell r="C461" t="str">
            <v>UÛi ñaù sau noå mìn trong phaïm vi &gt;70 ñeán &lt;=100m, baèng maùy uûi &lt;= 140 CV</v>
          </cell>
          <cell r="D461" t="str">
            <v>100m³ ñaù nguyeân khai</v>
          </cell>
          <cell r="E461">
            <v>1</v>
          </cell>
          <cell r="H461">
            <v>1818320</v>
          </cell>
        </row>
        <row r="462">
          <cell r="B462" t="str">
            <v>AB.55201</v>
          </cell>
          <cell r="C462" t="str">
            <v>UÛi ñaù sau noå mìn trong phaïm vi &gt;70 ñeán &lt;=100m, baèng maùy uûi &lt;= 180CV</v>
          </cell>
          <cell r="D462" t="str">
            <v>100m³ ñaù nguyeân khai</v>
          </cell>
          <cell r="E462">
            <v>1</v>
          </cell>
          <cell r="H462">
            <v>1652950</v>
          </cell>
        </row>
        <row r="463">
          <cell r="B463" t="str">
            <v>AB.55211</v>
          </cell>
          <cell r="C463" t="str">
            <v>UÛi ñaù sau noå mìn trong phaïm vi &gt;70 ñeán &lt;=100m, baèng maùy uûi &lt;=240CV</v>
          </cell>
          <cell r="D463" t="str">
            <v>100m³ ñaù nguyeân khai</v>
          </cell>
          <cell r="E463">
            <v>1</v>
          </cell>
          <cell r="H463">
            <v>1591190</v>
          </cell>
        </row>
        <row r="464">
          <cell r="B464" t="str">
            <v>AB.55221</v>
          </cell>
          <cell r="C464" t="str">
            <v>UÛi ñaù sau noå mìn trong phaïm vi &gt;70 ñeán &lt;=100m, baèng maùy uûi &lt;= 320CV</v>
          </cell>
          <cell r="D464" t="str">
            <v>100m³ ñaù nguyeân khai</v>
          </cell>
          <cell r="E464">
            <v>1</v>
          </cell>
          <cell r="H464">
            <v>1062250</v>
          </cell>
        </row>
        <row r="465">
          <cell r="B465" t="str">
            <v>AB.55311</v>
          </cell>
          <cell r="C465" t="str">
            <v>Xuùc ñaù hoãn hôïp taïi baõi tröõ leân phöông tieän vaän chuyeån baèng maùy ñaøo coù ñeáng tích gaàu &lt;= 125 m³</v>
          </cell>
          <cell r="D465" t="str">
            <v>100m³ ño taïi baõi tröõ</v>
          </cell>
          <cell r="E465">
            <v>1</v>
          </cell>
          <cell r="G465">
            <v>43561</v>
          </cell>
          <cell r="H465">
            <v>622331</v>
          </cell>
        </row>
        <row r="466">
          <cell r="B466" t="str">
            <v>AB.55312</v>
          </cell>
          <cell r="C466" t="str">
            <v>Xuùc ñaù hoãn hôïp taïi baõi tröõ leân phöông tieän vaän chuyeån baèng maùy ñaøo coù ñeáng tích gaàu &gt; 125 m³ ñeán &lt;=16 m³</v>
          </cell>
          <cell r="D466" t="str">
            <v>100m³ ño taïi baõi tröõ</v>
          </cell>
          <cell r="E466">
            <v>1</v>
          </cell>
          <cell r="G466">
            <v>43561</v>
          </cell>
          <cell r="H466">
            <v>649668</v>
          </cell>
        </row>
        <row r="467">
          <cell r="B467" t="str">
            <v>AB.55313</v>
          </cell>
          <cell r="C467" t="str">
            <v>Xuùc ñaù hoãn hôïp taïi baõi tröõ leân phöông tieän vaän chuyeån baèng maùy ñaøo coù ñeáng tích gaàu &gt; 1,6 ñeán &lt;=2,3m³</v>
          </cell>
          <cell r="D467" t="str">
            <v>100m³ ño taïi baõi tröõ</v>
          </cell>
          <cell r="E467">
            <v>1</v>
          </cell>
          <cell r="G467">
            <v>43561</v>
          </cell>
          <cell r="H467">
            <v>779136</v>
          </cell>
        </row>
        <row r="468">
          <cell r="B468" t="str">
            <v>AB.55314</v>
          </cell>
          <cell r="C468" t="str">
            <v>Xuùc ñaù hoãn hôïp taïi baõi tröõ leân phöông tieän vaän chuyeån baèng maùy ñaøo coù ñeáng tích gaàu &gt;2,3 ñeán &lt;=3,6m³</v>
          </cell>
          <cell r="D468" t="str">
            <v>100m³ ño taïi baõi tröõ</v>
          </cell>
          <cell r="E468">
            <v>1</v>
          </cell>
          <cell r="G468">
            <v>43561</v>
          </cell>
          <cell r="H468">
            <v>805067</v>
          </cell>
        </row>
        <row r="469">
          <cell r="B469" t="str">
            <v>AB.55321</v>
          </cell>
          <cell r="C469" t="str">
            <v>Xuùc ñaù taûng, cuïc BT Þ0,4 - 1m ôû baõi tröõ leân phöông tieän vaän chuyeån baèng maùy ñaøo</v>
          </cell>
          <cell r="D469" t="str">
            <v>100 m³</v>
          </cell>
          <cell r="E469">
            <v>1</v>
          </cell>
          <cell r="G469">
            <v>43561</v>
          </cell>
          <cell r="H469">
            <v>4054020</v>
          </cell>
        </row>
        <row r="470">
          <cell r="B470" t="str">
            <v>AB.55322</v>
          </cell>
          <cell r="C470" t="str">
            <v>Xuùc ñaù taûng, cuïc BT Þ&gt; 1m ôû baõi tröõ leân phöông tieän vaän chuyeån baèng maùy ñaøo</v>
          </cell>
          <cell r="D470" t="str">
            <v>100 vieân</v>
          </cell>
          <cell r="E470">
            <v>1</v>
          </cell>
          <cell r="G470">
            <v>43561</v>
          </cell>
          <cell r="H470">
            <v>3646120</v>
          </cell>
        </row>
        <row r="471">
          <cell r="B471" t="str">
            <v>AB.56111</v>
          </cell>
          <cell r="C471" t="str">
            <v>Vaän chuyeån ñaù hoãn hôïp baèng oâtoâ töï ñoå 12 taán trong phaïm vi &lt;= 300m</v>
          </cell>
          <cell r="D471" t="str">
            <v>100m³</v>
          </cell>
          <cell r="E471">
            <v>1</v>
          </cell>
          <cell r="H471">
            <v>491855</v>
          </cell>
        </row>
        <row r="472">
          <cell r="B472" t="str">
            <v>AB.56121</v>
          </cell>
          <cell r="C472" t="str">
            <v>Vaän chuyeån ñaù hoãn hôïp baèng oâtoâ töï ñoå 27 taán trong phaïm vi &lt;= 300m</v>
          </cell>
          <cell r="D472" t="str">
            <v>100m³</v>
          </cell>
          <cell r="E472">
            <v>1</v>
          </cell>
          <cell r="H472">
            <v>516624</v>
          </cell>
        </row>
        <row r="473">
          <cell r="B473" t="str">
            <v>AB.56122</v>
          </cell>
          <cell r="C473" t="str">
            <v>Vaän chuyeån ñaù taûng, cuïc beâtoâng Þ0,4 - 1m baèng oâtoâ töï ñoå 27 taán trong phaïm vi &lt;= 300m</v>
          </cell>
          <cell r="D473" t="str">
            <v>100m³</v>
          </cell>
          <cell r="E473">
            <v>1</v>
          </cell>
          <cell r="H473">
            <v>1717900</v>
          </cell>
        </row>
        <row r="474">
          <cell r="B474" t="str">
            <v>AB.56123</v>
          </cell>
          <cell r="C474" t="str">
            <v>Vaän chuyeån ñaù taûng, cuïc beâtoâng Þ&gt;1m aèng oâtoâ töï ñoå 27 taán trong phaïm vi &lt;= 300m</v>
          </cell>
          <cell r="D474" t="str">
            <v>100 vieân</v>
          </cell>
          <cell r="E474">
            <v>1</v>
          </cell>
          <cell r="H474">
            <v>1546110</v>
          </cell>
        </row>
        <row r="475">
          <cell r="B475" t="str">
            <v>AB.56211</v>
          </cell>
          <cell r="C475" t="str">
            <v>Vaän chuyeån ñaù hoãn hôïp baèng oâtoâ töï ñoå 12 taán trong phaïm vi &gt;300m, &lt;= 500m</v>
          </cell>
          <cell r="D475" t="str">
            <v>100m³</v>
          </cell>
          <cell r="E475">
            <v>1</v>
          </cell>
          <cell r="H475">
            <v>551621</v>
          </cell>
        </row>
        <row r="476">
          <cell r="B476" t="str">
            <v>AB.56221</v>
          </cell>
          <cell r="C476" t="str">
            <v>Vaän chuyeån ñaù hoãn hôïp baèng oâtoâ töï ñoå 27 taán trong phaïm vi &gt;300m, &lt;= 500m</v>
          </cell>
          <cell r="D476" t="str">
            <v>100m³</v>
          </cell>
          <cell r="E476">
            <v>1</v>
          </cell>
          <cell r="H476">
            <v>579321</v>
          </cell>
        </row>
        <row r="477">
          <cell r="B477" t="str">
            <v>AB.56222</v>
          </cell>
          <cell r="C477" t="str">
            <v>Vaän chuyeån ñaù taûng, cuïc BT Þ0,4 - 1m baèng oâtoâ töï ñoå 27 taán trong phaïm vi &gt;300m, &lt;= 500m</v>
          </cell>
          <cell r="D477" t="str">
            <v>100m³</v>
          </cell>
          <cell r="E477">
            <v>1</v>
          </cell>
          <cell r="H477">
            <v>1804420</v>
          </cell>
        </row>
        <row r="478">
          <cell r="B478" t="str">
            <v>AB.56223</v>
          </cell>
          <cell r="C478" t="str">
            <v>Vaän chuyeån ñaù taûng, cuïc BT Þ&gt;1m aèng oâtoâ töï ñoå 27 taán trong phaïm vi &gt;300m, &lt;= 500m</v>
          </cell>
          <cell r="D478" t="str">
            <v>100 vieân</v>
          </cell>
          <cell r="E478">
            <v>1</v>
          </cell>
          <cell r="H478">
            <v>1623860</v>
          </cell>
        </row>
        <row r="479">
          <cell r="B479" t="str">
            <v>AB.56311</v>
          </cell>
          <cell r="C479" t="str">
            <v>Vaän chuyeån ñaù hoãn hôïp baèng oâtoâ töï ñoå 12 taán trong phaïm vi &gt;500m, &lt;= 700m</v>
          </cell>
          <cell r="D479" t="str">
            <v>100m³</v>
          </cell>
          <cell r="E479">
            <v>1</v>
          </cell>
          <cell r="H479">
            <v>619463</v>
          </cell>
        </row>
        <row r="480">
          <cell r="B480" t="str">
            <v>AB.56321</v>
          </cell>
          <cell r="C480" t="str">
            <v>Vaän chuyeån ñaù hoãn hôïp baèng oâtoâ töï ñoå 27 taán trong phaïm vi &gt;500m, &lt;= 700m</v>
          </cell>
          <cell r="D480" t="str">
            <v>100m³</v>
          </cell>
          <cell r="E480">
            <v>1</v>
          </cell>
          <cell r="H480">
            <v>590607</v>
          </cell>
        </row>
        <row r="481">
          <cell r="B481" t="str">
            <v>AB.56322</v>
          </cell>
          <cell r="C481" t="str">
            <v>Vaän chuyeån ñaù taûng, cuïc BT Þ0,4 - 1m baèng oâtoâ töï ñoå 27 taán trong phaïm vi &gt;500m, &lt;= 700m</v>
          </cell>
          <cell r="D481" t="str">
            <v>100m³</v>
          </cell>
          <cell r="E481">
            <v>1</v>
          </cell>
          <cell r="H481">
            <v>2022610</v>
          </cell>
        </row>
        <row r="482">
          <cell r="B482" t="str">
            <v>AB.56323</v>
          </cell>
          <cell r="C482" t="str">
            <v>Vaän chuyeån ñaù taûng, cuïc BT Þ&gt;1m aèng oâtoâ töï ñoå 27 taán trong phaïm vi &gt;500m, &lt;= 700m</v>
          </cell>
          <cell r="D482" t="str">
            <v>100 vieân</v>
          </cell>
          <cell r="E482">
            <v>1</v>
          </cell>
          <cell r="H482">
            <v>1820720</v>
          </cell>
        </row>
        <row r="483">
          <cell r="B483" t="str">
            <v>AB.56411</v>
          </cell>
          <cell r="C483" t="str">
            <v>Vaän chuyeån ñaù hoãn hôïp baèng oâtoâ töï ñoå 12 taán trong phaïm vi &gt;700m, &lt;= 1000m</v>
          </cell>
          <cell r="D483" t="str">
            <v>100m³</v>
          </cell>
          <cell r="E483">
            <v>1</v>
          </cell>
          <cell r="H483">
            <v>712342</v>
          </cell>
        </row>
        <row r="484">
          <cell r="B484" t="str">
            <v>AB.56421</v>
          </cell>
          <cell r="C484" t="str">
            <v>Vaän chuyeån ñaù hoãn hôïp baèng oâtoâ töï ñoå 27 taán trong phaïm vi &gt;700m, &lt;= 1000m</v>
          </cell>
          <cell r="D484" t="str">
            <v>100m³</v>
          </cell>
          <cell r="E484">
            <v>1</v>
          </cell>
          <cell r="H484">
            <v>678383</v>
          </cell>
        </row>
        <row r="485">
          <cell r="B485" t="str">
            <v>AB.56422</v>
          </cell>
          <cell r="C485" t="str">
            <v>Vaän chuyeån ñaù taûng, cuïc BT Þ0,4 - 1m baèng oâtoâ töï ñoå 27 taán trong phaïm vi &gt;700m, &lt;= 1000m</v>
          </cell>
          <cell r="D485" t="str">
            <v>100m³</v>
          </cell>
          <cell r="E485">
            <v>1</v>
          </cell>
          <cell r="H485">
            <v>2390010</v>
          </cell>
        </row>
        <row r="486">
          <cell r="B486" t="str">
            <v>AB.56423</v>
          </cell>
          <cell r="C486" t="str">
            <v>Vaän chuyeån ñaù taûng, cuïc BT Þ&gt;1m aèng oâtoâ töï ñoå 27 taán trong phaïm vi &gt;700m, &lt;= 1000m</v>
          </cell>
          <cell r="D486" t="str">
            <v>100 vieân</v>
          </cell>
          <cell r="E486">
            <v>1</v>
          </cell>
          <cell r="H486">
            <v>2150510</v>
          </cell>
        </row>
        <row r="487">
          <cell r="B487" t="str">
            <v>AB.57111</v>
          </cell>
          <cell r="C487" t="str">
            <v>Vaän chuyeån ñaù hoãn hôïp 1000 m tieáp theo baèng oâtoâ töï ñoå 12 taán, vaän chuyeån tieáp cöï ly &lt;= 2 km</v>
          </cell>
          <cell r="D487" t="str">
            <v>100 m³</v>
          </cell>
          <cell r="E487">
            <v>1</v>
          </cell>
          <cell r="H487">
            <v>348095</v>
          </cell>
        </row>
        <row r="488">
          <cell r="B488" t="str">
            <v>AB.57121</v>
          </cell>
          <cell r="C488" t="str">
            <v>Vaän chuyeån ñaù hoãn hôïp 1000m tieáp theo baèng oâtoâ töï ñoå 27 taán, vaän chuyeån tieáp cöï ly &lt;= 2 km</v>
          </cell>
          <cell r="D488" t="str">
            <v>100 m³</v>
          </cell>
          <cell r="E488">
            <v>1</v>
          </cell>
          <cell r="H488">
            <v>269598</v>
          </cell>
        </row>
        <row r="489">
          <cell r="B489" t="str">
            <v>AB.57122</v>
          </cell>
          <cell r="C489" t="str">
            <v>Vaän chuyeån ñaù taûng, cuïc BT Þ0,4-1 m, 1000 m tieáp theo baèng oâtoâ töï ñoå 27 taán, vaän chuyeån tieáp cöï ly &lt;= 2 km</v>
          </cell>
          <cell r="D489" t="str">
            <v>100 m³</v>
          </cell>
          <cell r="E489">
            <v>1</v>
          </cell>
          <cell r="H489">
            <v>788730</v>
          </cell>
        </row>
        <row r="490">
          <cell r="B490" t="str">
            <v>AB.57123</v>
          </cell>
          <cell r="C490" t="str">
            <v>Vaän chuyeån ñaù taûng, beâtoâng Þ&gt;1m, 1000 m tieáp theo baèng oâtoâ töï ñoå 27 taán, vaän chuyeån tieáp cöï ly &lt;= 2 km</v>
          </cell>
          <cell r="D490" t="str">
            <v>100 vieân</v>
          </cell>
          <cell r="E490">
            <v>1</v>
          </cell>
          <cell r="H490">
            <v>709731</v>
          </cell>
        </row>
        <row r="491">
          <cell r="B491" t="str">
            <v>AB.57211</v>
          </cell>
          <cell r="C491" t="str">
            <v>Vaän chuyeån ñaù hoãn hôïp 1000 m tieáp theo baèng oâtoâ töï ñoå 27 taán, vaän chuyeån tieáp cöï ly &lt;= 2 km</v>
          </cell>
          <cell r="D491" t="str">
            <v>100 m³</v>
          </cell>
          <cell r="E491">
            <v>1</v>
          </cell>
          <cell r="H491">
            <v>280252</v>
          </cell>
        </row>
        <row r="492">
          <cell r="B492" t="str">
            <v>AB.57221</v>
          </cell>
          <cell r="C492" t="str">
            <v>Vaän chuyeån ñaù hoãn hôïp 1000 m tieáp theo baèng oâtoâ töï ñoå 27 taán, vaän chuyeån tieáp cöï ly &gt;2 ñeán &lt;=4 km</v>
          </cell>
          <cell r="D492" t="str">
            <v>100 m³</v>
          </cell>
          <cell r="E492">
            <v>1</v>
          </cell>
          <cell r="H492">
            <v>216932</v>
          </cell>
        </row>
        <row r="493">
          <cell r="B493" t="str">
            <v>AB.57222</v>
          </cell>
          <cell r="C493" t="str">
            <v>Vaän chuyeån ñaù taûng, BT Þ0,4-1 m, 1000 m tieáp theo baèng oâtoâ töï ñoå 27 taán, vaän cuyeån tieáp cöï ly &gt;2 km, &lt;= 4 km</v>
          </cell>
          <cell r="D493" t="str">
            <v>100 m³</v>
          </cell>
          <cell r="E493">
            <v>1</v>
          </cell>
          <cell r="H493">
            <v>649542</v>
          </cell>
        </row>
        <row r="494">
          <cell r="B494" t="str">
            <v>AB.57223</v>
          </cell>
          <cell r="C494" t="str">
            <v>Vaän chuyeån ñaù taûng, BT Þ&gt; 1 m, 1000 m tieáp theo baèng oâtoâ töï ñoå 27 taán, vaän chuyeån tieáp cöï ly &gt;2 km, &lt;= 4 km</v>
          </cell>
          <cell r="D494" t="str">
            <v>100 vieân</v>
          </cell>
          <cell r="E494">
            <v>1</v>
          </cell>
          <cell r="H494">
            <v>584337</v>
          </cell>
        </row>
        <row r="495">
          <cell r="B495" t="str">
            <v>AB.57311</v>
          </cell>
          <cell r="C495" t="str">
            <v>Vaän chuyeån ñaù hoãn hôïp 1000 m tieáp theo baèng oâtoâ töï ñoå 12 taán, vaän chuyeån tieáp cöï ly &gt;4 km, &lt;= 7 km</v>
          </cell>
          <cell r="D495" t="str">
            <v>100 m³</v>
          </cell>
          <cell r="E495">
            <v>1</v>
          </cell>
          <cell r="H495">
            <v>220487</v>
          </cell>
        </row>
        <row r="496">
          <cell r="B496" t="str">
            <v>AB.57321</v>
          </cell>
          <cell r="C496" t="str">
            <v>Vaän chuyeån ñaù hoãn hôïp 1000 m tieáp theo baèng oâtoâ töï ñoå 12 taán, vaän chuyeån tieáp cöï ly &gt;4 km, &lt;= 7 km</v>
          </cell>
          <cell r="D496" t="str">
            <v>100 m³</v>
          </cell>
          <cell r="E496">
            <v>1</v>
          </cell>
          <cell r="H496">
            <v>157997</v>
          </cell>
        </row>
        <row r="497">
          <cell r="B497" t="str">
            <v>AB.57322</v>
          </cell>
          <cell r="C497" t="str">
            <v>Vaän chuyeån ñaù taûng, cuïc beâtoâng Þ0,4-1 m, 1000 m tieáp theo baèng oâtoâ töï ñoå 27 taán, vaän chuyeån tieáp cöï ly &gt; 4 km, &lt;= 7 km</v>
          </cell>
          <cell r="D497" t="str">
            <v>100 m³</v>
          </cell>
          <cell r="E497">
            <v>1</v>
          </cell>
          <cell r="H497">
            <v>510354</v>
          </cell>
        </row>
        <row r="498">
          <cell r="B498" t="str">
            <v>AB.57323</v>
          </cell>
          <cell r="C498" t="str">
            <v>Vaän chuyeån ñaù taûng, cuïc beâtoâng Þ&gt;1 m, 1000 m tieáp theo baèng oâtoâ töï ñoå 27 taán, vaän chuyeån tieáp cöï ly &gt;4Km , &lt;=7km</v>
          </cell>
          <cell r="D498" t="str">
            <v>100 vieân</v>
          </cell>
          <cell r="E498">
            <v>1</v>
          </cell>
          <cell r="H498">
            <v>458943</v>
          </cell>
        </row>
        <row r="500">
          <cell r="B500" t="str">
            <v>AB.58111</v>
          </cell>
          <cell r="C500" t="str">
            <v>Phaù ñaù ñaøo haàm ngang, tieát dieän ñaøo 10-15m² duøng maùy khoan töï haønh, ñaù caáp I</v>
          </cell>
          <cell r="D500" t="str">
            <v>100m³  nguyeân khai</v>
          </cell>
          <cell r="E500">
            <v>1</v>
          </cell>
          <cell r="F500">
            <v>9012310</v>
          </cell>
          <cell r="G500">
            <v>1529410</v>
          </cell>
          <cell r="H500">
            <v>18039700</v>
          </cell>
        </row>
        <row r="501">
          <cell r="B501" t="str">
            <v>AB.58112</v>
          </cell>
          <cell r="C501" t="str">
            <v>Phaù ñaù ñaøo haàm ngang, tieát dieän ñaøo 10-15m² duøng maùy khoan töï haønh, ñaù caáp II</v>
          </cell>
          <cell r="D501" t="str">
            <v>100m³  nguyeân khai</v>
          </cell>
          <cell r="E501">
            <v>1</v>
          </cell>
          <cell r="F501">
            <v>7567680</v>
          </cell>
          <cell r="G501">
            <v>1367990</v>
          </cell>
          <cell r="H501">
            <v>15609800</v>
          </cell>
        </row>
        <row r="502">
          <cell r="B502" t="str">
            <v>AB.58113</v>
          </cell>
          <cell r="C502" t="str">
            <v>Phaù ñaù ñaøo haàm ngang, tieát dieän ñaøo 10-15m² duøng maùy khoan töï haønh, ñaù caáp III</v>
          </cell>
          <cell r="D502" t="str">
            <v>100m³ nguyeân khai</v>
          </cell>
          <cell r="E502">
            <v>1</v>
          </cell>
          <cell r="F502">
            <v>6867330</v>
          </cell>
          <cell r="G502">
            <v>1231360</v>
          </cell>
          <cell r="H502">
            <v>14049500</v>
          </cell>
        </row>
        <row r="503">
          <cell r="B503" t="str">
            <v>AB.58114</v>
          </cell>
          <cell r="C503" t="str">
            <v>Phaù ñaù ñaøo haàm ngang, tieát dieän ñaøo 10-15m² duøng maùy khoan töï haønh, ñaù caáp IV</v>
          </cell>
          <cell r="D503" t="str">
            <v>100m³  nguyeân khai</v>
          </cell>
          <cell r="E503">
            <v>1</v>
          </cell>
          <cell r="F503">
            <v>6236730</v>
          </cell>
          <cell r="G503">
            <v>1108290</v>
          </cell>
          <cell r="H503">
            <v>12646400</v>
          </cell>
        </row>
        <row r="504">
          <cell r="B504" t="str">
            <v>AB.58121</v>
          </cell>
          <cell r="C504" t="str">
            <v>Phaù ñaù ñaøo haàm ngang, tieát dieän ñaøo &gt;15m², &lt;=25m² duøng maùy khoan töï haønh, ñaù caáp I</v>
          </cell>
          <cell r="D504" t="str">
            <v>100m³  nguyeân khai</v>
          </cell>
          <cell r="E504">
            <v>1</v>
          </cell>
          <cell r="F504">
            <v>6778130</v>
          </cell>
          <cell r="G504">
            <v>1054940</v>
          </cell>
          <cell r="H504">
            <v>12317500</v>
          </cell>
        </row>
        <row r="505">
          <cell r="B505" t="str">
            <v>AB.58122</v>
          </cell>
          <cell r="C505" t="str">
            <v>Phaù ñaù ñaøo haàm ngang, tieát dieän ñaøo &gt;15m², &lt;=25m² duøng maùy khoan töï haønh, ñaù caáp II</v>
          </cell>
          <cell r="D505" t="str">
            <v>100m³  nguyeân khai</v>
          </cell>
          <cell r="E505">
            <v>1</v>
          </cell>
          <cell r="F505">
            <v>5712240</v>
          </cell>
          <cell r="G505">
            <v>932288</v>
          </cell>
          <cell r="H505">
            <v>10567300</v>
          </cell>
        </row>
        <row r="506">
          <cell r="B506" t="str">
            <v>AB.58123</v>
          </cell>
          <cell r="C506" t="str">
            <v>Phaù ñaù ñaøo haàm ngang, tieát dieän ñaøo &gt;15m², &lt;=25 m² duøng maùy khoan töï haønh, ñaù caáp 3</v>
          </cell>
          <cell r="D506" t="str">
            <v>100m³ ñaù nguyeân khai</v>
          </cell>
          <cell r="E506">
            <v>1</v>
          </cell>
          <cell r="F506">
            <v>5179240</v>
          </cell>
          <cell r="G506">
            <v>839102</v>
          </cell>
          <cell r="H506">
            <v>9511290</v>
          </cell>
        </row>
        <row r="507">
          <cell r="B507" t="str">
            <v>AB.58124</v>
          </cell>
          <cell r="C507" t="str">
            <v>Phaù ñaù ñaøo haàm ngang, tieát dieän ñaøo &gt;15m², &lt;= 25 m² duøng maùy khoan töï haønh, ñaù caáp IV</v>
          </cell>
          <cell r="D507" t="str">
            <v>100m³  nguyeân khai</v>
          </cell>
          <cell r="E507">
            <v>1</v>
          </cell>
          <cell r="F507">
            <v>4699180</v>
          </cell>
          <cell r="G507">
            <v>755183</v>
          </cell>
          <cell r="H507">
            <v>8561250</v>
          </cell>
        </row>
        <row r="508">
          <cell r="B508" t="str">
            <v>AB.58131</v>
          </cell>
          <cell r="C508" t="str">
            <v>Phaù ñaù ñaøo haàm ngang, tieát dieän ñaøo &gt;25 m², &lt;= 35 m² duøng maùy khoan töï haønh, ñaù caáp I</v>
          </cell>
          <cell r="D508" t="str">
            <v>100m³  nguyeân khai</v>
          </cell>
          <cell r="E508">
            <v>1</v>
          </cell>
          <cell r="F508">
            <v>6085060</v>
          </cell>
          <cell r="G508">
            <v>880041</v>
          </cell>
          <cell r="H508">
            <v>10209200</v>
          </cell>
        </row>
        <row r="509">
          <cell r="B509" t="str">
            <v>AB.58132</v>
          </cell>
          <cell r="C509" t="str">
            <v>Phaù ñaù ñaøo haàm ngang, tieát dieän ñaøo &gt;25m², &lt;= 35m² duøng maùy khoan töï haønh, ñaù caáp II</v>
          </cell>
          <cell r="D509" t="str">
            <v>100m³  nguyeân khai</v>
          </cell>
          <cell r="E509">
            <v>1</v>
          </cell>
          <cell r="F509">
            <v>5075270</v>
          </cell>
          <cell r="G509">
            <v>786727</v>
          </cell>
          <cell r="H509">
            <v>8363940</v>
          </cell>
        </row>
        <row r="510">
          <cell r="B510" t="str">
            <v>AB.58133</v>
          </cell>
          <cell r="C510" t="str">
            <v>Phaù ñaù ñaøo haàm ngang, tieát dieän ñaøo &gt;25m², &lt;= 35 m² duøng maùy khoan töï haønh, ñaù caáp 3</v>
          </cell>
          <cell r="D510" t="str">
            <v>100m³ nguyeân khai</v>
          </cell>
          <cell r="E510">
            <v>1</v>
          </cell>
          <cell r="F510">
            <v>4600660</v>
          </cell>
          <cell r="G510">
            <v>708122</v>
          </cell>
          <cell r="H510">
            <v>7527180</v>
          </cell>
        </row>
        <row r="511">
          <cell r="B511" t="str">
            <v>AB.58134</v>
          </cell>
          <cell r="C511" t="str">
            <v>Phaù ñaù ñaøo haàm ngang, tieát dieän ñaøo &gt;25 m², &lt;= 35 m² duøng maùy khoan töï haønh, ñaù caáp IV</v>
          </cell>
          <cell r="D511" t="str">
            <v>100m³  nguyeân khai</v>
          </cell>
          <cell r="E511">
            <v>1</v>
          </cell>
          <cell r="F511">
            <v>4171770</v>
          </cell>
          <cell r="G511">
            <v>637297</v>
          </cell>
          <cell r="H511">
            <v>6781770</v>
          </cell>
        </row>
        <row r="512">
          <cell r="B512" t="str">
            <v>AB.58141</v>
          </cell>
          <cell r="C512" t="str">
            <v>Phaù ñaù ñaøo haàm ngang, tieát dieän ñaøo &gt;35m², &lt;= 50 m² duøng maùy khoan töï haønh, ñaù caáp I</v>
          </cell>
          <cell r="D512" t="str">
            <v>100m³  nguyeân khai</v>
          </cell>
          <cell r="E512">
            <v>1</v>
          </cell>
          <cell r="F512">
            <v>5391920</v>
          </cell>
          <cell r="G512">
            <v>705189</v>
          </cell>
          <cell r="H512">
            <v>8104510</v>
          </cell>
        </row>
        <row r="513">
          <cell r="B513" t="str">
            <v>AB.58142</v>
          </cell>
          <cell r="C513" t="str">
            <v>Phaù ñaù ñaøo haàm ngang, tieát dieän ñaøo &gt;35m², &lt;=50 m² duøng maùy khoan töï haønh, ñaù caáp II</v>
          </cell>
          <cell r="D513" t="str">
            <v>100m³  nguyeân khai</v>
          </cell>
          <cell r="E513">
            <v>1</v>
          </cell>
          <cell r="F513">
            <v>4438480</v>
          </cell>
          <cell r="G513">
            <v>641166</v>
          </cell>
          <cell r="H513">
            <v>6160600</v>
          </cell>
        </row>
        <row r="514">
          <cell r="B514" t="str">
            <v>AB.58143</v>
          </cell>
          <cell r="C514" t="str">
            <v>Phaù ñaù ñaøo haàm ngang, tieát dieän ñaøo &gt;35m², &lt;=50 m² duøng maùy khoan töï haønh, ñaù caáp III</v>
          </cell>
          <cell r="D514" t="str">
            <v>100m³ ñaù nguyeân khai</v>
          </cell>
          <cell r="E514">
            <v>1</v>
          </cell>
          <cell r="F514">
            <v>4021990</v>
          </cell>
          <cell r="G514">
            <v>577143</v>
          </cell>
          <cell r="H514">
            <v>5543070</v>
          </cell>
        </row>
        <row r="515">
          <cell r="B515" t="str">
            <v>AB.58144</v>
          </cell>
          <cell r="C515" t="str">
            <v>Phaù ñaù ñaøo haàm ngang, tieát dieän ñaøo &gt;35m², &lt;= 50 m² duøng maùy khoan töï haønh, ñaù caáp IV</v>
          </cell>
          <cell r="D515" t="str">
            <v>100m³  nguyeân khai</v>
          </cell>
          <cell r="E515">
            <v>1</v>
          </cell>
          <cell r="F515">
            <v>3644610</v>
          </cell>
          <cell r="G515">
            <v>519412</v>
          </cell>
          <cell r="H515">
            <v>4998630</v>
          </cell>
        </row>
        <row r="516">
          <cell r="B516" t="str">
            <v>AB.58151</v>
          </cell>
          <cell r="C516" t="str">
            <v>Phaù ñaù ñaøo haàm ngang, tieát dieän ñaøo &gt; 50 m² duøng maùy khoan töï haønh, ñaù caáp I</v>
          </cell>
          <cell r="D516" t="str">
            <v>100m³  nguyeân khai</v>
          </cell>
          <cell r="E516">
            <v>1</v>
          </cell>
          <cell r="F516">
            <v>5203160</v>
          </cell>
          <cell r="G516">
            <v>620888</v>
          </cell>
          <cell r="H516">
            <v>7015620</v>
          </cell>
        </row>
        <row r="517">
          <cell r="B517" t="str">
            <v>AB.58152</v>
          </cell>
          <cell r="C517" t="str">
            <v>Phaù ñaù ñaøo haàm ngang, tieát dieän ñaøo &gt; 50 m² duøng maùy khoan töï haønh, ñaù caáp II</v>
          </cell>
          <cell r="D517" t="str">
            <v>100m³  nguyeân khai</v>
          </cell>
          <cell r="E517">
            <v>1</v>
          </cell>
          <cell r="F517">
            <v>4341650</v>
          </cell>
          <cell r="G517">
            <v>564517</v>
          </cell>
          <cell r="H517">
            <v>5890200</v>
          </cell>
        </row>
        <row r="518">
          <cell r="B518" t="str">
            <v>AB.58153</v>
          </cell>
          <cell r="C518" t="str">
            <v>Phaù ñaù ñaøo haàm ngang, tieát dieän ñaøo &gt; 50 m² duøng maùy khoan töï haønh, ñaù caáp 3</v>
          </cell>
          <cell r="D518" t="str">
            <v>100m³ ñaù nguyeân khai</v>
          </cell>
          <cell r="E518">
            <v>1</v>
          </cell>
          <cell r="F518">
            <v>3930460</v>
          </cell>
          <cell r="G518">
            <v>508146</v>
          </cell>
          <cell r="H518">
            <v>5309220</v>
          </cell>
        </row>
        <row r="519">
          <cell r="B519" t="str">
            <v>AB.58154</v>
          </cell>
          <cell r="C519" t="str">
            <v>Phaù ñaù ñaøo haàm ngang, tieát dieän ñaøo &gt; 50 m² duøng maùy khoan töï haønh, ñaù caáp IV</v>
          </cell>
          <cell r="D519" t="str">
            <v>100m³  nguyeân khai</v>
          </cell>
          <cell r="E519">
            <v>1</v>
          </cell>
          <cell r="F519">
            <v>3559560</v>
          </cell>
          <cell r="G519">
            <v>457217</v>
          </cell>
          <cell r="H519">
            <v>4768430</v>
          </cell>
        </row>
        <row r="520">
          <cell r="B520" t="str">
            <v>AB.58211</v>
          </cell>
          <cell r="C520" t="str">
            <v>Phaù ñaù haï neàn haàm ngang, duøng maùy khoan haàm töï haønh, caáp ñaù I</v>
          </cell>
          <cell r="D520" t="str">
            <v>100m³  nguyeân khai</v>
          </cell>
          <cell r="E520">
            <v>1</v>
          </cell>
          <cell r="F520">
            <v>3385740</v>
          </cell>
          <cell r="G520">
            <v>408115</v>
          </cell>
          <cell r="H520">
            <v>4541890</v>
          </cell>
        </row>
        <row r="521">
          <cell r="B521" t="str">
            <v>AB.58212</v>
          </cell>
          <cell r="C521" t="str">
            <v>Phaù ñaù haï neàn haàm ngang, duøng maùy khoan haàm töï haønh, caáp ñaù II</v>
          </cell>
          <cell r="D521" t="str">
            <v>100m³  nguyeân khai</v>
          </cell>
          <cell r="E521">
            <v>1</v>
          </cell>
          <cell r="F521">
            <v>3071240</v>
          </cell>
          <cell r="G521">
            <v>370194</v>
          </cell>
          <cell r="H521">
            <v>4118030</v>
          </cell>
        </row>
        <row r="522">
          <cell r="B522" t="str">
            <v>AB.58213</v>
          </cell>
          <cell r="C522" t="str">
            <v>Phaù ñaù haï neàn haàm ngang, duøng maùy khoan haàm töï haønh, caáp ñaù III</v>
          </cell>
          <cell r="D522" t="str">
            <v>100m³  nguyeân khai</v>
          </cell>
          <cell r="E522">
            <v>1</v>
          </cell>
          <cell r="F522">
            <v>2902210</v>
          </cell>
          <cell r="G522">
            <v>349789</v>
          </cell>
          <cell r="H522">
            <v>3895130</v>
          </cell>
        </row>
        <row r="523">
          <cell r="B523" t="str">
            <v>AB.58214</v>
          </cell>
          <cell r="C523" t="str">
            <v>Phaù ñaù haï neàn haàm ngang, duøng maùy khoan haàm töï haønh, caáp ñaù IV</v>
          </cell>
          <cell r="D523" t="str">
            <v>100m³  nguyeân khai</v>
          </cell>
          <cell r="E523">
            <v>1</v>
          </cell>
          <cell r="F523">
            <v>2612110</v>
          </cell>
          <cell r="G523">
            <v>314801</v>
          </cell>
          <cell r="H523">
            <v>3504160</v>
          </cell>
        </row>
        <row r="524">
          <cell r="B524" t="str">
            <v>AB.58410</v>
          </cell>
          <cell r="C524" t="str">
            <v>Khoan ñaù ñaøo haàm ñöùng Þ2,4 m baèng maùy khoan Robbin</v>
          </cell>
          <cell r="D524" t="str">
            <v>100m</v>
          </cell>
          <cell r="E524">
            <v>1</v>
          </cell>
          <cell r="F524">
            <v>3174000</v>
          </cell>
          <cell r="G524">
            <v>16634900</v>
          </cell>
          <cell r="H524">
            <v>231467008</v>
          </cell>
        </row>
        <row r="525">
          <cell r="B525" t="str">
            <v>AB.58420</v>
          </cell>
          <cell r="C525" t="str">
            <v>Khoan ñaù ñaøo haàm nghieâng Þ2,4 m baèng maùy khoan Robbin</v>
          </cell>
          <cell r="D525" t="str">
            <v>100m</v>
          </cell>
          <cell r="E525">
            <v>1</v>
          </cell>
          <cell r="F525">
            <v>3174000</v>
          </cell>
          <cell r="G525">
            <v>18298400</v>
          </cell>
          <cell r="H525">
            <v>254614000</v>
          </cell>
        </row>
        <row r="526">
          <cell r="B526" t="str">
            <v>AB.58611</v>
          </cell>
          <cell r="C526" t="str">
            <v>Khoan noå mìn phaù ñaù döôùi nöôùc, chieàu saâu 3-7m, ñaù caáp I</v>
          </cell>
          <cell r="D526" t="str">
            <v>1m³ ñaù nguyeân khai</v>
          </cell>
          <cell r="E526">
            <v>1</v>
          </cell>
          <cell r="F526">
            <v>121569</v>
          </cell>
          <cell r="G526">
            <v>165510</v>
          </cell>
          <cell r="H526">
            <v>1754350</v>
          </cell>
        </row>
        <row r="527">
          <cell r="B527" t="str">
            <v>AB.58612</v>
          </cell>
          <cell r="C527" t="str">
            <v>Khoan noå mìn phaù ñaù döôùi nöôùc, chieàu saâu 3-7m, ñaù caáp II</v>
          </cell>
          <cell r="D527" t="str">
            <v>1m³ ñaù nguyeân khai</v>
          </cell>
          <cell r="E527">
            <v>1</v>
          </cell>
          <cell r="F527">
            <v>114658</v>
          </cell>
          <cell r="G527">
            <v>156750</v>
          </cell>
          <cell r="H527">
            <v>1669760</v>
          </cell>
        </row>
        <row r="528">
          <cell r="B528" t="str">
            <v>AB.58613</v>
          </cell>
          <cell r="C528" t="str">
            <v>Khoan noå mìn phaù ñaù döôùi nöôùc, chieàu saâu 3-7m, ñaù caáp III</v>
          </cell>
          <cell r="D528" t="str">
            <v>1m³ ñaù nguyeân khai</v>
          </cell>
          <cell r="E528">
            <v>1</v>
          </cell>
          <cell r="F528">
            <v>107136</v>
          </cell>
          <cell r="G528">
            <v>148913</v>
          </cell>
          <cell r="H528">
            <v>1605500</v>
          </cell>
        </row>
        <row r="529">
          <cell r="B529" t="str">
            <v>AB.58614</v>
          </cell>
          <cell r="C529" t="str">
            <v>Khoan noå mìn phaù ñaù döôùi nöôùc, chieàu saâu 3-7m, ñaù caáp IV</v>
          </cell>
          <cell r="D529" t="str">
            <v>1m³ ñaù nguyeân khai</v>
          </cell>
          <cell r="E529">
            <v>1</v>
          </cell>
          <cell r="F529">
            <v>99919</v>
          </cell>
          <cell r="G529">
            <v>142919</v>
          </cell>
          <cell r="H529">
            <v>1518040</v>
          </cell>
        </row>
        <row r="530">
          <cell r="B530" t="str">
            <v>AB.59110</v>
          </cell>
          <cell r="C530" t="str">
            <v>Xuùc chuyeån ñaù noå mìn trong haàm baèng toå hôïp maùy caøo vô, oâtoâ 22T, cöï ly trung bình &lt;= 500 m</v>
          </cell>
          <cell r="D530" t="str">
            <v>100m³ ñaù nguyeân khai</v>
          </cell>
          <cell r="E530">
            <v>1</v>
          </cell>
          <cell r="G530">
            <v>118183</v>
          </cell>
          <cell r="H530">
            <v>1898570</v>
          </cell>
        </row>
        <row r="531">
          <cell r="B531" t="str">
            <v>AB.59120</v>
          </cell>
          <cell r="C531" t="str">
            <v>Xuùc chuyeån ñaù noå mìn trong haàm baèng toå hôïp maùy caøo vô, oâtoâ 22T, cöï ly trung bình &lt;=1000 m</v>
          </cell>
          <cell r="D531" t="str">
            <v>100m³ ñaù nguyeân khai</v>
          </cell>
          <cell r="E531">
            <v>1</v>
          </cell>
          <cell r="G531">
            <v>118183</v>
          </cell>
          <cell r="H531">
            <v>2680280</v>
          </cell>
        </row>
        <row r="532">
          <cell r="B532" t="str">
            <v>AB.59210</v>
          </cell>
          <cell r="C532" t="str">
            <v>Xuùc ñaù noå mìn trong haàm baèng toå hôïp maùy ñaøo xuùc laät, oâ toâ 10T, cöï ly trung bình &lt;=500m</v>
          </cell>
          <cell r="D532" t="str">
            <v>100m³ ñaù nguyeân khai</v>
          </cell>
          <cell r="E532">
            <v>1</v>
          </cell>
          <cell r="G532">
            <v>118183</v>
          </cell>
          <cell r="H532">
            <v>3391790</v>
          </cell>
        </row>
        <row r="533">
          <cell r="B533" t="str">
            <v>AB.59220</v>
          </cell>
          <cell r="C533" t="str">
            <v>Xuùc ñaù noå mìn trong haàm baèng toå hôïp maùy ñaøo xuùc laät, oâ toâ 10T, cöï ly trung bình &gt;500m, &lt;=1000m</v>
          </cell>
          <cell r="D533" t="str">
            <v>100m³ ñaù nguyeân khai</v>
          </cell>
          <cell r="E533">
            <v>1</v>
          </cell>
          <cell r="G533">
            <v>118183</v>
          </cell>
          <cell r="H533">
            <v>4584900</v>
          </cell>
        </row>
        <row r="534">
          <cell r="B534" t="str">
            <v>AB.59310</v>
          </cell>
          <cell r="C534" t="str">
            <v>Boác xuùc chuyeån ñaù noå mìn trong haàm baèng toå hôïp maùy xuùc laät, xe gooøng 3 T, cöï ly trung bình &lt;=500 m</v>
          </cell>
          <cell r="D534" t="str">
            <v>100m³ ñaù nguyeân khai</v>
          </cell>
          <cell r="E534">
            <v>1</v>
          </cell>
          <cell r="G534">
            <v>298817</v>
          </cell>
          <cell r="H534">
            <v>17452000</v>
          </cell>
        </row>
        <row r="535">
          <cell r="B535" t="str">
            <v>AB.59320</v>
          </cell>
          <cell r="C535" t="str">
            <v>Boác xuùc chuyeån ñaù noå mìn trong haàm baèng toå hôïp maùy xuùc laät, xe gooøng 3 T, cöï ly trung bình &gt;500 m, &lt;=1000m</v>
          </cell>
          <cell r="D535" t="str">
            <v>100m³ ñaù nguyeân khai</v>
          </cell>
          <cell r="E535">
            <v>1</v>
          </cell>
          <cell r="G535">
            <v>298817</v>
          </cell>
          <cell r="H535">
            <v>19440400</v>
          </cell>
        </row>
        <row r="536">
          <cell r="B536" t="str">
            <v>AB.59410</v>
          </cell>
          <cell r="C536" t="str">
            <v>Xuùc ñaù chuyeån noå mìn trong haàm baèng maùy xuùc laät cöï ly trung bình &lt;=100m</v>
          </cell>
          <cell r="D536" t="str">
            <v>100m³ ñaù nguyeân khai</v>
          </cell>
          <cell r="E536">
            <v>1</v>
          </cell>
          <cell r="G536">
            <v>72951</v>
          </cell>
          <cell r="H536">
            <v>1713530</v>
          </cell>
        </row>
        <row r="538">
          <cell r="B538" t="str">
            <v>AA.31111</v>
          </cell>
          <cell r="C538" t="str">
            <v>Thaùo dôõ caùc loaïi keát caáu goã, h &lt;=4m</v>
          </cell>
          <cell r="D538" t="str">
            <v>m³</v>
          </cell>
          <cell r="E538">
            <v>1</v>
          </cell>
          <cell r="G538">
            <v>74593</v>
          </cell>
        </row>
        <row r="539">
          <cell r="B539" t="str">
            <v>AA.31112</v>
          </cell>
          <cell r="C539" t="str">
            <v>Thaùo dôõ caùc loaïi keát caáu goã, h &gt;4 ñeán &lt;=16m</v>
          </cell>
          <cell r="D539" t="str">
            <v>m³</v>
          </cell>
          <cell r="E539">
            <v>1</v>
          </cell>
          <cell r="G539">
            <v>118006</v>
          </cell>
        </row>
        <row r="540">
          <cell r="B540" t="str">
            <v>AA.31121</v>
          </cell>
          <cell r="C540" t="str">
            <v>Thaùo dôõ caùc loaïi keát caáu saét theùp, h &lt;=4m</v>
          </cell>
          <cell r="D540" t="str">
            <v>taán</v>
          </cell>
          <cell r="E540">
            <v>1</v>
          </cell>
          <cell r="G540">
            <v>256536</v>
          </cell>
        </row>
        <row r="541">
          <cell r="B541" t="str">
            <v>AA.31122</v>
          </cell>
          <cell r="C541" t="str">
            <v>Thaùo dôõ caùc loaïi keát caáu saét theùp, h &gt;4 ñeán &lt;=16m</v>
          </cell>
          <cell r="D541" t="str">
            <v>taán</v>
          </cell>
          <cell r="E541">
            <v>1</v>
          </cell>
          <cell r="G541">
            <v>347310</v>
          </cell>
        </row>
        <row r="542">
          <cell r="B542" t="str">
            <v>AA.31211</v>
          </cell>
          <cell r="C542" t="str">
            <v>Thaùo dôõ maùi ngoùi, h &lt;=4m</v>
          </cell>
          <cell r="D542" t="str">
            <v>m²</v>
          </cell>
          <cell r="E542">
            <v>1</v>
          </cell>
          <cell r="G542">
            <v>2368</v>
          </cell>
        </row>
        <row r="543">
          <cell r="B543" t="str">
            <v>AA.31212</v>
          </cell>
          <cell r="C543" t="str">
            <v>Thaùo dôõ maùi ngoùi, h &gt;4 ñeán &lt;=16m</v>
          </cell>
          <cell r="D543" t="str">
            <v>m²</v>
          </cell>
          <cell r="E543">
            <v>1</v>
          </cell>
          <cell r="G543">
            <v>3552</v>
          </cell>
        </row>
        <row r="544">
          <cell r="B544" t="str">
            <v>AA.31221</v>
          </cell>
          <cell r="C544" t="str">
            <v>Thaùo dôõ maùi toân, h &lt;=4m</v>
          </cell>
          <cell r="D544" t="str">
            <v>m²</v>
          </cell>
          <cell r="E544">
            <v>1</v>
          </cell>
          <cell r="G544">
            <v>1184</v>
          </cell>
        </row>
        <row r="545">
          <cell r="B545" t="str">
            <v>AA.31222</v>
          </cell>
          <cell r="C545" t="str">
            <v>Thaùo dôõ maùi toân, h &gt;4 ñeán &lt;=16m</v>
          </cell>
          <cell r="D545" t="str">
            <v>m²</v>
          </cell>
          <cell r="E545">
            <v>1</v>
          </cell>
          <cell r="G545">
            <v>1579</v>
          </cell>
        </row>
        <row r="546">
          <cell r="B546" t="str">
            <v>AA.31231</v>
          </cell>
          <cell r="C546" t="str">
            <v>Thaùo dôõ maùi Þbroâ Xi maêng, h &lt;=4m</v>
          </cell>
          <cell r="D546" t="str">
            <v>m²</v>
          </cell>
          <cell r="E546">
            <v>1</v>
          </cell>
          <cell r="G546">
            <v>1973</v>
          </cell>
        </row>
        <row r="547">
          <cell r="B547" t="str">
            <v>AA.31232</v>
          </cell>
          <cell r="C547" t="str">
            <v>Thaùo dôõ maùi Þbroâ Xi maêng, h &gt;4 ñeán &lt;=16m</v>
          </cell>
          <cell r="D547" t="str">
            <v>m²</v>
          </cell>
          <cell r="E547">
            <v>1</v>
          </cell>
          <cell r="G547">
            <v>2368</v>
          </cell>
        </row>
        <row r="548">
          <cell r="B548" t="str">
            <v>AA.31311</v>
          </cell>
          <cell r="C548" t="str">
            <v>Thaùo dôõ traàn</v>
          </cell>
          <cell r="D548" t="str">
            <v>m²</v>
          </cell>
          <cell r="E548">
            <v>1</v>
          </cell>
          <cell r="G548">
            <v>2368</v>
          </cell>
        </row>
        <row r="549">
          <cell r="B549" t="str">
            <v>AA.31312</v>
          </cell>
          <cell r="C549" t="str">
            <v>Thaùo dôõ cöûa</v>
          </cell>
          <cell r="D549" t="str">
            <v>m²</v>
          </cell>
          <cell r="E549">
            <v>1</v>
          </cell>
          <cell r="G549">
            <v>1579</v>
          </cell>
        </row>
        <row r="550">
          <cell r="B550" t="str">
            <v>AA.31331</v>
          </cell>
          <cell r="C550" t="str">
            <v>Thaùo dôõ gaïch oáp töôøng</v>
          </cell>
          <cell r="D550" t="str">
            <v>m²</v>
          </cell>
          <cell r="E550">
            <v>1</v>
          </cell>
          <cell r="G550">
            <v>4341</v>
          </cell>
        </row>
        <row r="551">
          <cell r="B551" t="str">
            <v>AA.31332</v>
          </cell>
          <cell r="C551" t="str">
            <v>Thaùo dôõ gaïch oáp chaân töôøng</v>
          </cell>
          <cell r="D551" t="str">
            <v>m²</v>
          </cell>
          <cell r="E551">
            <v>1</v>
          </cell>
          <cell r="G551">
            <v>5131</v>
          </cell>
        </row>
        <row r="552">
          <cell r="B552" t="str">
            <v>AA.31411</v>
          </cell>
          <cell r="C552" t="str">
            <v>Thaùo dôõ vaùch ngaên khung maét caùo</v>
          </cell>
          <cell r="D552" t="str">
            <v>m²</v>
          </cell>
          <cell r="E552">
            <v>1</v>
          </cell>
          <cell r="G552">
            <v>1184</v>
          </cell>
        </row>
        <row r="553">
          <cell r="B553" t="str">
            <v>AA.31421</v>
          </cell>
          <cell r="C553" t="str">
            <v>Thaùo dôõ vaùch ngaên giaáy eùp, vaùn eùp</v>
          </cell>
          <cell r="D553" t="str">
            <v>m²</v>
          </cell>
          <cell r="E553">
            <v>1</v>
          </cell>
          <cell r="G553">
            <v>1579</v>
          </cell>
        </row>
        <row r="554">
          <cell r="B554" t="str">
            <v>AA.31431</v>
          </cell>
          <cell r="C554" t="str">
            <v>Thaùo dôõ vaùch ngaên töôøng goã</v>
          </cell>
          <cell r="D554" t="str">
            <v>m²</v>
          </cell>
          <cell r="E554">
            <v>1</v>
          </cell>
          <cell r="G554">
            <v>1579</v>
          </cell>
        </row>
        <row r="555">
          <cell r="B555" t="str">
            <v>AA.31441</v>
          </cell>
          <cell r="C555" t="str">
            <v>Thaùo dôõ vaùch ngaên vaùn saøn</v>
          </cell>
          <cell r="D555" t="str">
            <v>m²</v>
          </cell>
          <cell r="E555">
            <v>1</v>
          </cell>
          <cell r="G555">
            <v>2368</v>
          </cell>
        </row>
        <row r="556">
          <cell r="B556" t="str">
            <v>AA.31451</v>
          </cell>
          <cell r="C556" t="str">
            <v>Thaùo dôõ vaùch ngaên baèng nhoâm kính</v>
          </cell>
          <cell r="D556" t="str">
            <v>m²</v>
          </cell>
          <cell r="E556">
            <v>1</v>
          </cell>
          <cell r="G556">
            <v>3947</v>
          </cell>
        </row>
        <row r="557">
          <cell r="B557" t="str">
            <v>AA.31511</v>
          </cell>
          <cell r="C557" t="str">
            <v>Thaùo dôõ caùc thieát bò veä sinh, thaùo dôõ boàn taém</v>
          </cell>
          <cell r="D557" t="str">
            <v>caùi</v>
          </cell>
          <cell r="E557">
            <v>1</v>
          </cell>
          <cell r="G557">
            <v>17760</v>
          </cell>
        </row>
        <row r="558">
          <cell r="B558" t="str">
            <v>AA.31521</v>
          </cell>
          <cell r="C558" t="str">
            <v>Thaùo dôõ caùc thieát bò veä sinh, thaùo dôõ chaäu röûa</v>
          </cell>
          <cell r="D558" t="str">
            <v>caùi</v>
          </cell>
          <cell r="E558">
            <v>1</v>
          </cell>
          <cell r="G558">
            <v>3947</v>
          </cell>
        </row>
        <row r="559">
          <cell r="B559" t="str">
            <v>AA.31531</v>
          </cell>
          <cell r="C559" t="str">
            <v>Thaùo dôõ caùc thieát bò veä sinh, thaùo dôõ beä xí</v>
          </cell>
          <cell r="D559" t="str">
            <v>caùi</v>
          </cell>
          <cell r="E559">
            <v>1</v>
          </cell>
          <cell r="G559">
            <v>5131</v>
          </cell>
        </row>
        <row r="560">
          <cell r="B560" t="str">
            <v>AA.31541</v>
          </cell>
          <cell r="C560" t="str">
            <v>Thaùo dôõ caùc thieát bò veä sinh, thaùo dôõ chaäu tieåu</v>
          </cell>
          <cell r="D560" t="str">
            <v>caùi</v>
          </cell>
          <cell r="E560">
            <v>1</v>
          </cell>
          <cell r="G560">
            <v>5920</v>
          </cell>
        </row>
        <row r="561">
          <cell r="B561" t="str">
            <v>AA.31611</v>
          </cell>
          <cell r="C561" t="str">
            <v>Thaùo dôõ maùy ñieàu hoaø cuïc boä</v>
          </cell>
          <cell r="D561" t="str">
            <v>caùi</v>
          </cell>
          <cell r="E561">
            <v>1</v>
          </cell>
          <cell r="G561">
            <v>23680</v>
          </cell>
        </row>
        <row r="562">
          <cell r="B562" t="str">
            <v>AA.31621</v>
          </cell>
          <cell r="C562" t="str">
            <v>Thaùo dôõ bình ñun nöôùc noùng</v>
          </cell>
          <cell r="D562" t="str">
            <v>caùi</v>
          </cell>
          <cell r="E562">
            <v>1</v>
          </cell>
          <cell r="G562">
            <v>7893</v>
          </cell>
        </row>
        <row r="563">
          <cell r="B563" t="str">
            <v>AA.32111</v>
          </cell>
          <cell r="C563" t="str">
            <v>Thaùo dôõ saøn caàu taïm (EIFFEL, BALLEY, daøn T66, N64) baèng maùy haøn</v>
          </cell>
          <cell r="D563" t="str">
            <v>taán</v>
          </cell>
          <cell r="E563">
            <v>1</v>
          </cell>
          <cell r="F563">
            <v>8190</v>
          </cell>
          <cell r="G563">
            <v>289688</v>
          </cell>
          <cell r="H563">
            <v>65913</v>
          </cell>
        </row>
        <row r="564">
          <cell r="B564" t="str">
            <v>AA.32112</v>
          </cell>
          <cell r="C564" t="str">
            <v>Thaùo dôõ daøn caàu taïm (EIFFEL, BALLEY, daøn T66, N64) baèng maùy haøn</v>
          </cell>
          <cell r="D564" t="str">
            <v>taán</v>
          </cell>
          <cell r="E564">
            <v>1</v>
          </cell>
          <cell r="F564">
            <v>11944</v>
          </cell>
          <cell r="G564">
            <v>371779</v>
          </cell>
          <cell r="H564">
            <v>91023</v>
          </cell>
        </row>
        <row r="565">
          <cell r="B565" t="str">
            <v>AA.32121</v>
          </cell>
          <cell r="C565" t="str">
            <v>Thaùo dôõ saøn caàu taïm (EIFFEL, BALLEY, daøn T66, N64) baèng caàn caåu, caét theùp baèng maùy haøn</v>
          </cell>
          <cell r="D565" t="str">
            <v>taán</v>
          </cell>
          <cell r="E565">
            <v>1</v>
          </cell>
          <cell r="F565">
            <v>8190</v>
          </cell>
          <cell r="G565">
            <v>142476</v>
          </cell>
          <cell r="H565">
            <v>167276</v>
          </cell>
        </row>
        <row r="566">
          <cell r="B566" t="str">
            <v>AA.32122</v>
          </cell>
          <cell r="C566" t="str">
            <v>Thaùo dôõ daøn caàu taïm (EIFFEL, BALLEY, daøn T66, N64) baèng caàn caåu, caét theùp baèng maùy haøn</v>
          </cell>
          <cell r="D566" t="str">
            <v>taán</v>
          </cell>
          <cell r="E566">
            <v>1</v>
          </cell>
          <cell r="F566">
            <v>11944</v>
          </cell>
          <cell r="G566">
            <v>222594</v>
          </cell>
          <cell r="H566">
            <v>209994</v>
          </cell>
        </row>
        <row r="567">
          <cell r="B567" t="str">
            <v>AA.32211</v>
          </cell>
          <cell r="C567" t="str">
            <v>Thaùo dôõ daàm, daøn caàu theùp caùc loaïi treân caïn</v>
          </cell>
          <cell r="D567" t="str">
            <v>taán</v>
          </cell>
          <cell r="E567">
            <v>1</v>
          </cell>
          <cell r="F567">
            <v>145845</v>
          </cell>
          <cell r="G567">
            <v>403864</v>
          </cell>
          <cell r="H567">
            <v>1574750</v>
          </cell>
        </row>
        <row r="568">
          <cell r="B568" t="str">
            <v>AA.32212</v>
          </cell>
          <cell r="C568" t="str">
            <v>Thaùo dôõ daàm, daøn caàu theùp caùc loaïi döôùi nöôùc</v>
          </cell>
          <cell r="D568" t="str">
            <v>taán</v>
          </cell>
          <cell r="E568">
            <v>1</v>
          </cell>
          <cell r="F568">
            <v>157028</v>
          </cell>
          <cell r="G568">
            <v>573912</v>
          </cell>
          <cell r="H568">
            <v>2241140</v>
          </cell>
        </row>
        <row r="569">
          <cell r="C569" t="str">
            <v/>
          </cell>
        </row>
        <row r="570">
          <cell r="C570" t="str">
            <v/>
          </cell>
        </row>
        <row r="573">
          <cell r="B573" t="str">
            <v>AB.11111</v>
          </cell>
          <cell r="C573" t="str">
            <v>Ñaøo buøn ñaëc trong moïi ñieàu kieän</v>
          </cell>
          <cell r="D573" t="str">
            <v>m³</v>
          </cell>
          <cell r="E573">
            <v>1</v>
          </cell>
          <cell r="G573">
            <v>34237</v>
          </cell>
        </row>
        <row r="574">
          <cell r="B574" t="str">
            <v>AB.11112</v>
          </cell>
          <cell r="C574" t="str">
            <v>Ñaøo buøn laãn raùc trong moïi ñieàu kieän</v>
          </cell>
          <cell r="D574" t="str">
            <v>m³</v>
          </cell>
          <cell r="E574">
            <v>1</v>
          </cell>
          <cell r="G574">
            <v>36422</v>
          </cell>
        </row>
        <row r="575">
          <cell r="B575" t="str">
            <v>AB.11113</v>
          </cell>
          <cell r="C575" t="str">
            <v>Ñaøo buøn laãn soûi ñaù trong moïi ñieàu kieän</v>
          </cell>
          <cell r="D575" t="str">
            <v>m³</v>
          </cell>
          <cell r="E575">
            <v>1</v>
          </cell>
          <cell r="G575">
            <v>59368</v>
          </cell>
        </row>
        <row r="576">
          <cell r="B576" t="str">
            <v>AB.11114</v>
          </cell>
          <cell r="C576" t="str">
            <v>Ñaøo buøn loûng trong moïi ñieàu kieän</v>
          </cell>
          <cell r="D576" t="str">
            <v>m³</v>
          </cell>
          <cell r="E576">
            <v>1</v>
          </cell>
          <cell r="G576">
            <v>52083</v>
          </cell>
        </row>
        <row r="577">
          <cell r="B577" t="str">
            <v>AB.11121</v>
          </cell>
          <cell r="C577" t="str">
            <v>Vaän chuyeån tieáp buøn ñaëc 10m</v>
          </cell>
          <cell r="D577" t="str">
            <v>m³</v>
          </cell>
          <cell r="E577">
            <v>1</v>
          </cell>
          <cell r="G577">
            <v>510</v>
          </cell>
        </row>
        <row r="578">
          <cell r="B578" t="str">
            <v>AB.11123</v>
          </cell>
          <cell r="C578" t="str">
            <v>Vaän chuyeån tieáp buøn laãn soûi ñaù 10m</v>
          </cell>
          <cell r="D578" t="str">
            <v>m³</v>
          </cell>
          <cell r="E578">
            <v>1</v>
          </cell>
          <cell r="G578">
            <v>2404</v>
          </cell>
        </row>
        <row r="580">
          <cell r="B580" t="str">
            <v>AB.11211</v>
          </cell>
          <cell r="C580" t="str">
            <v>Ñaøo ñaát ñeå ñaép hoaëc ra baõi thaûi, baõi taäp keát, ñaát caáp I</v>
          </cell>
          <cell r="D580" t="str">
            <v>m³</v>
          </cell>
          <cell r="E580">
            <v>1</v>
          </cell>
          <cell r="G580">
            <v>16390</v>
          </cell>
        </row>
        <row r="581">
          <cell r="B581" t="str">
            <v>AB.11212</v>
          </cell>
          <cell r="C581" t="str">
            <v>Ñaøo ñaát ñeå ñaép hoaëc ra baõi thaûi, baõi taäp keát, ñaát caáp II</v>
          </cell>
          <cell r="D581" t="str">
            <v>m³</v>
          </cell>
          <cell r="E581">
            <v>1</v>
          </cell>
          <cell r="G581">
            <v>22582</v>
          </cell>
        </row>
        <row r="582">
          <cell r="B582" t="str">
            <v>AB.11213</v>
          </cell>
          <cell r="C582" t="str">
            <v>Ñaøo ñaát ñeå ñaép hoaëc ra baõi thaûi, baõi taäp keát, ñaát caáp III</v>
          </cell>
          <cell r="D582" t="str">
            <v>m³</v>
          </cell>
          <cell r="E582">
            <v>1</v>
          </cell>
          <cell r="G582">
            <v>28409</v>
          </cell>
        </row>
        <row r="584">
          <cell r="B584" t="str">
            <v>AB.11311</v>
          </cell>
          <cell r="C584" t="str">
            <v>Ñaøo moùng baêng roäng &lt;=3m, saâu &lt;=1m, ñaát caáp I</v>
          </cell>
          <cell r="D584" t="str">
            <v>m³</v>
          </cell>
          <cell r="E584">
            <v>1</v>
          </cell>
          <cell r="G584">
            <v>20396</v>
          </cell>
        </row>
        <row r="585">
          <cell r="B585" t="str">
            <v>AB.11312</v>
          </cell>
          <cell r="C585" t="str">
            <v>Ñaøo moùng baêng roäng &lt;=3m, saâu &lt;=1m, ñaát caáp II</v>
          </cell>
          <cell r="D585" t="str">
            <v>m³</v>
          </cell>
          <cell r="E585">
            <v>1</v>
          </cell>
          <cell r="G585">
            <v>29866</v>
          </cell>
        </row>
        <row r="586">
          <cell r="B586" t="str">
            <v>AB.11313</v>
          </cell>
          <cell r="C586" t="str">
            <v>Ñaøo moùng coâng trình, daøo moùng baêng roäng &lt;=3m, saâu &lt;=1m, ñaát caáp III</v>
          </cell>
          <cell r="D586" t="str">
            <v>m³</v>
          </cell>
          <cell r="E586">
            <v>1</v>
          </cell>
          <cell r="G586">
            <v>45163</v>
          </cell>
        </row>
        <row r="587">
          <cell r="B587" t="str">
            <v>AB.11314</v>
          </cell>
          <cell r="C587" t="str">
            <v>Ñaøo moùng baêng roäng &lt;=3m, saâu &lt;=1m, ñaát caáp IV</v>
          </cell>
          <cell r="D587" t="str">
            <v>m³</v>
          </cell>
          <cell r="E587">
            <v>1</v>
          </cell>
          <cell r="G587">
            <v>70294</v>
          </cell>
        </row>
        <row r="588">
          <cell r="B588" t="str">
            <v>AB.11321</v>
          </cell>
          <cell r="C588" t="str">
            <v>Ñaøo moùng baêng roäng &lt;=3m, saâu &gt;1 ñeán &lt;=2m, ñaát caáp I</v>
          </cell>
          <cell r="D588" t="str">
            <v>m³</v>
          </cell>
          <cell r="E588">
            <v>1</v>
          </cell>
          <cell r="G588">
            <v>22582</v>
          </cell>
        </row>
        <row r="589">
          <cell r="B589" t="str">
            <v>AB.11322</v>
          </cell>
          <cell r="C589" t="str">
            <v>Ñaøo moùng baêng roäng &lt;=3m, saâu &gt;1 ñeán&lt;=2m, ñaát caáp II</v>
          </cell>
          <cell r="D589" t="str">
            <v>m³</v>
          </cell>
          <cell r="E589">
            <v>1</v>
          </cell>
          <cell r="G589">
            <v>32051</v>
          </cell>
        </row>
        <row r="590">
          <cell r="B590" t="str">
            <v>AB.11323</v>
          </cell>
          <cell r="C590" t="str">
            <v>Ñaøo moùng baêng roäng &lt;=3m, saâu &gt;1 ñeán &lt;=2m, ñaát caáp III</v>
          </cell>
          <cell r="D590" t="str">
            <v>m³</v>
          </cell>
          <cell r="E590">
            <v>1</v>
          </cell>
          <cell r="G590">
            <v>47713</v>
          </cell>
        </row>
        <row r="591">
          <cell r="B591" t="str">
            <v>AB.11324</v>
          </cell>
          <cell r="C591" t="str">
            <v>Ñaøo moùng baêng roäng &lt;=3m, saâu &gt;1 ñeán &lt;=2m, ñaát caáp IV</v>
          </cell>
          <cell r="D591" t="str">
            <v>m³</v>
          </cell>
          <cell r="E591">
            <v>1</v>
          </cell>
          <cell r="G591">
            <v>72844</v>
          </cell>
        </row>
        <row r="592">
          <cell r="B592" t="str">
            <v>AB.11331</v>
          </cell>
          <cell r="C592" t="str">
            <v>Ñaøo moùng baêng roäng &lt;=3m, saâu &gt;2 ñeán &lt;=3m, ñaát caáp I</v>
          </cell>
          <cell r="D592" t="str">
            <v>m³</v>
          </cell>
          <cell r="E592">
            <v>1</v>
          </cell>
          <cell r="G592">
            <v>24767</v>
          </cell>
        </row>
        <row r="593">
          <cell r="B593" t="str">
            <v>AB.11332</v>
          </cell>
          <cell r="C593" t="str">
            <v>Ñaøo moùng baêng roäng &lt;=3m, saâu &gt;2 ñeán &lt;=3m, ñaát caáp II</v>
          </cell>
          <cell r="D593" t="str">
            <v>m³</v>
          </cell>
          <cell r="E593">
            <v>1</v>
          </cell>
          <cell r="G593">
            <v>34601</v>
          </cell>
        </row>
        <row r="594">
          <cell r="B594" t="str">
            <v>AB.11333</v>
          </cell>
          <cell r="C594" t="str">
            <v>Ñaøo moùng baêng roäng &lt;=3m, saâu &gt;2 ñeán &lt;=3m, ñaát caáp III</v>
          </cell>
          <cell r="D594" t="str">
            <v>m³</v>
          </cell>
          <cell r="E594">
            <v>1</v>
          </cell>
          <cell r="G594">
            <v>50262</v>
          </cell>
        </row>
        <row r="595">
          <cell r="B595" t="str">
            <v>AB.11334</v>
          </cell>
          <cell r="C595" t="str">
            <v>Ñaøo moùng baêng roäng &lt;=3m, saâu &gt;2 ñeán &lt;=3m, ñaát caáp IV</v>
          </cell>
          <cell r="D595" t="str">
            <v>m³</v>
          </cell>
          <cell r="E595">
            <v>1</v>
          </cell>
          <cell r="G595">
            <v>76486</v>
          </cell>
        </row>
        <row r="596">
          <cell r="B596" t="str">
            <v>AB.11341</v>
          </cell>
          <cell r="C596" t="str">
            <v>Ñaøo moùng baêng roäng &lt;=3m, saâu &gt;3m, ñaát caáp I</v>
          </cell>
          <cell r="D596" t="str">
            <v>m³</v>
          </cell>
          <cell r="E596">
            <v>1</v>
          </cell>
          <cell r="G596">
            <v>27681</v>
          </cell>
        </row>
        <row r="597">
          <cell r="B597" t="str">
            <v>AB.11342</v>
          </cell>
          <cell r="C597" t="str">
            <v>Ñaøo moùng baêng roäng &lt;=3m, saâu &gt;3m, ñaát caáp II</v>
          </cell>
          <cell r="D597" t="str">
            <v>m³</v>
          </cell>
          <cell r="E597">
            <v>1</v>
          </cell>
          <cell r="G597">
            <v>38243</v>
          </cell>
        </row>
        <row r="598">
          <cell r="B598" t="str">
            <v>AB.11343</v>
          </cell>
          <cell r="C598" t="str">
            <v>Ñaøo moùng baêng roäng &lt;=3m, saâu &gt;3m, ñaát caáp III</v>
          </cell>
          <cell r="D598" t="str">
            <v>m³</v>
          </cell>
          <cell r="E598">
            <v>1</v>
          </cell>
          <cell r="G598">
            <v>54269</v>
          </cell>
        </row>
        <row r="599">
          <cell r="B599" t="str">
            <v>AB.11344</v>
          </cell>
          <cell r="C599" t="str">
            <v>Ñaøo moùng baêng roäng &lt;=3m, saâu &gt;3m, ñaát caáp IV</v>
          </cell>
          <cell r="D599" t="str">
            <v>m³</v>
          </cell>
          <cell r="E599">
            <v>1</v>
          </cell>
          <cell r="G599">
            <v>81221</v>
          </cell>
        </row>
        <row r="600">
          <cell r="B600" t="str">
            <v>AB.11351</v>
          </cell>
          <cell r="C600" t="str">
            <v>Ñaøo moùng baêng roäng &gt;3m, saâu &lt;=1m, ñaát caáp I</v>
          </cell>
          <cell r="D600" t="str">
            <v>m³</v>
          </cell>
          <cell r="E600">
            <v>1</v>
          </cell>
          <cell r="G600">
            <v>16754</v>
          </cell>
        </row>
        <row r="601">
          <cell r="B601" t="str">
            <v>AB.11352</v>
          </cell>
          <cell r="C601" t="str">
            <v>Ñaøo moùng baêng roäng &gt;3m, saâu &lt;=1m, ñaát caáp II</v>
          </cell>
          <cell r="D601" t="str">
            <v>m³</v>
          </cell>
          <cell r="E601">
            <v>1</v>
          </cell>
          <cell r="G601">
            <v>22946</v>
          </cell>
        </row>
        <row r="602">
          <cell r="B602" t="str">
            <v>AB.11353</v>
          </cell>
          <cell r="C602" t="str">
            <v>Ñaøo moùng baêng roäng &gt;3m, saâu &lt;=1m, ñaát caáp III</v>
          </cell>
          <cell r="D602" t="str">
            <v>m³</v>
          </cell>
          <cell r="E602">
            <v>1</v>
          </cell>
          <cell r="G602">
            <v>35329</v>
          </cell>
        </row>
        <row r="603">
          <cell r="B603" t="str">
            <v>AB.11354</v>
          </cell>
          <cell r="C603" t="str">
            <v>Ñaøo moùng baêng roäng &gt;3m, saâu &lt;=1m, ñaát caáp IV</v>
          </cell>
          <cell r="D603" t="str">
            <v>m³</v>
          </cell>
          <cell r="E603">
            <v>1</v>
          </cell>
          <cell r="G603">
            <v>53176</v>
          </cell>
        </row>
        <row r="604">
          <cell r="B604" t="str">
            <v>AB.11361</v>
          </cell>
          <cell r="C604" t="str">
            <v>Ñaøo moùng baêng roäng &gt;3m, saâu &gt;1 ñeán &lt;=2m, ñaát caáp I</v>
          </cell>
          <cell r="D604" t="str">
            <v>m³</v>
          </cell>
          <cell r="E604">
            <v>1</v>
          </cell>
          <cell r="G604">
            <v>18211</v>
          </cell>
        </row>
        <row r="605">
          <cell r="B605" t="str">
            <v>AB.11362</v>
          </cell>
          <cell r="C605" t="str">
            <v>Ñaøo moùng baêng roäng &gt;3m, saâu &gt;1 ñeán &lt;=2m, ñaát caáp II</v>
          </cell>
          <cell r="D605" t="str">
            <v>m³</v>
          </cell>
          <cell r="E605">
            <v>1</v>
          </cell>
          <cell r="G605">
            <v>24767</v>
          </cell>
        </row>
        <row r="606">
          <cell r="B606" t="str">
            <v>AB.11363</v>
          </cell>
          <cell r="C606" t="str">
            <v>Ñaøo moùng baêng roäng &gt;3m, saâu &gt;1 ñeán &lt;=2m, ñaát caáp III</v>
          </cell>
          <cell r="D606" t="str">
            <v>m³</v>
          </cell>
          <cell r="E606">
            <v>1</v>
          </cell>
          <cell r="G606">
            <v>37150</v>
          </cell>
        </row>
        <row r="607">
          <cell r="B607" t="str">
            <v>AB.11364</v>
          </cell>
          <cell r="C607" t="str">
            <v>Ñaøo moùng baêng roäng &gt;3m, saâu &gt;1 ñeán &lt;=2m, ñaát caáp IV</v>
          </cell>
          <cell r="D607" t="str">
            <v>m³</v>
          </cell>
          <cell r="E607">
            <v>1</v>
          </cell>
          <cell r="G607">
            <v>55361</v>
          </cell>
        </row>
        <row r="608">
          <cell r="B608" t="str">
            <v>AB.11371</v>
          </cell>
          <cell r="C608" t="str">
            <v>Ñaøo moùng baêng roäng &gt;3m, saâu &gt;2 ñeán &lt;=3m, ñaát caáp I</v>
          </cell>
          <cell r="D608" t="str">
            <v>m³</v>
          </cell>
          <cell r="E608">
            <v>1</v>
          </cell>
          <cell r="G608">
            <v>19668</v>
          </cell>
        </row>
        <row r="609">
          <cell r="B609" t="str">
            <v>AB.11372</v>
          </cell>
          <cell r="C609" t="str">
            <v>Ñaøo moùng baêng roäng &gt;3m, saâu &gt;2 ñeán &lt;=3m, ñaát caáp II</v>
          </cell>
          <cell r="D609" t="str">
            <v>m³</v>
          </cell>
          <cell r="E609">
            <v>1</v>
          </cell>
          <cell r="G609">
            <v>26588</v>
          </cell>
        </row>
        <row r="610">
          <cell r="B610" t="str">
            <v>AB.11373</v>
          </cell>
          <cell r="C610" t="str">
            <v>Ñaøo moùng baêng roäng &gt;3m, saâu &gt;2 ñeán &lt;=3m, ñaát caáp III</v>
          </cell>
          <cell r="D610" t="str">
            <v>m³</v>
          </cell>
          <cell r="E610">
            <v>1</v>
          </cell>
          <cell r="G610">
            <v>39700</v>
          </cell>
        </row>
        <row r="611">
          <cell r="B611" t="str">
            <v>AB.11374</v>
          </cell>
          <cell r="C611" t="str">
            <v>Ñaøo moùng baêng roäng &gt;3m, saâu &gt;2 ñeán &lt;=3m, ñaát caáp IV</v>
          </cell>
          <cell r="D611" t="str">
            <v>m³</v>
          </cell>
          <cell r="E611">
            <v>1</v>
          </cell>
          <cell r="G611">
            <v>58275</v>
          </cell>
        </row>
        <row r="612">
          <cell r="B612" t="str">
            <v>AB.11381</v>
          </cell>
          <cell r="C612" t="str">
            <v>Ñaøo moùng baêng roäng &gt;3m, saâu &gt;3m, ñaát caáp I</v>
          </cell>
          <cell r="D612" t="str">
            <v>m³</v>
          </cell>
          <cell r="E612">
            <v>1</v>
          </cell>
          <cell r="G612">
            <v>21853</v>
          </cell>
        </row>
        <row r="613">
          <cell r="B613" t="str">
            <v>AB.11382</v>
          </cell>
          <cell r="C613" t="str">
            <v>Ñaøo moùng baêng roäng &gt;3m, saâu &gt;3m, ñaát caáp II</v>
          </cell>
          <cell r="D613" t="str">
            <v>m³</v>
          </cell>
          <cell r="E613">
            <v>1</v>
          </cell>
          <cell r="G613">
            <v>29138</v>
          </cell>
        </row>
        <row r="614">
          <cell r="B614" t="str">
            <v>AB.11383</v>
          </cell>
          <cell r="C614" t="str">
            <v>Ñaøo moùng baêng roäng &gt;3m, saâu &gt;3m, ñaát caáp III</v>
          </cell>
          <cell r="D614" t="str">
            <v>m³</v>
          </cell>
          <cell r="E614">
            <v>1</v>
          </cell>
          <cell r="G614">
            <v>42250</v>
          </cell>
        </row>
        <row r="615">
          <cell r="B615" t="str">
            <v>AB.11384</v>
          </cell>
          <cell r="C615" t="str">
            <v>Ñaøo moùng baêng roäng &gt;3m, saâu &gt;3m, ñaát caáp IV</v>
          </cell>
          <cell r="D615" t="str">
            <v>m³</v>
          </cell>
          <cell r="E615">
            <v>1</v>
          </cell>
          <cell r="G615">
            <v>61917</v>
          </cell>
        </row>
        <row r="617">
          <cell r="B617" t="str">
            <v>AB.11411</v>
          </cell>
          <cell r="C617" t="str">
            <v>Ñaøo moùng coät truï, hoá kieâm tra roäng &lt;=1m, saâu &lt;=1m, ñaát caáp I</v>
          </cell>
          <cell r="D617" t="str">
            <v>m³</v>
          </cell>
          <cell r="E617">
            <v>1</v>
          </cell>
          <cell r="G617">
            <v>27681</v>
          </cell>
        </row>
        <row r="618">
          <cell r="B618" t="str">
            <v>AB.11412</v>
          </cell>
          <cell r="C618" t="str">
            <v>Ñaøo moùng coät truï, hoá kieâm tra roäng &lt;=1m, saâu &lt;=1m, ñaát caáp II</v>
          </cell>
          <cell r="D618" t="str">
            <v>m³</v>
          </cell>
          <cell r="E618">
            <v>1</v>
          </cell>
          <cell r="G618">
            <v>43342</v>
          </cell>
        </row>
        <row r="619">
          <cell r="B619" t="str">
            <v>AB.11413</v>
          </cell>
          <cell r="C619" t="str">
            <v>Ñaøo moùng coät truï, hoá kieâm tra roäng &lt;=1m, saâu &lt;=1m, ñaát caáp III</v>
          </cell>
          <cell r="D619" t="str">
            <v>m³</v>
          </cell>
          <cell r="E619">
            <v>1</v>
          </cell>
          <cell r="G619">
            <v>69202</v>
          </cell>
        </row>
        <row r="620">
          <cell r="B620" t="str">
            <v>AB.11414</v>
          </cell>
          <cell r="C620" t="str">
            <v>Ñaøo moùng coät truï, hoá kieâm tra roäng &lt;=1m, saâu &lt;=1m, ñaát caáp IV</v>
          </cell>
          <cell r="D620" t="str">
            <v>m³</v>
          </cell>
          <cell r="E620">
            <v>1</v>
          </cell>
          <cell r="G620">
            <v>112908</v>
          </cell>
        </row>
        <row r="621">
          <cell r="B621" t="str">
            <v>AB.11421</v>
          </cell>
          <cell r="C621" t="str">
            <v>Ñaøo moùng coät truï, hoá kieâm tra roäng &lt;=1m, saâu &gt;1m, ñaát caáp I</v>
          </cell>
          <cell r="D621" t="str">
            <v>m³</v>
          </cell>
          <cell r="E621">
            <v>1</v>
          </cell>
          <cell r="G621">
            <v>39700</v>
          </cell>
        </row>
        <row r="622">
          <cell r="B622" t="str">
            <v>AB.11422</v>
          </cell>
          <cell r="C622" t="str">
            <v>Ñaøo moùng coät truï, hoá kieâm tra roäng &lt;=1m, saâu &gt;1m, ñaát caáp II</v>
          </cell>
          <cell r="D622" t="str">
            <v>m³</v>
          </cell>
          <cell r="E622">
            <v>1</v>
          </cell>
          <cell r="G622">
            <v>57547</v>
          </cell>
        </row>
        <row r="623">
          <cell r="B623" t="str">
            <v>AB.11423</v>
          </cell>
          <cell r="C623" t="str">
            <v>Ñaøo moùng coät truï, hoá kieâm tra roäng &lt;=1m, saâu &gt;1m, ñaát caáp III</v>
          </cell>
          <cell r="D623" t="str">
            <v>m³</v>
          </cell>
          <cell r="E623">
            <v>1</v>
          </cell>
          <cell r="G623">
            <v>85227</v>
          </cell>
        </row>
        <row r="624">
          <cell r="B624" t="str">
            <v>AB.11424</v>
          </cell>
          <cell r="C624" t="str">
            <v>Ñaøo moùng coät truï, hoá kieâm tra roäng &lt;=1m, saâu &gt;1m, ñaát caáp IV</v>
          </cell>
          <cell r="D624" t="str">
            <v>m³</v>
          </cell>
          <cell r="E624">
            <v>1</v>
          </cell>
          <cell r="G624">
            <v>131119</v>
          </cell>
        </row>
        <row r="625">
          <cell r="B625" t="str">
            <v>AB.11431</v>
          </cell>
          <cell r="C625" t="str">
            <v>Ñaøo moùng coät truï, hoá kieâm tra roäng &gt;1m, saâu &lt;=1m, ñaát caáp I</v>
          </cell>
          <cell r="D625" t="str">
            <v>m³</v>
          </cell>
          <cell r="E625">
            <v>1</v>
          </cell>
          <cell r="G625">
            <v>18211</v>
          </cell>
        </row>
        <row r="626">
          <cell r="B626" t="str">
            <v>AB.11432</v>
          </cell>
          <cell r="C626" t="str">
            <v>Ñaøo moùng coät truï, hoá kieâm tra roäng &gt;1m, saâu &lt;=1m, ñaát caáp II</v>
          </cell>
          <cell r="D626" t="str">
            <v>m³</v>
          </cell>
          <cell r="E626">
            <v>1</v>
          </cell>
          <cell r="G626">
            <v>28045</v>
          </cell>
        </row>
        <row r="627">
          <cell r="B627" t="str">
            <v>AB.11433</v>
          </cell>
          <cell r="C627" t="str">
            <v>Ñaøo moùng coät truï, hoá kieâm tra roäng &gt;1m, saâu &lt;=1m, ñaát caáp III</v>
          </cell>
          <cell r="D627" t="str">
            <v>m³</v>
          </cell>
          <cell r="E627">
            <v>1</v>
          </cell>
          <cell r="G627">
            <v>45528</v>
          </cell>
        </row>
        <row r="628">
          <cell r="B628" t="str">
            <v>AB.11434</v>
          </cell>
          <cell r="C628" t="str">
            <v>Ñaøo moùng coät truï, hoá kieâm tra roäng &gt;1m, saâu &lt;=1m, ñaát caáp IV</v>
          </cell>
          <cell r="D628" t="str">
            <v>m³</v>
          </cell>
          <cell r="E628">
            <v>1</v>
          </cell>
          <cell r="G628">
            <v>72844</v>
          </cell>
        </row>
        <row r="629">
          <cell r="B629" t="str">
            <v>AB.11441</v>
          </cell>
          <cell r="C629" t="str">
            <v>Ñaøo moùng coät truï, hoá kieâm tra roäng &gt;1m, saâu &gt;1m, ñaát caáp I</v>
          </cell>
          <cell r="D629" t="str">
            <v>m³</v>
          </cell>
          <cell r="E629">
            <v>1</v>
          </cell>
          <cell r="G629">
            <v>25860</v>
          </cell>
        </row>
        <row r="630">
          <cell r="B630" t="str">
            <v>AB.11442</v>
          </cell>
          <cell r="C630" t="str">
            <v>Ñaøo moùng coät truï, hoá kieâm tra roäng &gt;1m, saâu &gt;1m, ñaát caáp II</v>
          </cell>
          <cell r="D630" t="str">
            <v>m³</v>
          </cell>
          <cell r="E630">
            <v>1</v>
          </cell>
          <cell r="G630">
            <v>37879</v>
          </cell>
        </row>
        <row r="631">
          <cell r="B631" t="str">
            <v>AB.11443</v>
          </cell>
          <cell r="C631" t="str">
            <v>Ñaøo moùng coät truï, hoá kieâm tra roäng &gt;1m, saâu &gt;1m, ñaát caáp III</v>
          </cell>
          <cell r="D631" t="str">
            <v>m³</v>
          </cell>
          <cell r="E631">
            <v>1</v>
          </cell>
          <cell r="G631">
            <v>54997</v>
          </cell>
        </row>
        <row r="632">
          <cell r="B632" t="str">
            <v>AB.11444</v>
          </cell>
          <cell r="C632" t="str">
            <v>Ñaøo moùng coät truï, hoá kieâm tra roäng &gt;1m, saâu &gt;1m, ñaát caáp IV</v>
          </cell>
          <cell r="D632" t="str">
            <v>m³</v>
          </cell>
          <cell r="E632">
            <v>1</v>
          </cell>
          <cell r="G632">
            <v>85227</v>
          </cell>
        </row>
        <row r="634">
          <cell r="B634" t="str">
            <v>AB.11511</v>
          </cell>
          <cell r="C634" t="str">
            <v>Ñaøo keânh möông, raõnh thoaùt nöôùc roäng &lt;=3m, saâu &lt;=1m, ñaát caáp I</v>
          </cell>
          <cell r="D634" t="str">
            <v>m³</v>
          </cell>
          <cell r="E634">
            <v>1</v>
          </cell>
          <cell r="G634">
            <v>22217</v>
          </cell>
        </row>
        <row r="635">
          <cell r="B635" t="str">
            <v>AB.11512</v>
          </cell>
          <cell r="C635" t="str">
            <v>Ñaøo keânh möông, raõnh thoaùt nöôùc roäng &lt;=3m, saâu &lt;=1m, ñaát caáp II</v>
          </cell>
          <cell r="D635" t="str">
            <v>m³</v>
          </cell>
          <cell r="E635">
            <v>1</v>
          </cell>
          <cell r="G635">
            <v>33144</v>
          </cell>
        </row>
        <row r="636">
          <cell r="B636" t="str">
            <v>AB.11513</v>
          </cell>
          <cell r="C636" t="str">
            <v>Ñaøo keânh möông, raõnh thoaùt nöôùc roäng &lt;=3m, saâu &lt;=1m, ñaát caáp III</v>
          </cell>
          <cell r="D636" t="str">
            <v>m³</v>
          </cell>
          <cell r="E636">
            <v>1</v>
          </cell>
          <cell r="G636">
            <v>49170</v>
          </cell>
        </row>
        <row r="637">
          <cell r="B637" t="str">
            <v>AB.11514</v>
          </cell>
          <cell r="C637" t="str">
            <v>Ñaøo keânh möông, raõnh thoaùt nöôùc roäng &lt;=3m, saâu &lt;=1m, ñaát caáp IV</v>
          </cell>
          <cell r="D637" t="str">
            <v>m³</v>
          </cell>
          <cell r="E637">
            <v>1</v>
          </cell>
          <cell r="G637">
            <v>75029</v>
          </cell>
        </row>
        <row r="638">
          <cell r="B638" t="str">
            <v>AB.11521</v>
          </cell>
          <cell r="C638" t="str">
            <v>Ñaøo keânh möông, raõnh thoaùt nöôùc roäng &lt;=3m, saâu &lt;=2m, ñaát caáp I</v>
          </cell>
          <cell r="D638" t="str">
            <v>m³</v>
          </cell>
          <cell r="E638">
            <v>1</v>
          </cell>
          <cell r="G638">
            <v>24767</v>
          </cell>
        </row>
        <row r="639">
          <cell r="B639" t="str">
            <v>AB.11522</v>
          </cell>
          <cell r="C639" t="str">
            <v>Ñaøo keânh möông, raõnh thoaùt nöôùc roäng &lt;=3m, saâu &lt;=2m, ñaát caáp II</v>
          </cell>
          <cell r="D639" t="str">
            <v>m³</v>
          </cell>
          <cell r="E639">
            <v>1</v>
          </cell>
          <cell r="G639">
            <v>34237</v>
          </cell>
        </row>
        <row r="640">
          <cell r="B640" t="str">
            <v>AB.11523</v>
          </cell>
          <cell r="C640" t="str">
            <v>Ñaøo keânh möông, raõnh thoaùt nöôùc roäng &lt;=3m, saâu &lt;=2m, ñaát caáp III</v>
          </cell>
          <cell r="D640" t="str">
            <v>m³</v>
          </cell>
          <cell r="E640">
            <v>1</v>
          </cell>
          <cell r="G640">
            <v>49898</v>
          </cell>
        </row>
        <row r="641">
          <cell r="B641" t="str">
            <v>AB.11524</v>
          </cell>
          <cell r="C641" t="str">
            <v>Ñaøo keânh möông, raõnh thoaùt nöôùc roäng &lt;=3m, saâu &lt;=2m, ñaát caáp IV</v>
          </cell>
          <cell r="D641" t="str">
            <v>m³</v>
          </cell>
          <cell r="E641">
            <v>1</v>
          </cell>
          <cell r="G641">
            <v>75758</v>
          </cell>
        </row>
        <row r="642">
          <cell r="B642" t="str">
            <v>AB.11531</v>
          </cell>
          <cell r="C642" t="str">
            <v>Ñaøo keânh möông, raõnh thoaùt nöôùc roäng &lt;=3m, saâu &lt;=3m, ñaát caáp I</v>
          </cell>
          <cell r="D642" t="str">
            <v>m³</v>
          </cell>
          <cell r="E642">
            <v>1</v>
          </cell>
          <cell r="G642">
            <v>26224</v>
          </cell>
        </row>
        <row r="643">
          <cell r="B643" t="str">
            <v>AB.11532</v>
          </cell>
          <cell r="C643" t="str">
            <v>Ñaøo keânh möông, raõnh thoaùt nöôùc roäng &lt;=3m, saâu &lt;=3m, ñaát caáp II</v>
          </cell>
          <cell r="D643" t="str">
            <v>m³</v>
          </cell>
          <cell r="E643">
            <v>1</v>
          </cell>
          <cell r="G643">
            <v>36422</v>
          </cell>
        </row>
        <row r="644">
          <cell r="B644" t="str">
            <v>AB.11533</v>
          </cell>
          <cell r="C644" t="str">
            <v>Ñaøo keânh möông, raõnh thoaùt nöôùc roäng &lt;=3m, saâu &lt;=3m, ñaát caáp III</v>
          </cell>
          <cell r="D644" t="str">
            <v>m³</v>
          </cell>
          <cell r="E644">
            <v>1</v>
          </cell>
          <cell r="G644">
            <v>52448</v>
          </cell>
        </row>
        <row r="645">
          <cell r="B645" t="str">
            <v>AB.11534</v>
          </cell>
          <cell r="C645" t="str">
            <v>Ñaøo keânh möông, raõnh thoaùt nöôùc roäng &lt;=3m, saâu &lt;=3m, ñaát caáp IV</v>
          </cell>
          <cell r="D645" t="str">
            <v>m³</v>
          </cell>
          <cell r="E645">
            <v>1</v>
          </cell>
          <cell r="G645">
            <v>79036</v>
          </cell>
        </row>
        <row r="646">
          <cell r="B646" t="str">
            <v>AB.11541</v>
          </cell>
          <cell r="C646" t="str">
            <v>Ñaøo keânh möông, raõnh thoaùt nöôùc roäng &lt;=3m, saâu &gt;3m, ñaát caáp I</v>
          </cell>
          <cell r="D646" t="str">
            <v>m³</v>
          </cell>
          <cell r="E646">
            <v>1</v>
          </cell>
          <cell r="G646">
            <v>28773</v>
          </cell>
        </row>
        <row r="647">
          <cell r="B647" t="str">
            <v>AB.11542</v>
          </cell>
          <cell r="C647" t="str">
            <v>Ñaøo keânh möông, raõnh thoaùt nöôùc roäng &lt;=3m, saâu &gt;3m, ñaát caáp II</v>
          </cell>
          <cell r="D647" t="str">
            <v>m³</v>
          </cell>
          <cell r="E647">
            <v>1</v>
          </cell>
          <cell r="G647">
            <v>39700</v>
          </cell>
        </row>
        <row r="648">
          <cell r="B648" t="str">
            <v>AB.11543</v>
          </cell>
          <cell r="C648" t="str">
            <v>Ñaøo keânh möông, raõnh thoaùt nöôùc roäng &lt;=3m, saâu &gt;3m, ñaát caáp III</v>
          </cell>
          <cell r="D648" t="str">
            <v>m³</v>
          </cell>
          <cell r="E648">
            <v>1</v>
          </cell>
          <cell r="G648">
            <v>67016</v>
          </cell>
        </row>
        <row r="649">
          <cell r="B649" t="str">
            <v>AB.11544</v>
          </cell>
          <cell r="C649" t="str">
            <v>Ñaøo keânh möông, raõnh thoaùt nöôùc roäng &lt;=3m, saâu &gt;3m, ñaát caáp IV</v>
          </cell>
          <cell r="D649" t="str">
            <v>m³</v>
          </cell>
          <cell r="E649">
            <v>1</v>
          </cell>
          <cell r="G649">
            <v>86684</v>
          </cell>
        </row>
        <row r="650">
          <cell r="B650" t="str">
            <v>AB.11551</v>
          </cell>
          <cell r="C650" t="str">
            <v>Ñaøo keânh möông, raõnh thoaùt nöôùc roäng &gt;3m, saâu &lt;=1m, ñaát caáp I</v>
          </cell>
          <cell r="D650" t="str">
            <v>m³</v>
          </cell>
          <cell r="E650">
            <v>1</v>
          </cell>
          <cell r="G650">
            <v>18939</v>
          </cell>
        </row>
        <row r="651">
          <cell r="B651" t="str">
            <v>AB.11552</v>
          </cell>
          <cell r="C651" t="str">
            <v>Ñaøo keânh möông, raõnh thoaùt nöôùc roäng &gt;3m, saâu &lt;=1m, ñaát caáp II</v>
          </cell>
          <cell r="D651" t="str">
            <v>m³</v>
          </cell>
          <cell r="E651">
            <v>1</v>
          </cell>
          <cell r="G651">
            <v>25495</v>
          </cell>
        </row>
        <row r="652">
          <cell r="B652" t="str">
            <v>AB.11553</v>
          </cell>
          <cell r="C652" t="str">
            <v>Ñaøo keânh möông, raõnh thoaùt nöôùc roäng &gt;3m, saâu &lt;=1m, ñaát caáp III</v>
          </cell>
          <cell r="D652" t="str">
            <v>m³</v>
          </cell>
          <cell r="E652">
            <v>1</v>
          </cell>
          <cell r="G652">
            <v>38243</v>
          </cell>
        </row>
        <row r="653">
          <cell r="B653" t="str">
            <v>AB.11554</v>
          </cell>
          <cell r="C653" t="str">
            <v>Ñaøo keânh möông, raõnh thoaùt nöôùc roäng &gt;3m, saâu &lt;=1m, ñaát caáp IV</v>
          </cell>
          <cell r="D653" t="str">
            <v>m³</v>
          </cell>
          <cell r="E653">
            <v>1</v>
          </cell>
          <cell r="G653">
            <v>57183</v>
          </cell>
        </row>
        <row r="654">
          <cell r="B654" t="str">
            <v>AB.11561</v>
          </cell>
          <cell r="C654" t="str">
            <v>Ñaøo keânh möông, raõnh thoaùt nöôùc roäng &gt;3m, saâu &lt;=2m, ñaát caáp I</v>
          </cell>
          <cell r="D654" t="str">
            <v>m³</v>
          </cell>
          <cell r="E654">
            <v>1</v>
          </cell>
          <cell r="G654">
            <v>19668</v>
          </cell>
        </row>
        <row r="655">
          <cell r="B655" t="str">
            <v>AB.11562</v>
          </cell>
          <cell r="C655" t="str">
            <v>Ñaøo keânh möông, raõnh thoaùt nöôùc roäng &gt;3m, saâu &lt;=2m, ñaát caáp II</v>
          </cell>
          <cell r="D655" t="str">
            <v>m³</v>
          </cell>
          <cell r="E655">
            <v>1</v>
          </cell>
          <cell r="G655">
            <v>26588</v>
          </cell>
        </row>
        <row r="656">
          <cell r="B656" t="str">
            <v>AB.11563</v>
          </cell>
          <cell r="C656" t="str">
            <v>Ñaøo keânh möông, raõnh thoaùt nöôùc roäng &gt;3m, saâu &lt;=2m, ñaát caáp III</v>
          </cell>
          <cell r="D656" t="str">
            <v>m³</v>
          </cell>
          <cell r="E656">
            <v>1</v>
          </cell>
          <cell r="G656">
            <v>39336</v>
          </cell>
        </row>
        <row r="657">
          <cell r="B657" t="str">
            <v>AB.11564</v>
          </cell>
          <cell r="C657" t="str">
            <v>Ñaøo keânh möông, raõnh thoaùt nöôùc roäng &gt;3m, saâu &lt;=2m, ñaát caáp IV</v>
          </cell>
          <cell r="D657" t="str">
            <v>m³</v>
          </cell>
          <cell r="E657">
            <v>1</v>
          </cell>
          <cell r="G657">
            <v>57911</v>
          </cell>
        </row>
        <row r="658">
          <cell r="B658" t="str">
            <v>AB.11571</v>
          </cell>
          <cell r="C658" t="str">
            <v>Ñaøo keânh möông, raõnh thoaùt nöôùc roäng &gt;3m, saâu &lt;=3m, ñaát caáp I</v>
          </cell>
          <cell r="D658" t="str">
            <v>m³</v>
          </cell>
          <cell r="E658">
            <v>1</v>
          </cell>
          <cell r="G658">
            <v>21853</v>
          </cell>
        </row>
        <row r="659">
          <cell r="B659" t="str">
            <v>AB.11572</v>
          </cell>
          <cell r="C659" t="str">
            <v>Ñaøo keânh möông, raõnh thoaùt nöôùc roäng &gt;3m, saâu &lt;=3m, ñaát caáp II</v>
          </cell>
          <cell r="D659" t="str">
            <v>m³</v>
          </cell>
          <cell r="E659">
            <v>1</v>
          </cell>
          <cell r="G659">
            <v>30230</v>
          </cell>
        </row>
        <row r="660">
          <cell r="B660" t="str">
            <v>AB.11573</v>
          </cell>
          <cell r="C660" t="str">
            <v>Ñaøo keânh möông, raõnh thoaùt nöôùc roäng &gt;3m, saâu &lt;=3m, ñaát caáp III</v>
          </cell>
          <cell r="D660" t="str">
            <v>m³</v>
          </cell>
          <cell r="E660">
            <v>1</v>
          </cell>
          <cell r="G660">
            <v>41157</v>
          </cell>
        </row>
        <row r="661">
          <cell r="B661" t="str">
            <v>AB.11574</v>
          </cell>
          <cell r="C661" t="str">
            <v>Ñaøo keânh möông, raõnh thoaùt nöôùc roäng &gt;3m, saâu &lt;=3m, ñaát caáp IV</v>
          </cell>
          <cell r="D661" t="str">
            <v>m³</v>
          </cell>
          <cell r="E661">
            <v>1</v>
          </cell>
          <cell r="G661">
            <v>60096</v>
          </cell>
        </row>
        <row r="662">
          <cell r="B662" t="str">
            <v>AB.11581</v>
          </cell>
          <cell r="C662" t="str">
            <v>Ñaøo keânh möông, raõnh thoaùt nöôùc roäng &gt;3m, saâu &gt;3m, ñaát caáp I</v>
          </cell>
          <cell r="D662" t="str">
            <v>m³</v>
          </cell>
          <cell r="E662">
            <v>1</v>
          </cell>
          <cell r="G662">
            <v>23674</v>
          </cell>
        </row>
        <row r="663">
          <cell r="B663" t="str">
            <v>AB.11582</v>
          </cell>
          <cell r="C663" t="str">
            <v>Ñaøo keânh möông, raõnh thoaùt nöôùc roäng &gt;3m, saâu &gt;3m, ñaát caáp II</v>
          </cell>
          <cell r="D663" t="str">
            <v>m³</v>
          </cell>
          <cell r="E663">
            <v>1</v>
          </cell>
          <cell r="G663">
            <v>32780</v>
          </cell>
        </row>
        <row r="664">
          <cell r="B664" t="str">
            <v>AB.11583</v>
          </cell>
          <cell r="C664" t="str">
            <v>Ñaøo keânh möông, raõnh thoaùt nöôùc roäng &gt;3m, saâu &gt;3m, ñaát caáp III</v>
          </cell>
          <cell r="D664" t="str">
            <v>m³</v>
          </cell>
          <cell r="E664">
            <v>1</v>
          </cell>
          <cell r="G664">
            <v>42978</v>
          </cell>
        </row>
        <row r="665">
          <cell r="B665" t="str">
            <v>AB.11584</v>
          </cell>
          <cell r="C665" t="str">
            <v>Ñaøo keânh möông, raõnh thoaùt nöôùc roäng &gt;3m, saâu &gt;3m, ñaát caáp IV</v>
          </cell>
          <cell r="D665" t="str">
            <v>m³</v>
          </cell>
          <cell r="E665">
            <v>1</v>
          </cell>
          <cell r="G665">
            <v>63010</v>
          </cell>
        </row>
        <row r="667">
          <cell r="B667" t="str">
            <v>AB.11611</v>
          </cell>
          <cell r="C667" t="str">
            <v>Ñaøo ñaát ñaët ñöôøng oáng, ñöôøng caùp coù môû maùi taluy, caáp ñaát I</v>
          </cell>
          <cell r="D667" t="str">
            <v>m³</v>
          </cell>
          <cell r="E667">
            <v>1</v>
          </cell>
          <cell r="G667">
            <v>37494</v>
          </cell>
        </row>
        <row r="668">
          <cell r="B668" t="str">
            <v>AB.11612</v>
          </cell>
          <cell r="C668" t="str">
            <v>Ñaøo ñaát ñaët ñöôøng oáng, ñöôøng caùp coù môû maùi taluy, caáp ñaát II</v>
          </cell>
          <cell r="D668" t="str">
            <v>m³</v>
          </cell>
          <cell r="E668">
            <v>1</v>
          </cell>
          <cell r="G668">
            <v>52096</v>
          </cell>
        </row>
        <row r="669">
          <cell r="B669" t="str">
            <v>AB.11613</v>
          </cell>
          <cell r="C669" t="str">
            <v>Ñaøo ñaát ñaët ñöôøng oáng, ñöôøng caùp coù môû maùi taluy, caáp ñaát III</v>
          </cell>
          <cell r="D669" t="str">
            <v>m³</v>
          </cell>
          <cell r="E669">
            <v>1</v>
          </cell>
          <cell r="G669">
            <v>91958</v>
          </cell>
        </row>
        <row r="670">
          <cell r="B670" t="str">
            <v>AB.11614</v>
          </cell>
          <cell r="C670" t="str">
            <v>Ñaøo ñaát ñaët ñöôøng oáng, ñöôøng caùp coù môû maùi taluy, caáp ñaát IV</v>
          </cell>
          <cell r="D670" t="str">
            <v>m³</v>
          </cell>
          <cell r="E670">
            <v>1</v>
          </cell>
          <cell r="G670">
            <v>116033</v>
          </cell>
        </row>
        <row r="671">
          <cell r="B671" t="str">
            <v>AB.11621</v>
          </cell>
          <cell r="C671" t="str">
            <v>Ñaøo ñaát ñaët ñöôøng oáng, ñöôøng caùp khoâng môû maùi taluy, caáp ñaát I</v>
          </cell>
          <cell r="D671" t="str">
            <v>m³</v>
          </cell>
          <cell r="E671">
            <v>1</v>
          </cell>
          <cell r="G671">
            <v>43019</v>
          </cell>
        </row>
        <row r="672">
          <cell r="B672" t="str">
            <v>AB.11622</v>
          </cell>
          <cell r="C672" t="str">
            <v>Ñaøo ñaát ñaët ñöôøng oáng, ñöôøng caùp khoâng môû maùi taluy, caáp ñaát II</v>
          </cell>
          <cell r="D672" t="str">
            <v>m³</v>
          </cell>
          <cell r="E672">
            <v>1</v>
          </cell>
          <cell r="G672">
            <v>59595</v>
          </cell>
        </row>
        <row r="673">
          <cell r="B673" t="str">
            <v>AB.11623</v>
          </cell>
          <cell r="C673" t="str">
            <v>Ñaøo ñaát ñaët ñöôøng oáng, ñöôøng caùp khoâng môû maùi taluy, caáp ñaát III</v>
          </cell>
          <cell r="D673" t="str">
            <v>m³</v>
          </cell>
          <cell r="E673">
            <v>1</v>
          </cell>
          <cell r="G673">
            <v>105772</v>
          </cell>
        </row>
        <row r="674">
          <cell r="B674" t="str">
            <v>AB.11624</v>
          </cell>
          <cell r="C674" t="str">
            <v>Ñaøo ñaát ñaët ñöôøng oáng, ñöôøng caùp khoâng môû maùi taluy, caáp ñaát IV</v>
          </cell>
          <cell r="D674" t="str">
            <v>m³</v>
          </cell>
          <cell r="E674">
            <v>1</v>
          </cell>
          <cell r="G674">
            <v>133398</v>
          </cell>
        </row>
        <row r="676">
          <cell r="B676" t="str">
            <v>AB.11711</v>
          </cell>
          <cell r="C676" t="str">
            <v>Ñaøo neàn ñöôøng môû roäng, caáp ñaát I</v>
          </cell>
          <cell r="D676" t="str">
            <v>m³</v>
          </cell>
          <cell r="E676">
            <v>1</v>
          </cell>
          <cell r="G676">
            <v>20396</v>
          </cell>
        </row>
        <row r="677">
          <cell r="B677" t="str">
            <v>AB.11712</v>
          </cell>
          <cell r="C677" t="str">
            <v>Ñaøo neàn ñöôøng môû roäng, caáp ñaát II</v>
          </cell>
          <cell r="D677" t="str">
            <v>m³</v>
          </cell>
          <cell r="E677">
            <v>1</v>
          </cell>
          <cell r="G677">
            <v>26952</v>
          </cell>
        </row>
        <row r="678">
          <cell r="B678" t="str">
            <v>AB.11713</v>
          </cell>
          <cell r="C678" t="str">
            <v>Ñaøo neàn ñöôøng môû roäng, caáp ñaát III</v>
          </cell>
          <cell r="D678" t="str">
            <v>m³</v>
          </cell>
          <cell r="E678">
            <v>1</v>
          </cell>
          <cell r="G678">
            <v>38972</v>
          </cell>
        </row>
        <row r="679">
          <cell r="B679" t="str">
            <v>AB.11714</v>
          </cell>
          <cell r="C679" t="str">
            <v>Ñaøo neàn ñöôøng môû roäng, caáp ñaát IV</v>
          </cell>
          <cell r="D679" t="str">
            <v>m³</v>
          </cell>
          <cell r="E679">
            <v>1</v>
          </cell>
          <cell r="G679">
            <v>57547</v>
          </cell>
        </row>
        <row r="680">
          <cell r="B680" t="str">
            <v>AB.11721</v>
          </cell>
          <cell r="C680" t="str">
            <v>Ñaøo neàn ñöôøng laøm môùi, caáp ñaát I</v>
          </cell>
          <cell r="D680" t="str">
            <v>m³</v>
          </cell>
          <cell r="E680">
            <v>1</v>
          </cell>
          <cell r="G680">
            <v>13112</v>
          </cell>
        </row>
        <row r="681">
          <cell r="B681" t="str">
            <v>AB.11722</v>
          </cell>
          <cell r="C681" t="str">
            <v>Ñaøo neàn ñöôøng laøm môùi, caáp ñaát II</v>
          </cell>
          <cell r="D681" t="str">
            <v>m³</v>
          </cell>
          <cell r="E681">
            <v>1</v>
          </cell>
          <cell r="G681">
            <v>19668</v>
          </cell>
        </row>
        <row r="682">
          <cell r="B682" t="str">
            <v>AB.11723</v>
          </cell>
          <cell r="C682" t="str">
            <v>Ñaøo neàn ñöôøng laøm môùi, caáp ñaát III</v>
          </cell>
          <cell r="D682" t="str">
            <v>m³</v>
          </cell>
          <cell r="E682">
            <v>1</v>
          </cell>
          <cell r="G682">
            <v>31687</v>
          </cell>
        </row>
        <row r="683">
          <cell r="B683" t="str">
            <v>AB.11724</v>
          </cell>
          <cell r="C683" t="str">
            <v>Ñaøo neàn ñöôøng laøm môùi, caáp ñaát IV</v>
          </cell>
          <cell r="D683" t="str">
            <v>m³</v>
          </cell>
          <cell r="E683">
            <v>1</v>
          </cell>
          <cell r="G683">
            <v>50262</v>
          </cell>
        </row>
        <row r="685">
          <cell r="B685" t="str">
            <v>AB.11811</v>
          </cell>
          <cell r="C685" t="str">
            <v>Ñaøo khuoân ñöôøng, raõnh thoaùt nöôùc loøng ñöôøng, raõnh söông caù saâu &lt;=15cm, caáp ñaát I</v>
          </cell>
          <cell r="D685" t="str">
            <v>m³</v>
          </cell>
          <cell r="E685">
            <v>1</v>
          </cell>
          <cell r="G685">
            <v>28045</v>
          </cell>
        </row>
        <row r="686">
          <cell r="B686" t="str">
            <v>AB.11812</v>
          </cell>
          <cell r="C686" t="str">
            <v>Ñaøo khuoân ñöôøng, raõnh thoaùt nöôùc loøng ñöôøng, raõnh söông caù saâu &lt;=15cm, caáp ñaát II</v>
          </cell>
          <cell r="D686" t="str">
            <v>m³</v>
          </cell>
          <cell r="E686">
            <v>1</v>
          </cell>
          <cell r="G686">
            <v>34965</v>
          </cell>
        </row>
        <row r="687">
          <cell r="B687" t="str">
            <v>AB.11813</v>
          </cell>
          <cell r="C687" t="str">
            <v>Ñaøo khuoân ñöôøng, raõnh thoaùt nöôùc loøng ñöôøng, raõnh söông caù saâu &lt;=15cm, caáp ñaát III</v>
          </cell>
          <cell r="D687" t="str">
            <v>m³</v>
          </cell>
          <cell r="E687">
            <v>1</v>
          </cell>
          <cell r="G687">
            <v>50627</v>
          </cell>
        </row>
        <row r="688">
          <cell r="B688" t="str">
            <v>AB.11814</v>
          </cell>
          <cell r="C688" t="str">
            <v>Ñaøo khuoân ñöôøng, raõnh thoaùt nöôùc loøng ñöôøng, raõnh söông caù saâu &lt;=15cm, caáp ñaát IV</v>
          </cell>
          <cell r="D688" t="str">
            <v>m³</v>
          </cell>
          <cell r="E688">
            <v>1</v>
          </cell>
          <cell r="G688">
            <v>57911</v>
          </cell>
        </row>
        <row r="689">
          <cell r="B689" t="str">
            <v>AB.11821</v>
          </cell>
          <cell r="C689" t="str">
            <v>Ñaøo khuoân ñöôøng, raõnh thoaùt nöôùc loøng ñöôøng, raõnh söông caù saâu töø 15cm ñeán &lt;=30cm, caáp ñaát I</v>
          </cell>
          <cell r="D689" t="str">
            <v>m³</v>
          </cell>
          <cell r="E689">
            <v>1</v>
          </cell>
          <cell r="G689">
            <v>25495</v>
          </cell>
        </row>
        <row r="690">
          <cell r="B690" t="str">
            <v>AB.11822</v>
          </cell>
          <cell r="C690" t="str">
            <v>Ñaøo khuoân ñöôøng, raõnh thoaùt nöôùc loøng ñöôøng, raõnh söông caù saâu töø 15cm ñeán &lt;=30cm, caáp ñaát II</v>
          </cell>
          <cell r="D690" t="str">
            <v>m³</v>
          </cell>
          <cell r="E690">
            <v>1</v>
          </cell>
          <cell r="G690">
            <v>31687</v>
          </cell>
        </row>
        <row r="691">
          <cell r="B691" t="str">
            <v>AB.11823</v>
          </cell>
          <cell r="C691" t="str">
            <v>Ñaøo khuoân ñöôøng, raõnh thoaùt nöôùc loøng ñöôøng, raõnh söông caù saâu töø 15cm ñeán &lt;=30cm, caáp ñaát III</v>
          </cell>
          <cell r="D691" t="str">
            <v>m³</v>
          </cell>
          <cell r="E691">
            <v>1</v>
          </cell>
          <cell r="G691">
            <v>46256</v>
          </cell>
        </row>
        <row r="692">
          <cell r="B692" t="str">
            <v>AB.11824</v>
          </cell>
          <cell r="C692" t="str">
            <v>Ñaøo khuoân ñöôøng, raõnh thoaùt nöôùc loøng ñöôøng, raõnh söông caù saâu töø 15cm ñeán &lt;=30cm, caáp ñaát IV</v>
          </cell>
          <cell r="D692" t="str">
            <v>m³</v>
          </cell>
          <cell r="E692">
            <v>1</v>
          </cell>
          <cell r="G692">
            <v>53176</v>
          </cell>
        </row>
        <row r="693">
          <cell r="B693" t="str">
            <v>AB.11831</v>
          </cell>
          <cell r="C693" t="str">
            <v>Ñaøo khuoân ñöôøng, raõnh thoaùt nöôùc loøng ñöôøng, raõnh söông caù saâu &gt;30cm, caáp ñaát I</v>
          </cell>
          <cell r="D693" t="str">
            <v>m³</v>
          </cell>
          <cell r="E693">
            <v>1</v>
          </cell>
          <cell r="G693">
            <v>23310</v>
          </cell>
        </row>
        <row r="694">
          <cell r="B694" t="str">
            <v>AB.11832</v>
          </cell>
          <cell r="C694" t="str">
            <v>Ñaøo khuoân ñöôøng, raõnh thoaùt nöôùc loøng ñöôøng, raõnh söông caù saâu &gt;30cm, caáp ñaát II</v>
          </cell>
          <cell r="D694" t="str">
            <v>m³</v>
          </cell>
          <cell r="E694">
            <v>1</v>
          </cell>
          <cell r="G694">
            <v>29138</v>
          </cell>
        </row>
        <row r="695">
          <cell r="B695" t="str">
            <v>AB.11833</v>
          </cell>
          <cell r="C695" t="str">
            <v>Ñaøo khuoân ñöôøng, raõnh thoaùt nöôùc loøng ñöôøng, raõnh söông caù saâu &gt;30cm, caáp ñaát III</v>
          </cell>
          <cell r="D695" t="str">
            <v>m³</v>
          </cell>
          <cell r="E695">
            <v>1</v>
          </cell>
          <cell r="G695">
            <v>42614</v>
          </cell>
        </row>
        <row r="696">
          <cell r="B696" t="str">
            <v>AB.11834</v>
          </cell>
          <cell r="C696" t="str">
            <v>Ñaøo khuoân ñöôøng, raõnh thoaùt nöôùc loøng ñöôøng, raõnh söông caù saâu &gt;30cm, caáp ñaát IV</v>
          </cell>
          <cell r="D696" t="str">
            <v>m³</v>
          </cell>
          <cell r="E696">
            <v>1</v>
          </cell>
          <cell r="G696">
            <v>48805</v>
          </cell>
        </row>
        <row r="697">
          <cell r="B697" t="str">
            <v>AB.11911</v>
          </cell>
          <cell r="C697" t="str">
            <v>Vaän chuyeån ñaát 10m tieáp theo, caáp ñaát I</v>
          </cell>
          <cell r="D697" t="str">
            <v>m³</v>
          </cell>
          <cell r="E697">
            <v>1</v>
          </cell>
          <cell r="G697">
            <v>1129</v>
          </cell>
        </row>
        <row r="698">
          <cell r="B698" t="str">
            <v>AB.11912</v>
          </cell>
          <cell r="C698" t="str">
            <v>Vaän chuyeån ñaát 10m tieáp theo, caáp ñaát II</v>
          </cell>
          <cell r="D698" t="str">
            <v>m³</v>
          </cell>
          <cell r="E698">
            <v>1</v>
          </cell>
          <cell r="G698">
            <v>1166</v>
          </cell>
        </row>
        <row r="699">
          <cell r="B699" t="str">
            <v>AB.11913</v>
          </cell>
          <cell r="C699" t="str">
            <v>Vaän chuyeån ñaát 10m tieáp theo, caáp ñaát III</v>
          </cell>
          <cell r="D699" t="str">
            <v>m³</v>
          </cell>
          <cell r="E699">
            <v>1</v>
          </cell>
          <cell r="G699">
            <v>1275</v>
          </cell>
        </row>
        <row r="700">
          <cell r="B700" t="str">
            <v>AB.11914</v>
          </cell>
          <cell r="C700" t="str">
            <v>Vaän chuyeån ñaát 10m tieáp theo, caáp ñaát IV</v>
          </cell>
          <cell r="D700" t="str">
            <v>m³</v>
          </cell>
          <cell r="E700">
            <v>1</v>
          </cell>
          <cell r="G700">
            <v>1348</v>
          </cell>
        </row>
        <row r="702">
          <cell r="B702" t="str">
            <v>AB.12111</v>
          </cell>
          <cell r="C702" t="str">
            <v>Phaù ñaù baèng thuû coâng, d lôùp ñaù &lt;=0,5m, caáp ñaù I</v>
          </cell>
          <cell r="D702" t="str">
            <v>m³</v>
          </cell>
          <cell r="E702">
            <v>1</v>
          </cell>
          <cell r="G702">
            <v>228909</v>
          </cell>
        </row>
        <row r="703">
          <cell r="B703" t="str">
            <v>AB.12112</v>
          </cell>
          <cell r="C703" t="str">
            <v>Phaù ñaù baèng thuû coâng, d lôùp ñaù &lt;=0,5m, caáp ñaù II</v>
          </cell>
          <cell r="D703" t="str">
            <v>m³</v>
          </cell>
          <cell r="E703">
            <v>1</v>
          </cell>
          <cell r="G703">
            <v>177602</v>
          </cell>
        </row>
        <row r="704">
          <cell r="B704" t="str">
            <v>AB.12113</v>
          </cell>
          <cell r="C704" t="str">
            <v>Phaù ñaù baèng thuû coâng, d lôùp ñaù &lt;=0,5m, caáp ñaù III</v>
          </cell>
          <cell r="D704" t="str">
            <v>m³</v>
          </cell>
          <cell r="E704">
            <v>1</v>
          </cell>
          <cell r="G704">
            <v>153921</v>
          </cell>
        </row>
        <row r="705">
          <cell r="B705" t="str">
            <v>AB.12114</v>
          </cell>
          <cell r="C705" t="str">
            <v>Phaù ñaù baèng thuû coâng, d lôùp ñaù &lt;=0,5m, caáp ñaù IV</v>
          </cell>
          <cell r="D705" t="str">
            <v>m³</v>
          </cell>
          <cell r="E705">
            <v>1</v>
          </cell>
          <cell r="G705">
            <v>138135</v>
          </cell>
        </row>
        <row r="706">
          <cell r="B706" t="str">
            <v>AB.13111</v>
          </cell>
          <cell r="C706" t="str">
            <v>Ñaép ñaát neàn moùng coâng trình, ñoä chaët yeâu caàu K=0,85</v>
          </cell>
          <cell r="D706" t="str">
            <v>m³</v>
          </cell>
          <cell r="E706">
            <v>1</v>
          </cell>
          <cell r="G706">
            <v>20396</v>
          </cell>
        </row>
        <row r="707">
          <cell r="B707" t="str">
            <v>AB.13112</v>
          </cell>
          <cell r="C707" t="str">
            <v>Ñaép ñaát neàn moùng coâng trình, ñoä chaët yeâu caàu K=0,90</v>
          </cell>
          <cell r="D707" t="str">
            <v>m³</v>
          </cell>
          <cell r="E707">
            <v>1</v>
          </cell>
          <cell r="G707">
            <v>24403</v>
          </cell>
        </row>
        <row r="708">
          <cell r="B708" t="str">
            <v>AB.13113</v>
          </cell>
          <cell r="C708" t="str">
            <v>Ñaép ñaát neàn moùng coâng trình, ñoä chaët yeâu caàu K=0,95</v>
          </cell>
          <cell r="D708" t="str">
            <v>m³</v>
          </cell>
          <cell r="E708">
            <v>1</v>
          </cell>
          <cell r="G708">
            <v>25495</v>
          </cell>
        </row>
        <row r="709">
          <cell r="B709" t="str">
            <v>AB.13121</v>
          </cell>
          <cell r="C709" t="str">
            <v>Ñaép ñaát moùng ñöôøng oáng, ñöôøng coáng, ñoä chaët yeâu caàu K=0,85</v>
          </cell>
          <cell r="D709" t="str">
            <v>m³</v>
          </cell>
          <cell r="E709">
            <v>1</v>
          </cell>
          <cell r="G709">
            <v>21853</v>
          </cell>
        </row>
        <row r="710">
          <cell r="B710" t="str">
            <v>AB.13122</v>
          </cell>
          <cell r="C710" t="str">
            <v>Ñaép ñaát moùng ñöôøng oáng, ñöôøng coáng, ñoä chaët yeâu caàu K=0,90</v>
          </cell>
          <cell r="D710" t="str">
            <v>m³</v>
          </cell>
          <cell r="E710">
            <v>1</v>
          </cell>
          <cell r="G710">
            <v>25131</v>
          </cell>
        </row>
        <row r="711">
          <cell r="B711" t="str">
            <v>AB.13123</v>
          </cell>
          <cell r="C711" t="str">
            <v>Ñaép ñaát moùng ñöôøng oáng, ñöôøng coáng, ñoä chaët yeâu caàu K=0,95</v>
          </cell>
          <cell r="D711" t="str">
            <v>m³</v>
          </cell>
          <cell r="E711">
            <v>1</v>
          </cell>
          <cell r="G711">
            <v>26952</v>
          </cell>
        </row>
        <row r="712">
          <cell r="B712" t="str">
            <v>AB.13211</v>
          </cell>
          <cell r="C712" t="str">
            <v>Ñaép bôø keânh möông ñeáng troïng &lt;=1,45T/m³</v>
          </cell>
          <cell r="D712" t="str">
            <v>m³</v>
          </cell>
          <cell r="E712">
            <v>1</v>
          </cell>
          <cell r="G712">
            <v>20761</v>
          </cell>
        </row>
        <row r="713">
          <cell r="B713" t="str">
            <v>AB.13212</v>
          </cell>
          <cell r="C713" t="str">
            <v>Ñaép bôø keânh möông ñeáng troïng &gt;1,45 ñeán &lt;=1,50T/m³</v>
          </cell>
          <cell r="D713" t="str">
            <v>m³</v>
          </cell>
          <cell r="E713">
            <v>1</v>
          </cell>
          <cell r="G713">
            <v>24767</v>
          </cell>
        </row>
        <row r="714">
          <cell r="B714" t="str">
            <v>AB.13213</v>
          </cell>
          <cell r="C714" t="str">
            <v>Ñaép bôø keânh möông ñeáng troïng &gt;1,50 ñeán &lt;=1,55T/m³</v>
          </cell>
          <cell r="D714" t="str">
            <v>m³</v>
          </cell>
          <cell r="E714">
            <v>1</v>
          </cell>
          <cell r="G714">
            <v>26952</v>
          </cell>
        </row>
        <row r="715">
          <cell r="B715" t="str">
            <v>AB.13214</v>
          </cell>
          <cell r="C715" t="str">
            <v>Ñaép bôø keânh möông ñeáng troïng &gt;1,55 ñeán &lt;=1,60T/m³</v>
          </cell>
          <cell r="D715" t="str">
            <v>m³</v>
          </cell>
          <cell r="E715">
            <v>1</v>
          </cell>
          <cell r="G715">
            <v>29502</v>
          </cell>
        </row>
        <row r="716">
          <cell r="B716" t="str">
            <v>AB.13311</v>
          </cell>
          <cell r="C716" t="str">
            <v>Ñaép ñaát neàn ñöôøng ñoä chaët yeâu caàu k=0,85</v>
          </cell>
          <cell r="D716" t="str">
            <v>m³</v>
          </cell>
          <cell r="E716">
            <v>1</v>
          </cell>
          <cell r="G716">
            <v>22217</v>
          </cell>
        </row>
        <row r="717">
          <cell r="B717" t="str">
            <v>AB.13312</v>
          </cell>
          <cell r="C717" t="str">
            <v>Ñaép ñaát neàn ñöôøng ñoä chaët yeâu caàu k=0,90</v>
          </cell>
          <cell r="D717" t="str">
            <v>m³</v>
          </cell>
          <cell r="E717">
            <v>1</v>
          </cell>
          <cell r="G717">
            <v>26224</v>
          </cell>
        </row>
        <row r="718">
          <cell r="B718" t="str">
            <v>AB.13313</v>
          </cell>
          <cell r="C718" t="str">
            <v>Ñaép ñaát neàn ñöôøng ñoä chaët yeâu caàu k=0,95</v>
          </cell>
          <cell r="D718" t="str">
            <v>m³</v>
          </cell>
          <cell r="E718">
            <v>1</v>
          </cell>
          <cell r="G718">
            <v>28409</v>
          </cell>
        </row>
        <row r="719">
          <cell r="B719" t="str">
            <v>AB.13411</v>
          </cell>
          <cell r="C719" t="str">
            <v>Coâng taùc ñaép caùt coâng trình, daép neàn moùng coâng trình</v>
          </cell>
          <cell r="D719" t="str">
            <v>m³</v>
          </cell>
          <cell r="E719">
            <v>1</v>
          </cell>
          <cell r="F719">
            <v>49776</v>
          </cell>
          <cell r="G719">
            <v>16390</v>
          </cell>
        </row>
        <row r="720">
          <cell r="B720" t="str">
            <v>AB.13412</v>
          </cell>
          <cell r="C720" t="str">
            <v>Coâng taùc ñaép caùt coâng trình, daép neàn moùng ñöôøng oáng</v>
          </cell>
          <cell r="D720" t="str">
            <v>m³</v>
          </cell>
          <cell r="E720">
            <v>1</v>
          </cell>
          <cell r="F720">
            <v>49776</v>
          </cell>
          <cell r="G720">
            <v>21125</v>
          </cell>
        </row>
        <row r="721">
          <cell r="B721" t="str">
            <v>AB.21111</v>
          </cell>
          <cell r="C721" t="str">
            <v>Ñaøo san ñaát baèng maùy ñaøo &lt;=0,4m³, ñaát caáp I</v>
          </cell>
          <cell r="D721" t="str">
            <v>100m³</v>
          </cell>
          <cell r="E721">
            <v>1</v>
          </cell>
          <cell r="G721">
            <v>18211</v>
          </cell>
          <cell r="H721">
            <v>293680</v>
          </cell>
        </row>
        <row r="722">
          <cell r="B722" t="str">
            <v>AB.21112</v>
          </cell>
          <cell r="C722" t="str">
            <v>Ñaøo san ñaát baèng maùy ñaøo &lt;=0,4m³, ñaát caáp II</v>
          </cell>
          <cell r="D722" t="str">
            <v>100m³</v>
          </cell>
          <cell r="E722">
            <v>1</v>
          </cell>
          <cell r="G722">
            <v>23674</v>
          </cell>
          <cell r="H722">
            <v>330213</v>
          </cell>
        </row>
        <row r="723">
          <cell r="B723" t="str">
            <v>AB.21113</v>
          </cell>
          <cell r="C723" t="str">
            <v>Ñaøo san ñaát baèng maùy ñaøo &lt;=0,4m³, ñaát caáp III</v>
          </cell>
          <cell r="D723" t="str">
            <v>100m³</v>
          </cell>
          <cell r="E723">
            <v>1</v>
          </cell>
          <cell r="G723">
            <v>29502</v>
          </cell>
          <cell r="H723">
            <v>445535</v>
          </cell>
        </row>
        <row r="724">
          <cell r="B724" t="str">
            <v>AB.21121</v>
          </cell>
          <cell r="C724" t="str">
            <v>Ñaøo san ñaát baèng maùy ñaøo &lt;=0,8m³, ñaát caáp I</v>
          </cell>
          <cell r="D724" t="str">
            <v>100m³</v>
          </cell>
          <cell r="E724">
            <v>1</v>
          </cell>
          <cell r="G724">
            <v>18211</v>
          </cell>
          <cell r="H724">
            <v>321045</v>
          </cell>
        </row>
        <row r="725">
          <cell r="B725" t="str">
            <v>AB.21122</v>
          </cell>
          <cell r="C725" t="str">
            <v>Ñaøo san ñaát baèng maùy ñaøo &lt;=0,8m³, ñaát caáp II</v>
          </cell>
          <cell r="D725" t="str">
            <v>100m³</v>
          </cell>
          <cell r="E725">
            <v>1</v>
          </cell>
          <cell r="G725">
            <v>23674</v>
          </cell>
          <cell r="H725">
            <v>381034</v>
          </cell>
        </row>
        <row r="726">
          <cell r="B726" t="str">
            <v>AB.21123</v>
          </cell>
          <cell r="C726" t="str">
            <v>Ñaøo san ñaát baèng maùy ñaøo &lt;=0,8m³, ñaát caáp III</v>
          </cell>
          <cell r="D726" t="str">
            <v>100m³</v>
          </cell>
          <cell r="E726">
            <v>1</v>
          </cell>
          <cell r="G726">
            <v>29502</v>
          </cell>
          <cell r="H726">
            <v>478520</v>
          </cell>
        </row>
        <row r="727">
          <cell r="B727" t="str">
            <v>AB.21124</v>
          </cell>
          <cell r="C727" t="str">
            <v>Ñaøo san ñaát baèng maùy ñaøo &lt;=0,8m³, ñaát caáp IV</v>
          </cell>
          <cell r="D727" t="str">
            <v>100m³</v>
          </cell>
          <cell r="E727">
            <v>1</v>
          </cell>
          <cell r="G727">
            <v>41885</v>
          </cell>
          <cell r="H727">
            <v>529370</v>
          </cell>
        </row>
        <row r="728">
          <cell r="B728" t="str">
            <v>AB.21131</v>
          </cell>
          <cell r="C728" t="str">
            <v>Ñaøo san ñaát baèng maùy ñaøo &lt;=1,25m³, ñaát caáp I</v>
          </cell>
          <cell r="D728" t="str">
            <v>100m³</v>
          </cell>
          <cell r="E728">
            <v>1</v>
          </cell>
          <cell r="G728">
            <v>18211</v>
          </cell>
          <cell r="H728">
            <v>355934</v>
          </cell>
        </row>
        <row r="729">
          <cell r="B729" t="str">
            <v>AB.21132</v>
          </cell>
          <cell r="C729" t="str">
            <v>Ñaøo san ñaát baèng maùy ñaøo &lt;=1,25m³, ñaát caáp II</v>
          </cell>
          <cell r="D729" t="str">
            <v>100m³</v>
          </cell>
          <cell r="E729">
            <v>1</v>
          </cell>
          <cell r="G729">
            <v>23674</v>
          </cell>
          <cell r="H729">
            <v>414668</v>
          </cell>
        </row>
        <row r="730">
          <cell r="B730" t="str">
            <v>AB.21133</v>
          </cell>
          <cell r="C730" t="str">
            <v>Ñaøo san ñaát baèng maùy ñaøo &lt;=1,25m³, ñaát caáp III</v>
          </cell>
          <cell r="D730" t="str">
            <v>100m³</v>
          </cell>
          <cell r="E730">
            <v>1</v>
          </cell>
          <cell r="G730">
            <v>29502</v>
          </cell>
          <cell r="H730">
            <v>485544</v>
          </cell>
        </row>
        <row r="731">
          <cell r="B731" t="str">
            <v>AB.21134</v>
          </cell>
          <cell r="C731" t="str">
            <v>Ñaøo san ñaát baèng maùy ñaøo &lt;=1,25m³, ñaát caáp IV</v>
          </cell>
          <cell r="D731" t="str">
            <v>100m³</v>
          </cell>
          <cell r="E731">
            <v>1</v>
          </cell>
          <cell r="G731">
            <v>41885</v>
          </cell>
          <cell r="H731">
            <v>654349</v>
          </cell>
        </row>
        <row r="732">
          <cell r="B732" t="str">
            <v>AB.21141</v>
          </cell>
          <cell r="C732" t="str">
            <v>Ñaøo san ñaát baèng maùy ñaøo &lt;=1,6m³, ñaát caáp I</v>
          </cell>
          <cell r="D732" t="str">
            <v>100m³</v>
          </cell>
          <cell r="E732">
            <v>1</v>
          </cell>
          <cell r="G732">
            <v>18211</v>
          </cell>
          <cell r="H732">
            <v>350360</v>
          </cell>
        </row>
        <row r="733">
          <cell r="B733" t="str">
            <v>AB.21142</v>
          </cell>
          <cell r="C733" t="str">
            <v>Ñaøo san ñaát baèng maùy ñaøo &lt;=1,6m³, ñaát caáp II</v>
          </cell>
          <cell r="D733" t="str">
            <v>100m³</v>
          </cell>
          <cell r="E733">
            <v>1</v>
          </cell>
          <cell r="G733">
            <v>23674</v>
          </cell>
          <cell r="H733">
            <v>399316</v>
          </cell>
        </row>
        <row r="734">
          <cell r="B734" t="str">
            <v>AB.21143</v>
          </cell>
          <cell r="C734" t="str">
            <v>Ñaøo san ñaát baèng maùy ñaøo &lt;=1,6m³, ñaát caáp III</v>
          </cell>
          <cell r="D734" t="str">
            <v>100m³</v>
          </cell>
          <cell r="E734">
            <v>1</v>
          </cell>
          <cell r="G734">
            <v>29502</v>
          </cell>
          <cell r="H734">
            <v>473357</v>
          </cell>
        </row>
        <row r="735">
          <cell r="B735" t="str">
            <v>AB.21144</v>
          </cell>
          <cell r="C735" t="str">
            <v>Ñaøo san ñaát baèng maùy ñaøo &lt;=1,6m³, ñaát caáp IV</v>
          </cell>
          <cell r="D735" t="str">
            <v>100m³</v>
          </cell>
          <cell r="E735">
            <v>1</v>
          </cell>
          <cell r="G735">
            <v>41885</v>
          </cell>
          <cell r="H735">
            <v>675746</v>
          </cell>
        </row>
        <row r="736">
          <cell r="B736" t="str">
            <v>AB.21151</v>
          </cell>
          <cell r="C736" t="str">
            <v>Ñaøo san ñaát baèng maùy ñaøo &lt;=2,3m³, ñaát caáp I</v>
          </cell>
          <cell r="D736" t="str">
            <v>100m³</v>
          </cell>
          <cell r="E736">
            <v>1</v>
          </cell>
          <cell r="G736">
            <v>18211</v>
          </cell>
          <cell r="H736">
            <v>377826</v>
          </cell>
        </row>
        <row r="737">
          <cell r="B737" t="str">
            <v>AB.21152</v>
          </cell>
          <cell r="C737" t="str">
            <v>Ñaøo san ñaát baèng maùy ñaøo &lt;=2,3m³, ñaát caáp II</v>
          </cell>
          <cell r="D737" t="str">
            <v>100m³</v>
          </cell>
          <cell r="E737">
            <v>1</v>
          </cell>
          <cell r="G737">
            <v>23674</v>
          </cell>
          <cell r="H737">
            <v>459884</v>
          </cell>
        </row>
        <row r="738">
          <cell r="B738" t="str">
            <v>AB.21153</v>
          </cell>
          <cell r="C738" t="str">
            <v>Ñaøo san ñaát baèng maùy ñaøo &lt;=2,3m³, ñaát caáp III</v>
          </cell>
          <cell r="D738" t="str">
            <v>100m³</v>
          </cell>
          <cell r="E738">
            <v>1</v>
          </cell>
          <cell r="G738">
            <v>29502</v>
          </cell>
          <cell r="H738">
            <v>578754</v>
          </cell>
        </row>
        <row r="739">
          <cell r="B739" t="str">
            <v>AB.21154</v>
          </cell>
          <cell r="C739" t="str">
            <v>Ñaøo san ñaát baèng maùy ñaøo &lt;=2,3m³, ñaát caáp IV</v>
          </cell>
          <cell r="D739" t="str">
            <v>100m³</v>
          </cell>
          <cell r="E739">
            <v>1</v>
          </cell>
          <cell r="G739">
            <v>41885</v>
          </cell>
          <cell r="H739">
            <v>812381</v>
          </cell>
        </row>
        <row r="740">
          <cell r="B740" t="str">
            <v>AB.21161</v>
          </cell>
          <cell r="C740" t="str">
            <v>Ñaøo san ñaát baèng maùy ñaøo &lt;=3,6m³, ñaát caáp I</v>
          </cell>
          <cell r="D740" t="str">
            <v>100m³</v>
          </cell>
          <cell r="E740">
            <v>1</v>
          </cell>
          <cell r="G740">
            <v>18211</v>
          </cell>
          <cell r="H740">
            <v>381720</v>
          </cell>
        </row>
        <row r="741">
          <cell r="B741" t="str">
            <v>AB.21162</v>
          </cell>
          <cell r="C741" t="str">
            <v>Ñaøo san ñaát baèng maùy ñaøo &lt;=3,6m³, ñaát caáp II</v>
          </cell>
          <cell r="D741" t="str">
            <v>100m³</v>
          </cell>
          <cell r="E741">
            <v>1</v>
          </cell>
          <cell r="G741">
            <v>23674</v>
          </cell>
          <cell r="H741">
            <v>472532</v>
          </cell>
        </row>
        <row r="742">
          <cell r="B742" t="str">
            <v>AB.21163</v>
          </cell>
          <cell r="C742" t="str">
            <v>Ñaøo san ñaát baèng maùy ñaøo &lt;=3,6m³, ñaát caáp III</v>
          </cell>
          <cell r="D742" t="str">
            <v>100m³</v>
          </cell>
          <cell r="E742">
            <v>1</v>
          </cell>
          <cell r="G742">
            <v>29502</v>
          </cell>
          <cell r="H742">
            <v>609219</v>
          </cell>
        </row>
        <row r="743">
          <cell r="B743" t="str">
            <v>AB.21164</v>
          </cell>
          <cell r="C743" t="str">
            <v>Ñaøo san ñaát baèng maùy ñaøo &lt;=3,6m³, ñaát caáp IV</v>
          </cell>
          <cell r="D743" t="str">
            <v>100m³</v>
          </cell>
          <cell r="E743">
            <v>1</v>
          </cell>
          <cell r="G743">
            <v>41885</v>
          </cell>
          <cell r="H743">
            <v>871786</v>
          </cell>
        </row>
        <row r="744">
          <cell r="B744" t="str">
            <v>AB.22111</v>
          </cell>
          <cell r="C744" t="str">
            <v>Ñaøo san ñaát baèng maùy uûi &lt;=75CV trong phaïm vi &lt;=50m, ñaát caáp I</v>
          </cell>
          <cell r="D744" t="str">
            <v>100m³</v>
          </cell>
          <cell r="E744">
            <v>1</v>
          </cell>
          <cell r="H744">
            <v>240920</v>
          </cell>
        </row>
        <row r="745">
          <cell r="B745" t="str">
            <v>AB.22112</v>
          </cell>
          <cell r="C745" t="str">
            <v>Ñaøo san ñaát baèng maùy uûi &lt;=75CV trong phaïm vi &lt;=50m, ñaát caáp II</v>
          </cell>
          <cell r="D745" t="str">
            <v>100m³</v>
          </cell>
          <cell r="E745">
            <v>1</v>
          </cell>
          <cell r="H745">
            <v>299632</v>
          </cell>
        </row>
        <row r="746">
          <cell r="B746" t="str">
            <v>AB.22113</v>
          </cell>
          <cell r="C746" t="str">
            <v>Ñaøo san ñaát baèng maùy uûi &lt;=75CV trong phaïm vi &lt;=50m, ñaát caáp III</v>
          </cell>
          <cell r="D746" t="str">
            <v>100m³</v>
          </cell>
          <cell r="E746">
            <v>1</v>
          </cell>
          <cell r="H746">
            <v>396810</v>
          </cell>
        </row>
        <row r="747">
          <cell r="B747" t="str">
            <v>AB.22114</v>
          </cell>
          <cell r="C747" t="str">
            <v>Ñaøo san ñaát baèng maùy uûi &lt;=75CV trong phaïm vi &lt;=50m, ñaát caáp IV</v>
          </cell>
          <cell r="D747" t="str">
            <v>100m³</v>
          </cell>
          <cell r="E747">
            <v>1</v>
          </cell>
          <cell r="H747">
            <v>535829</v>
          </cell>
        </row>
        <row r="748">
          <cell r="B748" t="str">
            <v>AB.22121</v>
          </cell>
          <cell r="C748" t="str">
            <v>Ñaøo san ñaát baèng maùy uûi &lt;=110CV trong phaïm vi &lt;=50m, ñaát caáp I</v>
          </cell>
          <cell r="D748" t="str">
            <v>100m³</v>
          </cell>
          <cell r="E748">
            <v>1</v>
          </cell>
          <cell r="H748">
            <v>291434</v>
          </cell>
        </row>
        <row r="749">
          <cell r="B749" t="str">
            <v>AB.22122</v>
          </cell>
          <cell r="C749" t="str">
            <v>Ñaøo san ñaát baèng maùy uûi &lt;=110CV trong phaïm vi &lt;=50m, ñaát caáp II</v>
          </cell>
          <cell r="D749" t="str">
            <v>100m³</v>
          </cell>
          <cell r="E749">
            <v>1</v>
          </cell>
          <cell r="H749">
            <v>358904</v>
          </cell>
        </row>
        <row r="750">
          <cell r="B750" t="str">
            <v>AB.22123</v>
          </cell>
          <cell r="C750" t="str">
            <v>Ñaøo san ñaát baèng maùy uûi &lt;=110CV trong phaïm vi &lt;=50m, ñaát caáp III</v>
          </cell>
          <cell r="D750" t="str">
            <v>100m³</v>
          </cell>
          <cell r="E750">
            <v>1</v>
          </cell>
          <cell r="H750">
            <v>469481</v>
          </cell>
        </row>
        <row r="751">
          <cell r="B751" t="str">
            <v>AB.22124</v>
          </cell>
          <cell r="C751" t="str">
            <v>Ñaøo san ñaát baèng maùy uûi &lt;=110CV trong phaïm vi &lt;=50m, ñaát caáp IV</v>
          </cell>
          <cell r="D751" t="str">
            <v>100m³</v>
          </cell>
          <cell r="E751">
            <v>1</v>
          </cell>
          <cell r="H751">
            <v>633471</v>
          </cell>
        </row>
        <row r="752">
          <cell r="B752" t="str">
            <v>AB.22131</v>
          </cell>
          <cell r="C752" t="str">
            <v>Ñaøo san ñaát baèng maùy uûi &lt;=140CV trong phaïm vi &lt;=50m, ñaát caáp I</v>
          </cell>
          <cell r="D752" t="str">
            <v>100m³</v>
          </cell>
          <cell r="E752">
            <v>1</v>
          </cell>
          <cell r="H752">
            <v>345481</v>
          </cell>
        </row>
        <row r="753">
          <cell r="B753" t="str">
            <v>AB.22132</v>
          </cell>
          <cell r="C753" t="str">
            <v>Ñaøo san ñaát baèng maùy uûi &lt;=140CV trong phaïm vi &lt;=50m, ñaát caáp II</v>
          </cell>
          <cell r="D753" t="str">
            <v>100m³</v>
          </cell>
          <cell r="E753">
            <v>1</v>
          </cell>
          <cell r="H753">
            <v>432761</v>
          </cell>
        </row>
        <row r="754">
          <cell r="B754" t="str">
            <v>AB.22133</v>
          </cell>
          <cell r="C754" t="str">
            <v>Ñaøo san ñaát baèng maùy uûi &lt;=140CV trong phaïm vi &lt;=50m, ñaát caáp III</v>
          </cell>
          <cell r="D754" t="str">
            <v>100m³</v>
          </cell>
          <cell r="E754">
            <v>1</v>
          </cell>
          <cell r="H754">
            <v>575802</v>
          </cell>
        </row>
        <row r="755">
          <cell r="B755" t="str">
            <v>AB.22134</v>
          </cell>
          <cell r="C755" t="str">
            <v>Ñaøo san ñaát baèng maùy uûi &lt;=140CV trong phaïm vi &lt;=50m, ñaát caáp IV</v>
          </cell>
          <cell r="D755" t="str">
            <v>100m³</v>
          </cell>
          <cell r="E755">
            <v>1</v>
          </cell>
          <cell r="H755">
            <v>777030</v>
          </cell>
        </row>
        <row r="756">
          <cell r="B756" t="str">
            <v>AB.22141</v>
          </cell>
          <cell r="C756" t="str">
            <v>Ñaøo san ñaát baèng maùy uûi &lt;=180CV trong phaïm vi &lt;=50m, ñaát caáp I</v>
          </cell>
          <cell r="D756" t="str">
            <v>100m³</v>
          </cell>
          <cell r="E756">
            <v>1</v>
          </cell>
          <cell r="H756">
            <v>327858</v>
          </cell>
        </row>
        <row r="757">
          <cell r="B757" t="str">
            <v>AB.22142</v>
          </cell>
          <cell r="C757" t="str">
            <v>Ñaøo san ñaát baèng maùy uûi &lt;=180CV trong phaïm vi &lt;=50m, ñaát caáp II</v>
          </cell>
          <cell r="D757" t="str">
            <v>100m³</v>
          </cell>
          <cell r="E757">
            <v>1</v>
          </cell>
          <cell r="H757">
            <v>413921</v>
          </cell>
        </row>
        <row r="758">
          <cell r="B758" t="str">
            <v>AB.22143</v>
          </cell>
          <cell r="C758" t="str">
            <v>Ñaøo san ñaát baèng maùy uûi &lt;=180CV trong phaïm vi &lt;=50m, ñaát caáp III</v>
          </cell>
          <cell r="D758" t="str">
            <v>100m³</v>
          </cell>
          <cell r="E758">
            <v>1</v>
          </cell>
          <cell r="H758">
            <v>493153</v>
          </cell>
        </row>
        <row r="759">
          <cell r="B759" t="str">
            <v>AB.22144</v>
          </cell>
          <cell r="C759" t="str">
            <v>Ñaøo san ñaát baèng maùy uûi &lt;=180CV trong phaïm vi &lt;=50m, ñaát caáp IV</v>
          </cell>
          <cell r="D759" t="str">
            <v>100m³</v>
          </cell>
          <cell r="E759">
            <v>1</v>
          </cell>
          <cell r="H759">
            <v>665279</v>
          </cell>
        </row>
        <row r="760">
          <cell r="B760" t="str">
            <v>AB.22151</v>
          </cell>
          <cell r="C760" t="str">
            <v>Ñaøo san ñaát baèng maùy uûi &lt;=240CV trong phaïm vi &lt;=50m, ñaát caáp I</v>
          </cell>
          <cell r="D760" t="str">
            <v>100m³</v>
          </cell>
          <cell r="E760">
            <v>1</v>
          </cell>
          <cell r="H760">
            <v>259183</v>
          </cell>
        </row>
        <row r="761">
          <cell r="B761" t="str">
            <v>AB.22152</v>
          </cell>
          <cell r="C761" t="str">
            <v>Ñaøo san ñaát baèng maùy uûi &lt;=240CV trong phaïm vi &lt;=50m, ñaát caáp II</v>
          </cell>
          <cell r="D761" t="str">
            <v>100m³</v>
          </cell>
          <cell r="E761">
            <v>1</v>
          </cell>
          <cell r="H761">
            <v>310035</v>
          </cell>
        </row>
        <row r="762">
          <cell r="B762" t="str">
            <v>AB.22153</v>
          </cell>
          <cell r="C762" t="str">
            <v>Ñaøo san ñaát baèng maùy uûi &lt;=240CV trong phaïm vi &lt;=50m, ñaát caáp III</v>
          </cell>
          <cell r="D762" t="str">
            <v>100m³</v>
          </cell>
          <cell r="E762">
            <v>1</v>
          </cell>
          <cell r="H762">
            <v>400257</v>
          </cell>
        </row>
        <row r="763">
          <cell r="B763" t="str">
            <v>AB.22154</v>
          </cell>
          <cell r="C763" t="str">
            <v>Ñaøo san ñaát baèng maùy uûi &lt;=240CV trong phaïm vi &lt;=50m, ñaát caáp IV</v>
          </cell>
          <cell r="D763" t="str">
            <v>100m³</v>
          </cell>
          <cell r="E763">
            <v>1</v>
          </cell>
          <cell r="H763">
            <v>539691</v>
          </cell>
        </row>
        <row r="764">
          <cell r="B764" t="str">
            <v>AB.22161</v>
          </cell>
          <cell r="C764" t="str">
            <v>Ñaøo san ñaát baèng maùy uûi &lt;=320CV trong phaïm vi &lt;=50m, ñaát caáp I</v>
          </cell>
          <cell r="D764" t="str">
            <v>100m³</v>
          </cell>
          <cell r="E764">
            <v>1</v>
          </cell>
          <cell r="H764">
            <v>266691</v>
          </cell>
        </row>
        <row r="765">
          <cell r="B765" t="str">
            <v>AB.22162</v>
          </cell>
          <cell r="C765" t="str">
            <v>Ñaøo san ñaát baèng maùy uûi &lt;=320CV trong phaïm vi &lt;=50m, ñaát caáp II</v>
          </cell>
          <cell r="D765" t="str">
            <v>100m³</v>
          </cell>
          <cell r="E765">
            <v>1</v>
          </cell>
          <cell r="H765">
            <v>300593</v>
          </cell>
        </row>
        <row r="766">
          <cell r="B766" t="str">
            <v>AB.22163</v>
          </cell>
          <cell r="C766" t="str">
            <v>Ñaøo san ñaát baèng maùy uûi &lt;=320CV trong phaïm vi &lt;=50m, ñaát caáp III</v>
          </cell>
          <cell r="D766" t="str">
            <v>100m³</v>
          </cell>
          <cell r="E766">
            <v>1</v>
          </cell>
          <cell r="H766">
            <v>368395</v>
          </cell>
        </row>
        <row r="767">
          <cell r="B767" t="str">
            <v>AB.22164</v>
          </cell>
          <cell r="C767" t="str">
            <v>Ñaøo san ñaát baèng maùy uûi &lt;=320CV trong phaïm vi &lt;=50m, ñaát caáp IV</v>
          </cell>
          <cell r="D767" t="str">
            <v>100m³</v>
          </cell>
          <cell r="E767">
            <v>1</v>
          </cell>
          <cell r="H767">
            <v>497221</v>
          </cell>
        </row>
        <row r="768">
          <cell r="B768" t="str">
            <v>AB.22171</v>
          </cell>
          <cell r="C768" t="str">
            <v>Ñaøo san ñaát baèng maùy uûi &lt;=75CV trong phaïm vi &gt; 50m ñeán &lt;=70m, ñaát caáp I</v>
          </cell>
          <cell r="D768" t="str">
            <v>100m³</v>
          </cell>
          <cell r="E768">
            <v>1</v>
          </cell>
          <cell r="H768">
            <v>293558</v>
          </cell>
        </row>
        <row r="769">
          <cell r="B769" t="str">
            <v>AB.22172</v>
          </cell>
          <cell r="C769" t="str">
            <v>Ñaøo san ñaát baèng maùy uûi &lt;=75CV trong phaïm vi &gt; 50m ñeán &lt;=70m, ñaát caáp II</v>
          </cell>
          <cell r="D769" t="str">
            <v>100m³</v>
          </cell>
          <cell r="E769">
            <v>1</v>
          </cell>
          <cell r="H769">
            <v>375215</v>
          </cell>
        </row>
        <row r="770">
          <cell r="B770" t="str">
            <v>AB.22173</v>
          </cell>
          <cell r="C770" t="str">
            <v>Ñaøo san ñaát baèng maùy uûi &lt;=75CV trong phaïm vi &gt; 50m ñeán &lt;=70m, ñaát caáp III</v>
          </cell>
          <cell r="D770" t="str">
            <v>100m³</v>
          </cell>
          <cell r="E770">
            <v>1</v>
          </cell>
          <cell r="H770">
            <v>518957</v>
          </cell>
        </row>
        <row r="771">
          <cell r="B771" t="str">
            <v>AB.22174</v>
          </cell>
          <cell r="C771" t="str">
            <v>Ñaøo san ñaát baèng maùy uûi &lt;=75CV trong phaïm vi &gt; 50m ñeán &lt;=70m, ñaát caáp IV</v>
          </cell>
          <cell r="D771" t="str">
            <v>100m³</v>
          </cell>
          <cell r="E771">
            <v>1</v>
          </cell>
          <cell r="H771">
            <v>700491</v>
          </cell>
        </row>
        <row r="772">
          <cell r="B772" t="str">
            <v>AB.22181</v>
          </cell>
          <cell r="C772" t="str">
            <v>Ñaøo san ñaát baèng maùy uûi &lt;=110CV trong phaïm vi &gt; 50m ñeán &lt;=70m, ñaát caáp I</v>
          </cell>
          <cell r="D772" t="str">
            <v>100m³</v>
          </cell>
          <cell r="E772">
            <v>1</v>
          </cell>
          <cell r="H772">
            <v>392639</v>
          </cell>
        </row>
        <row r="773">
          <cell r="B773" t="str">
            <v>AB.22182</v>
          </cell>
          <cell r="C773" t="str">
            <v>Ñaøo san ñaát baèng maùy uûi &lt;=110CV trong phaïm vi &gt; 50m ñeán &lt;=70m, ñaát caáp II</v>
          </cell>
          <cell r="D773" t="str">
            <v>100m³</v>
          </cell>
          <cell r="E773">
            <v>1</v>
          </cell>
          <cell r="H773">
            <v>485411</v>
          </cell>
        </row>
        <row r="774">
          <cell r="B774" t="str">
            <v>AB.22183</v>
          </cell>
          <cell r="C774" t="str">
            <v>Ñaøo san ñaát baèng maùy uûi &lt;=110CV trong phaïm vi &gt; 50m ñeán &lt;=70m, ñaát caáp III</v>
          </cell>
          <cell r="D774" t="str">
            <v>100m³</v>
          </cell>
          <cell r="E774">
            <v>1</v>
          </cell>
          <cell r="H774">
            <v>567875</v>
          </cell>
        </row>
        <row r="775">
          <cell r="B775" t="str">
            <v>AB.22184</v>
          </cell>
          <cell r="C775" t="str">
            <v>Ñaøo san ñaát baèng maùy uûi &lt;=110CV trong phaïm vi &gt; 50m ñeán &lt;=70m, ñaát caáp IV</v>
          </cell>
          <cell r="D775" t="str">
            <v>100m³</v>
          </cell>
          <cell r="E775">
            <v>1</v>
          </cell>
          <cell r="H775">
            <v>766537</v>
          </cell>
        </row>
        <row r="776">
          <cell r="B776" t="str">
            <v>AB.22191</v>
          </cell>
          <cell r="C776" t="str">
            <v>Ñaøo san ñaát baèng maùy uûi &lt;=140CV trong phaïm vi &gt; 50m ñeán &lt;=70m, ñaát caáp I</v>
          </cell>
          <cell r="D776" t="str">
            <v>100m³</v>
          </cell>
          <cell r="E776">
            <v>1</v>
          </cell>
          <cell r="H776">
            <v>448520</v>
          </cell>
        </row>
        <row r="777">
          <cell r="B777" t="str">
            <v>AB.22192</v>
          </cell>
          <cell r="C777" t="str">
            <v>Ñaøo san ñaát baèng maùy uûi &lt;=140CV trong phaïm vi &gt; 50m ñeán &lt;=70m, ñaát caáp II</v>
          </cell>
          <cell r="D777" t="str">
            <v>100m³</v>
          </cell>
          <cell r="E777">
            <v>1</v>
          </cell>
          <cell r="H777">
            <v>484886</v>
          </cell>
        </row>
        <row r="778">
          <cell r="B778" t="str">
            <v>AB.22193</v>
          </cell>
          <cell r="C778" t="str">
            <v>Ñaøo san ñaát baèng maùy uûi &lt;=140CV trong phaïm vi &gt; 50m ñeán &lt;=70m, ñaát caáp III</v>
          </cell>
          <cell r="D778" t="str">
            <v>100m³</v>
          </cell>
          <cell r="E778">
            <v>1</v>
          </cell>
          <cell r="H778">
            <v>606108</v>
          </cell>
        </row>
        <row r="779">
          <cell r="B779" t="str">
            <v>AB.22194</v>
          </cell>
          <cell r="C779" t="str">
            <v>Ñaøo san ñaát baèng maùy uûi &lt;=140CV trong phaïm vi &gt; 50m ñeán &lt;=70m, ñaát caáp IV</v>
          </cell>
          <cell r="D779" t="str">
            <v>100m³</v>
          </cell>
          <cell r="E779">
            <v>1</v>
          </cell>
          <cell r="H779">
            <v>818245</v>
          </cell>
        </row>
        <row r="780">
          <cell r="B780" t="str">
            <v>AB.22211</v>
          </cell>
          <cell r="C780" t="str">
            <v>Ñaøo san ñaát baèng maùy uûi &lt;=180CV trong phaïm vi &gt; 50m ñeán &lt;=70m, ñaát caáp I</v>
          </cell>
          <cell r="D780" t="str">
            <v>100m³</v>
          </cell>
          <cell r="E780">
            <v>1</v>
          </cell>
          <cell r="H780">
            <v>404358</v>
          </cell>
        </row>
        <row r="781">
          <cell r="B781" t="str">
            <v>AB.22212</v>
          </cell>
          <cell r="C781" t="str">
            <v>Ñaøo san ñaát baèng maùy uûi &lt;=180CV trong phaïm vi &gt; 50m ñeán &lt;=70m, ñaát caáp II</v>
          </cell>
          <cell r="D781" t="str">
            <v>100m³</v>
          </cell>
          <cell r="E781">
            <v>1</v>
          </cell>
          <cell r="H781">
            <v>515011</v>
          </cell>
        </row>
        <row r="782">
          <cell r="B782" t="str">
            <v>AB.22213</v>
          </cell>
          <cell r="C782" t="str">
            <v>Ñaøo san ñaát baèng maùy uûi &lt;=180CV trong phaïm vi &gt; 50m ñeán &lt;=70m, ñaát caáp III</v>
          </cell>
          <cell r="D782" t="str">
            <v>100m³</v>
          </cell>
          <cell r="E782">
            <v>1</v>
          </cell>
          <cell r="H782">
            <v>673475</v>
          </cell>
        </row>
        <row r="783">
          <cell r="B783" t="str">
            <v>AB.22214</v>
          </cell>
          <cell r="C783" t="str">
            <v>Ñaøo san ñaát baèng maùy uûi &lt;=180CV trong phaïm vi &gt; 50m ñeán &lt;=70m, ñaát caáp IV</v>
          </cell>
          <cell r="D783" t="str">
            <v>100m³</v>
          </cell>
          <cell r="E783">
            <v>1</v>
          </cell>
          <cell r="H783">
            <v>909807</v>
          </cell>
        </row>
        <row r="784">
          <cell r="B784" t="str">
            <v>AB.22221</v>
          </cell>
          <cell r="C784" t="str">
            <v>Ñaøo san ñaát baèng maùy uûi &lt;=240CV trong phaïm vi &gt; 50m ñeán &lt;=70m, ñaát caáp I</v>
          </cell>
          <cell r="D784" t="str">
            <v>100m³</v>
          </cell>
          <cell r="E784">
            <v>1</v>
          </cell>
          <cell r="H784">
            <v>400257</v>
          </cell>
        </row>
        <row r="785">
          <cell r="B785" t="str">
            <v>AB.22222</v>
          </cell>
          <cell r="C785" t="str">
            <v>Ñaøo san ñaát baèng maùy uûi &lt;=240CV trong phaïm vi &gt; 50m ñeán &lt;=70m, ñaát caáp II</v>
          </cell>
          <cell r="D785" t="str">
            <v>100m³</v>
          </cell>
          <cell r="E785">
            <v>1</v>
          </cell>
          <cell r="H785">
            <v>503602</v>
          </cell>
        </row>
        <row r="786">
          <cell r="B786" t="str">
            <v>AB.22223</v>
          </cell>
          <cell r="C786" t="str">
            <v>Ñaøo san ñaát baèng maùy uûi &lt;=240CV trong phaïm vi &gt; 50m ñeán &lt;=70m, ñaát caáp III</v>
          </cell>
          <cell r="D786" t="str">
            <v>100m³</v>
          </cell>
          <cell r="E786">
            <v>1</v>
          </cell>
          <cell r="H786">
            <v>713574</v>
          </cell>
        </row>
        <row r="787">
          <cell r="B787" t="str">
            <v>AB.22224</v>
          </cell>
          <cell r="C787" t="str">
            <v>Ñaøo san ñaát baèng maùy uûi &lt;=240CV trong phaïm vi &gt; 50m ñeán &lt;=70m, ñaát caáp IV</v>
          </cell>
          <cell r="D787" t="str">
            <v>100m³</v>
          </cell>
          <cell r="E787">
            <v>1</v>
          </cell>
          <cell r="H787">
            <v>962914</v>
          </cell>
        </row>
        <row r="788">
          <cell r="B788" t="str">
            <v>AB.22231</v>
          </cell>
          <cell r="C788" t="str">
            <v>Ñaøo san ñaát baèng maùy uûi &lt;=320CV trong phaïm vi &gt; 50m ñeán &lt;=70m, ñaát caáp I</v>
          </cell>
          <cell r="D788" t="str">
            <v>100m³</v>
          </cell>
          <cell r="E788">
            <v>1</v>
          </cell>
          <cell r="H788">
            <v>300593</v>
          </cell>
        </row>
        <row r="789">
          <cell r="B789" t="str">
            <v>AB.22232</v>
          </cell>
          <cell r="C789" t="str">
            <v>Ñaøo san ñaát baèng maùy uûi &lt;=320CV trong phaïm vi &gt; 50m ñeán &lt;=70m, ñaát caáp II</v>
          </cell>
          <cell r="D789" t="str">
            <v>100m³</v>
          </cell>
          <cell r="E789">
            <v>1</v>
          </cell>
          <cell r="H789">
            <v>366135</v>
          </cell>
        </row>
        <row r="790">
          <cell r="B790" t="str">
            <v>AB.22233</v>
          </cell>
          <cell r="C790" t="str">
            <v>Ñaøo san ñaát baèng maùy uûi &lt;=320CV trong phaïm vi &gt; 50m ñeán &lt;=70m, ñaát caáp III</v>
          </cell>
          <cell r="D790" t="str">
            <v>100m³</v>
          </cell>
          <cell r="E790">
            <v>1</v>
          </cell>
          <cell r="H790">
            <v>456539</v>
          </cell>
        </row>
        <row r="791">
          <cell r="B791" t="str">
            <v>AB.22234</v>
          </cell>
          <cell r="C791" t="str">
            <v>Ñaøo san ñaát baèng maùy uûi &lt;=320CV trong phaïm vi &gt; 50m ñeán &lt;=70m, ñaát caáp IV</v>
          </cell>
          <cell r="D791" t="str">
            <v>100m³</v>
          </cell>
          <cell r="E791">
            <v>1</v>
          </cell>
          <cell r="H791">
            <v>617006</v>
          </cell>
        </row>
        <row r="792">
          <cell r="B792" t="str">
            <v>AB.22241</v>
          </cell>
          <cell r="C792" t="str">
            <v>Ñaøo san ñaát baèng maùy uûi &lt;=75CV trong phaïm vi &gt; 70m ñeán &lt;= 100m, ñaát caáp I</v>
          </cell>
          <cell r="D792" t="str">
            <v>100m³</v>
          </cell>
          <cell r="E792">
            <v>1</v>
          </cell>
          <cell r="H792">
            <v>449448</v>
          </cell>
        </row>
        <row r="793">
          <cell r="B793" t="str">
            <v>AB.22242</v>
          </cell>
          <cell r="C793" t="str">
            <v>Ñaøo san ñaát baèng maùy uûi &lt;=75CV trong phaïm vi &gt; 70m ñeán &lt;= 100m, ñaát caáp II</v>
          </cell>
          <cell r="D793" t="str">
            <v>100m³</v>
          </cell>
          <cell r="E793">
            <v>1</v>
          </cell>
          <cell r="H793">
            <v>562148</v>
          </cell>
        </row>
        <row r="794">
          <cell r="B794" t="str">
            <v>AB.22243</v>
          </cell>
          <cell r="C794" t="str">
            <v>Ñaøo san ñaát baèng maùy uûi &lt;=75CV trong phaïm vi &gt; 70m ñeán &lt;= 100m, ñaát caáp III</v>
          </cell>
          <cell r="D794" t="str">
            <v>100m³</v>
          </cell>
          <cell r="E794">
            <v>1</v>
          </cell>
          <cell r="H794">
            <v>749755</v>
          </cell>
        </row>
        <row r="795">
          <cell r="B795" t="str">
            <v>AB.22244</v>
          </cell>
          <cell r="C795" t="str">
            <v>Ñaøo san ñaát baèng maùy uûi &lt;=75CV trong phaïm vi &gt; 70m ñeán &lt;= 100m, ñaát caáp IV</v>
          </cell>
          <cell r="D795" t="str">
            <v>100m³</v>
          </cell>
          <cell r="E795">
            <v>1</v>
          </cell>
          <cell r="H795">
            <v>1012270</v>
          </cell>
        </row>
        <row r="796">
          <cell r="B796" t="str">
            <v>AB.22251</v>
          </cell>
          <cell r="C796" t="str">
            <v>Ñaøo san ñaát baèng maùy uûi &lt;=110CV trong phaïm vi &gt; 70m ñeán &lt;= 100m, ñaát caáp I</v>
          </cell>
          <cell r="D796" t="str">
            <v>100m³</v>
          </cell>
          <cell r="E796">
            <v>1</v>
          </cell>
          <cell r="H796">
            <v>544448</v>
          </cell>
        </row>
        <row r="797">
          <cell r="B797" t="str">
            <v>AB.22252</v>
          </cell>
          <cell r="C797" t="str">
            <v>Ñaøo san ñaát baèng maùy uûi &lt;=110CV trong phaïm vi &gt; 70m ñeán &lt;= 100m, ñaát caáp II</v>
          </cell>
          <cell r="D797" t="str">
            <v>100m³</v>
          </cell>
          <cell r="E797">
            <v>1</v>
          </cell>
          <cell r="H797">
            <v>675640</v>
          </cell>
        </row>
        <row r="798">
          <cell r="B798" t="str">
            <v>AB.22253</v>
          </cell>
          <cell r="C798" t="str">
            <v>Ñaøo san ñaát baèng maùy uûi &lt;=110CV trong phaïm vi &gt; 70m ñeán &lt;= 100m, ñaát caáp III</v>
          </cell>
          <cell r="D798" t="str">
            <v>100m³</v>
          </cell>
          <cell r="E798">
            <v>1</v>
          </cell>
          <cell r="H798">
            <v>789964</v>
          </cell>
        </row>
        <row r="799">
          <cell r="B799" t="str">
            <v>AB.22254</v>
          </cell>
          <cell r="C799" t="str">
            <v>Ñaøo san ñaát baèng maùy uûi &lt;=110CV trong phaïm vi &gt; 70m ñeán &lt;= 100m, ñaát caáp IV</v>
          </cell>
          <cell r="D799" t="str">
            <v>100m³</v>
          </cell>
          <cell r="E799">
            <v>1</v>
          </cell>
          <cell r="H799">
            <v>1066410</v>
          </cell>
        </row>
        <row r="800">
          <cell r="B800" t="str">
            <v>AB.22261</v>
          </cell>
          <cell r="C800" t="str">
            <v>Ñaøo san ñaát baèng maùy uûi &lt;=140CV trong phaïm vi &gt; 70m ñeán &lt;= 100m, ñaát caáp I</v>
          </cell>
          <cell r="D800" t="str">
            <v>100m³</v>
          </cell>
          <cell r="E800">
            <v>1</v>
          </cell>
          <cell r="H800">
            <v>540648</v>
          </cell>
        </row>
        <row r="801">
          <cell r="B801" t="str">
            <v>AB.22262</v>
          </cell>
          <cell r="C801" t="str">
            <v>Ñaøo san ñaát baèng maùy uûi &lt;=140CV trong phaïm vi &gt; 70m ñeán &lt;= 100m, ñaát caáp II</v>
          </cell>
          <cell r="D801" t="str">
            <v>100m³</v>
          </cell>
          <cell r="E801">
            <v>1</v>
          </cell>
          <cell r="H801">
            <v>700660</v>
          </cell>
        </row>
        <row r="802">
          <cell r="B802" t="str">
            <v>AB.22263</v>
          </cell>
          <cell r="C802" t="str">
            <v>Ñaøo san ñaát baèng maùy uûi &lt;=140CV trong phaïm vi &gt; 70m ñeán &lt;= 100m, ñaát caáp III</v>
          </cell>
          <cell r="D802" t="str">
            <v>100m³</v>
          </cell>
          <cell r="E802">
            <v>1</v>
          </cell>
          <cell r="H802">
            <v>932193</v>
          </cell>
        </row>
        <row r="803">
          <cell r="B803" t="str">
            <v>AB.22264</v>
          </cell>
          <cell r="C803" t="str">
            <v>Ñaøo san ñaát baèng maùy uûi &lt;=140CV trong phaïm vi &gt; 70m ñeán &lt;= 100m, ñaát caáp IV</v>
          </cell>
          <cell r="D803" t="str">
            <v>100m³</v>
          </cell>
          <cell r="E803">
            <v>1</v>
          </cell>
          <cell r="H803">
            <v>1258280</v>
          </cell>
        </row>
        <row r="804">
          <cell r="B804" t="str">
            <v>AB.22271</v>
          </cell>
          <cell r="C804" t="str">
            <v>Ñaøo san ñaát baèng maùy uûi &lt;=180CV trong phaïm vi &gt; 70m ñeán &lt;= 100m, ñaát caáp I</v>
          </cell>
          <cell r="D804" t="str">
            <v>100m³</v>
          </cell>
          <cell r="E804">
            <v>1</v>
          </cell>
          <cell r="H804">
            <v>519109</v>
          </cell>
        </row>
        <row r="805">
          <cell r="B805" t="str">
            <v>AB.22272</v>
          </cell>
          <cell r="C805" t="str">
            <v>Ñaøo san ñaát baèng maùy uûi &lt;=180CV trong phaïm vi &gt; 70m ñeán &lt;= 100m, ñaát caáp II</v>
          </cell>
          <cell r="D805" t="str">
            <v>100m³</v>
          </cell>
          <cell r="E805">
            <v>1</v>
          </cell>
          <cell r="H805">
            <v>635225</v>
          </cell>
        </row>
        <row r="806">
          <cell r="B806" t="str">
            <v>AB.22273</v>
          </cell>
          <cell r="C806" t="str">
            <v>Ñaøo san ñaát baèng maùy uûi &lt;=180CV trong phaïm vi &gt; 70m ñeán &lt;= 100m, ñaát caáp III</v>
          </cell>
          <cell r="D806" t="str">
            <v>100m³</v>
          </cell>
          <cell r="E806">
            <v>1</v>
          </cell>
          <cell r="H806">
            <v>842869</v>
          </cell>
        </row>
        <row r="807">
          <cell r="B807" t="str">
            <v>AB.22274</v>
          </cell>
          <cell r="C807" t="str">
            <v>Ñaøo san ñaát baèng maùy uûi &lt;=180CV trong phaïm vi &gt; 70m ñeán &lt;= 100m, ñaát caáp IV</v>
          </cell>
          <cell r="D807" t="str">
            <v>100m³</v>
          </cell>
          <cell r="E807">
            <v>1</v>
          </cell>
          <cell r="H807">
            <v>1137940</v>
          </cell>
        </row>
        <row r="808">
          <cell r="B808" t="str">
            <v>AB.22281</v>
          </cell>
          <cell r="C808" t="str">
            <v>Ñaøo san ñaát baèng maùy uûi &lt;=240CV trong phaïm vi &gt; 70m ñeán &lt;= 100m, ñaát caáp I</v>
          </cell>
          <cell r="D808" t="str">
            <v>100m³</v>
          </cell>
          <cell r="E808">
            <v>1</v>
          </cell>
          <cell r="H808">
            <v>508524</v>
          </cell>
        </row>
        <row r="809">
          <cell r="B809" t="str">
            <v>AB.22282</v>
          </cell>
          <cell r="C809" t="str">
            <v>Ñaøo san ñaát baèng maùy uûi &lt;=240CV trong phaïm vi &gt; 70m ñeán &lt;= 100m, ñaát caáp II</v>
          </cell>
          <cell r="D809" t="str">
            <v>100m³</v>
          </cell>
          <cell r="E809">
            <v>1</v>
          </cell>
          <cell r="H809">
            <v>626632</v>
          </cell>
        </row>
        <row r="810">
          <cell r="B810" t="str">
            <v>AB.22283</v>
          </cell>
          <cell r="C810" t="str">
            <v>Ñaøo san ñaát baèng maùy uûi &lt;=240CV trong phaïm vi &gt; 70m ñeán &lt;= 100m, ñaát caáp III</v>
          </cell>
          <cell r="D810" t="str">
            <v>100m³</v>
          </cell>
          <cell r="E810">
            <v>1</v>
          </cell>
          <cell r="H810">
            <v>833323</v>
          </cell>
        </row>
        <row r="811">
          <cell r="B811" t="str">
            <v>AB.22284</v>
          </cell>
          <cell r="C811" t="str">
            <v>Ñaøo san ñaát baèng maùy uûi &lt;=240CV trong phaïm vi &gt; 70m ñeán &lt;= 100m, ñaát caáp IV</v>
          </cell>
          <cell r="D811" t="str">
            <v>100m³</v>
          </cell>
          <cell r="E811">
            <v>1</v>
          </cell>
          <cell r="H811">
            <v>1125310</v>
          </cell>
        </row>
        <row r="812">
          <cell r="B812" t="str">
            <v>AB.22291</v>
          </cell>
          <cell r="C812" t="str">
            <v>Ñaøo san ñaát baèng maùy uûi &lt;=320CV trong phaïm vi &gt; 70m ñeán &lt;= 100m, ñaát caáp I</v>
          </cell>
          <cell r="D812" t="str">
            <v>100m³</v>
          </cell>
          <cell r="E812">
            <v>1</v>
          </cell>
          <cell r="H812">
            <v>418118</v>
          </cell>
        </row>
        <row r="813">
          <cell r="B813" t="str">
            <v>AB.22292</v>
          </cell>
          <cell r="C813" t="str">
            <v>Ñaøo san ñaát baèng maùy uûi &lt;=320CV trong phaïm vi &gt; 70m ñeán &lt;= 100m, ñaát caáp II</v>
          </cell>
          <cell r="D813" t="str">
            <v>100m³</v>
          </cell>
          <cell r="E813">
            <v>1</v>
          </cell>
          <cell r="H813">
            <v>461059</v>
          </cell>
        </row>
        <row r="814">
          <cell r="B814" t="str">
            <v>AB.22293</v>
          </cell>
          <cell r="C814" t="str">
            <v>Ñaøo san ñaát baèng maùy uûi &lt;=320CV trong phaïm vi &gt; 70m ñeán &lt;= 100m, ñaát caáp III</v>
          </cell>
          <cell r="D814" t="str">
            <v>100m³</v>
          </cell>
          <cell r="E814">
            <v>1</v>
          </cell>
          <cell r="H814">
            <v>544683</v>
          </cell>
        </row>
        <row r="815">
          <cell r="B815" t="str">
            <v>AB.22294</v>
          </cell>
          <cell r="C815" t="str">
            <v>Ñaøo san ñaát baèng maùy uûi &lt;=320CV trong phaïm vi &gt; 70m ñeán &lt;= 100m, ñaát caáp IV</v>
          </cell>
          <cell r="D815" t="str">
            <v>100m³</v>
          </cell>
          <cell r="E815">
            <v>1</v>
          </cell>
          <cell r="H815">
            <v>734531</v>
          </cell>
        </row>
        <row r="816">
          <cell r="B816" t="str">
            <v>AB.23111</v>
          </cell>
          <cell r="C816" t="str">
            <v>Ñaøo san ñaát baèng maùy caïp 9m³ trong phaïm vi &lt;=300m, ñaát caáp I</v>
          </cell>
          <cell r="D816" t="str">
            <v>100m³</v>
          </cell>
          <cell r="E816">
            <v>1</v>
          </cell>
          <cell r="H816">
            <v>554188</v>
          </cell>
        </row>
        <row r="817">
          <cell r="B817" t="str">
            <v>AB.23112</v>
          </cell>
          <cell r="C817" t="str">
            <v>Ñaøo san ñaát baèng maùy caïp 9m³ trong phaïm vi &lt;=300m, ñaát caáp II</v>
          </cell>
          <cell r="D817" t="str">
            <v>100m³</v>
          </cell>
          <cell r="E817">
            <v>1</v>
          </cell>
          <cell r="H817">
            <v>599726</v>
          </cell>
        </row>
        <row r="818">
          <cell r="B818" t="str">
            <v>AB.23121</v>
          </cell>
          <cell r="C818" t="str">
            <v>Ñaøo san ñaát baèng maùy caïp 16m³ trong phaïm vi &lt;=300m, ñaát caáp I</v>
          </cell>
          <cell r="D818" t="str">
            <v>100m³</v>
          </cell>
          <cell r="E818">
            <v>1</v>
          </cell>
          <cell r="H818">
            <v>441616</v>
          </cell>
        </row>
        <row r="819">
          <cell r="B819" t="str">
            <v>AB.23122</v>
          </cell>
          <cell r="C819" t="str">
            <v>Ñaøo san ñaát baèng maùy caïp 16m³ trong phaïm vi &lt;=300m, ñaát caáp II</v>
          </cell>
          <cell r="D819" t="str">
            <v>100m³</v>
          </cell>
          <cell r="E819">
            <v>1</v>
          </cell>
          <cell r="H819">
            <v>477999</v>
          </cell>
        </row>
        <row r="820">
          <cell r="B820" t="str">
            <v>AB.23131</v>
          </cell>
          <cell r="C820" t="str">
            <v>Ñaøo san ñaát baèng maùy caïp 9m³ trong phaïm vi töø 300m ñeán 500m, ñaát caáp I</v>
          </cell>
          <cell r="D820" t="str">
            <v>100m³</v>
          </cell>
          <cell r="E820">
            <v>1</v>
          </cell>
          <cell r="H820">
            <v>697242</v>
          </cell>
        </row>
        <row r="821">
          <cell r="B821" t="str">
            <v>AB.23132</v>
          </cell>
          <cell r="C821" t="str">
            <v>Ñaøo san ñaát baèng maùy caïp 9m³ trong phaïm vi töø 300m ñeán 500m, ñaát caáp II</v>
          </cell>
          <cell r="D821" t="str">
            <v>100m³</v>
          </cell>
          <cell r="E821">
            <v>1</v>
          </cell>
          <cell r="H821">
            <v>757765</v>
          </cell>
        </row>
        <row r="822">
          <cell r="B822" t="str">
            <v>AB.23141</v>
          </cell>
          <cell r="C822" t="str">
            <v>Ñaøo san ñaát baèng maùy caïp 16m³ trong phaïm vi töø 300m ñeán 500m, ñaát caáp I</v>
          </cell>
          <cell r="D822" t="str">
            <v>100m³</v>
          </cell>
          <cell r="E822">
            <v>1</v>
          </cell>
          <cell r="H822">
            <v>557261</v>
          </cell>
        </row>
        <row r="823">
          <cell r="B823" t="str">
            <v>AB.23142</v>
          </cell>
          <cell r="C823" t="str">
            <v>Ñaøo san ñaát baèng maùy caïp 16m³ trong phaïm vi töø 300m ñeán 500m, ñaát caáp II</v>
          </cell>
          <cell r="D823" t="str">
            <v>100m³</v>
          </cell>
          <cell r="E823">
            <v>1</v>
          </cell>
          <cell r="H823">
            <v>603519</v>
          </cell>
        </row>
        <row r="824">
          <cell r="B824" t="str">
            <v>AB.23151</v>
          </cell>
          <cell r="C824" t="str">
            <v>Ñaøo san ñaát baèng maùy caïp 9m³ trong phaïm vi töø 500m ñeán 700m, ñaát caáp I</v>
          </cell>
          <cell r="D824" t="str">
            <v>100m³</v>
          </cell>
          <cell r="E824">
            <v>1</v>
          </cell>
          <cell r="H824">
            <v>806208</v>
          </cell>
        </row>
        <row r="825">
          <cell r="B825" t="str">
            <v>AB.23152</v>
          </cell>
          <cell r="C825" t="str">
            <v>Ñaøo san ñaát baèng maùy caïp 9m³ trong phaïm vi töø 500m ñeán 700m, ñaát caáp II</v>
          </cell>
          <cell r="D825" t="str">
            <v>100m³</v>
          </cell>
          <cell r="E825">
            <v>1</v>
          </cell>
          <cell r="H825">
            <v>872465</v>
          </cell>
        </row>
        <row r="826">
          <cell r="B826" t="str">
            <v>AB.23161</v>
          </cell>
          <cell r="C826" t="str">
            <v>Ñaøo san ñaát baèng maùy caïp 16m³ trong phaïm vi töø 500m ñeán 700m, ñaát caáp I</v>
          </cell>
          <cell r="D826" t="str">
            <v>100m³</v>
          </cell>
          <cell r="E826">
            <v>1</v>
          </cell>
          <cell r="H826">
            <v>647450</v>
          </cell>
        </row>
        <row r="827">
          <cell r="B827" t="str">
            <v>AB.23162</v>
          </cell>
          <cell r="C827" t="str">
            <v>Ñaøo san ñaát baèng maùy caïp 16m³ trong phaïm vi töø 500m ñeán 700m, ñaát caáp II</v>
          </cell>
          <cell r="D827" t="str">
            <v>100m³</v>
          </cell>
          <cell r="E827">
            <v>1</v>
          </cell>
          <cell r="H827">
            <v>764453</v>
          </cell>
        </row>
        <row r="828">
          <cell r="B828" t="str">
            <v>AB.23171</v>
          </cell>
          <cell r="C828" t="str">
            <v>Ñaøo san ñaát baèng maùy caïp 9m³ trong phaïm vi töø 700m ñeán 1000m, ñaát caáp I</v>
          </cell>
          <cell r="D828" t="str">
            <v>100m³</v>
          </cell>
          <cell r="E828">
            <v>1</v>
          </cell>
          <cell r="H828">
            <v>979678</v>
          </cell>
        </row>
        <row r="829">
          <cell r="B829" t="str">
            <v>AB.23172</v>
          </cell>
          <cell r="C829" t="str">
            <v>Ñaøo san ñaát baèng maùy caïp 9m³ trong phaïm vi töø 700m ñeán 1000m, ñaát caáp II</v>
          </cell>
          <cell r="D829" t="str">
            <v>100m³</v>
          </cell>
          <cell r="E829">
            <v>1</v>
          </cell>
          <cell r="H829">
            <v>1065130</v>
          </cell>
        </row>
        <row r="830">
          <cell r="B830" t="str">
            <v>AB.23181</v>
          </cell>
          <cell r="C830" t="str">
            <v>Ñaøo san ñaát baèng maùy caïp 16m³ trong phaïm vi töø 700m ñeán 1000m, ñaát caáp I</v>
          </cell>
          <cell r="D830" t="str">
            <v>100m³</v>
          </cell>
          <cell r="E830">
            <v>1</v>
          </cell>
          <cell r="H830">
            <v>774893</v>
          </cell>
        </row>
        <row r="831">
          <cell r="B831" t="str">
            <v>AB.23182</v>
          </cell>
          <cell r="C831" t="str">
            <v>Ñaøo san ñaát baèng maùy caïp 16m³ trong phaïm vi töø 700m ñeán 1000m, ñaát caáp II</v>
          </cell>
          <cell r="D831" t="str">
            <v>100m³</v>
          </cell>
          <cell r="E831">
            <v>1</v>
          </cell>
          <cell r="H831">
            <v>840385</v>
          </cell>
        </row>
        <row r="832">
          <cell r="B832" t="str">
            <v>AB.23191</v>
          </cell>
          <cell r="C832" t="str">
            <v>Ñaøo san ñaát baèng maùy caïp 9m³, vaän chuyeån tieáp 500m, ñaát caáp I</v>
          </cell>
          <cell r="D832" t="str">
            <v>100m³</v>
          </cell>
          <cell r="E832">
            <v>1</v>
          </cell>
          <cell r="H832">
            <v>203903</v>
          </cell>
        </row>
        <row r="833">
          <cell r="B833" t="str">
            <v>AB.23192</v>
          </cell>
          <cell r="C833" t="str">
            <v>Ñaøo san ñaát baèng maùy caïp 9m³, vaän chuyeån tieáp 500m, ñaát caáp II</v>
          </cell>
          <cell r="D833" t="str">
            <v>100m³</v>
          </cell>
          <cell r="E833">
            <v>1</v>
          </cell>
          <cell r="H833">
            <v>232814</v>
          </cell>
        </row>
        <row r="834">
          <cell r="B834" t="str">
            <v>AB.23211</v>
          </cell>
          <cell r="C834" t="str">
            <v>Ñaøo san ñaát baèng maùy caïp 16m³, vaän chuyeån tieáp 500m, ñaát caáp I</v>
          </cell>
          <cell r="D834" t="str">
            <v>100m³</v>
          </cell>
          <cell r="E834">
            <v>1</v>
          </cell>
          <cell r="H834">
            <v>151607</v>
          </cell>
        </row>
        <row r="835">
          <cell r="B835" t="str">
            <v>AB.23212</v>
          </cell>
          <cell r="C835" t="str">
            <v>Ñaøo san ñaát baèng maùy caïp 16m³, vaän chuyeån tieáp 500m, ñaát caáp II</v>
          </cell>
          <cell r="D835" t="str">
            <v>100m³</v>
          </cell>
          <cell r="E835">
            <v>1</v>
          </cell>
          <cell r="H835">
            <v>166768</v>
          </cell>
        </row>
        <row r="836">
          <cell r="B836" t="str">
            <v>AB.24111</v>
          </cell>
          <cell r="C836" t="str">
            <v>Ñaøo xuùc ñaát ñeå ñaép hoaëc ñoå ra baõi thaûi, baõi taäp keát baèng maùy ñaøo &lt;=0,4m³, ñaát caáp I</v>
          </cell>
          <cell r="D836" t="str">
            <v>100m³</v>
          </cell>
          <cell r="E836">
            <v>1</v>
          </cell>
          <cell r="G836">
            <v>18211</v>
          </cell>
          <cell r="H836">
            <v>254504</v>
          </cell>
        </row>
        <row r="837">
          <cell r="B837" t="str">
            <v>AB.24112</v>
          </cell>
          <cell r="C837" t="str">
            <v>Ñaøo xuùc ñaát ñeå ñaép hoaëc ñoå ra baõi thaûi, baõi taäp keát baèng maùy ñaøo &lt;=0,4m³, ñaát caáp II</v>
          </cell>
          <cell r="D837" t="str">
            <v>100m³</v>
          </cell>
          <cell r="E837">
            <v>1</v>
          </cell>
          <cell r="G837">
            <v>23674</v>
          </cell>
          <cell r="H837">
            <v>298200</v>
          </cell>
        </row>
        <row r="838">
          <cell r="B838" t="str">
            <v>AB.24113</v>
          </cell>
          <cell r="C838" t="str">
            <v>Ñaøo xuùc ñaát ñeå ñaép hoaëc ñoå ra baõi thaûi, baõi taäp keát baèng maùy ñaøo &lt;=0,4m³, ñaát caáp III</v>
          </cell>
          <cell r="D838" t="str">
            <v>100m³</v>
          </cell>
          <cell r="E838">
            <v>1</v>
          </cell>
          <cell r="G838">
            <v>29502</v>
          </cell>
          <cell r="H838">
            <v>403054</v>
          </cell>
        </row>
        <row r="839">
          <cell r="B839" t="str">
            <v>AB.24121</v>
          </cell>
          <cell r="C839" t="str">
            <v>Ñaøo xuùc ñaát ñeå ñaép hoaëc ñoå ra baõi thaûi, baõi taäp keát baèng maùy ñaøo &lt;=0,8m³, ñaát caáp I</v>
          </cell>
          <cell r="D839" t="str">
            <v>100m³</v>
          </cell>
          <cell r="E839">
            <v>1</v>
          </cell>
          <cell r="G839">
            <v>18211</v>
          </cell>
          <cell r="H839">
            <v>291284</v>
          </cell>
        </row>
        <row r="840">
          <cell r="B840" t="str">
            <v>AB.24122</v>
          </cell>
          <cell r="C840" t="str">
            <v>Ñaøo xuùc ñaát ñeå ñaép hoaëc ñoå ra baõi thaûi, baõi taäp keát baèng maùy ñaøo &lt;=0,8m³, ñaát caáp II</v>
          </cell>
          <cell r="D840" t="str">
            <v>100m³</v>
          </cell>
          <cell r="E840">
            <v>1</v>
          </cell>
          <cell r="G840">
            <v>23674</v>
          </cell>
          <cell r="H840">
            <v>346587</v>
          </cell>
        </row>
        <row r="841">
          <cell r="B841" t="str">
            <v>AB.24123</v>
          </cell>
          <cell r="C841" t="str">
            <v>Ñaøo xuùc ñaát ñeå ñaép hoaëc ñoå ra baõi thaûi, baõi taäp keát baèng maùy ñaøo &lt;=0,8m³, ñaát caáp III</v>
          </cell>
          <cell r="D841" t="str">
            <v>100m³</v>
          </cell>
          <cell r="E841">
            <v>1</v>
          </cell>
          <cell r="G841">
            <v>29502</v>
          </cell>
          <cell r="H841">
            <v>435870</v>
          </cell>
        </row>
        <row r="842">
          <cell r="B842" t="str">
            <v>AB.24124</v>
          </cell>
          <cell r="C842" t="str">
            <v>Ñaøo xuùc ñaát ñeå ñaép hoaëc ñoå ra baõi thaûi, baõi taäp keát baèng maùy ñaøo &lt;=0,8m³, ñaát caáp IV</v>
          </cell>
          <cell r="D842" t="str">
            <v>100m³</v>
          </cell>
          <cell r="E842">
            <v>1</v>
          </cell>
          <cell r="G842">
            <v>41885</v>
          </cell>
          <cell r="H842">
            <v>479455</v>
          </cell>
        </row>
        <row r="843">
          <cell r="B843" t="str">
            <v>AB.24131</v>
          </cell>
          <cell r="C843" t="str">
            <v>Ñaøo xuùc ñaát ñeå ñaép hoaëc ñoå ra baõi thaûi, baõi taäp keát baèng maùy ñaøo &lt;=1,25m³, ñaát caáp I</v>
          </cell>
          <cell r="D843" t="str">
            <v>100m³</v>
          </cell>
          <cell r="E843">
            <v>1</v>
          </cell>
          <cell r="G843">
            <v>18211</v>
          </cell>
          <cell r="H843">
            <v>323636</v>
          </cell>
        </row>
        <row r="844">
          <cell r="B844" t="str">
            <v>AB.24132</v>
          </cell>
          <cell r="C844" t="str">
            <v>Ñaøo xuùc ñaát ñeå ñaép hoaëc ñoå ra baõi thaûi, baõi taäp keát baèng maùy ñaøo &lt;=1,25m³, ñaát caáp II</v>
          </cell>
          <cell r="D844" t="str">
            <v>100m³</v>
          </cell>
          <cell r="E844">
            <v>1</v>
          </cell>
          <cell r="G844">
            <v>23674</v>
          </cell>
          <cell r="H844">
            <v>377167</v>
          </cell>
        </row>
        <row r="845">
          <cell r="B845" t="str">
            <v>AB.24133</v>
          </cell>
          <cell r="C845" t="str">
            <v>Ñaøo xuùc ñaát ñeå ñaép hoaëc ñoå ra baõi thaûi, baõi taäp keát baèng maùy ñaøo &lt;=1,25m³, ñaát caáp III</v>
          </cell>
          <cell r="D845" t="str">
            <v>100m³</v>
          </cell>
          <cell r="E845">
            <v>1</v>
          </cell>
          <cell r="G845">
            <v>29502</v>
          </cell>
          <cell r="H845">
            <v>439370</v>
          </cell>
        </row>
        <row r="846">
          <cell r="B846" t="str">
            <v>AB.24134</v>
          </cell>
          <cell r="C846" t="str">
            <v>Ñaøo xuùc ñaát ñeå ñaép hoaëc ñoå ra baõi thaûi, baõi taäp keát baèng maùy ñaøo &lt;=1,25m³, ñaát caáp IV</v>
          </cell>
          <cell r="D846" t="str">
            <v>100m³</v>
          </cell>
          <cell r="E846">
            <v>1</v>
          </cell>
          <cell r="G846">
            <v>41885</v>
          </cell>
          <cell r="H846">
            <v>591768</v>
          </cell>
        </row>
        <row r="847">
          <cell r="B847" t="str">
            <v>AB.24141</v>
          </cell>
          <cell r="C847" t="str">
            <v>Ñaøo xuùc ñaát ñeå ñaép hoaëc ñoå ra baõi thaûi, baõi taäp keát baèng maùy ñaøo &lt;=1,6m³, ñaát caáp I</v>
          </cell>
          <cell r="D847" t="str">
            <v>100m³</v>
          </cell>
          <cell r="E847">
            <v>1</v>
          </cell>
          <cell r="G847">
            <v>18211</v>
          </cell>
          <cell r="H847">
            <v>318605</v>
          </cell>
        </row>
        <row r="848">
          <cell r="B848" t="str">
            <v>AB.24142</v>
          </cell>
          <cell r="C848" t="str">
            <v>Ñaøo xuùc ñaát ñeå ñaép hoaëc ñoå ra baõi thaûi, baõi taäp keát baèng maùy ñaøo &lt;=1,6m³, ñaát caáp II</v>
          </cell>
          <cell r="D848" t="str">
            <v>100m³</v>
          </cell>
          <cell r="E848">
            <v>1</v>
          </cell>
          <cell r="G848">
            <v>23674</v>
          </cell>
          <cell r="H848">
            <v>363701</v>
          </cell>
        </row>
        <row r="849">
          <cell r="B849" t="str">
            <v>AB.24143</v>
          </cell>
          <cell r="C849" t="str">
            <v>Ñaøo xuùc ñaát ñeå ñaép hoaëc ñoå ra baõi thaûi, baõi taäp keát baèng maùy ñaøo &lt;=1,6m³, ñaát caáp III</v>
          </cell>
          <cell r="D849" t="str">
            <v>100m³</v>
          </cell>
          <cell r="E849">
            <v>1</v>
          </cell>
          <cell r="G849">
            <v>29502</v>
          </cell>
          <cell r="H849">
            <v>431953</v>
          </cell>
        </row>
        <row r="850">
          <cell r="B850" t="str">
            <v>AB.24144</v>
          </cell>
          <cell r="C850" t="str">
            <v>Ñaøo xuùc ñaát ñeå ñaép hoaëc ñoå ra baõi thaûi, baõi taäp keát baèng maùy ñaøo &lt;=1,6m³, ñaát caáp IV</v>
          </cell>
          <cell r="D850" t="str">
            <v>100m³</v>
          </cell>
          <cell r="E850">
            <v>1</v>
          </cell>
          <cell r="G850">
            <v>41885</v>
          </cell>
          <cell r="H850">
            <v>617913</v>
          </cell>
        </row>
        <row r="851">
          <cell r="B851" t="str">
            <v>AB.24151</v>
          </cell>
          <cell r="C851" t="str">
            <v>Ñaøo xuùc ñaát ñeå ñaép hoaëc ñoå ra baõi thaûi, baõi taäp keát baèng maùy ñaøo &lt;=2,3m³, ñaát caáp I</v>
          </cell>
          <cell r="D851" t="str">
            <v>100m³</v>
          </cell>
          <cell r="E851">
            <v>1</v>
          </cell>
          <cell r="G851">
            <v>18211</v>
          </cell>
          <cell r="H851">
            <v>343462</v>
          </cell>
        </row>
        <row r="852">
          <cell r="B852" t="str">
            <v>AB.24152</v>
          </cell>
          <cell r="C852" t="str">
            <v>Ñaøo xuùc ñaát ñeå ñaép hoaëc ñoå ra baõi thaûi, baõi taäp keát baèng maùy ñaøo &lt;=2,3m³, ñaát caáp II</v>
          </cell>
          <cell r="D852" t="str">
            <v>100m³</v>
          </cell>
          <cell r="E852">
            <v>1</v>
          </cell>
          <cell r="G852">
            <v>23674</v>
          </cell>
          <cell r="H852">
            <v>417631</v>
          </cell>
        </row>
        <row r="853">
          <cell r="B853" t="str">
            <v>AB.24153</v>
          </cell>
          <cell r="C853" t="str">
            <v>Ñaøo xuùc ñaát ñeå ñaép hoaëc ñoå ra baõi thaûi, baõi taäp keát baèng maùy ñaøo &lt;=2,3m³, ñaát caáp III</v>
          </cell>
          <cell r="D853" t="str">
            <v>100m³</v>
          </cell>
          <cell r="E853">
            <v>1</v>
          </cell>
          <cell r="G853">
            <v>29502</v>
          </cell>
          <cell r="H853">
            <v>525983</v>
          </cell>
        </row>
        <row r="854">
          <cell r="B854" t="str">
            <v>AB.24154</v>
          </cell>
          <cell r="C854" t="str">
            <v>Ñaøo xuùc ñaát ñeå ñaép hoaëc ñoå ra baõi thaûi, baõi taäp keát baèng maùy ñaøo &lt;=2,3m³, ñaát caáp IV</v>
          </cell>
          <cell r="D854" t="str">
            <v>100m³</v>
          </cell>
          <cell r="E854">
            <v>1</v>
          </cell>
          <cell r="G854">
            <v>41885</v>
          </cell>
          <cell r="H854">
            <v>742142</v>
          </cell>
        </row>
        <row r="855">
          <cell r="B855" t="str">
            <v>AB.24161</v>
          </cell>
          <cell r="C855" t="str">
            <v>Ñaøo xuùc ñaát ñeå ñaép hoaëc ñoå ra baõi thaûi, baõi taäp keát baèng maùy ñaøo &lt;=3,6m³, ñaát caáp I</v>
          </cell>
          <cell r="D855" t="str">
            <v>100m³</v>
          </cell>
          <cell r="E855">
            <v>1</v>
          </cell>
          <cell r="G855">
            <v>18211</v>
          </cell>
          <cell r="H855">
            <v>365894</v>
          </cell>
        </row>
        <row r="856">
          <cell r="B856" t="str">
            <v>AB.24162</v>
          </cell>
          <cell r="C856" t="str">
            <v>Ñaøo xuùc ñaát ñeå ñaép hoaëc ñoå ra baõi thaûi, baõi taäp keát baèng maùy ñaøo &lt;=3,6m³, ñaát caáp II</v>
          </cell>
          <cell r="D856" t="str">
            <v>100m³</v>
          </cell>
          <cell r="E856">
            <v>1</v>
          </cell>
          <cell r="G856">
            <v>23674</v>
          </cell>
          <cell r="H856">
            <v>444795</v>
          </cell>
        </row>
        <row r="857">
          <cell r="B857" t="str">
            <v>AB.24163</v>
          </cell>
          <cell r="C857" t="str">
            <v>Ñaøo xuùc ñaát ñeå ñaép hoaëc ñoå ra baõi thaûi, baõi taäp keát baèng maùy ñaøo &lt;=3,6m³, ñaát caáp III</v>
          </cell>
          <cell r="D857" t="str">
            <v>100m³</v>
          </cell>
          <cell r="E857">
            <v>1</v>
          </cell>
          <cell r="G857">
            <v>29502</v>
          </cell>
          <cell r="H857">
            <v>562845</v>
          </cell>
        </row>
        <row r="858">
          <cell r="B858" t="str">
            <v>AB.24164</v>
          </cell>
          <cell r="C858" t="str">
            <v>Ñaøo xuùc ñaát ñeå ñaép hoaëc ñoå ra baõi thaûi, baõi taäp keát baèng maùy ñaøo &lt;=3,6m³, ñaát caáp IV</v>
          </cell>
          <cell r="D858" t="str">
            <v>100m³</v>
          </cell>
          <cell r="E858">
            <v>1</v>
          </cell>
          <cell r="G858">
            <v>41885</v>
          </cell>
          <cell r="H858">
            <v>767022</v>
          </cell>
        </row>
        <row r="859">
          <cell r="B859" t="str">
            <v>AB.25111</v>
          </cell>
          <cell r="C859" t="str">
            <v>Ñaøo moùng baèng maùy ñaøo &lt;=0,8m³, R moùng &lt;=6m, ñaát caáp I</v>
          </cell>
          <cell r="D859" t="str">
            <v>100m³</v>
          </cell>
          <cell r="E859">
            <v>1</v>
          </cell>
          <cell r="G859">
            <v>173005</v>
          </cell>
          <cell r="H859">
            <v>370266</v>
          </cell>
        </row>
        <row r="860">
          <cell r="B860" t="str">
            <v>AB.25112</v>
          </cell>
          <cell r="C860" t="str">
            <v>Ñaøo moùng baèng maùy ñaøo &lt;=0,8m³, R moùng &lt;=6m, ñaát caáp II</v>
          </cell>
          <cell r="D860" t="str">
            <v>100m³</v>
          </cell>
          <cell r="E860">
            <v>1</v>
          </cell>
          <cell r="G860">
            <v>222538</v>
          </cell>
          <cell r="H860">
            <v>435883</v>
          </cell>
        </row>
        <row r="861">
          <cell r="B861" t="str">
            <v>AB.25113</v>
          </cell>
          <cell r="C861" t="str">
            <v>Ñaøo moùng baèng maùy ñaøo &lt;=0,8m³, R moùng &lt;=6m, ñaát caáp III</v>
          </cell>
          <cell r="D861" t="str">
            <v>100m³</v>
          </cell>
          <cell r="E861">
            <v>1</v>
          </cell>
          <cell r="G861">
            <v>272437</v>
          </cell>
          <cell r="H861">
            <v>609299</v>
          </cell>
        </row>
        <row r="862">
          <cell r="B862" t="str">
            <v>AB.25114</v>
          </cell>
          <cell r="C862" t="str">
            <v>Ñaøo moùng baèng maùy ñaøo &lt;=0,8m³, R moùng &lt;=6m, ñaát caáp IV</v>
          </cell>
          <cell r="D862" t="str">
            <v>100m³</v>
          </cell>
          <cell r="E862">
            <v>1</v>
          </cell>
          <cell r="G862">
            <v>295382</v>
          </cell>
          <cell r="H862">
            <v>706552</v>
          </cell>
        </row>
        <row r="863">
          <cell r="B863" t="str">
            <v>AB.25121</v>
          </cell>
          <cell r="C863" t="str">
            <v>Ñaøo moùng baèng maùy ñaøo &lt;=1,25m³, R moùng &lt;=6m, ñaát caáp I</v>
          </cell>
          <cell r="D863" t="str">
            <v>100m³</v>
          </cell>
          <cell r="E863">
            <v>1</v>
          </cell>
          <cell r="G863">
            <v>173005</v>
          </cell>
          <cell r="H863">
            <v>411077</v>
          </cell>
        </row>
        <row r="864">
          <cell r="B864" t="str">
            <v>AB.25122</v>
          </cell>
          <cell r="C864" t="str">
            <v>Ñaøo moùng baèng maùy ñaøo &lt;=1,25m³, R moùng &lt;=6m, ñaát caáp II</v>
          </cell>
          <cell r="D864" t="str">
            <v>100m³</v>
          </cell>
          <cell r="E864">
            <v>1</v>
          </cell>
          <cell r="G864">
            <v>222538</v>
          </cell>
          <cell r="H864">
            <v>478723</v>
          </cell>
        </row>
        <row r="865">
          <cell r="B865" t="str">
            <v>AB.25123</v>
          </cell>
          <cell r="C865" t="str">
            <v>Ñaøo moùng baèng maùy ñaøo &lt;=1,25m³, R moùng &lt;=6m, ñaát caáp III</v>
          </cell>
          <cell r="D865" t="str">
            <v>100m³</v>
          </cell>
          <cell r="E865">
            <v>1</v>
          </cell>
          <cell r="G865">
            <v>272437</v>
          </cell>
          <cell r="H865">
            <v>556775</v>
          </cell>
        </row>
        <row r="866">
          <cell r="B866" t="str">
            <v>AB.25124</v>
          </cell>
          <cell r="C866" t="str">
            <v>Ñaøo moùng baèng maùy ñaøo &lt;=1,25m³, R moùng &lt;=6m, ñaát caáp IV</v>
          </cell>
          <cell r="D866" t="str">
            <v>100m³</v>
          </cell>
          <cell r="E866">
            <v>1</v>
          </cell>
          <cell r="G866">
            <v>295382</v>
          </cell>
          <cell r="H866">
            <v>759712</v>
          </cell>
        </row>
        <row r="867">
          <cell r="B867" t="str">
            <v>AB.25131</v>
          </cell>
          <cell r="C867" t="str">
            <v>Ñaøo moùng baèng maùy ñaøo &lt;=1,6m³, R moùng &lt;=6m, ñaát caáp I</v>
          </cell>
          <cell r="D867" t="str">
            <v>100m³</v>
          </cell>
          <cell r="E867">
            <v>1</v>
          </cell>
          <cell r="G867">
            <v>173005</v>
          </cell>
          <cell r="H867">
            <v>393644</v>
          </cell>
        </row>
        <row r="868">
          <cell r="B868" t="str">
            <v>AB.25132</v>
          </cell>
          <cell r="C868" t="str">
            <v>Ñaøo moùng baèng maùy ñaøo &lt;=1,6m³, R moùng &lt;=6m, ñaát caáp II</v>
          </cell>
          <cell r="D868" t="str">
            <v>100m³</v>
          </cell>
          <cell r="E868">
            <v>1</v>
          </cell>
          <cell r="G868">
            <v>222538</v>
          </cell>
          <cell r="H868">
            <v>447673</v>
          </cell>
        </row>
        <row r="869">
          <cell r="B869" t="str">
            <v>AB.25133</v>
          </cell>
          <cell r="C869" t="str">
            <v>Ñaøo moùng baèng maùy ñaøo &lt;=1,6m³, R moùng &lt;=6m, ñaát caáp III</v>
          </cell>
          <cell r="D869" t="str">
            <v>100m³</v>
          </cell>
          <cell r="E869">
            <v>1</v>
          </cell>
          <cell r="G869">
            <v>272437</v>
          </cell>
          <cell r="H869">
            <v>528718</v>
          </cell>
        </row>
        <row r="870">
          <cell r="B870" t="str">
            <v>AB.25134</v>
          </cell>
          <cell r="C870" t="str">
            <v>Ñaøo moùng baèng maùy ñaøo &lt;=1,6m³, R moùng &lt;=6m, ñaát caáp IV</v>
          </cell>
          <cell r="D870" t="str">
            <v>100m³</v>
          </cell>
          <cell r="E870">
            <v>1</v>
          </cell>
          <cell r="G870">
            <v>295382</v>
          </cell>
          <cell r="H870">
            <v>764132</v>
          </cell>
        </row>
        <row r="871">
          <cell r="B871" t="str">
            <v>AB.25141</v>
          </cell>
          <cell r="C871" t="str">
            <v>Ñaøo moùng baèng maùy ñaøo &lt;=2,3m³, R moùng &lt;=6m, ñaát caáp I</v>
          </cell>
          <cell r="D871" t="str">
            <v>100m³</v>
          </cell>
          <cell r="E871">
            <v>1</v>
          </cell>
          <cell r="G871">
            <v>173005</v>
          </cell>
          <cell r="H871">
            <v>418079</v>
          </cell>
        </row>
        <row r="872">
          <cell r="B872" t="str">
            <v>AB.25142</v>
          </cell>
          <cell r="C872" t="str">
            <v>Ñaøo moùng baèng maùy ñaøo &lt;=2,3m³, R moùng &lt;=6m, ñaát caáp II</v>
          </cell>
          <cell r="D872" t="str">
            <v>100m³</v>
          </cell>
          <cell r="E872">
            <v>1</v>
          </cell>
          <cell r="G872">
            <v>222538</v>
          </cell>
          <cell r="H872">
            <v>507479</v>
          </cell>
        </row>
        <row r="873">
          <cell r="B873" t="str">
            <v>AB.25143</v>
          </cell>
          <cell r="C873" t="str">
            <v>Ñaøo moùng baèng maùy ñaøo &lt;=2,3m³, R moùng &lt;=6m, ñaát caáp III</v>
          </cell>
          <cell r="D873" t="str">
            <v>100m³</v>
          </cell>
          <cell r="E873">
            <v>1</v>
          </cell>
          <cell r="G873">
            <v>272437</v>
          </cell>
          <cell r="H873">
            <v>638951</v>
          </cell>
        </row>
        <row r="874">
          <cell r="B874" t="str">
            <v>AB.25144</v>
          </cell>
          <cell r="C874" t="str">
            <v>Ñaøo moùng baèng maùy ñaøo &lt;=2,3m³, R moùng &lt;=6m, ñaát caáp IV</v>
          </cell>
          <cell r="D874" t="str">
            <v>100m³</v>
          </cell>
          <cell r="E874">
            <v>1</v>
          </cell>
          <cell r="G874">
            <v>295382</v>
          </cell>
          <cell r="H874">
            <v>912411</v>
          </cell>
        </row>
        <row r="875">
          <cell r="B875" t="str">
            <v>AB.25211</v>
          </cell>
          <cell r="C875" t="str">
            <v>Ñaøo moùng baèng maùy ñaøo &lt;=0,8m³, R moùng = 6m÷10m, ñaát caáp I</v>
          </cell>
          <cell r="D875" t="str">
            <v>100m³</v>
          </cell>
          <cell r="E875">
            <v>1</v>
          </cell>
          <cell r="G875">
            <v>67381</v>
          </cell>
          <cell r="H875">
            <v>352690</v>
          </cell>
        </row>
        <row r="876">
          <cell r="B876" t="str">
            <v>AB.25212</v>
          </cell>
          <cell r="C876" t="str">
            <v>Ñaøo moùng baèng maùy ñaøo &lt;=0,8m³, R moùng = 6m÷10m, ñaát caáp II</v>
          </cell>
          <cell r="D876" t="str">
            <v>100m³</v>
          </cell>
          <cell r="E876">
            <v>1</v>
          </cell>
          <cell r="G876">
            <v>86684</v>
          </cell>
          <cell r="H876">
            <v>414792</v>
          </cell>
        </row>
        <row r="877">
          <cell r="B877" t="str">
            <v>AB.25213</v>
          </cell>
          <cell r="C877" t="str">
            <v>Ñaøo moùng baèng maùy ñaøo &lt;=0,8m³, R moùng = 6m÷10m, ñaát caáp III</v>
          </cell>
          <cell r="D877" t="str">
            <v>100m³</v>
          </cell>
          <cell r="E877">
            <v>1</v>
          </cell>
          <cell r="G877">
            <v>106716</v>
          </cell>
          <cell r="H877">
            <v>524934</v>
          </cell>
        </row>
        <row r="878">
          <cell r="B878" t="str">
            <v>AB.25214</v>
          </cell>
          <cell r="C878" t="str">
            <v>Ñaøo moùng baèng maùy ñaøo &lt;=0,8m³, R moùng = 6m÷10m, ñaát caáp IV</v>
          </cell>
          <cell r="D878" t="str">
            <v>100m³</v>
          </cell>
          <cell r="E878">
            <v>1</v>
          </cell>
          <cell r="G878">
            <v>159164</v>
          </cell>
          <cell r="H878">
            <v>672572</v>
          </cell>
        </row>
        <row r="879">
          <cell r="B879" t="str">
            <v>AB.25221</v>
          </cell>
          <cell r="C879" t="str">
            <v>Ñaøo moùng baèng maùy ñaøo &lt;=1,25m³, R moùng = 6m÷10m, ñaát caáp I</v>
          </cell>
          <cell r="D879" t="str">
            <v>100m³</v>
          </cell>
          <cell r="E879">
            <v>1</v>
          </cell>
          <cell r="G879">
            <v>67381</v>
          </cell>
          <cell r="H879">
            <v>391998</v>
          </cell>
        </row>
        <row r="880">
          <cell r="B880" t="str">
            <v>AB.25222</v>
          </cell>
          <cell r="C880" t="str">
            <v>Ñaøo moùng baèng maùy ñaøo &lt;=1,25m³, R moùng = 6m÷10m, ñaát caáp II</v>
          </cell>
          <cell r="D880" t="str">
            <v>100m³</v>
          </cell>
          <cell r="E880">
            <v>1</v>
          </cell>
          <cell r="G880">
            <v>86684</v>
          </cell>
          <cell r="H880">
            <v>456174</v>
          </cell>
        </row>
        <row r="881">
          <cell r="B881" t="str">
            <v>AB.25223</v>
          </cell>
          <cell r="C881" t="str">
            <v>Ñaøo moùng baèng maùy ñaøo &lt;=1,25m³, R moùng = 6m÷10m, ñaát caáp III</v>
          </cell>
          <cell r="D881" t="str">
            <v>100m³</v>
          </cell>
          <cell r="E881">
            <v>1</v>
          </cell>
          <cell r="G881">
            <v>106716</v>
          </cell>
          <cell r="H881">
            <v>530758</v>
          </cell>
        </row>
        <row r="882">
          <cell r="B882" t="str">
            <v>AB.25224</v>
          </cell>
          <cell r="C882" t="str">
            <v>Ñaøo moùng baèng maùy ñaøo &lt;=1,25m³, R moùng = 6m÷10m, ñaát caáp IV</v>
          </cell>
          <cell r="D882" t="str">
            <v>100m³</v>
          </cell>
          <cell r="E882">
            <v>1</v>
          </cell>
          <cell r="G882">
            <v>159164</v>
          </cell>
          <cell r="H882">
            <v>723288</v>
          </cell>
        </row>
        <row r="883">
          <cell r="B883" t="str">
            <v>AB.25231</v>
          </cell>
          <cell r="C883" t="str">
            <v>Ñaøo moùng baèng maùy ñaøo &lt;=1,6m³, R moùng = 6m÷10m, ñaát caáp I</v>
          </cell>
          <cell r="D883" t="str">
            <v>100m³</v>
          </cell>
          <cell r="E883">
            <v>1</v>
          </cell>
          <cell r="G883">
            <v>67381</v>
          </cell>
          <cell r="H883">
            <v>378207</v>
          </cell>
        </row>
        <row r="884">
          <cell r="B884" t="str">
            <v>AB.25232</v>
          </cell>
          <cell r="C884" t="str">
            <v>Ñaøo moùng baèng maùy ñaøo &lt;=1,6m³, R moùng = 6m÷10m, ñaát caáp II</v>
          </cell>
          <cell r="D884" t="str">
            <v>100m³</v>
          </cell>
          <cell r="E884">
            <v>1</v>
          </cell>
          <cell r="G884">
            <v>86684</v>
          </cell>
          <cell r="H884">
            <v>426447</v>
          </cell>
        </row>
        <row r="885">
          <cell r="B885" t="str">
            <v>AB.25233</v>
          </cell>
          <cell r="C885" t="str">
            <v>Ñaøo moùng baèng maùy ñaøo &lt;=1,6m³, R moùng = 6m÷10m, ñaát caáp III</v>
          </cell>
          <cell r="D885" t="str">
            <v>100m³</v>
          </cell>
          <cell r="E885">
            <v>1</v>
          </cell>
          <cell r="G885">
            <v>106716</v>
          </cell>
          <cell r="H885">
            <v>503632</v>
          </cell>
        </row>
        <row r="886">
          <cell r="B886" t="str">
            <v>AB.25234</v>
          </cell>
          <cell r="C886" t="str">
            <v>Ñaøo moùng baèng maùy ñaøo &lt;=1,6m³, R moùng = 6m÷10m, ñaát caáp IV</v>
          </cell>
          <cell r="D886" t="str">
            <v>100m³</v>
          </cell>
          <cell r="E886">
            <v>1</v>
          </cell>
          <cell r="G886">
            <v>159164</v>
          </cell>
          <cell r="H886">
            <v>727469</v>
          </cell>
        </row>
        <row r="887">
          <cell r="B887" t="str">
            <v>AB.25241</v>
          </cell>
          <cell r="C887" t="str">
            <v>Ñaøo moùng baèng maùy ñaøo &lt;=2,3m³, R moùng = 6m÷10m, ñaát caáp I</v>
          </cell>
          <cell r="D887" t="str">
            <v>100m³</v>
          </cell>
          <cell r="E887">
            <v>1</v>
          </cell>
          <cell r="G887">
            <v>67381</v>
          </cell>
          <cell r="H887">
            <v>391784</v>
          </cell>
        </row>
        <row r="888">
          <cell r="B888" t="str">
            <v>AB.25242</v>
          </cell>
          <cell r="C888" t="str">
            <v>Ñaøo moùng baèng maùy ñaøo &lt;=2,3m³, R moùng = 6m÷10m, ñaát caáp II</v>
          </cell>
          <cell r="D888" t="str">
            <v>100m³</v>
          </cell>
          <cell r="E888">
            <v>1</v>
          </cell>
          <cell r="G888">
            <v>86684</v>
          </cell>
          <cell r="H888">
            <v>486444</v>
          </cell>
        </row>
        <row r="889">
          <cell r="B889" t="str">
            <v>AB.25243</v>
          </cell>
          <cell r="C889" t="str">
            <v>Ñaøo moùng baèng maùy ñaøo &lt;=2,3m³, R moùng = 6m÷10m, ñaát caáp III</v>
          </cell>
          <cell r="D889" t="str">
            <v>100m³</v>
          </cell>
          <cell r="E889">
            <v>1</v>
          </cell>
          <cell r="G889">
            <v>106716</v>
          </cell>
          <cell r="H889">
            <v>615286</v>
          </cell>
        </row>
        <row r="890">
          <cell r="B890" t="str">
            <v>AB.25244</v>
          </cell>
          <cell r="C890" t="str">
            <v>Ñaøo moùng baèng maùy ñaøo &lt;=2,3m³, R moùng = 6m÷10m, ñaát caáp IV</v>
          </cell>
          <cell r="D890" t="str">
            <v>100m³</v>
          </cell>
          <cell r="E890">
            <v>1</v>
          </cell>
          <cell r="G890">
            <v>159164</v>
          </cell>
          <cell r="H890">
            <v>888746</v>
          </cell>
        </row>
        <row r="891">
          <cell r="B891" t="str">
            <v>AB.25311</v>
          </cell>
          <cell r="C891" t="str">
            <v>Ñaøo moùng baèng maùy ñaøo &lt;=0,8m³, R moùng = 10m÷20m, ñaát caáp I</v>
          </cell>
          <cell r="D891" t="str">
            <v>100m³</v>
          </cell>
          <cell r="E891">
            <v>1</v>
          </cell>
          <cell r="G891">
            <v>43706</v>
          </cell>
          <cell r="H891">
            <v>352213</v>
          </cell>
        </row>
        <row r="892">
          <cell r="B892" t="str">
            <v>AB.25312</v>
          </cell>
          <cell r="C892" t="str">
            <v>Ñaøo moùng baèng maùy ñaøo &lt;=0,8m³, R moùng = 10m÷20m, ñaát caáp II</v>
          </cell>
          <cell r="D892" t="str">
            <v>100m³</v>
          </cell>
          <cell r="E892">
            <v>1</v>
          </cell>
          <cell r="G892">
            <v>56818</v>
          </cell>
          <cell r="H892">
            <v>418062</v>
          </cell>
        </row>
        <row r="893">
          <cell r="B893" t="str">
            <v>AB.25313</v>
          </cell>
          <cell r="C893" t="str">
            <v>Ñaøo moùng baèng maùy ñaøo &lt;=0,8m³, R moùng = 10m÷20m, ñaát caáp III</v>
          </cell>
          <cell r="D893" t="str">
            <v>100m³</v>
          </cell>
          <cell r="E893">
            <v>1</v>
          </cell>
          <cell r="G893">
            <v>70659</v>
          </cell>
          <cell r="H893">
            <v>528436</v>
          </cell>
        </row>
        <row r="894">
          <cell r="B894" t="str">
            <v>AB.25314</v>
          </cell>
          <cell r="C894" t="str">
            <v>Ñaøo moùng baèng maùy ñaøo &lt;=0,8m³, R moùng = 10m÷20m, ñaát caáp IV</v>
          </cell>
          <cell r="D894" t="str">
            <v>100m³</v>
          </cell>
          <cell r="E894">
            <v>1</v>
          </cell>
          <cell r="G894">
            <v>108902</v>
          </cell>
          <cell r="H894">
            <v>675836</v>
          </cell>
        </row>
        <row r="895">
          <cell r="B895" t="str">
            <v>AB.25321</v>
          </cell>
          <cell r="C895" t="str">
            <v>Ñaøo moùng baèng maùy ñaøo &lt;=1,25m³, R moùng = 10m÷20m, ñaát caáp I</v>
          </cell>
          <cell r="D895" t="str">
            <v>100m³</v>
          </cell>
          <cell r="E895">
            <v>1</v>
          </cell>
          <cell r="G895">
            <v>43706</v>
          </cell>
          <cell r="H895">
            <v>389547</v>
          </cell>
        </row>
        <row r="896">
          <cell r="B896" t="str">
            <v>AB.25322</v>
          </cell>
          <cell r="C896" t="str">
            <v>Ñaøo moùng baèng maùy ñaøo &lt;=1,25m³, R moùng = 10m÷20m, ñaát caáp II</v>
          </cell>
          <cell r="D896" t="str">
            <v>100m³</v>
          </cell>
          <cell r="E896">
            <v>1</v>
          </cell>
          <cell r="G896">
            <v>56818</v>
          </cell>
          <cell r="H896">
            <v>456954</v>
          </cell>
        </row>
        <row r="897">
          <cell r="B897" t="str">
            <v>AB.25323</v>
          </cell>
          <cell r="C897" t="str">
            <v>Ñaøo moùng baèng maùy ñaøo &lt;=1,25m³, R moùng = 10m÷20m, ñaát caáp III</v>
          </cell>
          <cell r="D897" t="str">
            <v>100m³</v>
          </cell>
          <cell r="E897">
            <v>1</v>
          </cell>
          <cell r="G897">
            <v>70659</v>
          </cell>
          <cell r="H897">
            <v>534768</v>
          </cell>
        </row>
        <row r="898">
          <cell r="B898" t="str">
            <v>AB.25324</v>
          </cell>
          <cell r="C898" t="str">
            <v>Ñaøo moùng baèng maùy ñaøo &lt;=1,25m³, R moùng = 10m÷20m, ñaát caáp IV</v>
          </cell>
          <cell r="D898" t="str">
            <v>100m³</v>
          </cell>
          <cell r="E898">
            <v>1</v>
          </cell>
          <cell r="G898">
            <v>108902</v>
          </cell>
          <cell r="H898">
            <v>723730</v>
          </cell>
        </row>
        <row r="899">
          <cell r="B899" t="str">
            <v>AB.25331</v>
          </cell>
          <cell r="C899" t="str">
            <v>Ñaøo moùng baèng maùy ñaøo &lt;=1,6m³, R moùng = 10m÷20m, ñaát caáp I</v>
          </cell>
          <cell r="D899" t="str">
            <v>100m³</v>
          </cell>
          <cell r="E899">
            <v>1</v>
          </cell>
          <cell r="G899">
            <v>43706</v>
          </cell>
          <cell r="H899">
            <v>362986</v>
          </cell>
        </row>
        <row r="900">
          <cell r="B900" t="str">
            <v>AB.25332</v>
          </cell>
          <cell r="C900" t="str">
            <v>Ñaøo moùng baèng maùy ñaøo &lt;=1,6m³m³, R moùng = 10m÷20m, ñaát caáp II</v>
          </cell>
          <cell r="D900" t="str">
            <v>100m³</v>
          </cell>
          <cell r="E900">
            <v>1</v>
          </cell>
          <cell r="G900">
            <v>56818</v>
          </cell>
          <cell r="H900">
            <v>429308</v>
          </cell>
        </row>
        <row r="901">
          <cell r="B901" t="str">
            <v>AB.25333</v>
          </cell>
          <cell r="C901" t="str">
            <v>Ñaøo moùng baèng maùy ñaøo &lt;=1,6m³m³, R moùng = 10m÷20m, ñaát caáp III</v>
          </cell>
          <cell r="D901" t="str">
            <v>100m³</v>
          </cell>
          <cell r="E901">
            <v>1</v>
          </cell>
          <cell r="G901">
            <v>70659</v>
          </cell>
          <cell r="H901">
            <v>509138</v>
          </cell>
        </row>
        <row r="902">
          <cell r="B902" t="str">
            <v>AB.25334</v>
          </cell>
          <cell r="C902" t="str">
            <v>Ñaøo moùng baèng maùy ñaøo &lt;=1,6m³m³, R moùng = 10m÷20m, ñaát caáp IV</v>
          </cell>
          <cell r="D902" t="str">
            <v>100m³</v>
          </cell>
          <cell r="E902">
            <v>1</v>
          </cell>
          <cell r="G902">
            <v>108902</v>
          </cell>
          <cell r="H902">
            <v>725916</v>
          </cell>
        </row>
        <row r="903">
          <cell r="B903" t="str">
            <v>AB.25341</v>
          </cell>
          <cell r="C903" t="str">
            <v>Ñaøo moùng baèng maùy ñaøo &lt;=2,3m³m³, R moùng = 10m÷20m, ñaát caáp IV</v>
          </cell>
          <cell r="D903" t="str">
            <v>100m³</v>
          </cell>
          <cell r="E903">
            <v>1</v>
          </cell>
          <cell r="G903">
            <v>43706</v>
          </cell>
          <cell r="H903">
            <v>388162</v>
          </cell>
        </row>
        <row r="904">
          <cell r="B904" t="str">
            <v>AB.25342</v>
          </cell>
          <cell r="C904" t="str">
            <v>Ñaøo moùng baèng maùy ñaøo &lt;=2,3m³, R moùng = 10m÷20m, ñaát caáp II</v>
          </cell>
          <cell r="D904" t="str">
            <v>100m³</v>
          </cell>
          <cell r="E904">
            <v>1</v>
          </cell>
          <cell r="G904">
            <v>56818</v>
          </cell>
          <cell r="H904">
            <v>483367</v>
          </cell>
        </row>
        <row r="905">
          <cell r="B905" t="str">
            <v>AB.25343</v>
          </cell>
          <cell r="C905" t="str">
            <v>Ñaøo moùng baèng maùy ñaøo &lt;=2,3m³, R moùng = 10m÷20m, ñaát caáp III</v>
          </cell>
          <cell r="D905" t="str">
            <v>100m³</v>
          </cell>
          <cell r="E905">
            <v>1</v>
          </cell>
          <cell r="G905">
            <v>70659</v>
          </cell>
          <cell r="H905">
            <v>612754</v>
          </cell>
        </row>
        <row r="906">
          <cell r="B906" t="str">
            <v>AB.25344</v>
          </cell>
          <cell r="C906" t="str">
            <v>Ñaøo moùng baèng maùy ñaøo &lt;=2,3m³, R moùng = 10m÷20m, ñaát caáp IV</v>
          </cell>
          <cell r="D906" t="str">
            <v>100m³</v>
          </cell>
          <cell r="E906">
            <v>1</v>
          </cell>
          <cell r="G906">
            <v>108902</v>
          </cell>
          <cell r="H906">
            <v>875487</v>
          </cell>
        </row>
        <row r="907">
          <cell r="B907" t="str">
            <v>AB.25351</v>
          </cell>
          <cell r="C907" t="str">
            <v>Ñaøo moùng baèng maùy ñaøo &lt;=3,6m³m³, R moùng = 10m÷20m, ñaát caáp IV</v>
          </cell>
          <cell r="D907" t="str">
            <v>100m³</v>
          </cell>
          <cell r="E907">
            <v>1</v>
          </cell>
          <cell r="G907">
            <v>43706</v>
          </cell>
          <cell r="H907">
            <v>412872</v>
          </cell>
        </row>
        <row r="908">
          <cell r="B908" t="str">
            <v>AB.25352</v>
          </cell>
          <cell r="C908" t="str">
            <v>Ñaøo moùng baèng maùy ñaøo &lt;=3,6m³, R moùng = 10m÷20m, ñaát caáp II</v>
          </cell>
          <cell r="D908" t="str">
            <v>100m³</v>
          </cell>
          <cell r="E908">
            <v>1</v>
          </cell>
          <cell r="G908">
            <v>56818</v>
          </cell>
          <cell r="H908">
            <v>519177</v>
          </cell>
        </row>
        <row r="909">
          <cell r="B909" t="str">
            <v>AB.25353</v>
          </cell>
          <cell r="C909" t="str">
            <v>Ñaøo moùng baèng maùy ñaøo &lt;=3,6m³, R moùng = 10m÷20m, ñaát caáp III</v>
          </cell>
          <cell r="D909" t="str">
            <v>100m³</v>
          </cell>
          <cell r="E909">
            <v>1</v>
          </cell>
          <cell r="G909">
            <v>70659</v>
          </cell>
          <cell r="H909">
            <v>660716</v>
          </cell>
        </row>
        <row r="910">
          <cell r="B910" t="str">
            <v>AB.25354</v>
          </cell>
          <cell r="C910" t="str">
            <v>Ñaøo moùng baèng maùy ñaøo &lt;=3,6m³, R moùng = 10m÷20m, ñaát caáp IV</v>
          </cell>
          <cell r="D910" t="str">
            <v>100m³</v>
          </cell>
          <cell r="E910">
            <v>1</v>
          </cell>
          <cell r="G910">
            <v>108902</v>
          </cell>
          <cell r="H910">
            <v>941149</v>
          </cell>
        </row>
        <row r="911">
          <cell r="B911" t="str">
            <v>AB.25411</v>
          </cell>
          <cell r="C911" t="str">
            <v>Ñaøo moùng baèng maùy ñaøo &lt;=0,8m³, R moùng &gt;20m, ñaát caáp I</v>
          </cell>
          <cell r="D911" t="str">
            <v>100m³</v>
          </cell>
          <cell r="E911">
            <v>1</v>
          </cell>
          <cell r="G911">
            <v>39700</v>
          </cell>
          <cell r="H911">
            <v>334638</v>
          </cell>
        </row>
        <row r="912">
          <cell r="B912" t="str">
            <v>AB.25412</v>
          </cell>
          <cell r="C912" t="str">
            <v>Ñaøo moùng baèng maùy ñaøo &lt;=0,8m³, R moùng &gt;20m, ñaát caáp II</v>
          </cell>
          <cell r="D912" t="str">
            <v>100m³</v>
          </cell>
          <cell r="E912">
            <v>1</v>
          </cell>
          <cell r="G912">
            <v>51792</v>
          </cell>
          <cell r="H912">
            <v>396971</v>
          </cell>
        </row>
        <row r="913">
          <cell r="B913" t="str">
            <v>AB.25413</v>
          </cell>
          <cell r="C913" t="str">
            <v>Ñaøo moùng baèng maùy ñaøo &lt;=0,8m³, R moùng &gt;20m, ñaát caáp III</v>
          </cell>
          <cell r="D913" t="str">
            <v>100m³</v>
          </cell>
          <cell r="E913">
            <v>1</v>
          </cell>
          <cell r="G913">
            <v>64030</v>
          </cell>
          <cell r="H913">
            <v>500315</v>
          </cell>
        </row>
        <row r="914">
          <cell r="B914" t="str">
            <v>AB.25414</v>
          </cell>
          <cell r="C914" t="str">
            <v>Ñaøo moùng baèng maùy ñaøo &lt;=0,8m³, R moùng &gt;20m, ñaát caáp IV</v>
          </cell>
          <cell r="D914" t="str">
            <v>100m³</v>
          </cell>
          <cell r="E914">
            <v>1</v>
          </cell>
          <cell r="G914">
            <v>99068</v>
          </cell>
          <cell r="H914">
            <v>638810</v>
          </cell>
        </row>
        <row r="915">
          <cell r="B915" t="str">
            <v>AB.25421</v>
          </cell>
          <cell r="C915" t="str">
            <v>Ñaøo moùng baèng maùy ñaøo &lt;=1,25m³, R moùng &gt;20m, ñaát caáp I</v>
          </cell>
          <cell r="D915" t="str">
            <v>100m³</v>
          </cell>
          <cell r="E915">
            <v>1</v>
          </cell>
          <cell r="G915">
            <v>39700</v>
          </cell>
          <cell r="H915">
            <v>370467</v>
          </cell>
        </row>
        <row r="916">
          <cell r="B916" t="str">
            <v>AB.25422</v>
          </cell>
          <cell r="C916" t="str">
            <v>Ñaøo moùng baèng maùy ñaøo &lt;=1,25m³, R moùng &gt;20m, ñaát caáp II</v>
          </cell>
          <cell r="D916" t="str">
            <v>100m³</v>
          </cell>
          <cell r="E916">
            <v>1</v>
          </cell>
          <cell r="G916">
            <v>51792</v>
          </cell>
          <cell r="H916">
            <v>432671</v>
          </cell>
        </row>
        <row r="917">
          <cell r="B917" t="str">
            <v>AB.25423</v>
          </cell>
          <cell r="C917" t="str">
            <v>Ñaøo moùng baèng maùy ñaøo &lt;=1,25m³, R moùng &gt;20m, ñaát caáp III</v>
          </cell>
          <cell r="D917" t="str">
            <v>100m³</v>
          </cell>
          <cell r="E917">
            <v>1</v>
          </cell>
          <cell r="G917">
            <v>64030</v>
          </cell>
          <cell r="H917">
            <v>507016</v>
          </cell>
        </row>
        <row r="918">
          <cell r="B918" t="str">
            <v>AB.25424</v>
          </cell>
          <cell r="C918" t="str">
            <v>Ñaøo moùng baèng maùy ñaøo &lt;=1,25m³, R moùng &gt;20m, ñaát caáp IV</v>
          </cell>
          <cell r="D918" t="str">
            <v>100m³</v>
          </cell>
          <cell r="E918">
            <v>1</v>
          </cell>
          <cell r="G918">
            <v>99068</v>
          </cell>
          <cell r="H918">
            <v>685431</v>
          </cell>
        </row>
        <row r="919">
          <cell r="B919" t="str">
            <v>AB.25431</v>
          </cell>
          <cell r="C919" t="str">
            <v>Ñaøo moùng baèng maùy ñaøo &lt;=1,6m³, R moùng &gt;20m, ñaát caáp I</v>
          </cell>
          <cell r="D919" t="str">
            <v>100m³</v>
          </cell>
          <cell r="E919">
            <v>1</v>
          </cell>
          <cell r="G919">
            <v>39700</v>
          </cell>
          <cell r="H919">
            <v>355267</v>
          </cell>
        </row>
        <row r="920">
          <cell r="B920" t="str">
            <v>AB.25432</v>
          </cell>
          <cell r="C920" t="str">
            <v>Ñaøo moùng baèng maùy ñaøo &lt;=1,6m³m³, R moùng &gt;20m, ñaát caáp II</v>
          </cell>
          <cell r="D920" t="str">
            <v>100m³</v>
          </cell>
          <cell r="E920">
            <v>1</v>
          </cell>
          <cell r="G920">
            <v>51792</v>
          </cell>
          <cell r="H920">
            <v>406153</v>
          </cell>
        </row>
        <row r="921">
          <cell r="B921" t="str">
            <v>AB.25433</v>
          </cell>
          <cell r="C921" t="str">
            <v>Ñaøo moùng baèng maùy ñaøo &lt;=1,6m³m³, R moùng &gt;20m, ñaát caáp III</v>
          </cell>
          <cell r="D921" t="str">
            <v>100m³</v>
          </cell>
          <cell r="E921">
            <v>1</v>
          </cell>
          <cell r="G921">
            <v>64030</v>
          </cell>
          <cell r="H921">
            <v>482124</v>
          </cell>
        </row>
        <row r="922">
          <cell r="B922" t="str">
            <v>AB.25434</v>
          </cell>
          <cell r="C922" t="str">
            <v>Ñaøo moùng baèng maùy ñaøo &lt;=1,6m³m³, R moùng &gt;20m, ñaát caáp IV</v>
          </cell>
          <cell r="D922" t="str">
            <v>100m³</v>
          </cell>
          <cell r="E922">
            <v>1</v>
          </cell>
          <cell r="G922">
            <v>99068</v>
          </cell>
          <cell r="H922">
            <v>687379</v>
          </cell>
        </row>
        <row r="923">
          <cell r="B923" t="str">
            <v>AB.25441</v>
          </cell>
          <cell r="C923" t="str">
            <v>Ñaøo moùng baèng maùy ñaøo &lt;=2,3m³m³, R moùng &gt;20m, ñaát caáp IV</v>
          </cell>
          <cell r="D923" t="str">
            <v>100m³</v>
          </cell>
          <cell r="E923">
            <v>1</v>
          </cell>
          <cell r="G923">
            <v>39700</v>
          </cell>
          <cell r="H923">
            <v>380274</v>
          </cell>
        </row>
        <row r="924">
          <cell r="B924" t="str">
            <v>AB.25442</v>
          </cell>
          <cell r="C924" t="str">
            <v>Ñaøo moùng baèng maùy ñaøo &lt;=2,3m³, R moùng &gt;20m, ñaát caáp II</v>
          </cell>
          <cell r="D924" t="str">
            <v>100m³</v>
          </cell>
          <cell r="E924">
            <v>1</v>
          </cell>
          <cell r="G924">
            <v>51792</v>
          </cell>
          <cell r="H924">
            <v>467590</v>
          </cell>
        </row>
        <row r="925">
          <cell r="B925" t="str">
            <v>AB.25443</v>
          </cell>
          <cell r="C925" t="str">
            <v>Ñaøo moùng baèng maùy ñaøo &lt;=2,3m³, R moùng &gt;20m, ñaát caáp III</v>
          </cell>
          <cell r="D925" t="str">
            <v>100m³</v>
          </cell>
          <cell r="E925">
            <v>1</v>
          </cell>
          <cell r="G925">
            <v>64030</v>
          </cell>
          <cell r="H925">
            <v>589090</v>
          </cell>
        </row>
        <row r="926">
          <cell r="B926" t="str">
            <v>AB.25444</v>
          </cell>
          <cell r="C926" t="str">
            <v>Ñaøo moùng baèng maùy ñaøo &lt;=2,3m³, R moùng &gt;20m, ñaát caáp IV</v>
          </cell>
          <cell r="D926" t="str">
            <v>100m³</v>
          </cell>
          <cell r="E926">
            <v>1</v>
          </cell>
          <cell r="G926">
            <v>99068</v>
          </cell>
          <cell r="H926">
            <v>826283</v>
          </cell>
        </row>
        <row r="927">
          <cell r="B927" t="str">
            <v>AB.25451</v>
          </cell>
          <cell r="C927" t="str">
            <v>Ñaøo moùng baèng maùy ñaøo &lt;=3,6m³m³, R moùng &gt;20m, ñaát caáp IV</v>
          </cell>
          <cell r="D927" t="str">
            <v>100m³</v>
          </cell>
          <cell r="E927">
            <v>1</v>
          </cell>
          <cell r="G927">
            <v>39700</v>
          </cell>
          <cell r="H927">
            <v>412872</v>
          </cell>
        </row>
        <row r="928">
          <cell r="B928" t="str">
            <v>AB.25452</v>
          </cell>
          <cell r="C928" t="str">
            <v>Ñaøo moùng baèng maùy ñaøo &lt;=3,6m³, R moùng &gt;20m, ñaát caáp II</v>
          </cell>
          <cell r="D928" t="str">
            <v>100m³</v>
          </cell>
          <cell r="E928">
            <v>1</v>
          </cell>
          <cell r="G928">
            <v>51792</v>
          </cell>
          <cell r="H928">
            <v>503518</v>
          </cell>
        </row>
        <row r="929">
          <cell r="B929" t="str">
            <v>AB.25453</v>
          </cell>
          <cell r="C929" t="str">
            <v>Ñaøo moùng baèng maùy ñaøo &lt;=3,6m³, R moùng &gt;20m, ñaát caáp III</v>
          </cell>
          <cell r="D929" t="str">
            <v>100m³</v>
          </cell>
          <cell r="E929">
            <v>1</v>
          </cell>
          <cell r="G929">
            <v>64030</v>
          </cell>
          <cell r="H929">
            <v>629397</v>
          </cell>
        </row>
        <row r="930">
          <cell r="B930" t="str">
            <v>AB.25454</v>
          </cell>
          <cell r="C930" t="str">
            <v>Ñaøo moùng baèng maùy ñaøo &lt;=3,6m³, R moùng &gt;20m, ñaát caáp IV</v>
          </cell>
          <cell r="D930" t="str">
            <v>100m³</v>
          </cell>
          <cell r="E930">
            <v>1</v>
          </cell>
          <cell r="G930">
            <v>99068</v>
          </cell>
          <cell r="H930">
            <v>888382</v>
          </cell>
        </row>
        <row r="931">
          <cell r="B931" t="str">
            <v>AB.26111</v>
          </cell>
          <cell r="C931" t="str">
            <v>Ñaøo moùng treân neàn ñaát meàm, yeáu baèng phöông phaùp ñaøo chuyeån, toå hôïp 2 maùy ñaøo</v>
          </cell>
          <cell r="D931" t="str">
            <v>100m³</v>
          </cell>
          <cell r="E931">
            <v>1</v>
          </cell>
          <cell r="G931">
            <v>382431</v>
          </cell>
          <cell r="H931">
            <v>703037</v>
          </cell>
        </row>
        <row r="932">
          <cell r="B932" t="str">
            <v>AB.26121</v>
          </cell>
          <cell r="C932" t="str">
            <v>Ñaøo moùng treân neàn ñaát meàm, yeáu baèng phöông phaùp ñaøo chuyeån, toå hôïp 3 maùy ñaøo</v>
          </cell>
          <cell r="D932" t="str">
            <v>100m³</v>
          </cell>
          <cell r="E932">
            <v>1</v>
          </cell>
          <cell r="G932">
            <v>382431</v>
          </cell>
          <cell r="H932">
            <v>1054560</v>
          </cell>
        </row>
        <row r="933">
          <cell r="B933" t="str">
            <v>AB.26131</v>
          </cell>
          <cell r="C933" t="str">
            <v>Ñaøo moùng treân neàn ñaát meàm, yeáu baèng phöông phaùp ñaøo chuyeån, toå hôïp 4 maùy ñaøo</v>
          </cell>
          <cell r="D933" t="str">
            <v>100m³</v>
          </cell>
          <cell r="E933">
            <v>1</v>
          </cell>
          <cell r="G933">
            <v>382431</v>
          </cell>
          <cell r="H933">
            <v>1406070</v>
          </cell>
        </row>
        <row r="934">
          <cell r="B934" t="str">
            <v>AB.27111</v>
          </cell>
          <cell r="C934" t="str">
            <v>Ñaøo keânh möông baèng maùy ñaøo &lt;=0,8m³, R &lt;=6m, ñaát caáp I</v>
          </cell>
          <cell r="D934" t="str">
            <v>100m³</v>
          </cell>
          <cell r="E934">
            <v>1</v>
          </cell>
          <cell r="G934">
            <v>203599</v>
          </cell>
          <cell r="H934">
            <v>369094</v>
          </cell>
        </row>
        <row r="935">
          <cell r="B935" t="str">
            <v>AB.27112</v>
          </cell>
          <cell r="C935" t="str">
            <v>Ñaøo keânh möông baèng maùy ñaøo &lt;=0,8m³, R &lt;=6m, ñaát caáp II</v>
          </cell>
          <cell r="D935" t="str">
            <v>100m³</v>
          </cell>
          <cell r="E935">
            <v>1</v>
          </cell>
          <cell r="G935">
            <v>254226</v>
          </cell>
          <cell r="H935">
            <v>432368</v>
          </cell>
        </row>
        <row r="936">
          <cell r="B936" t="str">
            <v>AB.27113</v>
          </cell>
          <cell r="C936" t="str">
            <v>Ñaøo keânh möông baèng maùy ñaøo &lt;=0,8m³, R &lt;=6m, ñaát caáp III</v>
          </cell>
          <cell r="D936" t="str">
            <v>100m³</v>
          </cell>
          <cell r="E936">
            <v>1</v>
          </cell>
          <cell r="G936">
            <v>303759</v>
          </cell>
          <cell r="H936">
            <v>546025</v>
          </cell>
        </row>
        <row r="937">
          <cell r="B937" t="str">
            <v>AB.27114</v>
          </cell>
          <cell r="C937" t="str">
            <v>Ñaøo keânh möông baèng maùy ñaøo &lt;=0,8m³, R &lt;=6m, ñaát caáp IV</v>
          </cell>
          <cell r="D937" t="str">
            <v>100m³</v>
          </cell>
          <cell r="E937">
            <v>1</v>
          </cell>
          <cell r="G937">
            <v>354022</v>
          </cell>
          <cell r="H937">
            <v>701865</v>
          </cell>
        </row>
        <row r="938">
          <cell r="B938" t="str">
            <v>AB.27121</v>
          </cell>
          <cell r="C938" t="str">
            <v>Ñaøo keânh möông baèng maùy ñaøo &lt;=1,25m³, R &lt;=6m, ñaát caáp I</v>
          </cell>
          <cell r="D938" t="str">
            <v>100m³</v>
          </cell>
          <cell r="E938">
            <v>1</v>
          </cell>
          <cell r="G938">
            <v>203599</v>
          </cell>
          <cell r="H938">
            <v>411077</v>
          </cell>
        </row>
        <row r="939">
          <cell r="B939" t="str">
            <v>AB.27122</v>
          </cell>
          <cell r="C939" t="str">
            <v>Ñaøo keânh möông baèng maùy ñaøo &lt;=1,25m³, R &lt;=6m, ñaát caáp II</v>
          </cell>
          <cell r="D939" t="str">
            <v>100m³</v>
          </cell>
          <cell r="E939">
            <v>1</v>
          </cell>
          <cell r="G939">
            <v>254226</v>
          </cell>
          <cell r="H939">
            <v>476988</v>
          </cell>
        </row>
        <row r="940">
          <cell r="B940" t="str">
            <v>AB.27123</v>
          </cell>
          <cell r="C940" t="str">
            <v>Ñaøo keânh möông baèng maùy ñaøo &lt;=1,25m³, R &lt;=6m, ñaát caáp III</v>
          </cell>
          <cell r="D940" t="str">
            <v>100m³</v>
          </cell>
          <cell r="E940">
            <v>1</v>
          </cell>
          <cell r="G940">
            <v>303759</v>
          </cell>
          <cell r="H940">
            <v>555041</v>
          </cell>
        </row>
        <row r="941">
          <cell r="B941" t="str">
            <v>AB.27124</v>
          </cell>
          <cell r="C941" t="str">
            <v>Ñaøo keânh möông baèng maùy ñaøo &lt;=1,25m³, R &lt;=6m, ñaát caáp IV</v>
          </cell>
          <cell r="D941" t="str">
            <v>100m³</v>
          </cell>
          <cell r="E941">
            <v>1</v>
          </cell>
          <cell r="G941">
            <v>354022</v>
          </cell>
          <cell r="H941">
            <v>757978</v>
          </cell>
        </row>
        <row r="942">
          <cell r="B942" t="str">
            <v>AB.27131</v>
          </cell>
          <cell r="C942" t="str">
            <v>Ñaøo keânh möông baèng maùy ñaøo &lt;=1,6m³, R &lt;=6m, ñaát caáp I</v>
          </cell>
          <cell r="D942" t="str">
            <v>100m³</v>
          </cell>
          <cell r="E942">
            <v>1</v>
          </cell>
          <cell r="G942">
            <v>203599</v>
          </cell>
          <cell r="H942">
            <v>405221</v>
          </cell>
        </row>
        <row r="943">
          <cell r="B943" t="str">
            <v>AB.27132</v>
          </cell>
          <cell r="C943" t="str">
            <v>Ñaøo keânh möông baèng maùy ñaøo &lt;=1,6m³, R &lt;=6m, ñaát caáp II</v>
          </cell>
          <cell r="D943" t="str">
            <v>100m³</v>
          </cell>
          <cell r="E943">
            <v>1</v>
          </cell>
          <cell r="G943">
            <v>254226</v>
          </cell>
          <cell r="H943">
            <v>455392</v>
          </cell>
        </row>
        <row r="944">
          <cell r="B944" t="str">
            <v>AB.27133</v>
          </cell>
          <cell r="C944" t="str">
            <v>Ñaøo keânh möông baèng maùy ñaøo &lt;=1,6m³, R &lt;=6m, ñaát caáp III</v>
          </cell>
          <cell r="D944" t="str">
            <v>100m³</v>
          </cell>
          <cell r="E944">
            <v>1</v>
          </cell>
          <cell r="G944">
            <v>303759</v>
          </cell>
          <cell r="H944">
            <v>538366</v>
          </cell>
        </row>
        <row r="945">
          <cell r="B945" t="str">
            <v>AB.27134</v>
          </cell>
          <cell r="C945" t="str">
            <v>Ñaøo keânh möông baèng maùy ñaøo &lt;=1,6m³, R &lt;=6m, ñaát caáp IV</v>
          </cell>
          <cell r="D945" t="str">
            <v>100m³</v>
          </cell>
          <cell r="E945">
            <v>1</v>
          </cell>
          <cell r="G945">
            <v>354022</v>
          </cell>
          <cell r="H945">
            <v>783428</v>
          </cell>
        </row>
        <row r="946">
          <cell r="B946" t="str">
            <v>AB.27141</v>
          </cell>
          <cell r="C946" t="str">
            <v>Ñaøo keânh möông baèng maùy ñaøo &lt;=2,3m³, R &lt;=6m, ñaát caáp I</v>
          </cell>
          <cell r="D946" t="str">
            <v>100m³</v>
          </cell>
          <cell r="E946">
            <v>1</v>
          </cell>
          <cell r="G946">
            <v>203599</v>
          </cell>
          <cell r="H946">
            <v>439114</v>
          </cell>
        </row>
        <row r="947">
          <cell r="B947" t="str">
            <v>AB.27142</v>
          </cell>
          <cell r="C947" t="str">
            <v>Ñaøo keânh möông baèng maùy ñaøo &lt;=2,3m³, R &lt;=6m, ñaát caáp II</v>
          </cell>
          <cell r="D947" t="str">
            <v>100m³</v>
          </cell>
          <cell r="E947">
            <v>1</v>
          </cell>
          <cell r="G947">
            <v>254226</v>
          </cell>
          <cell r="H947">
            <v>533773</v>
          </cell>
        </row>
        <row r="948">
          <cell r="B948" t="str">
            <v>AB.27143</v>
          </cell>
          <cell r="C948" t="str">
            <v>Ñaøo keânh möông baèng maùy ñaøo &lt;=2,3m³, R &lt;=6m, ñaát caáp III</v>
          </cell>
          <cell r="D948" t="str">
            <v>100m³</v>
          </cell>
          <cell r="E948">
            <v>1</v>
          </cell>
          <cell r="G948">
            <v>303759</v>
          </cell>
          <cell r="H948">
            <v>670504</v>
          </cell>
        </row>
        <row r="949">
          <cell r="B949" t="str">
            <v>AB.27144</v>
          </cell>
          <cell r="C949" t="str">
            <v>Ñaøo keânh möông baèng maùy ñaøo &lt;=2,3m³, R &lt;=6m, ñaát caáp IV</v>
          </cell>
          <cell r="D949" t="str">
            <v>100m³</v>
          </cell>
          <cell r="E949">
            <v>1</v>
          </cell>
          <cell r="G949">
            <v>354022</v>
          </cell>
          <cell r="H949">
            <v>957111</v>
          </cell>
        </row>
        <row r="950">
          <cell r="B950" t="str">
            <v>AB.27211</v>
          </cell>
          <cell r="C950" t="str">
            <v>Ñaøo keânh möông baèng maùy ñaøo &lt;=0,8m³, R=6÷&lt;=10m, ñaát caáp I</v>
          </cell>
          <cell r="D950" t="str">
            <v>100m³</v>
          </cell>
          <cell r="E950">
            <v>1</v>
          </cell>
          <cell r="G950">
            <v>169727</v>
          </cell>
          <cell r="H950">
            <v>352690</v>
          </cell>
        </row>
        <row r="951">
          <cell r="B951" t="str">
            <v>AB.27212</v>
          </cell>
          <cell r="C951" t="str">
            <v>Ñaøo keânh möông baèng maùy ñaøo &lt;=0,8m³, R=6÷&lt;=10m, ñaát caáp II</v>
          </cell>
          <cell r="D951" t="str">
            <v>100m³</v>
          </cell>
          <cell r="E951">
            <v>1</v>
          </cell>
          <cell r="G951">
            <v>211976</v>
          </cell>
          <cell r="H951">
            <v>415963</v>
          </cell>
        </row>
        <row r="952">
          <cell r="B952" t="str">
            <v>AB.27213</v>
          </cell>
          <cell r="C952" t="str">
            <v>Ñaøo keânh möông baèng maùy ñaøo &lt;=0,8m³, R=6÷&lt;=10m, ñaát caáp III</v>
          </cell>
          <cell r="D952" t="str">
            <v>100m³</v>
          </cell>
          <cell r="E952">
            <v>1</v>
          </cell>
          <cell r="G952">
            <v>252040</v>
          </cell>
          <cell r="H952">
            <v>523762</v>
          </cell>
        </row>
        <row r="953">
          <cell r="B953" t="str">
            <v>AB.27214</v>
          </cell>
          <cell r="C953" t="str">
            <v>Ñaøo keânh möông baèng maùy ñaøo &lt;=0,8m³, R=6÷&lt;=10m, ñaát caáp IV</v>
          </cell>
          <cell r="D953" t="str">
            <v>100m³</v>
          </cell>
          <cell r="E953">
            <v>1</v>
          </cell>
          <cell r="G953">
            <v>295018</v>
          </cell>
          <cell r="H953">
            <v>672572</v>
          </cell>
        </row>
        <row r="954">
          <cell r="B954" t="str">
            <v>AB.27221</v>
          </cell>
          <cell r="C954" t="str">
            <v>Ñaøo keânh möông baèng maùy ñaøo &lt;=1,25m³, R=6÷&lt;=10m, ñaát caáp I</v>
          </cell>
          <cell r="D954" t="str">
            <v>100m³</v>
          </cell>
          <cell r="E954">
            <v>1</v>
          </cell>
          <cell r="G954">
            <v>169727</v>
          </cell>
          <cell r="H954">
            <v>395467</v>
          </cell>
        </row>
        <row r="955">
          <cell r="B955" t="str">
            <v>AB.27222</v>
          </cell>
          <cell r="C955" t="str">
            <v>Ñaøo keânh möông baèng maùy ñaøo &lt;=1,25m³, R=6÷&lt;=10m, ñaát caáp II</v>
          </cell>
          <cell r="D955" t="str">
            <v>100m³</v>
          </cell>
          <cell r="E955">
            <v>1</v>
          </cell>
          <cell r="G955">
            <v>211976</v>
          </cell>
          <cell r="H955">
            <v>456174</v>
          </cell>
        </row>
        <row r="956">
          <cell r="B956" t="str">
            <v>AB.27223</v>
          </cell>
          <cell r="C956" t="str">
            <v>Ñaøo keânh möông baèng maùy ñaøo &lt;=1,25m³, R=6÷&lt;=10m, ñaát caáp III</v>
          </cell>
          <cell r="D956" t="str">
            <v>100m³</v>
          </cell>
          <cell r="E956">
            <v>1</v>
          </cell>
          <cell r="G956">
            <v>252040</v>
          </cell>
          <cell r="H956">
            <v>530758</v>
          </cell>
        </row>
        <row r="957">
          <cell r="B957" t="str">
            <v>AB.27224</v>
          </cell>
          <cell r="C957" t="str">
            <v>Ñaøo keânh möông baèng maùy ñaøo &lt;=1,25m³, R=6÷&lt;=10m, ñaát caáp IV</v>
          </cell>
          <cell r="D957" t="str">
            <v>100m³</v>
          </cell>
          <cell r="E957">
            <v>1</v>
          </cell>
          <cell r="G957">
            <v>295018</v>
          </cell>
          <cell r="H957">
            <v>728491</v>
          </cell>
        </row>
        <row r="958">
          <cell r="B958" t="str">
            <v>AB.27231</v>
          </cell>
          <cell r="C958" t="str">
            <v>Ñaøo keânh möông baèng maùy ñaøo &lt;=1,6m³, R=6÷&lt;=10m, ñaát caáp I</v>
          </cell>
          <cell r="D958" t="str">
            <v>100m³</v>
          </cell>
          <cell r="E958">
            <v>1</v>
          </cell>
          <cell r="G958">
            <v>169727</v>
          </cell>
          <cell r="H958">
            <v>389784</v>
          </cell>
        </row>
        <row r="959">
          <cell r="B959" t="str">
            <v>AB.27232</v>
          </cell>
          <cell r="C959" t="str">
            <v>Ñaøo keânh möông baèng maùy ñaøo &lt;=1,6m³, R=6÷&lt;=10m, ñaát caáp II</v>
          </cell>
          <cell r="D959" t="str">
            <v>100m³</v>
          </cell>
          <cell r="E959">
            <v>1</v>
          </cell>
          <cell r="G959">
            <v>211976</v>
          </cell>
          <cell r="H959">
            <v>438025</v>
          </cell>
        </row>
        <row r="960">
          <cell r="B960" t="str">
            <v>AB.27233</v>
          </cell>
          <cell r="C960" t="str">
            <v>Ñaøo keânh möông baèng maùy ñaøo &lt;=1,6m³, R=6÷&lt;=10m, ñaát caáp III</v>
          </cell>
          <cell r="D960" t="str">
            <v>100m³</v>
          </cell>
          <cell r="E960">
            <v>1</v>
          </cell>
          <cell r="G960">
            <v>252040</v>
          </cell>
          <cell r="H960">
            <v>517140</v>
          </cell>
        </row>
        <row r="961">
          <cell r="B961" t="str">
            <v>AB.27234</v>
          </cell>
          <cell r="C961" t="str">
            <v>Ñaøo keânh möông baèng maùy ñaøo &lt;=1,6m³, R=6÷&lt;=10m, ñaát caáp IV</v>
          </cell>
          <cell r="D961" t="str">
            <v>100m³</v>
          </cell>
          <cell r="E961">
            <v>1</v>
          </cell>
          <cell r="G961">
            <v>295018</v>
          </cell>
          <cell r="H961">
            <v>750625</v>
          </cell>
        </row>
        <row r="962">
          <cell r="B962" t="str">
            <v>AB.27241</v>
          </cell>
          <cell r="C962" t="str">
            <v>Ñaøo keânh möông baèng maùy ñaøo &lt;=2,3m³, R=6÷&lt;=10m, ñaát caáp I</v>
          </cell>
          <cell r="D962" t="str">
            <v>100m³</v>
          </cell>
          <cell r="E962">
            <v>1</v>
          </cell>
          <cell r="G962">
            <v>169727</v>
          </cell>
          <cell r="H962">
            <v>420708</v>
          </cell>
        </row>
        <row r="963">
          <cell r="B963" t="str">
            <v>AB.27242</v>
          </cell>
          <cell r="C963" t="str">
            <v>Ñaøo keânh möông baèng maùy ñaøo &lt;=2,3m³, R=6÷&lt;=10m, ñaát caáp II</v>
          </cell>
          <cell r="D963" t="str">
            <v>100m³</v>
          </cell>
          <cell r="E963">
            <v>1</v>
          </cell>
          <cell r="G963">
            <v>211976</v>
          </cell>
          <cell r="H963">
            <v>510109</v>
          </cell>
        </row>
        <row r="964">
          <cell r="B964" t="str">
            <v>AB.27243</v>
          </cell>
          <cell r="C964" t="str">
            <v>Ñaøo keânh möông baèng maùy ñaøo &lt;=2,3m³, R=6÷&lt;=10m, ñaát caáp III</v>
          </cell>
          <cell r="D964" t="str">
            <v>100m³</v>
          </cell>
          <cell r="E964">
            <v>1</v>
          </cell>
          <cell r="G964">
            <v>252040</v>
          </cell>
          <cell r="H964">
            <v>649468</v>
          </cell>
        </row>
        <row r="965">
          <cell r="B965" t="str">
            <v>AB.27244</v>
          </cell>
          <cell r="C965" t="str">
            <v>Ñaøo keânh möông baèng maùy ñaøo &lt;=2,3m³, R=6÷&lt;=10m, ñaát caáp IV</v>
          </cell>
          <cell r="D965" t="str">
            <v>100m³</v>
          </cell>
          <cell r="E965">
            <v>1</v>
          </cell>
          <cell r="G965">
            <v>295018</v>
          </cell>
          <cell r="H965">
            <v>915040</v>
          </cell>
        </row>
        <row r="966">
          <cell r="B966" t="str">
            <v>AB.27311</v>
          </cell>
          <cell r="C966" t="str">
            <v>Ñaøo keânh möông baèng maùy ñaøo &lt;=0,8m³, R=10m÷&lt;=20m, ñaát caáp I</v>
          </cell>
          <cell r="D966" t="str">
            <v>100m³</v>
          </cell>
          <cell r="E966">
            <v>1</v>
          </cell>
          <cell r="G966">
            <v>152608</v>
          </cell>
          <cell r="H966">
            <v>362759</v>
          </cell>
        </row>
        <row r="967">
          <cell r="B967" t="str">
            <v>AB.27312</v>
          </cell>
          <cell r="C967" t="str">
            <v>Ñaøo keânh möông baèng maùy ñaøo &lt;=0,8m³, R=10m÷&lt;=20m, ñaát caáp II</v>
          </cell>
          <cell r="D967" t="str">
            <v>100m³</v>
          </cell>
          <cell r="E967">
            <v>1</v>
          </cell>
          <cell r="G967">
            <v>191580</v>
          </cell>
          <cell r="H967">
            <v>430951</v>
          </cell>
        </row>
        <row r="968">
          <cell r="B968" t="str">
            <v>AB.27313</v>
          </cell>
          <cell r="C968" t="str">
            <v>Ñaøo keânh möông baèng maùy ñaøo &lt;=0,8m³, R=10m÷&lt;=20m, ñaát caáp III</v>
          </cell>
          <cell r="D968" t="str">
            <v>100m³</v>
          </cell>
          <cell r="E968">
            <v>1</v>
          </cell>
          <cell r="G968">
            <v>226545</v>
          </cell>
          <cell r="H968">
            <v>542497</v>
          </cell>
        </row>
        <row r="969">
          <cell r="B969" t="str">
            <v>AB.27314</v>
          </cell>
          <cell r="C969" t="str">
            <v>Ñaøo keânh möông baèng maùy ñaøo &lt;=0,8m³, R=10m÷&lt;=20m, ñaát caáp IV</v>
          </cell>
          <cell r="D969" t="str">
            <v>100m³</v>
          </cell>
          <cell r="E969">
            <v>1</v>
          </cell>
          <cell r="G969">
            <v>265516</v>
          </cell>
          <cell r="H969">
            <v>695053</v>
          </cell>
        </row>
        <row r="970">
          <cell r="B970" t="str">
            <v>AB.27321</v>
          </cell>
          <cell r="C970" t="str">
            <v>Ñaøo keânh möông baèng maùy ñaøo &lt;=1,25m³, R=10m÷&lt;=20m, ñaát caáp I</v>
          </cell>
          <cell r="D970" t="str">
            <v>100m³</v>
          </cell>
          <cell r="E970">
            <v>1</v>
          </cell>
          <cell r="G970">
            <v>152608</v>
          </cell>
          <cell r="H970">
            <v>401689</v>
          </cell>
        </row>
        <row r="971">
          <cell r="B971" t="str">
            <v>AB.27322</v>
          </cell>
          <cell r="C971" t="str">
            <v>Ñaøo keânh möông baèng maùy ñaøo &lt;=1,25m³, R=10m÷&lt;=20m, ñaát caáp II</v>
          </cell>
          <cell r="D971" t="str">
            <v>100m³</v>
          </cell>
          <cell r="E971">
            <v>1</v>
          </cell>
          <cell r="G971">
            <v>191580</v>
          </cell>
          <cell r="H971">
            <v>469095</v>
          </cell>
        </row>
        <row r="972">
          <cell r="B972" t="str">
            <v>AB.27323</v>
          </cell>
          <cell r="C972" t="str">
            <v>Ñaøo keânh möông baèng maùy ñaøo &lt;=1,25m³, R=10m÷&lt;=20m, ñaát caáp III</v>
          </cell>
          <cell r="D972" t="str">
            <v>100m³</v>
          </cell>
          <cell r="E972">
            <v>1</v>
          </cell>
          <cell r="G972">
            <v>226545</v>
          </cell>
          <cell r="H972">
            <v>565989</v>
          </cell>
        </row>
        <row r="973">
          <cell r="B973" t="str">
            <v>AB.27324</v>
          </cell>
          <cell r="C973" t="str">
            <v>Ñaøo keânh möông baèng maùy ñaøo &lt;=1,25m³, R=10m÷&lt;=20m, ñaát caáp IV</v>
          </cell>
          <cell r="D973" t="str">
            <v>100m³</v>
          </cell>
          <cell r="E973">
            <v>1</v>
          </cell>
          <cell r="G973">
            <v>265516</v>
          </cell>
          <cell r="H973">
            <v>765218</v>
          </cell>
        </row>
        <row r="974">
          <cell r="B974" t="str">
            <v>AB.27331</v>
          </cell>
          <cell r="C974" t="str">
            <v>Ñaøo keânh möông baèng maùy ñaøo &lt;=1,6m³, R=10m÷&lt;=20m, ñaát caáp I</v>
          </cell>
          <cell r="D974" t="str">
            <v>100m³</v>
          </cell>
          <cell r="E974">
            <v>1</v>
          </cell>
          <cell r="G974">
            <v>152608</v>
          </cell>
          <cell r="H974">
            <v>397719</v>
          </cell>
        </row>
        <row r="975">
          <cell r="B975" t="str">
            <v>AB.27332</v>
          </cell>
          <cell r="C975" t="str">
            <v>Ñaøo keânh möông baèng maùy ñaøo &lt;=1,6m³, R=10m÷&lt;=20m, ñaát caáp II</v>
          </cell>
          <cell r="D975" t="str">
            <v>100m³</v>
          </cell>
          <cell r="E975">
            <v>1</v>
          </cell>
          <cell r="G975">
            <v>191580</v>
          </cell>
          <cell r="H975">
            <v>452464</v>
          </cell>
        </row>
        <row r="976">
          <cell r="B976" t="str">
            <v>AB.27333</v>
          </cell>
          <cell r="C976" t="str">
            <v>Ñaøo keânh möông baèng maùy ñaøo &lt;=1,6m³, R=10m÷&lt;=20m, ñaát caáp III</v>
          </cell>
          <cell r="D976" t="str">
            <v>100m³</v>
          </cell>
          <cell r="E976">
            <v>1</v>
          </cell>
          <cell r="G976">
            <v>226545</v>
          </cell>
          <cell r="H976">
            <v>536153</v>
          </cell>
        </row>
        <row r="977">
          <cell r="B977" t="str">
            <v>AB.27334</v>
          </cell>
          <cell r="C977" t="str">
            <v>Ñaøo keânh möông baèng maùy ñaøo &lt;=1,6m³, R=10m÷&lt;=20m, ñaát caáp IV</v>
          </cell>
          <cell r="D977" t="str">
            <v>100m³</v>
          </cell>
          <cell r="E977">
            <v>1</v>
          </cell>
          <cell r="G977">
            <v>265516</v>
          </cell>
          <cell r="H977">
            <v>770353</v>
          </cell>
        </row>
        <row r="978">
          <cell r="B978" t="str">
            <v>AB.27341</v>
          </cell>
          <cell r="C978" t="str">
            <v>Ñaøo keânh möông baèng maùy ñaøo &lt;=2,3m³, R=10m÷&lt;=20m, ñaát caáp I</v>
          </cell>
          <cell r="D978" t="str">
            <v>100m³</v>
          </cell>
          <cell r="E978">
            <v>1</v>
          </cell>
          <cell r="G978">
            <v>152608</v>
          </cell>
          <cell r="H978">
            <v>427604</v>
          </cell>
        </row>
        <row r="979">
          <cell r="B979" t="str">
            <v>AB.27342</v>
          </cell>
          <cell r="C979" t="str">
            <v>Ñaøo keânh möông baèng maùy ñaøo &lt;=2,3m³, R=10m÷&lt;=20m, ñaát caáp II</v>
          </cell>
          <cell r="D979" t="str">
            <v>100m³</v>
          </cell>
          <cell r="E979">
            <v>1</v>
          </cell>
          <cell r="G979">
            <v>191580</v>
          </cell>
          <cell r="H979">
            <v>522808</v>
          </cell>
        </row>
        <row r="980">
          <cell r="B980" t="str">
            <v>AB.27343</v>
          </cell>
          <cell r="C980" t="str">
            <v>Ñaøo keânh möông baèng maùy ñaøo &lt;=2,3m³, R=10m÷&lt;=20m, ñaát caáp III</v>
          </cell>
          <cell r="D980" t="str">
            <v>100m³</v>
          </cell>
          <cell r="E980">
            <v>1</v>
          </cell>
          <cell r="G980">
            <v>226545</v>
          </cell>
          <cell r="H980">
            <v>657455</v>
          </cell>
        </row>
        <row r="981">
          <cell r="B981" t="str">
            <v>AB.27344</v>
          </cell>
          <cell r="C981" t="str">
            <v>Ñaøo keânh möông baèng maùy ñaøo &lt;=2,3m³, R=10m÷&lt;=20m, ñaát caáp IV</v>
          </cell>
          <cell r="D981" t="str">
            <v>100m³</v>
          </cell>
          <cell r="E981">
            <v>1</v>
          </cell>
          <cell r="G981">
            <v>265516</v>
          </cell>
          <cell r="H981">
            <v>928831</v>
          </cell>
        </row>
        <row r="982">
          <cell r="B982" t="str">
            <v>AB.27411</v>
          </cell>
          <cell r="C982" t="str">
            <v>Ñaøo keânh möông baèng maùy ñaøo &lt;=0,8m³, R keâng&gt;=20m, ñaát caáp I</v>
          </cell>
          <cell r="D982" t="str">
            <v>100m³</v>
          </cell>
          <cell r="E982">
            <v>1</v>
          </cell>
          <cell r="G982">
            <v>144960</v>
          </cell>
          <cell r="H982">
            <v>336279</v>
          </cell>
        </row>
        <row r="983">
          <cell r="B983" t="str">
            <v>AB.27412</v>
          </cell>
          <cell r="C983" t="str">
            <v>Ñaøo keânh möông baèng maùy ñaøo &lt;=0,8m³, R keâng&gt;=20m, ñaát caáp II</v>
          </cell>
          <cell r="D983" t="str">
            <v>100m³</v>
          </cell>
          <cell r="E983">
            <v>1</v>
          </cell>
          <cell r="G983">
            <v>176282</v>
          </cell>
          <cell r="H983">
            <v>396503</v>
          </cell>
        </row>
        <row r="984">
          <cell r="B984" t="str">
            <v>AB.27413</v>
          </cell>
          <cell r="C984" t="str">
            <v>Ñaøo keânh möông baèng maùy ñaøo &lt;=0,8m³, R keâng&gt;=20m, ñaát caáp III</v>
          </cell>
          <cell r="D984" t="str">
            <v>100m³</v>
          </cell>
          <cell r="E984">
            <v>1</v>
          </cell>
          <cell r="G984">
            <v>208698</v>
          </cell>
          <cell r="H984">
            <v>498910</v>
          </cell>
        </row>
        <row r="985">
          <cell r="B985" t="str">
            <v>AB.27414</v>
          </cell>
          <cell r="C985" t="str">
            <v>Ñaøo keânh möông baèng maùy ñaøo &lt;=0,8m³, R keâng&gt;=20m, ñaát caáp IV</v>
          </cell>
          <cell r="D985" t="str">
            <v>100m³</v>
          </cell>
          <cell r="E985">
            <v>1</v>
          </cell>
          <cell r="G985">
            <v>248762</v>
          </cell>
          <cell r="H985">
            <v>639749</v>
          </cell>
        </row>
        <row r="986">
          <cell r="B986" t="str">
            <v>AB.27421</v>
          </cell>
          <cell r="C986" t="str">
            <v>Ñaøo keânh möông baèng maùy ñaøo &lt;=1,25m³, R keâng&gt;=20m, ñaát caáp I</v>
          </cell>
          <cell r="D986" t="str">
            <v>100m³</v>
          </cell>
          <cell r="E986">
            <v>1</v>
          </cell>
          <cell r="G986">
            <v>144960</v>
          </cell>
          <cell r="H986">
            <v>368593</v>
          </cell>
        </row>
        <row r="987">
          <cell r="B987" t="str">
            <v>AB.27422</v>
          </cell>
          <cell r="C987" t="str">
            <v>Ñaøo keânh möông baèng maùy ñaøo &lt;=1,25m³, R keâng&gt;=20m, ñaát caáp II</v>
          </cell>
          <cell r="D987" t="str">
            <v>100m³</v>
          </cell>
          <cell r="E987">
            <v>1</v>
          </cell>
          <cell r="G987">
            <v>176282</v>
          </cell>
          <cell r="H987">
            <v>431594</v>
          </cell>
        </row>
        <row r="988">
          <cell r="B988" t="str">
            <v>AB.27423</v>
          </cell>
          <cell r="C988" t="str">
            <v>Ñaøo keânh möông baèng maùy ñaøo &lt;=1,25m³, R keâng&gt;=20m, ñaát caáp III</v>
          </cell>
          <cell r="D988" t="str">
            <v>100m³</v>
          </cell>
          <cell r="E988">
            <v>1</v>
          </cell>
          <cell r="G988">
            <v>208698</v>
          </cell>
          <cell r="H988">
            <v>520612</v>
          </cell>
        </row>
        <row r="989">
          <cell r="B989" t="str">
            <v>AB.27424</v>
          </cell>
          <cell r="C989" t="str">
            <v>Ñaøo keânh möông baèng maùy ñaøo &lt;=1,25m³, R keâng&gt;=20m, ñaát caáp IV</v>
          </cell>
          <cell r="D989" t="str">
            <v>100m³</v>
          </cell>
          <cell r="E989">
            <v>1</v>
          </cell>
          <cell r="G989">
            <v>248762</v>
          </cell>
          <cell r="H989">
            <v>705965</v>
          </cell>
        </row>
        <row r="990">
          <cell r="B990" t="str">
            <v>AB.27431</v>
          </cell>
          <cell r="C990" t="str">
            <v>Ñaøo keânh möông baèng maùy ñaøo &lt;=1,6m³, R keâng&gt;=20m, ñaát caáp I</v>
          </cell>
          <cell r="D990" t="str">
            <v>100m³</v>
          </cell>
          <cell r="E990">
            <v>1</v>
          </cell>
          <cell r="G990">
            <v>144960</v>
          </cell>
          <cell r="H990">
            <v>364971</v>
          </cell>
        </row>
        <row r="991">
          <cell r="B991" t="str">
            <v>AB.27432</v>
          </cell>
          <cell r="C991" t="str">
            <v>Ñaøo keânh möông baèng maùy ñaøo &lt;=1,6m³, R keâng&gt;=20m, ñaát caáp II</v>
          </cell>
          <cell r="D991" t="str">
            <v>100m³</v>
          </cell>
          <cell r="E991">
            <v>1</v>
          </cell>
          <cell r="G991">
            <v>176282</v>
          </cell>
          <cell r="H991">
            <v>484386</v>
          </cell>
        </row>
        <row r="992">
          <cell r="B992" t="str">
            <v>AB.27433</v>
          </cell>
          <cell r="C992" t="str">
            <v>Ñaøo keânh möông baèng maùy ñaøo &lt;=1,6m³, R keâng&gt;=20m, ñaát caáp III</v>
          </cell>
          <cell r="D992" t="str">
            <v>100m³</v>
          </cell>
          <cell r="E992">
            <v>1</v>
          </cell>
          <cell r="G992">
            <v>208698</v>
          </cell>
          <cell r="H992">
            <v>491883</v>
          </cell>
        </row>
        <row r="993">
          <cell r="B993" t="str">
            <v>AB.27434</v>
          </cell>
          <cell r="C993" t="str">
            <v>Ñaøo keânh möông baèng maùy ñaøo &lt;=1,6m³, R keâng&gt;=20m, ñaát caáp IV</v>
          </cell>
          <cell r="D993" t="str">
            <v>100m³</v>
          </cell>
          <cell r="E993">
            <v>1</v>
          </cell>
          <cell r="G993">
            <v>248762</v>
          </cell>
          <cell r="H993">
            <v>712575</v>
          </cell>
        </row>
        <row r="994">
          <cell r="B994" t="str">
            <v>AB.27441</v>
          </cell>
          <cell r="C994" t="str">
            <v>Ñaøo keânh möông baèng maùy ñaøo &lt;=2,3m³, R keâng&gt;=20m, ñaát caáp I</v>
          </cell>
          <cell r="D994" t="str">
            <v>100m³</v>
          </cell>
          <cell r="E994">
            <v>1</v>
          </cell>
          <cell r="G994">
            <v>144960</v>
          </cell>
          <cell r="H994">
            <v>391547</v>
          </cell>
        </row>
        <row r="995">
          <cell r="B995" t="str">
            <v>AB.27442</v>
          </cell>
          <cell r="C995" t="str">
            <v>Ñaøo keânh möông baèng maùy ñaøo &lt;=2,3m³, R keâng&gt;=20m, ñaát caáp II</v>
          </cell>
          <cell r="D995" t="str">
            <v>100m³</v>
          </cell>
          <cell r="E995">
            <v>1</v>
          </cell>
          <cell r="G995">
            <v>176282</v>
          </cell>
          <cell r="H995">
            <v>480556</v>
          </cell>
        </row>
        <row r="996">
          <cell r="B996" t="str">
            <v>AB.27443</v>
          </cell>
          <cell r="C996" t="str">
            <v>Ñaøo keânh möông baèng maùy ñaøo &lt;=2,3m³, R keâng&gt;=20m, ñaát caáp III</v>
          </cell>
          <cell r="D996" t="str">
            <v>100m³</v>
          </cell>
          <cell r="E996">
            <v>1</v>
          </cell>
          <cell r="G996">
            <v>208698</v>
          </cell>
          <cell r="H996">
            <v>603747</v>
          </cell>
        </row>
        <row r="997">
          <cell r="B997" t="str">
            <v>AB.27444</v>
          </cell>
          <cell r="C997" t="str">
            <v>Ñaøo keânh möông baèng maùy ñaøo &lt;=2,3m³, R keâng&gt;=20m, ñaát caáp IV</v>
          </cell>
          <cell r="D997" t="str">
            <v>100m³</v>
          </cell>
          <cell r="E997">
            <v>1</v>
          </cell>
          <cell r="G997">
            <v>248762</v>
          </cell>
          <cell r="H997">
            <v>854088</v>
          </cell>
        </row>
        <row r="998">
          <cell r="B998" t="str">
            <v>AB.27451</v>
          </cell>
          <cell r="C998" t="str">
            <v>Ñaøo keânh möông baèng maùy ñaøo &lt;=3,6m³, R keâng&gt;=20m, ñaát caáp I</v>
          </cell>
          <cell r="D998" t="str">
            <v>100m³</v>
          </cell>
          <cell r="E998">
            <v>1</v>
          </cell>
          <cell r="G998">
            <v>144960</v>
          </cell>
          <cell r="H998">
            <v>422743</v>
          </cell>
        </row>
        <row r="999">
          <cell r="B999" t="str">
            <v>AB.27452</v>
          </cell>
          <cell r="C999" t="str">
            <v>Ñaøo keânh möông baèng maùy ñaøo &lt;=3,6m³, R keâng&gt;=20m, ñaát caáp II</v>
          </cell>
          <cell r="D999" t="str">
            <v>100m³</v>
          </cell>
          <cell r="E999">
            <v>1</v>
          </cell>
          <cell r="G999">
            <v>176282</v>
          </cell>
          <cell r="H999">
            <v>516366</v>
          </cell>
        </row>
        <row r="1000">
          <cell r="B1000" t="str">
            <v>AB.27453</v>
          </cell>
          <cell r="C1000" t="str">
            <v>Ñaøo keânh möông baèng maùy ñaøo &lt;=3,6m³, R keâng&gt;=20m, ñaát caáp III</v>
          </cell>
          <cell r="D1000" t="str">
            <v>100m³</v>
          </cell>
          <cell r="E1000">
            <v>1</v>
          </cell>
          <cell r="G1000">
            <v>208698</v>
          </cell>
          <cell r="H1000">
            <v>649138</v>
          </cell>
        </row>
        <row r="1001">
          <cell r="B1001" t="str">
            <v>AB.27454</v>
          </cell>
          <cell r="C1001" t="str">
            <v>Ñaøo keânh möông baèng maùy ñaøo &lt;=3,6m³, R keâng&gt;=20m, ñaát caáp IV</v>
          </cell>
          <cell r="D1001" t="str">
            <v>100m³</v>
          </cell>
          <cell r="E1001">
            <v>1</v>
          </cell>
          <cell r="G1001">
            <v>248762</v>
          </cell>
          <cell r="H1001">
            <v>919867</v>
          </cell>
        </row>
        <row r="1002">
          <cell r="B1002" t="str">
            <v>AB.28111</v>
          </cell>
          <cell r="C1002" t="str">
            <v>Ñaøo keânh möông neàn ñöôøng treân neàn ñaát meàm, yeáu baèng phöông phaùp ñaøo chuyeån, toå hôïp 2 maùy ñaøo</v>
          </cell>
          <cell r="D1002" t="str">
            <v>100m³</v>
          </cell>
          <cell r="E1002">
            <v>1</v>
          </cell>
          <cell r="G1002">
            <v>247670</v>
          </cell>
          <cell r="H1002">
            <v>738189</v>
          </cell>
        </row>
        <row r="1003">
          <cell r="B1003" t="str">
            <v>AB.28121</v>
          </cell>
          <cell r="C1003" t="str">
            <v>Ñaøo keânh möông neàn ñöôøng treân neàn ñaát meàm, yeáu baèng phöông phaùp ñaøo chuyeån, toå hôïp 2 maùy ñaøo 3</v>
          </cell>
          <cell r="D1003" t="str">
            <v>100m³</v>
          </cell>
          <cell r="E1003">
            <v>1</v>
          </cell>
          <cell r="G1003">
            <v>247670</v>
          </cell>
          <cell r="H1003">
            <v>1107280</v>
          </cell>
        </row>
        <row r="1004">
          <cell r="B1004" t="str">
            <v>AB.28131</v>
          </cell>
          <cell r="C1004" t="str">
            <v>Ñaøo keânh möông neàn ñöôøng treân neàn ñaát meàm, yeáu baèng phöông phaùp ñaøo chuyeån, toå hôïp 4 maùy ñaøo</v>
          </cell>
          <cell r="D1004" t="str">
            <v>100m³</v>
          </cell>
          <cell r="E1004">
            <v>1</v>
          </cell>
          <cell r="G1004">
            <v>247670</v>
          </cell>
          <cell r="H1004">
            <v>1476380</v>
          </cell>
        </row>
        <row r="1005">
          <cell r="B1005" t="str">
            <v>AB.28211</v>
          </cell>
          <cell r="C1005" t="str">
            <v>Naïo veùt keânh möông treân neàn ñaát meàm, yeáu baèng toå hôïp maùy xaùng caïp + maùy ñaøo</v>
          </cell>
          <cell r="D1005">
            <v>100.3</v>
          </cell>
          <cell r="E1005">
            <v>1</v>
          </cell>
          <cell r="G1005">
            <v>209062</v>
          </cell>
          <cell r="H1005">
            <v>783426</v>
          </cell>
        </row>
        <row r="1006">
          <cell r="B1006" t="str">
            <v>AB.28221</v>
          </cell>
          <cell r="C1006" t="str">
            <v>Môû roäng keânh möông treân neàn ñaát meàm, yeáu baèng toå hôïp maùy xaùng caïp + maùy ñaøo</v>
          </cell>
          <cell r="D1006">
            <v>100.3</v>
          </cell>
          <cell r="E1006">
            <v>1</v>
          </cell>
          <cell r="G1006">
            <v>209062</v>
          </cell>
          <cell r="H1006">
            <v>762097</v>
          </cell>
        </row>
        <row r="1007">
          <cell r="B1007" t="str">
            <v>AB.65110</v>
          </cell>
          <cell r="C1007" t="str">
            <v>Ñaép ñaát coâng trình baèng ñaàm coùc, ñoä chaët yeâu caàu K = 0,85</v>
          </cell>
          <cell r="D1007" t="str">
            <v>100m³</v>
          </cell>
          <cell r="E1007">
            <v>1</v>
          </cell>
          <cell r="G1007">
            <v>327342</v>
          </cell>
          <cell r="H1007">
            <v>192766</v>
          </cell>
        </row>
        <row r="1008">
          <cell r="B1008" t="str">
            <v>AB.65120</v>
          </cell>
          <cell r="C1008" t="str">
            <v>Ñaép ñaát coâng trình baèng ñaàm coùc, ñoä chaët yeâu caàu K = 0,90</v>
          </cell>
          <cell r="D1008" t="str">
            <v>100m³</v>
          </cell>
          <cell r="E1008">
            <v>1</v>
          </cell>
          <cell r="G1008">
            <v>375806</v>
          </cell>
          <cell r="H1008">
            <v>221305</v>
          </cell>
        </row>
        <row r="1009">
          <cell r="B1009" t="str">
            <v>AB.65130</v>
          </cell>
          <cell r="C1009" t="str">
            <v>Ñaép ñaát coâng trình baèng ñaàm coùc, ñoä chaët yeâu caàu K = 095</v>
          </cell>
          <cell r="D1009" t="str">
            <v>100m³</v>
          </cell>
          <cell r="E1009">
            <v>1</v>
          </cell>
          <cell r="G1009">
            <v>432772</v>
          </cell>
          <cell r="H1009">
            <v>254851</v>
          </cell>
        </row>
        <row r="1010">
          <cell r="B1010" t="str">
            <v>AB.67110</v>
          </cell>
          <cell r="C1010" t="str">
            <v>Ñaép ñaù coâng trình baèng ñaù hoãn hôïp, duøng maùy uûi 180 CV</v>
          </cell>
          <cell r="D1010" t="str">
            <v>100m³</v>
          </cell>
          <cell r="E1010">
            <v>1</v>
          </cell>
          <cell r="G1010">
            <v>197335</v>
          </cell>
          <cell r="H1010">
            <v>1530010</v>
          </cell>
        </row>
        <row r="1011">
          <cell r="B1011" t="str">
            <v>AB.67120</v>
          </cell>
          <cell r="C1011" t="str">
            <v>Ñaép ñaù coâng trình baèng ñaù hoãn hôïp, duøng maùy uûi 320 CV</v>
          </cell>
          <cell r="D1011" t="str">
            <v>100m³</v>
          </cell>
          <cell r="E1011">
            <v>1</v>
          </cell>
          <cell r="G1011">
            <v>197335</v>
          </cell>
          <cell r="H1011">
            <v>1482620</v>
          </cell>
        </row>
        <row r="1012">
          <cell r="B1012" t="str">
            <v>AB.68110</v>
          </cell>
          <cell r="C1012" t="str">
            <v>Ñaép ñaù lôùp ñeäm döôùi lôùp BT baûn maët baèng ñaù coù Dmax &lt;= 80mm</v>
          </cell>
          <cell r="D1012" t="str">
            <v>100m³</v>
          </cell>
          <cell r="E1012">
            <v>1</v>
          </cell>
          <cell r="G1012">
            <v>465109</v>
          </cell>
          <cell r="H1012">
            <v>3573200</v>
          </cell>
        </row>
        <row r="1013">
          <cell r="B1013" t="str">
            <v>AB.68120</v>
          </cell>
          <cell r="C1013" t="str">
            <v>Ñaép ñaù lôùp chuyeån tieáp giöõa lôùp ñeäm vaø thaân ñaäp baèng ñaù coù Dmax &lt;= 400mm</v>
          </cell>
          <cell r="D1013" t="str">
            <v>100m³</v>
          </cell>
          <cell r="E1013">
            <v>1</v>
          </cell>
          <cell r="G1013">
            <v>109266</v>
          </cell>
          <cell r="H1013">
            <v>1406170</v>
          </cell>
        </row>
        <row r="1014">
          <cell r="B1014" t="str">
            <v>AB.68210</v>
          </cell>
          <cell r="C1014" t="str">
            <v>Ñaép ñaát ñaù, caùt coâng trình baèng maùy, daép ñaù thaân ñaäp baèng ñaù coù Dmax &lt;= 800mm</v>
          </cell>
          <cell r="D1014" t="str">
            <v>100m³</v>
          </cell>
          <cell r="E1014">
            <v>1</v>
          </cell>
          <cell r="G1014">
            <v>109266</v>
          </cell>
          <cell r="H1014">
            <v>1284680</v>
          </cell>
        </row>
        <row r="1015">
          <cell r="B1015" t="str">
            <v>AB.68220</v>
          </cell>
          <cell r="C1015" t="str">
            <v>Ñaép ñaát ñaù, caùt coâng trình baèng maùy, daép ñaù ñaäp BT baûn maëtÑaép ñaù thaân ñaäp baèng ñaù coù 800 &lt;= Dmax &lt;= 1200mm</v>
          </cell>
          <cell r="D1015" t="str">
            <v>100m³</v>
          </cell>
          <cell r="E1015">
            <v>1</v>
          </cell>
          <cell r="G1015">
            <v>109266</v>
          </cell>
          <cell r="H1015">
            <v>1025930</v>
          </cell>
        </row>
        <row r="1016">
          <cell r="B1016" t="str">
            <v>AB.68310</v>
          </cell>
          <cell r="C1016" t="str">
            <v>Ñaép lôùp gia coá maùi ñaäp baèng ñaù taûng 0,45 &lt;= D &lt;= 1m</v>
          </cell>
          <cell r="D1016" t="str">
            <v>100m³</v>
          </cell>
          <cell r="E1016">
            <v>1</v>
          </cell>
          <cell r="G1016">
            <v>295018</v>
          </cell>
          <cell r="H1016">
            <v>1894130</v>
          </cell>
        </row>
        <row r="1017">
          <cell r="B1017" t="str">
            <v>AB.68410</v>
          </cell>
          <cell r="C1017" t="str">
            <v>Ñaép ñaù nuùt haàm baèng maùy uûi</v>
          </cell>
          <cell r="D1017" t="str">
            <v>100m³</v>
          </cell>
          <cell r="E1017">
            <v>1</v>
          </cell>
          <cell r="H1017">
            <v>1032670</v>
          </cell>
        </row>
        <row r="1018">
          <cell r="B1018" t="str">
            <v>AB.31111</v>
          </cell>
          <cell r="C1018" t="str">
            <v>Ñaøo neàn ñöôøng baèng maùy ñaøo &lt;=0,4m³ ñoå leân phöông tieän vaän chuyeån, ñaát caáp I</v>
          </cell>
          <cell r="D1018" t="str">
            <v>100m³</v>
          </cell>
          <cell r="E1018">
            <v>1</v>
          </cell>
          <cell r="G1018">
            <v>141682</v>
          </cell>
          <cell r="H1018">
            <v>353744</v>
          </cell>
        </row>
        <row r="1019">
          <cell r="B1019" t="str">
            <v>AB.31112</v>
          </cell>
          <cell r="C1019" t="str">
            <v>Ñaøo neàn ñöôøng baèng maùy ñaøo &lt;=0,4m³ ñoå leân phöông tieän vaän chuyeån, ñaát caáp II</v>
          </cell>
          <cell r="D1019" t="str">
            <v>100m³</v>
          </cell>
          <cell r="E1019">
            <v>1</v>
          </cell>
          <cell r="G1019">
            <v>176647</v>
          </cell>
          <cell r="H1019">
            <v>409561</v>
          </cell>
        </row>
        <row r="1020">
          <cell r="B1020" t="str">
            <v>AB.31113</v>
          </cell>
          <cell r="C1020" t="str">
            <v>Ñaøo neàn ñöôøng baèng maùy ñaøo &lt;=0,4m³ ñoå leân phöông tieän vaän chuyeån, ñaát caáp III</v>
          </cell>
          <cell r="D1020" t="str">
            <v>100m³</v>
          </cell>
          <cell r="E1020">
            <v>1</v>
          </cell>
          <cell r="G1020">
            <v>210883</v>
          </cell>
          <cell r="H1020">
            <v>497335</v>
          </cell>
        </row>
        <row r="1021">
          <cell r="B1021" t="str">
            <v>AB.31121</v>
          </cell>
          <cell r="C1021" t="str">
            <v>Ñaøo neàn ñöôøng baèng maùy ñaøo &lt;=0,8m³ ñoå leân phöông tieän vaän chuyeån, ñaát caáp I</v>
          </cell>
          <cell r="D1021" t="str">
            <v>100m³</v>
          </cell>
          <cell r="E1021">
            <v>1</v>
          </cell>
          <cell r="G1021">
            <v>141682</v>
          </cell>
          <cell r="H1021">
            <v>399544</v>
          </cell>
        </row>
        <row r="1022">
          <cell r="B1022" t="str">
            <v>AB.31122</v>
          </cell>
          <cell r="C1022" t="str">
            <v>Ñaøo neàn ñöôøng baèng maùy ñaøo &lt;=0,8m³ ñoå leân phöông tieän vaän chuyeån, ñaát caáp II</v>
          </cell>
          <cell r="D1022" t="str">
            <v>100m³</v>
          </cell>
          <cell r="E1022">
            <v>1</v>
          </cell>
          <cell r="G1022">
            <v>176647</v>
          </cell>
          <cell r="H1022">
            <v>471252</v>
          </cell>
        </row>
        <row r="1023">
          <cell r="B1023" t="str">
            <v>AB.31123</v>
          </cell>
          <cell r="C1023" t="str">
            <v>Ñaøo neàn ñöôøng baèng maùy ñaøo &lt;=0,8m³ ñoå leân phöông tieän vaän chuyeån, ñaát caáp III</v>
          </cell>
          <cell r="D1023" t="str">
            <v>100m³</v>
          </cell>
          <cell r="E1023">
            <v>1</v>
          </cell>
          <cell r="G1023">
            <v>210883</v>
          </cell>
          <cell r="H1023">
            <v>586313</v>
          </cell>
        </row>
        <row r="1024">
          <cell r="B1024" t="str">
            <v>AB.31124</v>
          </cell>
          <cell r="C1024" t="str">
            <v>Ñaøo neàn ñöôøng baèng maùy ñaøo &lt;=0,8m³ ñoå leân phöông tieän vaän chuyeån, ñaát caáp IV</v>
          </cell>
          <cell r="D1024" t="str">
            <v>100m³</v>
          </cell>
          <cell r="E1024">
            <v>1</v>
          </cell>
          <cell r="G1024">
            <v>244756</v>
          </cell>
          <cell r="H1024">
            <v>646537</v>
          </cell>
        </row>
        <row r="1025">
          <cell r="B1025" t="str">
            <v>AB.31131</v>
          </cell>
          <cell r="C1025" t="str">
            <v>Ñaøo neàn ñöôøng baèng maùy ñaøo &lt;=1,25m³ ñoå leân phöông tieän vaän chuyeån, ñaát caáp I</v>
          </cell>
          <cell r="D1025" t="str">
            <v>100m³</v>
          </cell>
          <cell r="E1025">
            <v>1</v>
          </cell>
          <cell r="G1025">
            <v>141682</v>
          </cell>
          <cell r="H1025">
            <v>442321</v>
          </cell>
        </row>
        <row r="1026">
          <cell r="B1026" t="str">
            <v>AB.31132</v>
          </cell>
          <cell r="C1026" t="str">
            <v>Ñaøo neàn ñöôøng baèng maùy ñaøo &lt;=1,25m³ ñoå leân phöông tieän vaän chuyeån, ñaát caáp II</v>
          </cell>
          <cell r="D1026" t="str">
            <v>100m³</v>
          </cell>
          <cell r="E1026">
            <v>1</v>
          </cell>
          <cell r="G1026">
            <v>176647</v>
          </cell>
          <cell r="H1026">
            <v>513197</v>
          </cell>
        </row>
        <row r="1027">
          <cell r="B1027" t="str">
            <v>AB.31133</v>
          </cell>
          <cell r="C1027" t="str">
            <v>Ñaøo neàn ñöôøng baèng maùy ñaøo &lt;=1,25m³ ñoå leân phöông tieän vaän chuyeån, ñaát caáp III</v>
          </cell>
          <cell r="D1027" t="str">
            <v>100m³</v>
          </cell>
          <cell r="E1027">
            <v>1</v>
          </cell>
          <cell r="G1027">
            <v>210883</v>
          </cell>
          <cell r="H1027">
            <v>596214</v>
          </cell>
        </row>
        <row r="1028">
          <cell r="B1028" t="str">
            <v>AB.31134</v>
          </cell>
          <cell r="C1028" t="str">
            <v>Ñaøo neàn ñöôøng baèng maùy ñaøo &lt;=1,25m³ ñoå leân phöông tieän vaän chuyeån, ñaát caáp IV</v>
          </cell>
          <cell r="D1028" t="str">
            <v>100m³</v>
          </cell>
          <cell r="E1028">
            <v>1</v>
          </cell>
          <cell r="G1028">
            <v>244756</v>
          </cell>
          <cell r="H1028">
            <v>797975</v>
          </cell>
        </row>
        <row r="1029">
          <cell r="B1029" t="str">
            <v>AB.31141</v>
          </cell>
          <cell r="C1029" t="str">
            <v>Ñaøo neàn ñöôøng baèng maùy ñaøo &lt;=1,6m³ ñoå leân phöông tieän vaän chuyeån, ñaát caáp I</v>
          </cell>
          <cell r="D1029" t="str">
            <v>100m³</v>
          </cell>
          <cell r="E1029">
            <v>1</v>
          </cell>
          <cell r="G1029">
            <v>141682</v>
          </cell>
          <cell r="H1029">
            <v>436639</v>
          </cell>
        </row>
        <row r="1030">
          <cell r="B1030" t="str">
            <v>AB.31142</v>
          </cell>
          <cell r="C1030" t="str">
            <v>Ñaøo neàn ñöôøng baèng maùy ñaøo &lt;=1,6m³ ñoå leân phöông tieän vaän chuyeån, ñaát caáp II</v>
          </cell>
          <cell r="D1030" t="str">
            <v>100m³</v>
          </cell>
          <cell r="E1030">
            <v>1</v>
          </cell>
          <cell r="G1030">
            <v>176647</v>
          </cell>
          <cell r="H1030">
            <v>493313</v>
          </cell>
        </row>
        <row r="1031">
          <cell r="B1031" t="str">
            <v>AB.31143</v>
          </cell>
          <cell r="C1031" t="str">
            <v>Ñaøo neàn ñöôøng baèng maùy ñaøo &lt;=1,6m³ ñoå leân phöông tieän vaän chuyeån, ñaát caáp III</v>
          </cell>
          <cell r="D1031" t="str">
            <v>100m³</v>
          </cell>
          <cell r="E1031">
            <v>1</v>
          </cell>
          <cell r="G1031">
            <v>210883</v>
          </cell>
          <cell r="H1031">
            <v>580862</v>
          </cell>
        </row>
        <row r="1032">
          <cell r="B1032" t="str">
            <v>AB.31144</v>
          </cell>
          <cell r="C1032" t="str">
            <v>Ñaøo neàn ñöôøng baèng maùy ñaøo &lt;=1,6m³ ñoå leân phöông tieän vaän chuyeån, ñaát caáp IV</v>
          </cell>
          <cell r="D1032" t="str">
            <v>100m³</v>
          </cell>
          <cell r="E1032">
            <v>1</v>
          </cell>
          <cell r="G1032">
            <v>244756</v>
          </cell>
          <cell r="H1032">
            <v>821843</v>
          </cell>
        </row>
        <row r="1033">
          <cell r="B1033" t="str">
            <v>AB.31151</v>
          </cell>
          <cell r="C1033" t="str">
            <v>Ñaøo neàn ñöôøng baèng maùy ñaøo &lt;=2,3m³ ñoå leân phöông tieän vaän chuyeån, ñaát caáp I</v>
          </cell>
          <cell r="D1033" t="str">
            <v>100m³</v>
          </cell>
          <cell r="E1033">
            <v>1</v>
          </cell>
          <cell r="G1033">
            <v>141682</v>
          </cell>
          <cell r="H1033">
            <v>470192</v>
          </cell>
        </row>
        <row r="1034">
          <cell r="B1034" t="str">
            <v>AB.31152</v>
          </cell>
          <cell r="C1034" t="str">
            <v>Ñaøo neàn ñöôøng baèng maùy ñaøo &lt;=2,3m³ ñoå leân phöông tieän vaän chuyeån, ñaát caáp II</v>
          </cell>
          <cell r="D1034" t="str">
            <v>100m³</v>
          </cell>
          <cell r="E1034">
            <v>1</v>
          </cell>
          <cell r="G1034">
            <v>176647</v>
          </cell>
          <cell r="H1034">
            <v>565397</v>
          </cell>
        </row>
        <row r="1035">
          <cell r="B1035" t="str">
            <v>AB.31153</v>
          </cell>
          <cell r="C1035" t="str">
            <v>Ñaøo neàn ñöôøng baèng maùy ñaøo &lt;=2,3m³ ñoå leân phöông tieän vaän chuyeån, ñaát caáp III</v>
          </cell>
          <cell r="D1035" t="str">
            <v>100m³</v>
          </cell>
          <cell r="E1035">
            <v>1</v>
          </cell>
          <cell r="G1035">
            <v>210883</v>
          </cell>
          <cell r="H1035">
            <v>707931</v>
          </cell>
        </row>
        <row r="1036">
          <cell r="B1036" t="str">
            <v>AB.31154</v>
          </cell>
          <cell r="C1036" t="str">
            <v>Ñaøo neàn ñöôøng baèng maùy ñaøo &lt;=2,3m³ ñoå leân phöông tieän vaän chuyeån, ñaát caáp IV</v>
          </cell>
          <cell r="D1036" t="str">
            <v>100m³</v>
          </cell>
          <cell r="E1036">
            <v>1</v>
          </cell>
          <cell r="G1036">
            <v>244756</v>
          </cell>
          <cell r="H1036">
            <v>986259</v>
          </cell>
        </row>
        <row r="1037">
          <cell r="B1037" t="str">
            <v>AB.31161</v>
          </cell>
          <cell r="C1037" t="str">
            <v>Ñaøo neàn ñöôøng baèng maùy ñaøo &lt;=3,6m³ ñoå leân phöông tieän vaän chuyeån, ñaát caáp I</v>
          </cell>
          <cell r="D1037" t="str">
            <v>100m³</v>
          </cell>
          <cell r="E1037">
            <v>1</v>
          </cell>
          <cell r="G1037">
            <v>141682</v>
          </cell>
          <cell r="H1037">
            <v>485318</v>
          </cell>
        </row>
        <row r="1038">
          <cell r="B1038" t="str">
            <v>AB.31162</v>
          </cell>
          <cell r="C1038" t="str">
            <v>Ñaøo neàn ñöôøng baèng maùy ñaøo &lt;=3,6m³ ñoå leân phöông tieän vaän chuyeån, ñaát caáp II</v>
          </cell>
          <cell r="D1038" t="str">
            <v>100m³</v>
          </cell>
          <cell r="E1038">
            <v>1</v>
          </cell>
          <cell r="G1038">
            <v>176647</v>
          </cell>
          <cell r="H1038">
            <v>583794</v>
          </cell>
        </row>
        <row r="1039">
          <cell r="B1039" t="str">
            <v>AB.31163</v>
          </cell>
          <cell r="C1039" t="str">
            <v>Ñaøo neàn ñöôøng baèng maùy ñaøo &lt;=3,6m³ ñoå leân phöông tieän vaän chuyeån, ñaát caáp III</v>
          </cell>
          <cell r="D1039" t="str">
            <v>100m³</v>
          </cell>
          <cell r="E1039">
            <v>1</v>
          </cell>
          <cell r="G1039">
            <v>210883</v>
          </cell>
          <cell r="H1039">
            <v>733162</v>
          </cell>
        </row>
        <row r="1040">
          <cell r="B1040" t="str">
            <v>AB.31164</v>
          </cell>
          <cell r="C1040" t="str">
            <v>Ñaøo neàn ñöôøng baèng maùy ñaøo &lt;=3,6m³ ñoå leân phöông tieän vaän chuyeån, ñaát caáp IV</v>
          </cell>
          <cell r="D1040" t="str">
            <v>100m³</v>
          </cell>
          <cell r="E1040">
            <v>1</v>
          </cell>
          <cell r="G1040">
            <v>244756</v>
          </cell>
          <cell r="H1040">
            <v>1026440</v>
          </cell>
        </row>
        <row r="1041">
          <cell r="B1041" t="str">
            <v>AB.32111</v>
          </cell>
          <cell r="C1041" t="str">
            <v>Ñaøo neàn ñöôøng baèng maùy uûi &lt;=75CV, vaän chuyeån trong phaïm vi &lt;=50m, ñaát caáp I</v>
          </cell>
          <cell r="D1041" t="str">
            <v>100m³</v>
          </cell>
          <cell r="E1041">
            <v>1</v>
          </cell>
          <cell r="G1041">
            <v>120193</v>
          </cell>
          <cell r="H1041">
            <v>328650</v>
          </cell>
        </row>
        <row r="1042">
          <cell r="B1042" t="str">
            <v>AB.32112</v>
          </cell>
          <cell r="C1042" t="str">
            <v>Ñaøo neàn ñöôøng baèng maùy uûi &lt;=75CV, vaän chuyeån trong phaïm vi &lt;=50m, ñaát caáp II</v>
          </cell>
          <cell r="D1042" t="str">
            <v>100m³</v>
          </cell>
          <cell r="E1042">
            <v>1</v>
          </cell>
          <cell r="G1042">
            <v>152972</v>
          </cell>
          <cell r="H1042">
            <v>402209</v>
          </cell>
        </row>
        <row r="1043">
          <cell r="B1043" t="str">
            <v>AB.32113</v>
          </cell>
          <cell r="C1043" t="str">
            <v>Ñaøo neàn ñöôøng baèng maùy uûi &lt;=75CV, vaän chuyeån trong phaïm vi &lt;=50m, ñaát caáp III</v>
          </cell>
          <cell r="D1043" t="str">
            <v>100m³</v>
          </cell>
          <cell r="E1043">
            <v>1</v>
          </cell>
          <cell r="G1043">
            <v>178468</v>
          </cell>
          <cell r="H1043">
            <v>483190</v>
          </cell>
        </row>
        <row r="1044">
          <cell r="B1044" t="str">
            <v>AB.32114</v>
          </cell>
          <cell r="C1044" t="str">
            <v>Ñaøo neàn ñöôøng baèng maùy uûi &lt;=75CV, vaän chuyeån trong phaïm vi &lt;=50m, ñaát caáp IV</v>
          </cell>
          <cell r="D1044" t="str">
            <v>100m³</v>
          </cell>
          <cell r="E1044">
            <v>1</v>
          </cell>
          <cell r="G1044">
            <v>196679</v>
          </cell>
          <cell r="H1044">
            <v>638405</v>
          </cell>
        </row>
        <row r="1045">
          <cell r="B1045" t="str">
            <v>AB.32121</v>
          </cell>
          <cell r="C1045" t="str">
            <v>Ñaøo neàn ñöôøng baèng maùy uûi &lt;=110CV, vaän chuyeån trong phaïm vi &lt;=50m, ñaát caáp I</v>
          </cell>
          <cell r="D1045" t="str">
            <v>100m³</v>
          </cell>
          <cell r="E1045">
            <v>1</v>
          </cell>
          <cell r="G1045">
            <v>120193</v>
          </cell>
          <cell r="H1045">
            <v>397325</v>
          </cell>
        </row>
        <row r="1046">
          <cell r="B1046" t="str">
            <v>AB.32122</v>
          </cell>
          <cell r="C1046" t="str">
            <v>Ñaøo neàn ñöôøng baèng maùy uûi &lt;=110CV, vaän chuyeån trong phaïm vi &lt;=50m, ñaát caáp II</v>
          </cell>
          <cell r="D1046" t="str">
            <v>100m³</v>
          </cell>
          <cell r="E1046">
            <v>1</v>
          </cell>
          <cell r="G1046">
            <v>152972</v>
          </cell>
          <cell r="H1046">
            <v>486348</v>
          </cell>
        </row>
        <row r="1047">
          <cell r="B1047" t="str">
            <v>AB.32123</v>
          </cell>
          <cell r="C1047" t="str">
            <v>Ñaøo neàn ñöôøng baèng maùy uûi &lt;=110CV, vaän chuyeån trong phaïm vi &lt;=50m, ñaát caáp III</v>
          </cell>
          <cell r="D1047" t="str">
            <v>100m³</v>
          </cell>
          <cell r="E1047">
            <v>1</v>
          </cell>
          <cell r="G1047">
            <v>178468</v>
          </cell>
          <cell r="H1047">
            <v>584742</v>
          </cell>
        </row>
        <row r="1048">
          <cell r="B1048" t="str">
            <v>AB.32124</v>
          </cell>
          <cell r="C1048" t="str">
            <v>Ñaøo neàn ñöôøng baèng maùy uûi &lt;=110CV, vaän chuyeån trong phaïm vi &lt;=50m, ñaát caáp IV</v>
          </cell>
          <cell r="D1048" t="str">
            <v>100m³</v>
          </cell>
          <cell r="E1048">
            <v>1</v>
          </cell>
          <cell r="G1048">
            <v>196679</v>
          </cell>
          <cell r="H1048">
            <v>789027</v>
          </cell>
        </row>
        <row r="1049">
          <cell r="B1049" t="str">
            <v>AB.32131</v>
          </cell>
          <cell r="C1049" t="str">
            <v>Ñaøo neàn ñöôøng baèng maùy uûi &lt;=140CV, vaän chuyeån trong phaïm vi &lt;=50m, ñaát caáp I</v>
          </cell>
          <cell r="D1049" t="str">
            <v>100m³</v>
          </cell>
          <cell r="E1049">
            <v>1</v>
          </cell>
          <cell r="G1049">
            <v>120193</v>
          </cell>
          <cell r="H1049">
            <v>471552</v>
          </cell>
        </row>
        <row r="1050">
          <cell r="B1050" t="str">
            <v>AB.32132</v>
          </cell>
          <cell r="C1050" t="str">
            <v>Ñaøo neàn ñöôøng baèng maùy uûi &lt;=140CV, vaän chuyeån trong phaïm vi &lt;=50m, ñaát caáp II</v>
          </cell>
          <cell r="D1050" t="str">
            <v>100m³</v>
          </cell>
          <cell r="E1050">
            <v>1</v>
          </cell>
          <cell r="G1050">
            <v>152972</v>
          </cell>
          <cell r="H1050">
            <v>586712</v>
          </cell>
        </row>
        <row r="1051">
          <cell r="B1051" t="str">
            <v>AB.32133</v>
          </cell>
          <cell r="C1051" t="str">
            <v>Ñaøo neàn ñöôøng baèng maùy uûi &lt;=140CV, vaän chuyeån trong phaïm vi &lt;=50m, ñaát caáp III</v>
          </cell>
          <cell r="D1051" t="str">
            <v>100m³</v>
          </cell>
          <cell r="E1051">
            <v>1</v>
          </cell>
          <cell r="G1051">
            <v>178468</v>
          </cell>
          <cell r="H1051">
            <v>717631</v>
          </cell>
        </row>
        <row r="1052">
          <cell r="B1052" t="str">
            <v>AB.32134</v>
          </cell>
          <cell r="C1052" t="str">
            <v>Ñaøo neàn ñöôøng baèng maùy uûi &lt;=140CV, vaän chuyeån trong phaïm vi &lt;=50m, ñaát caáp IV</v>
          </cell>
          <cell r="D1052" t="str">
            <v>100m³</v>
          </cell>
          <cell r="E1052">
            <v>1</v>
          </cell>
          <cell r="G1052">
            <v>196679</v>
          </cell>
          <cell r="H1052">
            <v>967348</v>
          </cell>
        </row>
        <row r="1053">
          <cell r="B1053" t="str">
            <v>AB.32141</v>
          </cell>
          <cell r="C1053" t="str">
            <v>Ñaøo neàn ñöôøng baèng maùy uûi &lt;=180CV, vaän chuyeån trong phaïm vi &lt;=50m, ñaát caáp I</v>
          </cell>
          <cell r="D1053" t="str">
            <v>100m³</v>
          </cell>
          <cell r="E1053">
            <v>1</v>
          </cell>
          <cell r="G1053">
            <v>120193</v>
          </cell>
          <cell r="H1053">
            <v>446707</v>
          </cell>
        </row>
        <row r="1054">
          <cell r="B1054" t="str">
            <v>AB.32142</v>
          </cell>
          <cell r="C1054" t="str">
            <v>Ñaøo neàn ñöôøng baèng maùy uûi &lt;=180CV, vaän chuyeån trong phaïm vi &lt;=50m, ñaát caáp II</v>
          </cell>
          <cell r="D1054" t="str">
            <v>100m³</v>
          </cell>
          <cell r="E1054">
            <v>1</v>
          </cell>
          <cell r="G1054">
            <v>152972</v>
          </cell>
          <cell r="H1054">
            <v>523207</v>
          </cell>
        </row>
        <row r="1055">
          <cell r="B1055" t="str">
            <v>AB.32143</v>
          </cell>
          <cell r="C1055" t="str">
            <v>Ñaøo neàn ñöôøng baèng maùy uûi &lt;=180CV, vaän chuyeån trong phaïm vi &lt;=50m, ñaát caáp III</v>
          </cell>
          <cell r="D1055" t="str">
            <v>100m³</v>
          </cell>
          <cell r="E1055">
            <v>1</v>
          </cell>
          <cell r="G1055">
            <v>178468</v>
          </cell>
          <cell r="H1055">
            <v>583314</v>
          </cell>
        </row>
        <row r="1056">
          <cell r="B1056" t="str">
            <v>AB.32144</v>
          </cell>
          <cell r="C1056" t="str">
            <v>Ñaøo neàn ñöôøng baèng maùy uûi &lt;=180CV, vaän chuyeån trong phaïm vi &lt;=50m, ñaát caáp IV</v>
          </cell>
          <cell r="D1056" t="str">
            <v>100m³</v>
          </cell>
          <cell r="E1056">
            <v>1</v>
          </cell>
          <cell r="G1056">
            <v>196679</v>
          </cell>
          <cell r="H1056">
            <v>829208</v>
          </cell>
        </row>
        <row r="1057">
          <cell r="B1057" t="str">
            <v>AB.32151</v>
          </cell>
          <cell r="C1057" t="str">
            <v>Ñaøo neàn ñöôøng baèng maùy uûi &lt;=240CV, vaän chuyeån trong phaïm vi &lt;=50m, ñaát caáp I</v>
          </cell>
          <cell r="D1057" t="str">
            <v>100m³</v>
          </cell>
          <cell r="E1057">
            <v>1</v>
          </cell>
          <cell r="G1057">
            <v>120193</v>
          </cell>
          <cell r="H1057">
            <v>352686</v>
          </cell>
        </row>
        <row r="1058">
          <cell r="B1058" t="str">
            <v>AB.32152</v>
          </cell>
          <cell r="C1058" t="str">
            <v>Ñaøo neàn ñöôøng baèng maùy uûi &lt;=240CV, vaän chuyeån trong phaïm vi &lt;=50m, ñaát caáp II</v>
          </cell>
          <cell r="D1058" t="str">
            <v>100m³</v>
          </cell>
          <cell r="E1058">
            <v>1</v>
          </cell>
          <cell r="G1058">
            <v>152972</v>
          </cell>
          <cell r="H1058">
            <v>419942</v>
          </cell>
        </row>
        <row r="1059">
          <cell r="B1059" t="str">
            <v>AB.32153</v>
          </cell>
          <cell r="C1059" t="str">
            <v>Ñaøo neàn ñöôøng baèng maùy uûi &lt;=240CV, vaän chuyeån trong phaïm vi &lt;=50m, ñaát caáp III</v>
          </cell>
          <cell r="D1059" t="str">
            <v>100m³</v>
          </cell>
          <cell r="E1059">
            <v>1</v>
          </cell>
          <cell r="G1059">
            <v>178468</v>
          </cell>
          <cell r="H1059">
            <v>498681</v>
          </cell>
        </row>
        <row r="1060">
          <cell r="B1060" t="str">
            <v>AB.32154</v>
          </cell>
          <cell r="C1060" t="str">
            <v>Ñaøo neàn ñöôøng baèng maùy uûi &lt;=240CV, vaän chuyeån trong phaïm vi &lt;=50m, ñaát caáp IV</v>
          </cell>
          <cell r="D1060" t="str">
            <v>100m³</v>
          </cell>
          <cell r="E1060">
            <v>1</v>
          </cell>
          <cell r="G1060">
            <v>196679</v>
          </cell>
          <cell r="H1060">
            <v>672564</v>
          </cell>
        </row>
        <row r="1061">
          <cell r="B1061" t="str">
            <v>AB.32161</v>
          </cell>
          <cell r="C1061" t="str">
            <v>Ñaøo neàn ñöôøng baèng maùy uûi &lt;=320CV, vaän chuyeån trong phaïm vi &lt;=50m, ñaát caáp I</v>
          </cell>
          <cell r="D1061" t="str">
            <v>100m³</v>
          </cell>
          <cell r="E1061">
            <v>1</v>
          </cell>
          <cell r="G1061">
            <v>120193</v>
          </cell>
          <cell r="H1061">
            <v>363875</v>
          </cell>
        </row>
        <row r="1062">
          <cell r="B1062" t="str">
            <v>AB.32162</v>
          </cell>
          <cell r="C1062" t="str">
            <v>Ñaøo neàn ñöôøng baèng maùy uûi &lt;=320CV, vaän chuyeån trong phaïm vi &lt;=50m, ñaát caáp II</v>
          </cell>
          <cell r="D1062" t="str">
            <v>100m³</v>
          </cell>
          <cell r="E1062">
            <v>1</v>
          </cell>
          <cell r="G1062">
            <v>152972</v>
          </cell>
          <cell r="H1062">
            <v>415857</v>
          </cell>
        </row>
        <row r="1063">
          <cell r="B1063" t="str">
            <v>AB.32163</v>
          </cell>
          <cell r="C1063" t="str">
            <v>Ñaøo neàn ñöôøng baèng maùy uûi &lt;=320CV, vaän chuyeån trong phaïm vi &lt;=50m, ñaát caáp III</v>
          </cell>
          <cell r="D1063" t="str">
            <v>100m³</v>
          </cell>
          <cell r="E1063">
            <v>1</v>
          </cell>
          <cell r="G1063">
            <v>178468</v>
          </cell>
          <cell r="H1063">
            <v>458799</v>
          </cell>
        </row>
        <row r="1064">
          <cell r="B1064" t="str">
            <v>AB.32164</v>
          </cell>
          <cell r="C1064" t="str">
            <v>Ñaøo neàn ñöôøng baèng maùy uûi &lt;=320CV, vaän chuyeån trong phaïm vi &lt;=50m, ñaát caáp IV</v>
          </cell>
          <cell r="D1064" t="str">
            <v>100m³</v>
          </cell>
          <cell r="E1064">
            <v>1</v>
          </cell>
          <cell r="G1064">
            <v>196679</v>
          </cell>
          <cell r="H1064">
            <v>619266</v>
          </cell>
        </row>
        <row r="1065">
          <cell r="B1065" t="str">
            <v>AB.32171</v>
          </cell>
          <cell r="C1065" t="str">
            <v>Ñaøo neàn ñöôøng baèng maùy uûi &lt;=75CV, vaän chuyeån ñaát trong phaïm vi &gt;50 ñeán &lt;=70m, ñaát caáp I</v>
          </cell>
          <cell r="D1065" t="str">
            <v>100m³</v>
          </cell>
          <cell r="E1065">
            <v>1</v>
          </cell>
          <cell r="G1065">
            <v>120193</v>
          </cell>
          <cell r="H1065">
            <v>401534</v>
          </cell>
        </row>
        <row r="1066">
          <cell r="B1066" t="str">
            <v>AB.32172</v>
          </cell>
          <cell r="C1066" t="str">
            <v>Ñaøo neàn ñöôøng baèng maùy uûi &lt;=75CV, vaän chuyeån ñaát trong phaïm vi &gt;50 ñeán &lt;=70m, ñaát caáp II</v>
          </cell>
          <cell r="D1066" t="str">
            <v>100m³</v>
          </cell>
          <cell r="E1066">
            <v>1</v>
          </cell>
          <cell r="G1066">
            <v>152972</v>
          </cell>
          <cell r="H1066">
            <v>506135</v>
          </cell>
        </row>
        <row r="1067">
          <cell r="B1067" t="str">
            <v>AB.32173</v>
          </cell>
          <cell r="C1067" t="str">
            <v>Ñaøo neàn ñöôøng baèng maùy uûi &lt;=75CV, vaän chuyeån ñaát trong phaïm vi &gt;50 ñeán &lt;=70m, ñaát caáp III</v>
          </cell>
          <cell r="D1067" t="str">
            <v>100m³</v>
          </cell>
          <cell r="E1067">
            <v>1</v>
          </cell>
          <cell r="G1067">
            <v>178468</v>
          </cell>
          <cell r="H1067">
            <v>719387</v>
          </cell>
        </row>
        <row r="1068">
          <cell r="B1068" t="str">
            <v>AB.32174</v>
          </cell>
          <cell r="C1068" t="str">
            <v>Ñaøo neàn ñöôøng baèng maùy uûi &lt;=75CV, vaän chuyeån ñaát trong phaïm vi &gt;50 ñeán &lt;=70m, ñaát caáp IV</v>
          </cell>
          <cell r="D1068" t="str">
            <v>100m³</v>
          </cell>
          <cell r="E1068">
            <v>1</v>
          </cell>
          <cell r="G1068">
            <v>196679</v>
          </cell>
          <cell r="H1068">
            <v>971105</v>
          </cell>
        </row>
        <row r="1069">
          <cell r="B1069" t="str">
            <v>AB.32181</v>
          </cell>
          <cell r="C1069" t="str">
            <v>Ñaøo neàn ñöôøng baèng maùy uûi &lt;=110CV, vaän chuyeån ñaát trong phaïm vi &gt;50 ñeán &lt;=70m, ñaát caáp I</v>
          </cell>
          <cell r="D1069" t="str">
            <v>100m³</v>
          </cell>
          <cell r="E1069">
            <v>1</v>
          </cell>
          <cell r="G1069">
            <v>120193</v>
          </cell>
          <cell r="H1069">
            <v>536951</v>
          </cell>
        </row>
        <row r="1070">
          <cell r="B1070" t="str">
            <v>AB.32182</v>
          </cell>
          <cell r="C1070" t="str">
            <v>Ñaøo neàn ñöôøng baèng maùy uûi &lt;=110CV, vaän chuyeån ñaát trong phaïm vi &gt;50 ñeán &lt;=70m, ñaát caáp II</v>
          </cell>
          <cell r="D1070" t="str">
            <v>100m³</v>
          </cell>
          <cell r="E1070">
            <v>1</v>
          </cell>
          <cell r="G1070">
            <v>152972</v>
          </cell>
          <cell r="H1070">
            <v>655024</v>
          </cell>
        </row>
        <row r="1071">
          <cell r="B1071" t="str">
            <v>AB.32183</v>
          </cell>
          <cell r="C1071" t="str">
            <v>Ñaøo neàn ñöôøng baèng maùy uûi &lt;=110CV, vaän chuyeån ñaát trong phaïm vi &gt;50 ñeán &lt;=70m, ñaát caáp III</v>
          </cell>
          <cell r="D1071" t="str">
            <v>100m³</v>
          </cell>
          <cell r="E1071">
            <v>1</v>
          </cell>
          <cell r="G1071">
            <v>178468</v>
          </cell>
          <cell r="H1071">
            <v>787153</v>
          </cell>
        </row>
        <row r="1072">
          <cell r="B1072" t="str">
            <v>AB.32184</v>
          </cell>
          <cell r="C1072" t="str">
            <v>Ñaøo neàn ñöôøng baèng maùy uûi &lt;=110CV, vaän chuyeån ñaát trong phaïm vi &gt;50 ñeán &lt;=70m, ñaát caáp IV</v>
          </cell>
          <cell r="D1072" t="str">
            <v>100m³</v>
          </cell>
          <cell r="E1072">
            <v>1</v>
          </cell>
          <cell r="G1072">
            <v>196679</v>
          </cell>
          <cell r="H1072">
            <v>1062660</v>
          </cell>
        </row>
        <row r="1073">
          <cell r="B1073" t="str">
            <v>AB.32191</v>
          </cell>
          <cell r="C1073" t="str">
            <v>Ñaøo neàn ñöôøng baèng maùy uûi &lt;=140CV, vaän chuyeån ñaát trong phaïm vi &gt;50 ñeán &lt;=70m, ñaát caáp I</v>
          </cell>
          <cell r="D1073" t="str">
            <v>100m³</v>
          </cell>
          <cell r="E1073">
            <v>1</v>
          </cell>
          <cell r="G1073">
            <v>120193</v>
          </cell>
          <cell r="H1073">
            <v>613381</v>
          </cell>
        </row>
        <row r="1074">
          <cell r="B1074" t="str">
            <v>AB.32192</v>
          </cell>
          <cell r="C1074" t="str">
            <v>Ñaøo neàn ñöôøng baèng maùy uûi &lt;=140CV, vaän chuyeån ñaát trong phaïm vi &gt;50 ñeán &lt;=70m, ñaát caáp II</v>
          </cell>
          <cell r="D1074" t="str">
            <v>100m³</v>
          </cell>
          <cell r="E1074">
            <v>1</v>
          </cell>
          <cell r="G1074">
            <v>152972</v>
          </cell>
          <cell r="H1074">
            <v>654596</v>
          </cell>
        </row>
        <row r="1075">
          <cell r="B1075" t="str">
            <v>AB.32193</v>
          </cell>
          <cell r="C1075" t="str">
            <v>Ñaøo neàn ñöôøng baèng maùy uûi &lt;=140CV, vaän chuyeån ñaát trong phaïm vi &gt;50 ñeán &lt;=70m, ñaát caáp III</v>
          </cell>
          <cell r="D1075" t="str">
            <v>100m³</v>
          </cell>
          <cell r="E1075">
            <v>1</v>
          </cell>
          <cell r="G1075">
            <v>178468</v>
          </cell>
          <cell r="H1075">
            <v>840065</v>
          </cell>
        </row>
        <row r="1076">
          <cell r="B1076" t="str">
            <v>AB.32194</v>
          </cell>
          <cell r="C1076" t="str">
            <v>Ñaøo neàn ñöôøng baèng maùy uûi &lt;=140CV, vaän chuyeån ñaát trong phaïm vi &gt;50 ñeán &lt;=70m, ñaát caáp IV</v>
          </cell>
          <cell r="D1076" t="str">
            <v>100m³</v>
          </cell>
          <cell r="E1076">
            <v>1</v>
          </cell>
          <cell r="G1076">
            <v>196679</v>
          </cell>
          <cell r="H1076">
            <v>1134630</v>
          </cell>
        </row>
        <row r="1077">
          <cell r="B1077" t="str">
            <v>AB.32201</v>
          </cell>
          <cell r="C1077" t="str">
            <v>Ñaøo neàn ñöôøng baèng maùy uûi &lt;=180CV, vaän chuyeån ñaát trong phaïm vi &gt;50 ñeán &lt;=70m, ñaát caáp I</v>
          </cell>
          <cell r="D1077" t="str">
            <v>100m³</v>
          </cell>
          <cell r="E1077">
            <v>1</v>
          </cell>
          <cell r="G1077">
            <v>120193</v>
          </cell>
          <cell r="H1077">
            <v>553261</v>
          </cell>
        </row>
        <row r="1078">
          <cell r="B1078" t="str">
            <v>AB.32202</v>
          </cell>
          <cell r="C1078" t="str">
            <v>Ñaøo neàn ñöôøng baèng maùy uûi &lt;=180CV, vaän chuyeån ñaát trong phaïm vi &gt;50 ñeán &lt;=70m, ñaát caáp II</v>
          </cell>
          <cell r="D1078" t="str">
            <v>100m³</v>
          </cell>
          <cell r="E1078">
            <v>1</v>
          </cell>
          <cell r="G1078">
            <v>152972</v>
          </cell>
          <cell r="H1078">
            <v>695333</v>
          </cell>
        </row>
        <row r="1079">
          <cell r="B1079" t="str">
            <v>AB.32203</v>
          </cell>
          <cell r="C1079" t="str">
            <v>Ñaøo neàn ñöôøng baèng maùy uûi &lt;=180CV, vaän chuyeån ñaát trong phaïm vi &gt;50 ñeán &lt;=70m, ñaát caáp III</v>
          </cell>
          <cell r="D1079" t="str">
            <v>100m³</v>
          </cell>
          <cell r="E1079">
            <v>1</v>
          </cell>
          <cell r="G1079">
            <v>178468</v>
          </cell>
          <cell r="H1079">
            <v>933030</v>
          </cell>
        </row>
        <row r="1080">
          <cell r="B1080" t="str">
            <v>AB.32204</v>
          </cell>
          <cell r="C1080" t="str">
            <v>Ñaøo neàn ñöôøng baèng maùy uûi &lt;=180CV, vaän chuyeån ñaát trong phaïm vi &gt;50 ñeán &lt;=70m, ñaát caáp IV</v>
          </cell>
          <cell r="D1080" t="str">
            <v>100m³</v>
          </cell>
          <cell r="E1080">
            <v>1</v>
          </cell>
          <cell r="G1080">
            <v>196679</v>
          </cell>
          <cell r="H1080">
            <v>1111990</v>
          </cell>
        </row>
        <row r="1081">
          <cell r="B1081" t="str">
            <v>AB.32211</v>
          </cell>
          <cell r="C1081" t="str">
            <v>Ñaøo neàn ñöôøng baèng maùy uûi &lt;=240CV, vaän chuyeån ñaát trong phaïm vi &gt;50 ñeán &lt;=70m, ñaát caáp I</v>
          </cell>
          <cell r="D1081" t="str">
            <v>100m³</v>
          </cell>
          <cell r="E1081">
            <v>1</v>
          </cell>
          <cell r="G1081">
            <v>120193</v>
          </cell>
          <cell r="H1081">
            <v>547893</v>
          </cell>
        </row>
        <row r="1082">
          <cell r="B1082" t="str">
            <v>AB.32212</v>
          </cell>
          <cell r="C1082" t="str">
            <v>Ñaøo neàn ñöôøng baèng maùy uûi &lt;=240CV, vaän chuyeån ñaát trong phaïm vi &gt;50 ñeán &lt;=70m, ñaát caáp II</v>
          </cell>
          <cell r="D1082" t="str">
            <v>100m³</v>
          </cell>
          <cell r="E1082">
            <v>1</v>
          </cell>
          <cell r="G1082">
            <v>152972</v>
          </cell>
          <cell r="H1082">
            <v>679125</v>
          </cell>
        </row>
        <row r="1083">
          <cell r="B1083" t="str">
            <v>AB.32213</v>
          </cell>
          <cell r="C1083" t="str">
            <v>Ñaøo neàn ñöôøng baèng maùy uûi &lt;=240CV, vaän chuyeån ñaát trong phaïm vi &gt;50 ñeán &lt;=70m, ñaát caáp III</v>
          </cell>
          <cell r="D1083" t="str">
            <v>100m³</v>
          </cell>
          <cell r="E1083">
            <v>1</v>
          </cell>
          <cell r="G1083">
            <v>178468</v>
          </cell>
          <cell r="H1083">
            <v>989161</v>
          </cell>
        </row>
        <row r="1084">
          <cell r="B1084" t="str">
            <v>AB.32214</v>
          </cell>
          <cell r="C1084" t="str">
            <v>Ñaøo neàn ñöôøng baèng maùy uûi &lt;=240CV, vaän chuyeån ñaát trong phaïm vi &gt;50 ñeán &lt;=70m, ñaát caáp IV</v>
          </cell>
          <cell r="D1084" t="str">
            <v>100m³</v>
          </cell>
          <cell r="E1084">
            <v>1</v>
          </cell>
          <cell r="G1084">
            <v>196679</v>
          </cell>
          <cell r="H1084">
            <v>1335290</v>
          </cell>
        </row>
        <row r="1085">
          <cell r="B1085" t="str">
            <v>AB.32221</v>
          </cell>
          <cell r="C1085" t="str">
            <v>Ñaøo neàn ñöôøng baèng maùy uûi &lt;=320CV, vaän chuyeån ñaát trong phaïm vi &gt;50 ñeán &lt;=70m, ñaát caáp I</v>
          </cell>
          <cell r="D1085" t="str">
            <v>100m³</v>
          </cell>
          <cell r="E1085">
            <v>1</v>
          </cell>
          <cell r="G1085">
            <v>120193</v>
          </cell>
          <cell r="H1085">
            <v>411337</v>
          </cell>
        </row>
        <row r="1086">
          <cell r="B1086" t="str">
            <v>AB.32222</v>
          </cell>
          <cell r="C1086" t="str">
            <v>Ñaøo neàn ñöôøng baèng maùy uûi &lt;=320CV, vaän chuyeån ñaát trong phaïm vi &gt;50 ñeán &lt;=70m, ñaát caáp II</v>
          </cell>
          <cell r="D1086" t="str">
            <v>100m³</v>
          </cell>
          <cell r="E1086">
            <v>1</v>
          </cell>
          <cell r="G1086">
            <v>152972</v>
          </cell>
          <cell r="H1086">
            <v>494961</v>
          </cell>
        </row>
        <row r="1087">
          <cell r="B1087" t="str">
            <v>AB.32223</v>
          </cell>
          <cell r="C1087" t="str">
            <v>Ñaøo neàn ñöôøng baèng maùy uûi &lt;=320CV, vaän chuyeån ñaát trong phaïm vi &gt;50 ñeán &lt;=70m, ñaát caáp III</v>
          </cell>
          <cell r="D1087" t="str">
            <v>100m³</v>
          </cell>
          <cell r="E1087">
            <v>1</v>
          </cell>
          <cell r="G1087">
            <v>178468</v>
          </cell>
          <cell r="H1087">
            <v>632827</v>
          </cell>
        </row>
        <row r="1088">
          <cell r="B1088" t="str">
            <v>AB.32224</v>
          </cell>
          <cell r="C1088" t="str">
            <v>Ñaøo neàn ñöôøng baèng maùy uûi &lt;=320CV, vaän chuyeån ñaát trong phaïm vi &gt;50 ñeán &lt;=70m, ñaát caáp IV</v>
          </cell>
          <cell r="D1088" t="str">
            <v>100m³</v>
          </cell>
          <cell r="E1088">
            <v>1</v>
          </cell>
          <cell r="G1088">
            <v>196679</v>
          </cell>
          <cell r="H1088">
            <v>854316</v>
          </cell>
        </row>
        <row r="1089">
          <cell r="B1089" t="str">
            <v>AB.32231</v>
          </cell>
          <cell r="C1089" t="str">
            <v>Ñaøo neàn ñöôøng baèng maùy uûi &lt;=75CV, vaän chuyeån ñaát trong phaïm vi &gt;70 ñeán &lt;=100m, ñaát caáp I</v>
          </cell>
          <cell r="D1089" t="str">
            <v>100m³</v>
          </cell>
          <cell r="E1089">
            <v>1</v>
          </cell>
          <cell r="G1089">
            <v>120193</v>
          </cell>
          <cell r="H1089">
            <v>616810</v>
          </cell>
        </row>
        <row r="1090">
          <cell r="B1090" t="str">
            <v>AB.32232</v>
          </cell>
          <cell r="C1090" t="str">
            <v>Ñaøo neàn ñöôøng baèng maùy uûi &lt;=75CV, vaän chuyeån ñaát trong phaïm vi &gt;70 ñeán &lt;=100m, ñaát caáp II</v>
          </cell>
          <cell r="D1090" t="str">
            <v>100m³</v>
          </cell>
          <cell r="E1090">
            <v>1</v>
          </cell>
          <cell r="G1090">
            <v>152972</v>
          </cell>
          <cell r="H1090">
            <v>755829</v>
          </cell>
        </row>
        <row r="1091">
          <cell r="B1091" t="str">
            <v>AB.32233</v>
          </cell>
          <cell r="C1091" t="str">
            <v>Ñaøo neàn ñöôøng baèng maùy uûi &lt;=75CV, vaän chuyeån ñaát trong phaïm vi &gt;70 ñeán &lt;=100m, ñaát caáp III</v>
          </cell>
          <cell r="D1091" t="str">
            <v>100m³</v>
          </cell>
          <cell r="E1091">
            <v>1</v>
          </cell>
          <cell r="G1091">
            <v>178468</v>
          </cell>
          <cell r="H1091">
            <v>1035220</v>
          </cell>
        </row>
        <row r="1092">
          <cell r="B1092" t="str">
            <v>AB.32234</v>
          </cell>
          <cell r="C1092" t="str">
            <v>Ñaøo neàn ñöôøng baèng maùy uûi &lt;=75CV, vaän chuyeån ñaát trong phaïm vi &gt;70 ñeán &lt;=100m, ñaát caáp IV</v>
          </cell>
          <cell r="D1092" t="str">
            <v>100m³</v>
          </cell>
          <cell r="E1092">
            <v>1</v>
          </cell>
          <cell r="G1092">
            <v>196679</v>
          </cell>
          <cell r="H1092">
            <v>1397610</v>
          </cell>
        </row>
        <row r="1093">
          <cell r="B1093" t="str">
            <v>AB.32241</v>
          </cell>
          <cell r="C1093" t="str">
            <v>Ñaøo neàn ñöôøng baèng maùy uûi &lt;=110CV, vaän chuyeån ñaát trong phaïm vi &gt;70 ñeán &lt;=100m, ñaát caáp I</v>
          </cell>
          <cell r="D1093" t="str">
            <v>100m³</v>
          </cell>
          <cell r="E1093">
            <v>1</v>
          </cell>
          <cell r="G1093">
            <v>120193</v>
          </cell>
          <cell r="H1093">
            <v>746858</v>
          </cell>
        </row>
        <row r="1094">
          <cell r="B1094" t="str">
            <v>AB.32242</v>
          </cell>
          <cell r="C1094" t="str">
            <v>Ñaøo neàn ñöôøng baèng maùy uûi &lt;=110CV, vaän chuyeån ñaát trong phaïm vi &gt;70 ñeán &lt;=100m, ñaát caáp II</v>
          </cell>
          <cell r="D1094" t="str">
            <v>100m³</v>
          </cell>
          <cell r="E1094">
            <v>1</v>
          </cell>
          <cell r="G1094">
            <v>152972</v>
          </cell>
          <cell r="H1094">
            <v>908037</v>
          </cell>
        </row>
        <row r="1095">
          <cell r="B1095" t="str">
            <v>AB.32243</v>
          </cell>
          <cell r="C1095" t="str">
            <v>Ñaøo neàn ñöôøng baèng maùy uûi &lt;=110CV, vaän chuyeån ñaát trong phaïm vi &gt;70 ñeán &lt;=100m, ñaát caáp III</v>
          </cell>
          <cell r="D1095" t="str">
            <v>100m³</v>
          </cell>
          <cell r="E1095">
            <v>1</v>
          </cell>
          <cell r="G1095">
            <v>178468</v>
          </cell>
          <cell r="H1095">
            <v>1090770</v>
          </cell>
        </row>
        <row r="1096">
          <cell r="B1096" t="str">
            <v>AB.32244</v>
          </cell>
          <cell r="C1096" t="str">
            <v>Ñaøo neàn ñöôøng baèng maùy uûi &lt;=110CV, vaän chuyeån ñaát trong phaïm vi &gt;70 ñeán &lt;=100m, ñaát caáp IV</v>
          </cell>
          <cell r="D1096" t="str">
            <v>100m³</v>
          </cell>
          <cell r="E1096">
            <v>1</v>
          </cell>
          <cell r="G1096">
            <v>196679</v>
          </cell>
          <cell r="H1096">
            <v>1472160</v>
          </cell>
        </row>
        <row r="1097">
          <cell r="B1097" t="str">
            <v>AB.32251</v>
          </cell>
          <cell r="C1097" t="str">
            <v>Ñaøo neàn ñöôøng baèng maùy uûi &lt;=140CV, vaän chuyeån ñaát trong phaïm vi &gt;70 ñeán &lt;=100m, ñaát caáp I</v>
          </cell>
          <cell r="D1097" t="str">
            <v>100m³</v>
          </cell>
          <cell r="E1097">
            <v>1</v>
          </cell>
          <cell r="G1097">
            <v>120193</v>
          </cell>
          <cell r="H1097">
            <v>741876</v>
          </cell>
        </row>
        <row r="1098">
          <cell r="B1098" t="str">
            <v>AB.32252</v>
          </cell>
          <cell r="C1098" t="str">
            <v>Ñaøo neàn ñöôøng baèng maùy uûi &lt;=140CV, vaän chuyeån ñaát trong phaïm vi &gt;70 ñeán &lt;=100m, ñaát caáp II</v>
          </cell>
          <cell r="D1098" t="str">
            <v>100m³</v>
          </cell>
          <cell r="E1098">
            <v>1</v>
          </cell>
          <cell r="G1098">
            <v>152972</v>
          </cell>
          <cell r="H1098">
            <v>941891</v>
          </cell>
        </row>
        <row r="1099">
          <cell r="B1099" t="str">
            <v>AB.32253</v>
          </cell>
          <cell r="C1099" t="str">
            <v>Ñaøo neàn ñöôøng baèng maùy uûi &lt;=140CV, vaän chuyeån ñaát trong phaïm vi &gt;70 ñeán &lt;=100m, ñaát caáp III</v>
          </cell>
          <cell r="D1099" t="str">
            <v>100m³</v>
          </cell>
          <cell r="E1099">
            <v>1</v>
          </cell>
          <cell r="G1099">
            <v>178468</v>
          </cell>
          <cell r="H1099">
            <v>1287370</v>
          </cell>
        </row>
        <row r="1100">
          <cell r="B1100" t="str">
            <v>AB.32254</v>
          </cell>
          <cell r="C1100" t="str">
            <v>eùaøo neàn ñöôøng baèng maùy uûi &lt;=140CV, vaän chuyeån ñaát trong phaïm vi &gt;70 ñeán &lt;=100m, ñaát caáp IV</v>
          </cell>
          <cell r="D1100" t="str">
            <v>100m³</v>
          </cell>
          <cell r="E1100">
            <v>1</v>
          </cell>
          <cell r="G1100">
            <v>196679</v>
          </cell>
          <cell r="H1100">
            <v>1737100</v>
          </cell>
        </row>
        <row r="1101">
          <cell r="B1101" t="str">
            <v>AB.32261</v>
          </cell>
          <cell r="C1101" t="str">
            <v>Ñaøo neàn ñöôøng baèng maùy uûi &lt;=180CV, vaän chuyeån ñaát trong phaïm vi &gt;70 ñeán &lt;=100m, ñaát caáp I</v>
          </cell>
          <cell r="D1101" t="str">
            <v>100m³</v>
          </cell>
          <cell r="E1101">
            <v>1</v>
          </cell>
          <cell r="G1101">
            <v>120193</v>
          </cell>
          <cell r="H1101">
            <v>711726</v>
          </cell>
        </row>
        <row r="1102">
          <cell r="B1102" t="str">
            <v>AB.32262</v>
          </cell>
          <cell r="C1102" t="str">
            <v>Ñaøo neàn ñöôøng baèng maùy uûi &lt;=180CV, vaän chuyeån ñaát trong phaïm vi &gt;70 ñeán &lt;=100m, ñaát caáp II</v>
          </cell>
          <cell r="D1102" t="str">
            <v>100m³</v>
          </cell>
          <cell r="E1102">
            <v>1</v>
          </cell>
          <cell r="G1102">
            <v>152972</v>
          </cell>
          <cell r="H1102">
            <v>853798</v>
          </cell>
        </row>
        <row r="1103">
          <cell r="B1103" t="str">
            <v>AB.32263</v>
          </cell>
          <cell r="C1103" t="str">
            <v>Ñaøo neàn ñöôøng baèng maùy uûi &lt;=180CV, vaän chuyeån ñaát trong phaïm vi &gt;70 ñeán &lt;=100m, ñaát caáp III</v>
          </cell>
          <cell r="D1103" t="str">
            <v>100m³</v>
          </cell>
          <cell r="E1103">
            <v>1</v>
          </cell>
          <cell r="G1103">
            <v>178468</v>
          </cell>
          <cell r="H1103">
            <v>1163900</v>
          </cell>
        </row>
        <row r="1104">
          <cell r="B1104" t="str">
            <v>AB.32264</v>
          </cell>
          <cell r="C1104" t="str">
            <v>Ñaøo neàn ñöôøng baèng maùy uûi &lt;=180CV, vaän chuyeån ñaát trong phaïm vi &gt;70 ñeán &lt;=100m, ñaát caáp IV</v>
          </cell>
          <cell r="D1104" t="str">
            <v>100m³</v>
          </cell>
          <cell r="E1104">
            <v>1</v>
          </cell>
          <cell r="G1104">
            <v>196679</v>
          </cell>
          <cell r="H1104">
            <v>1570990</v>
          </cell>
        </row>
        <row r="1105">
          <cell r="B1105" t="str">
            <v>AB.32271</v>
          </cell>
          <cell r="C1105" t="str">
            <v>Ñaøo neàn ñöôøng baèng maùy uûi &lt;=240CV, vaän chuyeån ñaát trong phaïm vi &gt;70 ñeán &lt;=100m, ñaát caáp I</v>
          </cell>
          <cell r="D1105" t="str">
            <v>100m³</v>
          </cell>
          <cell r="E1105">
            <v>1</v>
          </cell>
          <cell r="G1105">
            <v>120193</v>
          </cell>
          <cell r="H1105">
            <v>697170</v>
          </cell>
        </row>
        <row r="1106">
          <cell r="B1106" t="str">
            <v>AB.32272</v>
          </cell>
          <cell r="C1106" t="str">
            <v>Ñaøo neàn ñöôøng baèng maùy uûi &lt;=240CV, vaän chuyeån ñaát trong phaïm vi &gt;70 ñeán &lt;=100m, ñaát caáp II</v>
          </cell>
          <cell r="D1106" t="str">
            <v>100m³</v>
          </cell>
          <cell r="E1106">
            <v>1</v>
          </cell>
          <cell r="G1106">
            <v>152972</v>
          </cell>
          <cell r="H1106">
            <v>841525</v>
          </cell>
        </row>
        <row r="1107">
          <cell r="B1107" t="str">
            <v>AB.32273</v>
          </cell>
          <cell r="C1107" t="str">
            <v>Ñaøo neàn ñöôøng baèng maùy uûi &lt;=240CV, vaän chuyeån ñaát trong phaïm vi &gt;70 ñeán &lt;=100m, ñaát caáp III</v>
          </cell>
          <cell r="D1107" t="str">
            <v>100m³</v>
          </cell>
          <cell r="E1107">
            <v>1</v>
          </cell>
          <cell r="G1107">
            <v>178468</v>
          </cell>
          <cell r="H1107">
            <v>1149920</v>
          </cell>
        </row>
        <row r="1108">
          <cell r="B1108" t="str">
            <v>AB.32274</v>
          </cell>
          <cell r="C1108" t="str">
            <v>Ñaøo neàn ñöôøng baèng maùy uûi &lt;=240CV, vaän chuyeån ñaát trong phaïm vi &gt;70 ñeán &lt;=100m, ñaát caáp IV</v>
          </cell>
          <cell r="D1108" t="str">
            <v>100m³</v>
          </cell>
          <cell r="E1108">
            <v>1</v>
          </cell>
          <cell r="G1108">
            <v>196679</v>
          </cell>
          <cell r="H1108">
            <v>1553460</v>
          </cell>
        </row>
        <row r="1109">
          <cell r="B1109" t="str">
            <v>AB.32281</v>
          </cell>
          <cell r="C1109" t="str">
            <v>Ñaøo neàn ñöôøng baèng maùy uûi &lt;=320CV, vaän chuyeån ñaát trong phaïm vi &gt;70 ñeán &lt;=100m, ñaát caáp I</v>
          </cell>
          <cell r="D1109" t="str">
            <v>100m³</v>
          </cell>
          <cell r="E1109">
            <v>1</v>
          </cell>
          <cell r="G1109">
            <v>120193</v>
          </cell>
          <cell r="H1109">
            <v>574064</v>
          </cell>
        </row>
        <row r="1110">
          <cell r="B1110" t="str">
            <v>AB.32282</v>
          </cell>
          <cell r="C1110" t="str">
            <v>Ñaøo neàn ñöôøng baèng maùy uûi &lt;=320CV, vaän chuyeån ñaát trong phaïm vi &gt;70 ñeán &lt;=100m, ñaát caáp II</v>
          </cell>
          <cell r="D1110" t="str">
            <v>100m³</v>
          </cell>
          <cell r="E1110">
            <v>1</v>
          </cell>
          <cell r="G1110">
            <v>152972</v>
          </cell>
          <cell r="H1110">
            <v>619266</v>
          </cell>
        </row>
        <row r="1111">
          <cell r="B1111" t="str">
            <v>AB.32283</v>
          </cell>
          <cell r="C1111" t="str">
            <v>Ñaøo neàn ñöôøng baèng maùy uûi &lt;=320CV, vaän chuyeån ñaát trong phaïm vi &gt;70 ñeán &lt;=100m, ñaát caáp III</v>
          </cell>
          <cell r="D1111" t="str">
            <v>100m³</v>
          </cell>
          <cell r="E1111">
            <v>1</v>
          </cell>
          <cell r="G1111">
            <v>178468</v>
          </cell>
          <cell r="H1111">
            <v>752612</v>
          </cell>
        </row>
        <row r="1112">
          <cell r="B1112" t="str">
            <v>AB.32284</v>
          </cell>
          <cell r="C1112" t="str">
            <v>Ñaøo neàn ñöôøng baèng maùy uûi &lt;=320CV, vaän chuyeån ñaát trong phaïm vi &gt;70 ñeán &lt;=100m, ñaát caáp IV</v>
          </cell>
          <cell r="D1112" t="str">
            <v>100m³</v>
          </cell>
          <cell r="E1112">
            <v>1</v>
          </cell>
          <cell r="G1112">
            <v>196679</v>
          </cell>
          <cell r="H1112">
            <v>1014780</v>
          </cell>
        </row>
        <row r="1113">
          <cell r="B1113" t="str">
            <v>AB.33111</v>
          </cell>
          <cell r="C1113" t="str">
            <v>Ñaøo neàn ñöôøng baèng maùy caïp 9m³, vaän chuyeån ñaát trong phaïm vi &lt;=300m, ñaát caáp I</v>
          </cell>
          <cell r="D1113" t="str">
            <v>100m³</v>
          </cell>
          <cell r="E1113">
            <v>1</v>
          </cell>
          <cell r="G1113">
            <v>188302</v>
          </cell>
          <cell r="H1113">
            <v>609209</v>
          </cell>
        </row>
        <row r="1114">
          <cell r="B1114" t="str">
            <v>AB.33112</v>
          </cell>
          <cell r="C1114" t="str">
            <v>Ñaøo neàn ñöôøng baèng maùy caïp 9m³, vaän chuyeån ñaát trong phaïm vi &lt;=300m, ñaát caáp II</v>
          </cell>
          <cell r="D1114" t="str">
            <v>100m³</v>
          </cell>
          <cell r="E1114">
            <v>1</v>
          </cell>
          <cell r="G1114">
            <v>245848</v>
          </cell>
          <cell r="H1114">
            <v>660249</v>
          </cell>
        </row>
        <row r="1115">
          <cell r="B1115" t="str">
            <v>AB.33121</v>
          </cell>
          <cell r="C1115" t="str">
            <v>Ñaøo neàn ñöôøng baèng maùy caïp 16m³, vaän chuyeån ñaát trong phaïm vi &lt;=300m, ñaát caáp I</v>
          </cell>
          <cell r="D1115" t="str">
            <v>100m³</v>
          </cell>
          <cell r="E1115">
            <v>1</v>
          </cell>
          <cell r="G1115">
            <v>188302</v>
          </cell>
          <cell r="H1115">
            <v>485709</v>
          </cell>
        </row>
        <row r="1116">
          <cell r="B1116" t="str">
            <v>AB.33122</v>
          </cell>
          <cell r="C1116" t="str">
            <v>Ñaøo neàn ñöôøng baèng maùy caïp 16m³, vaän chuyeån ñaát trong phaïm vi &lt;=300m, ñaát caáp II</v>
          </cell>
          <cell r="D1116" t="str">
            <v>100m³</v>
          </cell>
          <cell r="E1116">
            <v>1</v>
          </cell>
          <cell r="G1116">
            <v>245848</v>
          </cell>
          <cell r="H1116">
            <v>526423</v>
          </cell>
        </row>
        <row r="1117">
          <cell r="B1117" t="str">
            <v>AB.33131</v>
          </cell>
          <cell r="C1117" t="str">
            <v>Ñaøo neàn ñöôøng baèng maùy caïp 9m³, vaän chuyeån ñaát trong phaïm vi &gt;300 ñeán &lt;=500m, ñaát caáp I</v>
          </cell>
          <cell r="D1117" t="str">
            <v>100m³</v>
          </cell>
          <cell r="E1117">
            <v>1</v>
          </cell>
          <cell r="G1117">
            <v>188302</v>
          </cell>
          <cell r="H1117">
            <v>767247</v>
          </cell>
        </row>
        <row r="1118">
          <cell r="B1118" t="str">
            <v>AB.33132</v>
          </cell>
          <cell r="C1118" t="str">
            <v>Ñaøo neàn ñöôøng baèng maùy caïp 9m³, vaän chuyeån ñaát trong phaïm vi &gt;300 ñeán &lt;=500m, ñaát caáp II</v>
          </cell>
          <cell r="D1118" t="str">
            <v>100m³</v>
          </cell>
          <cell r="E1118">
            <v>1</v>
          </cell>
          <cell r="G1118">
            <v>245848</v>
          </cell>
          <cell r="H1118">
            <v>833272</v>
          </cell>
        </row>
        <row r="1119">
          <cell r="B1119" t="str">
            <v>AB.33141</v>
          </cell>
          <cell r="C1119" t="str">
            <v>Ñaøo neàn ñöôøng baèng maùy caïp 16m³, vaän chuyeån ñaát trong phaïm vi &gt;300 ñeán &lt;=500m, ñaát caáp I</v>
          </cell>
          <cell r="D1119" t="str">
            <v>100m³</v>
          </cell>
          <cell r="E1119">
            <v>1</v>
          </cell>
          <cell r="G1119">
            <v>188302</v>
          </cell>
          <cell r="H1119">
            <v>614607</v>
          </cell>
        </row>
        <row r="1120">
          <cell r="B1120" t="str">
            <v>AB.33142</v>
          </cell>
          <cell r="C1120" t="str">
            <v>Ñaøo neàn ñöôøng baèng maùy caïp 16m³, vaän chuyeån ñaát trong phaïm vi &gt;300 ñeán &lt;=500m, ñaát caáp II</v>
          </cell>
          <cell r="D1120" t="str">
            <v>100m³</v>
          </cell>
          <cell r="E1120">
            <v>1</v>
          </cell>
          <cell r="G1120">
            <v>245848</v>
          </cell>
          <cell r="H1120">
            <v>665197</v>
          </cell>
        </row>
        <row r="1121">
          <cell r="B1121" t="str">
            <v>AB.33151</v>
          </cell>
          <cell r="C1121" t="str">
            <v>Ñaøo neàn ñöôøng baèng maùy caïp 9m³, vaän chuyeån ñaát trong phaïm vi &gt;500 ñeán &lt;= 700m, ñaát caáp I</v>
          </cell>
          <cell r="D1121" t="str">
            <v>100m³</v>
          </cell>
          <cell r="E1121">
            <v>1</v>
          </cell>
          <cell r="G1121">
            <v>188302</v>
          </cell>
          <cell r="H1121">
            <v>887450</v>
          </cell>
        </row>
        <row r="1122">
          <cell r="B1122" t="str">
            <v>AB.33152</v>
          </cell>
          <cell r="C1122" t="str">
            <v>Ñaøo neàn ñöôøng baèng maùy caïp 9m³, vaän chuyeån ñaát trong phaïm vi &gt;500 ñeán &lt;= 700m, ñaát caáp II</v>
          </cell>
          <cell r="D1122" t="str">
            <v>100m³</v>
          </cell>
          <cell r="E1122">
            <v>1</v>
          </cell>
          <cell r="G1122">
            <v>245848</v>
          </cell>
          <cell r="H1122">
            <v>959793</v>
          </cell>
        </row>
        <row r="1123">
          <cell r="B1123" t="str">
            <v>AB.33161</v>
          </cell>
          <cell r="C1123" t="str">
            <v>Ñaøo neàn ñöôøng baèng maùy caïp 16m³, vaän chuyeån ñaát trong phaïm vi &gt;500 ñeán &lt;= 700m, ñaát caáp I</v>
          </cell>
          <cell r="D1123" t="str">
            <v>100m³</v>
          </cell>
          <cell r="E1123">
            <v>1</v>
          </cell>
          <cell r="G1123">
            <v>188302</v>
          </cell>
          <cell r="H1123">
            <v>712246</v>
          </cell>
        </row>
        <row r="1124">
          <cell r="B1124" t="str">
            <v>AB.33162</v>
          </cell>
          <cell r="C1124" t="str">
            <v>Ñaøo neàn ñöôøng baèng maùy caïp 16m³, vaän chuyeån ñaát trong phaïm vi &gt;500 ñeán &lt;= 700m, ñaát caáp II</v>
          </cell>
          <cell r="D1124" t="str">
            <v>100m³</v>
          </cell>
          <cell r="E1124">
            <v>1</v>
          </cell>
          <cell r="G1124">
            <v>245848</v>
          </cell>
          <cell r="H1124">
            <v>768121</v>
          </cell>
        </row>
        <row r="1125">
          <cell r="B1125" t="str">
            <v>AB.33171</v>
          </cell>
          <cell r="C1125" t="str">
            <v>Ñaøo neàn ñöôøng baèng maùy caïp 9m³, vaän chuyeån ñaát trong phaïm vi &gt;700 ñeán &lt;=1000m, ñaát caáp I</v>
          </cell>
          <cell r="D1125" t="str">
            <v>100m³</v>
          </cell>
          <cell r="E1125">
            <v>1</v>
          </cell>
          <cell r="G1125">
            <v>188302</v>
          </cell>
          <cell r="H1125">
            <v>1057980</v>
          </cell>
        </row>
        <row r="1126">
          <cell r="B1126" t="str">
            <v>AB.33172</v>
          </cell>
          <cell r="C1126" t="str">
            <v>Ñaøo neàn ñöôøng baèng maùy caïp 9m³, vaän chuyeån ñaát trong phaïm vi &gt;700 ñeán &lt;=1000m, ñaát caáp II</v>
          </cell>
          <cell r="D1126" t="str">
            <v>100m³</v>
          </cell>
          <cell r="E1126">
            <v>1</v>
          </cell>
          <cell r="G1126">
            <v>245848</v>
          </cell>
          <cell r="H1126">
            <v>1149170</v>
          </cell>
        </row>
        <row r="1127">
          <cell r="B1127" t="str">
            <v>AB.33181</v>
          </cell>
          <cell r="C1127" t="str">
            <v>Ñaøo neàn ñöôøng baèng maùy caïp 16m³, vaän chuyeån ñaát trong phaïm vi &gt;700 ñeán &lt;=1000m, ñaát caáp I</v>
          </cell>
          <cell r="D1127" t="str">
            <v>100m³</v>
          </cell>
          <cell r="E1127">
            <v>1</v>
          </cell>
          <cell r="G1127">
            <v>188302</v>
          </cell>
          <cell r="H1127">
            <v>852426</v>
          </cell>
        </row>
        <row r="1128">
          <cell r="B1128" t="str">
            <v>AB.33182</v>
          </cell>
          <cell r="C1128" t="str">
            <v>Ñaøo neàn ñöôøng baèng maùy caïp 16m³, vaän chuyeån ñaát trong phaïm vi &gt;700 ñeán &lt;=1000m, ñaát caáp II</v>
          </cell>
          <cell r="D1128" t="str">
            <v>100m³</v>
          </cell>
          <cell r="E1128">
            <v>1</v>
          </cell>
          <cell r="G1128">
            <v>245848</v>
          </cell>
          <cell r="H1128">
            <v>925628</v>
          </cell>
        </row>
        <row r="1129">
          <cell r="B1129" t="str">
            <v>AB.33191</v>
          </cell>
          <cell r="C1129" t="str">
            <v>Vaän chuyeån tieáp 500m baèng maùy caïp 9m³, ñaát caáp I</v>
          </cell>
          <cell r="D1129" t="str">
            <v>100m³</v>
          </cell>
          <cell r="E1129">
            <v>1</v>
          </cell>
          <cell r="H1129">
            <v>203903</v>
          </cell>
        </row>
        <row r="1130">
          <cell r="B1130" t="str">
            <v>AB.33192</v>
          </cell>
          <cell r="C1130" t="str">
            <v>Vaän chuyeån tieáp 500m baèng maùy caïp 9m³, ñaát caáp II</v>
          </cell>
          <cell r="D1130" t="str">
            <v>100m³</v>
          </cell>
          <cell r="E1130">
            <v>1</v>
          </cell>
          <cell r="H1130">
            <v>222163</v>
          </cell>
        </row>
        <row r="1131">
          <cell r="B1131" t="str">
            <v>AB.33201</v>
          </cell>
          <cell r="C1131" t="str">
            <v>Vaän chuyeån tieáp 500m baèng maùy caïp 16m³, ñaát caáp I</v>
          </cell>
          <cell r="D1131" t="str">
            <v>100m³</v>
          </cell>
          <cell r="E1131">
            <v>1</v>
          </cell>
          <cell r="H1131">
            <v>162436</v>
          </cell>
        </row>
        <row r="1132">
          <cell r="B1132" t="str">
            <v>AB.33202</v>
          </cell>
          <cell r="C1132" t="str">
            <v>Vaän chuyeån tieáp 500m baèng maùy caïp 16m³, ñaát caáp II</v>
          </cell>
          <cell r="D1132" t="str">
            <v>100m³</v>
          </cell>
          <cell r="E1132">
            <v>1</v>
          </cell>
          <cell r="H1132">
            <v>177597</v>
          </cell>
        </row>
        <row r="1133">
          <cell r="B1133" t="str">
            <v>AB.34110</v>
          </cell>
          <cell r="C1133" t="str">
            <v>San ñaát baõi thaûi, baõi tröõ, baõi gia taûi baèng maùy uûi 110CV</v>
          </cell>
          <cell r="D1133" t="str">
            <v>100m³</v>
          </cell>
          <cell r="E1133">
            <v>1</v>
          </cell>
          <cell r="H1133">
            <v>86212</v>
          </cell>
        </row>
        <row r="1134">
          <cell r="B1134" t="str">
            <v>AB.34120</v>
          </cell>
          <cell r="C1134" t="str">
            <v>San ñaù baõi thaûi, baõi tröõ, baõi gia taûi baèng maùy uûi 110CV</v>
          </cell>
          <cell r="D1134" t="str">
            <v>100m³</v>
          </cell>
          <cell r="E1134">
            <v>1</v>
          </cell>
          <cell r="H1134">
            <v>120884</v>
          </cell>
        </row>
        <row r="1135">
          <cell r="B1135" t="str">
            <v>AB.34210</v>
          </cell>
          <cell r="C1135" t="str">
            <v>San ñaát baõi thaûi, baõi tröõ, baõi gia taûi baèng maùy uûi 140CV</v>
          </cell>
          <cell r="D1135" t="str">
            <v>100m³</v>
          </cell>
          <cell r="E1135">
            <v>1</v>
          </cell>
          <cell r="H1135">
            <v>104250</v>
          </cell>
        </row>
        <row r="1136">
          <cell r="B1136" t="str">
            <v>AB.34220</v>
          </cell>
          <cell r="C1136" t="str">
            <v>San ñaù baõi thaûi, baõi tröõ, baõi gia taûi baèng maùy uûi 140CV</v>
          </cell>
          <cell r="D1136" t="str">
            <v>100m³</v>
          </cell>
          <cell r="E1136">
            <v>1</v>
          </cell>
          <cell r="H1136">
            <v>145466</v>
          </cell>
        </row>
        <row r="1137">
          <cell r="B1137" t="str">
            <v>AB.34310</v>
          </cell>
          <cell r="C1137" t="str">
            <v>San ñaát baõi thaûi, baõi tröõ, baõi gia taûi baèng maùy uûi 180V</v>
          </cell>
          <cell r="D1137" t="str">
            <v>100m³</v>
          </cell>
          <cell r="E1137">
            <v>1</v>
          </cell>
          <cell r="H1137">
            <v>99724</v>
          </cell>
        </row>
        <row r="1138">
          <cell r="B1138" t="str">
            <v>AB.34320</v>
          </cell>
          <cell r="C1138" t="str">
            <v>San ñaù baõi thaûi, baõi tröõ, baõi gia taûi baèng maùy uûi 180V</v>
          </cell>
          <cell r="D1138" t="str">
            <v>100m³</v>
          </cell>
          <cell r="E1138">
            <v>1</v>
          </cell>
          <cell r="H1138">
            <v>139340</v>
          </cell>
        </row>
        <row r="1139">
          <cell r="B1139" t="str">
            <v>AB.35110</v>
          </cell>
          <cell r="C1139" t="str">
            <v>Ñaøo ñaát trong khung vaây phoøng nöôùc caùc truï treân caïn</v>
          </cell>
          <cell r="D1139" t="str">
            <v>100m³</v>
          </cell>
          <cell r="E1139">
            <v>1</v>
          </cell>
          <cell r="G1139">
            <v>2012820</v>
          </cell>
          <cell r="H1139">
            <v>9396230</v>
          </cell>
        </row>
        <row r="1140">
          <cell r="B1140" t="str">
            <v>AB.36110</v>
          </cell>
          <cell r="C1140" t="str">
            <v>Xoùi huùt buøn trong khung vaây phoøng nöôùc caùc truï treân caïn</v>
          </cell>
          <cell r="D1140" t="str">
            <v>m³</v>
          </cell>
          <cell r="E1140">
            <v>1</v>
          </cell>
          <cell r="F1140">
            <v>2153</v>
          </cell>
          <cell r="G1140">
            <v>11526</v>
          </cell>
          <cell r="H1140">
            <v>111797</v>
          </cell>
        </row>
        <row r="1141">
          <cell r="B1141" t="str">
            <v>AB.36120</v>
          </cell>
          <cell r="C1141" t="str">
            <v>Xoùi huùt buøn trong khung vaây phoøng nöôùc caùc truï döôùi nöôùc</v>
          </cell>
          <cell r="D1141" t="str">
            <v>m³</v>
          </cell>
          <cell r="E1141">
            <v>1</v>
          </cell>
          <cell r="F1141">
            <v>2153</v>
          </cell>
          <cell r="G1141">
            <v>24435</v>
          </cell>
          <cell r="H1141">
            <v>452434</v>
          </cell>
        </row>
        <row r="1142">
          <cell r="B1142" t="str">
            <v>AB.41111</v>
          </cell>
          <cell r="C1142" t="str">
            <v>Vaän chuyeån ñaát baèng oâ toâ töï ñoå 5 taán trong phaïm vi &lt;=300m, ñaát caáp I</v>
          </cell>
          <cell r="D1142" t="str">
            <v>100m³</v>
          </cell>
          <cell r="E1142">
            <v>1</v>
          </cell>
          <cell r="H1142">
            <v>288896</v>
          </cell>
        </row>
        <row r="1143">
          <cell r="B1143" t="str">
            <v>AB.41112</v>
          </cell>
          <cell r="C1143" t="str">
            <v>Vaän chuyeån ñaát baèng oâ toâ töï ñoå 5 taán trong phaïm vi &lt;=300m, ñaát caáp II</v>
          </cell>
          <cell r="D1143" t="str">
            <v>100m³</v>
          </cell>
          <cell r="E1143">
            <v>1</v>
          </cell>
          <cell r="H1143">
            <v>361337</v>
          </cell>
        </row>
        <row r="1144">
          <cell r="B1144" t="str">
            <v>AB.41113</v>
          </cell>
          <cell r="C1144" t="str">
            <v>Vaän chuyeån ñaát baèng oâ toâ töï ñoå 5 taán trong phaïm vi &lt;=300m, ñaát caáp III</v>
          </cell>
          <cell r="D1144" t="str">
            <v>100m³</v>
          </cell>
          <cell r="E1144">
            <v>1</v>
          </cell>
          <cell r="H1144">
            <v>433778</v>
          </cell>
        </row>
        <row r="1145">
          <cell r="B1145" t="str">
            <v>AB.41114</v>
          </cell>
          <cell r="C1145" t="str">
            <v>Vaän chuyeån ñaát baèng oâ toâ töï ñoå 5 taán trong phaïm vi &lt;=300m, ñaát caáp IV</v>
          </cell>
          <cell r="D1145" t="str">
            <v>100m³</v>
          </cell>
          <cell r="E1145">
            <v>1</v>
          </cell>
          <cell r="H1145">
            <v>477156</v>
          </cell>
        </row>
        <row r="1146">
          <cell r="B1146" t="str">
            <v>AB.41121</v>
          </cell>
          <cell r="C1146" t="str">
            <v>Vaän chuyeån ñaát baèng oâ toâ töï ñoå 7 taán trong phaïm vi &lt;=300m, ñaát caáp I</v>
          </cell>
          <cell r="D1146" t="str">
            <v>100m³</v>
          </cell>
          <cell r="E1146">
            <v>1</v>
          </cell>
          <cell r="H1146">
            <v>327367</v>
          </cell>
        </row>
        <row r="1147">
          <cell r="B1147" t="str">
            <v>AB.41122</v>
          </cell>
          <cell r="C1147" t="str">
            <v>Vaän chuyeån ñaát baèng oâ toâ töï ñoå 7 taán trong phaïm vi &lt;=300m, ñaát caáp II</v>
          </cell>
          <cell r="D1147" t="str">
            <v>100m³</v>
          </cell>
          <cell r="E1147">
            <v>1</v>
          </cell>
          <cell r="H1147">
            <v>367199</v>
          </cell>
        </row>
        <row r="1148">
          <cell r="B1148" t="str">
            <v>AB.41123</v>
          </cell>
          <cell r="C1148" t="str">
            <v>Vaän chuyeån ñaát baèng oâ toâ töï ñoå 7 taán trong phaïm vi &lt;=300m, ñaát caáp III</v>
          </cell>
          <cell r="D1148" t="str">
            <v>100m³</v>
          </cell>
          <cell r="E1148">
            <v>1</v>
          </cell>
          <cell r="H1148">
            <v>460555</v>
          </cell>
        </row>
        <row r="1149">
          <cell r="B1149" t="str">
            <v>AB.41124</v>
          </cell>
          <cell r="C1149" t="str">
            <v>Vaän chuyeån ñaát baèng oâ toâ töï ñoå 7 taán trong phaïm vi &lt;=300m, ñaát caáp IV</v>
          </cell>
          <cell r="D1149" t="str">
            <v>100m³</v>
          </cell>
          <cell r="E1149">
            <v>1</v>
          </cell>
          <cell r="H1149">
            <v>504121</v>
          </cell>
        </row>
        <row r="1150">
          <cell r="B1150" t="str">
            <v>AB.41131</v>
          </cell>
          <cell r="C1150" t="str">
            <v>Vaän chuyeån ñaát baèng oâ toâ töï ñoå 10 taán trong phaïm vi &lt;=300m, ñaát caáp I</v>
          </cell>
          <cell r="E1150">
            <v>1</v>
          </cell>
          <cell r="H1150">
            <v>368018</v>
          </cell>
        </row>
        <row r="1151">
          <cell r="B1151" t="str">
            <v>AB.41132</v>
          </cell>
          <cell r="C1151" t="str">
            <v>Vaän chuyeån ñaát baèng oâ toâ töï ñoå 10 taán trong phaïm vi &lt;=300m, ñaát caáp II</v>
          </cell>
          <cell r="D1151" t="str">
            <v>100m³</v>
          </cell>
          <cell r="E1151">
            <v>1</v>
          </cell>
          <cell r="H1151">
            <v>408500</v>
          </cell>
        </row>
        <row r="1152">
          <cell r="B1152" t="str">
            <v>AB.41133</v>
          </cell>
          <cell r="C1152" t="str">
            <v>Vaän chuyeån ñaát baèng oâ toâ töï ñoå 10 taán trong phaïm vi &lt;=300m, ñaát caáp III</v>
          </cell>
          <cell r="E1152">
            <v>1</v>
          </cell>
          <cell r="H1152">
            <v>441622</v>
          </cell>
        </row>
        <row r="1153">
          <cell r="B1153" t="str">
            <v>AB.41134</v>
          </cell>
          <cell r="C1153" t="str">
            <v>Vaän chuyeån ñaát baèng oâ toâ töï ñoå 10 taán trong phaïm vi &lt;=300m, ñaát caáp IV</v>
          </cell>
          <cell r="D1153" t="str">
            <v>100m³</v>
          </cell>
          <cell r="E1153">
            <v>1</v>
          </cell>
          <cell r="H1153">
            <v>485784</v>
          </cell>
        </row>
        <row r="1154">
          <cell r="B1154" t="str">
            <v>AB.41141</v>
          </cell>
          <cell r="C1154" t="str">
            <v>Vaän chuyeån ñaát baèng oâ toâ töï ñoå 12 taán trong phaïm vi &lt;=300m, ñaát caáp I</v>
          </cell>
          <cell r="D1154" t="str">
            <v>100m³</v>
          </cell>
          <cell r="E1154">
            <v>1</v>
          </cell>
          <cell r="H1154">
            <v>335980</v>
          </cell>
        </row>
        <row r="1155">
          <cell r="B1155" t="str">
            <v>AB.41142</v>
          </cell>
          <cell r="C1155" t="str">
            <v>Vaän chuyeån ñaát baèng oâ toâ töï ñoå 12 taán trong phaïm vi &lt;=300m, ñaát caáp II</v>
          </cell>
          <cell r="D1155" t="str">
            <v>100m³</v>
          </cell>
          <cell r="E1155">
            <v>1</v>
          </cell>
          <cell r="H1155">
            <v>375554</v>
          </cell>
        </row>
        <row r="1156">
          <cell r="B1156" t="str">
            <v>AB.41143</v>
          </cell>
          <cell r="C1156" t="str">
            <v>Vaän chuyeån ñaát baèng oâ toâ töï ñoå 12 taán trong phaïm vi &lt;=300m, ñaát caáp III</v>
          </cell>
          <cell r="D1156" t="str">
            <v>100m³</v>
          </cell>
          <cell r="E1156">
            <v>1</v>
          </cell>
          <cell r="H1156">
            <v>436128</v>
          </cell>
        </row>
        <row r="1157">
          <cell r="B1157" t="str">
            <v>AB.41144</v>
          </cell>
          <cell r="C1157" t="str">
            <v>Vaän chuyeån ñaát baèng oâ toâ töï ñoå 12 taán trong phaïm vi &lt;=300m, ñaát caáp IV</v>
          </cell>
          <cell r="D1157" t="str">
            <v>100m³</v>
          </cell>
          <cell r="E1157">
            <v>1</v>
          </cell>
          <cell r="H1157">
            <v>468434</v>
          </cell>
        </row>
        <row r="1158">
          <cell r="B1158" t="str">
            <v>AB.41151</v>
          </cell>
          <cell r="C1158" t="str">
            <v>Vaän chuyeån ñaát baèng oâ toâ töï ñoå 22 taán trong phaïm vi &lt;=300m, ñaát caáp I</v>
          </cell>
          <cell r="D1158" t="str">
            <v>100m³</v>
          </cell>
          <cell r="E1158">
            <v>1</v>
          </cell>
          <cell r="H1158">
            <v>274338</v>
          </cell>
        </row>
        <row r="1159">
          <cell r="B1159" t="str">
            <v>AB.41152</v>
          </cell>
          <cell r="C1159" t="str">
            <v>Vaän chuyeån ñaát baèng oâ toâ töï ñoå 22 taán trong phaïm vi &lt;=300m, ñaát caáp II</v>
          </cell>
          <cell r="D1159" t="str">
            <v>100m³</v>
          </cell>
          <cell r="E1159">
            <v>1</v>
          </cell>
          <cell r="H1159">
            <v>305803</v>
          </cell>
        </row>
        <row r="1160">
          <cell r="B1160" t="str">
            <v>AB.41153</v>
          </cell>
          <cell r="C1160" t="str">
            <v>Vaän chuyeån ñaát baèng oâ toâ töï ñoå 22 taán trong phaïm vi &lt;=300m, ñaát caáp III</v>
          </cell>
          <cell r="D1160" t="str">
            <v>100m³</v>
          </cell>
          <cell r="E1160">
            <v>1</v>
          </cell>
          <cell r="H1160">
            <v>354968</v>
          </cell>
        </row>
        <row r="1161">
          <cell r="B1161" t="str">
            <v>AB.41154</v>
          </cell>
          <cell r="C1161" t="str">
            <v>Vaän chuyeån ñaát baèng oâ toâ töï ñoå 22 taán trong phaïm vi &lt;=300m, ñaát caáp IV</v>
          </cell>
          <cell r="D1161" t="str">
            <v>100m³</v>
          </cell>
          <cell r="E1161">
            <v>1</v>
          </cell>
          <cell r="H1161">
            <v>381517</v>
          </cell>
        </row>
        <row r="1162">
          <cell r="B1162" t="str">
            <v>AB.41161</v>
          </cell>
          <cell r="C1162" t="str">
            <v>Vaän chuyeån ñaát baèng oâ toâ töï ñoå 27 taán trong phaïm vi &lt;=300m, ñaát caáp I</v>
          </cell>
          <cell r="D1162" t="str">
            <v>100m³</v>
          </cell>
          <cell r="E1162">
            <v>1</v>
          </cell>
          <cell r="H1162">
            <v>231979</v>
          </cell>
        </row>
        <row r="1163">
          <cell r="B1163" t="str">
            <v>AB.41162</v>
          </cell>
          <cell r="C1163" t="str">
            <v>Vaän chuyeån ñaát baèng oâ toâ töï ñoå 27 taán trong phaïm vi &lt;=300m, ñaát caáp II</v>
          </cell>
          <cell r="D1163" t="str">
            <v>100m³</v>
          </cell>
          <cell r="E1163">
            <v>1</v>
          </cell>
          <cell r="H1163">
            <v>262074</v>
          </cell>
        </row>
        <row r="1164">
          <cell r="B1164" t="str">
            <v>AB.41163</v>
          </cell>
          <cell r="C1164" t="str">
            <v>Vaän chuyeån ñaát baèng oâ toâ töï ñoå 267 taán trong phaïm vi &lt;=300m, ñaát caáp III</v>
          </cell>
          <cell r="D1164" t="str">
            <v>100m³</v>
          </cell>
          <cell r="E1164">
            <v>1</v>
          </cell>
          <cell r="H1164">
            <v>411293</v>
          </cell>
        </row>
        <row r="1165">
          <cell r="B1165" t="str">
            <v>AB.41164</v>
          </cell>
          <cell r="C1165" t="str">
            <v>Vaän chuyeån ñaát baèng oâ toâ töï ñoå 27 taán trong phaïm vi &lt;=300m, ñaát caáp IV</v>
          </cell>
          <cell r="D1165" t="str">
            <v>100m³</v>
          </cell>
          <cell r="E1165">
            <v>1</v>
          </cell>
          <cell r="H1165">
            <v>491545</v>
          </cell>
        </row>
        <row r="1166">
          <cell r="B1166" t="str">
            <v>AB.41211</v>
          </cell>
          <cell r="C1166" t="str">
            <v>Vaän chuyeån ñaát baèng oâ toâ töï ñoå 5 taán trong phaïm vi &gt;300 ñeán &lt;=500m, ñaát caáp I</v>
          </cell>
          <cell r="D1166" t="str">
            <v>100m³</v>
          </cell>
          <cell r="E1166">
            <v>1</v>
          </cell>
          <cell r="H1166">
            <v>361337</v>
          </cell>
        </row>
        <row r="1167">
          <cell r="B1167" t="str">
            <v>AB.41212</v>
          </cell>
          <cell r="C1167" t="str">
            <v>Vaän chuyeån ñaát baèng oâ toâ töï ñoå 5 taán trong phaïm vi &gt;300 ñeán &lt;=500m, ñaát caáp II</v>
          </cell>
          <cell r="D1167" t="str">
            <v>100m³</v>
          </cell>
          <cell r="E1167">
            <v>1</v>
          </cell>
          <cell r="H1167">
            <v>413390</v>
          </cell>
        </row>
        <row r="1168">
          <cell r="B1168" t="str">
            <v>AB.41213</v>
          </cell>
          <cell r="C1168" t="str">
            <v>Vaän chuyeån ñaát baèng oâ toâ töï ñoå 5 taán trong phaïm vi &gt;300 ñeán &lt;=500m, ñaát caáp III</v>
          </cell>
          <cell r="D1168" t="str">
            <v>100m³</v>
          </cell>
          <cell r="E1168">
            <v>1</v>
          </cell>
          <cell r="H1168">
            <v>533547</v>
          </cell>
        </row>
        <row r="1169">
          <cell r="B1169" t="str">
            <v>AB.41214</v>
          </cell>
          <cell r="C1169" t="str">
            <v>Vaän chuyeån ñaát baèng oâ toâ töï ñoå 5 taán trong phaïm vi &gt;300 ñeán &lt;=500m, ñaát caáp IV</v>
          </cell>
          <cell r="D1169" t="str">
            <v>100m³</v>
          </cell>
          <cell r="E1169">
            <v>1</v>
          </cell>
          <cell r="H1169">
            <v>546560</v>
          </cell>
        </row>
        <row r="1170">
          <cell r="B1170" t="str">
            <v>AB.41221</v>
          </cell>
          <cell r="C1170" t="str">
            <v>Vaän chuyeån ñaát baèng oâ toâ töï ñoå 7 taán trong phaïm vi &gt;300 ñeán &lt;=500m, ñaát caáp I</v>
          </cell>
          <cell r="D1170" t="str">
            <v>100m³</v>
          </cell>
          <cell r="E1170">
            <v>1</v>
          </cell>
          <cell r="H1170">
            <v>414499</v>
          </cell>
        </row>
        <row r="1171">
          <cell r="B1171" t="str">
            <v>AB.41222</v>
          </cell>
          <cell r="C1171" t="str">
            <v>Vaän chuyeån ñaát baèng oâ toâ töï ñoå 7 taán trong phaïm vi &gt;300 ñeán&lt;=500m, ñaát caáp II</v>
          </cell>
          <cell r="D1171" t="str">
            <v>100m³</v>
          </cell>
          <cell r="E1171">
            <v>1</v>
          </cell>
          <cell r="H1171">
            <v>479226</v>
          </cell>
        </row>
        <row r="1172">
          <cell r="B1172" t="str">
            <v>AB.41223</v>
          </cell>
          <cell r="C1172" t="str">
            <v>Vaän chuyeån ñaát baèng oâ toâ töï ñoå 7 taán trong phaïm vi &gt;300 ñeán &lt;=500m, ñaát caáp III</v>
          </cell>
          <cell r="D1172" t="str">
            <v>100m³</v>
          </cell>
          <cell r="E1172">
            <v>1</v>
          </cell>
          <cell r="H1172">
            <v>535239</v>
          </cell>
        </row>
        <row r="1173">
          <cell r="B1173" t="str">
            <v>AB.41224</v>
          </cell>
          <cell r="C1173" t="str">
            <v>Vaän chuyeån ñaát baèng oâ toâ töï ñoå 7 taán trong phaïm vi &gt;300 ñeán &lt;=500m, ñaát caáp IV</v>
          </cell>
          <cell r="D1173" t="str">
            <v>100m³</v>
          </cell>
          <cell r="E1173">
            <v>1</v>
          </cell>
          <cell r="H1173">
            <v>578805</v>
          </cell>
        </row>
        <row r="1174">
          <cell r="B1174" t="str">
            <v>AB.41231</v>
          </cell>
          <cell r="C1174" t="str">
            <v>Vaän chuyeån ñaát baèng oâ toâ töï ñoå 10 taán trong phaïm vi &gt;300 ñeán &lt;=500m, ñaát caáp I</v>
          </cell>
          <cell r="D1174" t="str">
            <v>100m³</v>
          </cell>
          <cell r="E1174">
            <v>1</v>
          </cell>
          <cell r="H1174">
            <v>398932</v>
          </cell>
        </row>
        <row r="1175">
          <cell r="B1175" t="str">
            <v>AB.41232</v>
          </cell>
          <cell r="C1175" t="str">
            <v>Vaän chuyeån ñaát baèng oâ toâ töï ñoå 10 taán trong phaïm vi &gt;300 ñeán &lt;=500m, ñaát caáp II</v>
          </cell>
          <cell r="D1175" t="str">
            <v>100m³</v>
          </cell>
          <cell r="E1175">
            <v>1</v>
          </cell>
          <cell r="H1175">
            <v>445302</v>
          </cell>
        </row>
        <row r="1176">
          <cell r="B1176" t="str">
            <v>AB.41233</v>
          </cell>
          <cell r="C1176" t="str">
            <v>Vaän chuyeån ñaát baèng oâ toâ töï ñoå 10 taán trong phaïm vi &gt;300 ñeán &lt;=500m, ñaát caáp III</v>
          </cell>
          <cell r="D1176" t="str">
            <v>100m³</v>
          </cell>
          <cell r="E1176">
            <v>1</v>
          </cell>
          <cell r="H1176">
            <v>485784</v>
          </cell>
        </row>
        <row r="1177">
          <cell r="B1177" t="str">
            <v>AB.41234</v>
          </cell>
          <cell r="C1177" t="str">
            <v>Vaän chuyeån ñaát baèng oâ toâ töï ñoå 10 taán trong phaïm vi &gt;300 ñeán &lt;=500m, ñaát caáp IV</v>
          </cell>
          <cell r="D1177" t="str">
            <v>100m³</v>
          </cell>
          <cell r="E1177">
            <v>1</v>
          </cell>
          <cell r="H1177">
            <v>529946</v>
          </cell>
        </row>
        <row r="1178">
          <cell r="B1178" t="str">
            <v>AB.41241</v>
          </cell>
          <cell r="C1178" t="str">
            <v>Vaän chuyeån ñaát baèng oâ toâ töï ñoå 12 taán trong phaïm vi &gt;300 ñeán &lt;=500m, ñaát caáp I</v>
          </cell>
          <cell r="D1178" t="str">
            <v>100m³</v>
          </cell>
          <cell r="E1178">
            <v>1</v>
          </cell>
          <cell r="H1178">
            <v>386054</v>
          </cell>
        </row>
        <row r="1179">
          <cell r="B1179" t="str">
            <v>AB.41242</v>
          </cell>
          <cell r="C1179" t="str">
            <v>Vaän chuyeån ñaát baèng oâ toâ töï ñoå 12 taán trong phaïm vi &gt;300 ñeán &lt;=500m, ñaát caáp II</v>
          </cell>
          <cell r="D1179" t="str">
            <v>100m³</v>
          </cell>
          <cell r="E1179">
            <v>1</v>
          </cell>
          <cell r="H1179">
            <v>431282</v>
          </cell>
        </row>
        <row r="1180">
          <cell r="B1180" t="str">
            <v>AB.41243</v>
          </cell>
          <cell r="C1180" t="str">
            <v>Vaän chuyeån ñaát baèng oâ toâ töï ñoå 12 taán trong phaïm vi &gt;300 ñeán &lt;=500m, ñaát caáp III</v>
          </cell>
          <cell r="D1180" t="str">
            <v>100m³</v>
          </cell>
          <cell r="E1180">
            <v>1</v>
          </cell>
          <cell r="H1180">
            <v>484586</v>
          </cell>
        </row>
        <row r="1181">
          <cell r="B1181" t="str">
            <v>AB.41244</v>
          </cell>
          <cell r="C1181" t="str">
            <v>Vaän chuyeån ñaát baèng oâ toâ töï ñoå 12 taán trong phaïm vi &gt;300 ñeán &lt;=500m, ñaát caáp IV</v>
          </cell>
          <cell r="D1181" t="str">
            <v>100m³</v>
          </cell>
          <cell r="E1181">
            <v>1</v>
          </cell>
          <cell r="H1181">
            <v>524969</v>
          </cell>
        </row>
        <row r="1182">
          <cell r="B1182" t="str">
            <v>AB.41251</v>
          </cell>
          <cell r="C1182" t="str">
            <v>Vaän chuyeån ñaát baèng oâ toâ töï ñoå 22 taán trong phaïm vi &gt;300 ñeán &lt;=500m, ñaát caáp I</v>
          </cell>
          <cell r="D1182" t="str">
            <v>100m³</v>
          </cell>
          <cell r="E1182">
            <v>1</v>
          </cell>
          <cell r="H1182">
            <v>315636</v>
          </cell>
        </row>
        <row r="1183">
          <cell r="B1183" t="str">
            <v>AB.41252</v>
          </cell>
          <cell r="C1183" t="str">
            <v>Vaän chuyeån ñaát baèng oâ toâ töï ñoå 22 taán trong phaïm vi &gt;300 ñeán &lt;=500m, ñaát caáp II</v>
          </cell>
          <cell r="D1183" t="str">
            <v>100m³</v>
          </cell>
          <cell r="E1183">
            <v>1</v>
          </cell>
          <cell r="H1183">
            <v>353984</v>
          </cell>
        </row>
        <row r="1184">
          <cell r="B1184" t="str">
            <v>AB.41253</v>
          </cell>
          <cell r="C1184" t="str">
            <v>Vaän chuyeån ñaát baèng oâ toâ töï ñoå 22 taán trong phaïm vi &gt;300 ñeán &lt;=500m, ñaát caáp III</v>
          </cell>
          <cell r="D1184" t="str">
            <v>100m³</v>
          </cell>
          <cell r="E1184">
            <v>1</v>
          </cell>
          <cell r="H1184">
            <v>403149</v>
          </cell>
        </row>
        <row r="1185">
          <cell r="B1185" t="str">
            <v>AB.41254</v>
          </cell>
          <cell r="C1185" t="str">
            <v>Vaän chuyeån ñaát baèng oâ toâ töï ñoå 22 taán trong phaïm vi &gt;300 ñeán &lt;=500m, ñaát caáp IV</v>
          </cell>
          <cell r="D1185" t="str">
            <v>100m³</v>
          </cell>
          <cell r="E1185">
            <v>1</v>
          </cell>
          <cell r="H1185">
            <v>432648</v>
          </cell>
        </row>
        <row r="1186">
          <cell r="B1186" t="str">
            <v>AB.41261</v>
          </cell>
          <cell r="C1186" t="str">
            <v>Vaän chuyeån ñaát baèng oâ toâ töï ñoå 27 taán trong phaïm vi &gt;300 ñeán &lt;=500m, ñaát caáp I</v>
          </cell>
          <cell r="D1186" t="str">
            <v>100m³</v>
          </cell>
          <cell r="E1186">
            <v>1</v>
          </cell>
          <cell r="H1186">
            <v>322263</v>
          </cell>
        </row>
        <row r="1187">
          <cell r="B1187" t="str">
            <v>AB.41262</v>
          </cell>
          <cell r="C1187" t="str">
            <v>Vaän chuyeån ñaát baèng oâ toâ töï ñoå 27 taán trong phaïm vi &gt;300 ñeán &lt;=500m, ñaát caáp II</v>
          </cell>
          <cell r="D1187" t="str">
            <v>100m³</v>
          </cell>
          <cell r="E1187">
            <v>1</v>
          </cell>
          <cell r="H1187">
            <v>356120</v>
          </cell>
        </row>
        <row r="1188">
          <cell r="B1188" t="str">
            <v>AB.41263</v>
          </cell>
          <cell r="C1188" t="str">
            <v>Vaän chuyeån ñaát baèng oâ toâ töï ñoå 27 taán trong phaïm vi &gt;300 ñeán&lt;=500m, ñaát caáp III</v>
          </cell>
          <cell r="D1188" t="str">
            <v>100m³</v>
          </cell>
          <cell r="E1188">
            <v>1</v>
          </cell>
          <cell r="H1188">
            <v>447657</v>
          </cell>
        </row>
        <row r="1189">
          <cell r="B1189" t="str">
            <v>AB.41264</v>
          </cell>
          <cell r="C1189" t="str">
            <v>Vaän chuyeån ñaát baèng oâ toâ töï ñoå 27 taán trong phaïm vi &gt;300 ñeán &lt;=500m, ñaát caáp IV</v>
          </cell>
          <cell r="D1189" t="str">
            <v>100m³</v>
          </cell>
          <cell r="E1189">
            <v>1</v>
          </cell>
          <cell r="H1189">
            <v>470228</v>
          </cell>
        </row>
        <row r="1190">
          <cell r="B1190" t="str">
            <v>AB.41311</v>
          </cell>
          <cell r="C1190" t="str">
            <v>Vaän chuyeån ñaát baèng oâ toâ töï ñoå 5 taán trong phaïm vi &gt;500 ñeán &lt;=700m, ñaát caáp I</v>
          </cell>
          <cell r="D1190" t="str">
            <v>100m³</v>
          </cell>
          <cell r="E1190">
            <v>1</v>
          </cell>
          <cell r="H1190">
            <v>412957</v>
          </cell>
        </row>
        <row r="1191">
          <cell r="B1191" t="str">
            <v>AB.41312</v>
          </cell>
          <cell r="C1191" t="str">
            <v>Vaän chuyeån ñaát baèng oâ toâ töï ñoå 5 taán trong phaïm vi &gt;500 ñeán &lt;=700m, ñaát caáp II</v>
          </cell>
          <cell r="D1191" t="str">
            <v>100m³</v>
          </cell>
          <cell r="E1191">
            <v>1</v>
          </cell>
          <cell r="H1191">
            <v>481494</v>
          </cell>
        </row>
        <row r="1192">
          <cell r="B1192" t="str">
            <v>AB.41313</v>
          </cell>
          <cell r="C1192" t="str">
            <v>Vaän chuyeån ñaát baèng oâ toâ töï ñoå 5 taán trong phaïm vi &gt;500 ñeán &lt;=700m, ñaát caáp III</v>
          </cell>
          <cell r="D1192" t="str">
            <v>100m³</v>
          </cell>
          <cell r="E1192">
            <v>1</v>
          </cell>
          <cell r="H1192">
            <v>563911</v>
          </cell>
        </row>
        <row r="1193">
          <cell r="B1193" t="str">
            <v>AB.41314</v>
          </cell>
          <cell r="C1193" t="str">
            <v>Vaän chuyeån ñaát baèng oâ toâ töï ñoå 5 taán trong phaïm vi &gt;500 ñeán &lt;=700m, ñaát caáp IV</v>
          </cell>
          <cell r="D1193" t="str">
            <v>100m³</v>
          </cell>
          <cell r="E1193">
            <v>1</v>
          </cell>
          <cell r="H1193">
            <v>619435</v>
          </cell>
        </row>
        <row r="1194">
          <cell r="B1194" t="str">
            <v>AB.41321</v>
          </cell>
          <cell r="C1194" t="str">
            <v>Vaän chuyeån ñaát baèng oâ toâ töï ñoå 7 taán trong phaïm vi &gt;500 ñeán &lt;=700m, ñaát caáp I</v>
          </cell>
          <cell r="D1194" t="str">
            <v>100m³</v>
          </cell>
          <cell r="E1194">
            <v>1</v>
          </cell>
          <cell r="H1194">
            <v>461177</v>
          </cell>
        </row>
        <row r="1195">
          <cell r="B1195" t="str">
            <v>AB.41322</v>
          </cell>
          <cell r="C1195" t="str">
            <v>Vaän chuyeån ñaát baèng oâ toâ töï ñoå 7 taán trong phaïm vi &gt;500 ñeán &lt;=700m, ñaát caáp II</v>
          </cell>
          <cell r="D1195" t="str">
            <v>100m³</v>
          </cell>
          <cell r="E1195">
            <v>1</v>
          </cell>
          <cell r="H1195">
            <v>541463</v>
          </cell>
        </row>
        <row r="1196">
          <cell r="B1196" t="str">
            <v>AB.41323</v>
          </cell>
          <cell r="C1196" t="str">
            <v>Vaän chuyeån ñaát baèng oâ toâ töï ñoå 7 taán trong phaïm vi &gt;500 ñeán &lt;=700m, ñaát caáp III</v>
          </cell>
          <cell r="D1196" t="str">
            <v>100m³</v>
          </cell>
          <cell r="E1196">
            <v>1</v>
          </cell>
          <cell r="H1196">
            <v>622371</v>
          </cell>
        </row>
        <row r="1197">
          <cell r="B1197" t="str">
            <v>AB.41324</v>
          </cell>
          <cell r="C1197" t="str">
            <v>Vaän chuyeån ñaát baèng oâ toâ töï ñoå 7 taán trong phaïm vi &gt;500 ñeán&lt;=700m, ñaát caáp IV</v>
          </cell>
          <cell r="D1197" t="str">
            <v>100m³</v>
          </cell>
          <cell r="E1197">
            <v>1</v>
          </cell>
          <cell r="H1197">
            <v>665937</v>
          </cell>
        </row>
        <row r="1198">
          <cell r="B1198" t="str">
            <v>AB.41331</v>
          </cell>
          <cell r="C1198" t="str">
            <v>Vaän chuyeån ñaát baèng oâ toâ töï ñoå 10 taán trong phaïm vi &gt;500 ñeán &lt;=700m, ñaát caáp I</v>
          </cell>
          <cell r="D1198" t="str">
            <v>100m³</v>
          </cell>
          <cell r="E1198">
            <v>1</v>
          </cell>
          <cell r="H1198">
            <v>438677</v>
          </cell>
        </row>
        <row r="1199">
          <cell r="B1199" t="str">
            <v>AB.41332</v>
          </cell>
          <cell r="C1199" t="str">
            <v>Vaän chuyeån ñaát baèng oâ toâ töï ñoå 10 taán trong phaïm vi &gt;500 ñeán &lt;=700m, ñaát caáp II</v>
          </cell>
          <cell r="D1199" t="str">
            <v>100m³</v>
          </cell>
          <cell r="E1199">
            <v>1</v>
          </cell>
          <cell r="H1199">
            <v>490200</v>
          </cell>
        </row>
        <row r="1200">
          <cell r="B1200" t="str">
            <v>AB.41333</v>
          </cell>
          <cell r="C1200" t="str">
            <v>Vaän chuyeån ñaát baèng oâ toâ töï ñoå 10 taán trong phaïm vi &gt;500 ñeán&lt;=700m, ñaát caáp III</v>
          </cell>
          <cell r="D1200" t="str">
            <v>100m³</v>
          </cell>
          <cell r="E1200">
            <v>1</v>
          </cell>
          <cell r="H1200">
            <v>537306</v>
          </cell>
        </row>
        <row r="1201">
          <cell r="B1201" t="str">
            <v>AB.41334</v>
          </cell>
          <cell r="C1201" t="str">
            <v>Vaän chuyeån ñaát baèng oâ toâ töï ñoå 10 taán trong phaïm vi &gt;500 ñeán &lt;=700m, ñaát caáp IV</v>
          </cell>
          <cell r="D1201" t="str">
            <v>100m³</v>
          </cell>
          <cell r="E1201">
            <v>1</v>
          </cell>
          <cell r="H1201">
            <v>588829</v>
          </cell>
        </row>
        <row r="1202">
          <cell r="B1202" t="str">
            <v>AB.41341</v>
          </cell>
          <cell r="C1202" t="str">
            <v>Vaän chuyeån ñaát baèng oâ toâ töï ñoå 12 taán trong phaïm vi &gt;500 ñeán &lt;=700m, ñaát caáp I</v>
          </cell>
          <cell r="D1202" t="str">
            <v>100m³</v>
          </cell>
          <cell r="E1202">
            <v>1</v>
          </cell>
          <cell r="H1202">
            <v>432897</v>
          </cell>
        </row>
        <row r="1203">
          <cell r="B1203" t="str">
            <v>AB.41342</v>
          </cell>
          <cell r="C1203" t="str">
            <v>Vaän chuyeån ñaát baèng oâ toâ töï ñoå 12 taán trong phaïm vi &gt;500 ñeán &lt;=700m, ñaát caáp II</v>
          </cell>
          <cell r="D1203" t="str">
            <v>100m³</v>
          </cell>
          <cell r="E1203">
            <v>1</v>
          </cell>
          <cell r="H1203">
            <v>469241</v>
          </cell>
        </row>
        <row r="1204">
          <cell r="B1204" t="str">
            <v>AB.41343</v>
          </cell>
          <cell r="C1204" t="str">
            <v>Vaän chuyeån ñaát baèng oâ toâ töï ñoå 12 taán trong phaïm vi &gt;500 ñeán &lt;=700m, ñaát caáp III</v>
          </cell>
          <cell r="D1204" t="str">
            <v>100m³</v>
          </cell>
          <cell r="E1204">
            <v>1</v>
          </cell>
          <cell r="H1204">
            <v>541121</v>
          </cell>
        </row>
        <row r="1205">
          <cell r="B1205" t="str">
            <v>AB.41344</v>
          </cell>
          <cell r="C1205" t="str">
            <v>Vaän chuyeån ñaát baèng oâ toâ töï ñoå 12 taán trong phaïm vi &gt;500 ñeán &lt;=700m, ñaát caáp IV</v>
          </cell>
          <cell r="D1205" t="str">
            <v>100m³</v>
          </cell>
          <cell r="E1205">
            <v>1</v>
          </cell>
          <cell r="H1205">
            <v>589580</v>
          </cell>
        </row>
        <row r="1206">
          <cell r="B1206" t="str">
            <v>AB.41351</v>
          </cell>
          <cell r="C1206" t="str">
            <v>Vaän chuyeån ñaát baèng oâ toâ töï ñoå 22 taán trong phaïm vi &gt;500 ñeán &lt;=700m, ñaát caáp I</v>
          </cell>
          <cell r="D1206" t="str">
            <v>100m³</v>
          </cell>
          <cell r="E1206">
            <v>1</v>
          </cell>
          <cell r="H1206">
            <v>335302</v>
          </cell>
        </row>
        <row r="1207">
          <cell r="B1207" t="str">
            <v>AB.41352</v>
          </cell>
          <cell r="C1207" t="str">
            <v>Vaän chuyeån ñaát baèng oâ toâ töï ñoå 22 taán trong phaïm vi &gt;500 ñeán &lt;=700m, ñaát caáp II</v>
          </cell>
          <cell r="D1207" t="str">
            <v>100m³</v>
          </cell>
          <cell r="E1207">
            <v>1</v>
          </cell>
          <cell r="H1207">
            <v>375617</v>
          </cell>
        </row>
        <row r="1208">
          <cell r="B1208" t="str">
            <v>AB.41353</v>
          </cell>
          <cell r="C1208" t="str">
            <v>Vaän chuyeån ñaát baèng oâ toâ töï ñoå 22 taán trong phaïm vi &gt;500 ñeán &lt;=700m, ñaát caáp III</v>
          </cell>
          <cell r="D1208" t="str">
            <v>100m³</v>
          </cell>
          <cell r="E1208">
            <v>1</v>
          </cell>
          <cell r="H1208">
            <v>440514</v>
          </cell>
        </row>
        <row r="1209">
          <cell r="B1209" t="str">
            <v>AB.41354</v>
          </cell>
          <cell r="C1209" t="str">
            <v>Vaän chuyeån ñaát baèng oâ toâ töï ñoå 22 taán trong phaïm vi &gt;500 ñeán &lt;=700m, ñaát caáp IV</v>
          </cell>
          <cell r="D1209" t="str">
            <v>100m³</v>
          </cell>
          <cell r="E1209">
            <v>1</v>
          </cell>
          <cell r="H1209">
            <v>479846</v>
          </cell>
        </row>
        <row r="1210">
          <cell r="B1210" t="str">
            <v>AB.41361</v>
          </cell>
          <cell r="C1210" t="str">
            <v>Vaän chuyeån ñaát baèng oâ toâ töï ñoå 27 taán trong phaïm vi &gt;500 ñeán &lt;=700m, ñaát caáp I</v>
          </cell>
          <cell r="D1210" t="str">
            <v>100m³</v>
          </cell>
          <cell r="E1210">
            <v>1</v>
          </cell>
          <cell r="H1210">
            <v>353612</v>
          </cell>
        </row>
        <row r="1211">
          <cell r="B1211" t="str">
            <v>AB.41362</v>
          </cell>
          <cell r="C1211" t="str">
            <v>Vaän chuyeån ñaát baèng oâ toâ töï ñoå 27 taán trong phaïm vi &gt;500 ñeán &lt;=700m, ñaát caáp II</v>
          </cell>
          <cell r="D1211" t="str">
            <v>100m³</v>
          </cell>
          <cell r="E1211">
            <v>1</v>
          </cell>
          <cell r="H1211">
            <v>386214</v>
          </cell>
        </row>
        <row r="1212">
          <cell r="B1212" t="str">
            <v>AB.41363</v>
          </cell>
          <cell r="C1212" t="str">
            <v>Vaän chuyeån ñaát baèng oâ toâ töï ñoå 27 taán trong phaïm vi &gt;500 ñeán &lt;=700m, ñaát caáp III</v>
          </cell>
          <cell r="D1212" t="str">
            <v>100m³</v>
          </cell>
          <cell r="E1212">
            <v>1</v>
          </cell>
          <cell r="H1212">
            <v>536687</v>
          </cell>
        </row>
        <row r="1213">
          <cell r="B1213" t="str">
            <v>AB.41364</v>
          </cell>
          <cell r="C1213" t="str">
            <v>Vaän chuyeån ñaát baèng oâ toâ töï ñoå 27 taán trong phaïm vi &gt;500 ñeán &lt;=700m, ñaát caáp IV</v>
          </cell>
          <cell r="D1213" t="str">
            <v>100m³</v>
          </cell>
          <cell r="E1213">
            <v>1</v>
          </cell>
          <cell r="H1213">
            <v>563020</v>
          </cell>
        </row>
        <row r="1214">
          <cell r="B1214" t="str">
            <v>AB.41411</v>
          </cell>
          <cell r="C1214" t="str">
            <v>Vaän chuyeån ñaát baèng oâ toâ töï ñoå 5 taán trong phaïm vi &gt;700 ñeán &lt;=1000m, ñaát caáp I</v>
          </cell>
          <cell r="D1214" t="str">
            <v>100m³</v>
          </cell>
          <cell r="E1214">
            <v>1</v>
          </cell>
          <cell r="H1214">
            <v>481927</v>
          </cell>
        </row>
        <row r="1215">
          <cell r="B1215" t="str">
            <v>AB.41412</v>
          </cell>
          <cell r="C1215" t="str">
            <v>Vaän chuyeån ñaát baèng oâ toâ töï ñoå 5 taán trong phaïm vi &gt;700 ñeán &lt;=1000m, ñaát caáp II</v>
          </cell>
          <cell r="D1215" t="str">
            <v>100m³</v>
          </cell>
          <cell r="E1215">
            <v>1</v>
          </cell>
          <cell r="H1215">
            <v>576925</v>
          </cell>
        </row>
        <row r="1216">
          <cell r="B1216" t="str">
            <v>AB.41413</v>
          </cell>
          <cell r="C1216" t="str">
            <v>Vaän chuyeån ñaát baèng oâ toâ töï ñoå 5 taán trong phaïm vi &gt;700 ñeán &lt;=1000m, ñaát caáp III</v>
          </cell>
          <cell r="D1216" t="str">
            <v>100m³</v>
          </cell>
          <cell r="E1216">
            <v>1</v>
          </cell>
          <cell r="H1216">
            <v>694045</v>
          </cell>
        </row>
        <row r="1217">
          <cell r="B1217" t="str">
            <v>AB.41414</v>
          </cell>
          <cell r="C1217" t="str">
            <v>Vaän chuyeån ñaát baèng oâ toâ töï ñoå 5 taán trong phaïm vi &gt;700 ñeán &lt;=1000m, ñaát caáp IV</v>
          </cell>
          <cell r="D1217" t="str">
            <v>100m³</v>
          </cell>
          <cell r="E1217">
            <v>1</v>
          </cell>
          <cell r="H1217">
            <v>737423</v>
          </cell>
        </row>
        <row r="1218">
          <cell r="B1218" t="str">
            <v>AB.41421</v>
          </cell>
          <cell r="C1218" t="str">
            <v>Vaän chuyeån ñaát baèng oâ toâ töï ñoå 7 taán trong phaïm vi &gt;700 ñeán &lt;=1000m, ñaát caáp I</v>
          </cell>
          <cell r="D1218" t="str">
            <v>100m³</v>
          </cell>
          <cell r="E1218">
            <v>1</v>
          </cell>
          <cell r="H1218">
            <v>530260</v>
          </cell>
        </row>
        <row r="1219">
          <cell r="B1219" t="str">
            <v>AB.41422</v>
          </cell>
          <cell r="C1219" t="str">
            <v>Vaän chuyeån ñaát baèng oâ toâ töï ñoå 7 taán trong phaïm vi &gt;700 ñeán &lt;=1000m, ñaát caáp II</v>
          </cell>
          <cell r="D1219" t="str">
            <v>100m³</v>
          </cell>
          <cell r="E1219">
            <v>1</v>
          </cell>
          <cell r="H1219">
            <v>622371</v>
          </cell>
        </row>
        <row r="1220">
          <cell r="B1220" t="str">
            <v>AB.41423</v>
          </cell>
          <cell r="C1220" t="str">
            <v>Vaän chuyeån ñaát baèng oâ toâ töï ñoå 7 taán trong phaïm vi &gt;700 ñeán &lt;=1000m, ñaát caáp III</v>
          </cell>
          <cell r="D1220" t="str">
            <v>100m³</v>
          </cell>
          <cell r="E1220">
            <v>1</v>
          </cell>
          <cell r="H1220">
            <v>746845</v>
          </cell>
        </row>
        <row r="1221">
          <cell r="B1221" t="str">
            <v>AB.41424</v>
          </cell>
          <cell r="C1221" t="str">
            <v>Vaän chuyeån ñaát baèng oâ toâ töï ñoå 7 taán trong phaïm vi &gt;700 ñeán &lt;=1000m, ñaát caáp IV</v>
          </cell>
          <cell r="D1221" t="str">
            <v>100m³</v>
          </cell>
          <cell r="E1221">
            <v>1</v>
          </cell>
          <cell r="H1221">
            <v>796635</v>
          </cell>
        </row>
        <row r="1222">
          <cell r="B1222" t="str">
            <v>AB.41431</v>
          </cell>
          <cell r="C1222" t="str">
            <v>Vaän chuyeån ñaát baèng oâ toâ töï ñoå 10 taán trong phaïm vi &gt;700 ñeán &lt;=1000m, ñaát caáp I</v>
          </cell>
          <cell r="D1222" t="str">
            <v>100m³</v>
          </cell>
          <cell r="E1222">
            <v>1</v>
          </cell>
          <cell r="H1222">
            <v>504185</v>
          </cell>
        </row>
        <row r="1223">
          <cell r="B1223" t="str">
            <v>AB.41432</v>
          </cell>
          <cell r="C1223" t="str">
            <v>Vaän chuyeån ñaát baèng oâ toâ töï ñoå 10 taán trong phaïm vi &gt;700 ñeán &lt;=1000m, ñaát caáp II</v>
          </cell>
          <cell r="D1223" t="str">
            <v>100m³</v>
          </cell>
          <cell r="E1223">
            <v>1</v>
          </cell>
          <cell r="H1223">
            <v>566748</v>
          </cell>
        </row>
        <row r="1224">
          <cell r="B1224" t="str">
            <v>AB.41433</v>
          </cell>
          <cell r="C1224" t="str">
            <v>Vaän chuyeån ñaát baèng oâ toâ töï ñoå 10 taán trong phaïm vi &gt;700 ñeán &lt;=1000m, ñaát caáp III</v>
          </cell>
          <cell r="D1224" t="str">
            <v>100m³</v>
          </cell>
          <cell r="E1224">
            <v>1</v>
          </cell>
          <cell r="H1224">
            <v>618270</v>
          </cell>
        </row>
        <row r="1225">
          <cell r="B1225" t="str">
            <v>AB.41434</v>
          </cell>
          <cell r="C1225" t="str">
            <v>Vaän chuyeån ñaát baèng oâ toâ töï ñoå 10 taán trong phaïm vi &gt;700 ñeán &lt;=1000m, ñaát caáp IV</v>
          </cell>
          <cell r="D1225" t="str">
            <v>100m³</v>
          </cell>
          <cell r="E1225">
            <v>1</v>
          </cell>
          <cell r="H1225">
            <v>677153</v>
          </cell>
        </row>
        <row r="1226">
          <cell r="B1226" t="str">
            <v>AB.41441</v>
          </cell>
          <cell r="C1226" t="str">
            <v>Vaän chuyeån ñaát baèng oâ toâ töï ñoå 12 taán trong phaïm vi &gt;700 ñeán &lt;=1000m, ñaát caáp I</v>
          </cell>
          <cell r="D1226" t="str">
            <v>100m³</v>
          </cell>
          <cell r="E1226">
            <v>1</v>
          </cell>
          <cell r="H1226">
            <v>492663</v>
          </cell>
        </row>
        <row r="1227">
          <cell r="B1227" t="str">
            <v>AB.41442</v>
          </cell>
          <cell r="C1227" t="str">
            <v>Vaän chuyeån ñaát baèng oâ toâ töï ñoå 12 taán trong phaïm vi &gt;700 ñeán &lt;=1000m, ñaát caáp II</v>
          </cell>
          <cell r="D1227" t="str">
            <v>100m³</v>
          </cell>
          <cell r="E1227">
            <v>1</v>
          </cell>
          <cell r="H1227">
            <v>557274</v>
          </cell>
        </row>
        <row r="1228">
          <cell r="B1228" t="str">
            <v>AB.41443</v>
          </cell>
          <cell r="C1228" t="str">
            <v>Vaän chuyeån ñaát baèng oâ toâ töï ñoå 12 taán trong phaïm vi &gt;700 ñeán &lt;=1000m, ñaát caáp III</v>
          </cell>
          <cell r="D1228" t="str">
            <v>100m³</v>
          </cell>
          <cell r="E1228">
            <v>1</v>
          </cell>
          <cell r="H1228">
            <v>621886</v>
          </cell>
        </row>
        <row r="1229">
          <cell r="B1229" t="str">
            <v>AB.41444</v>
          </cell>
          <cell r="C1229" t="str">
            <v>Vaän chuyeån ñaát baèng oâ toâ töï ñoå 12 taán trong phaïm vi &gt;700 ñeán &lt;=1000m, ñaát caáp IV</v>
          </cell>
          <cell r="D1229" t="str">
            <v>100m³</v>
          </cell>
          <cell r="E1229">
            <v>1</v>
          </cell>
          <cell r="H1229">
            <v>678421</v>
          </cell>
        </row>
        <row r="1230">
          <cell r="B1230" t="str">
            <v>AB.41451</v>
          </cell>
          <cell r="C1230" t="str">
            <v>Vaän chuyeån ñaát baèng oâ toâ töï ñoå 22 taán trong phaïm vi &gt;700 ñeán &lt;=1000m, ñaát caáp I</v>
          </cell>
          <cell r="D1230" t="str">
            <v>100m³</v>
          </cell>
          <cell r="E1230">
            <v>1</v>
          </cell>
          <cell r="H1230">
            <v>406099</v>
          </cell>
        </row>
        <row r="1231">
          <cell r="B1231" t="str">
            <v>AB.41452</v>
          </cell>
          <cell r="C1231" t="str">
            <v>Vaän chuyeån ñaát baèng oâ toâ töï ñoå 22 taán trong phaïm vi &gt;700 ñeán &lt;=1000m, ñaát caáp II</v>
          </cell>
          <cell r="D1231" t="str">
            <v>100m³</v>
          </cell>
          <cell r="E1231">
            <v>1</v>
          </cell>
          <cell r="H1231">
            <v>453297</v>
          </cell>
        </row>
        <row r="1232">
          <cell r="B1232" t="str">
            <v>AB.41453</v>
          </cell>
          <cell r="C1232" t="str">
            <v>Vaän chuyeån ñaát baèng oâ toâ töï ñoå 22 taán trong phaïm vi &gt;700 ñeán &lt;=1000m, ñaát caáp III</v>
          </cell>
          <cell r="D1232" t="str">
            <v>100m³</v>
          </cell>
          <cell r="E1232">
            <v>1</v>
          </cell>
          <cell r="H1232">
            <v>540810</v>
          </cell>
        </row>
        <row r="1233">
          <cell r="B1233" t="str">
            <v>AB.41454</v>
          </cell>
          <cell r="C1233" t="str">
            <v>Vaän chuyeån ñaát baèng oâ toâ töï ñoå 22 taán trong phaïm vi &gt;700 ñeán &lt;=1000m, ñaát caáp IV</v>
          </cell>
          <cell r="D1233" t="str">
            <v>100m³</v>
          </cell>
          <cell r="E1233">
            <v>1</v>
          </cell>
          <cell r="H1233">
            <v>552609</v>
          </cell>
        </row>
        <row r="1234">
          <cell r="B1234" t="str">
            <v>AB.41461</v>
          </cell>
          <cell r="C1234" t="str">
            <v>Vaän chuyeån ñaát baèng oâ toâ töï ñoå 27 taán trong phaïm vi &gt;700 ñeán &lt;=1000m, ñaát caáp I</v>
          </cell>
          <cell r="D1234" t="str">
            <v>100m³</v>
          </cell>
          <cell r="E1234">
            <v>1</v>
          </cell>
          <cell r="H1234">
            <v>418817</v>
          </cell>
        </row>
        <row r="1235">
          <cell r="B1235" t="str">
            <v>AB.41462</v>
          </cell>
          <cell r="C1235" t="str">
            <v>Vaän chuyeån ñaát baèng oâ toâ töï ñoå 27 taán trong phaïm vi &gt;700 ñeán &lt;=1000m, ñaát caáp II</v>
          </cell>
          <cell r="D1235" t="str">
            <v>100m³</v>
          </cell>
          <cell r="E1235">
            <v>1</v>
          </cell>
          <cell r="H1235">
            <v>501577</v>
          </cell>
        </row>
        <row r="1236">
          <cell r="B1236" t="str">
            <v>AB.41463</v>
          </cell>
          <cell r="C1236" t="str">
            <v>Vaän chuyeån ñaát baèng oâ toâ töï ñoå 27 taán trong phaïm vi &gt;700 ñeán &lt;=1000m, ñaát caáp III</v>
          </cell>
          <cell r="D1236" t="str">
            <v>100m³</v>
          </cell>
          <cell r="E1236">
            <v>1</v>
          </cell>
          <cell r="H1236">
            <v>588099</v>
          </cell>
        </row>
        <row r="1237">
          <cell r="B1237" t="str">
            <v>AB.41464</v>
          </cell>
          <cell r="C1237" t="str">
            <v>Vaän chuyeån ñaát baèng oâ toâ töï ñoå 27 taán trong phaïm vi &gt;700 ñeán &lt;=1000m, ñaát caáp IV</v>
          </cell>
          <cell r="D1237" t="str">
            <v>100m³</v>
          </cell>
          <cell r="E1237">
            <v>1</v>
          </cell>
          <cell r="H1237">
            <v>645780</v>
          </cell>
        </row>
        <row r="1238">
          <cell r="B1238" t="str">
            <v>AB.42111</v>
          </cell>
          <cell r="C1238" t="str">
            <v>Vaän chuyeån tieáp 1000m baèng oâ toâ töï ñoå 5 taán, cöï ly &lt;=2km, ñaát caáp I</v>
          </cell>
          <cell r="D1238" t="str">
            <v>100m³/km</v>
          </cell>
          <cell r="E1238">
            <v>1</v>
          </cell>
          <cell r="H1238">
            <v>286293</v>
          </cell>
        </row>
        <row r="1239">
          <cell r="B1239" t="str">
            <v>AB.42112</v>
          </cell>
          <cell r="C1239" t="str">
            <v>Vaän chuyeån tieáp 1000m baèng oâ toâ töï ñoå 5 taán, cöï ly &lt;=2km, ñaát caáp II</v>
          </cell>
          <cell r="D1239" t="str">
            <v>100m³/km</v>
          </cell>
          <cell r="E1239">
            <v>1</v>
          </cell>
          <cell r="H1239">
            <v>312320</v>
          </cell>
        </row>
        <row r="1240">
          <cell r="B1240" t="str">
            <v>AB.42113</v>
          </cell>
          <cell r="C1240" t="str">
            <v>Vaän chuyeån tieáp 1000m baèng oâ toâ töï ñoå 5 taán, cöï ly &lt;=2km, ñaát caáp III</v>
          </cell>
          <cell r="D1240" t="str">
            <v>100m³/km</v>
          </cell>
          <cell r="E1240">
            <v>1</v>
          </cell>
          <cell r="H1240">
            <v>373049</v>
          </cell>
        </row>
        <row r="1241">
          <cell r="B1241" t="str">
            <v>AB.42114</v>
          </cell>
          <cell r="C1241" t="str">
            <v>Vaän chuyeån tieáp 1000m baèng oâ toâ töï ñoå 5 taán, cöï ly &lt;=2km, ñaát caáp IV</v>
          </cell>
          <cell r="D1241" t="str">
            <v>100m³/km</v>
          </cell>
          <cell r="E1241">
            <v>1</v>
          </cell>
          <cell r="H1241">
            <v>381725</v>
          </cell>
        </row>
        <row r="1242">
          <cell r="B1242" t="str">
            <v>AB.42121</v>
          </cell>
          <cell r="C1242" t="str">
            <v>Vaän chuyeån tieáp 1000m baèng oâ toâ töï ñoå 7 taán, cöï ly &lt;=2km, ñaát caáp I</v>
          </cell>
          <cell r="D1242" t="str">
            <v>100m³/km</v>
          </cell>
          <cell r="E1242">
            <v>1</v>
          </cell>
          <cell r="H1242">
            <v>267620</v>
          </cell>
        </row>
        <row r="1243">
          <cell r="B1243" t="str">
            <v>AB.42122</v>
          </cell>
          <cell r="C1243" t="str">
            <v>Vaän chuyeån tieáp 1000m baèng oâ toâ töï ñoå 7 taán, cöï ly &lt;=2km, ñaát caáp II</v>
          </cell>
          <cell r="D1243" t="str">
            <v>100m³/km</v>
          </cell>
          <cell r="E1243">
            <v>1</v>
          </cell>
          <cell r="H1243">
            <v>280067</v>
          </cell>
        </row>
        <row r="1244">
          <cell r="B1244" t="str">
            <v>AB.42123</v>
          </cell>
          <cell r="C1244" t="str">
            <v>Vaän chuyeån tieáp 1000m baèng oâ toâ töï ñoå 7 taán, cöï ly &lt;=2km, ñaát caáp III</v>
          </cell>
          <cell r="D1244" t="str">
            <v>100m³/km</v>
          </cell>
          <cell r="E1244">
            <v>1</v>
          </cell>
          <cell r="H1244">
            <v>298738</v>
          </cell>
        </row>
        <row r="1245">
          <cell r="B1245" t="str">
            <v>AB.42124</v>
          </cell>
          <cell r="C1245" t="str">
            <v>Vaän chuyeån tieáp 1000m baèng oâ toâ töï ñoå 7 taán, cöï ly &lt;=2km, ñaát caáp IV</v>
          </cell>
          <cell r="D1245" t="str">
            <v>100m³/km</v>
          </cell>
          <cell r="E1245">
            <v>1</v>
          </cell>
          <cell r="H1245">
            <v>311186</v>
          </cell>
        </row>
        <row r="1246">
          <cell r="B1246" t="str">
            <v>AB.42131</v>
          </cell>
          <cell r="C1246" t="str">
            <v>Vaän chuyeån tieáp 1000m baèng oâ toâ töï ñoå 10 taán, cöï ly &lt;=2km, ñaát caáp I</v>
          </cell>
          <cell r="D1246" t="str">
            <v>100m³/km</v>
          </cell>
          <cell r="E1246">
            <v>1</v>
          </cell>
          <cell r="H1246">
            <v>220811</v>
          </cell>
        </row>
        <row r="1247">
          <cell r="B1247" t="str">
            <v>AB.42132</v>
          </cell>
          <cell r="C1247" t="str">
            <v>Vaän chuyeån tieáp 1000m baèng oâ toâ töï ñoå 10 taán, cöï ly &lt;=2km, ñaát caáp II</v>
          </cell>
          <cell r="D1247" t="str">
            <v>100m³/km</v>
          </cell>
          <cell r="E1247">
            <v>1</v>
          </cell>
          <cell r="H1247">
            <v>250252</v>
          </cell>
        </row>
        <row r="1248">
          <cell r="B1248" t="str">
            <v>AB.42133</v>
          </cell>
          <cell r="C1248" t="str">
            <v>Vaän chuyeån tieáp 1000m baèng oâ toâ töï ñoå 10 taán, cöï ly &lt;=2km, ñaát caáp III</v>
          </cell>
          <cell r="D1248" t="str">
            <v>100m³/km</v>
          </cell>
          <cell r="E1248">
            <v>1</v>
          </cell>
          <cell r="H1248">
            <v>279694</v>
          </cell>
        </row>
        <row r="1249">
          <cell r="B1249" t="str">
            <v>AB.42134</v>
          </cell>
          <cell r="C1249" t="str">
            <v>Vaän chuyeån tieáp 1000m baèng oâ toâ töï ñoå 10 taán, cöï ly &lt;=2km, ñaát caáp IV</v>
          </cell>
          <cell r="D1249" t="str">
            <v>100m³/km</v>
          </cell>
          <cell r="E1249">
            <v>1</v>
          </cell>
          <cell r="H1249">
            <v>309135</v>
          </cell>
        </row>
        <row r="1250">
          <cell r="B1250" t="str">
            <v>AB.42141</v>
          </cell>
          <cell r="C1250" t="str">
            <v>Vaän chuyeån tieáp 1000m baèng oâ toâ töï ñoå 12 taán, cöï ly &lt;=2km, ñaát caáp I</v>
          </cell>
          <cell r="D1250" t="str">
            <v>100m³/km</v>
          </cell>
          <cell r="E1250">
            <v>1</v>
          </cell>
          <cell r="H1250">
            <v>226140</v>
          </cell>
        </row>
        <row r="1251">
          <cell r="B1251" t="str">
            <v>AB.42142</v>
          </cell>
          <cell r="C1251" t="str">
            <v>Vaän chuyeån tieáp 1000m baèng oâ toâ töï ñoå 12 taán, cöï ly &lt;=2km, ñaát caáp II</v>
          </cell>
          <cell r="D1251" t="str">
            <v>100m³/km</v>
          </cell>
          <cell r="E1251">
            <v>1</v>
          </cell>
          <cell r="H1251">
            <v>258446</v>
          </cell>
        </row>
        <row r="1252">
          <cell r="B1252" t="str">
            <v>AB.42143</v>
          </cell>
          <cell r="C1252" t="str">
            <v>Vaän chuyeån tieáp 1000m baèng oâ toâ töï ñoå 12 taán, cöï ly &lt;=2km, ñaát caáp III</v>
          </cell>
          <cell r="D1252" t="str">
            <v>100m³/km</v>
          </cell>
          <cell r="E1252">
            <v>1</v>
          </cell>
          <cell r="H1252">
            <v>290752</v>
          </cell>
        </row>
        <row r="1253">
          <cell r="B1253" t="str">
            <v>AB.42144</v>
          </cell>
          <cell r="C1253" t="str">
            <v>Vaän chuyeån tieáp 1000m baèng oâ toâ töï ñoå 12 taán, cöï ly &lt;=2km, ñaát caáp IV</v>
          </cell>
          <cell r="D1253" t="str">
            <v>100m³/km</v>
          </cell>
          <cell r="E1253">
            <v>1</v>
          </cell>
          <cell r="H1253">
            <v>331134</v>
          </cell>
        </row>
        <row r="1254">
          <cell r="B1254" t="str">
            <v>AB.42151</v>
          </cell>
          <cell r="C1254" t="str">
            <v>Vaän chuyeån tieáp 1000m baèng oâ toâ töï ñoå 22 taán, cöï ly &lt;=2km, ñaát caáp I</v>
          </cell>
          <cell r="D1254" t="str">
            <v>100m³/km</v>
          </cell>
          <cell r="E1254">
            <v>1</v>
          </cell>
          <cell r="H1254">
            <v>183875</v>
          </cell>
        </row>
        <row r="1255">
          <cell r="B1255" t="str">
            <v>AB.42152</v>
          </cell>
          <cell r="C1255" t="str">
            <v>Vaän chuyeån tieáp 1000m baèng oâ toâ töï ñoå 22 taán, cöï ly &lt;=2km, ñaát caáp II</v>
          </cell>
          <cell r="D1255" t="str">
            <v>100m³/km</v>
          </cell>
          <cell r="E1255">
            <v>1</v>
          </cell>
          <cell r="H1255">
            <v>210424</v>
          </cell>
        </row>
        <row r="1256">
          <cell r="B1256" t="str">
            <v>AB.42153</v>
          </cell>
          <cell r="C1256" t="str">
            <v>Vaän chuyeån tieáp 1000m baèng oâ toâ töï ñoå 22 taán, cöï ly &lt;=2km, ñaát caáp III</v>
          </cell>
          <cell r="D1256" t="str">
            <v>100m³/km</v>
          </cell>
          <cell r="E1256">
            <v>1</v>
          </cell>
          <cell r="H1256">
            <v>236973</v>
          </cell>
        </row>
        <row r="1257">
          <cell r="B1257" t="str">
            <v>AB.42154</v>
          </cell>
          <cell r="C1257" t="str">
            <v>Vaän chuyeån tieáp 1000m baèng oâ toâ töï ñoå 22 taán, cöï ly &lt;=2km, ñaát caáp IV</v>
          </cell>
          <cell r="D1257" t="str">
            <v>100m³/km</v>
          </cell>
          <cell r="E1257">
            <v>1</v>
          </cell>
          <cell r="H1257">
            <v>269421</v>
          </cell>
        </row>
        <row r="1258">
          <cell r="B1258" t="str">
            <v>AB.42161</v>
          </cell>
          <cell r="C1258" t="str">
            <v>Vaän chuyeån tieáp 1000m baèng oâ toâ töï ñoå 27 taán, cöï ly &lt;=2km, ñaát caáp I</v>
          </cell>
          <cell r="D1258" t="str">
            <v>100m³/km</v>
          </cell>
          <cell r="E1258">
            <v>1</v>
          </cell>
          <cell r="H1258">
            <v>175552</v>
          </cell>
        </row>
        <row r="1259">
          <cell r="B1259" t="str">
            <v>AB.42162</v>
          </cell>
          <cell r="C1259" t="str">
            <v>Vaän chuyeån tieáp 1000m baèng oâ toâ töï ñoå 27 taán, cöï ly &lt;=2km, ñaát caáp II</v>
          </cell>
          <cell r="D1259" t="str">
            <v>100m³/km</v>
          </cell>
          <cell r="E1259">
            <v>1</v>
          </cell>
          <cell r="H1259">
            <v>200631</v>
          </cell>
        </row>
        <row r="1260">
          <cell r="B1260" t="str">
            <v>AB.42163</v>
          </cell>
          <cell r="C1260" t="str">
            <v>Vaän chuyeån tieáp 1000m baèng oâ toâ töï ñoå 27 taán, cöï ly &lt;=2km, ñaát caáp III</v>
          </cell>
          <cell r="D1260" t="str">
            <v>100m³/km</v>
          </cell>
          <cell r="E1260">
            <v>1</v>
          </cell>
          <cell r="H1260">
            <v>225710</v>
          </cell>
        </row>
        <row r="1261">
          <cell r="B1261" t="str">
            <v>AB.42164</v>
          </cell>
          <cell r="C1261" t="str">
            <v>Vaän chuyeån tieáp 1000m baèng oâ toâ töï ñoå 27 taán, cöï ly &lt;=2km, ñaát caáp IV</v>
          </cell>
          <cell r="D1261" t="str">
            <v>100m³/km</v>
          </cell>
          <cell r="E1261">
            <v>1</v>
          </cell>
          <cell r="H1261">
            <v>257058</v>
          </cell>
        </row>
        <row r="1262">
          <cell r="B1262" t="str">
            <v>AB.42211</v>
          </cell>
          <cell r="C1262" t="str">
            <v>Vaän chuyeån tieáp 1000m baèng oâ toâ töï ñoå 5 taán, cöï ly &gt;2 ñeán &lt;=4km, ñaát caáp I</v>
          </cell>
          <cell r="D1262" t="str">
            <v>100m³/km</v>
          </cell>
          <cell r="E1262">
            <v>1</v>
          </cell>
          <cell r="H1262">
            <v>229902</v>
          </cell>
        </row>
        <row r="1263">
          <cell r="B1263" t="str">
            <v>AB.42212</v>
          </cell>
          <cell r="C1263" t="str">
            <v>Vaän chuyeån tieáp 1000m baèng oâ toâ töï ñoå 5 taán, cöï ly &gt;2 ñeán &lt;=4km, ñaát caáp II</v>
          </cell>
          <cell r="D1263" t="str">
            <v>100m³/km</v>
          </cell>
          <cell r="E1263">
            <v>1</v>
          </cell>
          <cell r="H1263">
            <v>260267</v>
          </cell>
        </row>
        <row r="1264">
          <cell r="B1264" t="str">
            <v>AB.42213</v>
          </cell>
          <cell r="C1264" t="str">
            <v>Vaän chuyeån tieáp 1000m baèng oâ toâ töï ñoå 5 taán, cöï ly &gt;2 ñeán &lt;=4km, ñaát caáp III</v>
          </cell>
          <cell r="D1264" t="str">
            <v>100m³/km</v>
          </cell>
          <cell r="E1264">
            <v>1</v>
          </cell>
          <cell r="H1264">
            <v>286293</v>
          </cell>
        </row>
        <row r="1265">
          <cell r="B1265" t="str">
            <v>AB.42214</v>
          </cell>
          <cell r="C1265" t="str">
            <v>Vaän chuyeån tieáp 1000m baèng oâ toâ töï ñoå 5 taán, cöï ly &gt;2 ñeán &lt;=4km, ñaát caáp IV</v>
          </cell>
          <cell r="D1265" t="str">
            <v>100m³/km</v>
          </cell>
          <cell r="E1265">
            <v>1</v>
          </cell>
          <cell r="H1265">
            <v>316658</v>
          </cell>
        </row>
        <row r="1266">
          <cell r="B1266" t="str">
            <v>AB.42221</v>
          </cell>
          <cell r="C1266" t="str">
            <v>Vaän chuyeån tieáp 1000m baèng oâ toâ töï ñoå 7 taán, cöï ly &gt;2 ñeán&lt;=4km, ñaát caáp I</v>
          </cell>
          <cell r="D1266" t="str">
            <v>100m³/km</v>
          </cell>
          <cell r="E1266">
            <v>1</v>
          </cell>
          <cell r="H1266">
            <v>236501</v>
          </cell>
        </row>
        <row r="1267">
          <cell r="B1267" t="str">
            <v>AB.42222</v>
          </cell>
          <cell r="C1267" t="str">
            <v>Vaän chuyeån tieáp 1000m baèng oâ toâ töï ñoå 7 taán, cöï ly &gt;2 ñeán &lt;=4km, ñaát caáp II</v>
          </cell>
          <cell r="D1267" t="str">
            <v>100m³/km</v>
          </cell>
          <cell r="E1267">
            <v>1</v>
          </cell>
          <cell r="H1267">
            <v>255172</v>
          </cell>
        </row>
        <row r="1268">
          <cell r="B1268" t="str">
            <v>AB.42223</v>
          </cell>
          <cell r="C1268" t="str">
            <v>Vaän chuyeån tieáp 1000m baèng oâ toâ töï ñoå 7 taán, cöï ly &gt;2 ñeán &lt;=4km, ñaát caáp III</v>
          </cell>
          <cell r="D1268" t="str">
            <v>100m³/km</v>
          </cell>
          <cell r="E1268">
            <v>1</v>
          </cell>
          <cell r="H1268">
            <v>261396</v>
          </cell>
        </row>
        <row r="1269">
          <cell r="B1269" t="str">
            <v>AB.42224</v>
          </cell>
          <cell r="C1269" t="str">
            <v>Vaän chuyeån tieáp 1000m baèng oâ toâ töï ñoå 7 taán, cöï ly &gt;2 ñeán &lt;=4km, ñaát caáp IV</v>
          </cell>
          <cell r="D1269" t="str">
            <v>100m³/km</v>
          </cell>
          <cell r="E1269">
            <v>1</v>
          </cell>
          <cell r="H1269">
            <v>286291</v>
          </cell>
        </row>
        <row r="1270">
          <cell r="B1270" t="str">
            <v>AB.42231</v>
          </cell>
          <cell r="C1270" t="str">
            <v>Vaän chuyeån tieáp 1000m baèng oâ toâ töï ñoå 10 taán, cöï ly &gt;2 ñeán &lt;=4km, ñaát caáp I</v>
          </cell>
          <cell r="D1270" t="str">
            <v>100m³/km</v>
          </cell>
          <cell r="E1270">
            <v>1</v>
          </cell>
          <cell r="H1270">
            <v>169288</v>
          </cell>
        </row>
        <row r="1271">
          <cell r="B1271" t="str">
            <v>AB.42232</v>
          </cell>
          <cell r="C1271" t="str">
            <v>Vaän chuyeån tieáp 1000m baèng oâ toâ töï ñoå 10 taán, cöï ly &gt;2 ñeán &lt;=4km, ñaát caáp II</v>
          </cell>
          <cell r="D1271" t="str">
            <v>100m³/km</v>
          </cell>
          <cell r="E1271">
            <v>1</v>
          </cell>
          <cell r="H1271">
            <v>198730</v>
          </cell>
        </row>
        <row r="1272">
          <cell r="B1272" t="str">
            <v>AB.42233</v>
          </cell>
          <cell r="C1272" t="str">
            <v>Vaän chuyeån tieáp 1000m baèng oâ toâ töï ñoå 10 taán, cöï ly &gt;2 ñeán &lt;=4km, ñaát caáp III</v>
          </cell>
          <cell r="D1272" t="str">
            <v>100m³/km</v>
          </cell>
          <cell r="E1272">
            <v>1</v>
          </cell>
          <cell r="H1272">
            <v>220811</v>
          </cell>
        </row>
        <row r="1273">
          <cell r="B1273" t="str">
            <v>AB.42234</v>
          </cell>
          <cell r="C1273" t="str">
            <v>Vaän chuyeån tieáp 1000m baèng oâ toâ töï ñoå 10 taán, cöï ly &gt;2 ñeán &lt;=4km, ñaát caáp IV</v>
          </cell>
          <cell r="D1273" t="str">
            <v>100m³/km</v>
          </cell>
          <cell r="E1273">
            <v>1</v>
          </cell>
          <cell r="H1273">
            <v>250252</v>
          </cell>
        </row>
        <row r="1274">
          <cell r="B1274" t="str">
            <v>AB.42241</v>
          </cell>
          <cell r="C1274" t="str">
            <v>Vaän chuyeån tieáp 1000m baèng oâ toâ töï ñoå 12 taán, cöï ly &gt;2 ñeán &lt;=4km, ñaát caáp I</v>
          </cell>
          <cell r="D1274" t="str">
            <v>100m³/km</v>
          </cell>
          <cell r="E1274">
            <v>1</v>
          </cell>
          <cell r="H1274">
            <v>169605</v>
          </cell>
        </row>
        <row r="1275">
          <cell r="B1275" t="str">
            <v>AB.42242</v>
          </cell>
          <cell r="C1275" t="str">
            <v>Vaän chuyeån tieáp 1000m baèng oâ toâ töï ñoå 12 taán, cöï ly &gt;2 ñeán &lt;=4km, ñaát caáp II</v>
          </cell>
          <cell r="D1275" t="str">
            <v>100m³/km</v>
          </cell>
          <cell r="E1275">
            <v>1</v>
          </cell>
          <cell r="H1275">
            <v>201911</v>
          </cell>
        </row>
        <row r="1276">
          <cell r="B1276" t="str">
            <v>AB.42243</v>
          </cell>
          <cell r="C1276" t="str">
            <v>Vaän chuyeån tieáp 1000m baèng oâ toâ töï ñoå 12 taán, cöï ly &gt;2 ñeán&lt;=4km, ñaát caáp III</v>
          </cell>
          <cell r="D1276" t="str">
            <v>100m³/km</v>
          </cell>
          <cell r="E1276">
            <v>1</v>
          </cell>
          <cell r="H1276">
            <v>226140</v>
          </cell>
        </row>
        <row r="1277">
          <cell r="B1277" t="str">
            <v>AB.42244</v>
          </cell>
          <cell r="C1277" t="str">
            <v>Vaän chuyeån tieáp 1000m baèng oâ toâ töï ñoå 12 taán, cöï ly &gt;2 ñeán &lt;=4km, ñaát caáp IV</v>
          </cell>
          <cell r="D1277" t="str">
            <v>100m³/km</v>
          </cell>
          <cell r="E1277">
            <v>1</v>
          </cell>
          <cell r="H1277">
            <v>266523</v>
          </cell>
        </row>
        <row r="1278">
          <cell r="B1278" t="str">
            <v>AB.42251</v>
          </cell>
          <cell r="C1278" t="str">
            <v>Vaän chuyeån tieáp 1000m baèng oâ toâ töï ñoå 22 taán, cöï ly &gt;2 ñeán &lt;=4km, ñaát caáp I</v>
          </cell>
          <cell r="D1278" t="str">
            <v>100m³/km</v>
          </cell>
          <cell r="E1278">
            <v>1</v>
          </cell>
          <cell r="H1278">
            <v>137661</v>
          </cell>
        </row>
        <row r="1279">
          <cell r="B1279" t="str">
            <v>AB.42252</v>
          </cell>
          <cell r="C1279" t="str">
            <v>Vaän chuyeån tieáp 1000m baèng oâ toâ töï ñoå 22 taán, cöï ly &gt;2 ñeán &lt;=4km, ñaát caáp II</v>
          </cell>
          <cell r="D1279" t="str">
            <v>100m³/km</v>
          </cell>
          <cell r="E1279">
            <v>1</v>
          </cell>
          <cell r="H1279">
            <v>164209</v>
          </cell>
        </row>
        <row r="1280">
          <cell r="B1280" t="str">
            <v>AB.42253</v>
          </cell>
          <cell r="C1280" t="str">
            <v>Vaän chuyeån tieáp 1000m baèng oâ toâ töï ñoå 22 taán, cöï ly &gt;2 ñeán &lt;=4km, ñaát caáp III</v>
          </cell>
          <cell r="D1280" t="str">
            <v>100m³/km</v>
          </cell>
          <cell r="E1280">
            <v>1</v>
          </cell>
          <cell r="H1280">
            <v>183875</v>
          </cell>
        </row>
        <row r="1281">
          <cell r="B1281" t="str">
            <v>AB.42254</v>
          </cell>
          <cell r="C1281" t="str">
            <v>Vaän chuyeån tieáp 1000m baèng oâ toâ töï ñoå 22 taán, cöï ly &gt;2 ñeán&lt;=4km, ñaát caáp IV</v>
          </cell>
          <cell r="D1281" t="str">
            <v>100m³/km</v>
          </cell>
          <cell r="E1281">
            <v>1</v>
          </cell>
          <cell r="H1281">
            <v>217307</v>
          </cell>
        </row>
        <row r="1282">
          <cell r="B1282" t="str">
            <v>AB.42261</v>
          </cell>
          <cell r="C1282" t="str">
            <v>Vaän chuyeån tieáp 1000m baèng oâ toâ töï ñoå 27 taán, cöï ly &gt;2 ñeán &lt;=4km, ñaát caáp I</v>
          </cell>
          <cell r="D1282" t="str">
            <v>100m³/km</v>
          </cell>
          <cell r="E1282">
            <v>1</v>
          </cell>
          <cell r="H1282">
            <v>131664</v>
          </cell>
        </row>
        <row r="1283">
          <cell r="B1283" t="str">
            <v>AB.42262</v>
          </cell>
          <cell r="C1283" t="str">
            <v>Vaän chuyeån tieáp 1000m baèng oâ toâ töï ñoå 27 taán, cöï ly &gt;2 ñeán &lt;=4km, ñaát caáp II</v>
          </cell>
          <cell r="D1283" t="str">
            <v>100m³/km</v>
          </cell>
          <cell r="E1283">
            <v>1</v>
          </cell>
          <cell r="H1283">
            <v>156743</v>
          </cell>
        </row>
        <row r="1284">
          <cell r="B1284" t="str">
            <v>AB.42263</v>
          </cell>
          <cell r="C1284" t="str">
            <v>Vaän chuyeån tieáp 1000m baèng oâ toâ töï ñoå 27 taán, cöï ly &gt;2 ñeán &lt;=4km, ñaát caáp III</v>
          </cell>
          <cell r="D1284" t="str">
            <v>100m³/km</v>
          </cell>
          <cell r="E1284">
            <v>1</v>
          </cell>
          <cell r="H1284">
            <v>175552</v>
          </cell>
        </row>
        <row r="1285">
          <cell r="B1285" t="str">
            <v>AB.42264</v>
          </cell>
          <cell r="C1285" t="str">
            <v>Vaän chuyeån tieáp 1000m baèng oâ toâ töï ñoå 27 taán, cöï ly &gt;2 ñeán &lt;=4km, ñaát caáp IV</v>
          </cell>
          <cell r="D1285" t="str">
            <v>100m³/km</v>
          </cell>
          <cell r="E1285">
            <v>1</v>
          </cell>
          <cell r="H1285">
            <v>206900</v>
          </cell>
        </row>
        <row r="1286">
          <cell r="B1286" t="str">
            <v>AB.42311</v>
          </cell>
          <cell r="C1286" t="str">
            <v>Vaän chuyeån tieáp 1000m baèng oâ toâ töï ñoå 5 taán, cöï ly &gt;4 ñeán &lt;=7km, ñaát caáp I</v>
          </cell>
          <cell r="D1286" t="str">
            <v>100m³/km</v>
          </cell>
          <cell r="E1286">
            <v>1</v>
          </cell>
          <cell r="H1286">
            <v>190862</v>
          </cell>
        </row>
        <row r="1287">
          <cell r="B1287" t="str">
            <v>AB.42312</v>
          </cell>
          <cell r="C1287" t="str">
            <v>Vaän chuyeån tieáp 1000m baèng oâ toâ töï ñoå 5 taán, cöï ly &gt;4 ñeán &lt;=7km, ñaát caáp II</v>
          </cell>
          <cell r="D1287" t="str">
            <v>100m³/km</v>
          </cell>
          <cell r="E1287">
            <v>1</v>
          </cell>
          <cell r="H1287">
            <v>231637</v>
          </cell>
        </row>
        <row r="1288">
          <cell r="B1288" t="str">
            <v>AB.42313</v>
          </cell>
          <cell r="C1288" t="str">
            <v>Vaän chuyeån tieáp 1000m baèng oâ toâ töï ñoå 5 taán, cöï ly &gt;4 ñeán &lt;=7km, ñaát caáp III</v>
          </cell>
          <cell r="D1288" t="str">
            <v>100m³/km</v>
          </cell>
          <cell r="E1288">
            <v>1</v>
          </cell>
          <cell r="H1288">
            <v>252459</v>
          </cell>
        </row>
        <row r="1289">
          <cell r="B1289" t="str">
            <v>AB.42314</v>
          </cell>
          <cell r="C1289" t="str">
            <v>Vaän chuyeån tieáp 1000m baèng oâ toâ töï ñoå 5 taán, cöï ly &gt;4 ñeán &lt;=7km, ñaát caáp IV</v>
          </cell>
          <cell r="D1289" t="str">
            <v>100m³/km</v>
          </cell>
          <cell r="E1289">
            <v>1</v>
          </cell>
          <cell r="H1289">
            <v>286293</v>
          </cell>
        </row>
        <row r="1290">
          <cell r="B1290" t="str">
            <v>AB.42321</v>
          </cell>
          <cell r="C1290" t="str">
            <v>Vaän chuyeån tieáp 1000m baèng oâ toâ töï ñoå 7 taán, cöï ly &gt;4 ñeán &lt;=7km, ñaát caáp I</v>
          </cell>
          <cell r="D1290" t="str">
            <v>100m³/km</v>
          </cell>
          <cell r="E1290">
            <v>1</v>
          </cell>
          <cell r="H1290">
            <v>230277</v>
          </cell>
        </row>
        <row r="1291">
          <cell r="B1291" t="str">
            <v>AB.42322</v>
          </cell>
          <cell r="C1291" t="str">
            <v>Vaän chuyeån tieáp 1000m baèng oâ toâ töï ñoå 7 taán, cöï ly &gt;4 ñeán &lt;=7km, ñaát caáp II</v>
          </cell>
          <cell r="D1291" t="str">
            <v>100m³/km</v>
          </cell>
          <cell r="E1291">
            <v>1</v>
          </cell>
          <cell r="H1291">
            <v>236501</v>
          </cell>
        </row>
        <row r="1292">
          <cell r="B1292" t="str">
            <v>AB.42323</v>
          </cell>
          <cell r="C1292" t="str">
            <v>Vaän chuyeån tieáp 1000m baèng oâ toâ töï ñoå 7 taán, cöï ly &gt;4 ñeán &lt;=7km, ñaát caáp III</v>
          </cell>
          <cell r="D1292" t="str">
            <v>100m³/km</v>
          </cell>
          <cell r="E1292">
            <v>1</v>
          </cell>
          <cell r="H1292">
            <v>248948</v>
          </cell>
        </row>
        <row r="1293">
          <cell r="B1293" t="str">
            <v>AB.42324</v>
          </cell>
          <cell r="C1293" t="str">
            <v>Vaän chuyeån tieáp 1000m baèng oâ toâ töï ñoå 7 taán, cöï ly &gt;4 ñeán &lt;=7km, ñaát caáp IV</v>
          </cell>
          <cell r="D1293" t="str">
            <v>100m³/km</v>
          </cell>
          <cell r="E1293">
            <v>1</v>
          </cell>
          <cell r="H1293">
            <v>255172</v>
          </cell>
        </row>
        <row r="1294">
          <cell r="B1294" t="str">
            <v>AB.42331</v>
          </cell>
          <cell r="C1294" t="str">
            <v>Vaän chuyeån tieáp 1000m baèng oâ toâ töï ñoå 10 taán, cöï ly &gt;4 ñeán&lt;=7km, ñaát caáp I</v>
          </cell>
          <cell r="D1294" t="str">
            <v>100m³/km</v>
          </cell>
          <cell r="E1294">
            <v>1</v>
          </cell>
          <cell r="H1294">
            <v>147207</v>
          </cell>
        </row>
        <row r="1295">
          <cell r="B1295" t="str">
            <v>AB.42332</v>
          </cell>
          <cell r="C1295" t="str">
            <v>Vaän chuyeån tieáp 1000m baèng oâ toâ töï ñoå 10 taán, cöï ly &gt;4 ñeán &lt;=7km, ñaát caáp II</v>
          </cell>
          <cell r="D1295" t="str">
            <v>100m³/km</v>
          </cell>
          <cell r="E1295">
            <v>1</v>
          </cell>
          <cell r="H1295">
            <v>161928</v>
          </cell>
        </row>
        <row r="1296">
          <cell r="B1296" t="str">
            <v>AB.42333</v>
          </cell>
          <cell r="C1296" t="str">
            <v>Vaän chuyeån tieáp 1000m baèng oâ toâ töï ñoå 10 taán, cöï ly &gt;4 ñeán &lt;=7km, ñaát caáp III</v>
          </cell>
          <cell r="D1296" t="str">
            <v>100m³/km</v>
          </cell>
          <cell r="E1296">
            <v>1</v>
          </cell>
          <cell r="H1296">
            <v>176649</v>
          </cell>
        </row>
        <row r="1297">
          <cell r="B1297" t="str">
            <v>AB.42334</v>
          </cell>
          <cell r="C1297" t="str">
            <v>Vaän chuyeån tieáp 1000m baèng oâ toâ töï ñoå 10 taán, cöï ly &gt;4 ñeán &lt;=7km, ñaát caáp IV</v>
          </cell>
          <cell r="D1297" t="str">
            <v>100m³/km</v>
          </cell>
          <cell r="E1297">
            <v>1</v>
          </cell>
          <cell r="H1297">
            <v>213450</v>
          </cell>
        </row>
        <row r="1298">
          <cell r="B1298" t="str">
            <v>AB.42341</v>
          </cell>
          <cell r="C1298" t="str">
            <v>Vaän chuyeån tieáp 1000m baèng oâ toâ töï ñoå 12 taán, cöï ly &gt;4 ñeán &lt;=7km, ñaát caáp I</v>
          </cell>
          <cell r="D1298" t="str">
            <v>100m³/km</v>
          </cell>
          <cell r="E1298">
            <v>1</v>
          </cell>
          <cell r="H1298">
            <v>138107</v>
          </cell>
        </row>
        <row r="1299">
          <cell r="B1299" t="str">
            <v>AB.42342</v>
          </cell>
          <cell r="C1299" t="str">
            <v>Vaän chuyeån tieáp 1000m baèng oâ toâ töï ñoå 12 taán, cöï ly &gt;4 ñeán &lt;=7km, ñaát caáp II</v>
          </cell>
          <cell r="D1299" t="str">
            <v>100m³/km</v>
          </cell>
          <cell r="E1299">
            <v>1</v>
          </cell>
          <cell r="H1299">
            <v>161529</v>
          </cell>
        </row>
        <row r="1300">
          <cell r="B1300" t="str">
            <v>AB.42343</v>
          </cell>
          <cell r="C1300" t="str">
            <v>Vaän chuyeån tieáp 1000m baèng oâ toâ töï ñoå 12 taán, cöï ly &gt;4 ñeán &lt;=7km, ñaát caáp III</v>
          </cell>
          <cell r="D1300" t="str">
            <v>100m³/km</v>
          </cell>
          <cell r="E1300">
            <v>1</v>
          </cell>
          <cell r="H1300">
            <v>177682</v>
          </cell>
        </row>
        <row r="1301">
          <cell r="B1301" t="str">
            <v>AB.42344</v>
          </cell>
          <cell r="C1301" t="str">
            <v>Vaän chuyeån tieáp 1000m baèng oâ toâ töï ñoå 12 taán, cöï ly &gt;4 ñeán &lt;=7km, ñaát caáp IV</v>
          </cell>
          <cell r="D1301" t="str">
            <v>100m³/km</v>
          </cell>
          <cell r="E1301">
            <v>1</v>
          </cell>
          <cell r="H1301">
            <v>209987</v>
          </cell>
        </row>
        <row r="1302">
          <cell r="B1302" t="str">
            <v>AB.42351</v>
          </cell>
          <cell r="C1302" t="str">
            <v>Vaän chuyeån tieáp 1000m baèng oâ toâ töï ñoå 22 taán, cöï ly &gt;4 ñeán &lt;=7km, ñaát caáp I</v>
          </cell>
          <cell r="D1302" t="str">
            <v>100m³/km</v>
          </cell>
          <cell r="E1302">
            <v>1</v>
          </cell>
          <cell r="H1302">
            <v>112095</v>
          </cell>
        </row>
        <row r="1303">
          <cell r="B1303" t="str">
            <v>AB.42352</v>
          </cell>
          <cell r="C1303" t="str">
            <v>Vaän chuyeån tieáp 1000m baèng oâ toâ töï ñoå 22 taán, cöï ly &gt;4 ñeán &lt;=7km, ñaát caáp II</v>
          </cell>
          <cell r="D1303" t="str">
            <v>100m³/km</v>
          </cell>
          <cell r="E1303">
            <v>1</v>
          </cell>
          <cell r="H1303">
            <v>131761</v>
          </cell>
        </row>
        <row r="1304">
          <cell r="B1304" t="str">
            <v>AB.42353</v>
          </cell>
          <cell r="C1304" t="str">
            <v>Vaän chuyeån tieáp 1000m baèng oâ toâ töï ñoå 22 taán, cöï ly &gt;4 ñeán &lt;=7km, ñaát caáp III</v>
          </cell>
          <cell r="D1304" t="str">
            <v>100m³/km</v>
          </cell>
          <cell r="E1304">
            <v>1</v>
          </cell>
          <cell r="H1304">
            <v>144544</v>
          </cell>
        </row>
        <row r="1305">
          <cell r="B1305" t="str">
            <v>AB.42354</v>
          </cell>
          <cell r="C1305" t="str">
            <v>Vaän chuyeån tieáp 1000m baèng oâ toâ töï ñoå 22 taán, cöï ly &gt;4 ñeán &lt;=7km, ñaát caáp IV</v>
          </cell>
          <cell r="D1305" t="str">
            <v>100m³/km</v>
          </cell>
          <cell r="E1305">
            <v>1</v>
          </cell>
          <cell r="H1305">
            <v>171092</v>
          </cell>
        </row>
        <row r="1306">
          <cell r="B1306" t="str">
            <v>AB.42361</v>
          </cell>
          <cell r="C1306" t="str">
            <v>Vaän chuyeån tieáp 1000m baèng oâ toâ töï ñoå 27 taán, cöï ly &gt;4 ñeán &lt;=7km, ñaát caáp I</v>
          </cell>
          <cell r="D1306" t="str">
            <v>100m³/km</v>
          </cell>
          <cell r="E1306">
            <v>1</v>
          </cell>
          <cell r="H1306">
            <v>107839</v>
          </cell>
        </row>
        <row r="1307">
          <cell r="B1307" t="str">
            <v>AB.42362</v>
          </cell>
          <cell r="C1307" t="str">
            <v>Vaän chuyeån tieáp 1000m baèng oâ toâ töï ñoå 27 taán, cöï ly &gt;4 ñeán &lt;=7km, ñaát caáp II</v>
          </cell>
          <cell r="D1307" t="str">
            <v>100m³/km</v>
          </cell>
          <cell r="E1307">
            <v>1</v>
          </cell>
          <cell r="H1307">
            <v>125394</v>
          </cell>
        </row>
        <row r="1308">
          <cell r="B1308" t="str">
            <v>AB.42363</v>
          </cell>
          <cell r="C1308" t="str">
            <v>Vaän chuyeån tieáp 1000m baèng oâ toâ töï ñoå 27 taán, cöï ly &gt;4 ñeán &lt;=7km, ñaát caáp III</v>
          </cell>
          <cell r="D1308" t="str">
            <v>100m³/km</v>
          </cell>
          <cell r="E1308">
            <v>1</v>
          </cell>
          <cell r="H1308">
            <v>137934</v>
          </cell>
        </row>
        <row r="1309">
          <cell r="B1309" t="str">
            <v>AB.42364</v>
          </cell>
          <cell r="C1309" t="str">
            <v>Vaän chuyeån tieáp 1000m baèng oâ toâ töï ñoå 27 taán, cöï ly &gt;4 ñeán &lt;=7km, ñaát caáp IV</v>
          </cell>
          <cell r="D1309" t="str">
            <v>100m³/km</v>
          </cell>
          <cell r="E1309">
            <v>1</v>
          </cell>
          <cell r="H1309">
            <v>150473</v>
          </cell>
        </row>
        <row r="1310">
          <cell r="B1310" t="str">
            <v>AB.42411</v>
          </cell>
          <cell r="C1310" t="str">
            <v>Vaän chuyeån ñaát 1000 km tieáp theo baèng oâ toâ töï ñoå 5T, vaän chuyeån 1Km ngoaøi phaïm vi 7Km, ñaát caáp I</v>
          </cell>
          <cell r="D1310" t="str">
            <v>100m³</v>
          </cell>
          <cell r="E1310">
            <v>1</v>
          </cell>
          <cell r="H1310">
            <v>117988</v>
          </cell>
        </row>
        <row r="1311">
          <cell r="B1311" t="str">
            <v>AB.42412</v>
          </cell>
          <cell r="C1311" t="str">
            <v>Vaän chuyeån ñaát 1000 km tieáp theo baèng oâ toâ töï ñoå 5T, vaän chuyeån 1Km ngoaøi phaïm vi 7Km, ñaát caáp II</v>
          </cell>
          <cell r="D1311" t="str">
            <v>100m³</v>
          </cell>
          <cell r="E1311">
            <v>1</v>
          </cell>
          <cell r="H1311">
            <v>143581</v>
          </cell>
        </row>
        <row r="1312">
          <cell r="B1312" t="str">
            <v>AB.42413</v>
          </cell>
          <cell r="C1312" t="str">
            <v>Vaän chuyeån ñaát 1000 km tieáp theo baèng oâ toâ töï ñoå 5T, vaän chuyeån 1Km ngoaøi phaïm vi 7Km, ñaát caáp III</v>
          </cell>
          <cell r="D1312" t="str">
            <v>100m³</v>
          </cell>
          <cell r="E1312">
            <v>1</v>
          </cell>
          <cell r="H1312">
            <v>156594</v>
          </cell>
        </row>
        <row r="1313">
          <cell r="B1313" t="str">
            <v>AB.42414</v>
          </cell>
          <cell r="C1313" t="str">
            <v>Vaän chuyeån ñaát 1000 km tieáp theo baèng oâ toâ töï ñoå 5T, vaän chuyeån 1Km ngoaøi phaïm vi 7Km, ñaát caáp IV</v>
          </cell>
          <cell r="D1313" t="str">
            <v>100m³</v>
          </cell>
          <cell r="E1313">
            <v>1</v>
          </cell>
          <cell r="H1313">
            <v>177849</v>
          </cell>
        </row>
        <row r="1314">
          <cell r="B1314" t="str">
            <v>AB.42421</v>
          </cell>
          <cell r="C1314" t="str">
            <v>Vaän chuyeån ñaát 1000 km tieáp theo baèng oâ toâ töï ñoå 7T, vaän chuyeån 1Km ngoaøi phaïm vi 7Km, ñaát caáp I</v>
          </cell>
          <cell r="D1314" t="str">
            <v>100m³</v>
          </cell>
          <cell r="E1314">
            <v>1</v>
          </cell>
          <cell r="H1314">
            <v>142523</v>
          </cell>
        </row>
        <row r="1315">
          <cell r="B1315" t="str">
            <v>AB.42422</v>
          </cell>
          <cell r="C1315" t="str">
            <v>Vaän chuyeån ñaát 1000 km tieáp theo baèng oâ toâ töï ñoå 7T, vaän chuyeån 1Km ngoaøi phaïm vi 7Km, ñaát caáp II</v>
          </cell>
          <cell r="D1315" t="str">
            <v>100m³</v>
          </cell>
          <cell r="E1315">
            <v>1</v>
          </cell>
          <cell r="H1315">
            <v>146880</v>
          </cell>
        </row>
        <row r="1316">
          <cell r="B1316" t="str">
            <v>AB.42423</v>
          </cell>
          <cell r="C1316" t="str">
            <v>Vaän chuyeån ñaát 1000 km tieáp theo baèng oâ toâ töï ñoå 7T, vaän chuyeån 1Km ngoaøi phaïm vi 7Km, ñaát caáp III</v>
          </cell>
          <cell r="D1316" t="str">
            <v>100m³</v>
          </cell>
          <cell r="E1316">
            <v>1</v>
          </cell>
          <cell r="H1316">
            <v>155593</v>
          </cell>
        </row>
        <row r="1317">
          <cell r="B1317" t="str">
            <v>AB.42424</v>
          </cell>
          <cell r="C1317" t="str">
            <v>Vaän chuyeån ñaát 1000 km tieáp theo baèng oâ toâ töï ñoå 7T, vaän chuyeån 1Km ngoaøi phaïm vi 7Km, ñaát caáp IV</v>
          </cell>
          <cell r="D1317" t="str">
            <v>100m³</v>
          </cell>
          <cell r="E1317">
            <v>1</v>
          </cell>
          <cell r="H1317">
            <v>158082</v>
          </cell>
        </row>
        <row r="1318">
          <cell r="B1318" t="str">
            <v>AB.42431</v>
          </cell>
          <cell r="C1318" t="str">
            <v>Vaän chuyeån ñaát 1000 km tieáp theo baèng oâ toâ töï ñoå 10T, vaän chuyeån 1Km ngoaøi phaïm vi 7Km, ñaát caáp I</v>
          </cell>
          <cell r="D1318" t="str">
            <v>100m³</v>
          </cell>
          <cell r="E1318">
            <v>1</v>
          </cell>
          <cell r="H1318">
            <v>91268</v>
          </cell>
        </row>
        <row r="1319">
          <cell r="B1319" t="str">
            <v>AB.42432</v>
          </cell>
          <cell r="C1319" t="str">
            <v>Vaän chuyeån ñaát 1000 km tieáp theo baèng oâ toâ töï ñoå 10T, vaän chuyeån 1Km ngoaøi phaïm vi 7Km, ñaát caáp II</v>
          </cell>
          <cell r="D1319" t="str">
            <v>100m³</v>
          </cell>
          <cell r="E1319">
            <v>1</v>
          </cell>
          <cell r="H1319">
            <v>100101</v>
          </cell>
        </row>
        <row r="1320">
          <cell r="B1320" t="str">
            <v>AB.42433</v>
          </cell>
          <cell r="C1320" t="str">
            <v>Vaän chuyeån ñaát 1000 km tieáp theo baèng oâ toâ töï ñoå 10T, vaän chuyeån 1Km ngoaøi phaïm vi 7Km, ñaát caáp III</v>
          </cell>
          <cell r="D1320" t="str">
            <v>100m³</v>
          </cell>
          <cell r="E1320">
            <v>1</v>
          </cell>
          <cell r="H1320">
            <v>106725</v>
          </cell>
        </row>
        <row r="1321">
          <cell r="B1321" t="str">
            <v>AB.42434</v>
          </cell>
          <cell r="C1321" t="str">
            <v>Vaän chuyeån ñaát 1000 km tieáp theo baèng oâ toâ töï ñoå 10T, vaän chuyeån 1Km ngoaøi phaïm vi 7Km, ñaát caáp IV</v>
          </cell>
          <cell r="D1321" t="str">
            <v>100m³</v>
          </cell>
          <cell r="E1321">
            <v>1</v>
          </cell>
          <cell r="H1321">
            <v>131750</v>
          </cell>
        </row>
        <row r="1322">
          <cell r="B1322" t="str">
            <v>AB.42441</v>
          </cell>
          <cell r="C1322" t="str">
            <v>Vaän chuyeån ñaát 1000 km tieáp theo baèng oâ toâ töï ñoå 12T, vaän chuyeån 1Km ngoaøi phaïm vi 7Km, ñaát caáp I</v>
          </cell>
          <cell r="D1322" t="str">
            <v>100m³</v>
          </cell>
          <cell r="E1322">
            <v>1</v>
          </cell>
          <cell r="H1322">
            <v>85610</v>
          </cell>
        </row>
        <row r="1323">
          <cell r="B1323" t="str">
            <v>AB.42442</v>
          </cell>
          <cell r="C1323" t="str">
            <v>Vaän chuyeån ñaát 1000 km tieáp theo baèng oâ toâ töï ñoå 12T, vaän chuyeån 1Km ngoaøi phaïm vi 7Km, ñaát caáp II</v>
          </cell>
          <cell r="D1323" t="str">
            <v>100m³</v>
          </cell>
          <cell r="E1323">
            <v>1</v>
          </cell>
          <cell r="H1323">
            <v>100148</v>
          </cell>
        </row>
        <row r="1324">
          <cell r="B1324" t="str">
            <v>AB.42443</v>
          </cell>
          <cell r="C1324" t="str">
            <v>Vaän chuyeån ñaát 1000 km tieáp theo baèng oâ toâ töï ñoå 12T, vaän chuyeån 1Km ngoaøi phaïm vi 7Km, ñaát caáp III</v>
          </cell>
          <cell r="D1324" t="str">
            <v>100m³</v>
          </cell>
          <cell r="E1324">
            <v>1</v>
          </cell>
          <cell r="H1324">
            <v>109840</v>
          </cell>
        </row>
        <row r="1325">
          <cell r="B1325" t="str">
            <v>AB.42444</v>
          </cell>
          <cell r="C1325" t="str">
            <v>Vaän chuyeån ñaát 1000 km tieáp theo baèng oâ toâ töï ñoå 12T, vaän chuyeån 1Km ngoaøi phaïm vi 7Km, ñaát caáp IV</v>
          </cell>
          <cell r="D1325" t="str">
            <v>100m³</v>
          </cell>
          <cell r="E1325">
            <v>1</v>
          </cell>
          <cell r="H1325">
            <v>130031</v>
          </cell>
        </row>
        <row r="1326">
          <cell r="B1326" t="str">
            <v>AB.42451</v>
          </cell>
          <cell r="C1326" t="str">
            <v>Vaän chuyeån ñaát 1000 km tieáp theo baèng oâ toâ töï ñoå 22T, vaän chuyeån 1Km ngoaøi phaïm vi 7Km, ñaát caáp I</v>
          </cell>
          <cell r="D1326" t="str">
            <v>100m³</v>
          </cell>
          <cell r="E1326">
            <v>1</v>
          </cell>
          <cell r="H1326">
            <v>69814</v>
          </cell>
        </row>
        <row r="1327">
          <cell r="B1327" t="str">
            <v>AB.42452</v>
          </cell>
          <cell r="C1327" t="str">
            <v>Vaän chuyeån ñaát 1000 km tieáp theo baèng oâ toâ töï ñoå 22T, vaän chuyeån 1Km ngoaøi phaïm vi 7Km, ñaát caáp II</v>
          </cell>
          <cell r="D1327" t="str">
            <v>100m³</v>
          </cell>
          <cell r="E1327">
            <v>1</v>
          </cell>
          <cell r="H1327">
            <v>82596</v>
          </cell>
        </row>
        <row r="1328">
          <cell r="B1328" t="str">
            <v>AB.42453</v>
          </cell>
          <cell r="C1328" t="str">
            <v>Vaän chuyeån ñaát 1000 km tieáp theo baèng oâ toâ töï ñoå 22T, vaän chuyeån 1Km ngoaøi phaïm vi 7Km, ñaát caáp III</v>
          </cell>
          <cell r="D1328" t="str">
            <v>100m³</v>
          </cell>
          <cell r="E1328">
            <v>1</v>
          </cell>
          <cell r="H1328">
            <v>90463</v>
          </cell>
        </row>
        <row r="1329">
          <cell r="B1329" t="str">
            <v>AB.42454</v>
          </cell>
          <cell r="C1329" t="str">
            <v>Vaän chuyeån ñaát 1000 km tieáp theo baèng oâ toâ töï ñoå 22T, vaän chuyeån 1Km ngoaøi phaïm vi 7Km, ñaát caáp IV</v>
          </cell>
          <cell r="D1329" t="str">
            <v>100m³</v>
          </cell>
          <cell r="E1329">
            <v>1</v>
          </cell>
          <cell r="H1329">
            <v>106195</v>
          </cell>
        </row>
        <row r="1330">
          <cell r="B1330" t="str">
            <v>AB.42461</v>
          </cell>
          <cell r="C1330" t="str">
            <v>Vaän chuyeån ñaát 1000 km tieáp theo baèng oâ toâ töï ñoå 27T, vaän chuyeån 1Km ngoaøi phaïm vi 7Km, ñaát caáp I</v>
          </cell>
          <cell r="D1330" t="str">
            <v>100m³</v>
          </cell>
          <cell r="E1330">
            <v>1</v>
          </cell>
          <cell r="H1330">
            <v>67713</v>
          </cell>
        </row>
        <row r="1331">
          <cell r="B1331" t="str">
            <v>AB.42462</v>
          </cell>
          <cell r="C1331" t="str">
            <v>Vaän chuyeån ñaát 1000 km tieáp theo baèng oâ toâ töï ñoå 27T, vaän chuyeån 1Km ngoaøi phaïm vi 7Km, ñaát caáp II</v>
          </cell>
          <cell r="D1331" t="str">
            <v>100m³</v>
          </cell>
          <cell r="E1331">
            <v>1</v>
          </cell>
          <cell r="H1331">
            <v>77744</v>
          </cell>
        </row>
        <row r="1332">
          <cell r="B1332" t="str">
            <v>AB.42463</v>
          </cell>
          <cell r="C1332" t="str">
            <v>Vaän chuyeån ñaát 1000 km tieáp theo baèng oâ toâ töï ñoå 27T, vaän chuyeån 1Km ngoaøi phaïm vi 7Km, ñaát caáp III</v>
          </cell>
          <cell r="D1332" t="str">
            <v>100m³</v>
          </cell>
          <cell r="E1332">
            <v>1</v>
          </cell>
          <cell r="H1332">
            <v>85268</v>
          </cell>
        </row>
        <row r="1333">
          <cell r="B1333" t="str">
            <v>AB.42464</v>
          </cell>
          <cell r="C1333" t="str">
            <v>Vaän chuyeån ñaát 1000 km tieáp theo baèng oâ toâ töï ñoå 27T, vaän chuyeån 1Km ngoaøi phaïm vi 7Km, ñaát caáp IV</v>
          </cell>
          <cell r="D1333" t="str">
            <v>100m³</v>
          </cell>
          <cell r="E1333">
            <v>1</v>
          </cell>
          <cell r="H1333">
            <v>94046</v>
          </cell>
        </row>
        <row r="1334">
          <cell r="B1334" t="str">
            <v>AB.51111</v>
          </cell>
          <cell r="C1334" t="str">
            <v>Phaù ñaù maët baèng coâng trình baèng maùy khoan Þ 42mm, ñaù caáp I</v>
          </cell>
          <cell r="D1334" t="str">
            <v>100m³ nguyeân khai</v>
          </cell>
          <cell r="E1334">
            <v>1</v>
          </cell>
          <cell r="F1334">
            <v>2367400</v>
          </cell>
          <cell r="G1334">
            <v>905768</v>
          </cell>
          <cell r="H1334">
            <v>3571890</v>
          </cell>
        </row>
        <row r="1335">
          <cell r="B1335" t="str">
            <v>AB.51112</v>
          </cell>
          <cell r="C1335" t="str">
            <v>Phaù ñaù maët baèng coâng trình baèng maùy khoan Þ 42mm, ñaù caáp II</v>
          </cell>
          <cell r="D1335" t="str">
            <v>100m³ nguyeân khai</v>
          </cell>
          <cell r="E1335">
            <v>1</v>
          </cell>
          <cell r="F1335">
            <v>1963700</v>
          </cell>
          <cell r="G1335">
            <v>692646</v>
          </cell>
          <cell r="H1335">
            <v>2173960</v>
          </cell>
        </row>
        <row r="1336">
          <cell r="B1336" t="str">
            <v>AB.51113</v>
          </cell>
          <cell r="C1336" t="str">
            <v>Phaù ñaù maët baèng coâng trình baèng maùy khoan Þ 42mm, ñaù caáp III</v>
          </cell>
          <cell r="D1336" t="str">
            <v>100m³ nguyeân khai</v>
          </cell>
          <cell r="E1336">
            <v>1</v>
          </cell>
          <cell r="F1336">
            <v>1689450</v>
          </cell>
          <cell r="G1336">
            <v>603845</v>
          </cell>
          <cell r="H1336">
            <v>1787140</v>
          </cell>
        </row>
        <row r="1337">
          <cell r="B1337" t="str">
            <v>AB.51114</v>
          </cell>
          <cell r="C1337" t="str">
            <v>Phaù ñaù maët baèng coâng trình baèng maùy khoan Þ 42mm, ñaù caáp IV</v>
          </cell>
          <cell r="D1337" t="str">
            <v>100m³ nguyeân khai</v>
          </cell>
          <cell r="E1337">
            <v>1</v>
          </cell>
          <cell r="F1337">
            <v>1447220</v>
          </cell>
          <cell r="G1337">
            <v>497284</v>
          </cell>
          <cell r="H1337">
            <v>1142360</v>
          </cell>
        </row>
        <row r="1338">
          <cell r="B1338" t="str">
            <v>AB.51121</v>
          </cell>
          <cell r="C1338" t="str">
            <v>Phaù ñaù maët baèng coâng trình baèng maùy khoan Þ 76mm, ñaù caáp I</v>
          </cell>
          <cell r="D1338" t="str">
            <v>100m³ nguyeân khai</v>
          </cell>
          <cell r="E1338">
            <v>1</v>
          </cell>
          <cell r="F1338">
            <v>1066550</v>
          </cell>
          <cell r="G1338">
            <v>261074</v>
          </cell>
          <cell r="H1338">
            <v>1721610</v>
          </cell>
        </row>
        <row r="1339">
          <cell r="B1339" t="str">
            <v>AB.51122</v>
          </cell>
          <cell r="C1339" t="str">
            <v>Phaù ñaù maët baèng coâng trình baèng maùy khoan Þ 76mm, ñaù caáp II</v>
          </cell>
          <cell r="D1339" t="str">
            <v>100m³ nguyeân khai</v>
          </cell>
          <cell r="E1339">
            <v>1</v>
          </cell>
          <cell r="F1339">
            <v>924951</v>
          </cell>
          <cell r="G1339">
            <v>240354</v>
          </cell>
          <cell r="H1339">
            <v>1550210</v>
          </cell>
        </row>
        <row r="1340">
          <cell r="B1340" t="str">
            <v>AB.51123</v>
          </cell>
          <cell r="C1340" t="str">
            <v>Phaù ñaù maët baèng coâng trình baèng maùy khoan Þ 76mm, ñaù caáp III</v>
          </cell>
          <cell r="D1340" t="str">
            <v>100m³ nguyeân khai</v>
          </cell>
          <cell r="E1340">
            <v>1</v>
          </cell>
          <cell r="F1340">
            <v>831458</v>
          </cell>
          <cell r="G1340">
            <v>219634</v>
          </cell>
          <cell r="H1340">
            <v>1199070</v>
          </cell>
        </row>
        <row r="1341">
          <cell r="B1341" t="str">
            <v>AB.51124</v>
          </cell>
          <cell r="C1341" t="str">
            <v>Phaù ñaù maët baèng coâng trình baèng maùy khoan Þ 76mm, ñaù caáp IV</v>
          </cell>
          <cell r="D1341" t="str">
            <v>100m³ nguyeân khai</v>
          </cell>
          <cell r="E1341">
            <v>1</v>
          </cell>
          <cell r="F1341">
            <v>764392</v>
          </cell>
          <cell r="G1341">
            <v>211346</v>
          </cell>
          <cell r="H1341">
            <v>705332</v>
          </cell>
        </row>
        <row r="1342">
          <cell r="B1342" t="str">
            <v>AB.51131</v>
          </cell>
          <cell r="C1342" t="str">
            <v>Phaù ñaù maët baèng coâng trình baèng maùy khoan Þ 105mm, ñaù caáp I</v>
          </cell>
          <cell r="D1342" t="str">
            <v>100m³ nguyeân khai</v>
          </cell>
          <cell r="E1342">
            <v>1</v>
          </cell>
          <cell r="F1342">
            <v>1105680</v>
          </cell>
          <cell r="G1342">
            <v>248642</v>
          </cell>
          <cell r="H1342">
            <v>1692160</v>
          </cell>
        </row>
        <row r="1343">
          <cell r="B1343" t="str">
            <v>AB.51132</v>
          </cell>
          <cell r="C1343" t="str">
            <v>Phaù ñaù maët baèng coâng trình baèng maùy khoan Þ 105mm, ñaù caáp II</v>
          </cell>
          <cell r="D1343" t="str">
            <v>100m³ nguyeân khai</v>
          </cell>
          <cell r="E1343">
            <v>1</v>
          </cell>
          <cell r="F1343">
            <v>951147</v>
          </cell>
          <cell r="G1343">
            <v>228909</v>
          </cell>
          <cell r="H1343">
            <v>1449910</v>
          </cell>
        </row>
        <row r="1344">
          <cell r="B1344" t="str">
            <v>AB.51133</v>
          </cell>
          <cell r="C1344" t="str">
            <v>Phaù ñaù maët baèng coâng trình baèng maùy khoan Þ 105mm, ñaù caáp III</v>
          </cell>
          <cell r="D1344" t="str">
            <v>100m³ nguyeân khai</v>
          </cell>
          <cell r="E1344">
            <v>1</v>
          </cell>
          <cell r="F1344">
            <v>829490</v>
          </cell>
          <cell r="G1344">
            <v>209175</v>
          </cell>
          <cell r="H1344">
            <v>1015680</v>
          </cell>
        </row>
        <row r="1345">
          <cell r="B1345" t="str">
            <v>AB.51134</v>
          </cell>
          <cell r="C1345" t="str">
            <v>Phaù ñaù maët baèng coâng trình baèng maùy khoan Þ 105mm, ñaù caáp IV</v>
          </cell>
          <cell r="D1345" t="str">
            <v>100m³ nguyeân khai</v>
          </cell>
          <cell r="E1345">
            <v>1</v>
          </cell>
          <cell r="F1345">
            <v>727140</v>
          </cell>
          <cell r="G1345">
            <v>201282</v>
          </cell>
          <cell r="H1345">
            <v>761744</v>
          </cell>
        </row>
        <row r="1346">
          <cell r="B1346" t="str">
            <v>AB.51211</v>
          </cell>
          <cell r="C1346" t="str">
            <v>Phaù ñaù hoá moùng coâng trình baèng maùy khoan Þ 42mm, ñaù caáp I</v>
          </cell>
          <cell r="D1346" t="str">
            <v>100m³ nguyeân khai</v>
          </cell>
          <cell r="E1346">
            <v>1</v>
          </cell>
          <cell r="F1346">
            <v>2587940</v>
          </cell>
          <cell r="G1346">
            <v>1006410</v>
          </cell>
          <cell r="H1346">
            <v>3968680</v>
          </cell>
        </row>
        <row r="1347">
          <cell r="B1347" t="str">
            <v>AB.51212</v>
          </cell>
          <cell r="C1347" t="str">
            <v>Phaù ñaù hoá moùng coâng trình baèng maùy khoan Þ 42mm, ñaù caáp II</v>
          </cell>
          <cell r="D1347" t="str">
            <v>100m³ nguyeân khai</v>
          </cell>
          <cell r="E1347">
            <v>1</v>
          </cell>
          <cell r="F1347">
            <v>2155260</v>
          </cell>
          <cell r="G1347">
            <v>769606</v>
          </cell>
          <cell r="H1347">
            <v>2415800</v>
          </cell>
        </row>
        <row r="1348">
          <cell r="B1348" t="str">
            <v>AB.51213</v>
          </cell>
          <cell r="C1348" t="str">
            <v>Phaù ñaù hoá moùng coâng trình baèng maùy khoan Þ 42mm, ñaù caáp III</v>
          </cell>
          <cell r="D1348" t="str">
            <v>100m³ nguyeân khai</v>
          </cell>
          <cell r="E1348">
            <v>1</v>
          </cell>
          <cell r="F1348">
            <v>1857120</v>
          </cell>
          <cell r="G1348">
            <v>670939</v>
          </cell>
          <cell r="H1348">
            <v>1986200</v>
          </cell>
        </row>
        <row r="1349">
          <cell r="B1349" t="str">
            <v>AB.51214</v>
          </cell>
          <cell r="C1349" t="str">
            <v>Phaù ñaù hoá moùng coâng trình baèng maùy khoan Þ 42mm, ñaù caáp IV</v>
          </cell>
          <cell r="D1349" t="str">
            <v>100m³ nguyeân khai</v>
          </cell>
          <cell r="E1349">
            <v>1</v>
          </cell>
          <cell r="F1349">
            <v>1598350</v>
          </cell>
          <cell r="G1349">
            <v>552538</v>
          </cell>
          <cell r="H1349">
            <v>1269680</v>
          </cell>
        </row>
        <row r="1350">
          <cell r="B1350" t="str">
            <v>AB.51221</v>
          </cell>
          <cell r="C1350" t="str">
            <v>Phaù ñaù hoá moùng coâng trình baèng maùy khoan Þ 76mm, ñaù caáp I</v>
          </cell>
          <cell r="D1350" t="str">
            <v>100m³ nguyeân khai</v>
          </cell>
          <cell r="E1350">
            <v>1</v>
          </cell>
          <cell r="F1350">
            <v>1129560</v>
          </cell>
          <cell r="G1350">
            <v>313289</v>
          </cell>
          <cell r="H1350">
            <v>1912730</v>
          </cell>
        </row>
        <row r="1351">
          <cell r="B1351" t="str">
            <v>AB.51222</v>
          </cell>
          <cell r="C1351" t="str">
            <v>Phaù ñaù hoá moùng coâng trình baèng maùy khoan Þ 76mm, ñaù caáp II</v>
          </cell>
          <cell r="D1351" t="str">
            <v>100m³ nguyeân khai</v>
          </cell>
          <cell r="E1351">
            <v>1</v>
          </cell>
          <cell r="F1351">
            <v>989283</v>
          </cell>
          <cell r="G1351">
            <v>288425</v>
          </cell>
          <cell r="H1351">
            <v>1722430</v>
          </cell>
        </row>
        <row r="1352">
          <cell r="B1352" t="str">
            <v>AB.51223</v>
          </cell>
          <cell r="C1352" t="str">
            <v>Phaù ñaù hoá moùng coâng trình baèng maùy khoan Þ 76mm, ñaù caáp III</v>
          </cell>
          <cell r="D1352" t="str">
            <v>100m³ nguyeân khai</v>
          </cell>
          <cell r="E1352">
            <v>1</v>
          </cell>
          <cell r="F1352">
            <v>893441</v>
          </cell>
          <cell r="G1352">
            <v>263561</v>
          </cell>
          <cell r="H1352">
            <v>1332500</v>
          </cell>
        </row>
        <row r="1353">
          <cell r="B1353" t="str">
            <v>AB.51224</v>
          </cell>
          <cell r="C1353" t="str">
            <v>Phaù ñaù hoá moùng coâng trình baèng maùy khoan Þ 76mm, ñaù caáp IV</v>
          </cell>
          <cell r="D1353" t="str">
            <v>100m³ nguyeân khai</v>
          </cell>
          <cell r="E1353">
            <v>1</v>
          </cell>
          <cell r="F1353">
            <v>825122</v>
          </cell>
          <cell r="G1353">
            <v>241538</v>
          </cell>
          <cell r="H1353">
            <v>783500</v>
          </cell>
        </row>
        <row r="1354">
          <cell r="B1354" t="str">
            <v>AB.51231</v>
          </cell>
          <cell r="C1354" t="str">
            <v>Phaù ñaù hoá moùng coâng trình baèng maùy khoan Þ 105mm, ñaù caáp I</v>
          </cell>
          <cell r="D1354" t="str">
            <v>100m³ nguyeân khai</v>
          </cell>
          <cell r="E1354">
            <v>1</v>
          </cell>
          <cell r="F1354">
            <v>1148340</v>
          </cell>
          <cell r="G1354">
            <v>298371</v>
          </cell>
          <cell r="H1354">
            <v>1779870</v>
          </cell>
        </row>
        <row r="1355">
          <cell r="B1355" t="str">
            <v>AB.51232</v>
          </cell>
          <cell r="C1355" t="str">
            <v>Phaù ñaù hoá moùng coâng trình baèng maùy khoan Þ 105mm, ñaù caáp II</v>
          </cell>
          <cell r="D1355" t="str">
            <v>100m³ nguyeân khai</v>
          </cell>
          <cell r="E1355">
            <v>1</v>
          </cell>
          <cell r="F1355">
            <v>992283</v>
          </cell>
          <cell r="G1355">
            <v>274690</v>
          </cell>
          <cell r="H1355">
            <v>1525730</v>
          </cell>
        </row>
        <row r="1356">
          <cell r="B1356" t="str">
            <v>AB.51233</v>
          </cell>
          <cell r="C1356" t="str">
            <v>Phaù ñaù hoá moùng coâng trình baèng maùy khoan Þ 105mm, ñaù caáp III</v>
          </cell>
          <cell r="D1356" t="str">
            <v>100m³ nguyeân khai</v>
          </cell>
          <cell r="E1356">
            <v>1</v>
          </cell>
          <cell r="F1356">
            <v>876219</v>
          </cell>
          <cell r="G1356">
            <v>251010</v>
          </cell>
          <cell r="H1356">
            <v>1068680</v>
          </cell>
        </row>
        <row r="1357">
          <cell r="B1357" t="str">
            <v>AB.51234</v>
          </cell>
          <cell r="C1357" t="str">
            <v>Phaù ñaù hoá moùng coâng trình baèng maùy khoan Þ 105mm, ñaù caáp IV</v>
          </cell>
          <cell r="D1357" t="str">
            <v>100m³ nguyeân khai</v>
          </cell>
          <cell r="E1357">
            <v>1</v>
          </cell>
          <cell r="F1357">
            <v>772356</v>
          </cell>
          <cell r="G1357">
            <v>241538</v>
          </cell>
          <cell r="H1357">
            <v>801798</v>
          </cell>
        </row>
        <row r="1358">
          <cell r="B1358" t="str">
            <v>AB.51311</v>
          </cell>
          <cell r="C1358" t="str">
            <v>Phaù keânh möông, neàn ñöôøng baèng maùy khoan Þ 42mm, ñaù caáp I</v>
          </cell>
          <cell r="D1358" t="str">
            <v>100m³ nguyeân khai</v>
          </cell>
          <cell r="E1358">
            <v>1</v>
          </cell>
          <cell r="F1358">
            <v>2477730</v>
          </cell>
          <cell r="G1358">
            <v>956088</v>
          </cell>
          <cell r="H1358">
            <v>3770280</v>
          </cell>
        </row>
        <row r="1359">
          <cell r="B1359" t="str">
            <v>AB.51312</v>
          </cell>
          <cell r="C1359" t="str">
            <v>Phaù keânh möông, neàn ñöôøng baèng maùy khoan Þ 42mm, ñaù caáp II</v>
          </cell>
          <cell r="D1359" t="str">
            <v>100m³ nguyeân khai</v>
          </cell>
          <cell r="E1359">
            <v>1</v>
          </cell>
          <cell r="F1359">
            <v>2059480</v>
          </cell>
          <cell r="G1359">
            <v>731126</v>
          </cell>
          <cell r="H1359">
            <v>2294580</v>
          </cell>
        </row>
        <row r="1360">
          <cell r="B1360" t="str">
            <v>AB.51313</v>
          </cell>
          <cell r="C1360" t="str">
            <v>Phaù keânh möông, neàn ñöôøng baèng maùy khoan Þ 42mm, ñaù caáp III</v>
          </cell>
          <cell r="D1360" t="str">
            <v>100m³ nguyeân khai</v>
          </cell>
          <cell r="E1360">
            <v>1</v>
          </cell>
          <cell r="F1360">
            <v>1773220</v>
          </cell>
          <cell r="G1360">
            <v>637392</v>
          </cell>
          <cell r="H1360">
            <v>1887000</v>
          </cell>
        </row>
        <row r="1361">
          <cell r="B1361" t="str">
            <v>AB.51314</v>
          </cell>
          <cell r="C1361" t="str">
            <v>Phaù keânh möông, neàn ñöôøng baèng maùy khoan Þ 42mm, ñaù caáp IV</v>
          </cell>
          <cell r="D1361" t="str">
            <v>100m³ nguyeân khai</v>
          </cell>
          <cell r="E1361">
            <v>1</v>
          </cell>
          <cell r="F1361">
            <v>1522780</v>
          </cell>
          <cell r="G1361">
            <v>524911</v>
          </cell>
          <cell r="H1361">
            <v>1205690</v>
          </cell>
        </row>
        <row r="1362">
          <cell r="B1362" t="str">
            <v>AB.51321</v>
          </cell>
          <cell r="C1362" t="str">
            <v>Phaù keânh möông, neàn ñöôøng baèng maùy khoan Þ 76mm, ñaù caáp I</v>
          </cell>
          <cell r="D1362" t="str">
            <v>100m³ nguyeân khai</v>
          </cell>
          <cell r="E1362">
            <v>1</v>
          </cell>
          <cell r="F1362">
            <v>1074860</v>
          </cell>
          <cell r="G1362">
            <v>287201</v>
          </cell>
          <cell r="H1362">
            <v>1817170</v>
          </cell>
        </row>
        <row r="1363">
          <cell r="B1363" t="str">
            <v>AB.51322</v>
          </cell>
          <cell r="C1363" t="str">
            <v>Phaù keânh möông, neàn ñöôøng baèng maùy khoan Þ 76mm, ñaù caáp II</v>
          </cell>
          <cell r="D1363" t="str">
            <v>100m³ nguyeân khai</v>
          </cell>
          <cell r="E1363">
            <v>1</v>
          </cell>
          <cell r="F1363">
            <v>941049</v>
          </cell>
          <cell r="G1363">
            <v>264389</v>
          </cell>
          <cell r="H1363">
            <v>1636620</v>
          </cell>
        </row>
        <row r="1364">
          <cell r="B1364" t="str">
            <v>AB.51323</v>
          </cell>
          <cell r="C1364" t="str">
            <v>Phaù keânh möông, neàn ñöôøng baèng maùy khoan Þ 76mm, ñaù caáp III</v>
          </cell>
          <cell r="D1364" t="str">
            <v>100m³ nguyeân khai</v>
          </cell>
          <cell r="E1364">
            <v>1</v>
          </cell>
          <cell r="F1364">
            <v>849803</v>
          </cell>
          <cell r="G1364">
            <v>241617</v>
          </cell>
          <cell r="H1364">
            <v>1266570</v>
          </cell>
        </row>
        <row r="1365">
          <cell r="B1365" t="str">
            <v>AB.51324</v>
          </cell>
          <cell r="C1365" t="str">
            <v>Phaù keânh möông, neàn ñöôøng baèng maùy khoan Þ 76mm, ñaù caáp IV</v>
          </cell>
          <cell r="D1365" t="str">
            <v>100m³ nguyeân khai</v>
          </cell>
          <cell r="E1365">
            <v>1</v>
          </cell>
          <cell r="F1365">
            <v>784618</v>
          </cell>
          <cell r="G1365">
            <v>232500</v>
          </cell>
          <cell r="H1365">
            <v>744719</v>
          </cell>
        </row>
        <row r="1366">
          <cell r="B1366" t="str">
            <v>AB.51331</v>
          </cell>
          <cell r="C1366" t="str">
            <v>Phaù keânh möông, neàn ñöôøng baèng maùy khoan Þ 105mm, ñaù caáp I</v>
          </cell>
          <cell r="D1366" t="str">
            <v>100m³ nguyeân khai</v>
          </cell>
          <cell r="E1366">
            <v>1</v>
          </cell>
          <cell r="F1366">
            <v>1095570</v>
          </cell>
          <cell r="G1366">
            <v>273506</v>
          </cell>
          <cell r="H1366">
            <v>1729000</v>
          </cell>
        </row>
        <row r="1367">
          <cell r="B1367" t="str">
            <v>AB.51332</v>
          </cell>
          <cell r="C1367" t="str">
            <v>Phaù keânh möông, neàn ñöôøng baèng maùy khoan Þ 105mm, ñaù caáp II</v>
          </cell>
          <cell r="D1367" t="str">
            <v>100m³ nguyeân khai</v>
          </cell>
          <cell r="E1367">
            <v>1</v>
          </cell>
          <cell r="F1367">
            <v>945773</v>
          </cell>
          <cell r="G1367">
            <v>251799</v>
          </cell>
          <cell r="H1367">
            <v>1480280</v>
          </cell>
        </row>
        <row r="1368">
          <cell r="B1368" t="str">
            <v>AB.51333</v>
          </cell>
          <cell r="C1368" t="str">
            <v>Phaù keânh möông, neàn ñöôøng baèng maùy khoan Þ 105mm, ñaù caáp III</v>
          </cell>
          <cell r="D1368" t="str">
            <v>100m³ nguyeân khai</v>
          </cell>
          <cell r="E1368">
            <v>1</v>
          </cell>
          <cell r="F1368">
            <v>834113</v>
          </cell>
          <cell r="G1368">
            <v>230093</v>
          </cell>
          <cell r="H1368">
            <v>1036770</v>
          </cell>
        </row>
        <row r="1369">
          <cell r="B1369" t="str">
            <v>AB.51334</v>
          </cell>
          <cell r="C1369" t="str">
            <v>Phaù keânh möông, neàn ñöôøng baèng maùy khoan Þ 105mm, ñaù caáp IV</v>
          </cell>
          <cell r="D1369" t="str">
            <v>100m³ nguyeân khai</v>
          </cell>
          <cell r="E1369">
            <v>1</v>
          </cell>
          <cell r="F1369">
            <v>735238</v>
          </cell>
          <cell r="G1369">
            <v>221410</v>
          </cell>
          <cell r="H1369">
            <v>776831</v>
          </cell>
        </row>
        <row r="1370">
          <cell r="B1370" t="str">
            <v>AB.51411</v>
          </cell>
          <cell r="C1370" t="str">
            <v>Khoan phaù ñaù noå mìn buoàng treân gieáng ñieàu aùp töø treân xuoáng Þ&gt;=20m, ñaù caáp I</v>
          </cell>
          <cell r="D1370" t="str">
            <v>100m³ ñaù nguyeân thuûy</v>
          </cell>
          <cell r="E1370">
            <v>1</v>
          </cell>
          <cell r="F1370">
            <v>1159590</v>
          </cell>
          <cell r="G1370">
            <v>593189</v>
          </cell>
          <cell r="H1370">
            <v>8382620</v>
          </cell>
        </row>
        <row r="1371">
          <cell r="B1371" t="str">
            <v>AB.51412</v>
          </cell>
          <cell r="C1371" t="str">
            <v>Khoan phaù ñaù noå mìn buoàng treân gieáng ñieàu aùp töø treân xuoáng Þ&gt;=20m, ñaù caáp II</v>
          </cell>
          <cell r="D1371" t="str">
            <v>100m³ ñaù nguyeân thuûy</v>
          </cell>
          <cell r="E1371">
            <v>1</v>
          </cell>
          <cell r="F1371">
            <v>1002010</v>
          </cell>
          <cell r="G1371">
            <v>543421</v>
          </cell>
          <cell r="H1371">
            <v>7511800</v>
          </cell>
        </row>
        <row r="1372">
          <cell r="B1372" t="str">
            <v>AB.51413</v>
          </cell>
          <cell r="C1372" t="str">
            <v>Khoan phaù ñaù noå mìn buoàng treân gieáng ñieàu aùp töø treân xuoáng Þ&gt;=20, ñaù caáp III</v>
          </cell>
          <cell r="D1372" t="str">
            <v>100m³ ñaù nguyeân khai</v>
          </cell>
          <cell r="E1372">
            <v>1</v>
          </cell>
          <cell r="F1372">
            <v>884809</v>
          </cell>
          <cell r="G1372">
            <v>493614</v>
          </cell>
          <cell r="H1372">
            <v>6393900</v>
          </cell>
        </row>
        <row r="1373">
          <cell r="B1373" t="str">
            <v>AB.51414</v>
          </cell>
          <cell r="C1373" t="str">
            <v>Khoan phaù ñaù noå mìn buoàng treân gieáng ñieàu aùp töø treân xuoáng Þ&gt;=20, ñaù caáp IV</v>
          </cell>
          <cell r="D1373" t="str">
            <v>100m³ ñaù nguyeân khai</v>
          </cell>
          <cell r="E1373">
            <v>1</v>
          </cell>
          <cell r="F1373">
            <v>779928</v>
          </cell>
          <cell r="G1373">
            <v>463027</v>
          </cell>
          <cell r="H1373">
            <v>5818580</v>
          </cell>
        </row>
        <row r="1374">
          <cell r="B1374" t="str">
            <v>AB.51511</v>
          </cell>
          <cell r="C1374" t="str">
            <v>Phaù ñaù ñöôøng vieàn, ñaù caáp I</v>
          </cell>
          <cell r="D1374" t="str">
            <v>100m³ nguyeân khai</v>
          </cell>
          <cell r="E1374">
            <v>1</v>
          </cell>
          <cell r="F1374">
            <v>2695510</v>
          </cell>
          <cell r="G1374">
            <v>296003</v>
          </cell>
          <cell r="H1374">
            <v>21321900</v>
          </cell>
        </row>
        <row r="1375">
          <cell r="B1375" t="str">
            <v>AB.51512</v>
          </cell>
          <cell r="C1375" t="str">
            <v>Phaù ñaù ñöôøng vieàn, ñaù caáp II</v>
          </cell>
          <cell r="D1375" t="str">
            <v>100m³ nguyeân khai</v>
          </cell>
          <cell r="E1375">
            <v>1</v>
          </cell>
          <cell r="F1375">
            <v>2366840</v>
          </cell>
          <cell r="G1375">
            <v>296003</v>
          </cell>
          <cell r="H1375">
            <v>19191800</v>
          </cell>
        </row>
        <row r="1376">
          <cell r="B1376" t="str">
            <v>AB.51513</v>
          </cell>
          <cell r="C1376" t="str">
            <v>Phaù ñaù ñöôøng vieàn, ñaù caáp III</v>
          </cell>
          <cell r="D1376" t="str">
            <v>100m³ nguyeân khai</v>
          </cell>
          <cell r="E1376">
            <v>1</v>
          </cell>
          <cell r="F1376">
            <v>2181190</v>
          </cell>
          <cell r="G1376">
            <v>296003</v>
          </cell>
          <cell r="H1376">
            <v>17273700</v>
          </cell>
        </row>
        <row r="1377">
          <cell r="B1377" t="str">
            <v>AB.51611</v>
          </cell>
          <cell r="C1377" t="str">
            <v>Ñaøo phaù ñaù d &lt;=0,5m baèng buùa caên, ñaù caáp I</v>
          </cell>
          <cell r="D1377" t="str">
            <v>m³ ñaù nguyeân khai</v>
          </cell>
          <cell r="E1377">
            <v>1</v>
          </cell>
          <cell r="G1377">
            <v>55648</v>
          </cell>
          <cell r="H1377">
            <v>222282</v>
          </cell>
        </row>
        <row r="1378">
          <cell r="B1378" t="str">
            <v>AB.51612</v>
          </cell>
          <cell r="C1378" t="str">
            <v>Ñaøo phaù ñaù d &lt;=0,5m baèng buùa caên, ñaù caáp II</v>
          </cell>
          <cell r="D1378" t="str">
            <v>m³ ñaù nguyeân khai</v>
          </cell>
          <cell r="E1378">
            <v>1</v>
          </cell>
          <cell r="G1378">
            <v>50518</v>
          </cell>
          <cell r="H1378">
            <v>201187</v>
          </cell>
        </row>
        <row r="1379">
          <cell r="B1379" t="str">
            <v>AB.51613</v>
          </cell>
          <cell r="C1379" t="str">
            <v>Ñaøo phaù ñaù d &lt;=0,5m baèng buùa caên, ñaù caáp III</v>
          </cell>
          <cell r="D1379" t="str">
            <v>m³ ñaù nguyeân khai</v>
          </cell>
          <cell r="E1379">
            <v>1</v>
          </cell>
          <cell r="G1379">
            <v>45387</v>
          </cell>
          <cell r="H1379">
            <v>180091</v>
          </cell>
        </row>
        <row r="1380">
          <cell r="B1380" t="str">
            <v>AB.51614</v>
          </cell>
          <cell r="C1380" t="str">
            <v>Ñaøo phaù ñaù d &lt;=0,5m baèng buùa caên, ñaù caáp IV</v>
          </cell>
          <cell r="D1380" t="str">
            <v>m³ ñaù nguyeân khai</v>
          </cell>
          <cell r="E1380">
            <v>1</v>
          </cell>
          <cell r="G1380">
            <v>39467</v>
          </cell>
          <cell r="H1380">
            <v>159532</v>
          </cell>
        </row>
        <row r="1381">
          <cell r="B1381" t="str">
            <v>AB.58311</v>
          </cell>
          <cell r="C1381" t="str">
            <v>Ñaøo haàm daãn ñöùng töø döôùi leân, tieát dieän ñaøo &lt;= 5 m², h &lt;= 50 m, baèng toå maùy khoan tay vaø daøn khoan leo, ñaù caáp I</v>
          </cell>
          <cell r="D1381" t="str">
            <v>1m³  nguyeân khai</v>
          </cell>
          <cell r="E1381">
            <v>1</v>
          </cell>
          <cell r="F1381">
            <v>244716</v>
          </cell>
          <cell r="G1381">
            <v>247845</v>
          </cell>
          <cell r="H1381">
            <v>1685920</v>
          </cell>
        </row>
        <row r="1382">
          <cell r="B1382" t="str">
            <v>AB.58312</v>
          </cell>
          <cell r="C1382" t="str">
            <v>Ñaøo haàm daãn ñöùng töø döôùi leân, tieát dieän ñaøo &lt;= 5 m², h &lt;= 50 m, baèng toå maùy khoan tay vaø daøn khoan leo, ñaù caáp II</v>
          </cell>
          <cell r="D1382" t="str">
            <v>1m³  nguyeân khai</v>
          </cell>
          <cell r="E1382">
            <v>1</v>
          </cell>
          <cell r="F1382">
            <v>213136</v>
          </cell>
          <cell r="G1382">
            <v>237387</v>
          </cell>
          <cell r="H1382">
            <v>1262910</v>
          </cell>
        </row>
        <row r="1383">
          <cell r="B1383" t="str">
            <v>AB.58313</v>
          </cell>
          <cell r="C1383" t="str">
            <v>Ñaøo haàm daãn ñöùng töø döôùi leân, tieát dieän ñaøo &lt;= 5 m², h &lt;= 50 m, baèng toå maùy khoan tay vaø daøn khoan leo, ñaù caáp III</v>
          </cell>
          <cell r="D1383" t="str">
            <v>1m³  nguyeân khai</v>
          </cell>
          <cell r="E1383">
            <v>1</v>
          </cell>
          <cell r="F1383">
            <v>177707</v>
          </cell>
          <cell r="G1383">
            <v>232158</v>
          </cell>
          <cell r="H1383">
            <v>1053420</v>
          </cell>
        </row>
        <row r="1384">
          <cell r="B1384" t="str">
            <v>AB.58314</v>
          </cell>
          <cell r="C1384" t="str">
            <v>Ñaøo haàm daãn ñöùng töø döôùi leân, tieát dieän ñaøo &lt;= 5 m², h &lt;= 50 m, baèng toå maùy khoan tay vaø daøn khoan leo, ñaù caáp IV</v>
          </cell>
          <cell r="D1384" t="str">
            <v>1m³  nguyeân khai</v>
          </cell>
          <cell r="E1384">
            <v>1</v>
          </cell>
          <cell r="F1384">
            <v>153062</v>
          </cell>
          <cell r="G1384">
            <v>225611</v>
          </cell>
          <cell r="H1384">
            <v>790550</v>
          </cell>
        </row>
        <row r="1385">
          <cell r="B1385" t="str">
            <v>AB.58321</v>
          </cell>
          <cell r="C1385" t="str">
            <v>Ñaøo haàm daãn nghieâng töø döôùi leân, tieát dieän ñaøo &lt;= 5 m², h &lt;= 50 m, baèng toå maùy khoan tay vaø daøn khoan leo, ñaù caáp I</v>
          </cell>
          <cell r="D1385" t="str">
            <v>1m³  nguyeân khai</v>
          </cell>
          <cell r="E1385">
            <v>1</v>
          </cell>
          <cell r="F1385">
            <v>244716</v>
          </cell>
          <cell r="G1385">
            <v>297414</v>
          </cell>
          <cell r="H1385">
            <v>2022710</v>
          </cell>
        </row>
        <row r="1386">
          <cell r="B1386" t="str">
            <v>AB.58322</v>
          </cell>
          <cell r="C1386" t="str">
            <v>Ñaøo haàm daãn nghieâng töø döôùi leân, tieát dieän ñaøo &lt;= 5 m², h &lt;= 50 m, baèng toå maùy khoan tay vaø daøn khoan leo, ñaù caáp II</v>
          </cell>
          <cell r="D1386" t="str">
            <v>1m³  nguyeân khai</v>
          </cell>
          <cell r="E1386">
            <v>1</v>
          </cell>
          <cell r="F1386">
            <v>213136</v>
          </cell>
          <cell r="G1386">
            <v>284873</v>
          </cell>
          <cell r="H1386">
            <v>1515560</v>
          </cell>
        </row>
        <row r="1387">
          <cell r="B1387" t="str">
            <v>AB.58323</v>
          </cell>
          <cell r="C1387" t="str">
            <v>Ñaøo haàm daãn nghieâng töø döôùi leân, tieát dieän ñaøo &lt;= 5 m², h &lt;= 50 m, baèng toå maùy khoan tay vaø daøn khoan leo, ñaù caáp III</v>
          </cell>
          <cell r="D1387" t="str">
            <v>1m³  nguyeân khai</v>
          </cell>
          <cell r="E1387">
            <v>1</v>
          </cell>
          <cell r="F1387">
            <v>177707</v>
          </cell>
          <cell r="G1387">
            <v>278581</v>
          </cell>
          <cell r="H1387">
            <v>1262910</v>
          </cell>
        </row>
        <row r="1388">
          <cell r="B1388" t="str">
            <v>AB.58324</v>
          </cell>
          <cell r="C1388" t="str">
            <v>Ñaøo haàm daãn nghieâng töø döôùi leân, tieát dieän ñaøo &lt;= 5 m², h &lt;= 50 m, baèng toå maùy khoan tay vaø daøn khoan leo, ñaù caáp IV</v>
          </cell>
          <cell r="D1388" t="str">
            <v>1m³  nguyeân khai</v>
          </cell>
          <cell r="E1388">
            <v>1</v>
          </cell>
          <cell r="F1388">
            <v>153062</v>
          </cell>
          <cell r="G1388">
            <v>270716</v>
          </cell>
          <cell r="H1388">
            <v>946710</v>
          </cell>
        </row>
        <row r="1389">
          <cell r="B1389" t="str">
            <v>AB.58511</v>
          </cell>
          <cell r="C1389" t="str">
            <v>Phaù ñaù môû roäng haàm ñöùng baèng maùy khoan caàm tay, caáp ñaù I</v>
          </cell>
          <cell r="D1389" t="str">
            <v>100m³  nguyeân khai</v>
          </cell>
          <cell r="E1389">
            <v>1</v>
          </cell>
          <cell r="F1389">
            <v>12385300</v>
          </cell>
          <cell r="G1389">
            <v>6724120</v>
          </cell>
          <cell r="H1389">
            <v>12797400</v>
          </cell>
        </row>
        <row r="1390">
          <cell r="B1390" t="str">
            <v>AB.58512</v>
          </cell>
          <cell r="C1390" t="str">
            <v>Phaù ñaù môû roäng haàm ñöùng baèng maùy khoan caàm tay, caáp ñaù II</v>
          </cell>
          <cell r="D1390" t="str">
            <v>100m³  nguyeân khai</v>
          </cell>
          <cell r="E1390">
            <v>1</v>
          </cell>
          <cell r="F1390">
            <v>10701500</v>
          </cell>
          <cell r="G1390">
            <v>6183800</v>
          </cell>
          <cell r="H1390">
            <v>9599880</v>
          </cell>
        </row>
        <row r="1391">
          <cell r="B1391" t="str">
            <v>AB.58513</v>
          </cell>
          <cell r="C1391" t="str">
            <v>Phaù ñaù môû roäng haàm ñöùng baèng maùy khoan caàm tay, caáp ñaù III</v>
          </cell>
          <cell r="D1391" t="str">
            <v>100m³  nguyeân khai</v>
          </cell>
          <cell r="E1391">
            <v>1</v>
          </cell>
          <cell r="F1391">
            <v>8848580</v>
          </cell>
          <cell r="G1391">
            <v>5913840</v>
          </cell>
          <cell r="H1391">
            <v>7997810</v>
          </cell>
        </row>
        <row r="1392">
          <cell r="B1392" t="str">
            <v>AB.58514</v>
          </cell>
          <cell r="C1392" t="str">
            <v>Phaù ñaù môû roäng haàm ñöùng baèng maùy khoan caàm tay, caáp ñaù IV</v>
          </cell>
          <cell r="D1392" t="str">
            <v>100m³  nguyeân khai</v>
          </cell>
          <cell r="E1392">
            <v>1</v>
          </cell>
          <cell r="F1392">
            <v>7583340</v>
          </cell>
          <cell r="G1392">
            <v>5576720</v>
          </cell>
          <cell r="H1392">
            <v>6001760</v>
          </cell>
        </row>
        <row r="1393">
          <cell r="B1393" t="str">
            <v>AB.58521</v>
          </cell>
          <cell r="C1393" t="str">
            <v>Phaù ñaù môû roäng haàm nghieâng baèng maùy khoan caàm tay, caáp ñaù I</v>
          </cell>
          <cell r="D1393" t="str">
            <v>100m³  nguyeân khai</v>
          </cell>
          <cell r="E1393">
            <v>1</v>
          </cell>
          <cell r="F1393">
            <v>12385300</v>
          </cell>
          <cell r="G1393">
            <v>8068780</v>
          </cell>
          <cell r="H1393">
            <v>15354700</v>
          </cell>
        </row>
        <row r="1394">
          <cell r="B1394" t="str">
            <v>AB.58522</v>
          </cell>
          <cell r="C1394" t="str">
            <v>Phaù ñaù môû roäng haàm nghieâng baèng maùy khoan caàm tay, caáp ñaù II</v>
          </cell>
          <cell r="D1394" t="str">
            <v>100m³  nguyeân khai</v>
          </cell>
          <cell r="E1394">
            <v>1</v>
          </cell>
          <cell r="F1394">
            <v>10701500</v>
          </cell>
          <cell r="G1394">
            <v>7420470</v>
          </cell>
          <cell r="H1394">
            <v>11515800</v>
          </cell>
        </row>
        <row r="1395">
          <cell r="B1395" t="str">
            <v>AB.58523</v>
          </cell>
          <cell r="C1395" t="str">
            <v>Phaù ñaù môû roäng haàm nghieâng baèng maùy khoan caàm tay, caáp ñaù III</v>
          </cell>
          <cell r="D1395" t="str">
            <v>100m³  nguyeân khai</v>
          </cell>
          <cell r="E1395">
            <v>1</v>
          </cell>
          <cell r="F1395">
            <v>8848580</v>
          </cell>
          <cell r="G1395">
            <v>7096950</v>
          </cell>
          <cell r="H1395">
            <v>9599880</v>
          </cell>
        </row>
        <row r="1396">
          <cell r="B1396" t="str">
            <v>AB.58524</v>
          </cell>
          <cell r="C1396" t="str">
            <v>Phaù ñaù môû roäng haàm nghieâng baèng maùy khoan caàm tay, caáp ñaù IV</v>
          </cell>
          <cell r="D1396" t="str">
            <v>100m³  nguyeân khai</v>
          </cell>
          <cell r="E1396">
            <v>1</v>
          </cell>
          <cell r="F1396">
            <v>7583340</v>
          </cell>
          <cell r="G1396">
            <v>6691390</v>
          </cell>
          <cell r="H1396">
            <v>7196710</v>
          </cell>
        </row>
        <row r="1397">
          <cell r="B1397" t="str">
            <v>AB.61110</v>
          </cell>
          <cell r="C1397" t="str">
            <v>Ñaép ñaát, caùt maët baèng coâng trình baèng taøu huùt, cöï ly &lt;=500m</v>
          </cell>
          <cell r="D1397" t="str">
            <v>100 m³</v>
          </cell>
          <cell r="E1397">
            <v>1</v>
          </cell>
          <cell r="G1397">
            <v>63768</v>
          </cell>
          <cell r="H1397">
            <v>991382</v>
          </cell>
        </row>
        <row r="1398">
          <cell r="B1398" t="str">
            <v>AB.61120</v>
          </cell>
          <cell r="C1398" t="str">
            <v>Ñaép ñaát, caùt maët baèng coâng trình baèng taøu huùt, cöï ly &gt;500m, &lt;=1000m</v>
          </cell>
          <cell r="D1398" t="str">
            <v>100 m³</v>
          </cell>
          <cell r="E1398">
            <v>1</v>
          </cell>
          <cell r="G1398">
            <v>85024</v>
          </cell>
          <cell r="H1398">
            <v>1847590</v>
          </cell>
        </row>
        <row r="1399">
          <cell r="B1399" t="str">
            <v>AB.62111</v>
          </cell>
          <cell r="C1399" t="str">
            <v>San ñaàm ñaát maët baèng maùy ñaàm 9T, ñoä chaët yeâu caàu K=0,85</v>
          </cell>
          <cell r="D1399" t="str">
            <v>100 m³</v>
          </cell>
          <cell r="E1399">
            <v>1</v>
          </cell>
          <cell r="G1399">
            <v>26952</v>
          </cell>
          <cell r="H1399">
            <v>193353</v>
          </cell>
        </row>
        <row r="1400">
          <cell r="B1400" t="str">
            <v>AB.62112</v>
          </cell>
          <cell r="C1400" t="str">
            <v>San ñaàm ñaát maët baèng maùy ñaàm 9T, ñoä chaët yeâu caàu K=0,9</v>
          </cell>
          <cell r="D1400" t="str">
            <v>100 m³</v>
          </cell>
          <cell r="E1400">
            <v>1</v>
          </cell>
          <cell r="G1400">
            <v>26952</v>
          </cell>
          <cell r="H1400">
            <v>262555</v>
          </cell>
        </row>
        <row r="1401">
          <cell r="B1401" t="str">
            <v>AB.62113</v>
          </cell>
          <cell r="C1401" t="str">
            <v>San ñaàm ñaát maët baèng maùy ñaàm 9T, ñoä chaët yeâu caàu K=0,95</v>
          </cell>
          <cell r="D1401" t="str">
            <v>100 m³</v>
          </cell>
          <cell r="E1401">
            <v>1</v>
          </cell>
          <cell r="G1401">
            <v>26952</v>
          </cell>
          <cell r="H1401">
            <v>361013</v>
          </cell>
        </row>
        <row r="1402">
          <cell r="B1402" t="str">
            <v>AB.62121</v>
          </cell>
          <cell r="C1402" t="str">
            <v>San ñaàm ñaát maët baèng maùy ñaàm 16T, ñoä chaët yeâu caàu K=0,85</v>
          </cell>
          <cell r="D1402" t="str">
            <v>100 m³</v>
          </cell>
          <cell r="E1402">
            <v>1</v>
          </cell>
          <cell r="G1402">
            <v>26952</v>
          </cell>
          <cell r="H1402">
            <v>154572</v>
          </cell>
        </row>
        <row r="1403">
          <cell r="B1403" t="str">
            <v>AB.62122</v>
          </cell>
          <cell r="C1403" t="str">
            <v>San ñaàm ñaát maët baèng maùy ñaàm 16T, ñoä chaët yeâu caàu K=0,9</v>
          </cell>
          <cell r="D1403" t="str">
            <v>100 m³</v>
          </cell>
          <cell r="E1403">
            <v>1</v>
          </cell>
          <cell r="G1403">
            <v>26952</v>
          </cell>
          <cell r="H1403">
            <v>225418</v>
          </cell>
        </row>
        <row r="1404">
          <cell r="B1404" t="str">
            <v>AB.62123</v>
          </cell>
          <cell r="C1404" t="str">
            <v>San ñaàm ñaát maët baèng maùy ñaàm 16T, ñoä chaët yeâu caàu K=0,95</v>
          </cell>
          <cell r="D1404" t="str">
            <v>100 m³</v>
          </cell>
          <cell r="E1404">
            <v>1</v>
          </cell>
          <cell r="G1404">
            <v>26952</v>
          </cell>
          <cell r="H1404">
            <v>306393</v>
          </cell>
        </row>
        <row r="1405">
          <cell r="B1405" t="str">
            <v>AB.62124</v>
          </cell>
          <cell r="C1405" t="str">
            <v>San ñaàm ñaát maët baèng maùy ñaàm 16T, ñoä chaët yeâu caàu K=0,98</v>
          </cell>
          <cell r="D1405" t="str">
            <v>100 m³</v>
          </cell>
          <cell r="E1405">
            <v>1</v>
          </cell>
          <cell r="G1405">
            <v>26952</v>
          </cell>
          <cell r="H1405">
            <v>379930</v>
          </cell>
        </row>
        <row r="1406">
          <cell r="B1406" t="str">
            <v>AB.62131</v>
          </cell>
          <cell r="C1406" t="str">
            <v>San ñaàm ñaát maët baèng maùy ñaàm 25T, ñoä chaët yeâu caàu K=0,85</v>
          </cell>
          <cell r="D1406" t="str">
            <v>100 m³</v>
          </cell>
          <cell r="E1406">
            <v>1</v>
          </cell>
          <cell r="G1406">
            <v>26952</v>
          </cell>
          <cell r="H1406">
            <v>157768</v>
          </cell>
        </row>
        <row r="1407">
          <cell r="B1407" t="str">
            <v>AB.62132</v>
          </cell>
          <cell r="C1407" t="str">
            <v>San ñaàm ñaát maët baèng maùy ñaàm 25T, ñoä chaët yeâu caàu K=0,9</v>
          </cell>
          <cell r="D1407" t="str">
            <v>100 m³</v>
          </cell>
          <cell r="E1407">
            <v>1</v>
          </cell>
          <cell r="G1407">
            <v>26952</v>
          </cell>
          <cell r="H1407">
            <v>216765</v>
          </cell>
        </row>
        <row r="1408">
          <cell r="B1408" t="str">
            <v>AB.62133</v>
          </cell>
          <cell r="C1408" t="str">
            <v>San ñaàm ñaát maët baèng maùy ñaàm 25T, ñoä chaët yeâu caàu K=0,95</v>
          </cell>
          <cell r="D1408" t="str">
            <v>100 m³</v>
          </cell>
          <cell r="E1408">
            <v>1</v>
          </cell>
          <cell r="G1408">
            <v>26952</v>
          </cell>
          <cell r="H1408">
            <v>303399</v>
          </cell>
        </row>
        <row r="1409">
          <cell r="B1409" t="str">
            <v>AB.62134</v>
          </cell>
          <cell r="C1409" t="str">
            <v>San ñaàm ñaát maët baèng maùy ñaàm 25T, ñoä chaët yeâu caàu K=0,98</v>
          </cell>
          <cell r="D1409" t="str">
            <v>100 m³</v>
          </cell>
          <cell r="E1409">
            <v>1</v>
          </cell>
          <cell r="G1409">
            <v>26952</v>
          </cell>
          <cell r="H1409">
            <v>378642</v>
          </cell>
        </row>
        <row r="1410">
          <cell r="B1410" t="str">
            <v>AB.63111</v>
          </cell>
          <cell r="C1410" t="str">
            <v>Ñaép ñeâ ñaäp, keânh möông baèng maùy ñaàm 9T,ñeáng troïng &lt;= 1,65 T/m³</v>
          </cell>
          <cell r="D1410" t="str">
            <v>100m³</v>
          </cell>
          <cell r="E1410">
            <v>1</v>
          </cell>
          <cell r="G1410">
            <v>53905</v>
          </cell>
          <cell r="H1410">
            <v>215671</v>
          </cell>
        </row>
        <row r="1411">
          <cell r="B1411" t="str">
            <v>AB.63112</v>
          </cell>
          <cell r="C1411" t="str">
            <v>Ñaép ñeâ ñaäp, keânh möông baèng maùy ñaàm 9T, ñeáng troïng &gt;1,65 ñeán &lt;=1,75T/m³</v>
          </cell>
          <cell r="D1411" t="str">
            <v>100m³</v>
          </cell>
          <cell r="E1411">
            <v>1</v>
          </cell>
          <cell r="G1411">
            <v>53905</v>
          </cell>
          <cell r="H1411">
            <v>302688</v>
          </cell>
        </row>
        <row r="1412">
          <cell r="B1412" t="str">
            <v>AB.63113</v>
          </cell>
          <cell r="C1412" t="str">
            <v>Ñaép ñeâ ñaäp, keânh möông baèng maùy ñaàm 9T, ñeáng troïng &gt;1,75 ñeán &lt;=1,8T/m³</v>
          </cell>
          <cell r="D1412" t="str">
            <v>100m³</v>
          </cell>
          <cell r="E1412">
            <v>1</v>
          </cell>
          <cell r="G1412">
            <v>53905</v>
          </cell>
          <cell r="H1412">
            <v>372828</v>
          </cell>
        </row>
        <row r="1413">
          <cell r="B1413" t="str">
            <v>AB.63114</v>
          </cell>
          <cell r="C1413" t="str">
            <v>Ñaép ñeâ ñaäp, keânh möông baèng maùy ñaàm 9T, ñeáng troïng &gt; 1,8 T/m³</v>
          </cell>
          <cell r="D1413" t="str">
            <v>100m³</v>
          </cell>
          <cell r="E1413">
            <v>1</v>
          </cell>
          <cell r="G1413">
            <v>53905</v>
          </cell>
          <cell r="H1413">
            <v>395719</v>
          </cell>
        </row>
        <row r="1414">
          <cell r="B1414" t="str">
            <v>AB.63121</v>
          </cell>
          <cell r="C1414" t="str">
            <v>Ñaép ñeâ ñaäp, keânh möông baèng maùy ñaàm 16T,ñeáng troïng &lt;= 1,65 T/m³</v>
          </cell>
          <cell r="D1414" t="str">
            <v>100m³</v>
          </cell>
          <cell r="E1414">
            <v>1</v>
          </cell>
          <cell r="G1414">
            <v>53905</v>
          </cell>
          <cell r="H1414">
            <v>180334</v>
          </cell>
        </row>
        <row r="1415">
          <cell r="B1415" t="str">
            <v>AB.63122</v>
          </cell>
          <cell r="C1415" t="str">
            <v>Ñaép ñeâ ñaäp, keânh möông baèng maùy ñaàm 16T, ñeáng troïng &gt;1,65 ñeán &lt;=1,75T/m³</v>
          </cell>
          <cell r="D1415" t="str">
            <v>100m³</v>
          </cell>
          <cell r="E1415">
            <v>1</v>
          </cell>
          <cell r="G1415">
            <v>53905</v>
          </cell>
          <cell r="H1415">
            <v>251180</v>
          </cell>
        </row>
        <row r="1416">
          <cell r="B1416" t="str">
            <v>AB.63123</v>
          </cell>
          <cell r="C1416" t="str">
            <v>Ñaép ñeâ ñaäp, keânh möông baèng maùy ñaàm 16T, ñeáng troïng &gt;1,75 ñeán &lt;=1,8T/m³</v>
          </cell>
          <cell r="D1416" t="str">
            <v>100m³</v>
          </cell>
          <cell r="E1416">
            <v>1</v>
          </cell>
          <cell r="G1416">
            <v>53905</v>
          </cell>
          <cell r="H1416">
            <v>310686</v>
          </cell>
        </row>
        <row r="1417">
          <cell r="B1417" t="str">
            <v>AB.63124</v>
          </cell>
          <cell r="C1417" t="str">
            <v>Ñaép ñeâ ñaäp, keânh möông baèng maùy ñaàm 16T,ñeáng troïng &gt; 1,8 T/m³</v>
          </cell>
          <cell r="D1417" t="str">
            <v>100m³</v>
          </cell>
          <cell r="E1417">
            <v>1</v>
          </cell>
          <cell r="G1417">
            <v>53905</v>
          </cell>
          <cell r="H1417">
            <v>348060</v>
          </cell>
        </row>
        <row r="1418">
          <cell r="B1418" t="str">
            <v>AB.63131</v>
          </cell>
          <cell r="C1418" t="str">
            <v>Ñaép ñeâ ñaäp, keânh möông baèng maùy ñaàm 25T,ñeáng troïng &lt;= 1,65 T/m³</v>
          </cell>
          <cell r="D1418" t="str">
            <v>100m³</v>
          </cell>
          <cell r="E1418">
            <v>1</v>
          </cell>
          <cell r="G1418">
            <v>53905</v>
          </cell>
          <cell r="H1418">
            <v>178867</v>
          </cell>
        </row>
        <row r="1419">
          <cell r="B1419" t="str">
            <v>AB.63132</v>
          </cell>
          <cell r="C1419" t="str">
            <v>Ñaép ñeâ ñaäp, keânh möông baèng maùy ñaàm 25T, ñeáng troïng &gt;1,65 ñeán &lt;=1,75T/m³</v>
          </cell>
          <cell r="D1419" t="str">
            <v>100m³</v>
          </cell>
          <cell r="E1419">
            <v>1</v>
          </cell>
          <cell r="G1419">
            <v>53905</v>
          </cell>
          <cell r="H1419">
            <v>250001</v>
          </cell>
        </row>
        <row r="1420">
          <cell r="B1420" t="str">
            <v>AB.63133</v>
          </cell>
          <cell r="C1420" t="str">
            <v>Ñaép ñeâ ñaäp, keânh möông baèng maùy ñaàm 25T, ñeáng troïng &gt;1,75 ñeán &lt;=1,8T/m³</v>
          </cell>
          <cell r="D1420" t="str">
            <v>100m³</v>
          </cell>
          <cell r="E1420">
            <v>1</v>
          </cell>
          <cell r="G1420">
            <v>53905</v>
          </cell>
          <cell r="H1420">
            <v>307509</v>
          </cell>
        </row>
        <row r="1421">
          <cell r="B1421" t="str">
            <v>AB.63134</v>
          </cell>
          <cell r="C1421" t="str">
            <v>Ñaép ñeâ ñaäp, keânh möông baèng maùy ñaàm 25T,ñeáng troïng &gt; 1,8 T/m³</v>
          </cell>
          <cell r="D1421" t="str">
            <v>100m³</v>
          </cell>
          <cell r="E1421">
            <v>1</v>
          </cell>
          <cell r="G1421">
            <v>53905</v>
          </cell>
          <cell r="H1421">
            <v>339807</v>
          </cell>
        </row>
        <row r="1422">
          <cell r="B1422" t="str">
            <v>AB.64111</v>
          </cell>
          <cell r="C1422" t="str">
            <v>Ñaép neàn ñöôøng baèng maùy ñaàm 9T, ñoä chaët yeâu caàu K = 0,85</v>
          </cell>
          <cell r="D1422" t="str">
            <v>100m³</v>
          </cell>
          <cell r="E1422">
            <v>1</v>
          </cell>
          <cell r="G1422">
            <v>63374</v>
          </cell>
          <cell r="H1422">
            <v>230326</v>
          </cell>
        </row>
        <row r="1423">
          <cell r="B1423" t="str">
            <v>AB.64112</v>
          </cell>
          <cell r="C1423" t="str">
            <v>Ñaép neàn ñöôøng baèng maùy ñaàm 9T, ñoä chaët yeâu caàu K = 090</v>
          </cell>
          <cell r="D1423" t="str">
            <v>100m³</v>
          </cell>
          <cell r="E1423">
            <v>1</v>
          </cell>
          <cell r="G1423">
            <v>63374</v>
          </cell>
          <cell r="H1423">
            <v>314081</v>
          </cell>
        </row>
        <row r="1424">
          <cell r="B1424" t="str">
            <v>AB.64113</v>
          </cell>
          <cell r="C1424" t="str">
            <v>Ñaép neàn ñöôøng baèng maùy ñaàm 9T, ñoä chaët yeâu caàu K = 095</v>
          </cell>
          <cell r="D1424" t="str">
            <v>100m³</v>
          </cell>
          <cell r="E1424">
            <v>1</v>
          </cell>
          <cell r="G1424">
            <v>63374</v>
          </cell>
          <cell r="H1424">
            <v>439714</v>
          </cell>
        </row>
        <row r="1425">
          <cell r="B1425" t="str">
            <v>AB.64121</v>
          </cell>
          <cell r="C1425" t="str">
            <v>Ñaép neàn ñöôøng baèng maùy ñaàm 16T, ñoä chaët yeâu caàu K = 0,85</v>
          </cell>
          <cell r="D1425" t="str">
            <v>100m³</v>
          </cell>
          <cell r="E1425">
            <v>1</v>
          </cell>
          <cell r="G1425">
            <v>63374</v>
          </cell>
          <cell r="H1425">
            <v>189576</v>
          </cell>
        </row>
        <row r="1426">
          <cell r="B1426" t="str">
            <v>AB.64122</v>
          </cell>
          <cell r="C1426" t="str">
            <v>Ñaép neàn ñöôøng baèng maùy ñaàm 16T, ñoä chaët yeâu caàu K = 090</v>
          </cell>
          <cell r="D1426" t="str">
            <v>100m³</v>
          </cell>
          <cell r="E1426">
            <v>1</v>
          </cell>
          <cell r="G1426">
            <v>63374</v>
          </cell>
          <cell r="H1426">
            <v>262098</v>
          </cell>
        </row>
        <row r="1427">
          <cell r="B1427" t="str">
            <v>AB.64123</v>
          </cell>
          <cell r="C1427" t="str">
            <v>Ñaép neàn ñöôøng baèng maùy ñaàm 16T, ñoä chaët yeâu caàu K = 095</v>
          </cell>
          <cell r="D1427" t="str">
            <v>100m³</v>
          </cell>
          <cell r="E1427">
            <v>1</v>
          </cell>
          <cell r="G1427">
            <v>63374</v>
          </cell>
          <cell r="H1427">
            <v>364513</v>
          </cell>
        </row>
        <row r="1428">
          <cell r="B1428" t="str">
            <v>AB.64124</v>
          </cell>
          <cell r="C1428" t="str">
            <v>Ñaép neàn ñöôøng baèng maùy ñaàm 16T, ñoä chaët yeâu caàu K = 098</v>
          </cell>
          <cell r="D1428" t="str">
            <v>100m³</v>
          </cell>
          <cell r="E1428">
            <v>1</v>
          </cell>
          <cell r="G1428">
            <v>63374</v>
          </cell>
          <cell r="H1428">
            <v>457598</v>
          </cell>
        </row>
        <row r="1429">
          <cell r="B1429" t="str">
            <v>AB.64131</v>
          </cell>
          <cell r="C1429" t="str">
            <v>Ñaép neàn ñöôøng baèng maùy ñaàm 25T, ñoä chaët yeâu caàu K = 085</v>
          </cell>
          <cell r="D1429" t="str">
            <v>100m³</v>
          </cell>
          <cell r="E1429">
            <v>1</v>
          </cell>
          <cell r="G1429">
            <v>63374</v>
          </cell>
          <cell r="H1429">
            <v>187234</v>
          </cell>
        </row>
        <row r="1430">
          <cell r="B1430" t="str">
            <v>AB.64132</v>
          </cell>
          <cell r="C1430" t="str">
            <v>Ñaép neàn ñöôøng baèng maùy ñaàm 25T, ñoä chaët yeâu caàu K = 090</v>
          </cell>
          <cell r="D1430" t="str">
            <v>100m³</v>
          </cell>
          <cell r="E1430">
            <v>1</v>
          </cell>
          <cell r="G1430">
            <v>63374</v>
          </cell>
          <cell r="H1430">
            <v>259435</v>
          </cell>
        </row>
        <row r="1431">
          <cell r="B1431" t="str">
            <v>AB.64133</v>
          </cell>
          <cell r="C1431" t="str">
            <v>Ñaép neàn ñöôøng baèng maùy ñaàm 25T, ñoä chaët yeâu caàu K = 095</v>
          </cell>
          <cell r="D1431" t="str">
            <v>100m³</v>
          </cell>
          <cell r="E1431">
            <v>1</v>
          </cell>
          <cell r="G1431">
            <v>63374</v>
          </cell>
          <cell r="H1431">
            <v>362150</v>
          </cell>
        </row>
        <row r="1432">
          <cell r="B1432" t="str">
            <v>AB.64134</v>
          </cell>
          <cell r="C1432" t="str">
            <v>Ñaép neàn ñöôøng baèng maùy ñaàm 25T, ñoä chaët yeâu caàu K = 098</v>
          </cell>
          <cell r="D1432" t="str">
            <v>100m³</v>
          </cell>
          <cell r="E1432">
            <v>1</v>
          </cell>
          <cell r="G1432">
            <v>63374</v>
          </cell>
          <cell r="H1432">
            <v>451596</v>
          </cell>
        </row>
        <row r="1433">
          <cell r="B1433" t="str">
            <v>AB.66111</v>
          </cell>
          <cell r="C1433" t="str">
            <v>Ñaép caùt coâng trình baèng maùy ñaàm 9T, ñoä chaët yeâu caàu K = 0,85</v>
          </cell>
          <cell r="D1433" t="str">
            <v>100m³</v>
          </cell>
          <cell r="E1433">
            <v>1</v>
          </cell>
          <cell r="F1433">
            <v>4880000</v>
          </cell>
          <cell r="G1433">
            <v>54633</v>
          </cell>
          <cell r="H1433">
            <v>203677</v>
          </cell>
        </row>
        <row r="1434">
          <cell r="B1434" t="str">
            <v>AB.66112</v>
          </cell>
          <cell r="C1434" t="str">
            <v>Ñaép caùt coâng trình baèng maùy ñaàm 9T, ñoä chaët yeâu caàu K = 0,90</v>
          </cell>
          <cell r="D1434" t="str">
            <v>100m³</v>
          </cell>
          <cell r="E1434">
            <v>1</v>
          </cell>
          <cell r="F1434">
            <v>4880000</v>
          </cell>
          <cell r="G1434">
            <v>54633</v>
          </cell>
          <cell r="H1434">
            <v>291049</v>
          </cell>
        </row>
        <row r="1435">
          <cell r="B1435" t="str">
            <v>AB.66113</v>
          </cell>
          <cell r="C1435" t="str">
            <v>Ñaép caùt coâng trình baèng maùy ñaàm 9T, ñoä chaët yeâu caàu K = 0,95</v>
          </cell>
          <cell r="D1435" t="str">
            <v>100m³</v>
          </cell>
          <cell r="E1435">
            <v>1</v>
          </cell>
          <cell r="F1435">
            <v>4880000</v>
          </cell>
          <cell r="G1435">
            <v>54633</v>
          </cell>
          <cell r="H1435">
            <v>358053</v>
          </cell>
        </row>
        <row r="1436">
          <cell r="B1436" t="str">
            <v>AB.66114</v>
          </cell>
          <cell r="C1436" t="str">
            <v>Ñaép caùt coâng trình baèng maùy ñaàm 9T, ñoä chaët yeâu caàu K = 0,98</v>
          </cell>
          <cell r="D1436" t="str">
            <v>100m³</v>
          </cell>
          <cell r="E1436">
            <v>1</v>
          </cell>
          <cell r="F1436">
            <v>4880000</v>
          </cell>
          <cell r="G1436">
            <v>54633</v>
          </cell>
          <cell r="H1436">
            <v>397836</v>
          </cell>
        </row>
        <row r="1437">
          <cell r="B1437" t="str">
            <v>AB.66121</v>
          </cell>
          <cell r="C1437" t="str">
            <v>Ñaép caùt coâng trình baèng maùy ñaàm 16T, ñoä chaët yeâu caàu K = 0,85</v>
          </cell>
          <cell r="D1437" t="str">
            <v>100m³</v>
          </cell>
          <cell r="E1437">
            <v>1</v>
          </cell>
          <cell r="F1437">
            <v>4880000</v>
          </cell>
          <cell r="G1437">
            <v>54633</v>
          </cell>
          <cell r="H1437">
            <v>163428</v>
          </cell>
        </row>
        <row r="1438">
          <cell r="B1438" t="str">
            <v>AB.66122</v>
          </cell>
          <cell r="C1438" t="str">
            <v>Ñaép caùt coâng trình baèng maùy ñaàm 16T, ñoä chaët yeâu caàu K = 0,90</v>
          </cell>
          <cell r="D1438" t="str">
            <v>100m³</v>
          </cell>
          <cell r="E1438">
            <v>1</v>
          </cell>
          <cell r="F1438">
            <v>4880000</v>
          </cell>
          <cell r="G1438">
            <v>54633</v>
          </cell>
          <cell r="H1438">
            <v>242487</v>
          </cell>
        </row>
        <row r="1439">
          <cell r="B1439" t="str">
            <v>AB.66123</v>
          </cell>
          <cell r="C1439" t="str">
            <v>Ñaép caùt coâng trình baèng maùy ñaàm 16T, ñoä chaët yeâu caàu K = 0,95</v>
          </cell>
          <cell r="D1439" t="str">
            <v>100m³</v>
          </cell>
          <cell r="E1439">
            <v>1</v>
          </cell>
          <cell r="F1439">
            <v>4880000</v>
          </cell>
          <cell r="G1439">
            <v>54633</v>
          </cell>
          <cell r="H1439">
            <v>298528</v>
          </cell>
        </row>
        <row r="1440">
          <cell r="B1440" t="str">
            <v>AB.66124</v>
          </cell>
          <cell r="C1440" t="str">
            <v>Ñaép caùt coâng trình baèng maùy ñaàm 16T, ñoä chaët yeâu caàu K = 0,98</v>
          </cell>
          <cell r="D1440" t="str">
            <v>100m³</v>
          </cell>
          <cell r="E1440">
            <v>1</v>
          </cell>
          <cell r="F1440">
            <v>4880000</v>
          </cell>
          <cell r="G1440">
            <v>54633</v>
          </cell>
          <cell r="H1440">
            <v>337751</v>
          </cell>
        </row>
        <row r="1441">
          <cell r="B1441" t="str">
            <v>AB.66131</v>
          </cell>
          <cell r="C1441" t="str">
            <v>Ñaép caùt coâng trình baèng maùy ñaàm 25T, ñoä chaët yeâu caàu K = 0,85</v>
          </cell>
          <cell r="D1441" t="str">
            <v>100m³</v>
          </cell>
          <cell r="E1441">
            <v>1</v>
          </cell>
          <cell r="F1441">
            <v>4880000</v>
          </cell>
          <cell r="G1441">
            <v>54633</v>
          </cell>
          <cell r="H1441">
            <v>170745</v>
          </cell>
        </row>
        <row r="1442">
          <cell r="B1442" t="str">
            <v>AB.66132</v>
          </cell>
          <cell r="C1442" t="str">
            <v>Ñaép caùt coâng trình baèng maùy ñaàm 25T, ñoä chaët yeâu caàu K = 0,90</v>
          </cell>
          <cell r="D1442" t="str">
            <v>100m³</v>
          </cell>
          <cell r="E1442">
            <v>1</v>
          </cell>
          <cell r="F1442">
            <v>4880000</v>
          </cell>
          <cell r="G1442">
            <v>54633</v>
          </cell>
          <cell r="H1442">
            <v>203582</v>
          </cell>
        </row>
        <row r="1443">
          <cell r="B1443" t="str">
            <v>AB.66133</v>
          </cell>
          <cell r="C1443" t="str">
            <v>Ñaép caùt coâng trình baèng maùy ñaàm 25T, ñoä chaët yeâu caàu K = 0,95</v>
          </cell>
          <cell r="D1443" t="str">
            <v>100m³</v>
          </cell>
          <cell r="E1443">
            <v>1</v>
          </cell>
          <cell r="F1443">
            <v>4880000</v>
          </cell>
          <cell r="G1443">
            <v>54633</v>
          </cell>
          <cell r="H1443">
            <v>295632</v>
          </cell>
        </row>
        <row r="1444">
          <cell r="B1444" t="str">
            <v>AB.66134</v>
          </cell>
          <cell r="C1444" t="str">
            <v>Ñaép caùt coâng trình baèng maùy ñaàm 25T, ñoä chaët yeâu caàu K = 0,98</v>
          </cell>
          <cell r="D1444" t="str">
            <v>100m³</v>
          </cell>
          <cell r="E1444">
            <v>1</v>
          </cell>
          <cell r="F1444">
            <v>4880000</v>
          </cell>
          <cell r="G1444">
            <v>54633</v>
          </cell>
          <cell r="H1444">
            <v>327659</v>
          </cell>
        </row>
        <row r="1445">
          <cell r="B1445" t="str">
            <v>AB.66141</v>
          </cell>
          <cell r="C1445" t="str">
            <v>Ñaép caùt coâng trình baèng maùy ñaàm coùc, ñoä chaët yeâu caàu K = 0,85</v>
          </cell>
          <cell r="D1445" t="str">
            <v>100m³</v>
          </cell>
          <cell r="E1445">
            <v>1</v>
          </cell>
          <cell r="F1445">
            <v>4880000</v>
          </cell>
          <cell r="G1445">
            <v>183652</v>
          </cell>
          <cell r="H1445">
            <v>109771</v>
          </cell>
        </row>
        <row r="1446">
          <cell r="B1446" t="str">
            <v>AB.66142</v>
          </cell>
          <cell r="C1446" t="str">
            <v>Ñaép caùt coâng trình baèng maùy ñaàm coùc, ñoä chaët yeâu caàu K = 0,90</v>
          </cell>
          <cell r="D1446" t="str">
            <v>100m³</v>
          </cell>
          <cell r="E1446">
            <v>1</v>
          </cell>
          <cell r="F1446">
            <v>4880000</v>
          </cell>
          <cell r="G1446">
            <v>197256</v>
          </cell>
          <cell r="H1446">
            <v>117902</v>
          </cell>
        </row>
        <row r="1447">
          <cell r="B1447" t="str">
            <v>AB.66143</v>
          </cell>
          <cell r="C1447" t="str">
            <v>Ñaép caùt coâng trình baèng maùy ñaàm coùc, ñoä chaët yeâu caàu K = 0,95</v>
          </cell>
          <cell r="D1447" t="str">
            <v>100m³</v>
          </cell>
          <cell r="E1447">
            <v>1</v>
          </cell>
          <cell r="F1447">
            <v>4880000</v>
          </cell>
          <cell r="G1447">
            <v>203632</v>
          </cell>
          <cell r="H1447">
            <v>125525</v>
          </cell>
        </row>
        <row r="1448">
          <cell r="B1448" t="str">
            <v>AB.66144</v>
          </cell>
          <cell r="C1448" t="str">
            <v>Ñaép caùt coâng trình baèng maùy ñaàm coùc, ñoä chaët yeâu caàu K = 0,98</v>
          </cell>
          <cell r="D1448" t="str">
            <v>100m³</v>
          </cell>
          <cell r="E1448">
            <v>1</v>
          </cell>
          <cell r="F1448">
            <v>4880000</v>
          </cell>
          <cell r="G1448">
            <v>217661</v>
          </cell>
          <cell r="H1448">
            <v>142296</v>
          </cell>
        </row>
        <row r="1449">
          <cell r="B1449" t="str">
            <v>AB.71110</v>
          </cell>
          <cell r="C1449" t="str">
            <v>Naïo veùt baèng taøu huùt coâng suaát &lt;= 1000CV, chieàu saâu naïo veùt &lt;= 6m, h oáng xaû &lt;= 3m, chieàu daøi oáng xaû &lt;= 300m, ñaát phuø sa buøn loûng</v>
          </cell>
          <cell r="D1449" t="str">
            <v>100m³</v>
          </cell>
          <cell r="E1449">
            <v>1</v>
          </cell>
          <cell r="G1449">
            <v>96231</v>
          </cell>
          <cell r="H1449">
            <v>1449740</v>
          </cell>
        </row>
        <row r="1450">
          <cell r="B1450" t="str">
            <v>AB.71120</v>
          </cell>
          <cell r="C1450" t="str">
            <v>Naïo veùt baèng taøu huùt coâng suaát &lt;= 1000CV, chieàu saâu naïo veùt &lt;= 6m, h oáng xaû &lt;= 3m, chieàu daøi oáng xaû &lt;= 300m, caùt haït trung, haït to, ñaát caùt pha</v>
          </cell>
          <cell r="D1450" t="str">
            <v>100m³</v>
          </cell>
          <cell r="E1450">
            <v>1</v>
          </cell>
          <cell r="G1450">
            <v>124868</v>
          </cell>
          <cell r="H1450">
            <v>1985390</v>
          </cell>
        </row>
        <row r="1451">
          <cell r="B1451" t="str">
            <v>AB.71130</v>
          </cell>
          <cell r="C1451" t="str">
            <v>Naïo veùt baèng taøu huùt coâng suaát &lt;= 1000CV, chieàu saâu naïo veùt &lt;= 6m, h oáng xaû &lt;= 3m, chieàu daøi oáng xaû &lt;= 300m, caùt haït mòn</v>
          </cell>
          <cell r="D1451" t="str">
            <v>100m³</v>
          </cell>
          <cell r="E1451">
            <v>1</v>
          </cell>
          <cell r="G1451">
            <v>162161</v>
          </cell>
          <cell r="H1451">
            <v>2392570</v>
          </cell>
        </row>
        <row r="1452">
          <cell r="B1452" t="str">
            <v>AB.71140</v>
          </cell>
          <cell r="C1452" t="str">
            <v>Naïo veùt baèng taøu huùt coâng suaát &lt;= 1000CV, chieàu saâu naïo veùt &lt;= 6m, h oáng xaû &lt;= 3m, chieàu daøi oáng xaû &lt;= 300m, ñaát seùt ñeánh</v>
          </cell>
          <cell r="D1452" t="str">
            <v>100m³</v>
          </cell>
          <cell r="E1452">
            <v>1</v>
          </cell>
          <cell r="G1452">
            <v>210776</v>
          </cell>
          <cell r="H1452">
            <v>3147590</v>
          </cell>
        </row>
        <row r="1453">
          <cell r="B1453" t="str">
            <v>AB.71150</v>
          </cell>
          <cell r="C1453" t="str">
            <v>Naïo veùt baèng taøu huùt coâng suaát &lt;= 1000CV, chieàu saâu naïo veùt &lt;= 6m, h oáng xaû &lt;= 3m, chieàu daøi oáng xaû &lt;= 300m, ñaát seùt nöûa cöùng, seùt cöùng</v>
          </cell>
          <cell r="D1453" t="str">
            <v>100m³</v>
          </cell>
          <cell r="E1453">
            <v>1</v>
          </cell>
          <cell r="G1453">
            <v>273044</v>
          </cell>
          <cell r="H1453">
            <v>4665520</v>
          </cell>
        </row>
        <row r="1454">
          <cell r="B1454" t="str">
            <v>AB.71210</v>
          </cell>
          <cell r="C1454" t="str">
            <v>Naïo veùt baèng taøu huùt coâng suaát &lt;= 2000CV, chieàu saâu naïo veùt &lt;= 8m, h oáng xaû &lt;= 5m, chieàu daøi oáng xaû &lt;= 500m, ñaát phuø sa buøn loûng</v>
          </cell>
          <cell r="D1454" t="str">
            <v>100m³</v>
          </cell>
          <cell r="E1454">
            <v>1</v>
          </cell>
          <cell r="G1454">
            <v>23975</v>
          </cell>
          <cell r="H1454">
            <v>1878840</v>
          </cell>
        </row>
        <row r="1455">
          <cell r="B1455" t="str">
            <v>AB.71220</v>
          </cell>
          <cell r="C1455" t="str">
            <v>Naïo veùt baèng taøu huùt coâng suaát &lt;= 2000CV, chieàu saâu naïo veùt &lt;= 8m, h oáng xaû &lt;= 5m, chieàu daøi oáng xaû &lt;= 500m, caùt haït trung, haït to, ñaát caùt pha</v>
          </cell>
          <cell r="D1455" t="str">
            <v>100m³</v>
          </cell>
          <cell r="E1455">
            <v>1</v>
          </cell>
          <cell r="G1455">
            <v>31300</v>
          </cell>
          <cell r="H1455">
            <v>2589070</v>
          </cell>
        </row>
        <row r="1456">
          <cell r="B1456" t="str">
            <v>AB.71230</v>
          </cell>
          <cell r="C1456" t="str">
            <v>Naïo veùt baèng taøu huùt coâng suaát &lt;= 2000CV, chieàu saâu naïo veùt &lt;= 8m, h oáng xaû &lt;= 5m, chieàu daøi oáng xaû &lt;= 500m, caùt haït mòn</v>
          </cell>
          <cell r="D1456" t="str">
            <v>100m³</v>
          </cell>
          <cell r="E1456">
            <v>1</v>
          </cell>
          <cell r="G1456">
            <v>38293</v>
          </cell>
          <cell r="H1456">
            <v>3115860</v>
          </cell>
        </row>
        <row r="1457">
          <cell r="B1457" t="str">
            <v>AB.71240</v>
          </cell>
          <cell r="C1457" t="str">
            <v>Naïo veùt baèng taøu huùt coâng suaát &lt;= 2000CV, chieàu saâu naïo veùt &lt;= 8m, h oáng xaû &lt;= 5m, chieàu daøi oáng xaû &lt;= 500m, ñaát seùt ñeánh</v>
          </cell>
          <cell r="D1457" t="str">
            <v>100m³</v>
          </cell>
          <cell r="E1457">
            <v>1</v>
          </cell>
          <cell r="G1457">
            <v>52611</v>
          </cell>
          <cell r="H1457">
            <v>4363060</v>
          </cell>
        </row>
        <row r="1458">
          <cell r="B1458" t="str">
            <v>AB.71250</v>
          </cell>
          <cell r="C1458" t="str">
            <v>Naïo veùt baèng taøu huùt coâng suaát &lt;= 2000CV, chieàu saâu naïo veùt &lt;= 8m, h oáng xaû &lt;= 5m, chieàu daøi oáng xaû &lt;= 500m, ñaát seùt nöûa cöùng, seùt cöùng</v>
          </cell>
          <cell r="D1458" t="str">
            <v>100m³</v>
          </cell>
          <cell r="E1458">
            <v>1</v>
          </cell>
          <cell r="G1458">
            <v>81580</v>
          </cell>
          <cell r="H1458">
            <v>5990060</v>
          </cell>
        </row>
        <row r="1459">
          <cell r="B1459" t="str">
            <v>AB.71310</v>
          </cell>
          <cell r="C1459" t="str">
            <v>Naïo veùt baèng taøu huùt coâng suaát &gt; 2000CV, chieàu saâu naïo veùt &lt;= 9m, h oáng xaû &lt;=6m, chieàu daøi oáng xaû &lt;= 500m, ñaát phuø sa buøn loûng</v>
          </cell>
          <cell r="D1459" t="str">
            <v>100m³</v>
          </cell>
          <cell r="E1459">
            <v>1</v>
          </cell>
          <cell r="G1459">
            <v>21977</v>
          </cell>
          <cell r="H1459">
            <v>1705840</v>
          </cell>
        </row>
        <row r="1460">
          <cell r="B1460" t="str">
            <v>AB.71320</v>
          </cell>
          <cell r="C1460" t="str">
            <v>Naïo veùt baèng taøu huùt coâng suaát &gt; 2000CV, chieàu saâu naïo veùt &lt;= 9m, h oáng xaû &lt;=6m, chieàu daøi oáng xaû &lt;= 500m, caùt haït trung,haït to,ñaát caùt pha</v>
          </cell>
          <cell r="D1460" t="str">
            <v>100m³</v>
          </cell>
          <cell r="E1460">
            <v>1</v>
          </cell>
          <cell r="G1460">
            <v>28303</v>
          </cell>
          <cell r="H1460">
            <v>2359030</v>
          </cell>
        </row>
        <row r="1461">
          <cell r="B1461" t="str">
            <v>AB.71330</v>
          </cell>
          <cell r="C1461" t="str">
            <v>Naïo veùt baèng taøu huùt coâng suaát &gt; 2000CV, chieàu saâu naïo veùt &lt;= 9m, h oáng xaû &lt;=6m, chieàu daøi oáng xaû &lt;= 500m, caùt haït mòn</v>
          </cell>
          <cell r="D1461" t="str">
            <v>100m³</v>
          </cell>
          <cell r="E1461">
            <v>1</v>
          </cell>
          <cell r="G1461">
            <v>34963</v>
          </cell>
          <cell r="H1461">
            <v>2816470</v>
          </cell>
        </row>
        <row r="1462">
          <cell r="B1462" t="str">
            <v>AB.71340</v>
          </cell>
          <cell r="C1462" t="str">
            <v>Naïo veùt baèng taøu huùt coâng suaát &gt; 2000CV, chieàu saâu naïo veùt &lt;= 9m, h oáng xaû &lt;=6m, chieàu daøi oáng xaû &lt;= 500m, ñaát seùt ñeánh</v>
          </cell>
          <cell r="D1462" t="str">
            <v>100m³</v>
          </cell>
          <cell r="E1462">
            <v>1</v>
          </cell>
          <cell r="G1462">
            <v>48282</v>
          </cell>
          <cell r="H1462">
            <v>3607430</v>
          </cell>
        </row>
        <row r="1463">
          <cell r="B1463" t="str">
            <v>AB.71350</v>
          </cell>
          <cell r="C1463" t="str">
            <v>Naïo veùt baèng taøu huùt coâng suaát &gt; 2000CV, chieàu saâu naïo veùt &lt;= 9m, h oáng xaû &lt;=6m, chieàu daøi oáng xaû &lt;= 500m, ñaát seùt nöûa cöùng,seùt cöùng</v>
          </cell>
          <cell r="D1463" t="str">
            <v>100m³</v>
          </cell>
          <cell r="E1463">
            <v>1</v>
          </cell>
          <cell r="G1463">
            <v>74588</v>
          </cell>
          <cell r="H1463">
            <v>5247700</v>
          </cell>
        </row>
        <row r="1464">
          <cell r="B1464" t="str">
            <v>AB.72110</v>
          </cell>
          <cell r="C1464" t="str">
            <v>Naïo veùt baèng taøu cuoác bieån 2085CV, ñoä saâu haï gaàu töø 6 - 9m, ñaát phuø sa buøn loûng</v>
          </cell>
          <cell r="D1464" t="str">
            <v>100m³</v>
          </cell>
          <cell r="E1464">
            <v>1</v>
          </cell>
          <cell r="G1464">
            <v>122532</v>
          </cell>
          <cell r="H1464">
            <v>1903300</v>
          </cell>
        </row>
        <row r="1465">
          <cell r="B1465" t="str">
            <v>AB.72120</v>
          </cell>
          <cell r="C1465" t="str">
            <v>Naïo veùt baèng taøu cuoác bieån 2085CV, ñoä saâu haï gaàu töø 6 - 9m Caùt haït trung, haït to, ñaát caùt pha</v>
          </cell>
          <cell r="D1465" t="str">
            <v>100m³</v>
          </cell>
          <cell r="E1465">
            <v>1</v>
          </cell>
          <cell r="G1465">
            <v>137235</v>
          </cell>
          <cell r="H1465">
            <v>2575190</v>
          </cell>
        </row>
        <row r="1466">
          <cell r="B1466" t="str">
            <v>AB.72130</v>
          </cell>
          <cell r="C1466" t="str">
            <v>Naïo veùt baèng taøu cuoác bieån 2085CV, ñoä saâu haï gaàu töø 6 - 9m Caùt haït mòn</v>
          </cell>
          <cell r="D1466" t="str">
            <v>100m³</v>
          </cell>
          <cell r="E1466">
            <v>1</v>
          </cell>
          <cell r="G1466">
            <v>167774</v>
          </cell>
          <cell r="H1466">
            <v>3129930</v>
          </cell>
        </row>
        <row r="1467">
          <cell r="B1467" t="str">
            <v>AB.72140</v>
          </cell>
          <cell r="C1467" t="str">
            <v>Naïo veùt baèng taøu cuoác bieån 2085CV, ñoä saâu haï gaàu töø 6 - 9m, ñaát seùt ñeánh</v>
          </cell>
          <cell r="D1467" t="str">
            <v>100m³</v>
          </cell>
          <cell r="E1467">
            <v>1</v>
          </cell>
          <cell r="G1467">
            <v>395871</v>
          </cell>
          <cell r="H1467">
            <v>3687050</v>
          </cell>
        </row>
        <row r="1468">
          <cell r="B1468" t="str">
            <v>AB.72150</v>
          </cell>
          <cell r="C1468" t="str">
            <v>Naïo veùt baèng taøu cuoác bieån 2085CV, ñoä saâu haï gaàu töø 6 - 9m, ñaát seùt nöûa cöùng, seùt cöùng</v>
          </cell>
          <cell r="D1468" t="str">
            <v>100m³</v>
          </cell>
          <cell r="E1468">
            <v>1</v>
          </cell>
          <cell r="G1468">
            <v>546679</v>
          </cell>
          <cell r="H1468">
            <v>5150380</v>
          </cell>
        </row>
        <row r="1469">
          <cell r="B1469" t="str">
            <v>AB.72210</v>
          </cell>
          <cell r="C1469" t="str">
            <v>Naïo veùt baèng taøu cuoác soâng, ñaát phuø sa buøn loûng</v>
          </cell>
          <cell r="D1469" t="str">
            <v>100m³</v>
          </cell>
          <cell r="E1469">
            <v>1</v>
          </cell>
          <cell r="G1469">
            <v>96564</v>
          </cell>
          <cell r="H1469">
            <v>1623170</v>
          </cell>
        </row>
        <row r="1470">
          <cell r="B1470" t="str">
            <v>AB.72220</v>
          </cell>
          <cell r="C1470" t="str">
            <v>Naïo veùt baèng taøu cuoác soâng Caùt haït trung, haït to, ñaát caùt pha</v>
          </cell>
          <cell r="D1470" t="str">
            <v>100m³</v>
          </cell>
          <cell r="E1470">
            <v>1</v>
          </cell>
          <cell r="G1470">
            <v>108219</v>
          </cell>
          <cell r="H1470">
            <v>2221400</v>
          </cell>
        </row>
        <row r="1471">
          <cell r="B1471" t="str">
            <v>AB.72230</v>
          </cell>
          <cell r="C1471" t="str">
            <v>Naïo veùt baèng taøu cuoác soâng Caùt haït mòn</v>
          </cell>
          <cell r="D1471" t="str">
            <v>100m³</v>
          </cell>
          <cell r="E1471">
            <v>1</v>
          </cell>
          <cell r="G1471">
            <v>132193</v>
          </cell>
          <cell r="H1471">
            <v>2685620</v>
          </cell>
        </row>
        <row r="1472">
          <cell r="B1472" t="str">
            <v>AB.72240</v>
          </cell>
          <cell r="C1472" t="str">
            <v>Naïo veùt baèng taøu cuoác soâng, ñaát seùt ñeánh</v>
          </cell>
          <cell r="D1472" t="str">
            <v>100m³</v>
          </cell>
          <cell r="E1472">
            <v>1</v>
          </cell>
          <cell r="G1472">
            <v>311669</v>
          </cell>
          <cell r="H1472">
            <v>3036550</v>
          </cell>
        </row>
        <row r="1473">
          <cell r="B1473" t="str">
            <v>AB.72250</v>
          </cell>
          <cell r="C1473" t="str">
            <v>Naïo veùt baèng taøu cuoác soâng, ñaát seùt nöûa cöùng, seùt cöùng</v>
          </cell>
          <cell r="D1473" t="str">
            <v>100m³</v>
          </cell>
          <cell r="E1473">
            <v>1</v>
          </cell>
          <cell r="G1473">
            <v>416225</v>
          </cell>
          <cell r="H1473">
            <v>4651920</v>
          </cell>
        </row>
        <row r="1474">
          <cell r="B1474" t="str">
            <v>AB.73110</v>
          </cell>
          <cell r="C1474" t="str">
            <v>Naïo veùt baèng taøu huùt buïng töï haønh coâng suaát &lt;= 2500CV, ñoä saâu haï gaàu töø 4 - 6m, cöï ly vaän chuyeån ñaát &lt;= 6km, daát phuø sa buøn loûng</v>
          </cell>
          <cell r="D1474" t="str">
            <v>100m³</v>
          </cell>
          <cell r="E1474">
            <v>1</v>
          </cell>
          <cell r="G1474">
            <v>62933</v>
          </cell>
          <cell r="H1474">
            <v>2186710</v>
          </cell>
        </row>
        <row r="1475">
          <cell r="B1475" t="str">
            <v>AB.73120</v>
          </cell>
          <cell r="C1475" t="str">
            <v>Naïo veùt baèng taøu huùt buïng töï haønh coâng suaát &lt;= 2500CV, ñoä saâu haï gaàu töø 4 - 6m, cöï ly vaän chuyeån ñaát &lt;= 6km Caùt haït trung, haït to, ñaát caùt pha</v>
          </cell>
          <cell r="D1475" t="str">
            <v>100m³</v>
          </cell>
          <cell r="E1475">
            <v>1</v>
          </cell>
          <cell r="G1475">
            <v>72923</v>
          </cell>
          <cell r="H1475">
            <v>2996600</v>
          </cell>
        </row>
        <row r="1476">
          <cell r="B1476" t="str">
            <v>AB.73130</v>
          </cell>
          <cell r="C1476" t="str">
            <v>Naïo veùt baèng taøu huùt buïng töï haønh coâng suaát &lt;= 2500CV, ñoä saâu haï gaàu töø 4 - 6m, cöï ly vaän chuyeån ñaát &lt;= 6km Caùt haït mòn</v>
          </cell>
          <cell r="D1476" t="str">
            <v>100m³</v>
          </cell>
          <cell r="E1476">
            <v>1</v>
          </cell>
          <cell r="G1476">
            <v>89905</v>
          </cell>
          <cell r="H1476">
            <v>3621970</v>
          </cell>
        </row>
        <row r="1477">
          <cell r="B1477" t="str">
            <v>AB.73140</v>
          </cell>
          <cell r="C1477" t="str">
            <v>Naïo veùt baèng taøu huùt buïng töï haønh coâng suaát &lt;= 2500CV, ñoä saâu haï gaàu töø 4 - 6m, cöï ly vaän chuyeån ñaát &lt;= 6km, daát seùt ñeánh</v>
          </cell>
          <cell r="D1477" t="str">
            <v>100m³</v>
          </cell>
          <cell r="E1477">
            <v>1</v>
          </cell>
          <cell r="G1477">
            <v>124868</v>
          </cell>
          <cell r="H1477">
            <v>4494900</v>
          </cell>
        </row>
        <row r="1478">
          <cell r="B1478" t="str">
            <v>AB.73150</v>
          </cell>
          <cell r="C1478" t="str">
            <v>Naïo veùt baèng taøu huùt buïng töï haønh coâng suaát &lt;= 2500CV, ñoä saâu haï gaàu töø 4 - 6m, cöï ly vaän chuyeån ñaát &lt;= 6km, daát seùt nöûa cöùng, seùt cöùng</v>
          </cell>
          <cell r="D1478" t="str">
            <v>100m³</v>
          </cell>
          <cell r="E1478">
            <v>1</v>
          </cell>
          <cell r="G1478">
            <v>227092</v>
          </cell>
          <cell r="H1478">
            <v>6479130</v>
          </cell>
        </row>
        <row r="1479">
          <cell r="B1479" t="str">
            <v>AB.73210</v>
          </cell>
          <cell r="C1479" t="str">
            <v>Naïo veùt baèng taøu huùt buïng töï haønh coâng suaát &gt; 2500CV, ñoä saâu haï gaàu töø 5 - 9m, cöï ly vaän chuyeån ñaát &lt;= 6km, daát phuø sa buøn loûng</v>
          </cell>
          <cell r="D1479" t="str">
            <v>100m³</v>
          </cell>
          <cell r="E1479">
            <v>1</v>
          </cell>
          <cell r="G1479">
            <v>67487</v>
          </cell>
          <cell r="H1479">
            <v>1876660</v>
          </cell>
        </row>
        <row r="1480">
          <cell r="B1480" t="str">
            <v>AB.73220</v>
          </cell>
          <cell r="C1480" t="str">
            <v>Naïo veùt baèng taøu huùt buïng töï haønh coâng suaát &gt; 2500CV, ñoä saâu haï gaàu töø 5 - 9m, cöï ly vaän chuyeån ñaát &lt;= 6km Caùt haït trung, haït to, ñaát caùt pha</v>
          </cell>
          <cell r="D1480" t="str">
            <v>100m³</v>
          </cell>
          <cell r="E1480">
            <v>1</v>
          </cell>
          <cell r="G1480">
            <v>78420</v>
          </cell>
          <cell r="H1480">
            <v>2580250</v>
          </cell>
        </row>
        <row r="1481">
          <cell r="B1481" t="str">
            <v>AB.73230</v>
          </cell>
          <cell r="C1481" t="str">
            <v>Naïo veùt baèng taøu huùt buïng töï haønh coâng suaát &gt; 2500CV, ñoä saâu haï gaàu töø 5 - 9m, cöï ly vaän chuyeån ñaát &lt;= 6km Caùt haït mòn</v>
          </cell>
          <cell r="D1481" t="str">
            <v>100m³</v>
          </cell>
          <cell r="E1481">
            <v>1</v>
          </cell>
          <cell r="G1481">
            <v>96517</v>
          </cell>
          <cell r="H1481">
            <v>3055640</v>
          </cell>
        </row>
        <row r="1482">
          <cell r="B1482" t="str">
            <v>AB.73240</v>
          </cell>
          <cell r="C1482" t="str">
            <v>Naïo veùt baèng taøu huùt buïng töï haønh coâng suaát &gt; 2500CV, ñoä saâu haï gaàu töø 5 - 9m, cöï ly vaän chuyeån ñaát &lt;= 6km, daát seùt ñeánh</v>
          </cell>
          <cell r="D1482" t="str">
            <v>100m³</v>
          </cell>
          <cell r="E1482">
            <v>1</v>
          </cell>
          <cell r="G1482">
            <v>134219</v>
          </cell>
          <cell r="H1482">
            <v>4293100</v>
          </cell>
        </row>
        <row r="1483">
          <cell r="B1483" t="str">
            <v>AB.73250</v>
          </cell>
          <cell r="C1483" t="str">
            <v>Naïo veùt baèng taøu huùt buïng töï haønh coâng suaát &gt; 2500CV, ñoä saâu haï gaàu töø 5 - 9m, cöï ly vaän chuyeån ñaát &lt;= 6km, daát seùt nöûa cöùng, seùt cöùng</v>
          </cell>
          <cell r="D1483" t="str">
            <v>100m³</v>
          </cell>
          <cell r="E1483">
            <v>1</v>
          </cell>
          <cell r="G1483">
            <v>243932</v>
          </cell>
          <cell r="H1483">
            <v>5935330</v>
          </cell>
        </row>
        <row r="1484">
          <cell r="B1484" t="str">
            <v>AB.74110</v>
          </cell>
          <cell r="C1484" t="str">
            <v>Naïo veùt baèng huùt buïng töï haønh coâng suaát &gt; 2500CV, ñoä saâu haï gaàu töø 5 - 9m, cöï ly vaän chuyeån ñaát &lt;= 6km, daát phuø sa buøn loûng</v>
          </cell>
          <cell r="D1484" t="str">
            <v>100m³</v>
          </cell>
          <cell r="E1484">
            <v>1</v>
          </cell>
          <cell r="G1484">
            <v>49767</v>
          </cell>
          <cell r="H1484">
            <v>4571140</v>
          </cell>
        </row>
        <row r="1485">
          <cell r="B1485" t="str">
            <v>AB.74120</v>
          </cell>
          <cell r="C1485" t="str">
            <v>Naïo veùt baèng huùt buïng töï haønh coâng suaát &gt; 2500CV, ñoä saâu haï gaàu töø 5 - 9m, cöï ly vaän chuyeån ñaát &lt;= 6km Caùt haït trung, haït to, ñaát caùt pha</v>
          </cell>
          <cell r="D1485" t="str">
            <v>100m³</v>
          </cell>
          <cell r="E1485">
            <v>1</v>
          </cell>
          <cell r="G1485">
            <v>57684</v>
          </cell>
          <cell r="H1485">
            <v>5465610</v>
          </cell>
        </row>
        <row r="1486">
          <cell r="B1486" t="str">
            <v>AB.74130</v>
          </cell>
          <cell r="C1486" t="str">
            <v>Naïo veùt baèng huùt buïng töï haønh coâng suaát &gt; 2500CV, ñoä saâu haï gaàu töø 5 - 9m, cöï ly vaän chuyeån ñaát &lt;= 6km Caùt haït mòn</v>
          </cell>
          <cell r="D1486" t="str">
            <v>100m³</v>
          </cell>
          <cell r="E1486">
            <v>1</v>
          </cell>
          <cell r="G1486">
            <v>70503</v>
          </cell>
          <cell r="H1486">
            <v>6571510</v>
          </cell>
        </row>
        <row r="1487">
          <cell r="B1487" t="str">
            <v>AB.74140</v>
          </cell>
          <cell r="C1487" t="str">
            <v>Naïo veùt baèng huùt buïng töï haønh coâng suaát &gt; 2500CV, ñoä saâu haï gaàu töø 5 - 9m, cöï ly vaän chuyeån ñaát &lt;= 6km, ñaát seùt ñeánh</v>
          </cell>
          <cell r="D1487" t="str">
            <v>100m³</v>
          </cell>
          <cell r="E1487">
            <v>1</v>
          </cell>
          <cell r="G1487">
            <v>98779</v>
          </cell>
          <cell r="H1487">
            <v>8148130</v>
          </cell>
        </row>
        <row r="1488">
          <cell r="B1488" t="str">
            <v>AB.74150</v>
          </cell>
          <cell r="C1488" t="str">
            <v>Naïo veùt baèng huùt buïng töï haønh coâng suaát &gt; 2500CV, ñoä saâu haï gaàu töø 5 - 9m, cöï ly vaän chuyeån ñaát &lt;= 6km, ñaát seùt nöûa cöùng</v>
          </cell>
          <cell r="D1488" t="str">
            <v>100m³</v>
          </cell>
          <cell r="E1488">
            <v>1</v>
          </cell>
          <cell r="G1488">
            <v>179839</v>
          </cell>
          <cell r="H1488">
            <v>11772100</v>
          </cell>
        </row>
        <row r="1489">
          <cell r="B1489" t="str">
            <v>AB.75110</v>
          </cell>
          <cell r="C1489" t="str">
            <v>Xoùi huùt ñaát töø taøu huùt buïng, phun leân bôø, chieàu daøi oáng &lt;= 300m</v>
          </cell>
          <cell r="D1489" t="str">
            <v>100m³</v>
          </cell>
          <cell r="E1489">
            <v>1</v>
          </cell>
          <cell r="F1489">
            <v>55125</v>
          </cell>
          <cell r="G1489">
            <v>9847</v>
          </cell>
          <cell r="H1489">
            <v>904320</v>
          </cell>
        </row>
        <row r="1490">
          <cell r="B1490" t="str">
            <v>AB.75120</v>
          </cell>
          <cell r="C1490" t="str">
            <v>Xoùi huùt ñaát töø taøu huùt buïng, phun leân bôø, chieàu daøi oáng &gt; 300 ñeán &lt;= 500m</v>
          </cell>
          <cell r="D1490" t="str">
            <v>100m³</v>
          </cell>
          <cell r="E1490">
            <v>1</v>
          </cell>
          <cell r="F1490">
            <v>60638</v>
          </cell>
          <cell r="G1490">
            <v>11816</v>
          </cell>
          <cell r="H1490">
            <v>1055040</v>
          </cell>
        </row>
        <row r="1491">
          <cell r="B1491" t="str">
            <v>AB.75130</v>
          </cell>
          <cell r="C1491" t="str">
            <v>Xoùi huùt ñaát töø taøu huùt buïng, phun leân bôø, chieàu daøi oáng &gt; 500 ñeán &lt;= 800m</v>
          </cell>
          <cell r="D1491" t="str">
            <v>100m³</v>
          </cell>
          <cell r="E1491">
            <v>1</v>
          </cell>
          <cell r="F1491">
            <v>66150</v>
          </cell>
          <cell r="G1491">
            <v>13786</v>
          </cell>
          <cell r="H1491">
            <v>1155520</v>
          </cell>
        </row>
        <row r="1492">
          <cell r="B1492" t="str">
            <v>AB.75140</v>
          </cell>
          <cell r="C1492" t="str">
            <v>Xoùi huùt ñaát töø taøu huùt buïng, phun leân bôø, chieàu daøi oáng &gt; 800 ñeán &lt;= 1000m</v>
          </cell>
          <cell r="D1492" t="str">
            <v>100m³</v>
          </cell>
          <cell r="E1492">
            <v>1</v>
          </cell>
          <cell r="F1492">
            <v>71663</v>
          </cell>
          <cell r="G1492">
            <v>17725</v>
          </cell>
          <cell r="H1492">
            <v>1306240</v>
          </cell>
        </row>
        <row r="1493">
          <cell r="B1493" t="str">
            <v>AB.81111</v>
          </cell>
          <cell r="C1493" t="str">
            <v>Naïo veùt keânh möông baèng maùy ñaøo gaàu daây &lt; 0,4m³, h ñoå ñaát &lt;= 3m Loaïi ñaát : buøn ñaëc,ñaát soûi laéng ñoïng döôùi 3 naêm</v>
          </cell>
          <cell r="D1493" t="str">
            <v>100m³</v>
          </cell>
          <cell r="E1493">
            <v>1</v>
          </cell>
          <cell r="G1493">
            <v>63768</v>
          </cell>
          <cell r="H1493">
            <v>757699</v>
          </cell>
        </row>
        <row r="1494">
          <cell r="B1494" t="str">
            <v>AB.81112</v>
          </cell>
          <cell r="C1494" t="str">
            <v>Naïo veùt keânh möông baèng maùy ñaøo gaàu daây &lt; 0,4m³, h ñoå ñaát &lt;= 3m Loaïi ñaát : ñaát thòt pha caùt, pha seùt coù laãn soûi, ñeán 15%, ñaát than buøn</v>
          </cell>
          <cell r="D1494" t="str">
            <v>100m³</v>
          </cell>
          <cell r="E1494">
            <v>1</v>
          </cell>
          <cell r="G1494">
            <v>63768</v>
          </cell>
          <cell r="H1494">
            <v>840357</v>
          </cell>
        </row>
        <row r="1495">
          <cell r="B1495" t="str">
            <v>AB.81113</v>
          </cell>
          <cell r="C1495" t="str">
            <v>Naïo veùt keânh möông baèng maùy ñaøo gaàu daây &lt; 0,4m³, h ñoå ñaát &lt;= 3m Loaïi ñaát : ñaát thòt pha caùt, pha seùt coù laãn soûi, voû soø, heán töø 15 - 25% ñaát seùt</v>
          </cell>
          <cell r="D1495" t="str">
            <v>100m³</v>
          </cell>
          <cell r="E1495">
            <v>1</v>
          </cell>
          <cell r="G1495">
            <v>63768</v>
          </cell>
          <cell r="H1495">
            <v>978120</v>
          </cell>
        </row>
        <row r="1496">
          <cell r="B1496" t="str">
            <v>AB.81114</v>
          </cell>
          <cell r="C1496" t="str">
            <v>Naïo veùt keânh möông baèng maùy ñaøo gaàu daây &lt; 0,4m³, h ñoå ñaát &lt;= 3m Loaïi ñaát : ñaát pha caùt töø 15 - 20%, ñaát buøn loûng</v>
          </cell>
          <cell r="D1496" t="str">
            <v>100m³</v>
          </cell>
          <cell r="E1496">
            <v>1</v>
          </cell>
          <cell r="G1496">
            <v>63768</v>
          </cell>
          <cell r="H1496">
            <v>1115880</v>
          </cell>
        </row>
        <row r="1497">
          <cell r="B1497" t="str">
            <v>AB.81121</v>
          </cell>
          <cell r="C1497" t="str">
            <v>Naïo veùt keânh möông baèng maùy ñaøo gaàu daây &lt; 0,4m³, h ñoå ñaát &gt; 3m Loaïi ñaát : buøn ñaëc,ñaát soûi laéng ñoïng döôùi 3 naêm</v>
          </cell>
          <cell r="D1497" t="str">
            <v>100m³</v>
          </cell>
          <cell r="E1497">
            <v>1</v>
          </cell>
          <cell r="G1497">
            <v>63768</v>
          </cell>
          <cell r="H1497">
            <v>950567</v>
          </cell>
        </row>
        <row r="1498">
          <cell r="B1498" t="str">
            <v>AB.81122</v>
          </cell>
          <cell r="C1498" t="str">
            <v>Naïo veùt keânh möông baèng maùy ñaøo gaàu daây &lt; 0,4m³, h ñoå ñaát &gt; 3m Loaïi ñaát : ñaát thòt pha caùt, pha seùt coù laãn soûi, ñeán 15%, ñaát than buøn</v>
          </cell>
          <cell r="D1498" t="str">
            <v>100m³</v>
          </cell>
          <cell r="E1498">
            <v>1</v>
          </cell>
          <cell r="G1498">
            <v>63768</v>
          </cell>
          <cell r="H1498">
            <v>1060780</v>
          </cell>
        </row>
        <row r="1499">
          <cell r="B1499" t="str">
            <v>AB.81123</v>
          </cell>
          <cell r="C1499" t="str">
            <v>Naïo veùt keânh möông baèng maùy ñaøo gaàu daây &lt; 0,4m³, h ñoå ñaát &gt; 3m Loaïi ñaát : ñaát thòt pha caùt, pha seùt coù laãn soûi, voû soø, heán töø 15 - 25% ñaát seùt</v>
          </cell>
          <cell r="D1499" t="str">
            <v>100m³</v>
          </cell>
          <cell r="E1499">
            <v>1</v>
          </cell>
          <cell r="G1499">
            <v>63768</v>
          </cell>
          <cell r="H1499">
            <v>1212320</v>
          </cell>
        </row>
        <row r="1500">
          <cell r="B1500" t="str">
            <v>AB.81124</v>
          </cell>
          <cell r="C1500" t="str">
            <v>Naïo veùt keânh möông baèng maùy ñaøo gaàu daây &lt; 0,4m³, h ñoå ñaát &gt; 3m Loaïi ñaát : ñaát pha caùt töø 15 - 20%, ñaát buøn loûng</v>
          </cell>
          <cell r="D1500" t="str">
            <v>100m³</v>
          </cell>
          <cell r="E1500">
            <v>1</v>
          </cell>
          <cell r="G1500">
            <v>63768</v>
          </cell>
          <cell r="H1500">
            <v>1391410</v>
          </cell>
        </row>
        <row r="1501">
          <cell r="B1501" t="str">
            <v>AB.81131</v>
          </cell>
          <cell r="C1501" t="str">
            <v>Naïo veùt keânh möông baèng maùy ñaøo gaàu daây &lt;= 0,65m³, h ñoå ñaát &lt;= 3m Loaïi ñaát : buøn ñaëc,ñaát soûi laéng ñoïng döôùi 3 naêm</v>
          </cell>
          <cell r="D1501" t="str">
            <v>100m³</v>
          </cell>
          <cell r="E1501">
            <v>1</v>
          </cell>
          <cell r="G1501">
            <v>63768</v>
          </cell>
          <cell r="H1501">
            <v>594944</v>
          </cell>
        </row>
        <row r="1502">
          <cell r="B1502" t="str">
            <v>AB.81132</v>
          </cell>
          <cell r="C1502" t="str">
            <v>Naïo veùt keânh möông baèng maùy ñaøo gaàu daây &lt;= 0,65m³, h ñoå ñaát &lt;= 3m Loaïi ñaát : ñaát thòt pha caùt, pha seùt coù laãn soûi, ñeán 15%, ñaát than buøn</v>
          </cell>
          <cell r="D1502" t="str">
            <v>100m³</v>
          </cell>
          <cell r="E1502">
            <v>1</v>
          </cell>
          <cell r="G1502">
            <v>63768</v>
          </cell>
          <cell r="H1502">
            <v>673226</v>
          </cell>
        </row>
        <row r="1503">
          <cell r="B1503" t="str">
            <v>AB.81133</v>
          </cell>
          <cell r="C1503" t="str">
            <v>Naïo veùt keânh möông baèng maùy ñaøo gaàu daây &lt;= 0,65m³, h ñoå ñaát &lt;= 3m Loaïi ñaát : ñaát thòt pha caùt, pha seùt coù laãn soûi, voû soø, heán töø 15 - 25% ñaát seùt</v>
          </cell>
          <cell r="D1503" t="str">
            <v>100m³</v>
          </cell>
          <cell r="E1503">
            <v>1</v>
          </cell>
          <cell r="G1503">
            <v>63768</v>
          </cell>
          <cell r="H1503">
            <v>751508</v>
          </cell>
        </row>
        <row r="1504">
          <cell r="B1504" t="str">
            <v>AB.81134</v>
          </cell>
          <cell r="C1504" t="str">
            <v>Naïo veùt keânh möông baèng maùy ñaøo gaàu daây &lt;= 0,65m³, h ñoå ñaát &lt;= 3m Loaïi ñaát : ñaát pha caùt töø 15 - 20%, ñaát buøn loûng</v>
          </cell>
          <cell r="D1504" t="str">
            <v>100m³</v>
          </cell>
          <cell r="E1504">
            <v>1</v>
          </cell>
          <cell r="G1504">
            <v>63768</v>
          </cell>
          <cell r="H1504">
            <v>908072</v>
          </cell>
        </row>
        <row r="1505">
          <cell r="B1505" t="str">
            <v>AB.81141</v>
          </cell>
          <cell r="C1505" t="str">
            <v>Naïo veùt keânh möông baèng maùy ñaøo gaàu daây &lt;= 0,65m³, h ñoå ñaát &gt; 3m Loaïi ñaát : buøn ñaëc,ñaát soûi laéng ñoïng döôùi 3 naêm</v>
          </cell>
          <cell r="D1505" t="str">
            <v>100m³</v>
          </cell>
          <cell r="E1505">
            <v>1</v>
          </cell>
          <cell r="G1505">
            <v>63768</v>
          </cell>
          <cell r="H1505">
            <v>751508</v>
          </cell>
        </row>
        <row r="1506">
          <cell r="B1506" t="str">
            <v>AB.81142</v>
          </cell>
          <cell r="C1506" t="str">
            <v>Naïo veùt keânh möông baèng maùy ñaøo gaàu daây &lt;= 0,65m³, h ñoå ñaát &gt; 3m Loaïi ñaát : ñaát thòt pha caùt, pha seùt coù laãn soûi, ñeán 15%, ñaát than buøn</v>
          </cell>
          <cell r="D1506" t="str">
            <v>100m³</v>
          </cell>
          <cell r="E1506">
            <v>1</v>
          </cell>
          <cell r="G1506">
            <v>63768</v>
          </cell>
          <cell r="H1506">
            <v>845446</v>
          </cell>
        </row>
        <row r="1507">
          <cell r="B1507" t="str">
            <v>AB.81143</v>
          </cell>
          <cell r="C1507" t="str">
            <v>Naïo veùt keânh möông baèng maùy ñaøo gaàu daây &lt;= 0,65m³, h ñoå ñaát &gt; 3m Loaïi ñaát : ñaát thòt pha caùt, pha seùt coù laãn soûi, voû soø, heán töø 15 - 25% ñaát seùt</v>
          </cell>
          <cell r="D1507" t="str">
            <v>100m³</v>
          </cell>
          <cell r="E1507">
            <v>1</v>
          </cell>
          <cell r="G1507">
            <v>63768</v>
          </cell>
          <cell r="H1507">
            <v>955041</v>
          </cell>
        </row>
        <row r="1508">
          <cell r="B1508" t="str">
            <v>AB.81144</v>
          </cell>
          <cell r="C1508" t="str">
            <v>Naïo veùt keânh möông baèng maùy ñaøo gaàu daây &lt;= 0,65m³, h ñoå ñaát &gt; 3m Loaïi ñaát : ñaát pha caùt töø 15 - 20%, ñaát buøn loûng</v>
          </cell>
          <cell r="D1508" t="str">
            <v>100m³</v>
          </cell>
          <cell r="E1508">
            <v>1</v>
          </cell>
          <cell r="G1508">
            <v>63768</v>
          </cell>
          <cell r="H1508">
            <v>1127260</v>
          </cell>
        </row>
        <row r="1509">
          <cell r="B1509" t="str">
            <v>AB.81151</v>
          </cell>
          <cell r="C1509" t="str">
            <v>Naïo veùt keânh möông baèng maùy ñaøo gaàu daây &lt;= 1,2m³, h ñoå ñaát &lt;= 3m Loaïi ñaát : buøn ñaëc,ñaát soûi laéng ñoïng döôùi 3 naêm</v>
          </cell>
          <cell r="D1509" t="str">
            <v>100m³</v>
          </cell>
          <cell r="E1509">
            <v>1</v>
          </cell>
          <cell r="G1509">
            <v>63768</v>
          </cell>
          <cell r="H1509">
            <v>571674</v>
          </cell>
        </row>
        <row r="1510">
          <cell r="B1510" t="str">
            <v>AB.81152</v>
          </cell>
          <cell r="C1510" t="str">
            <v>Naïo veùt keânh möông baèng maùy ñaøo gaàu daây &lt;= 1,2m³, h ñoå ñaát &lt;= 3m Loaïi ñaát : ñaát thòt pha caùt, pha seùt coù laãn soûi, ñeán 15%, ñaát than buøn</v>
          </cell>
          <cell r="D1510" t="str">
            <v>100m³</v>
          </cell>
          <cell r="E1510">
            <v>1</v>
          </cell>
          <cell r="G1510">
            <v>63768</v>
          </cell>
          <cell r="H1510">
            <v>643134</v>
          </cell>
        </row>
        <row r="1511">
          <cell r="B1511" t="str">
            <v>AB.81153</v>
          </cell>
          <cell r="C1511" t="str">
            <v>Naïo veùt keânh möông baèng maùy ñaøo gaàu daây &lt;= 1,2m³, h ñoå ñaát &lt;= 3m Loaïi ñaát : ñaát thòt pha caùt, pha seùt coù laãn soûi, voû soø, heán töø 15 - 25% ñaát seùt</v>
          </cell>
          <cell r="D1511" t="str">
            <v>100m³</v>
          </cell>
          <cell r="E1511">
            <v>1</v>
          </cell>
          <cell r="G1511">
            <v>63768</v>
          </cell>
          <cell r="H1511">
            <v>738413</v>
          </cell>
        </row>
        <row r="1512">
          <cell r="B1512" t="str">
            <v>AB.81154</v>
          </cell>
          <cell r="C1512" t="str">
            <v>Naïo veùt keânh möông baèng maùy ñaøo gaàu daây &lt;= 1,2m³, h ñoå ñaát &lt;= 3m Loaïi ñaát : ñaát pha caùt töø 15 - 20%, ñaát buøn loûng</v>
          </cell>
          <cell r="D1512" t="str">
            <v>100m³</v>
          </cell>
          <cell r="E1512">
            <v>1</v>
          </cell>
          <cell r="G1512">
            <v>63768</v>
          </cell>
          <cell r="H1512">
            <v>857512</v>
          </cell>
        </row>
        <row r="1513">
          <cell r="B1513" t="str">
            <v>AB.81161</v>
          </cell>
          <cell r="C1513" t="str">
            <v>Naïo veùt keânh möông baèng maùy ñaøo gaàu daây &lt;= 1,2m³, h ñoå ñaát &gt; 3m Loaïi ñaát : buøn ñaëc,ñaát soûi laéng ñoïng döôùi 3 naêm</v>
          </cell>
          <cell r="D1513" t="str">
            <v>100m³</v>
          </cell>
          <cell r="E1513">
            <v>1</v>
          </cell>
          <cell r="G1513">
            <v>63768</v>
          </cell>
          <cell r="H1513">
            <v>738413</v>
          </cell>
        </row>
        <row r="1514">
          <cell r="B1514" t="str">
            <v>AB.81162</v>
          </cell>
          <cell r="C1514" t="str">
            <v>Naïo veùt keânh möông baèng maùy ñaøo gaàu daây &lt;= 1,2m³, h ñoå ñaát &gt; 3m Loaïi ñaát : ñaát thòt pha caùt, pha seùt coù laãn soûi, ñeán 15%, ñaát than buøn</v>
          </cell>
          <cell r="D1514" t="str">
            <v>100m³</v>
          </cell>
          <cell r="E1514">
            <v>1</v>
          </cell>
          <cell r="G1514">
            <v>63768</v>
          </cell>
          <cell r="H1514">
            <v>809872</v>
          </cell>
        </row>
        <row r="1515">
          <cell r="B1515" t="str">
            <v>AB.81163</v>
          </cell>
          <cell r="C1515" t="str">
            <v>Naïo veùt keânh möông baèng maùy ñaøo gaàu daây &lt;= 1,2m³, h ñoå ñaát &gt; 3m Loaïi ñaát : ñaát thòt pha caùt, pha seùt coù laãn soûi, voû soø, heán töø 15 - 25% ñaát seùt</v>
          </cell>
          <cell r="D1515" t="str">
            <v>100m³</v>
          </cell>
          <cell r="E1515">
            <v>1</v>
          </cell>
          <cell r="G1515">
            <v>63768</v>
          </cell>
          <cell r="H1515">
            <v>928971</v>
          </cell>
        </row>
        <row r="1516">
          <cell r="B1516" t="str">
            <v>AB.81164</v>
          </cell>
          <cell r="C1516" t="str">
            <v>Naïo veùt keânh möông baèng maùy ñaøo gaàu daây &lt;= 1,2m³, h ñoå ñaát &gt; 3m Loaïi ñaát : ñaát pha caùt töø 15 - 20%, ñaát buøn loûng</v>
          </cell>
          <cell r="D1516" t="str">
            <v>100m³</v>
          </cell>
          <cell r="E1516">
            <v>1</v>
          </cell>
          <cell r="G1516">
            <v>63768</v>
          </cell>
          <cell r="H1516">
            <v>1071890</v>
          </cell>
        </row>
        <row r="1517">
          <cell r="B1517" t="str">
            <v>AB.81211</v>
          </cell>
          <cell r="C1517" t="str">
            <v>Naïo veùt döôùi nöôùc baèng maùy ñaøo gaàu daây &lt;= 1,6m³ chieàu saâu &lt;= 6m Loaïi ñaát : buøn ñaëc, ñaát soûi laéng ñoïng tôùi 3 naêm, ñaát than buøn</v>
          </cell>
          <cell r="D1517" t="str">
            <v>100m³</v>
          </cell>
          <cell r="E1517">
            <v>1</v>
          </cell>
          <cell r="G1517">
            <v>63768</v>
          </cell>
          <cell r="H1517">
            <v>991665</v>
          </cell>
        </row>
        <row r="1518">
          <cell r="B1518" t="str">
            <v>AB.81212</v>
          </cell>
          <cell r="C1518" t="str">
            <v>Naïo veùt döôùi nöôùc baèng maùy ñaøo gaàu daây &lt;= 1,6m³ chieàu saâu &lt;= 6m Loaïi ñaát : ñaát thòt pha caùt, pha seùt coù laãn soûi</v>
          </cell>
          <cell r="D1518" t="str">
            <v>100m³</v>
          </cell>
          <cell r="E1518">
            <v>1</v>
          </cell>
          <cell r="G1518">
            <v>63768</v>
          </cell>
          <cell r="H1518">
            <v>1087630</v>
          </cell>
        </row>
        <row r="1519">
          <cell r="B1519" t="str">
            <v>AB.81213</v>
          </cell>
          <cell r="C1519" t="str">
            <v>Naïo veùt döôùi nöôùc baèng maùy ñaøo gaàu daây &lt;= 1,6m³ chieàu saâu &lt;= 6m Loaïi ñaát : ñaát thòt pha caùt, pha seùt coù laãn soûi, voû soø, heán, ñaát seùt ñeánh</v>
          </cell>
          <cell r="D1519" t="str">
            <v>100m³</v>
          </cell>
          <cell r="E1519">
            <v>1</v>
          </cell>
          <cell r="G1519">
            <v>63768</v>
          </cell>
          <cell r="H1519">
            <v>1247580</v>
          </cell>
        </row>
        <row r="1520">
          <cell r="B1520" t="str">
            <v>AB.81214</v>
          </cell>
          <cell r="C1520" t="str">
            <v>Naïo veùt döôùi nöôùc baèng maùy ñaøo gaàu daây &lt;= 1,6m³ chieàu saâu &lt;= 6m Loaïi ñaát : ñaát seùt nöûa cöùng, seùt cöùng</v>
          </cell>
          <cell r="D1520" t="str">
            <v>100m³</v>
          </cell>
          <cell r="E1520">
            <v>1</v>
          </cell>
          <cell r="G1520">
            <v>63768</v>
          </cell>
          <cell r="H1520">
            <v>2079300</v>
          </cell>
        </row>
        <row r="1521">
          <cell r="B1521" t="str">
            <v>AB.81221</v>
          </cell>
          <cell r="C1521" t="str">
            <v>Naïo veùt döôùi nöôùc baèng maùy ñaøo gaàu daây &lt;= 2,3m³ chieàu saâu &lt;= 6m Loaïi ñaát : buøn ñaëc, ñaát soûi laéng ñoïng tôùi 3 naêm, ñaát than buøn</v>
          </cell>
          <cell r="D1521" t="str">
            <v>100m³</v>
          </cell>
          <cell r="E1521">
            <v>1</v>
          </cell>
          <cell r="G1521">
            <v>63768</v>
          </cell>
          <cell r="H1521">
            <v>836422</v>
          </cell>
        </row>
        <row r="1522">
          <cell r="B1522" t="str">
            <v>AB.81222</v>
          </cell>
          <cell r="C1522" t="str">
            <v>Naïo veùt döôùi nöôùc baèng maùy ñaøo gaàu daây &lt;=2,3m³ chieàu saâu &lt;= 6m Loaïi ñaát : ñaát thòt pha caùt, pha seùt coù laãn soûi</v>
          </cell>
          <cell r="D1522" t="str">
            <v>100m³</v>
          </cell>
          <cell r="E1522">
            <v>1</v>
          </cell>
          <cell r="G1522">
            <v>63768</v>
          </cell>
          <cell r="H1522">
            <v>950479</v>
          </cell>
        </row>
        <row r="1523">
          <cell r="B1523" t="str">
            <v>AB.81223</v>
          </cell>
          <cell r="C1523" t="str">
            <v>Naïo veùt döôùi nöôùc baèng maùy ñaøo gaàu daây &lt;= 2,3m³ chieàu saâu &lt;= 6m Loaïi ñaát : ñaát thòt pha caùt, pha seùt coù laãn soûi, voû soø, heán, ñaát seùt ñeánh</v>
          </cell>
          <cell r="D1523" t="str">
            <v>100m³</v>
          </cell>
          <cell r="E1523">
            <v>1</v>
          </cell>
          <cell r="G1523">
            <v>63768</v>
          </cell>
          <cell r="H1523">
            <v>1064540</v>
          </cell>
        </row>
        <row r="1524">
          <cell r="B1524" t="str">
            <v>AB.81224</v>
          </cell>
          <cell r="C1524" t="str">
            <v>Naïo veùt döôùi nöôùc baèng maùy ñaøo gaàu daây &lt;= 2,3m³ chieàu saâu &lt;= 6m Loaïi ñaát : ñaát seùt nöûa cöùng, seùt cöùng</v>
          </cell>
          <cell r="D1524" t="str">
            <v>100m³</v>
          </cell>
          <cell r="E1524">
            <v>1</v>
          </cell>
          <cell r="G1524">
            <v>63768</v>
          </cell>
          <cell r="H1524">
            <v>1596810</v>
          </cell>
        </row>
        <row r="1525">
          <cell r="B1525" t="str">
            <v>AB.81231</v>
          </cell>
          <cell r="C1525" t="str">
            <v>Naïo veùt döôùi nöôùc baèng maùy ñaøo gaàu daây &lt;= 1,6m³ chieàu saâu &gt; 6 - 9m Loaïi ñaát : buøn ñaëc, ñaát soûi laéng ñoïng tôùi 3 naêm, ñaát than buøn</v>
          </cell>
          <cell r="D1525" t="str">
            <v>100m³</v>
          </cell>
          <cell r="E1525">
            <v>1</v>
          </cell>
          <cell r="G1525">
            <v>63768</v>
          </cell>
          <cell r="H1525">
            <v>1183600</v>
          </cell>
        </row>
        <row r="1526">
          <cell r="B1526" t="str">
            <v>AB.81232</v>
          </cell>
          <cell r="C1526" t="str">
            <v>Naïo veùt döôùi nöôùc baèng maùy ñaøo gaàu daây &lt;= 1,6m³ chieàu saâu &gt; 6 - 9m Loaïi ñaát : ñaát thòt pha caùt, pha seùt coù laãn soûi</v>
          </cell>
          <cell r="D1526" t="str">
            <v>100m³</v>
          </cell>
          <cell r="E1526">
            <v>1</v>
          </cell>
          <cell r="G1526">
            <v>63768</v>
          </cell>
          <cell r="H1526">
            <v>1279570</v>
          </cell>
        </row>
        <row r="1527">
          <cell r="B1527" t="str">
            <v>AB.81233</v>
          </cell>
          <cell r="C1527" t="str">
            <v>Naïo veùt döôùi nöôùc baèng maùy ñaøo gaàu daây &lt;= 1,6m³ chieàu saâu &gt; 6 - 9m Loaïi ñaát : ñaát thòt pha caùt, pha seùt coù laãn soûi, voû soø, heán, ñaát seùt ñeánh</v>
          </cell>
          <cell r="D1527" t="str">
            <v>100m³</v>
          </cell>
          <cell r="E1527">
            <v>1</v>
          </cell>
          <cell r="G1527">
            <v>63768</v>
          </cell>
          <cell r="H1527">
            <v>1471500</v>
          </cell>
        </row>
        <row r="1528">
          <cell r="B1528" t="str">
            <v>AB.81234</v>
          </cell>
          <cell r="C1528" t="str">
            <v>Naïo veùt döôùi nöôùc baèng maùy ñaøo gaàu daây &lt;= 1,6m³ chieàu saâu &gt; 6 - 9m Loaïi ñaát : ñaát seùt nöûa cöùng, seùt cöùng</v>
          </cell>
          <cell r="D1528" t="str">
            <v>100m³</v>
          </cell>
          <cell r="E1528">
            <v>1</v>
          </cell>
          <cell r="G1528">
            <v>63768</v>
          </cell>
          <cell r="H1528">
            <v>2175270</v>
          </cell>
        </row>
        <row r="1529">
          <cell r="B1529" t="str">
            <v>AB.81241</v>
          </cell>
          <cell r="C1529" t="str">
            <v>Naïo veùt döôùi nöôùc baèng maùy ñaøo gaàu daây &lt;= 2,3m³ chieàu saâu &gt; 6 - 9m Loaïi ñaát : buøn ñaëc, ñaát soûi laéng ñoïng tôùi 3 naêm, ñaát than buøn</v>
          </cell>
          <cell r="D1529" t="str">
            <v>100m³</v>
          </cell>
          <cell r="E1529">
            <v>1</v>
          </cell>
          <cell r="G1529">
            <v>63768</v>
          </cell>
          <cell r="H1529">
            <v>1017570</v>
          </cell>
        </row>
        <row r="1530">
          <cell r="B1530" t="str">
            <v>AB.81242</v>
          </cell>
          <cell r="C1530" t="str">
            <v>Naïo veùt döôùi nöôùc baèng maùy ñaøo gaàu daây &lt;=2,3m³ chieàu saâu &gt; 6 - 9m Loaïi ñaát : ñaát thòt pha caùt, pha seùt coù laãn soûi</v>
          </cell>
          <cell r="D1530" t="str">
            <v>100m³</v>
          </cell>
          <cell r="E1530">
            <v>1</v>
          </cell>
          <cell r="G1530">
            <v>63768</v>
          </cell>
          <cell r="H1530">
            <v>1174120</v>
          </cell>
        </row>
        <row r="1531">
          <cell r="B1531" t="str">
            <v>AB.81243</v>
          </cell>
          <cell r="C1531" t="str">
            <v>Naïo veùt döôùi nöôùc baèng maùy ñaøo gaàu daây &lt;= 2,3m³ chieàu saâu &gt; 6 - 9m Loaïi ñaát : ñaát thòt pha caùt, pha seùt coù laãn soûi, voû soø, heán, ñaát seùt ñeánh</v>
          </cell>
          <cell r="D1531" t="str">
            <v>100m³</v>
          </cell>
          <cell r="E1531">
            <v>1</v>
          </cell>
          <cell r="G1531">
            <v>63768</v>
          </cell>
          <cell r="H1531">
            <v>1334020</v>
          </cell>
        </row>
        <row r="1532">
          <cell r="B1532" t="str">
            <v>AB.81244</v>
          </cell>
          <cell r="C1532" t="str">
            <v>Naïo veùt döôùi nöôùc baèng maùy ñaøo gaàu daây &lt;= 2,3m³ chieàu saâu &gt; 6 - 9m Loaïi ñaát : ñaát seùt nöûa cöùng, seùt cöùng</v>
          </cell>
          <cell r="D1532" t="str">
            <v>100m³</v>
          </cell>
          <cell r="E1532">
            <v>1</v>
          </cell>
          <cell r="G1532">
            <v>63768</v>
          </cell>
          <cell r="H1532">
            <v>1996010</v>
          </cell>
        </row>
        <row r="1533">
          <cell r="B1533" t="str">
            <v>AB.81310</v>
          </cell>
          <cell r="C1533" t="str">
            <v>Ñaøo ñaát ñaù ñoå leân xaø lan baèng taøu ñaøo, chieàu saâu ñaøo 9 - 15m Loaïi ñaát, ñaù : buøn ñaëc,ñaát soûi laéng ñoïng tôùi 3 naêm, ñaát than buøn</v>
          </cell>
          <cell r="D1533" t="str">
            <v>100m³</v>
          </cell>
          <cell r="E1533">
            <v>1</v>
          </cell>
          <cell r="G1533">
            <v>66388</v>
          </cell>
          <cell r="H1533">
            <v>3297820</v>
          </cell>
        </row>
        <row r="1534">
          <cell r="B1534" t="str">
            <v>AB.81320</v>
          </cell>
          <cell r="C1534" t="str">
            <v>Ñaøo ñaát ñaù ñoå leân xaø lan baèng taøu ñaøo, chieàu saâu ñaøo 9 - 15m Loaïi ñaát,ñaù : ñaát thòt pha caùt, pha seùt coù laãn soûi</v>
          </cell>
          <cell r="D1534" t="str">
            <v>100m³</v>
          </cell>
          <cell r="E1534">
            <v>1</v>
          </cell>
          <cell r="G1534">
            <v>70077</v>
          </cell>
          <cell r="H1534">
            <v>4512060</v>
          </cell>
        </row>
        <row r="1535">
          <cell r="B1535" t="str">
            <v>AB.81330</v>
          </cell>
          <cell r="C1535" t="str">
            <v>Ñaøo ñaát ñaù ñoå leân xaø lan baèng taøu ñaøo, chieàu saâu ñaøo 9 - 15m Loaïi ñaát,ñaù : ñaát thòt pha caùt, pha seùt coù laãn soûi, voû soø, heán, ñaát seùt ñeánh</v>
          </cell>
          <cell r="D1535" t="str">
            <v>100m³</v>
          </cell>
          <cell r="E1535">
            <v>1</v>
          </cell>
          <cell r="G1535">
            <v>74226</v>
          </cell>
          <cell r="H1535">
            <v>6502410</v>
          </cell>
        </row>
        <row r="1536">
          <cell r="B1536" t="str">
            <v>AB.81340</v>
          </cell>
          <cell r="C1536" t="str">
            <v>Ñaøo ñaát ñaù ñoå leân xaø lan baèng taøu ñaøo, chieàu saâu ñaøo 9 - 15m Loaïi ñaát,ñaù : ñaát seùt nöûa cöùng, seùt cöùng</v>
          </cell>
          <cell r="D1536" t="str">
            <v>100m³</v>
          </cell>
          <cell r="E1536">
            <v>1</v>
          </cell>
          <cell r="G1536">
            <v>82524</v>
          </cell>
          <cell r="H1536">
            <v>9010570</v>
          </cell>
        </row>
        <row r="1537">
          <cell r="B1537" t="str">
            <v>AB.81350</v>
          </cell>
          <cell r="C1537" t="str">
            <v>Ñaøo ñaát ñaù ñoå leân xaø lan baèng taøu ñaøo, chieàu saâu ñaøo 9 - 15m Loaïi ñaát,ñaù : ñaù moà coâi Þ1 - 3m</v>
          </cell>
          <cell r="D1537" t="str">
            <v>100m³</v>
          </cell>
          <cell r="E1537">
            <v>1</v>
          </cell>
          <cell r="G1537">
            <v>385882</v>
          </cell>
          <cell r="H1537">
            <v>48682800</v>
          </cell>
        </row>
        <row r="1538">
          <cell r="B1538" t="str">
            <v>AB.82110</v>
          </cell>
          <cell r="C1538" t="str">
            <v>Phaù ñaù ngaàm baèng taøu phaù ñaù, ñoä saâu &lt;= 10m, daù ngaàm caáp I, II</v>
          </cell>
          <cell r="D1538" t="str">
            <v>100m³</v>
          </cell>
          <cell r="E1538">
            <v>1</v>
          </cell>
          <cell r="G1538">
            <v>373434</v>
          </cell>
          <cell r="H1538">
            <v>131355000</v>
          </cell>
        </row>
        <row r="1539">
          <cell r="B1539" t="str">
            <v>AB.82120</v>
          </cell>
          <cell r="C1539" t="str">
            <v>Phaù ñaù ngaàm baèng taøu phaù ñaù, ñoä saâu &lt;= 10m, daù ngaàm caáp III, IV</v>
          </cell>
          <cell r="D1539" t="str">
            <v>100m³</v>
          </cell>
          <cell r="E1539">
            <v>1</v>
          </cell>
          <cell r="G1539">
            <v>322721</v>
          </cell>
          <cell r="H1539">
            <v>114018000</v>
          </cell>
        </row>
        <row r="1540">
          <cell r="B1540" t="str">
            <v>AB.82210</v>
          </cell>
          <cell r="C1540" t="str">
            <v>Boác xuùc ñaù sau khi phaù baèng taøu hoaëc ñaù sau noå mìn leân xaø lan, ñoä saâu &lt;= 10m</v>
          </cell>
          <cell r="D1540" t="str">
            <v>100m³</v>
          </cell>
          <cell r="E1540">
            <v>1</v>
          </cell>
          <cell r="G1540">
            <v>576288</v>
          </cell>
          <cell r="H1540">
            <v>17548300</v>
          </cell>
        </row>
        <row r="1541">
          <cell r="B1541" t="str">
            <v>AB.91111</v>
          </cell>
          <cell r="C1541" t="str">
            <v>Vaän chuyeån ñaát, caùt ñoå ñi baèng taøu keùo 360CV, xaø lan 400T Vaän chuyeån 1km ñaàu</v>
          </cell>
          <cell r="D1541" t="str">
            <v>100m³</v>
          </cell>
          <cell r="E1541">
            <v>1</v>
          </cell>
          <cell r="H1541">
            <v>390102</v>
          </cell>
        </row>
        <row r="1542">
          <cell r="B1542" t="str">
            <v>AB.91121</v>
          </cell>
          <cell r="C1542" t="str">
            <v>Vaän chuyeån ñaát, caùt ñoå ñi baèng taøu keùo 360CV, xaø lan 400T Vaän chuyeån 1km tieâp theo, cöï ly &lt; 6km</v>
          </cell>
          <cell r="D1542" t="str">
            <v>100m³</v>
          </cell>
          <cell r="E1542">
            <v>1</v>
          </cell>
          <cell r="H1542">
            <v>330806</v>
          </cell>
        </row>
        <row r="1543">
          <cell r="B1543" t="str">
            <v>AB.91122</v>
          </cell>
          <cell r="C1543" t="str">
            <v>Vaän chuyeån ñaát, caùt ñoå ñi baèng taøu keùo 360CV, xaø lan 400T Vaän chuyeån 1km tieâp theo, cöï ly 6 - 20km</v>
          </cell>
          <cell r="D1543" t="str">
            <v>100m³</v>
          </cell>
          <cell r="E1543">
            <v>1</v>
          </cell>
          <cell r="H1543">
            <v>296477</v>
          </cell>
        </row>
        <row r="1544">
          <cell r="B1544" t="str">
            <v>AB.91123</v>
          </cell>
          <cell r="C1544" t="str">
            <v>Vaän chuyeån ñaát, caùt ñoå ñi baèng taøu keùo 360CV, xaø lan 400T Vaän chuyeån 1km tieâp theo, cöï ly &gt; 20km</v>
          </cell>
          <cell r="D1544" t="str">
            <v>100m³</v>
          </cell>
          <cell r="E1544">
            <v>1</v>
          </cell>
          <cell r="H1544">
            <v>287115</v>
          </cell>
        </row>
        <row r="1545">
          <cell r="B1545" t="str">
            <v>AB.91211</v>
          </cell>
          <cell r="C1545" t="str">
            <v>Vaän chuyeån ñaát, caùt ñoå ñi baèng taøu keùo 1200CV, xaø lan 800T - 1000T Vaän chuyeån 1km ñaàu</v>
          </cell>
          <cell r="D1545" t="str">
            <v>100m³</v>
          </cell>
          <cell r="E1545">
            <v>1</v>
          </cell>
          <cell r="H1545">
            <v>545043</v>
          </cell>
        </row>
        <row r="1546">
          <cell r="B1546" t="str">
            <v>AB.91221</v>
          </cell>
          <cell r="C1546" t="str">
            <v>Vaän chuyeån ñaát, caùt ñoå ñi baèng taøu keùo 1200CV, xaø lan 800T - 1000T Vaän chuyeån 1km tieáp theo, cöï ly &lt; 6km</v>
          </cell>
          <cell r="D1546" t="str">
            <v>100m³</v>
          </cell>
          <cell r="E1546">
            <v>1</v>
          </cell>
          <cell r="H1546">
            <v>457836</v>
          </cell>
        </row>
        <row r="1547">
          <cell r="B1547" t="str">
            <v>AB.91222</v>
          </cell>
          <cell r="C1547" t="str">
            <v>Vaän chuyeån ñaát, caùt ñoå ñi baèng taøu keùo 1200CV, xaø lan 800T - 1000T Vaän chuyeån 1km tieáp theo, cöï ly 6 - 20km</v>
          </cell>
          <cell r="D1547" t="str">
            <v>100m³</v>
          </cell>
          <cell r="E1547">
            <v>1</v>
          </cell>
          <cell r="H1547">
            <v>414233</v>
          </cell>
        </row>
        <row r="1548">
          <cell r="B1548" t="str">
            <v>AB.91223</v>
          </cell>
          <cell r="C1548" t="str">
            <v>Vaän chuyeån ñaát, caùt ñoå ñi baèng taøu keùo 1200CV, xaø lan 800T - 1000T Vaän chuyeån 1km tieáp theo, cöï ly &gt; 20km</v>
          </cell>
          <cell r="D1548" t="str">
            <v>100m³</v>
          </cell>
          <cell r="E1548">
            <v>1</v>
          </cell>
          <cell r="H1548">
            <v>392431</v>
          </cell>
        </row>
        <row r="1549">
          <cell r="B1549" t="str">
            <v>AB.92110</v>
          </cell>
          <cell r="C1549" t="str">
            <v>Vaän chuyeån 1km tieáp theo trong phaïm vi 6 - 20km baèng taøu huùt buïng töï haønh coâng suaát &lt; 2500CV</v>
          </cell>
          <cell r="D1549" t="str">
            <v>100m³/1km</v>
          </cell>
          <cell r="E1549">
            <v>1</v>
          </cell>
          <cell r="H1549">
            <v>170535</v>
          </cell>
        </row>
        <row r="1550">
          <cell r="B1550" t="str">
            <v>AB.92120</v>
          </cell>
          <cell r="C1550" t="str">
            <v>Vaän chuyeån 1km tieáp theo trong phaïm vi 6 - 20km baèng taøu huùt buïng töï haønh coâng suaát 2500CV - 5000CV</v>
          </cell>
          <cell r="D1550" t="str">
            <v>100m³/1km</v>
          </cell>
          <cell r="E1550">
            <v>1</v>
          </cell>
          <cell r="H1550">
            <v>220099</v>
          </cell>
        </row>
        <row r="1551">
          <cell r="B1551" t="str">
            <v>AB.92130</v>
          </cell>
          <cell r="C1551" t="str">
            <v>Vaän chuyeån 1km tieáp theo trong phaïm vi 6 - 20km baèng taøu huùt buïng töï haønh coâng suaát &gt; 5000CV</v>
          </cell>
          <cell r="D1551" t="str">
            <v>100m³/1km</v>
          </cell>
          <cell r="E1551">
            <v>1</v>
          </cell>
          <cell r="H1551">
            <v>167611</v>
          </cell>
        </row>
        <row r="1552">
          <cell r="C1552" t="str">
            <v/>
          </cell>
        </row>
        <row r="1553">
          <cell r="C1553" t="str">
            <v/>
          </cell>
        </row>
        <row r="1555">
          <cell r="B1555" t="str">
            <v>AC.11110</v>
          </cell>
          <cell r="C1555" t="str">
            <v>Ñoùng coïc tre, chieàu daøi coïc &lt;=2,5m ñoùng vaøo buøn</v>
          </cell>
          <cell r="D1555" t="str">
            <v>100m</v>
          </cell>
          <cell r="E1555">
            <v>1</v>
          </cell>
          <cell r="F1555">
            <v>544688</v>
          </cell>
          <cell r="G1555">
            <v>54464</v>
          </cell>
        </row>
        <row r="1556">
          <cell r="B1556" t="str">
            <v>AC.11111</v>
          </cell>
          <cell r="C1556" t="str">
            <v>Ñoùng coïc tre, chieàu daøi coïc &lt;=2,5m, ñaát caáp I</v>
          </cell>
          <cell r="D1556" t="str">
            <v>100m</v>
          </cell>
          <cell r="E1556">
            <v>1</v>
          </cell>
          <cell r="F1556">
            <v>584871</v>
          </cell>
          <cell r="G1556">
            <v>65910</v>
          </cell>
        </row>
        <row r="1557">
          <cell r="B1557" t="str">
            <v>AC.11112</v>
          </cell>
          <cell r="C1557" t="str">
            <v>Ñoùng coïc tre, chieàu daøi coïc &lt;=2,5m, ñaát caáp II</v>
          </cell>
          <cell r="D1557" t="str">
            <v>100m</v>
          </cell>
          <cell r="E1557">
            <v>1</v>
          </cell>
          <cell r="F1557">
            <v>584871</v>
          </cell>
          <cell r="G1557">
            <v>71041</v>
          </cell>
        </row>
        <row r="1558">
          <cell r="B1558" t="str">
            <v>AC.11120</v>
          </cell>
          <cell r="C1558" t="str">
            <v>Ñoùng coïc tre, chieàu daøi coïc &gt;2,5m ñoùng vaøo buøn</v>
          </cell>
          <cell r="D1558" t="str">
            <v>100m</v>
          </cell>
          <cell r="E1558">
            <v>1</v>
          </cell>
          <cell r="F1558">
            <v>417953</v>
          </cell>
          <cell r="G1558">
            <v>82881</v>
          </cell>
        </row>
        <row r="1559">
          <cell r="B1559" t="str">
            <v>AC.11121</v>
          </cell>
          <cell r="C1559" t="str">
            <v>Ñoùng coïc tre, chieàu daøi coïc &gt;2,5m, ñaát caáp I</v>
          </cell>
          <cell r="D1559" t="str">
            <v>100m</v>
          </cell>
          <cell r="E1559">
            <v>1</v>
          </cell>
          <cell r="F1559">
            <v>417953</v>
          </cell>
          <cell r="G1559">
            <v>99852</v>
          </cell>
        </row>
        <row r="1560">
          <cell r="B1560" t="str">
            <v>AC.11122</v>
          </cell>
          <cell r="C1560" t="str">
            <v>Ñoùng coïc tre, chieàu daøi coïc &gt;2,5m, ñaát caáp II</v>
          </cell>
          <cell r="D1560" t="str">
            <v>100m</v>
          </cell>
          <cell r="E1560">
            <v>1</v>
          </cell>
          <cell r="F1560">
            <v>417953</v>
          </cell>
          <cell r="G1560">
            <v>110902</v>
          </cell>
        </row>
        <row r="1561">
          <cell r="B1561" t="str">
            <v>AC.11210</v>
          </cell>
          <cell r="C1561" t="str">
            <v>Ñoùng coïc goã (hoaëc coïc traøm) Þ 8-10cm, chieàu daøi coïc &lt;=2,5m ñoùng vaøo buøn</v>
          </cell>
          <cell r="D1561" t="str">
            <v>100m</v>
          </cell>
          <cell r="E1561">
            <v>1</v>
          </cell>
          <cell r="F1561">
            <v>416850</v>
          </cell>
          <cell r="G1561">
            <v>65910</v>
          </cell>
        </row>
        <row r="1562">
          <cell r="B1562" t="str">
            <v>AC.11211</v>
          </cell>
          <cell r="C1562" t="str">
            <v>Ñoùng coïc goã (hoaëc coïc traøm) Þ 8-10cm, chieàu daøi coïc &lt;=2,5m, ñaát caáp I</v>
          </cell>
          <cell r="D1562" t="str">
            <v>100m</v>
          </cell>
          <cell r="E1562">
            <v>1</v>
          </cell>
          <cell r="F1562">
            <v>418026</v>
          </cell>
          <cell r="G1562">
            <v>85643</v>
          </cell>
        </row>
        <row r="1563">
          <cell r="B1563" t="str">
            <v>AC.11212</v>
          </cell>
          <cell r="C1563" t="str">
            <v>Ñoùng coïc goã (hoaëc coïc traøm) Þ 8-10cm, chieàu daøi coïc &lt;=2,5m, ñaát caáp II</v>
          </cell>
          <cell r="D1563" t="str">
            <v>100m</v>
          </cell>
          <cell r="E1563">
            <v>1</v>
          </cell>
          <cell r="F1563">
            <v>418026</v>
          </cell>
          <cell r="G1563">
            <v>90774</v>
          </cell>
        </row>
        <row r="1564">
          <cell r="B1564" t="str">
            <v>AC.11220</v>
          </cell>
          <cell r="C1564" t="str">
            <v>Ñoùng coïc goã (hoaëc coïc traøm) Þ 8-10cm, chieàu daøi coïc &gt;2,5m ñoùng vaøo buøn</v>
          </cell>
          <cell r="D1564" t="str">
            <v>100m</v>
          </cell>
          <cell r="E1564">
            <v>1</v>
          </cell>
          <cell r="F1564">
            <v>413185</v>
          </cell>
          <cell r="G1564">
            <v>114060</v>
          </cell>
        </row>
        <row r="1565">
          <cell r="B1565" t="str">
            <v>AC.11221</v>
          </cell>
          <cell r="C1565" t="str">
            <v>Ñoùng coïc goã (hoaëc coïc traøm) Þ 8-10cm, chieàu daøi coïc &gt;2,5m, ñaát caáp I</v>
          </cell>
          <cell r="D1565" t="str">
            <v>100m</v>
          </cell>
          <cell r="E1565">
            <v>1</v>
          </cell>
          <cell r="F1565">
            <v>414482</v>
          </cell>
          <cell r="G1565">
            <v>129057</v>
          </cell>
        </row>
        <row r="1566">
          <cell r="B1566" t="str">
            <v>AC.11222</v>
          </cell>
          <cell r="C1566" t="str">
            <v>Ñoùng coïc goã (hoaëc coïc traøm) Þ 8-10cm, chieàu daøi coïc &gt;2,5m, ñaát caáp II</v>
          </cell>
          <cell r="D1566" t="str">
            <v>100m</v>
          </cell>
          <cell r="E1566">
            <v>1</v>
          </cell>
          <cell r="F1566">
            <v>414482</v>
          </cell>
          <cell r="G1566">
            <v>142871</v>
          </cell>
        </row>
        <row r="1567">
          <cell r="B1567" t="str">
            <v>AC.11311</v>
          </cell>
          <cell r="C1567" t="str">
            <v>Ñoùng cöø goã loaïi muõi teân chieàu daøi &lt;=4m, d cöø &lt;=8cm, ñaát caáp I</v>
          </cell>
          <cell r="D1567" t="str">
            <v>100m</v>
          </cell>
          <cell r="E1567">
            <v>1</v>
          </cell>
          <cell r="F1567">
            <v>6490040</v>
          </cell>
          <cell r="G1567">
            <v>1243210</v>
          </cell>
        </row>
        <row r="1568">
          <cell r="B1568" t="str">
            <v>AC.11312</v>
          </cell>
          <cell r="C1568" t="str">
            <v>Ñoùng cöø goã loaïi muõi teân chieàu daøi &lt;=4m, d cöø &lt;=8cm, ñaát caáp II</v>
          </cell>
          <cell r="D1568" t="str">
            <v>100m</v>
          </cell>
          <cell r="E1568">
            <v>1</v>
          </cell>
          <cell r="F1568">
            <v>6490040</v>
          </cell>
          <cell r="G1568">
            <v>1507640</v>
          </cell>
        </row>
        <row r="1569">
          <cell r="B1569" t="str">
            <v>AC.11321</v>
          </cell>
          <cell r="C1569" t="str">
            <v>Ñoùng cöø goã loaïi muõi teân chieàu daøi &lt;=4m, d cöø &gt;8cm, ñaát caáp I</v>
          </cell>
          <cell r="D1569" t="str">
            <v>100m</v>
          </cell>
          <cell r="E1569">
            <v>1</v>
          </cell>
          <cell r="F1569">
            <v>9718790</v>
          </cell>
          <cell r="G1569">
            <v>1266890</v>
          </cell>
        </row>
        <row r="1570">
          <cell r="B1570" t="str">
            <v>AC.11322</v>
          </cell>
          <cell r="C1570" t="str">
            <v>Ñoùng cöø goã loaïi muõi teân chieàu daøi &lt;=4m, d cöø &gt;8cm, ñaát caáp II</v>
          </cell>
          <cell r="D1570" t="str">
            <v>100m</v>
          </cell>
          <cell r="E1570">
            <v>1</v>
          </cell>
          <cell r="F1570">
            <v>9718790</v>
          </cell>
          <cell r="G1570">
            <v>1586570</v>
          </cell>
        </row>
        <row r="1571">
          <cell r="B1571" t="str">
            <v>AC.11411</v>
          </cell>
          <cell r="C1571" t="str">
            <v>Ñoùng cöø goã loaïi muõi teân chieàu daøi &gt;4m, d cöø &lt;=8cm, ñaát caáp I</v>
          </cell>
          <cell r="D1571" t="str">
            <v>100m</v>
          </cell>
          <cell r="E1571">
            <v>1</v>
          </cell>
          <cell r="F1571">
            <v>6455950</v>
          </cell>
          <cell r="G1571">
            <v>1381350</v>
          </cell>
        </row>
        <row r="1572">
          <cell r="B1572" t="str">
            <v>AC.11412</v>
          </cell>
          <cell r="C1572" t="str">
            <v>Ñoùng cöø goã loaïi muõi teân chieàu daøi &gt;4m, d cöø &lt;=8cm, ñaát caáp II</v>
          </cell>
          <cell r="D1572" t="str">
            <v>100m</v>
          </cell>
          <cell r="E1572">
            <v>1</v>
          </cell>
          <cell r="F1572">
            <v>6455950</v>
          </cell>
          <cell r="G1572">
            <v>1689190</v>
          </cell>
        </row>
        <row r="1573">
          <cell r="B1573" t="str">
            <v>AC.11421</v>
          </cell>
          <cell r="C1573" t="str">
            <v>Ñoùng cöø goã loaïi muõi teân chieàu daøi &gt;4m, d cöø &gt;8cm, ñaát caáp I</v>
          </cell>
          <cell r="D1573" t="str">
            <v>100m</v>
          </cell>
          <cell r="E1573">
            <v>1</v>
          </cell>
          <cell r="F1573">
            <v>9668950</v>
          </cell>
          <cell r="G1573">
            <v>1436600</v>
          </cell>
        </row>
        <row r="1574">
          <cell r="B1574" t="str">
            <v>AC.11422</v>
          </cell>
          <cell r="C1574" t="str">
            <v>Ñoùng cöø goã loaïi muõi teân chieàu daøi &gt;4m, d cöø &gt;8cm, ñaát caáp II</v>
          </cell>
          <cell r="D1574" t="str">
            <v>100m</v>
          </cell>
          <cell r="E1574">
            <v>1</v>
          </cell>
          <cell r="F1574">
            <v>9668950</v>
          </cell>
          <cell r="G1574">
            <v>1831270</v>
          </cell>
        </row>
        <row r="1575">
          <cell r="B1575" t="str">
            <v>AC.11511</v>
          </cell>
          <cell r="C1575" t="str">
            <v>Ñoùng cöø goã loaïi chöõ T chieàu daøi &lt;=4m, d cöø &lt;=8cm, ñaát caáp I</v>
          </cell>
          <cell r="D1575" t="str">
            <v>100m</v>
          </cell>
          <cell r="E1575">
            <v>1</v>
          </cell>
          <cell r="F1575">
            <v>6490040</v>
          </cell>
          <cell r="G1575">
            <v>1633930</v>
          </cell>
        </row>
        <row r="1576">
          <cell r="B1576" t="str">
            <v>AC.11512</v>
          </cell>
          <cell r="C1576" t="str">
            <v>Ñoùng cöø goã loaïi chöõ T chieàu daøi &lt;=4m, d cöø &lt;=8cm, ñaát caáp II</v>
          </cell>
          <cell r="D1576" t="str">
            <v>100m</v>
          </cell>
          <cell r="E1576">
            <v>1</v>
          </cell>
          <cell r="F1576">
            <v>6490040</v>
          </cell>
          <cell r="G1576">
            <v>1831270</v>
          </cell>
        </row>
        <row r="1577">
          <cell r="B1577" t="str">
            <v>AC.11521</v>
          </cell>
          <cell r="C1577" t="str">
            <v>Ñoùng cöø goã loaïi chöõ T chieàu daøi &lt;=4m, d cöø &gt;8cm, ñaát caáp I</v>
          </cell>
          <cell r="D1577" t="str">
            <v>100m</v>
          </cell>
          <cell r="E1577">
            <v>1</v>
          </cell>
          <cell r="F1577">
            <v>9718790</v>
          </cell>
          <cell r="G1577">
            <v>1760230</v>
          </cell>
        </row>
        <row r="1578">
          <cell r="B1578" t="str">
            <v>AC.11522</v>
          </cell>
          <cell r="C1578" t="str">
            <v>Ñoùng cöø goã loaïi chöõ T chieàu daøi &lt;=4m, d cöø &gt;8cm, ñaát caáp II</v>
          </cell>
          <cell r="D1578" t="str">
            <v>100m</v>
          </cell>
          <cell r="E1578">
            <v>1</v>
          </cell>
          <cell r="F1578">
            <v>9718790</v>
          </cell>
          <cell r="G1578">
            <v>1902310</v>
          </cell>
        </row>
        <row r="1579">
          <cell r="B1579" t="str">
            <v>AC.11611</v>
          </cell>
          <cell r="C1579" t="str">
            <v>Ñoùng cöø goã loaïi chöõ T chieàu daøi &gt;4m, d cöø &lt;=8cm, ñaát caáp I</v>
          </cell>
          <cell r="D1579" t="str">
            <v>100m</v>
          </cell>
          <cell r="E1579">
            <v>1</v>
          </cell>
          <cell r="F1579">
            <v>6455950</v>
          </cell>
          <cell r="G1579">
            <v>1720760</v>
          </cell>
        </row>
        <row r="1580">
          <cell r="B1580" t="str">
            <v>AC.11612</v>
          </cell>
          <cell r="C1580" t="str">
            <v>Ñoùng cöø goã loaïi chöõ T chieàu daøi &gt;4m, d cöø &lt;=8cm, ñaát caáp II</v>
          </cell>
          <cell r="D1580" t="str">
            <v>100m</v>
          </cell>
          <cell r="E1580">
            <v>1</v>
          </cell>
          <cell r="F1580">
            <v>6455950</v>
          </cell>
          <cell r="G1580">
            <v>1941780</v>
          </cell>
        </row>
        <row r="1581">
          <cell r="B1581" t="str">
            <v>AC.11621</v>
          </cell>
          <cell r="C1581" t="str">
            <v>Ñoùng cöø goã loaïi chöõ T chieàu daøi &gt;4m, d cöø &gt;8cm, ñaát caáp I</v>
          </cell>
          <cell r="D1581" t="str">
            <v>100m</v>
          </cell>
          <cell r="E1581">
            <v>1</v>
          </cell>
          <cell r="F1581">
            <v>9668950</v>
          </cell>
          <cell r="G1581">
            <v>1882580</v>
          </cell>
        </row>
        <row r="1582">
          <cell r="B1582" t="str">
            <v>AC.11622</v>
          </cell>
          <cell r="C1582" t="str">
            <v>Ñoùng cöø goã loaïi chöõ T chieàu daøi &gt;4m, d cöø &gt;8cm, ñaát caáp II</v>
          </cell>
          <cell r="D1582" t="str">
            <v>100m</v>
          </cell>
          <cell r="E1582">
            <v>1</v>
          </cell>
          <cell r="F1582">
            <v>9668950</v>
          </cell>
          <cell r="G1582">
            <v>1977300</v>
          </cell>
        </row>
        <row r="1583">
          <cell r="B1583" t="str">
            <v>AC.11710</v>
          </cell>
          <cell r="C1583" t="str">
            <v>Laøm töôøng chaén ñaát baèng goã vaùn</v>
          </cell>
          <cell r="D1583" t="str">
            <v>100m²</v>
          </cell>
          <cell r="E1583">
            <v>1</v>
          </cell>
          <cell r="F1583">
            <v>1880880</v>
          </cell>
          <cell r="G1583">
            <v>1011800</v>
          </cell>
        </row>
        <row r="1584">
          <cell r="B1584" t="str">
            <v>AC.12111</v>
          </cell>
          <cell r="C1584" t="str">
            <v>Ñoùng coïc goã treân maët ñaát, chieàu daøi coïc &lt;=10m, ñaát caáp I</v>
          </cell>
          <cell r="D1584" t="str">
            <v>100m</v>
          </cell>
          <cell r="E1584">
            <v>1</v>
          </cell>
          <cell r="F1584">
            <v>3181500</v>
          </cell>
          <cell r="G1584">
            <v>217069</v>
          </cell>
          <cell r="H1584">
            <v>2175250</v>
          </cell>
        </row>
        <row r="1585">
          <cell r="B1585" t="str">
            <v>AC.12112</v>
          </cell>
          <cell r="C1585" t="str">
            <v>Ñoùng coïc goã treân maët ñaát, chieàu daøi coïc &lt;=10m, ñaát caáp II</v>
          </cell>
          <cell r="D1585" t="str">
            <v>100m</v>
          </cell>
          <cell r="E1585">
            <v>1</v>
          </cell>
          <cell r="F1585">
            <v>3181500</v>
          </cell>
          <cell r="G1585">
            <v>221410</v>
          </cell>
          <cell r="H1585">
            <v>2291930</v>
          </cell>
        </row>
        <row r="1586">
          <cell r="B1586" t="str">
            <v>AC.12121</v>
          </cell>
          <cell r="C1586" t="str">
            <v>Ñoùng coïc goã treân maët ñaát, chieàu daøi coïc &gt;10m, ñaát caáp I</v>
          </cell>
          <cell r="D1586" t="str">
            <v>100m</v>
          </cell>
          <cell r="E1586">
            <v>1</v>
          </cell>
          <cell r="F1586">
            <v>3711750</v>
          </cell>
          <cell r="G1586">
            <v>310211</v>
          </cell>
          <cell r="H1586">
            <v>3275380</v>
          </cell>
        </row>
        <row r="1587">
          <cell r="B1587" t="str">
            <v>AC.12122</v>
          </cell>
          <cell r="C1587" t="str">
            <v>Ñoùng coïc goã treân maët ñaát, chieàu daøi coïc &gt;10m, ñaát caáp I</v>
          </cell>
          <cell r="D1587" t="str">
            <v>100m</v>
          </cell>
          <cell r="E1587">
            <v>1</v>
          </cell>
          <cell r="F1587">
            <v>3711750</v>
          </cell>
          <cell r="G1587">
            <v>331523</v>
          </cell>
          <cell r="H1587">
            <v>4242150</v>
          </cell>
        </row>
        <row r="1588">
          <cell r="B1588" t="str">
            <v>AC.12211</v>
          </cell>
          <cell r="C1588" t="str">
            <v>Ñoùng coïc goã treân maët nöôùc, chieàu daøi coïc &lt;=10m, ñaát caáp I</v>
          </cell>
          <cell r="D1588" t="str">
            <v>100m</v>
          </cell>
          <cell r="E1588">
            <v>1</v>
          </cell>
          <cell r="F1588">
            <v>3197250</v>
          </cell>
          <cell r="G1588">
            <v>264429</v>
          </cell>
          <cell r="H1588">
            <v>2600300</v>
          </cell>
        </row>
        <row r="1589">
          <cell r="B1589" t="str">
            <v>AC.12212</v>
          </cell>
          <cell r="C1589" t="str">
            <v>Ñoùng coïc goã treân maët nöôùc, chieàu daøi coïc &lt;=10m, ñaát caáp II</v>
          </cell>
          <cell r="D1589" t="str">
            <v>100m</v>
          </cell>
          <cell r="E1589">
            <v>1</v>
          </cell>
          <cell r="F1589">
            <v>3197250</v>
          </cell>
          <cell r="G1589">
            <v>331523</v>
          </cell>
          <cell r="H1589">
            <v>2791990</v>
          </cell>
        </row>
        <row r="1590">
          <cell r="B1590" t="str">
            <v>AC.12221</v>
          </cell>
          <cell r="C1590" t="str">
            <v>Ñoùng coïc goã treân maët nöôùc, chieàu daøi coïc &gt;10m, ñaát caáp I</v>
          </cell>
          <cell r="D1590" t="str">
            <v>100m</v>
          </cell>
          <cell r="E1590">
            <v>1</v>
          </cell>
          <cell r="F1590">
            <v>3730130</v>
          </cell>
          <cell r="G1590">
            <v>370990</v>
          </cell>
          <cell r="H1590">
            <v>3917120</v>
          </cell>
        </row>
        <row r="1591">
          <cell r="B1591" t="str">
            <v>AC.12222</v>
          </cell>
          <cell r="C1591" t="str">
            <v>Ñoùng coïc goã treân maët nöôùc, chieàu daøi coïc &gt;10m, ñaát caáp I</v>
          </cell>
          <cell r="D1591" t="str">
            <v>100m</v>
          </cell>
          <cell r="E1591">
            <v>1</v>
          </cell>
          <cell r="F1591">
            <v>3730130</v>
          </cell>
          <cell r="G1591">
            <v>404142</v>
          </cell>
          <cell r="H1591">
            <v>4267160</v>
          </cell>
        </row>
        <row r="1592">
          <cell r="B1592" t="str">
            <v>AC.12311</v>
          </cell>
          <cell r="C1592" t="str">
            <v>Ñoùng cöø goã, ñaát caáp I</v>
          </cell>
          <cell r="D1592" t="str">
            <v>100m</v>
          </cell>
          <cell r="E1592">
            <v>1</v>
          </cell>
          <cell r="F1592">
            <v>9544500</v>
          </cell>
          <cell r="G1592">
            <v>244695</v>
          </cell>
          <cell r="H1592">
            <v>2532970</v>
          </cell>
        </row>
        <row r="1593">
          <cell r="B1593" t="str">
            <v>AC.12312</v>
          </cell>
          <cell r="C1593" t="str">
            <v>Ñoùng cöø goã, ñaát caáp II</v>
          </cell>
          <cell r="D1593" t="str">
            <v>100m</v>
          </cell>
          <cell r="E1593">
            <v>1</v>
          </cell>
          <cell r="F1593">
            <v>9544500</v>
          </cell>
          <cell r="G1593">
            <v>258114</v>
          </cell>
          <cell r="H1593">
            <v>2671870</v>
          </cell>
        </row>
        <row r="1594">
          <cell r="B1594" t="str">
            <v>AC.12411</v>
          </cell>
          <cell r="C1594" t="str">
            <v>Ñoùng coïc cöø maùng BT döï öùng löïc baèng buùa rung keát hôïp taùch muõi nöôùc aùp löïc Ñoùng coïc treân caïn, h maùng coïc 30-50cm</v>
          </cell>
          <cell r="D1594" t="str">
            <v>100m</v>
          </cell>
          <cell r="E1594">
            <v>1</v>
          </cell>
          <cell r="F1594">
            <v>4677520</v>
          </cell>
          <cell r="G1594">
            <v>522898</v>
          </cell>
          <cell r="H1594">
            <v>14173300</v>
          </cell>
        </row>
        <row r="1595">
          <cell r="B1595" t="str">
            <v>AC.12412</v>
          </cell>
          <cell r="C1595" t="str">
            <v>Ñoùng coïc cöø maùng BT döï öùng löïc baèng buùa rung keát hôïp taùch muõi nöôùc aùp löïc Ñoùng coïc treân caïn, h maùng coïc 60-84cm</v>
          </cell>
          <cell r="D1595" t="str">
            <v>100m</v>
          </cell>
          <cell r="E1595">
            <v>1</v>
          </cell>
          <cell r="F1595">
            <v>6862650</v>
          </cell>
          <cell r="G1595">
            <v>871496</v>
          </cell>
          <cell r="H1595">
            <v>22990200</v>
          </cell>
        </row>
        <row r="1596">
          <cell r="B1596" t="str">
            <v>AC.12413</v>
          </cell>
          <cell r="C1596" t="str">
            <v>Ñoùng coïc cöø maùng BT döï öùng löïc baèng buùa rung keát hôïp taùch muõi nöôùc aùp löïc Ñoùng coïc treân caïn, h maùng coïc 94-120cm</v>
          </cell>
          <cell r="D1596" t="str">
            <v>100m</v>
          </cell>
          <cell r="E1596">
            <v>1</v>
          </cell>
          <cell r="F1596">
            <v>11168600</v>
          </cell>
          <cell r="G1596">
            <v>1317870</v>
          </cell>
          <cell r="H1596">
            <v>34651200</v>
          </cell>
        </row>
        <row r="1597">
          <cell r="B1597" t="str">
            <v>AC.12421</v>
          </cell>
          <cell r="C1597" t="str">
            <v>Ñoùng coïc cöø maùng BT döï öùng löïc baèng buùa rung keát hôïp taùch muõi nöôùc aùp löïc Ñoùng coïc treân caïn, h maùng coïc 30-50cm</v>
          </cell>
          <cell r="D1597" t="str">
            <v>100m</v>
          </cell>
          <cell r="E1597">
            <v>1</v>
          </cell>
          <cell r="F1597">
            <v>4677520</v>
          </cell>
          <cell r="G1597">
            <v>599419</v>
          </cell>
          <cell r="H1597">
            <v>22618100</v>
          </cell>
        </row>
        <row r="1598">
          <cell r="B1598" t="str">
            <v>AC.12422</v>
          </cell>
          <cell r="C1598" t="str">
            <v>Ñoùng coïc cöø maùng BT döï öùng löïc baèng buùa rung keát hôïp taùch muõi nöôùc aùp löïc Ñoùng coïc treân caïn, h maùng coïc 60-84cm</v>
          </cell>
          <cell r="D1598" t="str">
            <v>100m</v>
          </cell>
          <cell r="E1598">
            <v>1</v>
          </cell>
          <cell r="F1598">
            <v>6862650</v>
          </cell>
          <cell r="G1598">
            <v>969274</v>
          </cell>
          <cell r="H1598">
            <v>36839900</v>
          </cell>
        </row>
        <row r="1599">
          <cell r="B1599" t="str">
            <v>AC.12423</v>
          </cell>
          <cell r="C1599" t="str">
            <v>Ñoùng coïc cöø maùng BT döï öùng löïc baèng buùa rung keát hôïp taùch muõi nöôùc aùp löïc Ñoùng coïc treân caïn, h maùng coïc 94-120cm</v>
          </cell>
          <cell r="D1599" t="str">
            <v>100m</v>
          </cell>
          <cell r="E1599">
            <v>1</v>
          </cell>
          <cell r="F1599">
            <v>11168600</v>
          </cell>
          <cell r="G1599">
            <v>1466660</v>
          </cell>
          <cell r="H1599">
            <v>55471100</v>
          </cell>
        </row>
        <row r="1600">
          <cell r="B1600" t="str">
            <v>AC.13111</v>
          </cell>
          <cell r="C1600" t="str">
            <v>Ñoùng coïc BT coát theùp 20x20, chieàu daøi coïc &lt;=24m, ñaát caáp I</v>
          </cell>
          <cell r="D1600" t="str">
            <v>100m</v>
          </cell>
          <cell r="E1600">
            <v>1</v>
          </cell>
          <cell r="F1600">
            <v>11183500</v>
          </cell>
          <cell r="G1600">
            <v>189442</v>
          </cell>
          <cell r="H1600">
            <v>2078670</v>
          </cell>
        </row>
        <row r="1601">
          <cell r="B1601" t="str">
            <v>AC.13112</v>
          </cell>
          <cell r="C1601" t="str">
            <v>Ñoùng coïc BT coát theùp 25x25, chieàu daøi coïc &lt;=24m, ñaát caáp I</v>
          </cell>
          <cell r="D1601" t="str">
            <v>100m</v>
          </cell>
          <cell r="E1601">
            <v>1</v>
          </cell>
          <cell r="F1601">
            <v>17474200</v>
          </cell>
          <cell r="G1601">
            <v>197335</v>
          </cell>
          <cell r="H1601">
            <v>2425110</v>
          </cell>
        </row>
        <row r="1602">
          <cell r="B1602" t="str">
            <v>AC.13113</v>
          </cell>
          <cell r="C1602" t="str">
            <v>Ñoùng coïc BT coát theùp 30x30, chieàu daøi coïc &lt;=24m, ñaát caáp I</v>
          </cell>
          <cell r="D1602" t="str">
            <v>100m</v>
          </cell>
          <cell r="E1602">
            <v>1</v>
          </cell>
          <cell r="F1602">
            <v>25162800</v>
          </cell>
          <cell r="G1602">
            <v>268376</v>
          </cell>
          <cell r="H1602">
            <v>2944780</v>
          </cell>
        </row>
        <row r="1603">
          <cell r="B1603" t="str">
            <v>AC.13121</v>
          </cell>
          <cell r="C1603" t="str">
            <v>Ñoùng coïc BT coát theùp 20x20, chieàu daøi coïc &lt;=24m, ñaát caáp II</v>
          </cell>
          <cell r="D1603" t="str">
            <v>100m</v>
          </cell>
          <cell r="E1603">
            <v>1</v>
          </cell>
          <cell r="F1603">
            <v>11183500</v>
          </cell>
          <cell r="G1603">
            <v>206807</v>
          </cell>
          <cell r="H1603">
            <v>2269210</v>
          </cell>
        </row>
        <row r="1604">
          <cell r="B1604" t="str">
            <v>AC.13122</v>
          </cell>
          <cell r="C1604" t="str">
            <v>Ñoùng coïc BT coát theùp 25x25, chieàu daøi coïc &lt;=24m, ñaát caáp II</v>
          </cell>
          <cell r="D1604" t="str">
            <v>100m</v>
          </cell>
          <cell r="E1604">
            <v>1</v>
          </cell>
          <cell r="F1604">
            <v>17474200</v>
          </cell>
          <cell r="G1604">
            <v>255746</v>
          </cell>
          <cell r="H1604">
            <v>2806200</v>
          </cell>
        </row>
        <row r="1605">
          <cell r="B1605" t="str">
            <v>AC.13123</v>
          </cell>
          <cell r="C1605" t="str">
            <v>Ñoùng coïc BT coát theùp 30x30, chieàu daøi coïc &lt;=24m, ñaát caáp II</v>
          </cell>
          <cell r="D1605" t="str">
            <v>100m</v>
          </cell>
          <cell r="E1605">
            <v>1</v>
          </cell>
          <cell r="F1605">
            <v>25162800</v>
          </cell>
          <cell r="G1605">
            <v>307843</v>
          </cell>
          <cell r="H1605">
            <v>3377840</v>
          </cell>
        </row>
        <row r="1606">
          <cell r="B1606" t="str">
            <v>AC.13211</v>
          </cell>
          <cell r="C1606" t="str">
            <v>Ñoùng coïc BT coát theùp 20x20, chieàu daøi coïc &gt;24m, ñaát caáp I</v>
          </cell>
          <cell r="D1606" t="str">
            <v>100m</v>
          </cell>
          <cell r="E1606">
            <v>1</v>
          </cell>
          <cell r="F1606">
            <v>11183500</v>
          </cell>
          <cell r="G1606">
            <v>154711</v>
          </cell>
          <cell r="H1606">
            <v>1697580</v>
          </cell>
        </row>
        <row r="1607">
          <cell r="B1607" t="str">
            <v>AC.13212</v>
          </cell>
          <cell r="C1607" t="str">
            <v>Ñoùng coïc BT coát theùp 25x25, chieàu daøi coïc &gt;24m, ñaát caáp I</v>
          </cell>
          <cell r="D1607" t="str">
            <v>100m</v>
          </cell>
          <cell r="E1607">
            <v>1</v>
          </cell>
          <cell r="F1607">
            <v>17474200</v>
          </cell>
          <cell r="G1607">
            <v>185495</v>
          </cell>
          <cell r="H1607">
            <v>2035360</v>
          </cell>
        </row>
        <row r="1608">
          <cell r="B1608" t="str">
            <v>AC.13213</v>
          </cell>
          <cell r="C1608" t="str">
            <v>Ñoùng coïc BT coát theùp 30x30, chieàu daøi coïc &gt;24m, ñaát caáp I</v>
          </cell>
          <cell r="D1608" t="str">
            <v>100m</v>
          </cell>
          <cell r="E1608">
            <v>1</v>
          </cell>
          <cell r="F1608">
            <v>25162800</v>
          </cell>
          <cell r="G1608">
            <v>227330</v>
          </cell>
          <cell r="H1608">
            <v>2494400</v>
          </cell>
        </row>
        <row r="1609">
          <cell r="B1609" t="str">
            <v>AC.13221</v>
          </cell>
          <cell r="C1609" t="str">
            <v>Ñoùng coïc BT coát theùp 20x20, chieàu daøi coïc &gt;24m, ñaát caáp II</v>
          </cell>
          <cell r="D1609" t="str">
            <v>100m</v>
          </cell>
          <cell r="E1609">
            <v>1</v>
          </cell>
          <cell r="F1609">
            <v>11183500</v>
          </cell>
          <cell r="G1609">
            <v>186284</v>
          </cell>
          <cell r="H1609">
            <v>2044030</v>
          </cell>
        </row>
        <row r="1610">
          <cell r="B1610" t="str">
            <v>AC.13222</v>
          </cell>
          <cell r="C1610" t="str">
            <v>Ñoùng coïc BT coát theùp 25x25, chieàu daøi coïc &gt;24m, ñaát caáp II</v>
          </cell>
          <cell r="D1610" t="str">
            <v>100m</v>
          </cell>
          <cell r="E1610">
            <v>1</v>
          </cell>
          <cell r="F1610">
            <v>17474200</v>
          </cell>
          <cell r="G1610">
            <v>216279</v>
          </cell>
          <cell r="H1610">
            <v>2373150</v>
          </cell>
        </row>
        <row r="1611">
          <cell r="B1611" t="str">
            <v>AC.13223</v>
          </cell>
          <cell r="C1611" t="str">
            <v>Ñoùng coïc BT coát theùp 30x30, chieàu daøi coïc &gt;24m, ñaát caáp II</v>
          </cell>
          <cell r="D1611" t="str">
            <v>100m</v>
          </cell>
          <cell r="E1611">
            <v>1</v>
          </cell>
          <cell r="F1611">
            <v>25162800</v>
          </cell>
          <cell r="G1611">
            <v>274690</v>
          </cell>
          <cell r="H1611">
            <v>3014070</v>
          </cell>
        </row>
        <row r="1612">
          <cell r="B1612" t="str">
            <v>AC.14111</v>
          </cell>
          <cell r="C1612" t="str">
            <v>Ñoùng coïc BT coát theùp 20x20, chieàu daøi coïc &lt;=24m, ñaát caáp I</v>
          </cell>
          <cell r="D1612" t="str">
            <v>100m</v>
          </cell>
          <cell r="E1612">
            <v>1</v>
          </cell>
          <cell r="F1612">
            <v>11183500</v>
          </cell>
          <cell r="G1612">
            <v>150764</v>
          </cell>
          <cell r="H1612">
            <v>2167940</v>
          </cell>
        </row>
        <row r="1613">
          <cell r="B1613" t="str">
            <v>AC.14112</v>
          </cell>
          <cell r="C1613" t="str">
            <v>Ñoùng coïc BT coát theùp 25x25, chieàu daøi coïc &lt;=24m, ñaát caáp I</v>
          </cell>
          <cell r="D1613" t="str">
            <v>100m</v>
          </cell>
          <cell r="E1613">
            <v>1</v>
          </cell>
          <cell r="F1613">
            <v>17474200</v>
          </cell>
          <cell r="G1613">
            <v>180759</v>
          </cell>
          <cell r="H1613">
            <v>2599260</v>
          </cell>
        </row>
        <row r="1614">
          <cell r="B1614" t="str">
            <v>AC.14113</v>
          </cell>
          <cell r="C1614" t="str">
            <v>Ñoùng coïc BT coát theùp 30x30, chieàu daøi coïc &lt;=24m, ñaát caáp I</v>
          </cell>
          <cell r="D1614" t="str">
            <v>100m</v>
          </cell>
          <cell r="E1614">
            <v>1</v>
          </cell>
          <cell r="F1614">
            <v>25162800</v>
          </cell>
          <cell r="G1614">
            <v>222594</v>
          </cell>
          <cell r="H1614">
            <v>3200830</v>
          </cell>
        </row>
        <row r="1615">
          <cell r="B1615" t="str">
            <v>AC.14114</v>
          </cell>
          <cell r="C1615" t="str">
            <v>Ñoùng coïc BT coát theùp 35x35, chieàu daøi coïc &lt;=24m, ñaát caáp I</v>
          </cell>
          <cell r="D1615" t="str">
            <v>100m</v>
          </cell>
          <cell r="E1615">
            <v>1</v>
          </cell>
          <cell r="F1615">
            <v>34249300</v>
          </cell>
          <cell r="G1615">
            <v>271533</v>
          </cell>
          <cell r="H1615">
            <v>3904560</v>
          </cell>
        </row>
        <row r="1616">
          <cell r="B1616" t="str">
            <v>AC.14121</v>
          </cell>
          <cell r="C1616" t="str">
            <v>Ñoùng coïc BT coát theùp 20x20, chieàu daøi coïc &lt;=24m, ñaát caáp II</v>
          </cell>
          <cell r="D1616" t="str">
            <v>100m</v>
          </cell>
          <cell r="E1616">
            <v>1</v>
          </cell>
          <cell r="F1616">
            <v>11183500</v>
          </cell>
          <cell r="G1616">
            <v>180759</v>
          </cell>
          <cell r="H1616">
            <v>2599260</v>
          </cell>
        </row>
        <row r="1617">
          <cell r="B1617" t="str">
            <v>AC.14122</v>
          </cell>
          <cell r="C1617" t="str">
            <v>Ñoùng coïc BT coát theùp 25x25, chieàu daøi coïc &lt;=24m, ñaát caáp II</v>
          </cell>
          <cell r="D1617" t="str">
            <v>100m</v>
          </cell>
          <cell r="E1617">
            <v>1</v>
          </cell>
          <cell r="F1617">
            <v>17474200</v>
          </cell>
          <cell r="G1617">
            <v>217069</v>
          </cell>
          <cell r="H1617">
            <v>3121380</v>
          </cell>
        </row>
        <row r="1618">
          <cell r="B1618" t="str">
            <v>AC.14123</v>
          </cell>
          <cell r="C1618" t="str">
            <v>Ñoùng coïc BT coát theùp 30x30, chieàu daøi coïc &lt;=24m, ñaát caáp II</v>
          </cell>
          <cell r="D1618" t="str">
            <v>100m</v>
          </cell>
          <cell r="E1618">
            <v>1</v>
          </cell>
          <cell r="F1618">
            <v>25162800</v>
          </cell>
          <cell r="G1618">
            <v>262850</v>
          </cell>
          <cell r="H1618">
            <v>3779700</v>
          </cell>
        </row>
        <row r="1619">
          <cell r="B1619" t="str">
            <v>AC.14124</v>
          </cell>
          <cell r="C1619" t="str">
            <v>Ñoùng coïc BT coát theùp 35x35, chieàu daøi coïc &lt;=24m, ñaát caáp II</v>
          </cell>
          <cell r="D1619" t="str">
            <v>100m</v>
          </cell>
          <cell r="E1619">
            <v>1</v>
          </cell>
          <cell r="F1619">
            <v>34249300</v>
          </cell>
          <cell r="G1619">
            <v>327576</v>
          </cell>
          <cell r="H1619">
            <v>4687740</v>
          </cell>
        </row>
        <row r="1620">
          <cell r="B1620" t="str">
            <v>AC.14211</v>
          </cell>
          <cell r="C1620" t="str">
            <v>Ñoùng coïc BT coát theùp 20x20, chieàu daøi coïc &gt;24m, ñaát caáp I</v>
          </cell>
          <cell r="D1620" t="str">
            <v>100m</v>
          </cell>
          <cell r="E1620">
            <v>1</v>
          </cell>
          <cell r="F1620">
            <v>11183500</v>
          </cell>
          <cell r="G1620">
            <v>145239</v>
          </cell>
          <cell r="H1620">
            <v>2088480</v>
          </cell>
        </row>
        <row r="1621">
          <cell r="B1621" t="str">
            <v>AC.14212</v>
          </cell>
          <cell r="C1621" t="str">
            <v>Ñoùng coïc BT coát theùp 25x25, chieàu daøi coïc &gt;24m, ñaát caáp I</v>
          </cell>
          <cell r="D1621" t="str">
            <v>100m</v>
          </cell>
          <cell r="E1621">
            <v>1</v>
          </cell>
          <cell r="F1621">
            <v>17474200</v>
          </cell>
          <cell r="G1621">
            <v>161025</v>
          </cell>
          <cell r="H1621">
            <v>2315490</v>
          </cell>
        </row>
        <row r="1622">
          <cell r="B1622" t="str">
            <v>AC.14213</v>
          </cell>
          <cell r="C1622" t="str">
            <v>Ñoùng coïc BT coát theùp 30x30, chieàu daøi coïc &gt;24m, ñaát caáp I</v>
          </cell>
          <cell r="D1622" t="str">
            <v>100m</v>
          </cell>
          <cell r="E1622">
            <v>1</v>
          </cell>
          <cell r="F1622">
            <v>25162800</v>
          </cell>
          <cell r="G1622">
            <v>197335</v>
          </cell>
          <cell r="H1622">
            <v>2837620</v>
          </cell>
        </row>
        <row r="1623">
          <cell r="B1623" t="str">
            <v>AC.14214</v>
          </cell>
          <cell r="C1623" t="str">
            <v>Ñoùng coïc BT coát theùp 35x35, chieàu daøi coïc &gt;24m, ñaát caáp I</v>
          </cell>
          <cell r="D1623" t="str">
            <v>100m</v>
          </cell>
          <cell r="E1623">
            <v>1</v>
          </cell>
          <cell r="F1623">
            <v>34249300</v>
          </cell>
          <cell r="G1623">
            <v>227330</v>
          </cell>
          <cell r="H1623">
            <v>3268930</v>
          </cell>
        </row>
        <row r="1624">
          <cell r="B1624" t="str">
            <v>AC.14221</v>
          </cell>
          <cell r="C1624" t="str">
            <v>Ñoùng coïc BT coát theùp 20x20, chieàu daøi coïc &gt;24m, ñaát caáp II</v>
          </cell>
          <cell r="D1624" t="str">
            <v>100m</v>
          </cell>
          <cell r="E1624">
            <v>1</v>
          </cell>
          <cell r="F1624">
            <v>11183500</v>
          </cell>
          <cell r="G1624">
            <v>175233</v>
          </cell>
          <cell r="H1624">
            <v>2519800</v>
          </cell>
        </row>
        <row r="1625">
          <cell r="B1625" t="str">
            <v>AC.14222</v>
          </cell>
          <cell r="C1625" t="str">
            <v>Ñoùng coïc BT coát theùp 25x25, chieàu daøi coïc &gt;24m, ñaát caáp II</v>
          </cell>
          <cell r="D1625" t="str">
            <v>100m</v>
          </cell>
          <cell r="E1625">
            <v>1</v>
          </cell>
          <cell r="F1625">
            <v>17474200</v>
          </cell>
          <cell r="G1625">
            <v>202860</v>
          </cell>
          <cell r="H1625">
            <v>2917070</v>
          </cell>
        </row>
        <row r="1626">
          <cell r="B1626" t="str">
            <v>AC.14223</v>
          </cell>
          <cell r="C1626" t="str">
            <v>Ñoùng coïc BT coát theùp 30x30, chieàu daøi coïc &gt;24m, ñaát caáp II</v>
          </cell>
          <cell r="D1626" t="str">
            <v>100m</v>
          </cell>
          <cell r="E1626">
            <v>1</v>
          </cell>
          <cell r="F1626">
            <v>25162800</v>
          </cell>
          <cell r="G1626">
            <v>247063</v>
          </cell>
          <cell r="H1626">
            <v>3552690</v>
          </cell>
        </row>
        <row r="1627">
          <cell r="B1627" t="str">
            <v>AC.14224</v>
          </cell>
          <cell r="C1627" t="str">
            <v>Ñoùng coïc BT coát theùp 35x35, chieàu daøi coïc &gt;24m, ñaát caáp II</v>
          </cell>
          <cell r="D1627" t="str">
            <v>100m</v>
          </cell>
          <cell r="E1627">
            <v>1</v>
          </cell>
          <cell r="F1627">
            <v>34249300</v>
          </cell>
          <cell r="G1627">
            <v>303896</v>
          </cell>
          <cell r="H1627">
            <v>4369930</v>
          </cell>
        </row>
        <row r="1628">
          <cell r="B1628" t="str">
            <v>AC.15111</v>
          </cell>
          <cell r="C1628" t="str">
            <v>Ñoùng coïc BT coát theùp 25x25, chieàu daøi coïc &lt;=24m, ñaát caáp I</v>
          </cell>
          <cell r="D1628" t="str">
            <v>100m</v>
          </cell>
          <cell r="E1628">
            <v>1</v>
          </cell>
          <cell r="F1628">
            <v>17474200</v>
          </cell>
          <cell r="G1628">
            <v>173655</v>
          </cell>
          <cell r="H1628">
            <v>2891690</v>
          </cell>
        </row>
        <row r="1629">
          <cell r="B1629" t="str">
            <v>AC.15112</v>
          </cell>
          <cell r="C1629" t="str">
            <v>Ñoùng coïc BT coát theùp 30x30, chieàu daøi coïc &lt;=24m, ñaát caáp I</v>
          </cell>
          <cell r="D1629" t="str">
            <v>100m</v>
          </cell>
          <cell r="E1629">
            <v>1</v>
          </cell>
          <cell r="F1629">
            <v>25162800</v>
          </cell>
          <cell r="G1629">
            <v>202071</v>
          </cell>
          <cell r="H1629">
            <v>3325450</v>
          </cell>
        </row>
        <row r="1630">
          <cell r="B1630" t="str">
            <v>AC.15113</v>
          </cell>
          <cell r="C1630" t="str">
            <v>Ñoùng coïc BT coát theùp 35x35, chieàu daøi coïc &lt;=24m, ñaát caáp I</v>
          </cell>
          <cell r="D1630" t="str">
            <v>100m</v>
          </cell>
          <cell r="E1630">
            <v>1</v>
          </cell>
          <cell r="F1630">
            <v>34249300</v>
          </cell>
          <cell r="G1630">
            <v>234434</v>
          </cell>
          <cell r="H1630">
            <v>3860410</v>
          </cell>
        </row>
        <row r="1631">
          <cell r="B1631" t="str">
            <v>AC.15114</v>
          </cell>
          <cell r="C1631" t="str">
            <v>Ñoùng coïc BT coát theùp 40x40, chieàu daøi coïc &lt;=24m, ñaát caáp I</v>
          </cell>
          <cell r="D1631" t="str">
            <v>100m</v>
          </cell>
          <cell r="E1631">
            <v>1</v>
          </cell>
          <cell r="F1631">
            <v>44733900</v>
          </cell>
          <cell r="G1631">
            <v>288898</v>
          </cell>
          <cell r="H1631">
            <v>4771290</v>
          </cell>
        </row>
        <row r="1632">
          <cell r="B1632" t="str">
            <v>AC.15121</v>
          </cell>
          <cell r="C1632" t="str">
            <v>Ñoùng coïc BT coát theùp 25x25, chieàu daøi coïc &lt;=24m, ñaát caáp II</v>
          </cell>
          <cell r="D1632" t="str">
            <v>100m</v>
          </cell>
          <cell r="E1632">
            <v>1</v>
          </cell>
          <cell r="F1632">
            <v>17474200</v>
          </cell>
          <cell r="G1632">
            <v>193388</v>
          </cell>
          <cell r="H1632">
            <v>3108570</v>
          </cell>
        </row>
        <row r="1633">
          <cell r="B1633" t="str">
            <v>AC.15122</v>
          </cell>
          <cell r="C1633" t="str">
            <v>Ñoùng coïc BT coát theùp 30x30, chieàu daøi coïc &lt;=24m, ñaát caáp II</v>
          </cell>
          <cell r="D1633" t="str">
            <v>100m</v>
          </cell>
          <cell r="E1633">
            <v>1</v>
          </cell>
          <cell r="F1633">
            <v>25162800</v>
          </cell>
          <cell r="G1633">
            <v>245485</v>
          </cell>
          <cell r="H1633">
            <v>3817030</v>
          </cell>
        </row>
        <row r="1634">
          <cell r="B1634" t="str">
            <v>AC.15123</v>
          </cell>
          <cell r="C1634" t="str">
            <v>Ñoùng coïc BT coát theùp 35x35, chieàu daøi coïc &lt;=24m, ñaát caáp II</v>
          </cell>
          <cell r="D1634" t="str">
            <v>100m</v>
          </cell>
          <cell r="E1634">
            <v>1</v>
          </cell>
          <cell r="F1634">
            <v>34249300</v>
          </cell>
          <cell r="G1634">
            <v>284162</v>
          </cell>
          <cell r="H1634">
            <v>4699000</v>
          </cell>
        </row>
        <row r="1635">
          <cell r="B1635" t="str">
            <v>AC.15124</v>
          </cell>
          <cell r="C1635" t="str">
            <v>Ñoùng coïc BT coát theùp 40x40, chieàu daøi coïc &lt;=24m, ñaát caáp II</v>
          </cell>
          <cell r="D1635" t="str">
            <v>100m</v>
          </cell>
          <cell r="E1635">
            <v>1</v>
          </cell>
          <cell r="F1635">
            <v>44733900</v>
          </cell>
          <cell r="G1635">
            <v>349678</v>
          </cell>
          <cell r="H1635">
            <v>5450840</v>
          </cell>
        </row>
        <row r="1636">
          <cell r="B1636" t="str">
            <v>AC.15211</v>
          </cell>
          <cell r="C1636" t="str">
            <v>Ñoùng coïc BT coát theùp 25x25, chieàu daøi coïc &gt;24m, ñaát caáp I</v>
          </cell>
          <cell r="D1636" t="str">
            <v>100m</v>
          </cell>
          <cell r="E1636">
            <v>1</v>
          </cell>
          <cell r="F1636">
            <v>17474200</v>
          </cell>
          <cell r="G1636">
            <v>157868</v>
          </cell>
          <cell r="H1636">
            <v>2862780</v>
          </cell>
        </row>
        <row r="1637">
          <cell r="B1637" t="str">
            <v>AC.15212</v>
          </cell>
          <cell r="C1637" t="str">
            <v>Ñoùng coïc BT coát theùp 30x30, chieàu daøi coïc &gt;24m, ñaát caáp I</v>
          </cell>
          <cell r="D1637" t="str">
            <v>100m</v>
          </cell>
          <cell r="E1637">
            <v>1</v>
          </cell>
          <cell r="F1637">
            <v>25162800</v>
          </cell>
          <cell r="G1637">
            <v>183127</v>
          </cell>
          <cell r="H1637">
            <v>3253150</v>
          </cell>
        </row>
        <row r="1638">
          <cell r="B1638" t="str">
            <v>AC.15213</v>
          </cell>
          <cell r="C1638" t="str">
            <v>Ñoùng coïc BT coát theùp 35x35, chieàu daøi coïc &gt;24m, ñaát caáp I</v>
          </cell>
          <cell r="D1638" t="str">
            <v>100m</v>
          </cell>
          <cell r="E1638">
            <v>1</v>
          </cell>
          <cell r="F1638">
            <v>34249300</v>
          </cell>
          <cell r="G1638">
            <v>208386</v>
          </cell>
          <cell r="H1638">
            <v>3817030</v>
          </cell>
        </row>
        <row r="1639">
          <cell r="B1639" t="str">
            <v>AC.15214</v>
          </cell>
          <cell r="C1639" t="str">
            <v>Ñoùng coïc BT coát theùp 40x40, chieàu daøi coïc &gt;24m, ñaát caáp I</v>
          </cell>
          <cell r="D1639" t="str">
            <v>100m</v>
          </cell>
          <cell r="E1639">
            <v>1</v>
          </cell>
          <cell r="F1639">
            <v>44733900</v>
          </cell>
          <cell r="G1639">
            <v>255746</v>
          </cell>
          <cell r="H1639">
            <v>4684540</v>
          </cell>
        </row>
        <row r="1640">
          <cell r="B1640" t="str">
            <v>AC.15221</v>
          </cell>
          <cell r="C1640" t="str">
            <v>Ñoùng coïc BT coát theùp 25x25, chieàu daøi coïc &gt;24m, ñaát caáp II</v>
          </cell>
          <cell r="D1640" t="str">
            <v>100m</v>
          </cell>
          <cell r="E1640">
            <v>1</v>
          </cell>
          <cell r="F1640">
            <v>17474200</v>
          </cell>
          <cell r="G1640">
            <v>189442</v>
          </cell>
          <cell r="H1640">
            <v>3065190</v>
          </cell>
        </row>
        <row r="1641">
          <cell r="B1641" t="str">
            <v>AC.15222</v>
          </cell>
          <cell r="C1641" t="str">
            <v>Ñoùng coïc BT coát theùp 30x30, chieàu daøi coïc &gt;24m, ñaát caáp II</v>
          </cell>
          <cell r="D1641" t="str">
            <v>100m</v>
          </cell>
          <cell r="E1641">
            <v>1</v>
          </cell>
          <cell r="F1641">
            <v>25162800</v>
          </cell>
          <cell r="G1641">
            <v>208386</v>
          </cell>
          <cell r="H1641">
            <v>3686910</v>
          </cell>
        </row>
        <row r="1642">
          <cell r="B1642" t="str">
            <v>AC.15223</v>
          </cell>
          <cell r="C1642" t="str">
            <v>Ñoùng coïc BT coát theùp 35x35, chieàu daøi coïc &gt;24m, ñaát caáp II</v>
          </cell>
          <cell r="D1642" t="str">
            <v>100m</v>
          </cell>
          <cell r="E1642">
            <v>1</v>
          </cell>
          <cell r="F1642">
            <v>34249300</v>
          </cell>
          <cell r="G1642">
            <v>249431</v>
          </cell>
          <cell r="H1642">
            <v>4568870</v>
          </cell>
        </row>
        <row r="1643">
          <cell r="B1643" t="str">
            <v>AC.15224</v>
          </cell>
          <cell r="C1643" t="str">
            <v>Ñoùng coïc BT coát theùp 40x40, chieàu daøi coïc &gt;24m, ñaát caáp II</v>
          </cell>
          <cell r="D1643" t="str">
            <v>100m</v>
          </cell>
          <cell r="E1643">
            <v>1</v>
          </cell>
          <cell r="F1643">
            <v>44733900</v>
          </cell>
          <cell r="G1643">
            <v>285741</v>
          </cell>
          <cell r="H1643">
            <v>5233960</v>
          </cell>
        </row>
        <row r="1644">
          <cell r="B1644" t="str">
            <v>AC.16111</v>
          </cell>
          <cell r="C1644" t="str">
            <v>Ñoùng coïc BT coát theùp 30x30, chieàu daøi coïc &lt;=24m, ñaát caáp I</v>
          </cell>
          <cell r="D1644" t="str">
            <v>100m</v>
          </cell>
          <cell r="E1644">
            <v>1</v>
          </cell>
          <cell r="F1644">
            <v>25162800</v>
          </cell>
          <cell r="G1644">
            <v>184706</v>
          </cell>
          <cell r="H1644">
            <v>3346070</v>
          </cell>
        </row>
        <row r="1645">
          <cell r="B1645" t="str">
            <v>AC.16112</v>
          </cell>
          <cell r="C1645" t="str">
            <v>Ñoùng coïc BT coát theùp 35x35, chieàu daøi coïc &lt;=24m, ñaát caáp I</v>
          </cell>
          <cell r="D1645" t="str">
            <v>100m</v>
          </cell>
          <cell r="E1645">
            <v>1</v>
          </cell>
          <cell r="F1645">
            <v>34249300</v>
          </cell>
          <cell r="G1645">
            <v>217069</v>
          </cell>
          <cell r="H1645">
            <v>3903750</v>
          </cell>
        </row>
        <row r="1646">
          <cell r="B1646" t="str">
            <v>AC.16113</v>
          </cell>
          <cell r="C1646" t="str">
            <v>Ñoùng coïc BT coát theùp 40x40, chieàu daøi coïc &lt;=24m, ñaát caáp I</v>
          </cell>
          <cell r="D1646" t="str">
            <v>100m</v>
          </cell>
          <cell r="E1646">
            <v>1</v>
          </cell>
          <cell r="F1646">
            <v>44733900</v>
          </cell>
          <cell r="G1646">
            <v>260482</v>
          </cell>
          <cell r="H1646">
            <v>4674660</v>
          </cell>
        </row>
        <row r="1647">
          <cell r="B1647" t="str">
            <v>AC.16121</v>
          </cell>
          <cell r="C1647" t="str">
            <v>Ñoùng coïc BT coát theùp 30x30, chieàu daøi coïc &lt;=24m, ñaát caáp II</v>
          </cell>
          <cell r="D1647" t="str">
            <v>100m</v>
          </cell>
          <cell r="E1647">
            <v>1</v>
          </cell>
          <cell r="F1647">
            <v>25162800</v>
          </cell>
          <cell r="G1647">
            <v>217069</v>
          </cell>
          <cell r="H1647">
            <v>4067770</v>
          </cell>
        </row>
        <row r="1648">
          <cell r="B1648" t="str">
            <v>AC.16122</v>
          </cell>
          <cell r="C1648" t="str">
            <v>Ñoùng coïc BT coát theùp 35x35, chieàu daøi coïc &lt;=24m, ñaát caáp II</v>
          </cell>
          <cell r="D1648" t="str">
            <v>100m</v>
          </cell>
          <cell r="E1648">
            <v>1</v>
          </cell>
          <cell r="F1648">
            <v>34249300</v>
          </cell>
          <cell r="G1648">
            <v>248642</v>
          </cell>
          <cell r="H1648">
            <v>4674660</v>
          </cell>
        </row>
        <row r="1649">
          <cell r="B1649" t="str">
            <v>AC.16123</v>
          </cell>
          <cell r="C1649" t="str">
            <v>Ñoùng coïc BT coát theùp 40x40, chieàu daøi coïc &lt;=24m, ñaát caáp II</v>
          </cell>
          <cell r="D1649" t="str">
            <v>100m</v>
          </cell>
          <cell r="E1649">
            <v>1</v>
          </cell>
          <cell r="F1649">
            <v>44733900</v>
          </cell>
          <cell r="G1649">
            <v>284162</v>
          </cell>
          <cell r="H1649">
            <v>5609590</v>
          </cell>
        </row>
        <row r="1650">
          <cell r="B1650" t="str">
            <v>AC.16211</v>
          </cell>
          <cell r="C1650" t="str">
            <v>Ñoùng coïc BT coát theùp 30x30, chieàu daøi coïc &gt;24m, ñaát caáp I</v>
          </cell>
          <cell r="D1650" t="str">
            <v>100m</v>
          </cell>
          <cell r="E1650">
            <v>1</v>
          </cell>
          <cell r="F1650">
            <v>25162800</v>
          </cell>
          <cell r="G1650">
            <v>155500</v>
          </cell>
          <cell r="H1650">
            <v>3231260</v>
          </cell>
        </row>
        <row r="1651">
          <cell r="B1651" t="str">
            <v>AC.16212</v>
          </cell>
          <cell r="C1651" t="str">
            <v>Ñoùng coïc BT coát theùp 35x35, chieàu daøi coïc &gt;24m, ñaát caáp I</v>
          </cell>
          <cell r="D1651" t="str">
            <v>100m</v>
          </cell>
          <cell r="E1651">
            <v>1</v>
          </cell>
          <cell r="F1651">
            <v>34249300</v>
          </cell>
          <cell r="G1651">
            <v>180759</v>
          </cell>
          <cell r="H1651">
            <v>3756130</v>
          </cell>
        </row>
        <row r="1652">
          <cell r="B1652" t="str">
            <v>AC.16213</v>
          </cell>
          <cell r="C1652" t="str">
            <v>Ñoùng coïc BT coát theùp 40x40, chieàu daøi coïc &gt;24m, ñaát caáp I</v>
          </cell>
          <cell r="D1652" t="str">
            <v>100m</v>
          </cell>
          <cell r="E1652">
            <v>1</v>
          </cell>
          <cell r="F1652">
            <v>44733900</v>
          </cell>
          <cell r="G1652">
            <v>221805</v>
          </cell>
          <cell r="H1652">
            <v>4609050</v>
          </cell>
        </row>
        <row r="1653">
          <cell r="B1653" t="str">
            <v>AC.16221</v>
          </cell>
          <cell r="C1653" t="str">
            <v>Ñoùng coïc BT coát theùp 30x30, chieàu daøi coïc &gt;24m, ñaát caáp II</v>
          </cell>
          <cell r="D1653" t="str">
            <v>100m</v>
          </cell>
          <cell r="E1653">
            <v>1</v>
          </cell>
          <cell r="F1653">
            <v>25162800</v>
          </cell>
          <cell r="G1653">
            <v>188652</v>
          </cell>
          <cell r="H1653">
            <v>3920150</v>
          </cell>
        </row>
        <row r="1654">
          <cell r="B1654" t="str">
            <v>AC.16222</v>
          </cell>
          <cell r="C1654" t="str">
            <v>Ñoùng coïc BT coát theùp 35x35, chieàu daøi coïc &gt;24m, ñaát caáp II</v>
          </cell>
          <cell r="D1654" t="str">
            <v>100m</v>
          </cell>
          <cell r="E1654">
            <v>1</v>
          </cell>
          <cell r="F1654">
            <v>34249300</v>
          </cell>
          <cell r="G1654">
            <v>221015</v>
          </cell>
          <cell r="H1654">
            <v>4592650</v>
          </cell>
        </row>
        <row r="1655">
          <cell r="B1655" t="str">
            <v>AC.16223</v>
          </cell>
          <cell r="C1655" t="str">
            <v>Ñoùng coïc BT coát theùp 40x40, chieàu daøi coïc &gt;24m, ñaát caáp II</v>
          </cell>
          <cell r="D1655" t="str">
            <v>100m</v>
          </cell>
          <cell r="E1655">
            <v>1</v>
          </cell>
          <cell r="F1655">
            <v>44733900</v>
          </cell>
          <cell r="G1655">
            <v>266797</v>
          </cell>
          <cell r="H1655">
            <v>5511180</v>
          </cell>
        </row>
        <row r="1656">
          <cell r="B1656" t="str">
            <v>AC.17111</v>
          </cell>
          <cell r="C1656" t="str">
            <v>Ñoùng coïc BT coát theùp chieàu daøi coïc &lt;=24m, kích thöôùc coïc 30x30cm</v>
          </cell>
          <cell r="D1656" t="str">
            <v>100m</v>
          </cell>
          <cell r="E1656">
            <v>1</v>
          </cell>
          <cell r="F1656">
            <v>25286800</v>
          </cell>
          <cell r="G1656">
            <v>241933</v>
          </cell>
          <cell r="H1656">
            <v>10533600</v>
          </cell>
        </row>
        <row r="1657">
          <cell r="B1657" t="str">
            <v>AC.17112</v>
          </cell>
          <cell r="C1657" t="str">
            <v>Ñoùng coïc BT coát theùp chieàu daøi coïc &lt;=24m, kích thöôùc coïc 35x35cm</v>
          </cell>
          <cell r="D1657" t="str">
            <v>100m</v>
          </cell>
          <cell r="E1657">
            <v>1</v>
          </cell>
          <cell r="F1657">
            <v>34418100</v>
          </cell>
          <cell r="G1657">
            <v>268376</v>
          </cell>
          <cell r="H1657">
            <v>11720400</v>
          </cell>
        </row>
        <row r="1658">
          <cell r="B1658" t="str">
            <v>AC.17113</v>
          </cell>
          <cell r="C1658" t="str">
            <v>Ñoùng coïc BT coát theùp chieàu daøi coïc &lt;=24m, kích thöôùc coïc 40x40cm</v>
          </cell>
          <cell r="D1658" t="str">
            <v>100m</v>
          </cell>
          <cell r="E1658">
            <v>1</v>
          </cell>
          <cell r="F1658">
            <v>44954200</v>
          </cell>
          <cell r="G1658">
            <v>306659</v>
          </cell>
          <cell r="H1658">
            <v>13404300</v>
          </cell>
        </row>
        <row r="1659">
          <cell r="B1659" t="str">
            <v>AC.17211</v>
          </cell>
          <cell r="C1659" t="str">
            <v>Ñoùng coïc BT coát theùp chieàu daøi coïc &gt;24m, kích thöôùc coïc 30x30cm</v>
          </cell>
          <cell r="D1659" t="str">
            <v>100m</v>
          </cell>
          <cell r="E1659">
            <v>1</v>
          </cell>
          <cell r="F1659">
            <v>25286800</v>
          </cell>
          <cell r="G1659">
            <v>199308</v>
          </cell>
          <cell r="H1659">
            <v>10051600</v>
          </cell>
        </row>
        <row r="1660">
          <cell r="B1660" t="str">
            <v>AC.17212</v>
          </cell>
          <cell r="C1660" t="str">
            <v>Ñoùng coïc BT coát theùp chieàu daøi coïc &gt;24m, kích thöôùc coïc 35x35cm</v>
          </cell>
          <cell r="D1660" t="str">
            <v>100m</v>
          </cell>
          <cell r="E1660">
            <v>1</v>
          </cell>
          <cell r="F1660">
            <v>34418100</v>
          </cell>
          <cell r="G1660">
            <v>239565</v>
          </cell>
          <cell r="H1660">
            <v>11218500</v>
          </cell>
        </row>
        <row r="1661">
          <cell r="B1661" t="str">
            <v>AC.17213</v>
          </cell>
          <cell r="C1661" t="str">
            <v>Ñoùng coïc BT coát theùp chieàu daøi coïc &gt;24m, kích thöôùc coïc 40x40cm</v>
          </cell>
          <cell r="D1661" t="str">
            <v>100m</v>
          </cell>
          <cell r="E1661">
            <v>1</v>
          </cell>
          <cell r="F1661">
            <v>44954200</v>
          </cell>
          <cell r="G1661">
            <v>278637</v>
          </cell>
          <cell r="H1661">
            <v>12774300</v>
          </cell>
        </row>
        <row r="1662">
          <cell r="B1662" t="str">
            <v>AC.18111</v>
          </cell>
          <cell r="C1662" t="str">
            <v>Ñoùng coïc BT coát theùp chieàu daøi coïc &lt;=24m, kích thöôùc coïc 30x30cm</v>
          </cell>
          <cell r="D1662" t="str">
            <v>100m</v>
          </cell>
          <cell r="E1662">
            <v>1</v>
          </cell>
          <cell r="F1662">
            <v>25286800</v>
          </cell>
          <cell r="G1662">
            <v>236802</v>
          </cell>
          <cell r="H1662">
            <v>9758930</v>
          </cell>
        </row>
        <row r="1663">
          <cell r="B1663" t="str">
            <v>AC.18112</v>
          </cell>
          <cell r="C1663" t="str">
            <v>Ñoùng coïc BT coát theùp chieàu daøi coïc &lt;=24m, kích thöôùc coïc 35x35cm</v>
          </cell>
          <cell r="D1663" t="str">
            <v>100m</v>
          </cell>
          <cell r="E1663">
            <v>1</v>
          </cell>
          <cell r="F1663">
            <v>34418100</v>
          </cell>
          <cell r="G1663">
            <v>256536</v>
          </cell>
          <cell r="H1663">
            <v>10956900</v>
          </cell>
        </row>
        <row r="1664">
          <cell r="B1664" t="str">
            <v>AC.18113</v>
          </cell>
          <cell r="C1664" t="str">
            <v>Ñoùng coïc BT coát theùp chieàu daøi coïc &lt;=24m, kích thöôùc coïc 40x40cm</v>
          </cell>
          <cell r="D1664" t="str">
            <v>100m</v>
          </cell>
          <cell r="E1664">
            <v>1</v>
          </cell>
          <cell r="F1664">
            <v>44954200</v>
          </cell>
          <cell r="G1664">
            <v>297187</v>
          </cell>
          <cell r="H1664">
            <v>13305700</v>
          </cell>
        </row>
        <row r="1665">
          <cell r="B1665" t="str">
            <v>AC.18211</v>
          </cell>
          <cell r="C1665" t="str">
            <v>Ñoùng coïc BT coát theùp chieàu daøi coïc &gt;24m, kích thöôùc coïc 30x30cm</v>
          </cell>
          <cell r="D1665" t="str">
            <v>100m</v>
          </cell>
          <cell r="E1665">
            <v>1</v>
          </cell>
          <cell r="F1665">
            <v>25286800</v>
          </cell>
          <cell r="G1665">
            <v>174839</v>
          </cell>
          <cell r="H1665">
            <v>9016910</v>
          </cell>
        </row>
        <row r="1666">
          <cell r="B1666" t="str">
            <v>AC.18212</v>
          </cell>
          <cell r="C1666" t="str">
            <v>Ñoùng coïc BT coát theùp chieàu daøi coïc &gt;24m, kích thöôùc coïc 35x35cm</v>
          </cell>
          <cell r="D1666" t="str">
            <v>100m</v>
          </cell>
          <cell r="E1666">
            <v>1</v>
          </cell>
          <cell r="F1666">
            <v>34418100</v>
          </cell>
          <cell r="G1666">
            <v>197335</v>
          </cell>
          <cell r="H1666">
            <v>9269310</v>
          </cell>
        </row>
        <row r="1667">
          <cell r="B1667" t="str">
            <v>AC.18213</v>
          </cell>
          <cell r="C1667" t="str">
            <v>Ñoùng coïc BT coát theùp chieàu daøi coïc &gt;24m, kích thöôùc coïc 40x40cm</v>
          </cell>
          <cell r="D1667" t="str">
            <v>100m</v>
          </cell>
          <cell r="E1667">
            <v>1</v>
          </cell>
          <cell r="F1667">
            <v>44954200</v>
          </cell>
          <cell r="G1667">
            <v>264034</v>
          </cell>
          <cell r="H1667">
            <v>10214900</v>
          </cell>
        </row>
        <row r="1668">
          <cell r="B1668" t="str">
            <v>AC.19111</v>
          </cell>
          <cell r="C1668" t="str">
            <v>Ñoùng coïc BT coát theùp chieàu daøi coïc &lt;=24m, kích thöôùc coïc 30x30cm</v>
          </cell>
          <cell r="D1668" t="str">
            <v>100m</v>
          </cell>
          <cell r="E1668">
            <v>1</v>
          </cell>
          <cell r="F1668">
            <v>25286800</v>
          </cell>
          <cell r="G1668">
            <v>170497</v>
          </cell>
          <cell r="H1668">
            <v>9611850</v>
          </cell>
        </row>
        <row r="1669">
          <cell r="B1669" t="str">
            <v>AC.19112</v>
          </cell>
          <cell r="C1669" t="str">
            <v>Ñoùng coïc BT coát theùpchieàu daøi coïc &lt;=24m, kích thöôùc coïc 35x35cm</v>
          </cell>
          <cell r="D1669" t="str">
            <v>100m</v>
          </cell>
          <cell r="E1669">
            <v>1</v>
          </cell>
          <cell r="F1669">
            <v>34418100</v>
          </cell>
          <cell r="G1669">
            <v>200492</v>
          </cell>
          <cell r="H1669">
            <v>11113200</v>
          </cell>
        </row>
        <row r="1670">
          <cell r="B1670" t="str">
            <v>AC.19113</v>
          </cell>
          <cell r="C1670" t="str">
            <v>Ñoùng coïc BT coát theùp chieàu daøi coïc &lt;=24m, kích thöôùc coïc 40x40cm</v>
          </cell>
          <cell r="D1670" t="str">
            <v>100m</v>
          </cell>
          <cell r="E1670">
            <v>1</v>
          </cell>
          <cell r="F1670">
            <v>44954200</v>
          </cell>
          <cell r="G1670">
            <v>226935</v>
          </cell>
          <cell r="H1670">
            <v>12560900</v>
          </cell>
        </row>
        <row r="1671">
          <cell r="B1671" t="str">
            <v>AC.19211</v>
          </cell>
          <cell r="C1671" t="str">
            <v>Ñoùng coïc BT coát theùp chieàu daøi coïc &gt;24m, kích thöôùc coïc 30x30cm</v>
          </cell>
          <cell r="D1671" t="str">
            <v>100m</v>
          </cell>
          <cell r="E1671">
            <v>1</v>
          </cell>
          <cell r="F1671">
            <v>25286800</v>
          </cell>
          <cell r="G1671">
            <v>108140</v>
          </cell>
          <cell r="H1671">
            <v>8968430</v>
          </cell>
        </row>
        <row r="1672">
          <cell r="B1672" t="str">
            <v>AC.19212</v>
          </cell>
          <cell r="C1672" t="str">
            <v>Ñoùng coïc BT coát theùp chieàu daøi coïc &gt;24m, kích thöôùc coïc 35x35cm</v>
          </cell>
          <cell r="D1672" t="str">
            <v>100m</v>
          </cell>
          <cell r="E1672">
            <v>1</v>
          </cell>
          <cell r="F1672">
            <v>34418100</v>
          </cell>
          <cell r="G1672">
            <v>185495</v>
          </cell>
          <cell r="H1672">
            <v>9745180</v>
          </cell>
        </row>
        <row r="1673">
          <cell r="B1673" t="str">
            <v>AC.19213</v>
          </cell>
          <cell r="C1673" t="str">
            <v>Ñoùng coïc BT coát theùp chieàu daøi coïc &gt;24m, kích thöôùc coïc 40x40cm</v>
          </cell>
          <cell r="D1673" t="str">
            <v>100m</v>
          </cell>
          <cell r="E1673">
            <v>1</v>
          </cell>
          <cell r="F1673">
            <v>44954200</v>
          </cell>
          <cell r="G1673">
            <v>219437</v>
          </cell>
          <cell r="H1673">
            <v>10779000</v>
          </cell>
        </row>
        <row r="1674">
          <cell r="B1674" t="str">
            <v>AC.21111</v>
          </cell>
          <cell r="C1674" t="str">
            <v>Ñoùng coïc oáng BTCT baèng maùy ñoùng coïc hoaëc buùa rung treân caïn, Þcoïc &lt;=550mm</v>
          </cell>
          <cell r="D1674" t="str">
            <v>100m</v>
          </cell>
          <cell r="E1674">
            <v>1</v>
          </cell>
          <cell r="F1674">
            <v>55139100</v>
          </cell>
          <cell r="G1674">
            <v>336259</v>
          </cell>
          <cell r="H1674">
            <v>10765700</v>
          </cell>
        </row>
        <row r="1675">
          <cell r="B1675" t="str">
            <v>AC.21112</v>
          </cell>
          <cell r="C1675" t="str">
            <v>Ñoùng coïc oáng BTCT baèng maùy ñoùng coïc hoaëc buùa rung treân caïn, Þcoïc &gt;550 ñeán &lt;=800mm</v>
          </cell>
          <cell r="D1675" t="str">
            <v>100m</v>
          </cell>
          <cell r="E1675">
            <v>1</v>
          </cell>
          <cell r="F1675">
            <v>124063000</v>
          </cell>
          <cell r="G1675">
            <v>418350</v>
          </cell>
          <cell r="H1675">
            <v>10481200</v>
          </cell>
        </row>
        <row r="1676">
          <cell r="B1676" t="str">
            <v>AC.21113</v>
          </cell>
          <cell r="C1676" t="str">
            <v>Ñoùng coïc oáng BTCT baèng maùy ñoùng coïc hoaëc buùa rung treân caïn, Þcoïc &gt;800 ñeán &lt;=1000mm</v>
          </cell>
          <cell r="D1676" t="str">
            <v>100m</v>
          </cell>
          <cell r="E1676">
            <v>1</v>
          </cell>
          <cell r="F1676">
            <v>199052000</v>
          </cell>
          <cell r="G1676">
            <v>501231</v>
          </cell>
          <cell r="H1676">
            <v>11947500</v>
          </cell>
        </row>
        <row r="1677">
          <cell r="B1677" t="str">
            <v>AC.21121</v>
          </cell>
          <cell r="C1677" t="str">
            <v>Ñoùng coïc oáng BTCT baèng maùy ñoùng coïc hoaëc buùa rung döôùi nöôùc, Þcoïc &lt;=550mm</v>
          </cell>
          <cell r="D1677" t="str">
            <v>100m</v>
          </cell>
          <cell r="E1677">
            <v>1</v>
          </cell>
          <cell r="F1677">
            <v>55139100</v>
          </cell>
          <cell r="G1677">
            <v>603845</v>
          </cell>
          <cell r="H1677">
            <v>20745700</v>
          </cell>
        </row>
        <row r="1678">
          <cell r="B1678" t="str">
            <v>AC.21122</v>
          </cell>
          <cell r="C1678" t="str">
            <v>Ñoùng coïc oáng BTCT baèng maùy ñoùng coïc hoaëc buùa rung döôùi nöôùc, Þcoïc &gt;550 ñeán &lt;=800mm</v>
          </cell>
          <cell r="D1678" t="str">
            <v>100m</v>
          </cell>
          <cell r="E1678">
            <v>1</v>
          </cell>
          <cell r="F1678">
            <v>124063000</v>
          </cell>
          <cell r="G1678">
            <v>690672</v>
          </cell>
          <cell r="H1678">
            <v>21256500</v>
          </cell>
        </row>
        <row r="1679">
          <cell r="B1679" t="str">
            <v>AC.21123</v>
          </cell>
          <cell r="C1679" t="str">
            <v>Ñoùng coïc oáng BTCT baèng maùy ñoùng coïc hoaëc buùa rung döôùi nöôùc, Þcoïc &gt;800 ñeán &lt;=1000mm</v>
          </cell>
          <cell r="D1679" t="str">
            <v>100m</v>
          </cell>
          <cell r="E1679">
            <v>1</v>
          </cell>
          <cell r="F1679">
            <v>199052000</v>
          </cell>
          <cell r="G1679">
            <v>789340</v>
          </cell>
          <cell r="H1679">
            <v>24531800</v>
          </cell>
        </row>
        <row r="1680">
          <cell r="B1680" t="str">
            <v>AC.21211</v>
          </cell>
          <cell r="C1680" t="str">
            <v>Ñoùng coïc oáng BTCT treân maët nöôùc baèng taøu ñoùng coïc buùa thuûy löïc 7,5T, Þcoïc &lt;=600mm</v>
          </cell>
          <cell r="D1680" t="str">
            <v>100m</v>
          </cell>
          <cell r="E1680">
            <v>1</v>
          </cell>
          <cell r="F1680">
            <v>66391300</v>
          </cell>
          <cell r="G1680">
            <v>553236</v>
          </cell>
          <cell r="H1680">
            <v>29662300</v>
          </cell>
        </row>
        <row r="1681">
          <cell r="B1681" t="str">
            <v>AC.21212</v>
          </cell>
          <cell r="C1681" t="str">
            <v>Ñoùng coïc oáng BTCT treân maët nöôùc baèng taøu ñoùng coïc buùa thuûy löïc 7,5T, Þcoïc &lt;=800mm</v>
          </cell>
          <cell r="D1681" t="str">
            <v>100m</v>
          </cell>
          <cell r="E1681">
            <v>1</v>
          </cell>
          <cell r="F1681">
            <v>123455000</v>
          </cell>
          <cell r="G1681">
            <v>578593</v>
          </cell>
          <cell r="H1681">
            <v>30967200</v>
          </cell>
        </row>
        <row r="1682">
          <cell r="B1682" t="str">
            <v>AC.21213</v>
          </cell>
          <cell r="C1682" t="str">
            <v>Ñoùng coïc oáng BTCT treân maët nöôùc baèng taøu ñoùng coïc buùa thuyû löïc 7,5T, Þcoïc &lt;=1000mm</v>
          </cell>
          <cell r="D1682" t="str">
            <v>100m</v>
          </cell>
          <cell r="E1682">
            <v>1</v>
          </cell>
          <cell r="F1682">
            <v>198076992</v>
          </cell>
          <cell r="G1682">
            <v>608560</v>
          </cell>
          <cell r="H1682">
            <v>32509300</v>
          </cell>
        </row>
        <row r="1683">
          <cell r="B1683" t="str">
            <v>AC.22111</v>
          </cell>
          <cell r="C1683" t="str">
            <v>Ñoùng coïc vaùn theùp (coïc Larsen) treân maët ñaát, chieàu daøi coïc &lt;=12m, ñaát caáp I</v>
          </cell>
          <cell r="D1683" t="str">
            <v>100m</v>
          </cell>
          <cell r="E1683">
            <v>1</v>
          </cell>
          <cell r="F1683">
            <v>56782500</v>
          </cell>
          <cell r="G1683">
            <v>405564</v>
          </cell>
          <cell r="H1683">
            <v>4426590</v>
          </cell>
        </row>
        <row r="1684">
          <cell r="B1684" t="str">
            <v>AC.22112</v>
          </cell>
          <cell r="C1684" t="str">
            <v>Ñoùng coïc vaùn theùp (coïc Larsen) treân maët ñaát, chieàu daøi coïc &lt;=12m, ñaát caáp II</v>
          </cell>
          <cell r="D1684" t="str">
            <v>100m</v>
          </cell>
          <cell r="E1684">
            <v>1</v>
          </cell>
          <cell r="F1684">
            <v>56782500</v>
          </cell>
          <cell r="G1684">
            <v>518646</v>
          </cell>
          <cell r="H1684">
            <v>5693310</v>
          </cell>
        </row>
        <row r="1685">
          <cell r="B1685" t="str">
            <v>AC.22121</v>
          </cell>
          <cell r="C1685" t="str">
            <v>Ñoùng coïc vaùn theùp (coïc Larsen) treân maët ñaát, chieàu daøi coïc &gt;12m, ñaát caáp I</v>
          </cell>
          <cell r="D1685" t="str">
            <v>100m</v>
          </cell>
          <cell r="E1685">
            <v>1</v>
          </cell>
          <cell r="F1685">
            <v>56782500</v>
          </cell>
          <cell r="G1685">
            <v>369854</v>
          </cell>
          <cell r="H1685">
            <v>4036820</v>
          </cell>
        </row>
        <row r="1686">
          <cell r="B1686" t="str">
            <v>AC.22122</v>
          </cell>
          <cell r="C1686" t="str">
            <v>Ñoùng coïc vaùn theùp (coïc Larsen) treân maët ñaát, chieàu daøi coïc &gt;12m, ñaát caáp II</v>
          </cell>
          <cell r="D1686" t="str">
            <v>100m</v>
          </cell>
          <cell r="E1686">
            <v>1</v>
          </cell>
          <cell r="F1686">
            <v>56782500</v>
          </cell>
          <cell r="G1686">
            <v>473159</v>
          </cell>
          <cell r="H1686">
            <v>5150430</v>
          </cell>
        </row>
        <row r="1687">
          <cell r="B1687" t="str">
            <v>AC.22211</v>
          </cell>
          <cell r="C1687" t="str">
            <v>Ñoùng coïc vaùn theùp (coïc Larsen) treân maët nöôùc, chieàu daøi coïc &lt;=12m, ñaát caáp I</v>
          </cell>
          <cell r="D1687" t="str">
            <v>100m</v>
          </cell>
          <cell r="E1687">
            <v>1</v>
          </cell>
          <cell r="F1687">
            <v>56782500</v>
          </cell>
          <cell r="G1687">
            <v>658936</v>
          </cell>
          <cell r="H1687">
            <v>15580100</v>
          </cell>
        </row>
        <row r="1688">
          <cell r="B1688" t="str">
            <v>AC.22212</v>
          </cell>
          <cell r="C1688" t="str">
            <v>Ñoùng coïc vaùn theùp (coïc Larsen) treân maët nöôùc, chieàu daøi coïc &lt;=12m, ñaát caáp II</v>
          </cell>
          <cell r="D1688" t="str">
            <v>100m</v>
          </cell>
          <cell r="E1688">
            <v>1</v>
          </cell>
          <cell r="F1688">
            <v>56782500</v>
          </cell>
          <cell r="G1688">
            <v>860868</v>
          </cell>
          <cell r="H1688">
            <v>26463400</v>
          </cell>
        </row>
        <row r="1689">
          <cell r="B1689" t="str">
            <v>AC.22221</v>
          </cell>
          <cell r="C1689" t="str">
            <v>Ñoùng coïc vaùn theùp (coïc Larsen) treân maët nöôùc, chieàu daøi coïc &gt;12m, ñaát caáp I</v>
          </cell>
          <cell r="D1689" t="str">
            <v>100m</v>
          </cell>
          <cell r="E1689">
            <v>1</v>
          </cell>
          <cell r="F1689">
            <v>56782500</v>
          </cell>
          <cell r="G1689">
            <v>624926</v>
          </cell>
          <cell r="H1689">
            <v>16623300</v>
          </cell>
        </row>
        <row r="1690">
          <cell r="B1690" t="str">
            <v>AC.22222</v>
          </cell>
          <cell r="C1690" t="str">
            <v>Ñoùng coïc vaùn theùp (coïc Larsen) treân maët nöôùc, chieàu daøi coïc &gt;12m, ñaát caáp II</v>
          </cell>
          <cell r="D1690" t="str">
            <v>100m</v>
          </cell>
          <cell r="E1690">
            <v>1</v>
          </cell>
          <cell r="F1690">
            <v>56782500</v>
          </cell>
          <cell r="G1690">
            <v>780520</v>
          </cell>
          <cell r="H1690">
            <v>21421600</v>
          </cell>
        </row>
        <row r="1691">
          <cell r="B1691" t="str">
            <v>AC.22311</v>
          </cell>
          <cell r="C1691" t="str">
            <v>Ñoùng coïc oáng coát theùp treân maët ñaát baèng buùa maùy coù troïng löôïng buùa &lt;=1,8taán Þcoïc &lt;=300mm</v>
          </cell>
          <cell r="D1691" t="str">
            <v>100m</v>
          </cell>
          <cell r="E1691">
            <v>1</v>
          </cell>
          <cell r="F1691">
            <v>30300000</v>
          </cell>
          <cell r="G1691">
            <v>151343</v>
          </cell>
          <cell r="H1691">
            <v>2477770</v>
          </cell>
        </row>
        <row r="1692">
          <cell r="B1692" t="str">
            <v>AC.22312</v>
          </cell>
          <cell r="C1692" t="str">
            <v>Ñoùng coïc oáng coát theùp treân maët ñaát baèng buùa maùy coù troïng löôïng buùa &lt;=1,8taán Þcoïc &gt;300 ñeán &lt;=500mm</v>
          </cell>
          <cell r="D1692" t="str">
            <v>100m</v>
          </cell>
          <cell r="E1692">
            <v>1</v>
          </cell>
          <cell r="F1692">
            <v>50500000</v>
          </cell>
          <cell r="G1692">
            <v>158995</v>
          </cell>
          <cell r="H1692">
            <v>2603060</v>
          </cell>
        </row>
        <row r="1693">
          <cell r="B1693" t="str">
            <v>AC.22321</v>
          </cell>
          <cell r="C1693" t="str">
            <v>Ñoùng coïc oáng coát theùp treân maët nöôùc baèng buùa maùy coù troïng löôïng buùa &lt;=1,8taán Þcoïc &lt;=300mm</v>
          </cell>
          <cell r="D1693" t="str">
            <v>100m</v>
          </cell>
          <cell r="E1693">
            <v>1</v>
          </cell>
          <cell r="F1693">
            <v>30300000</v>
          </cell>
          <cell r="G1693">
            <v>293333</v>
          </cell>
          <cell r="H1693">
            <v>8133190</v>
          </cell>
        </row>
        <row r="1694">
          <cell r="B1694" t="str">
            <v>AC.22322</v>
          </cell>
          <cell r="C1694" t="str">
            <v>Ñoùng coïc oáng coát theùp treân maët nöôùc baèng buùa maùy coù troïng löôïng buùa &lt;=1,8taán Þcoïc &gt;300 ñeán &lt;=500mm</v>
          </cell>
          <cell r="D1694" t="str">
            <v>100m</v>
          </cell>
          <cell r="E1694">
            <v>1</v>
          </cell>
          <cell r="F1694">
            <v>50750000</v>
          </cell>
          <cell r="G1694">
            <v>307362</v>
          </cell>
          <cell r="H1694">
            <v>8515670</v>
          </cell>
        </row>
        <row r="1695">
          <cell r="B1695" t="str">
            <v>AC.22410</v>
          </cell>
          <cell r="C1695" t="str">
            <v>Ñoùng coïc oáng theùp döôùi nöôùc baèng taøu ñoùng coïc buùa thuyû löïc 7,5T, Þ&lt;=600mm</v>
          </cell>
          <cell r="D1695" t="str">
            <v>100m</v>
          </cell>
          <cell r="E1695">
            <v>1</v>
          </cell>
          <cell r="F1695">
            <v>60300000</v>
          </cell>
          <cell r="G1695">
            <v>481776</v>
          </cell>
          <cell r="H1695">
            <v>26418800</v>
          </cell>
        </row>
        <row r="1696">
          <cell r="B1696" t="str">
            <v>AC.22420</v>
          </cell>
          <cell r="C1696" t="str">
            <v>Ñoùng coïc oáng theùp döôùi nöôùc baèng taøu ñoùng coïc buùa thuyû löïc 7,5T, Þ&gt;600 ñeán &lt;=800mm</v>
          </cell>
          <cell r="D1696" t="str">
            <v>100m</v>
          </cell>
          <cell r="E1696">
            <v>1</v>
          </cell>
          <cell r="F1696">
            <v>80400000</v>
          </cell>
          <cell r="G1696">
            <v>504828</v>
          </cell>
          <cell r="H1696">
            <v>27605100</v>
          </cell>
        </row>
        <row r="1697">
          <cell r="B1697" t="str">
            <v>AC.22430</v>
          </cell>
          <cell r="C1697" t="str">
            <v>Ñoùng coïc oáng theùp döôùi nöôùc baèng taøu ñoùng coïc buùa thuyû löïc 7,5T, Þ&gt;800 ñeán &lt;=1000mm</v>
          </cell>
          <cell r="D1697" t="str">
            <v>100m</v>
          </cell>
          <cell r="E1697">
            <v>1</v>
          </cell>
          <cell r="F1697">
            <v>100500000</v>
          </cell>
          <cell r="G1697">
            <v>530184</v>
          </cell>
          <cell r="H1697">
            <v>28910000</v>
          </cell>
        </row>
        <row r="1698">
          <cell r="B1698" t="str">
            <v>AC.22511</v>
          </cell>
          <cell r="C1698" t="str">
            <v>Ñoùng coïc theùp hình treân maët ñaát cao &gt;100mm, chieàu daøi coïc &lt;=10m, ñaát caáp I</v>
          </cell>
          <cell r="D1698" t="str">
            <v>100m</v>
          </cell>
          <cell r="E1698">
            <v>1</v>
          </cell>
          <cell r="F1698">
            <v>17069000</v>
          </cell>
          <cell r="G1698">
            <v>188753</v>
          </cell>
          <cell r="H1698">
            <v>1850210</v>
          </cell>
        </row>
        <row r="1699">
          <cell r="B1699" t="str">
            <v>AC.22512</v>
          </cell>
          <cell r="C1699" t="str">
            <v>Ñoùng coïc theùp hình treân maët ñaát cao &gt;100mm, chieàu daøi coïc &lt;=10m, ñaát caáp II</v>
          </cell>
          <cell r="D1699" t="str">
            <v>100m</v>
          </cell>
          <cell r="E1699">
            <v>1</v>
          </cell>
          <cell r="F1699">
            <v>17069000</v>
          </cell>
          <cell r="G1699">
            <v>198956</v>
          </cell>
          <cell r="H1699">
            <v>1950220</v>
          </cell>
        </row>
        <row r="1700">
          <cell r="B1700" t="str">
            <v>AC.22521</v>
          </cell>
          <cell r="C1700" t="str">
            <v>Ñoùng coïc theùp hình treân maët ñaát cao &gt;100mm, chieàu daøi coïc &gt;10m, ñaát caáp I</v>
          </cell>
          <cell r="D1700" t="str">
            <v>100m</v>
          </cell>
          <cell r="E1700">
            <v>1</v>
          </cell>
          <cell r="F1700">
            <v>17069000</v>
          </cell>
          <cell r="G1700">
            <v>266975</v>
          </cell>
          <cell r="H1700">
            <v>2604140</v>
          </cell>
        </row>
        <row r="1701">
          <cell r="B1701" t="str">
            <v>AC.22522</v>
          </cell>
          <cell r="C1701" t="str">
            <v>Ñoùng coïc theùp hình treân maët ñaát cao &gt;100mm, chieàu daøi coïc &gt;10m, ñaát caáp II</v>
          </cell>
          <cell r="D1701" t="str">
            <v>100m</v>
          </cell>
          <cell r="E1701">
            <v>1</v>
          </cell>
          <cell r="F1701">
            <v>17069000</v>
          </cell>
          <cell r="G1701">
            <v>285681</v>
          </cell>
          <cell r="H1701">
            <v>2786590</v>
          </cell>
        </row>
        <row r="1702">
          <cell r="B1702" t="str">
            <v>AC.22611</v>
          </cell>
          <cell r="C1702" t="str">
            <v>Ñoùng coïc theùp hình treân maët nöôùc cao &gt;100mm, chieàu daøi coïc &lt;=10m, ñaát caáp I</v>
          </cell>
          <cell r="D1702" t="str">
            <v>100m</v>
          </cell>
          <cell r="E1702">
            <v>1</v>
          </cell>
          <cell r="F1702">
            <v>17069000</v>
          </cell>
          <cell r="G1702">
            <v>437023</v>
          </cell>
          <cell r="H1702">
            <v>10492800</v>
          </cell>
        </row>
        <row r="1703">
          <cell r="B1703" t="str">
            <v>AC.22612</v>
          </cell>
          <cell r="C1703" t="str">
            <v>Ñoùng coïc theùp hình treân maët nöôùc cao &gt;100mm, chieàu daøi coïc &lt;=10m, ñaát caáp II</v>
          </cell>
          <cell r="D1703" t="str">
            <v>100m</v>
          </cell>
          <cell r="E1703">
            <v>1</v>
          </cell>
          <cell r="F1703">
            <v>17069000</v>
          </cell>
          <cell r="G1703">
            <v>482086</v>
          </cell>
          <cell r="H1703">
            <v>11130400</v>
          </cell>
        </row>
        <row r="1704">
          <cell r="B1704" t="str">
            <v>AC.22621</v>
          </cell>
          <cell r="C1704" t="str">
            <v>Ñoùng coïc theùp hình treân maët nöôùc cao &gt;100mm, chieàu daøi coïc &gt;10m, ñaát caáp I</v>
          </cell>
          <cell r="D1704" t="str">
            <v>100m</v>
          </cell>
          <cell r="E1704">
            <v>1</v>
          </cell>
          <cell r="F1704">
            <v>17069000</v>
          </cell>
          <cell r="G1704">
            <v>644057</v>
          </cell>
          <cell r="H1704">
            <v>14811200</v>
          </cell>
        </row>
        <row r="1705">
          <cell r="B1705" t="str">
            <v>AC.22622</v>
          </cell>
          <cell r="C1705" t="str">
            <v>Ñoùng coïc theùp hình treân maët nöôùc cao &gt;100mm, chieàu daøi coïc &gt;10m, ñaát caáp II</v>
          </cell>
          <cell r="D1705" t="str">
            <v>100m</v>
          </cell>
          <cell r="E1705">
            <v>1</v>
          </cell>
          <cell r="F1705">
            <v>17069000</v>
          </cell>
          <cell r="G1705">
            <v>685293</v>
          </cell>
          <cell r="H1705">
            <v>15738600</v>
          </cell>
        </row>
        <row r="1706">
          <cell r="B1706" t="str">
            <v>AC.22711</v>
          </cell>
          <cell r="C1706" t="str">
            <v>Ñoùng coïc theùp hình treân caïn cao &lt;=100mm, ñaát caáp I</v>
          </cell>
          <cell r="D1706" t="str">
            <v>100m coïc</v>
          </cell>
          <cell r="E1706">
            <v>1</v>
          </cell>
          <cell r="F1706">
            <v>17069000</v>
          </cell>
          <cell r="G1706">
            <v>106280</v>
          </cell>
          <cell r="H1706">
            <v>1666860</v>
          </cell>
        </row>
        <row r="1707">
          <cell r="B1707" t="str">
            <v>AC.22712</v>
          </cell>
          <cell r="C1707" t="str">
            <v>Ñoùng coïc theùp hình treân caïn cao &lt;=100mm, ñaát caáp II</v>
          </cell>
          <cell r="D1707" t="str">
            <v>100m coïc</v>
          </cell>
          <cell r="E1707">
            <v>1</v>
          </cell>
          <cell r="F1707">
            <v>17069000</v>
          </cell>
          <cell r="G1707">
            <v>127536</v>
          </cell>
          <cell r="H1707">
            <v>1750200</v>
          </cell>
        </row>
        <row r="1708">
          <cell r="B1708" t="str">
            <v>AC.22721</v>
          </cell>
          <cell r="C1708" t="str">
            <v>Ñoùng coïc theùp hình döôùi nöôùc cao &lt;=100mm, ñaát caáp I</v>
          </cell>
          <cell r="D1708" t="str">
            <v>100m coïc</v>
          </cell>
          <cell r="E1708">
            <v>1</v>
          </cell>
          <cell r="F1708">
            <v>17069000</v>
          </cell>
          <cell r="G1708">
            <v>148792</v>
          </cell>
          <cell r="H1708">
            <v>8133190</v>
          </cell>
        </row>
        <row r="1709">
          <cell r="B1709" t="str">
            <v>AC.22722</v>
          </cell>
          <cell r="C1709" t="str">
            <v>Ñoùng coïc theùp hình döôùi nöôùc cao &lt;=100mm, ñaát caáp II</v>
          </cell>
          <cell r="D1709" t="str">
            <v>100m coïc</v>
          </cell>
          <cell r="E1709">
            <v>1</v>
          </cell>
          <cell r="F1709">
            <v>17069000</v>
          </cell>
          <cell r="G1709">
            <v>170048</v>
          </cell>
          <cell r="H1709">
            <v>8515670</v>
          </cell>
        </row>
        <row r="1710">
          <cell r="B1710" t="str">
            <v>AC.23110</v>
          </cell>
          <cell r="C1710" t="str">
            <v>Nhoå coïc theùp hình, coïc oáng theùp hình laøm töôøng chaén ñaát, laøm saøn thao taùc treân caïn</v>
          </cell>
          <cell r="D1710" t="str">
            <v>100m coïc</v>
          </cell>
          <cell r="E1710">
            <v>1</v>
          </cell>
          <cell r="G1710">
            <v>113082</v>
          </cell>
          <cell r="H1710">
            <v>2128930</v>
          </cell>
        </row>
        <row r="1711">
          <cell r="B1711" t="str">
            <v>AC.23120</v>
          </cell>
          <cell r="C1711" t="str">
            <v>Nhoå coïc theùp hình, coïc oáng theùp hình laøm töôøng chaén ñaát, laøm saøn thao taùc döôùi nöôùc</v>
          </cell>
          <cell r="D1711" t="str">
            <v>100m coïc</v>
          </cell>
          <cell r="E1711">
            <v>1</v>
          </cell>
          <cell r="G1711">
            <v>242318</v>
          </cell>
          <cell r="H1711">
            <v>4045220</v>
          </cell>
        </row>
        <row r="1712">
          <cell r="B1712" t="str">
            <v>AC.23210</v>
          </cell>
          <cell r="C1712" t="str">
            <v>Nhoå coïc vaùn theùp Larsen 3, Larsen 4 treân caïn baèng buùa rung, caàn caåu</v>
          </cell>
          <cell r="D1712" t="str">
            <v>100m coïc</v>
          </cell>
          <cell r="E1712">
            <v>1</v>
          </cell>
          <cell r="G1712">
            <v>303961</v>
          </cell>
          <cell r="H1712">
            <v>5907250</v>
          </cell>
        </row>
        <row r="1713">
          <cell r="B1713" t="str">
            <v>AC.23220</v>
          </cell>
          <cell r="C1713" t="str">
            <v>Nhoå coïc vaùn theùp Larsen 3, Larsen 4 döôùi nöôùc baèng buùa rung, caàn caåu</v>
          </cell>
          <cell r="D1713" t="str">
            <v>100m coïc</v>
          </cell>
          <cell r="E1713">
            <v>1</v>
          </cell>
          <cell r="G1713">
            <v>366879</v>
          </cell>
          <cell r="H1713">
            <v>9168060</v>
          </cell>
        </row>
        <row r="1714">
          <cell r="B1714" t="str">
            <v>AC.25111</v>
          </cell>
          <cell r="C1714" t="str">
            <v>EÙp tröôùc coïc BT coát theùp chieàu daøi coïc &lt;=4m, kích thöôùc 15x15cm, ñaát caáp I</v>
          </cell>
          <cell r="D1714" t="str">
            <v>100m</v>
          </cell>
          <cell r="E1714">
            <v>1</v>
          </cell>
          <cell r="F1714">
            <v>3672360</v>
          </cell>
          <cell r="G1714">
            <v>271776</v>
          </cell>
          <cell r="H1714">
            <v>1982750</v>
          </cell>
        </row>
        <row r="1715">
          <cell r="B1715" t="str">
            <v>AC.25112</v>
          </cell>
          <cell r="C1715" t="str">
            <v>EÙp tröôùc coïc BT coát theùp chieàu daøi coïc &lt;=4m, kích thöôùc 20x20cm, ñaát caáp I</v>
          </cell>
          <cell r="D1715" t="str">
            <v>100m</v>
          </cell>
          <cell r="E1715">
            <v>1</v>
          </cell>
          <cell r="F1715">
            <v>11128400</v>
          </cell>
          <cell r="G1715">
            <v>492289</v>
          </cell>
          <cell r="H1715">
            <v>2873210</v>
          </cell>
        </row>
        <row r="1716">
          <cell r="B1716" t="str">
            <v>AC.25113</v>
          </cell>
          <cell r="C1716" t="str">
            <v>EÙp tröôùc coïc BT coát theùp chieàu daøi coïc &lt;=4m, kích thöôùc 25x25cm, ñaát caáp I</v>
          </cell>
          <cell r="D1716" t="str">
            <v>100m</v>
          </cell>
          <cell r="E1716">
            <v>1</v>
          </cell>
          <cell r="F1716">
            <v>17388100</v>
          </cell>
          <cell r="G1716">
            <v>579761</v>
          </cell>
          <cell r="H1716">
            <v>3383740</v>
          </cell>
        </row>
        <row r="1717">
          <cell r="B1717" t="str">
            <v>AC.25121</v>
          </cell>
          <cell r="C1717" t="str">
            <v>EÙp tröôùc coïc BT coát theùp chieàu daøi coïc &lt;=4m, kích thöôùc 15x15cm, ñaát caáp II</v>
          </cell>
          <cell r="D1717" t="str">
            <v>100m</v>
          </cell>
          <cell r="E1717">
            <v>1</v>
          </cell>
          <cell r="F1717">
            <v>3672360</v>
          </cell>
          <cell r="G1717">
            <v>312461</v>
          </cell>
          <cell r="H1717">
            <v>2279570</v>
          </cell>
        </row>
        <row r="1718">
          <cell r="B1718" t="str">
            <v>AC.25122</v>
          </cell>
          <cell r="C1718" t="str">
            <v>EÙp tröôùc coïc BT coát theùp chieàu daøi coïc &lt;=4m, kích thöôùc 20x20cm, ñaát caáp II</v>
          </cell>
          <cell r="D1718" t="str">
            <v>100m</v>
          </cell>
          <cell r="E1718">
            <v>1</v>
          </cell>
          <cell r="F1718">
            <v>11128400</v>
          </cell>
          <cell r="G1718">
            <v>565522</v>
          </cell>
          <cell r="H1718">
            <v>3300630</v>
          </cell>
        </row>
        <row r="1719">
          <cell r="B1719" t="str">
            <v>AC.25123</v>
          </cell>
          <cell r="C1719" t="str">
            <v>EÙp tröôùc coïc BT coát theùp chieàu daøi coïc &lt;=4m, kích thöôùc 25x25cm, ñaát caáp II</v>
          </cell>
          <cell r="D1719" t="str">
            <v>100m</v>
          </cell>
          <cell r="E1719">
            <v>1</v>
          </cell>
          <cell r="F1719">
            <v>17388100</v>
          </cell>
          <cell r="G1719">
            <v>707919</v>
          </cell>
          <cell r="H1719">
            <v>4131720</v>
          </cell>
        </row>
        <row r="1720">
          <cell r="B1720" t="str">
            <v>AC.25211</v>
          </cell>
          <cell r="C1720" t="str">
            <v>EÙp tröôùc coïc BT coát theùp chieàu daøi coïc &gt;4m, kích thöôùc 15x15cm, ñaát caáp I</v>
          </cell>
          <cell r="D1720" t="str">
            <v>100m</v>
          </cell>
          <cell r="E1720">
            <v>1</v>
          </cell>
          <cell r="F1720">
            <v>3672360</v>
          </cell>
          <cell r="G1720">
            <v>252247</v>
          </cell>
          <cell r="H1720">
            <v>1840280</v>
          </cell>
        </row>
        <row r="1721">
          <cell r="B1721" t="str">
            <v>AC.25212</v>
          </cell>
          <cell r="C1721" t="str">
            <v>EÙp tröôùc coïc BT coát theùp chieàu daøi coïc &gt;4m, kích thöôùc 20x20cm, ñaát caáp I</v>
          </cell>
          <cell r="D1721" t="str">
            <v>100m</v>
          </cell>
          <cell r="E1721">
            <v>1</v>
          </cell>
          <cell r="F1721">
            <v>11128400</v>
          </cell>
          <cell r="G1721">
            <v>457706</v>
          </cell>
          <cell r="H1721">
            <v>2671370</v>
          </cell>
        </row>
        <row r="1722">
          <cell r="B1722" t="str">
            <v>AC.25213</v>
          </cell>
          <cell r="C1722" t="str">
            <v>EÙp tröôùc coïc BT coát theùp chieàu daøi coïc &gt;4m, kích thöôùc 25x25cm, ñaát caáp I</v>
          </cell>
          <cell r="D1722" t="str">
            <v>100m</v>
          </cell>
          <cell r="E1722">
            <v>1</v>
          </cell>
          <cell r="F1722">
            <v>17388100</v>
          </cell>
          <cell r="G1722">
            <v>508563</v>
          </cell>
          <cell r="H1722">
            <v>2968190</v>
          </cell>
        </row>
        <row r="1723">
          <cell r="B1723" t="str">
            <v>AC.25221</v>
          </cell>
          <cell r="C1723" t="str">
            <v>EÙp tröôùc coïc BT coát theùp chieàu daøi coïc &gt;4m, kích thöôùc 15x15cm, ñaát caáp II</v>
          </cell>
          <cell r="D1723" t="str">
            <v>100m</v>
          </cell>
          <cell r="E1723">
            <v>1</v>
          </cell>
          <cell r="F1723">
            <v>3672360</v>
          </cell>
          <cell r="G1723">
            <v>296187</v>
          </cell>
          <cell r="H1723">
            <v>2160840</v>
          </cell>
        </row>
        <row r="1724">
          <cell r="B1724" t="str">
            <v>AC.25222</v>
          </cell>
          <cell r="C1724" t="str">
            <v>EÙp tröôùc coïc BT coát theùp chieàu daøi coïc &gt;4m, kích thöôùc 20x20cm, ñaát caáp II</v>
          </cell>
          <cell r="D1724" t="str">
            <v>100m</v>
          </cell>
          <cell r="E1724">
            <v>1</v>
          </cell>
          <cell r="F1724">
            <v>11128400</v>
          </cell>
          <cell r="G1724">
            <v>498391</v>
          </cell>
          <cell r="H1724">
            <v>2908830</v>
          </cell>
        </row>
        <row r="1725">
          <cell r="B1725" t="str">
            <v>AC.25223</v>
          </cell>
          <cell r="C1725" t="str">
            <v>EÙp tröôùc coïc BT coát theùp chieàu daøi coïc &gt;4m, kích thöôùc 25x25cm, ñaát caáp II</v>
          </cell>
          <cell r="D1725" t="str">
            <v>100m</v>
          </cell>
          <cell r="E1725">
            <v>1</v>
          </cell>
          <cell r="F1725">
            <v>17388100</v>
          </cell>
          <cell r="G1725">
            <v>624515</v>
          </cell>
          <cell r="H1725">
            <v>3621190</v>
          </cell>
        </row>
        <row r="1726">
          <cell r="B1726" t="str">
            <v>AC.26111</v>
          </cell>
          <cell r="C1726" t="str">
            <v>EÙp tröôùc coïc BT coát theùp chieàu daøi coïc &lt;=4m, kích thöôùc 30x30cm, ñaát caáp I</v>
          </cell>
          <cell r="D1726" t="str">
            <v>100m</v>
          </cell>
          <cell r="E1726">
            <v>1</v>
          </cell>
          <cell r="F1726">
            <v>25038900</v>
          </cell>
          <cell r="G1726">
            <v>834042</v>
          </cell>
          <cell r="H1726">
            <v>5052890</v>
          </cell>
        </row>
        <row r="1727">
          <cell r="B1727" t="str">
            <v>AC.26112</v>
          </cell>
          <cell r="C1727" t="str">
            <v>EÙp tröôùc coïc BT coát theùp chieàu daøi coïc &lt;=4m, kích thöôùc 35x35cm, ñaát caáp I</v>
          </cell>
          <cell r="D1727" t="str">
            <v>100m</v>
          </cell>
          <cell r="E1727">
            <v>1</v>
          </cell>
          <cell r="F1727">
            <v>34080600</v>
          </cell>
          <cell r="G1727">
            <v>1135110</v>
          </cell>
          <cell r="H1727">
            <v>6876860</v>
          </cell>
        </row>
        <row r="1728">
          <cell r="B1728" t="str">
            <v>AC.26113</v>
          </cell>
          <cell r="C1728" t="str">
            <v>EÙp tröôùc coïc BT coát theùp chieàu daøi coïc &lt;=4m, kích thöôùc 40x40cm, ñaát caáp I</v>
          </cell>
          <cell r="D1728" t="str">
            <v>100m</v>
          </cell>
          <cell r="E1728">
            <v>1</v>
          </cell>
          <cell r="F1728">
            <v>44513500</v>
          </cell>
          <cell r="G1728">
            <v>1476870</v>
          </cell>
          <cell r="H1728">
            <v>9366330</v>
          </cell>
        </row>
        <row r="1729">
          <cell r="B1729" t="str">
            <v>AC.26121</v>
          </cell>
          <cell r="C1729" t="str">
            <v>EÙp tröôùc coïc BT coát theùp chieàu daøi coïc &lt;=4m, kích thöôùc 30x30cm, ñaát caáp II</v>
          </cell>
          <cell r="D1729" t="str">
            <v>100m</v>
          </cell>
          <cell r="E1729">
            <v>1</v>
          </cell>
          <cell r="F1729">
            <v>25038900</v>
          </cell>
          <cell r="G1729">
            <v>1017130</v>
          </cell>
          <cell r="H1729">
            <v>6162060</v>
          </cell>
        </row>
        <row r="1730">
          <cell r="B1730" t="str">
            <v>AC.26122</v>
          </cell>
          <cell r="C1730" t="str">
            <v>EÙp tröôùc coïc BT coát theùp chieàu daøi coïc &lt;=4m, kích thöôùc 35x35cm, ñaát caáp II</v>
          </cell>
          <cell r="D1730" t="str">
            <v>100m</v>
          </cell>
          <cell r="E1730">
            <v>1</v>
          </cell>
          <cell r="F1730">
            <v>34080600</v>
          </cell>
          <cell r="G1730">
            <v>1383290</v>
          </cell>
          <cell r="H1730">
            <v>8380400</v>
          </cell>
        </row>
        <row r="1731">
          <cell r="B1731" t="str">
            <v>AC.26123</v>
          </cell>
          <cell r="C1731" t="str">
            <v>EÙp tröôùc coïc BT coát theùp chieàu daøi coïc &lt;=4m, kích thöôùc 40x40cm, ñaát caáp II</v>
          </cell>
          <cell r="D1731" t="str">
            <v>100m</v>
          </cell>
          <cell r="E1731">
            <v>1</v>
          </cell>
          <cell r="F1731">
            <v>44513500</v>
          </cell>
          <cell r="G1731">
            <v>1798280</v>
          </cell>
          <cell r="H1731">
            <v>10906800</v>
          </cell>
        </row>
        <row r="1732">
          <cell r="B1732" t="str">
            <v>AC.26211</v>
          </cell>
          <cell r="C1732" t="str">
            <v>EÙp tröôùc coïc BT coát theùp chieàu daøi coïc &lt;=4m, kích thöôùc 30x30cm, ñaát caáp I</v>
          </cell>
          <cell r="D1732" t="str">
            <v>100m</v>
          </cell>
          <cell r="E1732">
            <v>1</v>
          </cell>
          <cell r="F1732">
            <v>25038900</v>
          </cell>
          <cell r="G1732">
            <v>732330</v>
          </cell>
          <cell r="H1732">
            <v>4436680</v>
          </cell>
        </row>
        <row r="1733">
          <cell r="B1733" t="str">
            <v>AC.26212</v>
          </cell>
          <cell r="C1733" t="str">
            <v>EÙp tröôùc coïc BT coát theùp chieàu daøi coïc &lt;=4m, kích thöôùc 35x35cm, ñaát caáp I</v>
          </cell>
          <cell r="D1733" t="str">
            <v>100m</v>
          </cell>
          <cell r="E1733">
            <v>1</v>
          </cell>
          <cell r="F1733">
            <v>34080600</v>
          </cell>
          <cell r="G1733">
            <v>996783</v>
          </cell>
          <cell r="H1733">
            <v>6038820</v>
          </cell>
        </row>
        <row r="1734">
          <cell r="B1734" t="str">
            <v>AC.26213</v>
          </cell>
          <cell r="C1734" t="str">
            <v>EÙp tröôùc coïc BT coát theùp chieàu daøi coïc &lt;=4m, kích thöôùc 40x40cm, ñaát caáp I</v>
          </cell>
          <cell r="D1734" t="str">
            <v>100m</v>
          </cell>
          <cell r="E1734">
            <v>1</v>
          </cell>
          <cell r="F1734">
            <v>44513500</v>
          </cell>
          <cell r="G1734">
            <v>1293780</v>
          </cell>
          <cell r="H1734">
            <v>7850460</v>
          </cell>
        </row>
        <row r="1735">
          <cell r="B1735" t="str">
            <v>AC.26221</v>
          </cell>
          <cell r="C1735" t="str">
            <v>EÙp tröôùc coïc BT coát theùp chieàu daøi coïc &lt;=4m, kích thöôùc 30x30cm, ñaát caáp II</v>
          </cell>
          <cell r="D1735" t="str">
            <v>100m</v>
          </cell>
          <cell r="E1735">
            <v>1</v>
          </cell>
          <cell r="F1735">
            <v>25038900</v>
          </cell>
          <cell r="G1735">
            <v>899139</v>
          </cell>
          <cell r="H1735">
            <v>5422610</v>
          </cell>
        </row>
        <row r="1736">
          <cell r="B1736" t="str">
            <v>AC.26222</v>
          </cell>
          <cell r="C1736" t="str">
            <v>EÙp tröôùc coïc BT coát theùp chieàu daøi coïc &lt;=4m, kích thöôùc 35x35cm, ñaát caáp II</v>
          </cell>
          <cell r="D1736" t="str">
            <v>100m</v>
          </cell>
          <cell r="E1736">
            <v>1</v>
          </cell>
          <cell r="F1736">
            <v>34080600</v>
          </cell>
          <cell r="G1736">
            <v>1224620</v>
          </cell>
          <cell r="H1736">
            <v>7357500</v>
          </cell>
        </row>
        <row r="1737">
          <cell r="B1737" t="str">
            <v>AC.26223</v>
          </cell>
          <cell r="C1737" t="str">
            <v>EÙp tröôùc coïc BT coát theùp chieàu daøi coïc &lt;=4m, kích thöôùc 40x40cm, ñaát caáp II</v>
          </cell>
          <cell r="D1737" t="str">
            <v>100m</v>
          </cell>
          <cell r="E1737">
            <v>1</v>
          </cell>
          <cell r="F1737">
            <v>44513500</v>
          </cell>
          <cell r="G1737">
            <v>1590780</v>
          </cell>
          <cell r="H1737">
            <v>9575840</v>
          </cell>
        </row>
        <row r="1738">
          <cell r="B1738" t="str">
            <v>AC.27110</v>
          </cell>
          <cell r="C1738" t="str">
            <v>Nhoå coïc cöø Larsen baèng maùy eùp thuyû löïc</v>
          </cell>
          <cell r="D1738" t="str">
            <v>100m</v>
          </cell>
          <cell r="E1738">
            <v>1</v>
          </cell>
          <cell r="G1738">
            <v>303961</v>
          </cell>
          <cell r="H1738">
            <v>2304530</v>
          </cell>
        </row>
        <row r="1739">
          <cell r="B1739" t="str">
            <v>AC.27120</v>
          </cell>
          <cell r="C1739" t="str">
            <v>eùp coïc cöø Larsen baèng maùy eùp thuyû löïc</v>
          </cell>
          <cell r="D1739" t="str">
            <v>100m</v>
          </cell>
          <cell r="E1739">
            <v>1</v>
          </cell>
          <cell r="G1739">
            <v>914008</v>
          </cell>
          <cell r="H1739">
            <v>3456800</v>
          </cell>
        </row>
        <row r="1740">
          <cell r="B1740" t="str">
            <v>AC.28111</v>
          </cell>
          <cell r="C1740" t="str">
            <v>EÙp sau coïc BT coát theùp chieàu daøi coïc &lt;=4m, kích thöôùc 10x10cm, ñaát caáp I</v>
          </cell>
          <cell r="D1740" t="str">
            <v>100m</v>
          </cell>
          <cell r="E1740">
            <v>1</v>
          </cell>
          <cell r="F1740">
            <v>2550250</v>
          </cell>
          <cell r="G1740">
            <v>423124</v>
          </cell>
          <cell r="H1740">
            <v>488161</v>
          </cell>
        </row>
        <row r="1741">
          <cell r="B1741" t="str">
            <v>AC.28112</v>
          </cell>
          <cell r="C1741" t="str">
            <v>EÙp sau coïc BT coát theùp chieàu daøi coïc &lt;=4m, kích thöôùc 15x15cm, ñaát caáp I</v>
          </cell>
          <cell r="D1741" t="str">
            <v>100m</v>
          </cell>
          <cell r="E1741">
            <v>1</v>
          </cell>
          <cell r="F1741">
            <v>3672360</v>
          </cell>
          <cell r="G1741">
            <v>508563</v>
          </cell>
          <cell r="H1741">
            <v>586732</v>
          </cell>
        </row>
        <row r="1742">
          <cell r="B1742" t="str">
            <v>AC.28113</v>
          </cell>
          <cell r="C1742" t="str">
            <v>EÙp sau coïc BT coát theùp chieàu daøi coïc &lt;=4m, kích thöôùc 20x20cm, ñaát caáp I</v>
          </cell>
          <cell r="D1742" t="str">
            <v>100m</v>
          </cell>
          <cell r="E1742">
            <v>1</v>
          </cell>
          <cell r="F1742">
            <v>11128400</v>
          </cell>
          <cell r="G1742">
            <v>634686</v>
          </cell>
          <cell r="H1742">
            <v>734588</v>
          </cell>
        </row>
        <row r="1743">
          <cell r="B1743" t="str">
            <v>AC.28121</v>
          </cell>
          <cell r="C1743" t="str">
            <v>EÙp sau coïc BT coát theùp chieàu daøi coïc &lt;=4m, kích thöôùc 10x10cm, ñaát caáp II</v>
          </cell>
          <cell r="D1743" t="str">
            <v>100m</v>
          </cell>
          <cell r="E1743">
            <v>1</v>
          </cell>
          <cell r="F1743">
            <v>2550250</v>
          </cell>
          <cell r="G1743">
            <v>486186</v>
          </cell>
          <cell r="H1743">
            <v>560916</v>
          </cell>
        </row>
        <row r="1744">
          <cell r="B1744" t="str">
            <v>AC.28122</v>
          </cell>
          <cell r="C1744" t="str">
            <v>EÙp sau coïc BT coát theùp chieàu daøi coïc &lt;=4m, kích thöôùc 15x15cm, ñaát caáp II</v>
          </cell>
          <cell r="D1744" t="str">
            <v>100m</v>
          </cell>
          <cell r="E1744">
            <v>1</v>
          </cell>
          <cell r="F1744">
            <v>3672360</v>
          </cell>
          <cell r="G1744">
            <v>585050</v>
          </cell>
          <cell r="H1744">
            <v>673568</v>
          </cell>
        </row>
        <row r="1745">
          <cell r="B1745" t="str">
            <v>AC.28123</v>
          </cell>
          <cell r="C1745" t="str">
            <v>EÙp sau coïc BT coát theùp chieàu daøi coïc &lt;=4m, kích thöôùc 20x20cm, ñaát caáp II</v>
          </cell>
          <cell r="D1745" t="str">
            <v>100m</v>
          </cell>
          <cell r="E1745">
            <v>1</v>
          </cell>
          <cell r="F1745">
            <v>11128400</v>
          </cell>
          <cell r="G1745">
            <v>761623</v>
          </cell>
          <cell r="H1745">
            <v>880098</v>
          </cell>
        </row>
        <row r="1746">
          <cell r="B1746" t="str">
            <v>AC.28212</v>
          </cell>
          <cell r="C1746" t="str">
            <v>EÙp sau coïc BT coát theùp chieàu daøi coïc &gt;4m, kích thöôùc 15x15cm, ñaát caáp I</v>
          </cell>
          <cell r="D1746" t="str">
            <v>100m</v>
          </cell>
          <cell r="E1746">
            <v>1</v>
          </cell>
          <cell r="F1746">
            <v>3672360</v>
          </cell>
          <cell r="G1746">
            <v>472760</v>
          </cell>
          <cell r="H1746">
            <v>544487</v>
          </cell>
        </row>
        <row r="1747">
          <cell r="B1747" t="str">
            <v>AC.28213</v>
          </cell>
          <cell r="C1747" t="str">
            <v>EÙp sau coïc BT coát theùp chieàu daøi coïc &gt;4m, kích thöôùc 20x20cm, ñaát caáp I</v>
          </cell>
          <cell r="D1747" t="str">
            <v>100m</v>
          </cell>
          <cell r="E1747">
            <v>1</v>
          </cell>
          <cell r="F1747">
            <v>11128400</v>
          </cell>
          <cell r="G1747">
            <v>577727</v>
          </cell>
          <cell r="H1747">
            <v>666527</v>
          </cell>
        </row>
        <row r="1748">
          <cell r="B1748" t="str">
            <v>AC.28222</v>
          </cell>
          <cell r="C1748" t="str">
            <v>EÙp sau coïc BT coát theùp chieàu daøi coïc &gt;4m, kích thöôùc 15x15cm, ñaát caáp II</v>
          </cell>
          <cell r="D1748" t="str">
            <v>100m</v>
          </cell>
          <cell r="E1748">
            <v>1</v>
          </cell>
          <cell r="F1748">
            <v>3672360</v>
          </cell>
          <cell r="G1748">
            <v>541517</v>
          </cell>
          <cell r="H1748">
            <v>624283</v>
          </cell>
        </row>
        <row r="1749">
          <cell r="B1749" t="str">
            <v>AC.28223</v>
          </cell>
          <cell r="C1749" t="str">
            <v>EÙp sau coïc BT coát theùp chieàu daøi coïc &gt;4m, kích thöôùc 20x20cm, ñaát caáp II</v>
          </cell>
          <cell r="D1749" t="str">
            <v>100m</v>
          </cell>
          <cell r="E1749">
            <v>1</v>
          </cell>
          <cell r="F1749">
            <v>11128400</v>
          </cell>
          <cell r="G1749">
            <v>649739</v>
          </cell>
          <cell r="H1749">
            <v>751017</v>
          </cell>
        </row>
        <row r="1750">
          <cell r="B1750" t="str">
            <v>AC.29111</v>
          </cell>
          <cell r="C1750" t="str">
            <v>Noái coïc vaùn theùp Larsan treân caïn</v>
          </cell>
          <cell r="D1750" t="str">
            <v>1 moái noái</v>
          </cell>
          <cell r="E1750">
            <v>1</v>
          </cell>
          <cell r="F1750">
            <v>92847</v>
          </cell>
          <cell r="G1750">
            <v>21256</v>
          </cell>
          <cell r="H1750">
            <v>57601</v>
          </cell>
        </row>
        <row r="1751">
          <cell r="B1751" t="str">
            <v>AC.29121</v>
          </cell>
          <cell r="C1751" t="str">
            <v>Noái coïc vaùn theùp Larsan döôùi nöôùc</v>
          </cell>
          <cell r="D1751" t="str">
            <v>1 moái noái</v>
          </cell>
          <cell r="E1751">
            <v>1</v>
          </cell>
          <cell r="F1751">
            <v>105125</v>
          </cell>
          <cell r="G1751">
            <v>27633</v>
          </cell>
          <cell r="H1751">
            <v>368418</v>
          </cell>
        </row>
        <row r="1752">
          <cell r="B1752" t="str">
            <v>AC.29211</v>
          </cell>
          <cell r="C1752" t="str">
            <v>Noái coïc theùp hình</v>
          </cell>
          <cell r="D1752" t="str">
            <v>1 moái noái</v>
          </cell>
          <cell r="E1752">
            <v>1</v>
          </cell>
          <cell r="F1752">
            <v>163350</v>
          </cell>
          <cell r="G1752">
            <v>63768</v>
          </cell>
          <cell r="H1752">
            <v>54928</v>
          </cell>
        </row>
        <row r="1753">
          <cell r="B1753" t="str">
            <v>AC.29221</v>
          </cell>
          <cell r="C1753" t="str">
            <v>Noái coïc oáng theùp</v>
          </cell>
          <cell r="D1753" t="str">
            <v>1 moái noái</v>
          </cell>
          <cell r="E1753">
            <v>1</v>
          </cell>
          <cell r="F1753">
            <v>137500</v>
          </cell>
          <cell r="G1753">
            <v>106280</v>
          </cell>
          <cell r="H1753">
            <v>76899</v>
          </cell>
        </row>
        <row r="1754">
          <cell r="B1754" t="str">
            <v>AC.29311</v>
          </cell>
          <cell r="C1754" t="str">
            <v>Noái coïc BTCT vuoâng, kích thöôùc coïc 20x20cm</v>
          </cell>
          <cell r="D1754" t="str">
            <v>1 moái noái</v>
          </cell>
          <cell r="E1754">
            <v>1</v>
          </cell>
          <cell r="F1754">
            <v>83796</v>
          </cell>
          <cell r="G1754">
            <v>12328</v>
          </cell>
          <cell r="H1754">
            <v>10776</v>
          </cell>
        </row>
        <row r="1755">
          <cell r="B1755" t="str">
            <v>AC.29321</v>
          </cell>
          <cell r="C1755" t="str">
            <v>Noái coïc BTCT vuoâng, kích thöôùc coïc 25x25cm</v>
          </cell>
          <cell r="D1755" t="str">
            <v>1 moái noái</v>
          </cell>
          <cell r="E1755">
            <v>1</v>
          </cell>
          <cell r="F1755">
            <v>92345</v>
          </cell>
          <cell r="G1755">
            <v>14454</v>
          </cell>
          <cell r="H1755">
            <v>12932</v>
          </cell>
        </row>
        <row r="1756">
          <cell r="B1756" t="str">
            <v>AC.29331</v>
          </cell>
          <cell r="C1756" t="str">
            <v>Noái coïc BTCT vuoâng, kích thöôùc coïc 30x30cm</v>
          </cell>
          <cell r="D1756" t="str">
            <v>1 moái noái</v>
          </cell>
          <cell r="E1756">
            <v>1</v>
          </cell>
          <cell r="F1756">
            <v>105691</v>
          </cell>
          <cell r="G1756">
            <v>32734</v>
          </cell>
          <cell r="H1756">
            <v>16164</v>
          </cell>
        </row>
        <row r="1757">
          <cell r="B1757" t="str">
            <v>AC.29341</v>
          </cell>
          <cell r="C1757" t="str">
            <v>Noái coïc BTCT vuoâng, kích thöôùc coïc 35x35cm</v>
          </cell>
          <cell r="D1757" t="str">
            <v>1 moái noái</v>
          </cell>
          <cell r="E1757">
            <v>1</v>
          </cell>
          <cell r="F1757">
            <v>199845</v>
          </cell>
          <cell r="G1757">
            <v>34435</v>
          </cell>
          <cell r="H1757">
            <v>19397</v>
          </cell>
        </row>
        <row r="1758">
          <cell r="B1758" t="str">
            <v>AC.29351</v>
          </cell>
          <cell r="C1758" t="str">
            <v>Noái coïc BTCT vuoâng, kích thöôùc coïc 40x40cm</v>
          </cell>
          <cell r="D1758" t="str">
            <v>1 moái noái</v>
          </cell>
          <cell r="E1758">
            <v>1</v>
          </cell>
          <cell r="F1758">
            <v>331363</v>
          </cell>
          <cell r="G1758">
            <v>40812</v>
          </cell>
          <cell r="H1758">
            <v>24785</v>
          </cell>
        </row>
        <row r="1759">
          <cell r="B1759" t="str">
            <v>AC.29411</v>
          </cell>
          <cell r="C1759" t="str">
            <v>Noái coïc oáng BTCT Þcoïc &lt;=600mm</v>
          </cell>
          <cell r="D1759" t="str">
            <v>1 moái noái</v>
          </cell>
          <cell r="E1759">
            <v>1</v>
          </cell>
          <cell r="F1759">
            <v>151331</v>
          </cell>
          <cell r="G1759">
            <v>31884</v>
          </cell>
          <cell r="H1759">
            <v>39872</v>
          </cell>
        </row>
        <row r="1760">
          <cell r="B1760" t="str">
            <v>AC.29421</v>
          </cell>
          <cell r="C1760" t="str">
            <v>Noái coïc oáng BTCT Þcoïc &gt;600 ñeán &lt;=1000mm</v>
          </cell>
          <cell r="D1760" t="str">
            <v>1 moái noái</v>
          </cell>
          <cell r="E1760">
            <v>1</v>
          </cell>
          <cell r="F1760">
            <v>309488</v>
          </cell>
          <cell r="G1760">
            <v>63768</v>
          </cell>
          <cell r="H1760">
            <v>80822</v>
          </cell>
        </row>
        <row r="1761">
          <cell r="B1761" t="str">
            <v>AC.24111</v>
          </cell>
          <cell r="C1761" t="str">
            <v>Thi coâng coïc caùt chieàu daøi coïc &lt;=7m, Þcoïc 330mm, ñaát caáp I</v>
          </cell>
          <cell r="D1761" t="str">
            <v>100m</v>
          </cell>
          <cell r="E1761">
            <v>1</v>
          </cell>
          <cell r="F1761">
            <v>810432</v>
          </cell>
          <cell r="G1761">
            <v>276269</v>
          </cell>
          <cell r="H1761">
            <v>4187020</v>
          </cell>
        </row>
        <row r="1762">
          <cell r="B1762" t="str">
            <v>AC.24112</v>
          </cell>
          <cell r="C1762" t="str">
            <v>Thi coâng coïc caùt chieàu daøi coïc &lt;=7m, Þcoïc 430mm, ñaát caáp I</v>
          </cell>
          <cell r="D1762" t="str">
            <v>100m</v>
          </cell>
          <cell r="E1762">
            <v>1</v>
          </cell>
          <cell r="F1762">
            <v>1414480</v>
          </cell>
          <cell r="G1762">
            <v>494522</v>
          </cell>
          <cell r="H1762">
            <v>4466160</v>
          </cell>
        </row>
        <row r="1763">
          <cell r="B1763" t="str">
            <v>AC.24121</v>
          </cell>
          <cell r="C1763" t="str">
            <v>Thi coâng coïc caùt chieàu daøi coïc &lt;=7m, Þcoïc 330mm, ñaát caáp II</v>
          </cell>
          <cell r="D1763" t="str">
            <v>100m</v>
          </cell>
          <cell r="E1763">
            <v>1</v>
          </cell>
          <cell r="F1763">
            <v>810432</v>
          </cell>
          <cell r="G1763">
            <v>296003</v>
          </cell>
          <cell r="H1763">
            <v>4466160</v>
          </cell>
        </row>
        <row r="1764">
          <cell r="B1764" t="str">
            <v>AC.24122</v>
          </cell>
          <cell r="C1764" t="str">
            <v>Thi coâng coïc caùt chieàu daøi coïc &lt;=7m, Þcoïc 430mm, ñaát caáp II</v>
          </cell>
          <cell r="D1764" t="str">
            <v>100m</v>
          </cell>
          <cell r="E1764">
            <v>1</v>
          </cell>
          <cell r="F1764">
            <v>1414480</v>
          </cell>
          <cell r="G1764">
            <v>530042</v>
          </cell>
          <cell r="H1764">
            <v>4884860</v>
          </cell>
        </row>
        <row r="1765">
          <cell r="B1765" t="str">
            <v>AC.24211</v>
          </cell>
          <cell r="C1765" t="str">
            <v>Thi coâng coïc caùt chieàu daøi coïc &gt;7m ñeán &lt;=12m, Þcoïc 330mm, ñaát caáp I</v>
          </cell>
          <cell r="D1765" t="str">
            <v>100m</v>
          </cell>
          <cell r="E1765">
            <v>1</v>
          </cell>
          <cell r="F1765">
            <v>810432</v>
          </cell>
          <cell r="G1765">
            <v>315736</v>
          </cell>
          <cell r="H1765">
            <v>3768320</v>
          </cell>
        </row>
        <row r="1766">
          <cell r="B1766" t="str">
            <v>AC.24212</v>
          </cell>
          <cell r="C1766" t="str">
            <v>Thi coâng coïc caùt chieàu daøi coïc &gt;7 ñeán &lt;=12m, Þcoïc 430mm, ñaát caáp I</v>
          </cell>
          <cell r="D1766" t="str">
            <v>100m</v>
          </cell>
          <cell r="E1766">
            <v>1</v>
          </cell>
          <cell r="F1766">
            <v>1414480</v>
          </cell>
          <cell r="G1766">
            <v>565167</v>
          </cell>
          <cell r="H1766">
            <v>4019540</v>
          </cell>
        </row>
        <row r="1767">
          <cell r="B1767" t="str">
            <v>AC.24221</v>
          </cell>
          <cell r="C1767" t="str">
            <v>Thi coâng coïc caùt chieàu daøi coïc &gt;7 ñeán &lt;=12m, Þcoïc 330mm, ñaát caáp II</v>
          </cell>
          <cell r="D1767" t="str">
            <v>100m</v>
          </cell>
          <cell r="E1767">
            <v>1</v>
          </cell>
          <cell r="F1767">
            <v>810432</v>
          </cell>
          <cell r="G1767">
            <v>335470</v>
          </cell>
          <cell r="H1767">
            <v>4019540</v>
          </cell>
        </row>
        <row r="1768">
          <cell r="B1768" t="str">
            <v>AC.24222</v>
          </cell>
          <cell r="C1768" t="str">
            <v>Thi coâng coïc caùt chieàu daøi coïc &gt;7 ñeán &lt;=12m, Þcoïc 430mm, ñaát caáp II</v>
          </cell>
          <cell r="D1768" t="str">
            <v>100m</v>
          </cell>
          <cell r="E1768">
            <v>1</v>
          </cell>
          <cell r="F1768">
            <v>1414480</v>
          </cell>
          <cell r="G1768">
            <v>600688</v>
          </cell>
          <cell r="H1768">
            <v>4396370</v>
          </cell>
        </row>
        <row r="1769">
          <cell r="B1769" t="str">
            <v>AC.24311</v>
          </cell>
          <cell r="C1769" t="str">
            <v>Thi coâng coïc caùt chieàu daøi coïc &gt;12m, Þcoïc 330mm, ñaát caáp I</v>
          </cell>
          <cell r="D1769" t="str">
            <v>100m</v>
          </cell>
          <cell r="E1769">
            <v>1</v>
          </cell>
          <cell r="F1769">
            <v>810432</v>
          </cell>
          <cell r="G1769">
            <v>355203</v>
          </cell>
          <cell r="H1769">
            <v>3391490</v>
          </cell>
        </row>
        <row r="1770">
          <cell r="B1770" t="str">
            <v>AC.24312</v>
          </cell>
          <cell r="C1770" t="str">
            <v>Thi coâng coïc caùt chieàu daøi coïc &gt;12m, Þcoïc 430mm, ñaát caáp II</v>
          </cell>
          <cell r="D1770" t="str">
            <v>100m</v>
          </cell>
          <cell r="E1770">
            <v>1</v>
          </cell>
          <cell r="F1770">
            <v>1414480</v>
          </cell>
          <cell r="G1770">
            <v>635813</v>
          </cell>
          <cell r="H1770">
            <v>3614800</v>
          </cell>
        </row>
        <row r="1771">
          <cell r="B1771" t="str">
            <v>AC.24321</v>
          </cell>
          <cell r="C1771" t="str">
            <v>Thi coâng coïc caùt chieàu daøi coïc &gt;12m, Þcoïc 430mm, ñaát caáp I</v>
          </cell>
          <cell r="D1771" t="str">
            <v>100m</v>
          </cell>
          <cell r="E1771">
            <v>1</v>
          </cell>
          <cell r="F1771">
            <v>810432</v>
          </cell>
          <cell r="G1771">
            <v>374937</v>
          </cell>
          <cell r="H1771">
            <v>3614800</v>
          </cell>
        </row>
        <row r="1772">
          <cell r="B1772" t="str">
            <v>AC.24322</v>
          </cell>
          <cell r="C1772" t="str">
            <v>Thi coâng coïc caùt chieàu daøi coïc &gt;12m, Þcoïc 430mm, ñaát caáp II</v>
          </cell>
          <cell r="D1772" t="str">
            <v>100m</v>
          </cell>
          <cell r="E1772">
            <v>1</v>
          </cell>
          <cell r="F1772">
            <v>1414480</v>
          </cell>
          <cell r="G1772">
            <v>671334</v>
          </cell>
          <cell r="H1772">
            <v>4047460</v>
          </cell>
        </row>
        <row r="1773">
          <cell r="B1773" t="str">
            <v>AC.31110</v>
          </cell>
          <cell r="C1773" t="str">
            <v>Khoan taïo loã vaøo ñaát treân caïn, Þloã khoan 800mm, khoan baèng maùy khoan VRM HD, Lepper (hoaëc töông töï)</v>
          </cell>
          <cell r="D1773" t="str">
            <v>m</v>
          </cell>
          <cell r="E1773">
            <v>1</v>
          </cell>
          <cell r="F1773">
            <v>12240</v>
          </cell>
          <cell r="G1773">
            <v>89275</v>
          </cell>
          <cell r="H1773">
            <v>391362</v>
          </cell>
        </row>
        <row r="1774">
          <cell r="B1774" t="str">
            <v>AC.31120</v>
          </cell>
          <cell r="C1774" t="str">
            <v>Khoan taïo loã vaøo ñaát treân caïn, Þloã khoan 1000mm, khoan baèng maùy khoan VRM HD, Lepper (hoaëc töông töï)</v>
          </cell>
          <cell r="D1774" t="str">
            <v>m</v>
          </cell>
          <cell r="E1774">
            <v>1</v>
          </cell>
          <cell r="F1774">
            <v>14280</v>
          </cell>
          <cell r="G1774">
            <v>98203</v>
          </cell>
          <cell r="H1774">
            <v>430498</v>
          </cell>
        </row>
        <row r="1775">
          <cell r="B1775" t="str">
            <v>AC.31130</v>
          </cell>
          <cell r="C1775" t="str">
            <v>Khoan taïo loã vaøo ñaát treân caïn, Þloã khoan 1200mm, khoan baèng maùy khoan VRM HD, Lepper (hoaëc töông töï)</v>
          </cell>
          <cell r="D1775" t="str">
            <v>m</v>
          </cell>
          <cell r="E1775">
            <v>1</v>
          </cell>
          <cell r="F1775">
            <v>17340</v>
          </cell>
          <cell r="G1775">
            <v>107555</v>
          </cell>
          <cell r="H1775">
            <v>469634</v>
          </cell>
        </row>
        <row r="1776">
          <cell r="B1776" t="str">
            <v>AC.31140</v>
          </cell>
          <cell r="C1776" t="str">
            <v>Khoan taïo loã vaøo ñaát treân caïn, Þloã khoan 1300mm, khoan baèng maùy khoan VRM HD, Lepper (hoaëc töông töï)</v>
          </cell>
          <cell r="D1776" t="str">
            <v>m</v>
          </cell>
          <cell r="E1776">
            <v>1</v>
          </cell>
          <cell r="F1776">
            <v>18360</v>
          </cell>
          <cell r="G1776">
            <v>112657</v>
          </cell>
          <cell r="H1776">
            <v>498986</v>
          </cell>
        </row>
        <row r="1777">
          <cell r="B1777" t="str">
            <v>AC.31150</v>
          </cell>
          <cell r="C1777" t="str">
            <v>Khoan taïo loã vaøo ñaát treân caïn, Þloã khoan 1400mm, khoan baèng maùy khoan VRM HD, Lepper (hoaëc töông töï)</v>
          </cell>
          <cell r="D1777" t="str">
            <v>m</v>
          </cell>
          <cell r="E1777">
            <v>1</v>
          </cell>
          <cell r="F1777">
            <v>20400</v>
          </cell>
          <cell r="G1777">
            <v>117758</v>
          </cell>
          <cell r="H1777">
            <v>518554</v>
          </cell>
        </row>
        <row r="1778">
          <cell r="B1778" t="str">
            <v>AC.31160</v>
          </cell>
          <cell r="C1778" t="str">
            <v>Khoan taïo loã vaøo ñaát treân caïn, Þloã khoan 1500mm, khoan baèng maùy khoan VRM HD, Lepper (hoaëc töông töï)</v>
          </cell>
          <cell r="D1778" t="str">
            <v>m</v>
          </cell>
          <cell r="E1778">
            <v>1</v>
          </cell>
          <cell r="F1778">
            <v>22440</v>
          </cell>
          <cell r="G1778">
            <v>127961</v>
          </cell>
          <cell r="H1778">
            <v>567474</v>
          </cell>
        </row>
        <row r="1779">
          <cell r="B1779" t="str">
            <v>AC.31170</v>
          </cell>
          <cell r="C1779" t="str">
            <v>Khoan taïo loã vaøo ñaát treân caïn, Þloã khoan 2000mm, khoan baèng maùy khoan VRM HD, Lepper (hoaëc töông töï)</v>
          </cell>
          <cell r="D1779" t="str">
            <v>m</v>
          </cell>
          <cell r="E1779">
            <v>1</v>
          </cell>
          <cell r="F1779">
            <v>24480</v>
          </cell>
          <cell r="G1779">
            <v>164521</v>
          </cell>
          <cell r="H1779">
            <v>753371</v>
          </cell>
        </row>
        <row r="1780">
          <cell r="B1780" t="str">
            <v>AC.31210</v>
          </cell>
          <cell r="C1780" t="str">
            <v>Khoan taïo loã vaøo ñaát döôùi nöôùc, Þloã khoan 800mm, khoan baèng maùy khoan VRM HD, Lepper (hoaëc töông töï)</v>
          </cell>
          <cell r="D1780" t="str">
            <v>m</v>
          </cell>
          <cell r="E1780">
            <v>1</v>
          </cell>
          <cell r="F1780">
            <v>12240</v>
          </cell>
          <cell r="G1780">
            <v>133913</v>
          </cell>
          <cell r="H1780">
            <v>612605</v>
          </cell>
        </row>
        <row r="1781">
          <cell r="B1781" t="str">
            <v>AC.31220</v>
          </cell>
          <cell r="C1781" t="str">
            <v>Khoan taïo loã vaøo ñaát döôùi nöôùc, Þloã khoan 1000mm, khoan baèng maùy khoan VRM HD, Lepper (hoaëc töông töï)</v>
          </cell>
          <cell r="D1781" t="str">
            <v>m</v>
          </cell>
          <cell r="E1781">
            <v>1</v>
          </cell>
          <cell r="F1781">
            <v>14280</v>
          </cell>
          <cell r="G1781">
            <v>147092</v>
          </cell>
          <cell r="H1781">
            <v>811969</v>
          </cell>
        </row>
        <row r="1782">
          <cell r="B1782" t="str">
            <v>AC.31230</v>
          </cell>
          <cell r="C1782" t="str">
            <v>Khoan taïo loã vaøo ñaát döôùi nöôùc, Þloã khoan 1200mm, khoan baèng maùy khoan VRM HD, Lepper (hoaëc töông töï)</v>
          </cell>
          <cell r="D1782" t="str">
            <v>m</v>
          </cell>
          <cell r="E1782">
            <v>1</v>
          </cell>
          <cell r="F1782">
            <v>17340</v>
          </cell>
          <cell r="G1782">
            <v>161971</v>
          </cell>
          <cell r="H1782">
            <v>1059100</v>
          </cell>
        </row>
        <row r="1783">
          <cell r="B1783" t="str">
            <v>AC.31240</v>
          </cell>
          <cell r="C1783" t="str">
            <v>Khoan taïo loã vaøo ñaát döôùi nöôùc, Þloã khoan 1300mm, khoan baèng maùy khoan VRM HD, Lepper (hoaëc töông töï)</v>
          </cell>
          <cell r="D1783" t="str">
            <v>m</v>
          </cell>
          <cell r="E1783">
            <v>1</v>
          </cell>
          <cell r="F1783">
            <v>18360</v>
          </cell>
          <cell r="G1783">
            <v>170048</v>
          </cell>
          <cell r="H1783">
            <v>1189750</v>
          </cell>
        </row>
        <row r="1784">
          <cell r="B1784" t="str">
            <v>AC.31250</v>
          </cell>
          <cell r="C1784" t="str">
            <v>Khoan taïo loã vaøo ñaát döôùi nöôùc, Þloã khoan 1400mm, khoan baèng maùy khoan VRM HD, Lepper (hoaëc töông töï)</v>
          </cell>
          <cell r="D1784" t="str">
            <v>m</v>
          </cell>
          <cell r="E1784">
            <v>1</v>
          </cell>
          <cell r="F1784">
            <v>20400</v>
          </cell>
          <cell r="G1784">
            <v>178125</v>
          </cell>
          <cell r="H1784">
            <v>1320410</v>
          </cell>
        </row>
        <row r="1785">
          <cell r="B1785" t="str">
            <v>AC.31260</v>
          </cell>
          <cell r="C1785" t="str">
            <v>Khoan taïo loã vaøo ñaát döôùi nöôùc, Þloã khoan 1500mm, khoan baèng maùy khoan VRM HD, Lepper (hoaëc töông töï)</v>
          </cell>
          <cell r="D1785" t="str">
            <v>m</v>
          </cell>
          <cell r="E1785">
            <v>1</v>
          </cell>
          <cell r="F1785">
            <v>22440</v>
          </cell>
          <cell r="G1785">
            <v>193855</v>
          </cell>
          <cell r="H1785">
            <v>1439810</v>
          </cell>
        </row>
        <row r="1786">
          <cell r="B1786" t="str">
            <v>AC.31270</v>
          </cell>
          <cell r="C1786" t="str">
            <v>Khoan taïo loã vaøo ñaát döôùi nöôùc, Þloã khoan 2000mm, khoan baèng maùy khoan VRM HD, Lepper (hoaëc töông töï)</v>
          </cell>
          <cell r="D1786" t="str">
            <v>m</v>
          </cell>
          <cell r="E1786">
            <v>1</v>
          </cell>
          <cell r="F1786">
            <v>24480</v>
          </cell>
          <cell r="G1786">
            <v>254222</v>
          </cell>
          <cell r="H1786">
            <v>2029920</v>
          </cell>
        </row>
        <row r="1787">
          <cell r="B1787" t="str">
            <v>AC.31311</v>
          </cell>
          <cell r="C1787" t="str">
            <v>Khoan vaøo ñaù caáp I, treân caïn, Þloã khoan 800mm, khoan baèng maùy khoan VRM HD, Lepper (hoaëc töông töï)</v>
          </cell>
          <cell r="D1787" t="str">
            <v>m</v>
          </cell>
          <cell r="E1787">
            <v>1</v>
          </cell>
          <cell r="F1787">
            <v>41769</v>
          </cell>
          <cell r="G1787">
            <v>247845</v>
          </cell>
          <cell r="H1787">
            <v>1721990</v>
          </cell>
        </row>
        <row r="1788">
          <cell r="B1788" t="str">
            <v>AC.31312</v>
          </cell>
          <cell r="C1788" t="str">
            <v>Khoan vaøo ñaù caáp I, treân caïn, Þloã khoan 1000mm, khoan baèng maùy khoan VRM HD, Lepper (hoaëc töông töï)</v>
          </cell>
          <cell r="D1788" t="str">
            <v>m</v>
          </cell>
          <cell r="E1788">
            <v>1</v>
          </cell>
          <cell r="F1788">
            <v>48348</v>
          </cell>
          <cell r="G1788">
            <v>272502</v>
          </cell>
          <cell r="H1788">
            <v>1986160</v>
          </cell>
        </row>
        <row r="1789">
          <cell r="B1789" t="str">
            <v>AC.31313</v>
          </cell>
          <cell r="C1789" t="str">
            <v>Khoan vaøo ñaù caáp I, treân caïn, Þloã khoan 1200mm, khoan baèng maùy khoan VRM HD, Lepper (hoaëc töông töï)</v>
          </cell>
          <cell r="D1789" t="str">
            <v>m</v>
          </cell>
          <cell r="E1789">
            <v>1</v>
          </cell>
          <cell r="F1789">
            <v>58854</v>
          </cell>
          <cell r="G1789">
            <v>299710</v>
          </cell>
          <cell r="H1789">
            <v>2269900</v>
          </cell>
        </row>
        <row r="1790">
          <cell r="B1790" t="str">
            <v>AC.31314</v>
          </cell>
          <cell r="C1790" t="str">
            <v>Khoan vaøo ñaù caáp I, treân caïn, Þloã khoan 1300mm, khoan baèng maùy khoan VRM HD, Lepper (hoaëc töông töï)</v>
          </cell>
          <cell r="D1790" t="str">
            <v>m</v>
          </cell>
          <cell r="E1790">
            <v>1</v>
          </cell>
          <cell r="F1790">
            <v>65892</v>
          </cell>
          <cell r="G1790">
            <v>314376</v>
          </cell>
          <cell r="H1790">
            <v>2485150</v>
          </cell>
        </row>
        <row r="1791">
          <cell r="B1791" t="str">
            <v>AC.31315</v>
          </cell>
          <cell r="C1791" t="str">
            <v>Khoan vaøo ñaù caáp I, treân caïn, Þloã khoan 1400mm, khoan baèng maùy khoan VRM HD, Lepper (hoaëc töông töï)</v>
          </cell>
          <cell r="D1791" t="str">
            <v>m</v>
          </cell>
          <cell r="E1791">
            <v>1</v>
          </cell>
          <cell r="F1791">
            <v>69768</v>
          </cell>
          <cell r="G1791">
            <v>329808</v>
          </cell>
          <cell r="H1791">
            <v>2700390</v>
          </cell>
        </row>
        <row r="1792">
          <cell r="B1792" t="str">
            <v>AC.31316</v>
          </cell>
          <cell r="C1792" t="str">
            <v>Khoan vaøo ñaù caáp I, treân caïn, Þloã khoan 1500mm, khoan baèng maùy khoan VRM HD, Lepper (hoaëc töông töï)</v>
          </cell>
          <cell r="D1792" t="str">
            <v>m</v>
          </cell>
          <cell r="E1792">
            <v>1</v>
          </cell>
          <cell r="F1792">
            <v>75582</v>
          </cell>
          <cell r="G1792">
            <v>358801</v>
          </cell>
          <cell r="H1792">
            <v>2935210</v>
          </cell>
        </row>
        <row r="1793">
          <cell r="B1793" t="str">
            <v>AC.31321</v>
          </cell>
          <cell r="C1793" t="str">
            <v>Khoan vaøo ñaù caáp II, treân caïn, Þloã khoan 800mm, khoan baèng maùy khoan VRM HD, Lepper (hoaëc töông töï)</v>
          </cell>
          <cell r="D1793" t="str">
            <v>m</v>
          </cell>
          <cell r="E1793">
            <v>1</v>
          </cell>
          <cell r="F1793">
            <v>35751</v>
          </cell>
          <cell r="G1793">
            <v>225611</v>
          </cell>
          <cell r="H1793">
            <v>1350200</v>
          </cell>
        </row>
        <row r="1794">
          <cell r="B1794" t="str">
            <v>AC.31322</v>
          </cell>
          <cell r="C1794" t="str">
            <v>Khoan vaøo ñaù caáp II, treân caïn, Þloã khoan 1000mm, khoan baèng maùy khoan VRM HD, Lepper (hoaëc töông töï)</v>
          </cell>
          <cell r="D1794" t="str">
            <v>m</v>
          </cell>
          <cell r="E1794">
            <v>1</v>
          </cell>
          <cell r="F1794">
            <v>42279</v>
          </cell>
          <cell r="G1794">
            <v>247802</v>
          </cell>
          <cell r="H1794">
            <v>1614370</v>
          </cell>
        </row>
        <row r="1795">
          <cell r="B1795" t="str">
            <v>AC.31323</v>
          </cell>
          <cell r="C1795" t="str">
            <v>Khoan vaøo ñaù caáp II, treân caïn, Þloã khoan 1200mm, khoan baèng maùy khoan VRM HD, Lepper (hoaëc töông töï)</v>
          </cell>
          <cell r="D1795" t="str">
            <v>m</v>
          </cell>
          <cell r="E1795">
            <v>1</v>
          </cell>
          <cell r="F1795">
            <v>51255</v>
          </cell>
          <cell r="G1795">
            <v>273097</v>
          </cell>
          <cell r="H1795">
            <v>1986160</v>
          </cell>
        </row>
        <row r="1796">
          <cell r="B1796" t="str">
            <v>AC.31324</v>
          </cell>
          <cell r="C1796" t="str">
            <v>Khoan vaøo ñaù caáp II, treân caïn, Þloã khoan 1300mm, khoan baèng maùy khoan VRM HD, Lepper (hoaëc töông töï)</v>
          </cell>
          <cell r="D1796" t="str">
            <v>m</v>
          </cell>
          <cell r="E1796">
            <v>1</v>
          </cell>
          <cell r="F1796">
            <v>57171</v>
          </cell>
          <cell r="G1796">
            <v>284788</v>
          </cell>
          <cell r="H1796">
            <v>2132920</v>
          </cell>
        </row>
        <row r="1797">
          <cell r="B1797" t="str">
            <v>AC.31325</v>
          </cell>
          <cell r="C1797" t="str">
            <v>Khoan vaøo ñaù caáp II, treân caïn, Þloã khoan 1400mm, khoan baèng maùy khoan VRM HD, Lepper (hoaëc töông töï)</v>
          </cell>
          <cell r="D1797" t="str">
            <v>m</v>
          </cell>
          <cell r="E1797">
            <v>1</v>
          </cell>
          <cell r="F1797">
            <v>60639</v>
          </cell>
          <cell r="G1797">
            <v>295884</v>
          </cell>
          <cell r="H1797">
            <v>2282030</v>
          </cell>
        </row>
        <row r="1798">
          <cell r="B1798" t="str">
            <v>AC.31326</v>
          </cell>
          <cell r="C1798" t="str">
            <v>Khoan vaøo ñaù caáp II, treân caïn, Þloã khoan 1500mm, khoan baèng maùy khoan VRM HD, Lepper (hoaëc töông töï)</v>
          </cell>
          <cell r="D1798" t="str">
            <v>m</v>
          </cell>
          <cell r="E1798">
            <v>1</v>
          </cell>
          <cell r="F1798">
            <v>66402</v>
          </cell>
          <cell r="G1798">
            <v>321773</v>
          </cell>
          <cell r="H1798">
            <v>2471640</v>
          </cell>
        </row>
        <row r="1799">
          <cell r="B1799" t="str">
            <v>AC.31331</v>
          </cell>
          <cell r="C1799" t="str">
            <v>Khoan vaøo ñaù caáp III, treân caïn, Þloã khoan 800mm, khoan baèng maùy khoan VRM HD, Lepper (hoaëc töông töï)</v>
          </cell>
          <cell r="D1799" t="str">
            <v>m</v>
          </cell>
          <cell r="E1799">
            <v>1</v>
          </cell>
          <cell r="F1799">
            <v>33762</v>
          </cell>
          <cell r="G1799">
            <v>205290</v>
          </cell>
          <cell r="H1799">
            <v>1125160</v>
          </cell>
        </row>
        <row r="1800">
          <cell r="B1800" t="str">
            <v>AC.31332</v>
          </cell>
          <cell r="C1800" t="str">
            <v>Khoan vaøo ñaù caáp III, treân caïn, Þloã khoan 1000mm, khoan baèng maùy khoan VRM HD, Lepper (hoaëc töông töï)</v>
          </cell>
          <cell r="D1800" t="str">
            <v>m</v>
          </cell>
          <cell r="E1800">
            <v>1</v>
          </cell>
          <cell r="F1800">
            <v>39933</v>
          </cell>
          <cell r="G1800">
            <v>225611</v>
          </cell>
          <cell r="H1800">
            <v>1350200</v>
          </cell>
        </row>
        <row r="1801">
          <cell r="B1801" t="str">
            <v>AC.31333</v>
          </cell>
          <cell r="C1801" t="str">
            <v>Khoan vaøo ñaù caáp III, treân caïn, Þloã khoan 1200mm, khoan baèng maùy khoan VRM HD, Lepper (hoaëc töông töï)</v>
          </cell>
          <cell r="D1801" t="str">
            <v>m</v>
          </cell>
          <cell r="E1801">
            <v>1</v>
          </cell>
          <cell r="F1801">
            <v>47787</v>
          </cell>
          <cell r="G1801">
            <v>247802</v>
          </cell>
          <cell r="H1801">
            <v>1614370</v>
          </cell>
        </row>
        <row r="1802">
          <cell r="B1802" t="str">
            <v>AC.31334</v>
          </cell>
          <cell r="C1802" t="str">
            <v>Khoan vaøo ñaù caáp III, treân caïn, Þloã khoan 1300mm, khoan baèng maùy khoan VRM HD, Lepper (hoaëc töông töï)</v>
          </cell>
          <cell r="D1802" t="str">
            <v>m</v>
          </cell>
          <cell r="E1802">
            <v>1</v>
          </cell>
          <cell r="F1802">
            <v>54060</v>
          </cell>
          <cell r="G1802">
            <v>260131</v>
          </cell>
          <cell r="H1802">
            <v>1800260</v>
          </cell>
        </row>
        <row r="1803">
          <cell r="B1803" t="str">
            <v>AC.31335</v>
          </cell>
          <cell r="C1803" t="str">
            <v>Khoan vaøo ñaù caáp III, treân caïn, Þloã khoan 1400mm, khoan baèng maùy khoan VRM HD, Lepper (hoaëc töông töï)</v>
          </cell>
          <cell r="D1803" t="str">
            <v>m</v>
          </cell>
          <cell r="E1803">
            <v>1</v>
          </cell>
          <cell r="F1803">
            <v>57528</v>
          </cell>
          <cell r="G1803">
            <v>273097</v>
          </cell>
          <cell r="H1803">
            <v>1986160</v>
          </cell>
        </row>
        <row r="1804">
          <cell r="B1804" t="str">
            <v>AC.31336</v>
          </cell>
          <cell r="C1804" t="str">
            <v>Khoan vaøo ñaù caáp III, treân caïn, Þloã khoan 1500mm, khoan baèng maùy khoan VRM HD, Lepper (hoaëc töông töï)</v>
          </cell>
          <cell r="D1804" t="str">
            <v>m</v>
          </cell>
          <cell r="E1804">
            <v>1</v>
          </cell>
          <cell r="F1804">
            <v>61812</v>
          </cell>
          <cell r="G1804">
            <v>297116</v>
          </cell>
          <cell r="H1804">
            <v>2152490</v>
          </cell>
        </row>
        <row r="1805">
          <cell r="B1805" t="str">
            <v>AC.31341</v>
          </cell>
          <cell r="C1805" t="str">
            <v>Khoan vaøo ñaù caáp IV, treân caïn, Þloã khoan 800mm, khoan baèng maùy khoan VRM HD, Lepper (hoaëc töông töï)</v>
          </cell>
          <cell r="D1805" t="str">
            <v>m</v>
          </cell>
          <cell r="E1805">
            <v>1</v>
          </cell>
          <cell r="F1805">
            <v>32181</v>
          </cell>
          <cell r="G1805">
            <v>168305</v>
          </cell>
          <cell r="H1805">
            <v>939268</v>
          </cell>
        </row>
        <row r="1806">
          <cell r="B1806" t="str">
            <v>AC.31342</v>
          </cell>
          <cell r="C1806" t="str">
            <v>Khoan vaøo ñaù caáp IV, treân caïn, Þloã khoan 1000mm, khoan baèng maùy khoan VRM HD, Lepper (hoaëc töông töï)</v>
          </cell>
          <cell r="D1806" t="str">
            <v>m</v>
          </cell>
          <cell r="E1806">
            <v>1</v>
          </cell>
          <cell r="F1806">
            <v>37230</v>
          </cell>
          <cell r="G1806">
            <v>177530</v>
          </cell>
          <cell r="H1806">
            <v>1037110</v>
          </cell>
        </row>
        <row r="1807">
          <cell r="B1807" t="str">
            <v>AC.31343</v>
          </cell>
          <cell r="C1807" t="str">
            <v>Khoan vaøo ñaù caáp IV, treân caïn, Þloã khoan 1200mm, khoan baèng maùy khoan VRM HD, Lepper (hoaëc töông töï)</v>
          </cell>
          <cell r="D1807" t="str">
            <v>m</v>
          </cell>
          <cell r="E1807">
            <v>1</v>
          </cell>
          <cell r="F1807">
            <v>44727</v>
          </cell>
          <cell r="G1807">
            <v>203420</v>
          </cell>
          <cell r="H1807">
            <v>1134950</v>
          </cell>
        </row>
        <row r="1808">
          <cell r="B1808" t="str">
            <v>AC.31344</v>
          </cell>
          <cell r="C1808" t="str">
            <v>Khoan vaøo ñaù caáp IV, treân caïn, Þloã khoan 1300mm, khoan baèng maùy khoan VRM HD, Lepper (hoaëc töông töï)</v>
          </cell>
          <cell r="D1808" t="str">
            <v>m</v>
          </cell>
          <cell r="E1808">
            <v>1</v>
          </cell>
          <cell r="F1808">
            <v>50592</v>
          </cell>
          <cell r="G1808">
            <v>213283</v>
          </cell>
          <cell r="H1808">
            <v>1203440</v>
          </cell>
        </row>
        <row r="1809">
          <cell r="B1809" t="str">
            <v>AC.31345</v>
          </cell>
          <cell r="C1809" t="str">
            <v>Khoan vaøo ñaù caáp IV, treân caïn, Þloã khoan 1400mm, khoan baèng maùy khoan VRM HD, Lepper (hoaëc töông töï)</v>
          </cell>
          <cell r="D1809" t="str">
            <v>m</v>
          </cell>
          <cell r="E1809">
            <v>1</v>
          </cell>
          <cell r="F1809">
            <v>52989</v>
          </cell>
          <cell r="G1809">
            <v>223783</v>
          </cell>
          <cell r="H1809">
            <v>1281710</v>
          </cell>
        </row>
        <row r="1810">
          <cell r="B1810" t="str">
            <v>AC.31346</v>
          </cell>
          <cell r="C1810" t="str">
            <v>Khoan vaøo ñaù caáp IV, treân caïn, Þloã khoan 1500mm, khoan baèng maùy khoan VRM HD, Lepper (hoaëc töông töï)</v>
          </cell>
          <cell r="D1810" t="str">
            <v>m</v>
          </cell>
          <cell r="E1810">
            <v>1</v>
          </cell>
          <cell r="F1810">
            <v>102255</v>
          </cell>
          <cell r="G1810">
            <v>297116</v>
          </cell>
          <cell r="H1810">
            <v>1389330</v>
          </cell>
        </row>
        <row r="1811">
          <cell r="B1811" t="str">
            <v>AC.31411</v>
          </cell>
          <cell r="C1811" t="str">
            <v>Khoan vaøo ñaù caáp I döôùi nöôùc, Þloã khoan 800mm, khoan baèng maùy khoan VRM HD, Lepper (hoaëc töông töï)</v>
          </cell>
          <cell r="D1811" t="str">
            <v>m</v>
          </cell>
          <cell r="E1811">
            <v>1</v>
          </cell>
          <cell r="F1811">
            <v>41769</v>
          </cell>
          <cell r="G1811">
            <v>267528</v>
          </cell>
          <cell r="H1811">
            <v>2730070</v>
          </cell>
        </row>
        <row r="1812">
          <cell r="B1812" t="str">
            <v>AC.31412</v>
          </cell>
          <cell r="C1812" t="str">
            <v>Khoan vaøo ñaù caáp I döôùi nöôùc, Þloã khoan 1000mm, khoan baèng maùy khoan VRM HD, Lepper (hoaëc töông töï)</v>
          </cell>
          <cell r="D1812" t="str">
            <v>m</v>
          </cell>
          <cell r="E1812">
            <v>1</v>
          </cell>
          <cell r="F1812">
            <v>48348</v>
          </cell>
          <cell r="G1812">
            <v>294056</v>
          </cell>
          <cell r="H1812">
            <v>3077040</v>
          </cell>
        </row>
        <row r="1813">
          <cell r="B1813" t="str">
            <v>AC.31413</v>
          </cell>
          <cell r="C1813" t="str">
            <v>Khoan vaøo ñaù caáp I döôùi nöôùc, Þloã khoan 12000mm, khoan baèng maùy khoan VRM HD, Lepper (hoaëc töông töï)</v>
          </cell>
          <cell r="D1813" t="str">
            <v>m</v>
          </cell>
          <cell r="E1813">
            <v>1</v>
          </cell>
          <cell r="F1813">
            <v>58854</v>
          </cell>
          <cell r="G1813">
            <v>323644</v>
          </cell>
          <cell r="H1813">
            <v>3898150</v>
          </cell>
        </row>
        <row r="1814">
          <cell r="B1814" t="str">
            <v>AC.31414</v>
          </cell>
          <cell r="C1814" t="str">
            <v>Khoan vaøo ñaù caáp I döôùi nöôùc, Þloã khoan 1400mm, khoan baèng maùy khoan VRM HD, Lepper (hoaëc töông töï)</v>
          </cell>
          <cell r="D1814" t="str">
            <v>m</v>
          </cell>
          <cell r="E1814">
            <v>1</v>
          </cell>
          <cell r="F1814">
            <v>65892</v>
          </cell>
          <cell r="G1814">
            <v>340266</v>
          </cell>
          <cell r="H1814">
            <v>4470250</v>
          </cell>
        </row>
        <row r="1815">
          <cell r="B1815" t="str">
            <v>AC.31415</v>
          </cell>
          <cell r="C1815" t="str">
            <v>Khoan vaøo ñaù caáp I döôùi nöôùc, Þloã khoan 1400mm, khoan baèng maùy khoan VRM HD, Lepper (hoaëc töông töï)</v>
          </cell>
          <cell r="D1815" t="str">
            <v>m</v>
          </cell>
          <cell r="E1815">
            <v>1</v>
          </cell>
          <cell r="F1815">
            <v>69768</v>
          </cell>
          <cell r="G1815">
            <v>356293</v>
          </cell>
          <cell r="H1815">
            <v>5053590</v>
          </cell>
        </row>
        <row r="1816">
          <cell r="B1816" t="str">
            <v>AC.31416</v>
          </cell>
          <cell r="C1816" t="str">
            <v>Khoan vaøo ñaù caáp I döôùi nöôùc, Þloã khoan 1500mm, khoan baèng maùy khoan VRM HD, Lepper (hoaëc töông töï)</v>
          </cell>
          <cell r="D1816" t="str">
            <v>m</v>
          </cell>
          <cell r="E1816">
            <v>1</v>
          </cell>
          <cell r="F1816">
            <v>75582</v>
          </cell>
          <cell r="G1816">
            <v>387114</v>
          </cell>
          <cell r="H1816">
            <v>5494870</v>
          </cell>
        </row>
        <row r="1817">
          <cell r="B1817" t="str">
            <v>AC.31421</v>
          </cell>
          <cell r="C1817" t="str">
            <v>Khoan vaøo ñaù caáp II döôùi nöôùc, Þloã khoan 800mm, khoan baèng maùy khoan VRM HD, Lepper (hoaëc töông töï)</v>
          </cell>
          <cell r="D1817" t="str">
            <v>m</v>
          </cell>
          <cell r="E1817">
            <v>1</v>
          </cell>
          <cell r="F1817">
            <v>35751</v>
          </cell>
          <cell r="G1817">
            <v>243509</v>
          </cell>
          <cell r="H1817">
            <v>2077690</v>
          </cell>
        </row>
        <row r="1818">
          <cell r="B1818" t="str">
            <v>AC.31422</v>
          </cell>
          <cell r="C1818" t="str">
            <v>Khoan vaøo ñaù caáp II döôùi nöôùc, Þloã khoan 1000mm, khoan baèng maùy khoan VRM HD, Lepper (hoaëc töông töï)</v>
          </cell>
          <cell r="D1818" t="str">
            <v>m</v>
          </cell>
          <cell r="E1818">
            <v>1</v>
          </cell>
          <cell r="F1818">
            <v>42279</v>
          </cell>
          <cell r="G1818">
            <v>274330</v>
          </cell>
          <cell r="H1818">
            <v>2593380</v>
          </cell>
        </row>
        <row r="1819">
          <cell r="B1819" t="str">
            <v>AC.31423</v>
          </cell>
          <cell r="C1819" t="str">
            <v>Khoan vaøo ñaù caáp II döôùi nöôùc, Þloã khoan 12000mm, khoan baèng maùy khoan VRM HD, Lepper (hoaëc töông töï)</v>
          </cell>
          <cell r="D1819" t="str">
            <v>m</v>
          </cell>
          <cell r="E1819">
            <v>1</v>
          </cell>
          <cell r="F1819">
            <v>51255</v>
          </cell>
          <cell r="G1819">
            <v>294651</v>
          </cell>
          <cell r="H1819">
            <v>3077040</v>
          </cell>
        </row>
        <row r="1820">
          <cell r="B1820" t="str">
            <v>AC.31424</v>
          </cell>
          <cell r="C1820" t="str">
            <v>Khoan vaøo ñaù caáp II döôùi nöôùc, Þloã khoan 1400mm, khoan baèng maùy khoan VRM HD, Lepper (hoaëc töông töï)</v>
          </cell>
          <cell r="D1820" t="str">
            <v>m</v>
          </cell>
          <cell r="E1820">
            <v>1</v>
          </cell>
          <cell r="F1820">
            <v>57171</v>
          </cell>
          <cell r="G1820">
            <v>309445</v>
          </cell>
          <cell r="H1820">
            <v>3491670</v>
          </cell>
        </row>
        <row r="1821">
          <cell r="B1821" t="str">
            <v>AC.31425</v>
          </cell>
          <cell r="C1821" t="str">
            <v>Khoan vaøo ñaù caáp II döôùi nöôùc, Þloã khoan 1400mm, khoan baèng maùy khoan VRM HD, Lepper (hoaëc töông töï)</v>
          </cell>
          <cell r="D1821" t="str">
            <v>m</v>
          </cell>
          <cell r="E1821">
            <v>1</v>
          </cell>
          <cell r="F1821">
            <v>60639</v>
          </cell>
          <cell r="G1821">
            <v>324239</v>
          </cell>
          <cell r="H1821">
            <v>3917550</v>
          </cell>
        </row>
        <row r="1822">
          <cell r="B1822" t="str">
            <v>AC.31426</v>
          </cell>
          <cell r="C1822" t="str">
            <v>Khoan vaøo ñaù caáp II döôùi nöôùc, Þloã khoan 1500mm, khoan baèng maùy khoan VRM HD, Lepper (hoaëc töông töï)</v>
          </cell>
          <cell r="D1822" t="str">
            <v>m</v>
          </cell>
          <cell r="E1822">
            <v>1</v>
          </cell>
          <cell r="F1822">
            <v>66402</v>
          </cell>
          <cell r="G1822">
            <v>352595</v>
          </cell>
          <cell r="H1822">
            <v>4280090</v>
          </cell>
        </row>
        <row r="1823">
          <cell r="B1823" t="str">
            <v>AC.31431</v>
          </cell>
          <cell r="C1823" t="str">
            <v>Khoan vaøo ñaù caáp III döôùi nöôùc, Þloã khoan 800mm, khoan baèng maùy khoan VRM HD, Lepper (hoaëc töông töï)</v>
          </cell>
          <cell r="D1823" t="str">
            <v>m</v>
          </cell>
          <cell r="E1823">
            <v>1</v>
          </cell>
          <cell r="F1823">
            <v>33762</v>
          </cell>
          <cell r="G1823">
            <v>195428</v>
          </cell>
          <cell r="H1823">
            <v>1751490</v>
          </cell>
        </row>
        <row r="1824">
          <cell r="B1824" t="str">
            <v>AC.31432</v>
          </cell>
          <cell r="C1824" t="str">
            <v>Khoan vaøo ñaù caáp III döôùi nöôùc, Þloã khoan 1000mm, khoan baèng maùy khoan VRM HD, Lepper (hoaëc töông töï)</v>
          </cell>
          <cell r="D1824" t="str">
            <v>m</v>
          </cell>
          <cell r="E1824">
            <v>1</v>
          </cell>
          <cell r="F1824">
            <v>39933</v>
          </cell>
          <cell r="G1824">
            <v>215153</v>
          </cell>
          <cell r="H1824">
            <v>2098470</v>
          </cell>
        </row>
        <row r="1825">
          <cell r="B1825" t="str">
            <v>AC.31433</v>
          </cell>
          <cell r="C1825" t="str">
            <v>Khoan vaøo ñaù caáp III döôùi nöôùc, Þloã khoan 1200mm, khoan baèng maùy khoan VRM HD, Lepper (hoaëc töông töï)</v>
          </cell>
          <cell r="D1825" t="str">
            <v>m</v>
          </cell>
          <cell r="E1825">
            <v>1</v>
          </cell>
          <cell r="F1825">
            <v>47787</v>
          </cell>
          <cell r="G1825">
            <v>236707</v>
          </cell>
          <cell r="H1825">
            <v>2593380</v>
          </cell>
        </row>
        <row r="1826">
          <cell r="B1826" t="str">
            <v>AC.31434</v>
          </cell>
          <cell r="C1826" t="str">
            <v>Khoan vaøo ñaù caáp III döôùi nöôùc, Þloã khoan 1300mm, khoan baèng maùy khoan VRM HD, Lepper (hoaëc töông töï)</v>
          </cell>
          <cell r="D1826" t="str">
            <v>m</v>
          </cell>
          <cell r="E1826">
            <v>1</v>
          </cell>
          <cell r="F1826">
            <v>54060</v>
          </cell>
          <cell r="G1826">
            <v>248440</v>
          </cell>
          <cell r="H1826">
            <v>2839290</v>
          </cell>
        </row>
        <row r="1827">
          <cell r="B1827" t="str">
            <v>AC.31435</v>
          </cell>
          <cell r="C1827" t="str">
            <v>Khoan vaøo ñaù caáp III döôùi nöôùc, Þloã khoan 1400mm, khoan baèng maùy khoan VRM HD, Lepper (hoaëc töông töï)</v>
          </cell>
          <cell r="D1827" t="str">
            <v>m</v>
          </cell>
          <cell r="E1827">
            <v>1</v>
          </cell>
          <cell r="F1827">
            <v>57528</v>
          </cell>
          <cell r="G1827">
            <v>260131</v>
          </cell>
          <cell r="H1827">
            <v>3096440</v>
          </cell>
        </row>
        <row r="1828">
          <cell r="B1828" t="str">
            <v>AC.31436</v>
          </cell>
          <cell r="C1828" t="str">
            <v>Khoan vaøo ñaù caáp III döôùi nöôùc, Þloã khoan 1500mm, khoan baèng maùy khoan VRM HD, Lepper (hoaëc töông töï)</v>
          </cell>
          <cell r="D1828" t="str">
            <v>m</v>
          </cell>
          <cell r="E1828">
            <v>1</v>
          </cell>
          <cell r="F1828">
            <v>61812</v>
          </cell>
          <cell r="G1828">
            <v>282960</v>
          </cell>
          <cell r="H1828">
            <v>3369000</v>
          </cell>
        </row>
        <row r="1829">
          <cell r="B1829" t="str">
            <v>AC.31441</v>
          </cell>
          <cell r="C1829" t="str">
            <v>Khoan vaøo ñaù caáp IV döôùi nöôùc, Þloã khoan 800mm, khoan baèng maùy khoan VRM HD, Lepper (hoaëc töông töï)</v>
          </cell>
          <cell r="D1829" t="str">
            <v>m</v>
          </cell>
          <cell r="E1829">
            <v>1</v>
          </cell>
          <cell r="F1829">
            <v>32181</v>
          </cell>
          <cell r="G1829">
            <v>181229</v>
          </cell>
          <cell r="H1829">
            <v>1526530</v>
          </cell>
        </row>
        <row r="1830">
          <cell r="B1830" t="str">
            <v>AC.31442</v>
          </cell>
          <cell r="C1830" t="str">
            <v>Khoan vaøo ñaù caáp IV döôùi nöôùc, Þloã khoan 1000mm, khoan baèng maùy khoan VRM HD, Lepper (hoaëc töông töï)</v>
          </cell>
          <cell r="D1830" t="str">
            <v>m</v>
          </cell>
          <cell r="E1830">
            <v>1</v>
          </cell>
          <cell r="F1830">
            <v>37230</v>
          </cell>
          <cell r="G1830">
            <v>199721</v>
          </cell>
          <cell r="H1830">
            <v>1693540</v>
          </cell>
        </row>
        <row r="1831">
          <cell r="B1831" t="str">
            <v>AC.31443</v>
          </cell>
          <cell r="C1831" t="str">
            <v>Khoan vaøo ñaù caáp IV döôùi nöôùc, Þloã khoan 1200mm, khoan baèng maùy khoan VRM HD, Lepper (hoaëc töông töï)</v>
          </cell>
          <cell r="D1831" t="str">
            <v>m</v>
          </cell>
          <cell r="E1831">
            <v>1</v>
          </cell>
          <cell r="F1831">
            <v>44727</v>
          </cell>
          <cell r="G1831">
            <v>218852</v>
          </cell>
          <cell r="H1831">
            <v>1772280</v>
          </cell>
        </row>
        <row r="1832">
          <cell r="B1832" t="str">
            <v>AC.31444</v>
          </cell>
          <cell r="C1832" t="str">
            <v>Khoan vaøo ñaù caáp IV döôùi nöôùc, Þloã khoan 1300mm, khoan baèng maùy khoan VRM HD, Lepper (hoaëc töông töï)</v>
          </cell>
          <cell r="D1832" t="str">
            <v>m</v>
          </cell>
          <cell r="E1832">
            <v>1</v>
          </cell>
          <cell r="F1832">
            <v>50592</v>
          </cell>
          <cell r="G1832">
            <v>230245</v>
          </cell>
          <cell r="H1832">
            <v>1950690</v>
          </cell>
        </row>
        <row r="1833">
          <cell r="B1833" t="str">
            <v>AC.31445</v>
          </cell>
          <cell r="C1833" t="str">
            <v>Khoan vaøo ñaù caáp IV döôùi nöôùc, Þloã khoan 1400mm, khoan baèng maùy khoan VRM HD, Lepper (hoaëc töông töï)</v>
          </cell>
          <cell r="D1833" t="str">
            <v>m</v>
          </cell>
          <cell r="E1833">
            <v>1</v>
          </cell>
          <cell r="F1833">
            <v>52989</v>
          </cell>
          <cell r="G1833">
            <v>241638</v>
          </cell>
          <cell r="H1833">
            <v>2117860</v>
          </cell>
        </row>
        <row r="1834">
          <cell r="B1834" t="str">
            <v>AC.31446</v>
          </cell>
          <cell r="C1834" t="str">
            <v>Khoan vaøo ñaù caáp IV döôùi nöôùc, Þloã khoan 1500mm, khoan baèng maùy khoan VRM HD, Lepper (hoaëc töông töï)</v>
          </cell>
          <cell r="D1834" t="str">
            <v>m</v>
          </cell>
          <cell r="E1834">
            <v>1</v>
          </cell>
          <cell r="F1834">
            <v>58650</v>
          </cell>
          <cell r="G1834">
            <v>262639</v>
          </cell>
          <cell r="H1834">
            <v>2300440</v>
          </cell>
        </row>
        <row r="1835">
          <cell r="B1835" t="str">
            <v>AC.31511</v>
          </cell>
          <cell r="C1835" t="str">
            <v>Khoan vaøo ñaù treân caïn baèng maùy khoan VRM HD, Lepper (hoaëc töông töï) coù Þ2000mm, ñaù caáp I</v>
          </cell>
          <cell r="D1835" t="str">
            <v>m</v>
          </cell>
          <cell r="E1835">
            <v>1</v>
          </cell>
          <cell r="F1835">
            <v>97716</v>
          </cell>
          <cell r="G1835">
            <v>335845</v>
          </cell>
          <cell r="H1835">
            <v>3551610</v>
          </cell>
        </row>
        <row r="1836">
          <cell r="B1836" t="str">
            <v>AC.31512</v>
          </cell>
          <cell r="C1836" t="str">
            <v>Khoan vaøo ñaù treân caïn baèng maùy khoan VRM HD, Lepper (hoaëc töông töï) coù Þ2000mm, ñaù caáp II</v>
          </cell>
          <cell r="D1836" t="str">
            <v>m</v>
          </cell>
          <cell r="E1836">
            <v>1</v>
          </cell>
          <cell r="F1836">
            <v>86598</v>
          </cell>
          <cell r="G1836">
            <v>285681</v>
          </cell>
          <cell r="H1836">
            <v>2984130</v>
          </cell>
        </row>
        <row r="1837">
          <cell r="B1837" t="str">
            <v>AC.31513</v>
          </cell>
          <cell r="C1837" t="str">
            <v>Khoan vaøo ñaù treân caïn baèng maùy khoan VRM HD, Lepper (hoaëc töông töï) coù Þ2000mm, ñaù caáp III</v>
          </cell>
          <cell r="D1837" t="str">
            <v>m</v>
          </cell>
          <cell r="E1837">
            <v>1</v>
          </cell>
          <cell r="F1837">
            <v>80988</v>
          </cell>
          <cell r="G1837">
            <v>263574</v>
          </cell>
          <cell r="H1837">
            <v>2475360</v>
          </cell>
        </row>
        <row r="1838">
          <cell r="B1838" t="str">
            <v>AC.31514</v>
          </cell>
          <cell r="C1838" t="str">
            <v>Khoan vaøo ñaù treân caïn baèng maùy khoan VRM HD, Lepper (hoaëc töông töï) coù Þ2000mm, ñaù caáp IV</v>
          </cell>
          <cell r="D1838" t="str">
            <v>m</v>
          </cell>
          <cell r="E1838">
            <v>1</v>
          </cell>
          <cell r="F1838">
            <v>76143</v>
          </cell>
          <cell r="G1838">
            <v>216811</v>
          </cell>
          <cell r="H1838">
            <v>1907890</v>
          </cell>
        </row>
        <row r="1839">
          <cell r="B1839" t="str">
            <v>AC.31521</v>
          </cell>
          <cell r="C1839" t="str">
            <v>Khoan vaøo ñaù döôùi nöôùc baèng maùy khoan VRM HD, Lepper (hoaëc töông töï) coù Þ2000mm, ñaù caáp I</v>
          </cell>
          <cell r="D1839" t="str">
            <v>m</v>
          </cell>
          <cell r="E1839">
            <v>1</v>
          </cell>
          <cell r="F1839">
            <v>97716</v>
          </cell>
          <cell r="G1839">
            <v>343922</v>
          </cell>
          <cell r="H1839">
            <v>5007940</v>
          </cell>
        </row>
        <row r="1840">
          <cell r="B1840" t="str">
            <v>AC.31522</v>
          </cell>
          <cell r="C1840" t="str">
            <v>Khoan vaøo ñaù döôùi nöôùc baèng maùy khoan VRM HD, Lepper (hoaëc töông töï) coù Þ2000mm, ñaù caáp II</v>
          </cell>
          <cell r="D1840" t="str">
            <v>m</v>
          </cell>
          <cell r="E1840">
            <v>1</v>
          </cell>
          <cell r="F1840">
            <v>86598</v>
          </cell>
          <cell r="G1840">
            <v>312888</v>
          </cell>
          <cell r="H1840">
            <v>4257590</v>
          </cell>
        </row>
        <row r="1841">
          <cell r="B1841" t="str">
            <v>AC.31523</v>
          </cell>
          <cell r="C1841" t="str">
            <v>Khoan vaøo ñaù döôùi nöôùc baèng maùy khoan VRM HD, Lepper (hoaëc töông töï) coù Þ2000mm, ñaù caáp III</v>
          </cell>
          <cell r="D1841" t="str">
            <v>m</v>
          </cell>
          <cell r="E1841">
            <v>1</v>
          </cell>
          <cell r="F1841">
            <v>80988</v>
          </cell>
          <cell r="G1841">
            <v>250821</v>
          </cell>
          <cell r="H1841">
            <v>3330210</v>
          </cell>
        </row>
        <row r="1842">
          <cell r="B1842" t="str">
            <v>AC.31524</v>
          </cell>
          <cell r="C1842" t="str">
            <v>Khoan vaøo ñaù döôùi nöôùc baèng maùy khoan VRM HD, Lepper (hoaëc töông töï) coù Þ2000mm, ñaù caáp IV</v>
          </cell>
          <cell r="D1842" t="str">
            <v>m</v>
          </cell>
          <cell r="E1842">
            <v>1</v>
          </cell>
          <cell r="F1842">
            <v>76143</v>
          </cell>
          <cell r="G1842">
            <v>233391</v>
          </cell>
          <cell r="H1842">
            <v>2685240</v>
          </cell>
        </row>
        <row r="1843">
          <cell r="B1843" t="str">
            <v>AC.32111</v>
          </cell>
          <cell r="C1843" t="str">
            <v>Khoan taïo loã vaøo ñaát treân caïn baèng maùy khoan TRC-15 (hoaëc töông töï), Þloã khoan 800mm</v>
          </cell>
          <cell r="D1843" t="str">
            <v>m</v>
          </cell>
          <cell r="E1843">
            <v>1</v>
          </cell>
          <cell r="F1843">
            <v>117025</v>
          </cell>
          <cell r="G1843">
            <v>89275</v>
          </cell>
          <cell r="H1843">
            <v>356259</v>
          </cell>
        </row>
        <row r="1844">
          <cell r="B1844" t="str">
            <v>AC.32112</v>
          </cell>
          <cell r="C1844" t="str">
            <v>Khoan taïo loã vaøo ñaát treân caïn baèng maùy khoan TRC-15 (hoaëc töông töï), Þoã khoan 1000mm</v>
          </cell>
          <cell r="D1844" t="str">
            <v>m</v>
          </cell>
          <cell r="E1844">
            <v>1</v>
          </cell>
          <cell r="F1844">
            <v>133742</v>
          </cell>
          <cell r="G1844">
            <v>98203</v>
          </cell>
          <cell r="H1844">
            <v>399010</v>
          </cell>
        </row>
        <row r="1845">
          <cell r="B1845" t="str">
            <v>AC.32113</v>
          </cell>
          <cell r="C1845" t="str">
            <v>Khoan taïo loã vaøo ñaát treân caïn baèng maùy khoan TRC-15 (hoaëc töông töï), Þoã khoan 1200mm</v>
          </cell>
          <cell r="D1845" t="str">
            <v>m</v>
          </cell>
          <cell r="E1845">
            <v>1</v>
          </cell>
          <cell r="F1845">
            <v>150460</v>
          </cell>
          <cell r="G1845">
            <v>107555</v>
          </cell>
          <cell r="H1845">
            <v>427511</v>
          </cell>
        </row>
        <row r="1846">
          <cell r="B1846" t="str">
            <v>AC.32114</v>
          </cell>
          <cell r="C1846" t="str">
            <v>Khoan taïo loã vaøo ñaát treân caïn baèng maùy khoan TRC-15 (hoaëc töông töï), Þoã khoan 1400mm</v>
          </cell>
          <cell r="D1846" t="str">
            <v>m</v>
          </cell>
          <cell r="E1846">
            <v>1</v>
          </cell>
          <cell r="F1846">
            <v>200614</v>
          </cell>
          <cell r="G1846">
            <v>117758</v>
          </cell>
          <cell r="H1846">
            <v>570014</v>
          </cell>
        </row>
        <row r="1847">
          <cell r="B1847" t="str">
            <v>AC.32121</v>
          </cell>
          <cell r="C1847" t="str">
            <v>Khoan taïo loã vaøo ñaát treân caïn baèng maùy khoan ED, KH, Soilmec (hoaëc töông töï), Þloã khoan 800mm</v>
          </cell>
          <cell r="D1847" t="str">
            <v>m</v>
          </cell>
          <cell r="E1847">
            <v>1</v>
          </cell>
          <cell r="F1847">
            <v>95935</v>
          </cell>
          <cell r="G1847">
            <v>71420</v>
          </cell>
          <cell r="H1847">
            <v>360493</v>
          </cell>
        </row>
        <row r="1848">
          <cell r="B1848" t="str">
            <v>AC.32122</v>
          </cell>
          <cell r="C1848" t="str">
            <v>Khoan taïo loã vaøo ñaát treân caïn baèng maùy khoan ED, KH, Soilmec(hoaëc töông töï), Þloã khoan 1000mm</v>
          </cell>
          <cell r="D1848" t="str">
            <v>m</v>
          </cell>
          <cell r="E1848">
            <v>1</v>
          </cell>
          <cell r="F1848">
            <v>114980</v>
          </cell>
          <cell r="G1848">
            <v>78647</v>
          </cell>
          <cell r="H1848">
            <v>417237</v>
          </cell>
        </row>
        <row r="1849">
          <cell r="B1849" t="str">
            <v>AC.32123</v>
          </cell>
          <cell r="C1849" t="str">
            <v>Khoan taïo loã vaøo ñaát treân caïn baèng maùy khoan ED, KH, Soilmec (hoaëc töông töï), Þloã khoan 1300mm</v>
          </cell>
          <cell r="D1849" t="str">
            <v>m</v>
          </cell>
          <cell r="E1849">
            <v>1</v>
          </cell>
          <cell r="F1849">
            <v>129617</v>
          </cell>
          <cell r="G1849">
            <v>86299</v>
          </cell>
          <cell r="H1849">
            <v>433926</v>
          </cell>
        </row>
        <row r="1850">
          <cell r="B1850" t="str">
            <v>AC.32124</v>
          </cell>
          <cell r="C1850" t="str">
            <v>Khoan taïo loã vaøo ñaát treân caïn baèng maùy khoan ED, KH, Soilmec (hoaëc töông töï), Þloã khoan 1500mm</v>
          </cell>
          <cell r="D1850" t="str">
            <v>m</v>
          </cell>
          <cell r="E1850">
            <v>1</v>
          </cell>
          <cell r="F1850">
            <v>171998</v>
          </cell>
          <cell r="G1850">
            <v>95227</v>
          </cell>
          <cell r="H1850">
            <v>587470</v>
          </cell>
        </row>
        <row r="1851">
          <cell r="B1851" t="str">
            <v>AC.32211</v>
          </cell>
          <cell r="C1851" t="str">
            <v>Khoan taïo loã vaøo ñaát döôùi nöôùc baèng maùy khoan TRC-15 (hoaëc töông töï), Þloã khoan 800mm</v>
          </cell>
          <cell r="D1851" t="str">
            <v>m</v>
          </cell>
          <cell r="E1851">
            <v>1</v>
          </cell>
          <cell r="F1851">
            <v>117025</v>
          </cell>
          <cell r="G1851">
            <v>133913</v>
          </cell>
          <cell r="H1851">
            <v>499138</v>
          </cell>
        </row>
        <row r="1852">
          <cell r="B1852" t="str">
            <v>AC.32212</v>
          </cell>
          <cell r="C1852" t="str">
            <v>Khoan taïo loã vaøo ñaát döôùi nöôùc baèng baèng maùy khoan TRC-15 (hoaëc töông töï), Þloã khoan 1000mm</v>
          </cell>
          <cell r="D1852" t="str">
            <v>m</v>
          </cell>
          <cell r="E1852">
            <v>1</v>
          </cell>
          <cell r="F1852">
            <v>133742</v>
          </cell>
          <cell r="G1852">
            <v>147092</v>
          </cell>
          <cell r="H1852">
            <v>607279</v>
          </cell>
        </row>
        <row r="1853">
          <cell r="B1853" t="str">
            <v>AC.32213</v>
          </cell>
          <cell r="C1853" t="str">
            <v>Khoan taïo loã vaøo ñaát döôùi nöôùc baèng maùy khoan TRC-15 (hoaëc töông töï), Þloã khoan 1200mm</v>
          </cell>
          <cell r="D1853" t="str">
            <v>m</v>
          </cell>
          <cell r="E1853">
            <v>1</v>
          </cell>
          <cell r="F1853">
            <v>150460</v>
          </cell>
          <cell r="G1853">
            <v>161971</v>
          </cell>
          <cell r="H1853">
            <v>654422</v>
          </cell>
        </row>
        <row r="1854">
          <cell r="B1854" t="str">
            <v>AC.32214</v>
          </cell>
          <cell r="C1854" t="str">
            <v>Khoan taïo loã vaøo ñaát döôùi nöôùc baèng maùy khoan TRC-15 (hoaëc töông töï), Þloã khoan 1400mm</v>
          </cell>
          <cell r="D1854" t="str">
            <v>m</v>
          </cell>
          <cell r="E1854">
            <v>1</v>
          </cell>
          <cell r="F1854">
            <v>200614</v>
          </cell>
          <cell r="G1854">
            <v>178125</v>
          </cell>
          <cell r="H1854">
            <v>872562</v>
          </cell>
        </row>
        <row r="1855">
          <cell r="B1855" t="str">
            <v>AC.32221</v>
          </cell>
          <cell r="C1855" t="str">
            <v>Khoan taïo loã vaøo ñaát döôùi nöôùc baèng baèng maùy khoan ED, KH, Soilmec (hoaëc töông töï), Þloã khoan 800mm</v>
          </cell>
          <cell r="D1855" t="str">
            <v>m</v>
          </cell>
          <cell r="E1855">
            <v>1</v>
          </cell>
          <cell r="F1855">
            <v>99832</v>
          </cell>
          <cell r="G1855">
            <v>107130</v>
          </cell>
          <cell r="H1855">
            <v>643638</v>
          </cell>
        </row>
        <row r="1856">
          <cell r="B1856" t="str">
            <v>AC.32222</v>
          </cell>
          <cell r="C1856" t="str">
            <v>Khoan taïo loã vaøo ñaát döôùi nöôùc baèng maùy khoan ED, KH, Soilmec (hoaëc töông töï), Þloã khoan 1000mm</v>
          </cell>
          <cell r="D1856" t="str">
            <v>m</v>
          </cell>
          <cell r="E1856">
            <v>1</v>
          </cell>
          <cell r="F1856">
            <v>114980</v>
          </cell>
          <cell r="G1856">
            <v>96502</v>
          </cell>
          <cell r="H1856">
            <v>740859</v>
          </cell>
        </row>
        <row r="1857">
          <cell r="B1857" t="str">
            <v>AC.32223</v>
          </cell>
          <cell r="C1857" t="str">
            <v>Khoan taïo loã vaøo ñaát döôùi nöôùc baèng maùy khoan ED, KH, Soilmec (hoaëc töông töï), Þloã khoan 1300mm</v>
          </cell>
          <cell r="D1857" t="str">
            <v>m</v>
          </cell>
          <cell r="E1857">
            <v>1</v>
          </cell>
          <cell r="F1857">
            <v>129617</v>
          </cell>
          <cell r="G1857">
            <v>129662</v>
          </cell>
          <cell r="H1857">
            <v>781124</v>
          </cell>
        </row>
        <row r="1858">
          <cell r="B1858" t="str">
            <v>AC.32224</v>
          </cell>
          <cell r="C1858" t="str">
            <v>Khoan taïo loã vaøo ñaát döôùi nöôùc baèng maùy khoan ED, KH, Soilmec (hoaëc töông töï), Þloã khoan 1500mm</v>
          </cell>
          <cell r="D1858" t="str">
            <v>m</v>
          </cell>
          <cell r="E1858">
            <v>1</v>
          </cell>
          <cell r="F1858">
            <v>171998</v>
          </cell>
          <cell r="G1858">
            <v>142415</v>
          </cell>
          <cell r="H1858">
            <v>1055830</v>
          </cell>
        </row>
        <row r="1859">
          <cell r="B1859" t="str">
            <v>AC.32311</v>
          </cell>
          <cell r="C1859" t="str">
            <v>Khoan vaøo ñaù caáp I treân caïn baèng maùy khoan TRC-15 (hoaëc töông töï), Þloã khoan 800mm</v>
          </cell>
          <cell r="D1859" t="str">
            <v>m</v>
          </cell>
          <cell r="E1859">
            <v>1</v>
          </cell>
          <cell r="F1859">
            <v>179520</v>
          </cell>
          <cell r="G1859">
            <v>170898</v>
          </cell>
          <cell r="H1859">
            <v>1852550</v>
          </cell>
        </row>
        <row r="1860">
          <cell r="B1860" t="str">
            <v>AC.32312</v>
          </cell>
          <cell r="C1860" t="str">
            <v>Khoan vaøo ñaù caáp I treân caïn baèng maùy khoan TRC-15 (hoaëc töông töï), Þloã khoan 1000mm</v>
          </cell>
          <cell r="D1860" t="str">
            <v>m</v>
          </cell>
          <cell r="E1860">
            <v>1</v>
          </cell>
          <cell r="F1860">
            <v>208080</v>
          </cell>
          <cell r="G1860">
            <v>187903</v>
          </cell>
          <cell r="H1860">
            <v>2066300</v>
          </cell>
        </row>
        <row r="1861">
          <cell r="B1861" t="str">
            <v>AC.32313</v>
          </cell>
          <cell r="C1861" t="str">
            <v>Khoan vaøo ñaù caáp I treân caïn baèng duøng maùy khoan TRC-15 (hoaëc töông töï), Þloã khoan 1200mm</v>
          </cell>
          <cell r="D1861" t="str">
            <v>m</v>
          </cell>
          <cell r="E1861">
            <v>1</v>
          </cell>
          <cell r="F1861">
            <v>236640</v>
          </cell>
          <cell r="G1861">
            <v>206608</v>
          </cell>
          <cell r="H1861">
            <v>2479560</v>
          </cell>
        </row>
        <row r="1862">
          <cell r="B1862" t="str">
            <v>AC.32314</v>
          </cell>
          <cell r="C1862" t="str">
            <v>Khoan vaøo ñaù caáp I treân caïn baèng maùy khoan TRC-15 (hoaëc töông töï), Þloã khoan 1400mm</v>
          </cell>
          <cell r="D1862" t="str">
            <v>m</v>
          </cell>
          <cell r="E1862">
            <v>1</v>
          </cell>
          <cell r="F1862">
            <v>314160</v>
          </cell>
          <cell r="G1862">
            <v>227439</v>
          </cell>
          <cell r="H1862">
            <v>2892820</v>
          </cell>
        </row>
        <row r="1863">
          <cell r="B1863" t="str">
            <v>AC.32315</v>
          </cell>
          <cell r="C1863" t="str">
            <v>Khoan vaøo ñaù caáp I treân caïn baèng maùy khoan momen xoay &gt;200KNm (hoaëc töông töï), Þloã khoan 800mm</v>
          </cell>
          <cell r="D1863" t="str">
            <v>m</v>
          </cell>
          <cell r="E1863">
            <v>1</v>
          </cell>
          <cell r="F1863">
            <v>207366</v>
          </cell>
          <cell r="G1863">
            <v>145391</v>
          </cell>
          <cell r="H1863">
            <v>2294720</v>
          </cell>
        </row>
        <row r="1864">
          <cell r="B1864" t="str">
            <v>AC.32316</v>
          </cell>
          <cell r="C1864" t="str">
            <v>Khoan vaøo ñaù caáp I treân caïn baèng maùy khoan momen xoay &gt;200KNm (hoaëc töông töï), Þloã khoan 1000mm</v>
          </cell>
          <cell r="D1864" t="str">
            <v>m</v>
          </cell>
          <cell r="E1864">
            <v>1</v>
          </cell>
          <cell r="F1864">
            <v>239088</v>
          </cell>
          <cell r="G1864">
            <v>159845</v>
          </cell>
          <cell r="H1864">
            <v>2854010</v>
          </cell>
        </row>
        <row r="1865">
          <cell r="B1865" t="str">
            <v>AC.32317</v>
          </cell>
          <cell r="C1865" t="str">
            <v>Khoan vaøo ñaù caáp I treân caïn baèng maùy khoan momen xoay &gt;200KNm (hoaëc töông töï), Þloã khoan 1300mm</v>
          </cell>
          <cell r="D1865" t="str">
            <v>m</v>
          </cell>
          <cell r="E1865">
            <v>1</v>
          </cell>
          <cell r="F1865">
            <v>268260</v>
          </cell>
          <cell r="G1865">
            <v>175575</v>
          </cell>
          <cell r="H1865">
            <v>3446200</v>
          </cell>
        </row>
        <row r="1866">
          <cell r="B1866" t="str">
            <v>AC.32318</v>
          </cell>
          <cell r="C1866" t="str">
            <v>Khoan vaøo ñaù caáp I treân caïn baèng maùy khoan momen xoay &gt;200KNm (hoaëc töông töï), Þloã khoan 1500mm</v>
          </cell>
          <cell r="D1866" t="str">
            <v>m</v>
          </cell>
          <cell r="E1866">
            <v>1</v>
          </cell>
          <cell r="F1866">
            <v>360978</v>
          </cell>
          <cell r="G1866">
            <v>193430</v>
          </cell>
          <cell r="H1866">
            <v>3972590</v>
          </cell>
        </row>
        <row r="1867">
          <cell r="B1867" t="str">
            <v>AC.32321</v>
          </cell>
          <cell r="C1867" t="str">
            <v>Khoan vaøo ñaù caáp II treân caïn baèng maùy khoan TRC-15 (hoaëc töông töï), Þloã khoan 800mm</v>
          </cell>
          <cell r="D1867" t="str">
            <v>m</v>
          </cell>
          <cell r="E1867">
            <v>1</v>
          </cell>
          <cell r="F1867">
            <v>161976</v>
          </cell>
          <cell r="G1867">
            <v>155594</v>
          </cell>
          <cell r="H1867">
            <v>1453540</v>
          </cell>
        </row>
        <row r="1868">
          <cell r="B1868" t="str">
            <v>AC.32322</v>
          </cell>
          <cell r="C1868" t="str">
            <v>Khoan vaøo ñaù caáp II treân caïn baèng maùy khoan TRC-15 (hoaëc töông töï), Þloã khoan 1000mm</v>
          </cell>
          <cell r="D1868" t="str">
            <v>m</v>
          </cell>
          <cell r="E1868">
            <v>1</v>
          </cell>
          <cell r="F1868">
            <v>186864</v>
          </cell>
          <cell r="G1868">
            <v>170898</v>
          </cell>
          <cell r="H1868">
            <v>1653040</v>
          </cell>
        </row>
        <row r="1869">
          <cell r="B1869" t="str">
            <v>AC.32323</v>
          </cell>
          <cell r="C1869" t="str">
            <v>Khoan vaøo ñaù caáp II treân caïn baèng maùy khoan TRC-15 (hoaëc töông töï), Þloã khoan 1200mm</v>
          </cell>
          <cell r="D1869" t="str">
            <v>m</v>
          </cell>
          <cell r="E1869">
            <v>1</v>
          </cell>
          <cell r="F1869">
            <v>211752</v>
          </cell>
          <cell r="G1869">
            <v>188328</v>
          </cell>
          <cell r="H1869">
            <v>2066300</v>
          </cell>
        </row>
        <row r="1870">
          <cell r="B1870" t="str">
            <v>AC.32324</v>
          </cell>
          <cell r="C1870" t="str">
            <v>Khoan vaøo ñaù caáp II treân caïn baèng maùy khoan TRC-15 (hoaëc töông töï), Þloã khoan 1400mm</v>
          </cell>
          <cell r="D1870" t="str">
            <v>m</v>
          </cell>
          <cell r="E1870">
            <v>1</v>
          </cell>
          <cell r="F1870">
            <v>282336</v>
          </cell>
          <cell r="G1870">
            <v>204058</v>
          </cell>
          <cell r="H1870">
            <v>2479560</v>
          </cell>
        </row>
        <row r="1871">
          <cell r="B1871" t="str">
            <v>AC.32325</v>
          </cell>
          <cell r="C1871" t="str">
            <v>Khoan vaøo ñaù caáp II treân caïn baèng maùy khoan momen xoay &gt;200KNm (hoaëc töông töï), Þloã khoan 800mm</v>
          </cell>
          <cell r="D1871" t="str">
            <v>m</v>
          </cell>
          <cell r="E1871">
            <v>1</v>
          </cell>
          <cell r="F1871">
            <v>185844</v>
          </cell>
          <cell r="G1871">
            <v>133488</v>
          </cell>
          <cell r="H1871">
            <v>1998630</v>
          </cell>
        </row>
        <row r="1872">
          <cell r="B1872" t="str">
            <v>AC.32326</v>
          </cell>
          <cell r="C1872" t="str">
            <v>Khoan vaøo ñaù caáp II treân caïn baèng maùy khoan momen xoay &gt;200KNm (hoaëc töông töï), Þloã khoan 1000mm</v>
          </cell>
          <cell r="D1872" t="str">
            <v>m</v>
          </cell>
          <cell r="E1872">
            <v>1</v>
          </cell>
          <cell r="F1872">
            <v>215934</v>
          </cell>
          <cell r="G1872">
            <v>146666</v>
          </cell>
          <cell r="H1872">
            <v>2426320</v>
          </cell>
        </row>
        <row r="1873">
          <cell r="B1873" t="str">
            <v>AC.32327</v>
          </cell>
          <cell r="C1873" t="str">
            <v>Khoan vaøo ñaù caáp II treân caïn baèng maùy khoan momen xoay &gt;200KNm (hoaëc töông töï), Þloã khoan 1300mm</v>
          </cell>
          <cell r="D1873" t="str">
            <v>m</v>
          </cell>
          <cell r="E1873">
            <v>1</v>
          </cell>
          <cell r="F1873">
            <v>243168</v>
          </cell>
          <cell r="G1873">
            <v>161546</v>
          </cell>
          <cell r="H1873">
            <v>2854010</v>
          </cell>
        </row>
        <row r="1874">
          <cell r="B1874" t="str">
            <v>AC.32328</v>
          </cell>
          <cell r="C1874" t="str">
            <v>Khoan vaøo ñaù caáp II treân caïn baèng maùy khoan momen xoay &gt;200KNm (hoaëc töông töï), Þloã khoan 1500mm</v>
          </cell>
          <cell r="D1874" t="str">
            <v>m</v>
          </cell>
          <cell r="E1874">
            <v>1</v>
          </cell>
          <cell r="F1874">
            <v>323748</v>
          </cell>
          <cell r="G1874">
            <v>177700</v>
          </cell>
          <cell r="H1874">
            <v>3380400</v>
          </cell>
        </row>
        <row r="1875">
          <cell r="B1875" t="str">
            <v>AC.32331</v>
          </cell>
          <cell r="C1875" t="str">
            <v>Khoan vaøo ñaù caáp III treân caïn baèng maùy khoan TRC-15 (hoaëc töông töï), Þloã khoan 800mm</v>
          </cell>
          <cell r="D1875" t="str">
            <v>m</v>
          </cell>
          <cell r="E1875">
            <v>1</v>
          </cell>
          <cell r="F1875">
            <v>142392</v>
          </cell>
          <cell r="G1875">
            <v>141565</v>
          </cell>
          <cell r="H1875">
            <v>1239780</v>
          </cell>
        </row>
        <row r="1876">
          <cell r="B1876" t="str">
            <v>AC.32332</v>
          </cell>
          <cell r="C1876" t="str">
            <v>Khoan vaøo ñaù caáp III treân caïn baèng maùy khoan TRC-15 (hoaëc töông töï), Þloã khoan 1000mm</v>
          </cell>
          <cell r="D1876" t="str">
            <v>m</v>
          </cell>
          <cell r="E1876">
            <v>1</v>
          </cell>
          <cell r="F1876">
            <v>165648</v>
          </cell>
          <cell r="G1876">
            <v>155594</v>
          </cell>
          <cell r="H1876">
            <v>1439290</v>
          </cell>
        </row>
        <row r="1877">
          <cell r="B1877" t="str">
            <v>AC.32333</v>
          </cell>
          <cell r="C1877" t="str">
            <v>Khoan vaøo ñaù caáp III treân caïn baèng maùy khoan TRC-15 (hoaëc töông töï), Þloã khoan 1200mm</v>
          </cell>
          <cell r="D1877" t="str">
            <v>m</v>
          </cell>
          <cell r="E1877">
            <v>1</v>
          </cell>
          <cell r="F1877">
            <v>188904</v>
          </cell>
          <cell r="G1877">
            <v>170898</v>
          </cell>
          <cell r="H1877">
            <v>1653040</v>
          </cell>
        </row>
        <row r="1878">
          <cell r="B1878" t="str">
            <v>AC.32334</v>
          </cell>
          <cell r="C1878" t="str">
            <v>Khoan vaøo ñaù caáp III treân caïn baèng maùy khoan TRC-15 (hoaëc töông töï), Þloã khoan 1400mm</v>
          </cell>
          <cell r="D1878" t="str">
            <v>m</v>
          </cell>
          <cell r="E1878">
            <v>1</v>
          </cell>
          <cell r="F1878">
            <v>250512</v>
          </cell>
          <cell r="G1878">
            <v>188328</v>
          </cell>
          <cell r="H1878">
            <v>2066300</v>
          </cell>
        </row>
        <row r="1879">
          <cell r="B1879" t="str">
            <v>AC.32335</v>
          </cell>
          <cell r="C1879" t="str">
            <v>Khoan vaøo ñaù caáp III treân caïn baèng maùy khoan momen xoay &gt;200KNm (hoaëc töông töï), Þloã khoan 800mm</v>
          </cell>
          <cell r="D1879" t="str">
            <v>m</v>
          </cell>
          <cell r="E1879">
            <v>1</v>
          </cell>
          <cell r="F1879">
            <v>166872</v>
          </cell>
          <cell r="G1879">
            <v>122860</v>
          </cell>
          <cell r="H1879">
            <v>1702540</v>
          </cell>
        </row>
        <row r="1880">
          <cell r="B1880" t="str">
            <v>AC.32336</v>
          </cell>
          <cell r="C1880" t="str">
            <v>Khoan vaøo ñaù caáp III treân caïn baèng maùy khoan momen xoay &gt;200KNm (hoaëc töông töï), Þloã khoan 1000mm</v>
          </cell>
          <cell r="D1880" t="str">
            <v>m</v>
          </cell>
          <cell r="E1880">
            <v>1</v>
          </cell>
          <cell r="F1880">
            <v>192474</v>
          </cell>
          <cell r="G1880">
            <v>139439</v>
          </cell>
          <cell r="H1880">
            <v>2031530</v>
          </cell>
        </row>
        <row r="1881">
          <cell r="B1881" t="str">
            <v>AC.32337</v>
          </cell>
          <cell r="C1881" t="str">
            <v>Khoan vaøo ñaù caáp III treân caïn maùy khoan momen xoay &gt;200KNm (hoaëc töông töï), Þloã khoan 1300mm</v>
          </cell>
          <cell r="D1881" t="str">
            <v>m</v>
          </cell>
          <cell r="E1881">
            <v>1</v>
          </cell>
          <cell r="F1881">
            <v>216036</v>
          </cell>
          <cell r="G1881">
            <v>153468</v>
          </cell>
          <cell r="H1881">
            <v>2319400</v>
          </cell>
        </row>
        <row r="1882">
          <cell r="B1882" t="str">
            <v>AC.32338</v>
          </cell>
          <cell r="C1882" t="str">
            <v>Khoan vaøo ñaù caáp III treân caïn baèng maùy khoan momen xoay &gt;200KNm (hoaëc töông töï), Þloã khoan 1500mm</v>
          </cell>
          <cell r="D1882" t="str">
            <v>m</v>
          </cell>
          <cell r="E1882">
            <v>1</v>
          </cell>
          <cell r="F1882">
            <v>288558</v>
          </cell>
          <cell r="G1882">
            <v>168773</v>
          </cell>
          <cell r="H1882">
            <v>2829340</v>
          </cell>
        </row>
        <row r="1883">
          <cell r="B1883" t="str">
            <v>AC.32341</v>
          </cell>
          <cell r="C1883" t="str">
            <v>Khoan vaøo ñaù caáp IV treân caïn baèng maùy khoan TRC-15 (hoaëc töông töï), Þloã khoan 800mm</v>
          </cell>
          <cell r="D1883" t="str">
            <v>m</v>
          </cell>
          <cell r="E1883">
            <v>1</v>
          </cell>
          <cell r="F1883">
            <v>142800</v>
          </cell>
          <cell r="G1883">
            <v>116058</v>
          </cell>
          <cell r="H1883">
            <v>1040280</v>
          </cell>
        </row>
        <row r="1884">
          <cell r="B1884" t="str">
            <v>AC.32342</v>
          </cell>
          <cell r="C1884" t="str">
            <v>Khoan vaøo ñaù caáp IV treân caïn baèng maùy khoan TRC-15 (hoaëc töông töï), Þloã khoan 1000mm</v>
          </cell>
          <cell r="D1884" t="str">
            <v>m</v>
          </cell>
          <cell r="E1884">
            <v>1</v>
          </cell>
          <cell r="F1884">
            <v>155040</v>
          </cell>
          <cell r="G1884">
            <v>122435</v>
          </cell>
          <cell r="H1884">
            <v>1239780</v>
          </cell>
        </row>
        <row r="1885">
          <cell r="B1885" t="str">
            <v>AC.32343</v>
          </cell>
          <cell r="C1885" t="str">
            <v>Khoan vaøo ñaù caáp IV treân caïn baèng maùy khoan TRC-15 (hoaëc töông töï), Þloã khoan 1200mm</v>
          </cell>
          <cell r="D1885" t="str">
            <v>m</v>
          </cell>
          <cell r="E1885">
            <v>1</v>
          </cell>
          <cell r="F1885">
            <v>177480</v>
          </cell>
          <cell r="G1885">
            <v>140290</v>
          </cell>
          <cell r="H1885">
            <v>1453540</v>
          </cell>
        </row>
        <row r="1886">
          <cell r="B1886" t="str">
            <v>AC.32344</v>
          </cell>
          <cell r="C1886" t="str">
            <v>Khoan vaøo ñaù caáp IV treân caïn baèng maùy khoan TRC-15 (hoaëc töông töï), Þloã khoan 1400mm</v>
          </cell>
          <cell r="D1886" t="str">
            <v>m</v>
          </cell>
          <cell r="E1886">
            <v>1</v>
          </cell>
          <cell r="F1886">
            <v>236640</v>
          </cell>
          <cell r="G1886">
            <v>154319</v>
          </cell>
          <cell r="H1886">
            <v>1653040</v>
          </cell>
        </row>
        <row r="1887">
          <cell r="B1887" t="str">
            <v>AC.32345</v>
          </cell>
          <cell r="C1887" t="str">
            <v>Khoan vaøo ñaù caáp IV treân caïn baèng maùy khoan momen xoay &gt;200KNm (hoaëc töông töï), Þloã khoan 800mm</v>
          </cell>
          <cell r="D1887" t="str">
            <v>m</v>
          </cell>
          <cell r="E1887">
            <v>1</v>
          </cell>
          <cell r="F1887">
            <v>155958</v>
          </cell>
          <cell r="G1887">
            <v>120309</v>
          </cell>
          <cell r="H1887">
            <v>1414670</v>
          </cell>
        </row>
        <row r="1888">
          <cell r="B1888" t="str">
            <v>AC.32346</v>
          </cell>
          <cell r="C1888" t="str">
            <v>Khoan vaøo ñaù caáp IV treân caïn baèng maùy khoan momen xoay &gt;200KNm (hoaëc töông töï), Þloã khoan 1000mm</v>
          </cell>
          <cell r="D1888" t="str">
            <v>m</v>
          </cell>
          <cell r="E1888">
            <v>1</v>
          </cell>
          <cell r="F1888">
            <v>181254</v>
          </cell>
          <cell r="G1888">
            <v>132212</v>
          </cell>
          <cell r="H1888">
            <v>1718990</v>
          </cell>
        </row>
        <row r="1889">
          <cell r="B1889" t="str">
            <v>AC.32347</v>
          </cell>
          <cell r="C1889" t="str">
            <v>Khoan vaøo ñaù caáp IV treân caïn baèng maùy khoan momen xoay &gt;200KNm (hoaëc töông töï), Þloã khoan 1300mm</v>
          </cell>
          <cell r="D1889" t="str">
            <v>m</v>
          </cell>
          <cell r="E1889">
            <v>1</v>
          </cell>
          <cell r="F1889">
            <v>201478</v>
          </cell>
          <cell r="G1889">
            <v>145816</v>
          </cell>
          <cell r="H1889">
            <v>1965730</v>
          </cell>
        </row>
        <row r="1890">
          <cell r="B1890" t="str">
            <v>AC.32348</v>
          </cell>
          <cell r="C1890" t="str">
            <v>Khoan vaøo ñaù caáp IV treân caïn baèng phöông phaùp khoan xoay &gt;200KNm (hoaëc töông töï), Þloã khoan 1500mm</v>
          </cell>
          <cell r="D1890" t="str">
            <v>m</v>
          </cell>
          <cell r="E1890">
            <v>1</v>
          </cell>
          <cell r="F1890">
            <v>272034</v>
          </cell>
          <cell r="G1890">
            <v>160270</v>
          </cell>
          <cell r="H1890">
            <v>2311170</v>
          </cell>
        </row>
        <row r="1891">
          <cell r="B1891" t="str">
            <v>AC.32411</v>
          </cell>
          <cell r="C1891" t="str">
            <v>Khoan vaøo ñaù caáp I döôùi nöôùc baèng maùy khoan TRC-15 (hoaëc töông töï), Þloã khoan 800mm</v>
          </cell>
          <cell r="D1891" t="str">
            <v>m</v>
          </cell>
          <cell r="E1891">
            <v>1</v>
          </cell>
          <cell r="F1891">
            <v>179520</v>
          </cell>
          <cell r="G1891">
            <v>184502</v>
          </cell>
          <cell r="H1891">
            <v>2608030</v>
          </cell>
        </row>
        <row r="1892">
          <cell r="B1892" t="str">
            <v>AC.32412</v>
          </cell>
          <cell r="C1892" t="str">
            <v>Khoan vaøo ñaù caáp I döôùi nöôùc baèng maùy khoan TRC-15 (hoaëc töông töï), Þloã khoan 1000mm</v>
          </cell>
          <cell r="D1892" t="str">
            <v>m</v>
          </cell>
          <cell r="E1892">
            <v>1</v>
          </cell>
          <cell r="F1892">
            <v>208080</v>
          </cell>
          <cell r="G1892">
            <v>202782</v>
          </cell>
          <cell r="H1892">
            <v>3084520</v>
          </cell>
        </row>
        <row r="1893">
          <cell r="B1893" t="str">
            <v>AC.32413</v>
          </cell>
          <cell r="C1893" t="str">
            <v>Khoan vaøo ñaù caáp I döôùi nöôùc baèng maùy khoan TRC-15 (hoaëc töông töï), Þloã khoan 1200mm</v>
          </cell>
          <cell r="D1893" t="str">
            <v>m</v>
          </cell>
          <cell r="E1893">
            <v>1</v>
          </cell>
          <cell r="F1893">
            <v>236640</v>
          </cell>
          <cell r="G1893">
            <v>223188</v>
          </cell>
          <cell r="H1893">
            <v>3806430</v>
          </cell>
        </row>
        <row r="1894">
          <cell r="B1894" t="str">
            <v>AC.32414</v>
          </cell>
          <cell r="C1894" t="str">
            <v>Khoan vaøo ñaù caáp I döôùi nöôùc maùy khoan TRC-15 (hoaëc töông töï), Þloã khoan 1400mm</v>
          </cell>
          <cell r="D1894" t="str">
            <v>m</v>
          </cell>
          <cell r="E1894">
            <v>1</v>
          </cell>
          <cell r="F1894">
            <v>314160</v>
          </cell>
          <cell r="G1894">
            <v>245719</v>
          </cell>
          <cell r="H1894">
            <v>4053230</v>
          </cell>
        </row>
        <row r="1895">
          <cell r="B1895" t="str">
            <v>AC.32415</v>
          </cell>
          <cell r="C1895" t="str">
            <v>Khoan vaøo ñaù caáp I döôùi nöôùc baèng maùy khoan momen xoay &gt;200KNm (hoaëc töông töï), Þloã khoan 800mm</v>
          </cell>
          <cell r="D1895" t="str">
            <v>m</v>
          </cell>
          <cell r="E1895">
            <v>1</v>
          </cell>
          <cell r="F1895">
            <v>207366</v>
          </cell>
          <cell r="G1895">
            <v>162821</v>
          </cell>
          <cell r="H1895">
            <v>3280550</v>
          </cell>
        </row>
        <row r="1896">
          <cell r="B1896" t="str">
            <v>AC.32416</v>
          </cell>
          <cell r="C1896" t="str">
            <v>Khoan vaøo ñaù caáp I döôùi nöôùc baèng maùy khoan momen xoay &gt;200KNm (hoaëc töông töï), Þloã khoan 1000mm</v>
          </cell>
          <cell r="D1896" t="str">
            <v>m</v>
          </cell>
          <cell r="E1896">
            <v>1</v>
          </cell>
          <cell r="F1896">
            <v>239088</v>
          </cell>
          <cell r="G1896">
            <v>178976</v>
          </cell>
          <cell r="H1896">
            <v>4048790</v>
          </cell>
        </row>
        <row r="1897">
          <cell r="B1897" t="str">
            <v>AC.32417</v>
          </cell>
          <cell r="C1897" t="str">
            <v>Khoan vaøo ñaù caáp I döôùi nöôùc baèng maùy khoan momen xoay &gt;200KNm (hoaëc töông töï), Þloã khoan 1300mm</v>
          </cell>
          <cell r="D1897" t="str">
            <v>m</v>
          </cell>
          <cell r="E1897">
            <v>1</v>
          </cell>
          <cell r="F1897">
            <v>268260</v>
          </cell>
          <cell r="G1897">
            <v>196831</v>
          </cell>
          <cell r="H1897">
            <v>4994200</v>
          </cell>
        </row>
        <row r="1898">
          <cell r="B1898" t="str">
            <v>AC.32418</v>
          </cell>
          <cell r="C1898" t="str">
            <v>Khoan vaøo ñaù caáp I döôùi nöôùc baèng maùy khoan momen xoay &gt;200KNm (hoaëc töông töï), Þloã khoan 1500mm</v>
          </cell>
          <cell r="D1898" t="str">
            <v>m</v>
          </cell>
          <cell r="E1898">
            <v>1</v>
          </cell>
          <cell r="F1898">
            <v>360978</v>
          </cell>
          <cell r="G1898">
            <v>216811</v>
          </cell>
          <cell r="H1898">
            <v>5449600</v>
          </cell>
        </row>
        <row r="1899">
          <cell r="B1899" t="str">
            <v>AC.32421</v>
          </cell>
          <cell r="C1899" t="str">
            <v>Khoan vaøo ñaù caáp II döôùi nöôùc baèng maùy khoan TRC-15 (hoaëc töông töï), Þloã khoan 800mm</v>
          </cell>
          <cell r="D1899" t="str">
            <v>m</v>
          </cell>
          <cell r="E1899">
            <v>1</v>
          </cell>
          <cell r="F1899">
            <v>161976</v>
          </cell>
          <cell r="G1899">
            <v>167922</v>
          </cell>
          <cell r="H1899">
            <v>2132920</v>
          </cell>
        </row>
        <row r="1900">
          <cell r="B1900" t="str">
            <v>AC.32422</v>
          </cell>
          <cell r="C1900" t="str">
            <v>Khoan vaøo ñaù caáp II döôùi nöôùc baèng maùy khoan TRC-15 (hoaëc töông töï), Þloã khoan 1000mm</v>
          </cell>
          <cell r="D1900" t="str">
            <v>m</v>
          </cell>
          <cell r="E1900">
            <v>1</v>
          </cell>
          <cell r="F1900">
            <v>186864</v>
          </cell>
          <cell r="G1900">
            <v>189178</v>
          </cell>
          <cell r="H1900">
            <v>2625130</v>
          </cell>
        </row>
        <row r="1901">
          <cell r="B1901" t="str">
            <v>AC.32423</v>
          </cell>
          <cell r="C1901" t="str">
            <v>Khoan vaøo ñaù caáp II döôùi nöôùc baèng maùy khoan TRC-15 (hoaëc töông töï), Þloã khoan 1200mm</v>
          </cell>
          <cell r="D1901" t="str">
            <v>m</v>
          </cell>
          <cell r="E1901">
            <v>1</v>
          </cell>
          <cell r="F1901">
            <v>211752</v>
          </cell>
          <cell r="G1901">
            <v>203207</v>
          </cell>
          <cell r="H1901">
            <v>3101620</v>
          </cell>
        </row>
        <row r="1902">
          <cell r="B1902" t="str">
            <v>AC.32424</v>
          </cell>
          <cell r="C1902" t="str">
            <v>Khoan vaøo ñaù caáp II döôùi nöôùc baèng maùy khoan TRC-15 (hoaëc töông töï), Þloã khoan 1400mm</v>
          </cell>
          <cell r="D1902" t="str">
            <v>m</v>
          </cell>
          <cell r="E1902">
            <v>1</v>
          </cell>
          <cell r="F1902">
            <v>282336</v>
          </cell>
          <cell r="G1902">
            <v>223613</v>
          </cell>
          <cell r="H1902">
            <v>3331320</v>
          </cell>
        </row>
        <row r="1903">
          <cell r="B1903" t="str">
            <v>AC.32425</v>
          </cell>
          <cell r="C1903" t="str">
            <v>Khoan vaøo ñaù caáp II döôùi nöôùc baèng maùy khoan momen xoay &gt;200KNm (hoaëc töông töï), Þloã khoan 800mm</v>
          </cell>
          <cell r="D1903" t="str">
            <v>m</v>
          </cell>
          <cell r="E1903">
            <v>1</v>
          </cell>
          <cell r="F1903">
            <v>185844</v>
          </cell>
          <cell r="G1903">
            <v>122009</v>
          </cell>
          <cell r="H1903">
            <v>2803010</v>
          </cell>
        </row>
        <row r="1904">
          <cell r="B1904" t="str">
            <v>AC.32426</v>
          </cell>
          <cell r="C1904" t="str">
            <v>Khoan vaøo ñaù caáp II döôùi nöôùc baèng maùy khoan momen xoay &gt;200KNm (hoaëc töông töï), Þloã khoan 1000mm</v>
          </cell>
          <cell r="D1904" t="str">
            <v>m</v>
          </cell>
          <cell r="E1904">
            <v>1</v>
          </cell>
          <cell r="F1904">
            <v>215934</v>
          </cell>
          <cell r="G1904">
            <v>135188</v>
          </cell>
          <cell r="H1904">
            <v>3363610</v>
          </cell>
        </row>
        <row r="1905">
          <cell r="B1905" t="str">
            <v>AC.32427</v>
          </cell>
          <cell r="C1905" t="str">
            <v>Khoan vaøo ñaù caáp II döôùi nöôùc baèng maùy khoan momen xoay &gt;200KNm (hoaëc töông töï), Þloã khoan 1300mm</v>
          </cell>
          <cell r="D1905" t="str">
            <v>m</v>
          </cell>
          <cell r="E1905">
            <v>1</v>
          </cell>
          <cell r="F1905">
            <v>243168</v>
          </cell>
          <cell r="G1905">
            <v>148792</v>
          </cell>
          <cell r="H1905">
            <v>4122150</v>
          </cell>
        </row>
        <row r="1906">
          <cell r="B1906" t="str">
            <v>AC.32428</v>
          </cell>
          <cell r="C1906" t="str">
            <v>Khoan vaøo ñaù caáp II döôùi nöôùc baèng maùy khoan momen xoay &gt;200KNm (hoaëc töông töï), Þloã khoan 1500mm</v>
          </cell>
          <cell r="D1906" t="str">
            <v>m</v>
          </cell>
          <cell r="E1906">
            <v>1</v>
          </cell>
          <cell r="F1906">
            <v>323748</v>
          </cell>
          <cell r="G1906">
            <v>163246</v>
          </cell>
          <cell r="H1906">
            <v>4588620</v>
          </cell>
        </row>
        <row r="1907">
          <cell r="B1907" t="str">
            <v>AC.32431</v>
          </cell>
          <cell r="C1907" t="str">
            <v>Khoan vaøo ñaù caáp III döôùi nöôùc baèng maùy khoan TRC-15 (hoaëc töông töï), Þloã khoan 800mm</v>
          </cell>
          <cell r="D1907" t="str">
            <v>m</v>
          </cell>
          <cell r="E1907">
            <v>1</v>
          </cell>
          <cell r="F1907">
            <v>142392</v>
          </cell>
          <cell r="G1907">
            <v>134763</v>
          </cell>
          <cell r="H1907">
            <v>1903220</v>
          </cell>
        </row>
        <row r="1908">
          <cell r="B1908" t="str">
            <v>AC.32432</v>
          </cell>
          <cell r="C1908" t="str">
            <v>Khoan vaøo ñaù caáp III döôùi nöôùc baèng maùy khoan TRC-15 (hoaëc töông töï), Þloã khoan 1000mm</v>
          </cell>
          <cell r="D1908" t="str">
            <v>m</v>
          </cell>
          <cell r="E1908">
            <v>1</v>
          </cell>
          <cell r="F1908">
            <v>165648</v>
          </cell>
          <cell r="G1908">
            <v>148367</v>
          </cell>
          <cell r="H1908">
            <v>2132920</v>
          </cell>
        </row>
        <row r="1909">
          <cell r="B1909" t="str">
            <v>AC.32433</v>
          </cell>
          <cell r="C1909" t="str">
            <v>Khoan vaøo ñaù caáp III döôùi nöôùc baèng maùy khoan TRC-15 (hoaëc töông töï), Þloã khoan 1200mm</v>
          </cell>
          <cell r="D1909" t="str">
            <v>m</v>
          </cell>
          <cell r="E1909">
            <v>1</v>
          </cell>
          <cell r="F1909">
            <v>188904</v>
          </cell>
          <cell r="G1909">
            <v>163246</v>
          </cell>
          <cell r="H1909">
            <v>2625130</v>
          </cell>
        </row>
        <row r="1910">
          <cell r="B1910" t="str">
            <v>AC.32434</v>
          </cell>
          <cell r="C1910" t="str">
            <v>Khoan vaøo ñaù caáp III döôùi nöôùc baèng maùy khoan TRC-15 (hoaëc töông töï), Þloã khoan 1400mm</v>
          </cell>
          <cell r="D1910" t="str">
            <v>m</v>
          </cell>
          <cell r="E1910">
            <v>1</v>
          </cell>
          <cell r="F1910">
            <v>250512</v>
          </cell>
          <cell r="G1910">
            <v>179401</v>
          </cell>
          <cell r="H1910">
            <v>2854830</v>
          </cell>
        </row>
        <row r="1911">
          <cell r="B1911" t="str">
            <v>AC.32435</v>
          </cell>
          <cell r="C1911" t="str">
            <v>Khoan vaøo ñaù caáp III döôùi nöôùc baèng maùy khoan momen xoay &gt;200KNm (hoaëc töông töï), Þloã khoan 800mm</v>
          </cell>
          <cell r="D1911" t="str">
            <v>m</v>
          </cell>
          <cell r="E1911">
            <v>1</v>
          </cell>
          <cell r="F1911">
            <v>166872</v>
          </cell>
          <cell r="G1911">
            <v>116058</v>
          </cell>
          <cell r="H1911">
            <v>2336530</v>
          </cell>
        </row>
        <row r="1912">
          <cell r="B1912" t="str">
            <v>AC.32436</v>
          </cell>
          <cell r="C1912" t="str">
            <v>Khoan vaøo ñaù caáp III döôùi nöôùc baèng maùy khoan momen xoay &gt;200KNm (hoaëc töông töï), Þloã khoan 1000mm</v>
          </cell>
          <cell r="D1912" t="str">
            <v>m</v>
          </cell>
          <cell r="E1912">
            <v>1</v>
          </cell>
          <cell r="F1912">
            <v>192474</v>
          </cell>
          <cell r="G1912">
            <v>127961</v>
          </cell>
          <cell r="H1912">
            <v>2782240</v>
          </cell>
        </row>
        <row r="1913">
          <cell r="B1913" t="str">
            <v>AC.32437</v>
          </cell>
          <cell r="C1913" t="str">
            <v>Khoan vaøo ñaù caáp III döôùi nöôùc maùy khoan momen xoay &gt;200KNm (hoaëc töông töï), Þloã khoan 1300mm</v>
          </cell>
          <cell r="D1913" t="str">
            <v>m</v>
          </cell>
          <cell r="E1913">
            <v>1</v>
          </cell>
          <cell r="F1913">
            <v>216036</v>
          </cell>
          <cell r="G1913">
            <v>140290</v>
          </cell>
          <cell r="H1913">
            <v>3374680</v>
          </cell>
        </row>
        <row r="1914">
          <cell r="B1914" t="str">
            <v>AC.32438</v>
          </cell>
          <cell r="C1914" t="str">
            <v>Khoan vaøo ñaù caáp III döôùi nöôùc baèng maùy khoan momen xoay &gt;200KNm (hoaëc töông töï), Þloã khoan 1500mm</v>
          </cell>
          <cell r="D1914" t="str">
            <v>m</v>
          </cell>
          <cell r="E1914">
            <v>1</v>
          </cell>
          <cell r="F1914">
            <v>288558</v>
          </cell>
          <cell r="G1914">
            <v>154319</v>
          </cell>
          <cell r="H1914">
            <v>3841160</v>
          </cell>
        </row>
        <row r="1915">
          <cell r="B1915" t="str">
            <v>AC.32441</v>
          </cell>
          <cell r="C1915" t="str">
            <v>Khoan vaøo ñaù caáp IV döôùi nöôùc baèng maùy khoan TRC-15 (hoaëc töông töï), Þloã khoan 800mm</v>
          </cell>
          <cell r="D1915" t="str">
            <v>m</v>
          </cell>
          <cell r="E1915">
            <v>1</v>
          </cell>
          <cell r="F1915">
            <v>142800</v>
          </cell>
          <cell r="G1915">
            <v>124985</v>
          </cell>
          <cell r="H1915">
            <v>1657800</v>
          </cell>
        </row>
        <row r="1916">
          <cell r="B1916" t="str">
            <v>AC.32442</v>
          </cell>
          <cell r="C1916" t="str">
            <v>Khoan vaøo ñaù caáp IV döôùi nöôùc baèng maùy khoan TRC-15 (hoaëc töông töï), Þloã khoan 1000mm</v>
          </cell>
          <cell r="D1916" t="str">
            <v>m</v>
          </cell>
          <cell r="E1916">
            <v>1</v>
          </cell>
          <cell r="F1916">
            <v>155040</v>
          </cell>
          <cell r="G1916">
            <v>137739</v>
          </cell>
          <cell r="H1916">
            <v>1903220</v>
          </cell>
        </row>
        <row r="1917">
          <cell r="B1917" t="str">
            <v>AC.32443</v>
          </cell>
          <cell r="C1917" t="str">
            <v>Khoan vaøo ñaù caáp IV döôùi nöôùc baèng maùy khoan TRC-15 (hoaëc töông töï), Þloã khoan 1200mm</v>
          </cell>
          <cell r="D1917" t="str">
            <v>m</v>
          </cell>
          <cell r="E1917">
            <v>1</v>
          </cell>
          <cell r="F1917">
            <v>177480</v>
          </cell>
          <cell r="G1917">
            <v>150918</v>
          </cell>
          <cell r="H1917">
            <v>2148630</v>
          </cell>
        </row>
        <row r="1918">
          <cell r="B1918" t="str">
            <v>AC.32444</v>
          </cell>
          <cell r="C1918" t="str">
            <v>Khoan vaøo ñaù caáp IV döôùi nöôùc baèng maùy khoan TRC-15 (hoaëc töông töï), Þloã khoan 1400mm</v>
          </cell>
          <cell r="D1918" t="str">
            <v>m</v>
          </cell>
          <cell r="E1918">
            <v>1</v>
          </cell>
          <cell r="F1918">
            <v>236640</v>
          </cell>
          <cell r="G1918">
            <v>166647</v>
          </cell>
          <cell r="H1918">
            <v>2379710</v>
          </cell>
        </row>
        <row r="1919">
          <cell r="B1919" t="str">
            <v>AC.32445</v>
          </cell>
          <cell r="C1919" t="str">
            <v>Khoan vaøo ñaù caáp IV döôùi nöôùc baèng maùy khoan momen xoay &gt;200KNm (hoaëc töông töï), Þloã khoan 800mm</v>
          </cell>
          <cell r="D1919" t="str">
            <v>m</v>
          </cell>
          <cell r="E1919">
            <v>1</v>
          </cell>
          <cell r="F1919">
            <v>155958</v>
          </cell>
          <cell r="G1919">
            <v>110106</v>
          </cell>
          <cell r="H1919">
            <v>2056910</v>
          </cell>
        </row>
        <row r="1920">
          <cell r="B1920" t="str">
            <v>AC.32446</v>
          </cell>
          <cell r="C1920" t="str">
            <v>Khoan vaøo ñaù caáp IV döôùi nöôùc baèng maùy khoan momen xoay &gt;200KNm (hoaëc töông töï), Þloã khoan 1000mm</v>
          </cell>
          <cell r="D1920" t="str">
            <v>m</v>
          </cell>
          <cell r="E1920">
            <v>1</v>
          </cell>
          <cell r="F1920">
            <v>181254</v>
          </cell>
          <cell r="G1920">
            <v>121159</v>
          </cell>
          <cell r="H1920">
            <v>2365600</v>
          </cell>
        </row>
        <row r="1921">
          <cell r="B1921" t="str">
            <v>AC.32447</v>
          </cell>
          <cell r="C1921" t="str">
            <v>Khoan vaøo ñaù caáp IV döôùi nöôùc baèng maùy khoan momen xoay &gt;200KNm (hoaëc töông töï), Þloã khoan 1300mm</v>
          </cell>
          <cell r="D1921" t="str">
            <v>m</v>
          </cell>
          <cell r="E1921">
            <v>1</v>
          </cell>
          <cell r="F1921">
            <v>202878</v>
          </cell>
          <cell r="G1921">
            <v>133488</v>
          </cell>
          <cell r="H1921">
            <v>2798850</v>
          </cell>
        </row>
        <row r="1922">
          <cell r="B1922" t="str">
            <v>AC.32448</v>
          </cell>
          <cell r="C1922" t="str">
            <v>Khoan vaøo ñaù caáp IV döôùi nöôùc baèng maùy khoan momen xoay &gt;200KNm (hoaëc töông töï), Þloã khoan 1500mm</v>
          </cell>
          <cell r="D1922" t="str">
            <v>m</v>
          </cell>
          <cell r="E1922">
            <v>1</v>
          </cell>
          <cell r="F1922">
            <v>272034</v>
          </cell>
          <cell r="G1922">
            <v>146666</v>
          </cell>
          <cell r="H1922">
            <v>3203040</v>
          </cell>
        </row>
        <row r="1923">
          <cell r="B1923" t="str">
            <v>AC.32511</v>
          </cell>
          <cell r="C1923" t="str">
            <v>Khoan vaøo ñaát treân caïn baèng maùy khoan QJ250(hoaëc töông töï), Þloã khoan 2000mm</v>
          </cell>
          <cell r="D1923" t="str">
            <v>m</v>
          </cell>
          <cell r="E1923">
            <v>1</v>
          </cell>
          <cell r="F1923">
            <v>216648</v>
          </cell>
          <cell r="G1923">
            <v>165372</v>
          </cell>
          <cell r="H1923">
            <v>899239</v>
          </cell>
        </row>
        <row r="1924">
          <cell r="B1924" t="str">
            <v>AC.32512</v>
          </cell>
          <cell r="C1924" t="str">
            <v>Khoan vaøo ñaát döôùi nöôùc baèng maùy khoan QJ250(hoaëc töông töï), Þloã khoan 2000mm</v>
          </cell>
          <cell r="D1924" t="str">
            <v>m</v>
          </cell>
          <cell r="E1924">
            <v>1</v>
          </cell>
          <cell r="F1924">
            <v>241230</v>
          </cell>
          <cell r="G1924">
            <v>254222</v>
          </cell>
          <cell r="H1924">
            <v>1348480</v>
          </cell>
        </row>
        <row r="1925">
          <cell r="B1925" t="str">
            <v>AC.32521</v>
          </cell>
          <cell r="C1925" t="str">
            <v>Khoan vaøo ñaù treân caïn baèng maùy khoan QJ250(hoaëc töông töï), Þoã khoan 2000mm, ñaù caáp I</v>
          </cell>
          <cell r="D1925" t="str">
            <v>m</v>
          </cell>
          <cell r="E1925">
            <v>1</v>
          </cell>
          <cell r="F1925">
            <v>435438</v>
          </cell>
          <cell r="G1925">
            <v>366028</v>
          </cell>
          <cell r="H1925">
            <v>4332210</v>
          </cell>
        </row>
        <row r="1926">
          <cell r="B1926" t="str">
            <v>AC.32522</v>
          </cell>
          <cell r="C1926" t="str">
            <v>Khoan vaøo ñaù treân caïn baèng maùy khoan QJ250(hoaëc töông töï), Þoã khoan 2000mm, ñaù caáp II</v>
          </cell>
          <cell r="D1926" t="str">
            <v>m</v>
          </cell>
          <cell r="E1926">
            <v>1</v>
          </cell>
          <cell r="F1926">
            <v>392088</v>
          </cell>
          <cell r="G1926">
            <v>328618</v>
          </cell>
          <cell r="H1926">
            <v>3681590</v>
          </cell>
        </row>
        <row r="1927">
          <cell r="B1927" t="str">
            <v>AC.32523</v>
          </cell>
          <cell r="C1927" t="str">
            <v>Khoan vaøo ñaù treân caïn baèng maùy khoan QJ250(hoaëc töông töï), Þoã khoan 2000mm, ñaù caáp III</v>
          </cell>
          <cell r="D1927" t="str">
            <v>m</v>
          </cell>
          <cell r="E1927">
            <v>1</v>
          </cell>
          <cell r="F1927">
            <v>348432</v>
          </cell>
          <cell r="G1927">
            <v>303111</v>
          </cell>
          <cell r="H1927">
            <v>2872270</v>
          </cell>
        </row>
        <row r="1928">
          <cell r="B1928" t="str">
            <v>AC.32524</v>
          </cell>
          <cell r="C1928" t="str">
            <v>Khoan vaøo ñaù treân caïn baèng maùy khoan QJ250(hoaëc töông töï), Þoã khoan 2000mm, ñaù caáp IV</v>
          </cell>
          <cell r="D1928" t="str">
            <v>m</v>
          </cell>
          <cell r="E1928">
            <v>1</v>
          </cell>
          <cell r="F1928">
            <v>326298</v>
          </cell>
          <cell r="G1928">
            <v>249545</v>
          </cell>
          <cell r="H1928">
            <v>2221650</v>
          </cell>
        </row>
        <row r="1929">
          <cell r="B1929" t="str">
            <v>AC.32531</v>
          </cell>
          <cell r="C1929" t="str">
            <v>Khoan vaøo ñaù döôùi nöôùc baèng maùy khoan QJ250(hoaëc töông töï), Þoã khoan 2000mm, ñaù caáp I</v>
          </cell>
          <cell r="D1929" t="str">
            <v>m</v>
          </cell>
          <cell r="E1929">
            <v>1</v>
          </cell>
          <cell r="F1929">
            <v>435438</v>
          </cell>
          <cell r="G1929">
            <v>402589</v>
          </cell>
          <cell r="H1929">
            <v>6285630</v>
          </cell>
        </row>
        <row r="1930">
          <cell r="B1930" t="str">
            <v>AC.32532</v>
          </cell>
          <cell r="C1930" t="str">
            <v>Khoan vaøo ñaù döôùi nöôùc baèng maùy khoan QJ250(hoaëc töông töï), Þoã khoan 2000mm, ñaù caáp II</v>
          </cell>
          <cell r="D1930" t="str">
            <v>m</v>
          </cell>
          <cell r="E1930">
            <v>1</v>
          </cell>
          <cell r="F1930">
            <v>392088</v>
          </cell>
          <cell r="G1930">
            <v>361352</v>
          </cell>
          <cell r="H1930">
            <v>5344500</v>
          </cell>
        </row>
        <row r="1931">
          <cell r="B1931" t="str">
            <v>AC.32533</v>
          </cell>
          <cell r="C1931" t="str">
            <v>Khoan vaøo ñaù döôùi nöôùc baèng maùy khoan QJ250(hoaëc töông töï), Þoã khoan 2000mm, ñaù caáp III</v>
          </cell>
          <cell r="D1931" t="str">
            <v>m</v>
          </cell>
          <cell r="E1931">
            <v>1</v>
          </cell>
          <cell r="F1931">
            <v>348432</v>
          </cell>
          <cell r="G1931">
            <v>333294</v>
          </cell>
          <cell r="H1931">
            <v>4171870</v>
          </cell>
        </row>
        <row r="1932">
          <cell r="B1932" t="str">
            <v>AC.32534</v>
          </cell>
          <cell r="C1932" t="str">
            <v>Khoan vaøo ñaù döôùi nöôùc baèng maùy khoan QJ250(hoaëc töông töï), Þoã khoan 2000mm, ñaù caáp IV</v>
          </cell>
          <cell r="D1932" t="str">
            <v>m</v>
          </cell>
          <cell r="E1932">
            <v>1</v>
          </cell>
          <cell r="F1932">
            <v>326298</v>
          </cell>
          <cell r="G1932">
            <v>274628</v>
          </cell>
          <cell r="H1932">
            <v>3258830</v>
          </cell>
        </row>
        <row r="1933">
          <cell r="B1933" t="str">
            <v>AC.32611</v>
          </cell>
          <cell r="C1933" t="str">
            <v>Khoan taïo loã coïc khoan nhoài vaøo ñaù vò trí coù hang ñoäng Caster, ñaù moà coâi baèng maùy khoan ñaù momen xoay &gt;200KNm (hoaëc töông töï), khoan treân caïn, Þloã khoan 800mm</v>
          </cell>
          <cell r="D1933" t="str">
            <v>m</v>
          </cell>
          <cell r="E1933">
            <v>1</v>
          </cell>
          <cell r="F1933">
            <v>463692</v>
          </cell>
          <cell r="G1933">
            <v>137654</v>
          </cell>
          <cell r="H1933">
            <v>3125600</v>
          </cell>
        </row>
        <row r="1934">
          <cell r="B1934" t="str">
            <v>AC.32612</v>
          </cell>
          <cell r="C1934" t="str">
            <v>Khoan taïo loã coïc khoan nhoài vaøo ñaù vò trí coù hang ñoäng Caster, ñaù moà coâi baèng maùy khoan ñaù momen xoay &gt;200KNm (hoaëc töông töï), khoan treân caïn, Þloã khoan 1000mm</v>
          </cell>
          <cell r="D1934" t="str">
            <v>m</v>
          </cell>
          <cell r="E1934">
            <v>1</v>
          </cell>
          <cell r="F1934">
            <v>533664</v>
          </cell>
          <cell r="G1934">
            <v>158315</v>
          </cell>
          <cell r="H1934">
            <v>3604010</v>
          </cell>
        </row>
        <row r="1935">
          <cell r="B1935" t="str">
            <v>AC.32613</v>
          </cell>
          <cell r="C1935" t="str">
            <v>Khoan taïo loã coïc khoan nhoài vaøo ñaù vò trí coù hang ñoäng Caster, ñaù moà coâi baèng maùy khoan ñaù momen xoay &gt;200KNm (hoaëc töông töï), khoan treân caïn, Þloã khoan 1200mm</v>
          </cell>
          <cell r="D1935" t="str">
            <v>m</v>
          </cell>
          <cell r="E1935">
            <v>1</v>
          </cell>
          <cell r="F1935">
            <v>614264</v>
          </cell>
          <cell r="G1935">
            <v>182079</v>
          </cell>
          <cell r="H1935">
            <v>4238700</v>
          </cell>
        </row>
        <row r="1936">
          <cell r="B1936" t="str">
            <v>AC.32614</v>
          </cell>
          <cell r="C1936" t="str">
            <v>Khoan taïo loã coïc khoan nhoài vaøo ñaù vò trí coù hang ñoäng Caster, ñaù moà coâi baèng maùy khoan ñaù momen xoay &gt;200KNm (hoaëc töông töï), khoan treân caïn, Þloã kh 1500mm</v>
          </cell>
          <cell r="D1936" t="str">
            <v>m</v>
          </cell>
          <cell r="E1936">
            <v>1</v>
          </cell>
          <cell r="F1936">
            <v>930648</v>
          </cell>
          <cell r="G1936">
            <v>227567</v>
          </cell>
          <cell r="H1936">
            <v>5177440</v>
          </cell>
        </row>
        <row r="1937">
          <cell r="B1937" t="str">
            <v>AC.32615</v>
          </cell>
          <cell r="C1937" t="str">
            <v>Khoan taïo loã coïc khoan nhoài vaøo ñaù vò trí coù hang ñoäng Caster, ñaù moà coâi baèng maùy khoan ñaù momen xoay &gt;200KNm (hoaëc töông töï), khoan treân caïn, Þloã khoan 2000mm</v>
          </cell>
          <cell r="D1937" t="str">
            <v>m</v>
          </cell>
          <cell r="E1937">
            <v>1</v>
          </cell>
          <cell r="F1937">
            <v>1072710</v>
          </cell>
          <cell r="G1937">
            <v>318627</v>
          </cell>
          <cell r="H1937">
            <v>7018490</v>
          </cell>
        </row>
        <row r="1938">
          <cell r="B1938" t="str">
            <v>AC.32621</v>
          </cell>
          <cell r="C1938" t="str">
            <v>Khoan taïo loã coïc khoan nhoài vaøo ñaù vò trí coù hang ñoäng Caster, ñaù moà coâi baèng maùy khoan ñaù momen xoay &gt;200KNm (hoaëc töông töï), khoan döôùi nöôùc, Þloã khoan 800mm</v>
          </cell>
          <cell r="D1938" t="str">
            <v>m</v>
          </cell>
          <cell r="E1938">
            <v>1</v>
          </cell>
          <cell r="F1938">
            <v>463692</v>
          </cell>
          <cell r="G1938">
            <v>165202</v>
          </cell>
          <cell r="H1938">
            <v>4514850</v>
          </cell>
        </row>
        <row r="1939">
          <cell r="B1939" t="str">
            <v>AC.32622</v>
          </cell>
          <cell r="C1939" t="str">
            <v>Khoan taïo loã coïc khoan nhoài vaøo ñaù vò trí coù hang ñoäng Caster, ñaù moà coâi baèng maùy khoan ñaù momen xoay &gt;200KNm (hoaëc töông töï), khoan döôùi nöôùc, Þloã khoan 1000mm</v>
          </cell>
          <cell r="D1939" t="str">
            <v>m</v>
          </cell>
          <cell r="E1939">
            <v>1</v>
          </cell>
          <cell r="F1939">
            <v>533664</v>
          </cell>
          <cell r="G1939">
            <v>189986</v>
          </cell>
          <cell r="H1939">
            <v>5191920</v>
          </cell>
        </row>
        <row r="1940">
          <cell r="B1940" t="str">
            <v>AC.32623</v>
          </cell>
          <cell r="C1940" t="str">
            <v>Khoan taïo loã coïc khoan nhoài vaøo ñaù vò trí coù hang ñoäng Caster, ñaù moà coâi baèng maùy khoan ñaù momen xoay &gt;200KNm (hoaëc töông töï), khoan döôùi nöôùc, Þloã khoan 1200mm</v>
          </cell>
          <cell r="D1940" t="str">
            <v>m</v>
          </cell>
          <cell r="E1940">
            <v>1</v>
          </cell>
          <cell r="F1940">
            <v>614264</v>
          </cell>
          <cell r="G1940">
            <v>218469</v>
          </cell>
          <cell r="H1940">
            <v>6184760</v>
          </cell>
        </row>
        <row r="1941">
          <cell r="B1941" t="str">
            <v>AC.32624</v>
          </cell>
          <cell r="C1941" t="str">
            <v>Khoan taïo loã coïc khoan nhoài vaøo ñaù vò trí coù hang ñoäng Caster, ñaù moà coâi baèng maùy khoan ñaù momen xoay &gt;200KNm (hoaëc töông töï), khoan döôùi nöôùc, Þloã khoan 1500mm</v>
          </cell>
          <cell r="D1941" t="str">
            <v>m</v>
          </cell>
          <cell r="E1941">
            <v>1</v>
          </cell>
          <cell r="F1941">
            <v>930648</v>
          </cell>
          <cell r="G1941">
            <v>273097</v>
          </cell>
          <cell r="H1941">
            <v>7468170</v>
          </cell>
        </row>
        <row r="1942">
          <cell r="B1942" t="str">
            <v>AC.32625</v>
          </cell>
          <cell r="C1942" t="str">
            <v>Khoan taïo loã coïc khoan nhoài vaøo ñaù vò trí coù hang ñoäng Caster, ñaù moà coâi baèng maùy khoan ñaù momen xoay &gt;200KNm (hoaëc töông töï), khoan döôùi nöôùc, Þloã khoan 2000mm</v>
          </cell>
          <cell r="D1942" t="str">
            <v>m</v>
          </cell>
          <cell r="E1942">
            <v>1</v>
          </cell>
          <cell r="F1942">
            <v>1072710</v>
          </cell>
          <cell r="G1942">
            <v>382353</v>
          </cell>
          <cell r="H1942">
            <v>10003900</v>
          </cell>
        </row>
        <row r="1943">
          <cell r="B1943" t="str">
            <v>AC.32711</v>
          </cell>
          <cell r="C1943" t="str">
            <v>Khoan taïo loã coïc khoan nhoài vaøo cuoäi, soûi, saïn baèng maùy khoan ñaù momen xoay &gt;200KNm (hoaëc töông töï), khoan treân caïn, Þloã khoan 1500mm</v>
          </cell>
          <cell r="D1943" t="str">
            <v>m</v>
          </cell>
          <cell r="E1943">
            <v>1</v>
          </cell>
          <cell r="F1943">
            <v>842112</v>
          </cell>
          <cell r="G1943">
            <v>218989</v>
          </cell>
          <cell r="H1943">
            <v>4465140</v>
          </cell>
        </row>
        <row r="1944">
          <cell r="B1944" t="str">
            <v>AC.32712</v>
          </cell>
          <cell r="C1944" t="str">
            <v>Khoan taïo loã coïc khoan nhoài vaøo cuoäi, soûi, saïn baèng maùy khoan ñaù momen xoay &gt;200KNm (hoaëc töông töï), khoan treân caïn, Þloã khoan 2000mm</v>
          </cell>
          <cell r="D1944" t="str">
            <v>m</v>
          </cell>
          <cell r="E1944">
            <v>1</v>
          </cell>
          <cell r="F1944">
            <v>948090</v>
          </cell>
          <cell r="G1944">
            <v>297364</v>
          </cell>
          <cell r="H1944">
            <v>4784080</v>
          </cell>
        </row>
        <row r="1945">
          <cell r="B1945" t="str">
            <v>AC.32721</v>
          </cell>
          <cell r="C1945" t="str">
            <v>Khoan taïo loã coïc khoan nhoài vaøo cuoäi, soûi, saïn baèng maùy khoan ñaù momen xoay &gt;200KNm (hoaëc töông töï), khoan döôùi nöôùc, Þloã khoan 1500mm</v>
          </cell>
          <cell r="D1945" t="str">
            <v>m</v>
          </cell>
          <cell r="E1945">
            <v>1</v>
          </cell>
          <cell r="F1945">
            <v>635562</v>
          </cell>
          <cell r="G1945">
            <v>273852</v>
          </cell>
          <cell r="H1945">
            <v>6701430</v>
          </cell>
        </row>
        <row r="1946">
          <cell r="B1946" t="str">
            <v>AC.32722</v>
          </cell>
          <cell r="C1946" t="str">
            <v>Khoan taïo loã coïc khoan nhoài vaøo cuoäi, soûi, saïn baèng maùy khoan ñaù momen xoay &gt;200KNm (hoaëc töông töï), khoan döôùi nöôùc, Þloã khoan 2000mm</v>
          </cell>
          <cell r="D1946" t="str">
            <v>m</v>
          </cell>
          <cell r="E1946">
            <v>1</v>
          </cell>
          <cell r="F1946">
            <v>948090</v>
          </cell>
          <cell r="G1946">
            <v>371590</v>
          </cell>
          <cell r="H1946">
            <v>8515710</v>
          </cell>
        </row>
        <row r="1947">
          <cell r="B1947" t="str">
            <v>AC.32810</v>
          </cell>
          <cell r="C1947" t="str">
            <v>Bôm ñeáng dòch bentonit choáng suït thaønh loã khoan, thaønh coïc Barrette treân caïn</v>
          </cell>
          <cell r="D1947" t="str">
            <v>m³ dung dòch</v>
          </cell>
          <cell r="E1947">
            <v>1</v>
          </cell>
          <cell r="F1947">
            <v>65109</v>
          </cell>
          <cell r="G1947">
            <v>24657</v>
          </cell>
          <cell r="H1947">
            <v>55334</v>
          </cell>
        </row>
        <row r="1948">
          <cell r="B1948" t="str">
            <v>AC.32820</v>
          </cell>
          <cell r="C1948" t="str">
            <v>Bôm ñeáng dòch bentonit choáng suït thaønh loã khoan, thaønh coïc Barrette döôùi nöôùc</v>
          </cell>
          <cell r="D1948" t="str">
            <v>m³ dung dòch</v>
          </cell>
          <cell r="E1948">
            <v>1</v>
          </cell>
          <cell r="F1948">
            <v>65109</v>
          </cell>
          <cell r="G1948">
            <v>27208</v>
          </cell>
          <cell r="H1948">
            <v>130022</v>
          </cell>
        </row>
        <row r="1949">
          <cell r="B1949" t="str">
            <v>AC.33111</v>
          </cell>
          <cell r="C1949" t="str">
            <v>Khoan vaøo ñaát treân caïn, Þloã khoan 600mm</v>
          </cell>
          <cell r="D1949" t="str">
            <v>m</v>
          </cell>
          <cell r="E1949">
            <v>1</v>
          </cell>
          <cell r="F1949">
            <v>7140</v>
          </cell>
          <cell r="G1949">
            <v>166893</v>
          </cell>
          <cell r="H1949">
            <v>492108</v>
          </cell>
        </row>
        <row r="1950">
          <cell r="B1950" t="str">
            <v>AC.33112</v>
          </cell>
          <cell r="C1950" t="str">
            <v>Khoan vaøo ñaát treân caïn, Þloã khoan 800mm</v>
          </cell>
          <cell r="D1950" t="str">
            <v>m</v>
          </cell>
          <cell r="E1950">
            <v>1</v>
          </cell>
          <cell r="F1950">
            <v>8670</v>
          </cell>
          <cell r="G1950">
            <v>220833</v>
          </cell>
          <cell r="H1950">
            <v>593939</v>
          </cell>
        </row>
        <row r="1951">
          <cell r="B1951" t="str">
            <v>AC.33113</v>
          </cell>
          <cell r="C1951" t="str">
            <v>Khoan vaøo ñaát treân caïn, Þloã khoan 1000mm</v>
          </cell>
          <cell r="D1951" t="str">
            <v>m</v>
          </cell>
          <cell r="E1951">
            <v>1</v>
          </cell>
          <cell r="F1951">
            <v>10200</v>
          </cell>
          <cell r="G1951">
            <v>275696</v>
          </cell>
          <cell r="H1951">
            <v>695771</v>
          </cell>
        </row>
        <row r="1952">
          <cell r="B1952" t="str">
            <v>AC.33211</v>
          </cell>
          <cell r="C1952" t="str">
            <v>Khoan vaøo ñaát döôùi nöôùc, Þloã khoan 600mm</v>
          </cell>
          <cell r="D1952" t="str">
            <v>m</v>
          </cell>
          <cell r="E1952">
            <v>1</v>
          </cell>
          <cell r="F1952">
            <v>6732</v>
          </cell>
          <cell r="G1952">
            <v>208386</v>
          </cell>
          <cell r="H1952">
            <v>1637850</v>
          </cell>
        </row>
        <row r="1953">
          <cell r="B1953" t="str">
            <v>AC.33212</v>
          </cell>
          <cell r="C1953" t="str">
            <v>Khoan vaøo ñaát döôùi nöôùc, Þloã khoan 800mm</v>
          </cell>
          <cell r="D1953" t="str">
            <v>m</v>
          </cell>
          <cell r="E1953">
            <v>1</v>
          </cell>
          <cell r="F1953">
            <v>8058</v>
          </cell>
          <cell r="G1953">
            <v>275696</v>
          </cell>
          <cell r="H1953">
            <v>2023290</v>
          </cell>
        </row>
        <row r="1954">
          <cell r="B1954" t="str">
            <v>AC.33213</v>
          </cell>
          <cell r="C1954" t="str">
            <v>Khoan vaøo ñaát döôùi nöôùc, Þloã khoan 1000mm</v>
          </cell>
          <cell r="D1954" t="str">
            <v>m</v>
          </cell>
          <cell r="E1954">
            <v>1</v>
          </cell>
          <cell r="F1954">
            <v>9384</v>
          </cell>
          <cell r="G1954">
            <v>344389</v>
          </cell>
          <cell r="H1954">
            <v>2450040</v>
          </cell>
        </row>
        <row r="1955">
          <cell r="B1955" t="str">
            <v>AC.33311</v>
          </cell>
          <cell r="C1955" t="str">
            <v>Khoan vaøo ñaù treân caïn, Þloã khoan 600mm, ñaù caáp I</v>
          </cell>
          <cell r="D1955" t="str">
            <v>m</v>
          </cell>
          <cell r="E1955">
            <v>1</v>
          </cell>
          <cell r="F1955">
            <v>135864</v>
          </cell>
          <cell r="G1955">
            <v>591040</v>
          </cell>
          <cell r="H1955">
            <v>991514</v>
          </cell>
        </row>
        <row r="1956">
          <cell r="B1956" t="str">
            <v>AC.33312</v>
          </cell>
          <cell r="C1956" t="str">
            <v>Khoan vaøo ñaù treân caïn, Þloã khoan 800mm, ñaù caáp I</v>
          </cell>
          <cell r="D1956" t="str">
            <v>m</v>
          </cell>
          <cell r="E1956">
            <v>1</v>
          </cell>
          <cell r="F1956">
            <v>155754</v>
          </cell>
          <cell r="G1956">
            <v>787900</v>
          </cell>
          <cell r="H1956">
            <v>1339880</v>
          </cell>
        </row>
        <row r="1957">
          <cell r="B1957" t="str">
            <v>AC.33313</v>
          </cell>
          <cell r="C1957" t="str">
            <v>Khoan vaøo ñaù treân caïn, Þloã khoan 1000mm, ñaù caáp I</v>
          </cell>
          <cell r="D1957" t="str">
            <v>m</v>
          </cell>
          <cell r="E1957">
            <v>1</v>
          </cell>
          <cell r="F1957">
            <v>177684</v>
          </cell>
          <cell r="G1957">
            <v>984760</v>
          </cell>
          <cell r="H1957">
            <v>1672180</v>
          </cell>
        </row>
        <row r="1958">
          <cell r="B1958" t="str">
            <v>AC.33321</v>
          </cell>
          <cell r="C1958" t="str">
            <v>Khoan vaøo ñaù treân caïn, Þloã khoan 600mm, ñaù caáp II</v>
          </cell>
          <cell r="D1958" t="str">
            <v>m</v>
          </cell>
          <cell r="E1958">
            <v>1</v>
          </cell>
          <cell r="F1958">
            <v>129132</v>
          </cell>
          <cell r="G1958">
            <v>561074</v>
          </cell>
          <cell r="H1958">
            <v>937919</v>
          </cell>
        </row>
        <row r="1959">
          <cell r="B1959" t="str">
            <v>AC.33322</v>
          </cell>
          <cell r="C1959" t="str">
            <v>Khoan vaøo ñaù treân caïn, Þloã khoan 800mm, ñaù caáp II</v>
          </cell>
          <cell r="D1959" t="str">
            <v>m</v>
          </cell>
          <cell r="E1959">
            <v>1</v>
          </cell>
          <cell r="F1959">
            <v>155142</v>
          </cell>
          <cell r="G1959">
            <v>749635</v>
          </cell>
          <cell r="H1959">
            <v>1248770</v>
          </cell>
        </row>
        <row r="1960">
          <cell r="B1960" t="str">
            <v>AC.33323</v>
          </cell>
          <cell r="C1960" t="str">
            <v>Khoan vaøo ñaù treân caïn, Þloã khoan 1000mm, ñaù caáp II</v>
          </cell>
          <cell r="D1960" t="str">
            <v>m</v>
          </cell>
          <cell r="E1960">
            <v>1</v>
          </cell>
          <cell r="F1960">
            <v>172992</v>
          </cell>
          <cell r="G1960">
            <v>936813</v>
          </cell>
          <cell r="H1960">
            <v>1564990</v>
          </cell>
        </row>
        <row r="1961">
          <cell r="B1961" t="str">
            <v>AC.33331</v>
          </cell>
          <cell r="C1961" t="str">
            <v>Khoan vaøo ñaù treân caïn, Þloã khoan 600mm, ñaù caáp III</v>
          </cell>
          <cell r="D1961" t="str">
            <v>m</v>
          </cell>
          <cell r="E1961">
            <v>1</v>
          </cell>
          <cell r="F1961">
            <v>126786</v>
          </cell>
          <cell r="G1961">
            <v>533412</v>
          </cell>
          <cell r="H1961">
            <v>889683</v>
          </cell>
        </row>
        <row r="1962">
          <cell r="B1962" t="str">
            <v>AC.33332</v>
          </cell>
          <cell r="C1962" t="str">
            <v>Khoan vaøo ñaù treân caïn, Þloã khoan 800mm, ñaù caáp III</v>
          </cell>
          <cell r="D1962" t="str">
            <v>m</v>
          </cell>
          <cell r="E1962">
            <v>1</v>
          </cell>
          <cell r="F1962">
            <v>146676</v>
          </cell>
          <cell r="G1962">
            <v>710908</v>
          </cell>
          <cell r="H1962">
            <v>1184460</v>
          </cell>
        </row>
        <row r="1963">
          <cell r="B1963" t="str">
            <v>AC.33333</v>
          </cell>
          <cell r="C1963" t="str">
            <v>Khoan vaøo ñaù treân caïn, Þloã khoan 1000mm, ñaù caáp III</v>
          </cell>
          <cell r="D1963" t="str">
            <v>m</v>
          </cell>
          <cell r="E1963">
            <v>1</v>
          </cell>
          <cell r="F1963">
            <v>168606</v>
          </cell>
          <cell r="G1963">
            <v>888405</v>
          </cell>
          <cell r="H1963">
            <v>1479230</v>
          </cell>
        </row>
        <row r="1964">
          <cell r="B1964" t="str">
            <v>AC.33341</v>
          </cell>
          <cell r="C1964" t="str">
            <v>Khoan vaøo ñaù treân caïn, Þloã khoan 600mm, ñaù caáp IV</v>
          </cell>
          <cell r="D1964" t="str">
            <v>m</v>
          </cell>
          <cell r="E1964">
            <v>1</v>
          </cell>
          <cell r="F1964">
            <v>122094</v>
          </cell>
          <cell r="G1964">
            <v>506672</v>
          </cell>
          <cell r="H1964">
            <v>841447</v>
          </cell>
        </row>
        <row r="1965">
          <cell r="B1965" t="str">
            <v>AC.33342</v>
          </cell>
          <cell r="C1965" t="str">
            <v>Khoan vaøo ñaù treân caïn, Þloã khoan 800mm, ñaù caáp IV</v>
          </cell>
          <cell r="D1965" t="str">
            <v>m</v>
          </cell>
          <cell r="E1965">
            <v>1</v>
          </cell>
          <cell r="F1965">
            <v>141984</v>
          </cell>
          <cell r="G1965">
            <v>669877</v>
          </cell>
          <cell r="H1965">
            <v>1120140</v>
          </cell>
        </row>
        <row r="1966">
          <cell r="B1966" t="str">
            <v>AC.33343</v>
          </cell>
          <cell r="C1966" t="str">
            <v>Khoan vaøo ñaù treân caïn, Þloã khoan 1000mm, ñaù caáp IV</v>
          </cell>
          <cell r="D1966" t="str">
            <v>m</v>
          </cell>
          <cell r="E1966">
            <v>1</v>
          </cell>
          <cell r="F1966">
            <v>163914</v>
          </cell>
          <cell r="G1966">
            <v>837230</v>
          </cell>
          <cell r="H1966">
            <v>1398840</v>
          </cell>
        </row>
        <row r="1967">
          <cell r="B1967" t="str">
            <v>AC.33411</v>
          </cell>
          <cell r="C1967" t="str">
            <v>Khoan vaøo ñaù döôùi nöôùc, Þloã khoan 600mm, ñaù caáp I</v>
          </cell>
          <cell r="D1967" t="str">
            <v>m</v>
          </cell>
          <cell r="E1967">
            <v>1</v>
          </cell>
          <cell r="F1967">
            <v>135864</v>
          </cell>
          <cell r="G1967">
            <v>679558</v>
          </cell>
          <cell r="H1967">
            <v>4282660</v>
          </cell>
        </row>
        <row r="1968">
          <cell r="B1968" t="str">
            <v>AC.33412</v>
          </cell>
          <cell r="C1968" t="str">
            <v>Khoan vaøo ñaù döôùi nöôùc, Þloã khoan 800mm, ñaù caáp I</v>
          </cell>
          <cell r="D1968" t="str">
            <v>m</v>
          </cell>
          <cell r="E1968">
            <v>1</v>
          </cell>
          <cell r="F1968">
            <v>155754</v>
          </cell>
          <cell r="G1968">
            <v>903619</v>
          </cell>
          <cell r="H1968">
            <v>5674640</v>
          </cell>
        </row>
        <row r="1969">
          <cell r="B1969" t="str">
            <v>AC.33413</v>
          </cell>
          <cell r="C1969" t="str">
            <v>Khoan vaøo ñaù döôùi nöôùc, Þloã khoan 1000mm, ñaù caáp I</v>
          </cell>
          <cell r="D1969" t="str">
            <v>m</v>
          </cell>
          <cell r="E1969">
            <v>1</v>
          </cell>
          <cell r="F1969">
            <v>177684</v>
          </cell>
          <cell r="G1969">
            <v>1129520</v>
          </cell>
          <cell r="H1969">
            <v>7066620</v>
          </cell>
        </row>
        <row r="1970">
          <cell r="B1970" t="str">
            <v>AC.33421</v>
          </cell>
          <cell r="C1970" t="str">
            <v>Khoan vaøo ñaù döôùi nöôùc, Þloã khoan 600mm, ñaù caáp II</v>
          </cell>
          <cell r="D1970" t="str">
            <v>m</v>
          </cell>
          <cell r="E1970">
            <v>1</v>
          </cell>
          <cell r="F1970">
            <v>129132</v>
          </cell>
          <cell r="G1970">
            <v>645442</v>
          </cell>
          <cell r="H1970">
            <v>4093760</v>
          </cell>
        </row>
        <row r="1971">
          <cell r="B1971" t="str">
            <v>AC.33422</v>
          </cell>
          <cell r="C1971" t="str">
            <v>Khoan vaøo ñaù döôùi nöôùc, Þloã khoan 800mm, ñaù caáp II</v>
          </cell>
          <cell r="D1971" t="str">
            <v>m</v>
          </cell>
          <cell r="E1971">
            <v>1</v>
          </cell>
          <cell r="F1971">
            <v>151062</v>
          </cell>
          <cell r="G1971">
            <v>858438</v>
          </cell>
          <cell r="H1971">
            <v>5431830</v>
          </cell>
        </row>
        <row r="1972">
          <cell r="B1972" t="str">
            <v>AC.33423</v>
          </cell>
          <cell r="C1972" t="str">
            <v>Khoan vaøo ñaù döôùi nöôùc, Þloã khoan 1000mm, ñaù caáp II</v>
          </cell>
          <cell r="D1972" t="str">
            <v>m</v>
          </cell>
          <cell r="E1972">
            <v>1</v>
          </cell>
          <cell r="F1972">
            <v>172992</v>
          </cell>
          <cell r="G1972">
            <v>1072820</v>
          </cell>
          <cell r="H1972">
            <v>6769910</v>
          </cell>
        </row>
        <row r="1973">
          <cell r="B1973" t="str">
            <v>AC.33431</v>
          </cell>
          <cell r="C1973" t="str">
            <v>Khoan vaøo ñaù döôùi nöôùc, Þloã khoan 600mm, ñaù caáp III</v>
          </cell>
          <cell r="D1973" t="str">
            <v>m</v>
          </cell>
          <cell r="E1973">
            <v>1</v>
          </cell>
          <cell r="F1973">
            <v>126786</v>
          </cell>
          <cell r="G1973">
            <v>613170</v>
          </cell>
          <cell r="H1973">
            <v>3869270</v>
          </cell>
        </row>
        <row r="1974">
          <cell r="B1974" t="str">
            <v>AC.33432</v>
          </cell>
          <cell r="C1974" t="str">
            <v>Khoan vaøo ñaù döôùi nöôùc, Þloã khoan 800mm, ñaù caáp III</v>
          </cell>
          <cell r="D1974" t="str">
            <v>m</v>
          </cell>
          <cell r="E1974">
            <v>1</v>
          </cell>
          <cell r="F1974">
            <v>146676</v>
          </cell>
          <cell r="G1974">
            <v>815101</v>
          </cell>
          <cell r="H1974">
            <v>5122040</v>
          </cell>
        </row>
        <row r="1975">
          <cell r="B1975" t="str">
            <v>AC.33433</v>
          </cell>
          <cell r="C1975" t="str">
            <v>Khoan vaøo ñaù döôùi nöôùc, Þloã khoan 1000mm, ñaù caáp III</v>
          </cell>
          <cell r="D1975" t="str">
            <v>m</v>
          </cell>
          <cell r="E1975">
            <v>1</v>
          </cell>
          <cell r="F1975">
            <v>168606</v>
          </cell>
          <cell r="G1975">
            <v>1018880</v>
          </cell>
          <cell r="H1975">
            <v>6389740</v>
          </cell>
        </row>
        <row r="1976">
          <cell r="B1976" t="str">
            <v>AC.33441</v>
          </cell>
          <cell r="C1976" t="str">
            <v>Khoan vaøo ñaù döôùi nöôùc, Þloã khoan 600mm, ñaù caáp IV</v>
          </cell>
          <cell r="D1976" t="str">
            <v>m</v>
          </cell>
          <cell r="E1976">
            <v>1</v>
          </cell>
          <cell r="F1976">
            <v>122094</v>
          </cell>
          <cell r="G1976">
            <v>582281</v>
          </cell>
          <cell r="H1976">
            <v>3659690</v>
          </cell>
        </row>
        <row r="1977">
          <cell r="B1977" t="str">
            <v>AC.33442</v>
          </cell>
          <cell r="C1977" t="str">
            <v>Khoan vaøo ñaù döôùi nöôùc, Þloã khoan 800mm, ñaù caáp IV</v>
          </cell>
          <cell r="D1977" t="str">
            <v>m</v>
          </cell>
          <cell r="E1977">
            <v>1</v>
          </cell>
          <cell r="F1977">
            <v>141984</v>
          </cell>
          <cell r="G1977">
            <v>774069</v>
          </cell>
          <cell r="H1977">
            <v>4842090</v>
          </cell>
        </row>
        <row r="1978">
          <cell r="B1978" t="str">
            <v>AC.33443</v>
          </cell>
          <cell r="C1978" t="str">
            <v>Khoan vaøo ñaù döôùi nöôùc, Þloã khoan 1000mm, ñaù caáp IV</v>
          </cell>
          <cell r="D1978" t="str">
            <v>m</v>
          </cell>
          <cell r="E1978">
            <v>1</v>
          </cell>
          <cell r="F1978">
            <v>163914</v>
          </cell>
          <cell r="G1978">
            <v>967241</v>
          </cell>
          <cell r="H1978">
            <v>6024490</v>
          </cell>
        </row>
        <row r="1979">
          <cell r="B1979" t="str">
            <v>AC.34111</v>
          </cell>
          <cell r="C1979" t="str">
            <v>Khoan vaøo ñaát treân caïn, Þloã khoan 600mm</v>
          </cell>
          <cell r="D1979" t="str">
            <v>m</v>
          </cell>
          <cell r="E1979">
            <v>1</v>
          </cell>
          <cell r="F1979">
            <v>205769</v>
          </cell>
          <cell r="G1979">
            <v>129088</v>
          </cell>
          <cell r="H1979">
            <v>418272</v>
          </cell>
        </row>
        <row r="1980">
          <cell r="B1980" t="str">
            <v>AC.34112</v>
          </cell>
          <cell r="C1980" t="str">
            <v>Khoan vaøo ñaát treân caïn, Þloã khoan 800mm</v>
          </cell>
          <cell r="D1980" t="str">
            <v>m</v>
          </cell>
          <cell r="E1980">
            <v>1</v>
          </cell>
          <cell r="F1980">
            <v>257024</v>
          </cell>
          <cell r="G1980">
            <v>171964</v>
          </cell>
          <cell r="H1980">
            <v>511221</v>
          </cell>
        </row>
        <row r="1981">
          <cell r="B1981" t="str">
            <v>AC.34113</v>
          </cell>
          <cell r="C1981" t="str">
            <v>Khoan vaøo ñaát treân caïn, Þloã khoan 1000mm</v>
          </cell>
          <cell r="D1981" t="str">
            <v>m</v>
          </cell>
          <cell r="E1981">
            <v>1</v>
          </cell>
          <cell r="F1981">
            <v>321038</v>
          </cell>
          <cell r="G1981">
            <v>214840</v>
          </cell>
          <cell r="H1981">
            <v>604170</v>
          </cell>
        </row>
        <row r="1982">
          <cell r="B1982" t="str">
            <v>AC.34221</v>
          </cell>
          <cell r="C1982" t="str">
            <v>Khoan vaøo ñaát döôùi nöôùc, Þloã khoan 600mm</v>
          </cell>
          <cell r="D1982" t="str">
            <v>m</v>
          </cell>
          <cell r="E1982">
            <v>1</v>
          </cell>
          <cell r="F1982">
            <v>206624</v>
          </cell>
          <cell r="G1982">
            <v>165971</v>
          </cell>
          <cell r="H1982">
            <v>723639</v>
          </cell>
        </row>
        <row r="1983">
          <cell r="B1983" t="str">
            <v>AC.34222</v>
          </cell>
          <cell r="C1983" t="str">
            <v>Khoan vaøo ñaát döôùi nöôùc, Þloã khoan 800mm</v>
          </cell>
          <cell r="D1983" t="str">
            <v>m</v>
          </cell>
          <cell r="E1983">
            <v>1</v>
          </cell>
          <cell r="F1983">
            <v>258038</v>
          </cell>
          <cell r="G1983">
            <v>220372</v>
          </cell>
          <cell r="H1983">
            <v>930789</v>
          </cell>
        </row>
        <row r="1984">
          <cell r="B1984" t="str">
            <v>AC.34223</v>
          </cell>
          <cell r="C1984" t="str">
            <v>Khoan vaøo ñaát döôùi nöôùc, Þloã khoan 1000mm</v>
          </cell>
          <cell r="D1984" t="str">
            <v>m</v>
          </cell>
          <cell r="E1984">
            <v>1</v>
          </cell>
          <cell r="F1984">
            <v>322245</v>
          </cell>
          <cell r="G1984">
            <v>275235</v>
          </cell>
          <cell r="H1984">
            <v>1117090</v>
          </cell>
        </row>
        <row r="1985">
          <cell r="B1985" t="str">
            <v>AC.34311</v>
          </cell>
          <cell r="C1985" t="str">
            <v>Khoan vaøo ñaù caáp I treân caïn, Þloã khoan 600mm</v>
          </cell>
          <cell r="D1985" t="str">
            <v>m</v>
          </cell>
          <cell r="E1985">
            <v>1</v>
          </cell>
          <cell r="F1985">
            <v>553534</v>
          </cell>
          <cell r="G1985">
            <v>622391</v>
          </cell>
          <cell r="H1985">
            <v>1766040</v>
          </cell>
        </row>
        <row r="1986">
          <cell r="B1986" t="str">
            <v>AC.34312</v>
          </cell>
          <cell r="C1986" t="str">
            <v>Khoan vaøo ñaù caáp I treân caïn, Þloã khoan 800mm</v>
          </cell>
          <cell r="D1986" t="str">
            <v>m</v>
          </cell>
          <cell r="E1986">
            <v>1</v>
          </cell>
          <cell r="F1986">
            <v>641051</v>
          </cell>
          <cell r="G1986">
            <v>825244</v>
          </cell>
          <cell r="H1986">
            <v>2323730</v>
          </cell>
        </row>
        <row r="1987">
          <cell r="B1987" t="str">
            <v>AC.34313</v>
          </cell>
          <cell r="C1987" t="str">
            <v>Khoan vaøo ñaù caáp I treân caïn, Þloã khoan 1000mm</v>
          </cell>
          <cell r="D1987" t="str">
            <v>m</v>
          </cell>
          <cell r="E1987">
            <v>1</v>
          </cell>
          <cell r="F1987">
            <v>784172</v>
          </cell>
          <cell r="G1987">
            <v>1032710</v>
          </cell>
          <cell r="H1987">
            <v>2881430</v>
          </cell>
        </row>
        <row r="1988">
          <cell r="B1988" t="str">
            <v>AC.34321</v>
          </cell>
          <cell r="C1988" t="str">
            <v>Khoan vaøo ñaù caáp II treân caïn, Þloã khoan 600mm</v>
          </cell>
          <cell r="D1988" t="str">
            <v>m</v>
          </cell>
          <cell r="E1988">
            <v>1</v>
          </cell>
          <cell r="F1988">
            <v>461223</v>
          </cell>
          <cell r="G1988">
            <v>590118</v>
          </cell>
          <cell r="H1988">
            <v>1673090</v>
          </cell>
        </row>
        <row r="1989">
          <cell r="B1989" t="str">
            <v>AC.34322</v>
          </cell>
          <cell r="C1989" t="str">
            <v>Khoan vaøo ñaù caáp II treân caïn, Þloã khoan 800mm</v>
          </cell>
          <cell r="D1989" t="str">
            <v>m</v>
          </cell>
          <cell r="E1989">
            <v>1</v>
          </cell>
          <cell r="F1989">
            <v>534172</v>
          </cell>
          <cell r="G1989">
            <v>788361</v>
          </cell>
          <cell r="H1989">
            <v>2207550</v>
          </cell>
        </row>
        <row r="1990">
          <cell r="B1990" t="str">
            <v>AC.34323</v>
          </cell>
          <cell r="C1990" t="str">
            <v>Khoan vaøo ñaù caáp II treân caïn, Þloã khoan 1000mm</v>
          </cell>
          <cell r="D1990" t="str">
            <v>m</v>
          </cell>
          <cell r="E1990">
            <v>1</v>
          </cell>
          <cell r="F1990">
            <v>653457</v>
          </cell>
          <cell r="G1990">
            <v>985221</v>
          </cell>
          <cell r="H1990">
            <v>2788480</v>
          </cell>
        </row>
        <row r="1991">
          <cell r="B1991" t="str">
            <v>AC.34331</v>
          </cell>
          <cell r="C1991" t="str">
            <v>Khoan vaøo ñaù caáp III treân caïn, Þloã khoan 600mm</v>
          </cell>
          <cell r="D1991" t="str">
            <v>m</v>
          </cell>
          <cell r="E1991">
            <v>1</v>
          </cell>
          <cell r="F1991">
            <v>384804</v>
          </cell>
          <cell r="G1991">
            <v>560612</v>
          </cell>
          <cell r="H1991">
            <v>1580140</v>
          </cell>
        </row>
        <row r="1992">
          <cell r="B1992" t="str">
            <v>AC.34332</v>
          </cell>
          <cell r="C1992" t="str">
            <v>Khoan vaøo ñaù caáp III treân caïn, Þloã khoan 800mm</v>
          </cell>
          <cell r="D1992" t="str">
            <v>m</v>
          </cell>
          <cell r="E1992">
            <v>1</v>
          </cell>
          <cell r="F1992">
            <v>461223</v>
          </cell>
          <cell r="G1992">
            <v>747330</v>
          </cell>
          <cell r="H1992">
            <v>2114600</v>
          </cell>
        </row>
        <row r="1993">
          <cell r="B1993" t="str">
            <v>AC.34333</v>
          </cell>
          <cell r="C1993" t="str">
            <v>Khoan vaøo ñaù caáp III treân caïn, Þloã khoan 1000mm</v>
          </cell>
          <cell r="D1993" t="str">
            <v>m</v>
          </cell>
          <cell r="E1993">
            <v>1</v>
          </cell>
          <cell r="F1993">
            <v>538141</v>
          </cell>
          <cell r="G1993">
            <v>934047</v>
          </cell>
          <cell r="H1993">
            <v>2625820</v>
          </cell>
        </row>
        <row r="1994">
          <cell r="B1994" t="str">
            <v>AC.34341</v>
          </cell>
          <cell r="C1994" t="str">
            <v>Khoan vaøo ñaù caáp IV treân caïn, Þloã khoan 600mm</v>
          </cell>
          <cell r="D1994" t="str">
            <v>m</v>
          </cell>
          <cell r="E1994">
            <v>1</v>
          </cell>
          <cell r="F1994">
            <v>365521</v>
          </cell>
          <cell r="G1994">
            <v>532490</v>
          </cell>
          <cell r="H1994">
            <v>1510430</v>
          </cell>
        </row>
        <row r="1995">
          <cell r="B1995" t="str">
            <v>AC.34342</v>
          </cell>
          <cell r="C1995" t="str">
            <v>Khoan vaøo ñaù caáp IV treân caïn, Þloã khoan 800mm</v>
          </cell>
          <cell r="D1995" t="str">
            <v>m</v>
          </cell>
          <cell r="E1995">
            <v>1</v>
          </cell>
          <cell r="F1995">
            <v>423040</v>
          </cell>
          <cell r="G1995">
            <v>709525</v>
          </cell>
          <cell r="H1995">
            <v>2021650</v>
          </cell>
        </row>
        <row r="1996">
          <cell r="B1996" t="str">
            <v>AC.34343</v>
          </cell>
          <cell r="C1996" t="str">
            <v>Khoan vaøo ñaù caáp IV treân caïn, Þloã khoan 1000mm</v>
          </cell>
          <cell r="D1996" t="str">
            <v>m</v>
          </cell>
          <cell r="E1996">
            <v>1</v>
          </cell>
          <cell r="F1996">
            <v>499847</v>
          </cell>
          <cell r="G1996">
            <v>886561</v>
          </cell>
          <cell r="H1996">
            <v>2486390</v>
          </cell>
        </row>
        <row r="1997">
          <cell r="B1997" t="str">
            <v>AC.34411</v>
          </cell>
          <cell r="C1997" t="str">
            <v>Khoan vaøo ñaù caáp I döôùi nöôùc, Þloã khoan 600mm</v>
          </cell>
          <cell r="D1997" t="str">
            <v>m</v>
          </cell>
          <cell r="E1997">
            <v>1</v>
          </cell>
          <cell r="F1997">
            <v>551156</v>
          </cell>
          <cell r="G1997">
            <v>707681</v>
          </cell>
          <cell r="H1997">
            <v>3676290</v>
          </cell>
        </row>
        <row r="1998">
          <cell r="B1998" t="str">
            <v>AC.34412</v>
          </cell>
          <cell r="C1998" t="str">
            <v>Khoan vaøo ñaù caáp I döôùi nöôùc, Þloã khoan 800mm</v>
          </cell>
          <cell r="D1998" t="str">
            <v>m</v>
          </cell>
          <cell r="E1998">
            <v>1</v>
          </cell>
          <cell r="F1998">
            <v>645729</v>
          </cell>
          <cell r="G1998">
            <v>943267</v>
          </cell>
          <cell r="H1998">
            <v>4833460</v>
          </cell>
        </row>
        <row r="1999">
          <cell r="B1999" t="str">
            <v>AC.34413</v>
          </cell>
          <cell r="C1999" t="str">
            <v>Khoan vaøo ñaù caáp I döôùi nöôùc, Þloã khoan 1000mm</v>
          </cell>
          <cell r="D1999" t="str">
            <v>m</v>
          </cell>
          <cell r="E1999">
            <v>1</v>
          </cell>
          <cell r="F1999">
            <v>786093</v>
          </cell>
          <cell r="G1999">
            <v>1178850</v>
          </cell>
          <cell r="H1999">
            <v>6072500</v>
          </cell>
        </row>
        <row r="2000">
          <cell r="B2000" t="str">
            <v>AC.34421</v>
          </cell>
          <cell r="C2000" t="str">
            <v>Khoan vaøo ñaù caáp II döôùi nöôùc, Þloã khoan 600mm</v>
          </cell>
          <cell r="D2000" t="str">
            <v>m</v>
          </cell>
          <cell r="E2000">
            <v>1</v>
          </cell>
          <cell r="F2000">
            <v>459123</v>
          </cell>
          <cell r="G2000">
            <v>672182</v>
          </cell>
          <cell r="H2000">
            <v>3428270</v>
          </cell>
        </row>
        <row r="2001">
          <cell r="B2001" t="str">
            <v>AC.34422</v>
          </cell>
          <cell r="C2001" t="str">
            <v>Khoan vaøo ñaù caáp II döôùi nöôùc, Þloã khoan 800mm</v>
          </cell>
          <cell r="D2001" t="str">
            <v>m</v>
          </cell>
          <cell r="E2001">
            <v>1</v>
          </cell>
          <cell r="F2001">
            <v>538025</v>
          </cell>
          <cell r="G2001">
            <v>849678</v>
          </cell>
          <cell r="H2001">
            <v>4577180</v>
          </cell>
        </row>
        <row r="2002">
          <cell r="B2002" t="str">
            <v>AC.34423</v>
          </cell>
          <cell r="C2002" t="str">
            <v>Khoan vaøo ñaù caáp II döôùi nöôùc, Þloã khoan 1000mm</v>
          </cell>
          <cell r="D2002" t="str">
            <v>m</v>
          </cell>
          <cell r="E2002">
            <v>1</v>
          </cell>
          <cell r="F2002">
            <v>655048</v>
          </cell>
          <cell r="G2002">
            <v>1037320</v>
          </cell>
          <cell r="H2002">
            <v>5700460</v>
          </cell>
        </row>
        <row r="2003">
          <cell r="B2003" t="str">
            <v>AC.34431</v>
          </cell>
          <cell r="C2003" t="str">
            <v>Khoan vaøo ñaù caáp III döôùi nöôùc, Þloã khoan 600mm</v>
          </cell>
          <cell r="D2003" t="str">
            <v>m</v>
          </cell>
          <cell r="E2003">
            <v>1</v>
          </cell>
          <cell r="F2003">
            <v>385791</v>
          </cell>
          <cell r="G2003">
            <v>638527</v>
          </cell>
          <cell r="H2003">
            <v>3238670</v>
          </cell>
        </row>
        <row r="2004">
          <cell r="B2004" t="str">
            <v>AC.34432</v>
          </cell>
          <cell r="C2004" t="str">
            <v>Khoan vaøo ñaù caáp III döôùi nöôùc, Þloã khoan 800mm</v>
          </cell>
          <cell r="D2004" t="str">
            <v>m</v>
          </cell>
          <cell r="E2004">
            <v>1</v>
          </cell>
          <cell r="F2004">
            <v>464431</v>
          </cell>
          <cell r="G2004">
            <v>849217</v>
          </cell>
          <cell r="H2004">
            <v>4263570</v>
          </cell>
        </row>
        <row r="2005">
          <cell r="B2005" t="str">
            <v>AC.34433</v>
          </cell>
          <cell r="C2005" t="str">
            <v>Khoan vaøo ñaù caáp III döôùi nöôùc, Þloã khoan 1000mm</v>
          </cell>
          <cell r="D2005" t="str">
            <v>m</v>
          </cell>
          <cell r="E2005">
            <v>1</v>
          </cell>
          <cell r="F2005">
            <v>539459</v>
          </cell>
          <cell r="G2005">
            <v>1060370</v>
          </cell>
          <cell r="H2005">
            <v>5295630</v>
          </cell>
        </row>
        <row r="2006">
          <cell r="B2006" t="str">
            <v>AC.34441</v>
          </cell>
          <cell r="C2006" t="str">
            <v>Khoan vaøo ñaù caáp IV döôùi nöôùc, Þloã khoan 600mm</v>
          </cell>
          <cell r="D2006" t="str">
            <v>m</v>
          </cell>
          <cell r="E2006">
            <v>1</v>
          </cell>
          <cell r="F2006">
            <v>366455</v>
          </cell>
          <cell r="G2006">
            <v>606254</v>
          </cell>
          <cell r="H2006">
            <v>2990640</v>
          </cell>
        </row>
        <row r="2007">
          <cell r="B2007" t="str">
            <v>AC.34442</v>
          </cell>
          <cell r="C2007" t="str">
            <v>Khoan vaøo ñaù caáp IV döôùi nöôùc, Þloã khoan 800mm</v>
          </cell>
          <cell r="D2007" t="str">
            <v>m</v>
          </cell>
          <cell r="E2007">
            <v>1</v>
          </cell>
          <cell r="F2007">
            <v>424358</v>
          </cell>
          <cell r="G2007">
            <v>805880</v>
          </cell>
          <cell r="H2007">
            <v>3957110</v>
          </cell>
        </row>
        <row r="2008">
          <cell r="B2008" t="str">
            <v>AC.34443</v>
          </cell>
          <cell r="C2008" t="str">
            <v>Khoan vaøo ñaù caáp IV döôùi nöôùc, Þloã khoan 1000mm</v>
          </cell>
          <cell r="D2008" t="str">
            <v>m</v>
          </cell>
          <cell r="E2008">
            <v>1</v>
          </cell>
          <cell r="F2008">
            <v>501055</v>
          </cell>
          <cell r="G2008">
            <v>1007350</v>
          </cell>
          <cell r="H2008">
            <v>4949220</v>
          </cell>
        </row>
        <row r="2009">
          <cell r="B2009" t="str">
            <v>AC.34511</v>
          </cell>
          <cell r="C2009" t="str">
            <v>Laép ñaët oáng vaùch coïc khoan nhoài treân maët nöôùc, Þcoïc &lt;=800mm</v>
          </cell>
          <cell r="D2009" t="str">
            <v>m</v>
          </cell>
          <cell r="E2009">
            <v>1</v>
          </cell>
          <cell r="F2009">
            <v>40459</v>
          </cell>
          <cell r="G2009">
            <v>172174</v>
          </cell>
          <cell r="H2009">
            <v>501350</v>
          </cell>
        </row>
        <row r="2010">
          <cell r="B2010" t="str">
            <v>AC.34512</v>
          </cell>
          <cell r="C2010" t="str">
            <v>Laép ñaët oáng vaùch coïc khoan nhoài treân maët nöôùc, Þcoïc &gt;800 ñeán &lt;=1000mm</v>
          </cell>
          <cell r="D2010" t="str">
            <v>m</v>
          </cell>
          <cell r="E2010">
            <v>1</v>
          </cell>
          <cell r="F2010">
            <v>44449</v>
          </cell>
          <cell r="G2010">
            <v>202782</v>
          </cell>
          <cell r="H2010">
            <v>521660</v>
          </cell>
        </row>
        <row r="2011">
          <cell r="B2011" t="str">
            <v>AC.34513</v>
          </cell>
          <cell r="C2011" t="str">
            <v>Laép ñaët oáng vaùch coïc khoan nhoài treân maët nöôùc, Þcoïc &gt;1000 ñeán &lt;=1300mm</v>
          </cell>
          <cell r="D2011" t="str">
            <v>m</v>
          </cell>
          <cell r="E2011">
            <v>1</v>
          </cell>
          <cell r="F2011">
            <v>47065</v>
          </cell>
          <cell r="G2011">
            <v>263574</v>
          </cell>
          <cell r="H2011">
            <v>543037</v>
          </cell>
        </row>
        <row r="2012">
          <cell r="B2012" t="str">
            <v>AC.34514</v>
          </cell>
          <cell r="C2012" t="str">
            <v>Laép ñaët oáng vaùch coïc khoan nhoài treân maët nöôùc, Þcoïc &gt;1300 ñeán &lt; 1500mm</v>
          </cell>
          <cell r="D2012" t="str">
            <v>m</v>
          </cell>
          <cell r="E2012">
            <v>1</v>
          </cell>
          <cell r="F2012">
            <v>49832</v>
          </cell>
          <cell r="G2012">
            <v>313739</v>
          </cell>
          <cell r="H2012">
            <v>575820</v>
          </cell>
        </row>
        <row r="2013">
          <cell r="B2013" t="str">
            <v>AC.34515</v>
          </cell>
          <cell r="C2013" t="str">
            <v>Laép ñaët oáng vaùch coïc khoan nhoài treân maët nöôùc, Þcoïc &gt;1500 ñeán &lt;=2000mm</v>
          </cell>
          <cell r="D2013" t="str">
            <v>m</v>
          </cell>
          <cell r="E2013">
            <v>1</v>
          </cell>
          <cell r="F2013">
            <v>57253</v>
          </cell>
          <cell r="G2013">
            <v>649583</v>
          </cell>
          <cell r="H2013">
            <v>1002100</v>
          </cell>
        </row>
        <row r="2014">
          <cell r="B2014" t="str">
            <v>AC.34521</v>
          </cell>
          <cell r="C2014" t="str">
            <v>Laép ñaët oáng vaùch coïc khoan nhoài treân caïn, Þcoïc &lt;=800mm</v>
          </cell>
          <cell r="D2014" t="str">
            <v>m</v>
          </cell>
          <cell r="E2014">
            <v>1</v>
          </cell>
          <cell r="F2014">
            <v>18216</v>
          </cell>
          <cell r="G2014">
            <v>137739</v>
          </cell>
          <cell r="H2014">
            <v>174246</v>
          </cell>
        </row>
        <row r="2015">
          <cell r="B2015" t="str">
            <v>AC.34522</v>
          </cell>
          <cell r="C2015" t="str">
            <v>Laép ñaët oáng vaùch coïc khoan nhoài treân caïn, Þcoïc &gt;800 ñeán &lt;=1000mm</v>
          </cell>
          <cell r="D2015" t="str">
            <v>m</v>
          </cell>
          <cell r="E2015">
            <v>1</v>
          </cell>
          <cell r="F2015">
            <v>21483</v>
          </cell>
          <cell r="G2015">
            <v>162396</v>
          </cell>
          <cell r="H2015">
            <v>179691</v>
          </cell>
        </row>
        <row r="2016">
          <cell r="B2016" t="str">
            <v>AC.34523</v>
          </cell>
          <cell r="C2016" t="str">
            <v>Laép ñaët oáng vaùch coïc khoan nhoài treân caïn, Þcoïc &gt;1000 ñeán &lt;=1300mm</v>
          </cell>
          <cell r="D2016" t="str">
            <v>m</v>
          </cell>
          <cell r="E2016">
            <v>1</v>
          </cell>
          <cell r="F2016">
            <v>24019</v>
          </cell>
          <cell r="G2016">
            <v>210860</v>
          </cell>
          <cell r="H2016">
            <v>190582</v>
          </cell>
        </row>
        <row r="2017">
          <cell r="B2017" t="str">
            <v>AC.34524</v>
          </cell>
          <cell r="C2017" t="str">
            <v>Laép ñaët oáng vaùch coïc khoan nhoài treân caïn, Þcoïc &gt;1300 ñeán &lt; 1500mm</v>
          </cell>
          <cell r="D2017" t="str">
            <v>m</v>
          </cell>
          <cell r="E2017">
            <v>1</v>
          </cell>
          <cell r="F2017">
            <v>27429</v>
          </cell>
          <cell r="G2017">
            <v>251246</v>
          </cell>
          <cell r="H2017">
            <v>204195</v>
          </cell>
        </row>
        <row r="2018">
          <cell r="B2018" t="str">
            <v>AC.34525</v>
          </cell>
          <cell r="C2018" t="str">
            <v>Laép ñaët oáng vaùch coïc khoan nhoài treân caïn, Þcoïc &gt;1500 ñeán &lt;=2000mm</v>
          </cell>
          <cell r="D2018" t="str">
            <v>m</v>
          </cell>
          <cell r="E2018">
            <v>1</v>
          </cell>
          <cell r="F2018">
            <v>35090</v>
          </cell>
          <cell r="G2018">
            <v>519497</v>
          </cell>
          <cell r="H2018">
            <v>231421</v>
          </cell>
        </row>
        <row r="2019">
          <cell r="B2019" t="str">
            <v>AC.34610</v>
          </cell>
          <cell r="C2019" t="str">
            <v>Laép ñaët, thaùo dôõ maùy khoan QJ 250 hoaëc töông töï treân caïn</v>
          </cell>
          <cell r="D2019" t="str">
            <v>m</v>
          </cell>
          <cell r="E2019">
            <v>1</v>
          </cell>
          <cell r="F2019">
            <v>503689</v>
          </cell>
          <cell r="G2019">
            <v>5569070</v>
          </cell>
          <cell r="H2019">
            <v>6010120</v>
          </cell>
        </row>
        <row r="2020">
          <cell r="B2020" t="str">
            <v>AC.34620</v>
          </cell>
          <cell r="C2020" t="str">
            <v>Laép ñaët, thaùo dôõ maùy khoan QJ 250 hoaëc töông töï döôùi nöôùc</v>
          </cell>
          <cell r="D2020" t="str">
            <v>m</v>
          </cell>
          <cell r="E2020">
            <v>1</v>
          </cell>
          <cell r="F2020">
            <v>503689</v>
          </cell>
          <cell r="G2020">
            <v>6419310</v>
          </cell>
          <cell r="H2020">
            <v>12871400</v>
          </cell>
        </row>
        <row r="2021">
          <cell r="B2021" t="str">
            <v>AC.35110</v>
          </cell>
          <cell r="C2021" t="str">
            <v>Ñaøo taïo loã coïc, töôøng barette, kích thöôùc ñaøo 0,5x1,2(mxm)</v>
          </cell>
          <cell r="D2021" t="str">
            <v>1m chieàu saâu</v>
          </cell>
          <cell r="E2021">
            <v>1</v>
          </cell>
          <cell r="G2021">
            <v>39111</v>
          </cell>
          <cell r="H2021">
            <v>126489</v>
          </cell>
        </row>
        <row r="2022">
          <cell r="B2022" t="str">
            <v>AC.35120</v>
          </cell>
          <cell r="C2022" t="str">
            <v>Ñaøo taïo loã coïc, töôøng barette, kích thöôùc ñaøo 0,6x1,2(mxm)</v>
          </cell>
          <cell r="D2022" t="str">
            <v>1m chieàu saâu</v>
          </cell>
          <cell r="E2022">
            <v>1</v>
          </cell>
          <cell r="G2022">
            <v>48039</v>
          </cell>
          <cell r="H2022">
            <v>151290</v>
          </cell>
        </row>
        <row r="2023">
          <cell r="B2023" t="str">
            <v>AC.35130</v>
          </cell>
          <cell r="C2023" t="str">
            <v>Ñaøo taïo loã coïc, töôøng barette, kích thöôùc ñaøo 0,6x1,8(mxm)</v>
          </cell>
          <cell r="D2023" t="str">
            <v>1m chieàu saâu</v>
          </cell>
          <cell r="E2023">
            <v>1</v>
          </cell>
          <cell r="G2023">
            <v>49739</v>
          </cell>
          <cell r="H2023">
            <v>158731</v>
          </cell>
        </row>
        <row r="2024">
          <cell r="B2024" t="str">
            <v>AC.35140</v>
          </cell>
          <cell r="C2024" t="str">
            <v>Ñaøo taïo loã coïc, töôøng barette, kích thöôùc ñaøo 0,8x1,8(mxm)</v>
          </cell>
          <cell r="D2024" t="str">
            <v>1m chieàu saâu</v>
          </cell>
          <cell r="E2024">
            <v>1</v>
          </cell>
          <cell r="G2024">
            <v>56966</v>
          </cell>
          <cell r="H2024">
            <v>183532</v>
          </cell>
        </row>
        <row r="2025">
          <cell r="B2025" t="str">
            <v>AC.35150</v>
          </cell>
          <cell r="C2025" t="str">
            <v>Ñaøo taïo loã coïc, töôøng barette, kích thöôùc ñaøo 0,8x2,8(mxm)</v>
          </cell>
          <cell r="D2025" t="str">
            <v>1m chieàu saâu</v>
          </cell>
          <cell r="E2025">
            <v>1</v>
          </cell>
          <cell r="G2025">
            <v>84174</v>
          </cell>
          <cell r="H2025">
            <v>272818</v>
          </cell>
        </row>
        <row r="2026">
          <cell r="B2026" t="str">
            <v>AC.35160</v>
          </cell>
          <cell r="C2026" t="str">
            <v>Ñaøo taïo loã coïc, töôøng barette, kích thöôùc ñaøo 1,0x2,8(mxm)</v>
          </cell>
          <cell r="D2026" t="str">
            <v>1m chieàu saâu</v>
          </cell>
          <cell r="E2026">
            <v>1</v>
          </cell>
          <cell r="G2026">
            <v>103729</v>
          </cell>
          <cell r="H2026">
            <v>329862</v>
          </cell>
        </row>
        <row r="2027">
          <cell r="B2027" t="str">
            <v>AC.35170</v>
          </cell>
          <cell r="C2027" t="str">
            <v>Ñaøo taïo loã coïc, töôøng barette, kích thöôùc ñaøo 01,2x2,8(mxm)</v>
          </cell>
          <cell r="D2027" t="str">
            <v>1m chieàu saâu</v>
          </cell>
          <cell r="E2027">
            <v>1</v>
          </cell>
          <cell r="G2027">
            <v>135613</v>
          </cell>
          <cell r="H2027">
            <v>431549</v>
          </cell>
        </row>
        <row r="2028">
          <cell r="B2028" t="str">
            <v>AC.35180</v>
          </cell>
          <cell r="C2028" t="str">
            <v>Ñaøo taïo loã coïc, töôøng barette, kích thöôùc ñaøo 1,5x2,8(mxm)</v>
          </cell>
          <cell r="D2028" t="str">
            <v>1m chieàu saâu</v>
          </cell>
          <cell r="E2028">
            <v>1</v>
          </cell>
          <cell r="G2028">
            <v>170048</v>
          </cell>
          <cell r="H2028">
            <v>545637</v>
          </cell>
        </row>
        <row r="2029">
          <cell r="B2029" t="str">
            <v>AC.36110</v>
          </cell>
          <cell r="C2029" t="str">
            <v>Khoan ñaët oáng nhöïa HDPE treân caïn baèng maùy khoan ngaàm coù ñònh höôùng, Þ150-200mm</v>
          </cell>
          <cell r="D2029" t="str">
            <v>100m</v>
          </cell>
          <cell r="E2029">
            <v>1</v>
          </cell>
          <cell r="F2029">
            <v>699017</v>
          </cell>
          <cell r="G2029">
            <v>1221730</v>
          </cell>
          <cell r="H2029">
            <v>6509240</v>
          </cell>
        </row>
        <row r="2030">
          <cell r="B2030" t="str">
            <v>AC.36120</v>
          </cell>
          <cell r="C2030" t="str">
            <v>Khoan ñaët oáng nhöïa HDPE qua soâng baèng maùy khoan ngaàm baêng soâng coù ñònh höôùng, Þ150-200mm</v>
          </cell>
          <cell r="D2030" t="str">
            <v>100m</v>
          </cell>
          <cell r="E2030">
            <v>1</v>
          </cell>
          <cell r="F2030">
            <v>1150050</v>
          </cell>
          <cell r="G2030">
            <v>1544450</v>
          </cell>
          <cell r="H2030">
            <v>9068030</v>
          </cell>
        </row>
        <row r="2031">
          <cell r="B2031" t="str">
            <v>AC.36211</v>
          </cell>
          <cell r="C2031" t="str">
            <v>Khoan ñaët 01 sôïi caùp ñieän ngaàm treân caïn baèng maùy khoan ngaàm coù ñònh höôùng</v>
          </cell>
          <cell r="D2031" t="str">
            <v>100m</v>
          </cell>
          <cell r="E2031">
            <v>1</v>
          </cell>
          <cell r="F2031">
            <v>425007</v>
          </cell>
          <cell r="G2031">
            <v>1106470</v>
          </cell>
          <cell r="H2031">
            <v>5720920</v>
          </cell>
        </row>
        <row r="2032">
          <cell r="B2032" t="str">
            <v>AC.36212</v>
          </cell>
          <cell r="C2032" t="str">
            <v>Khoan ñaët 02 sôïi caùp ñieän ngaàm treân caïn baèng maùy khoan ngaàm coù ñònh höôùng</v>
          </cell>
          <cell r="D2032" t="str">
            <v>100m</v>
          </cell>
          <cell r="E2032">
            <v>1</v>
          </cell>
          <cell r="F2032">
            <v>699017</v>
          </cell>
          <cell r="G2032">
            <v>1475300</v>
          </cell>
          <cell r="H2032">
            <v>6531760</v>
          </cell>
        </row>
        <row r="2033">
          <cell r="B2033" t="str">
            <v>AC.36221</v>
          </cell>
          <cell r="C2033" t="str">
            <v>Khoan ñaët 01 sôïi caùp ñieän ngaàm treân caïn baèng maùy khoan ngaàm coù ñònh höôùng Khoan ngaàm baêng soâng</v>
          </cell>
          <cell r="D2033" t="str">
            <v>100m</v>
          </cell>
          <cell r="E2033">
            <v>1</v>
          </cell>
          <cell r="F2033">
            <v>685237</v>
          </cell>
          <cell r="G2033">
            <v>1336990</v>
          </cell>
          <cell r="H2033">
            <v>8279710</v>
          </cell>
        </row>
        <row r="2034">
          <cell r="B2034" t="str">
            <v>AC.36222</v>
          </cell>
          <cell r="C2034" t="str">
            <v>Khoan ñaët 02 sôïi caùp ñieän ngaàm treân caïn baèng maùy khoan ngaàm coù ñònh höôùng Khoan ngaàm baêng soâng</v>
          </cell>
          <cell r="D2034" t="str">
            <v>100m</v>
          </cell>
          <cell r="E2034">
            <v>1</v>
          </cell>
          <cell r="F2034">
            <v>1150050</v>
          </cell>
          <cell r="G2034">
            <v>1798020</v>
          </cell>
          <cell r="H2034">
            <v>9090550</v>
          </cell>
        </row>
        <row r="2035">
          <cell r="C2035" t="str">
            <v/>
          </cell>
        </row>
        <row r="2036">
          <cell r="C2036" t="str">
            <v/>
          </cell>
        </row>
        <row r="2038">
          <cell r="B2038" t="str">
            <v>AD.11110</v>
          </cell>
          <cell r="C2038" t="str">
            <v>Laøm moùng ñöôøng baèng ñaù ba, ñaù hoäc, d lôùp moùng ñaõ leøn eùp &lt;=20cm</v>
          </cell>
          <cell r="D2038" t="str">
            <v>m³</v>
          </cell>
          <cell r="E2038">
            <v>1</v>
          </cell>
          <cell r="F2038">
            <v>102000</v>
          </cell>
          <cell r="G2038">
            <v>23310</v>
          </cell>
          <cell r="H2038">
            <v>3540</v>
          </cell>
        </row>
        <row r="2039">
          <cell r="B2039" t="str">
            <v>AD.11120</v>
          </cell>
          <cell r="C2039" t="str">
            <v>Laøm moùng ñöôøng baèng ñaù ba, ñaù hoäc, d lôùp moùng ñaõ leøn eùp &gt;20cm</v>
          </cell>
          <cell r="D2039" t="str">
            <v>m³</v>
          </cell>
          <cell r="E2039">
            <v>1</v>
          </cell>
          <cell r="F2039">
            <v>102000</v>
          </cell>
          <cell r="G2039">
            <v>20396</v>
          </cell>
          <cell r="H2039">
            <v>3186</v>
          </cell>
        </row>
        <row r="2040">
          <cell r="B2040" t="str">
            <v>AD.11211</v>
          </cell>
          <cell r="C2040" t="str">
            <v>Laøm moùng lôùp döôùi caáp phoái ñaù daêm ñöôøng môû roäng</v>
          </cell>
          <cell r="D2040" t="str">
            <v>100m³</v>
          </cell>
          <cell r="E2040">
            <v>1</v>
          </cell>
          <cell r="F2040">
            <v>12780000</v>
          </cell>
          <cell r="G2040">
            <v>178550</v>
          </cell>
          <cell r="H2040">
            <v>1378050</v>
          </cell>
        </row>
        <row r="2041">
          <cell r="B2041" t="str">
            <v>AD.11212</v>
          </cell>
          <cell r="C2041" t="str">
            <v>Laøm moùng lôùp döôùi caáp phoái ñaù daêm ñöôøng laøm môùi</v>
          </cell>
          <cell r="D2041" t="str">
            <v>100m³</v>
          </cell>
          <cell r="E2041">
            <v>1</v>
          </cell>
          <cell r="F2041">
            <v>12780000</v>
          </cell>
          <cell r="G2041">
            <v>165797</v>
          </cell>
          <cell r="H2041">
            <v>1168570</v>
          </cell>
        </row>
        <row r="2042">
          <cell r="B2042" t="str">
            <v>AD.11221</v>
          </cell>
          <cell r="C2042" t="str">
            <v>Laøm moùng lôùp treân caáp phoái ñaù daêm ñöôøng môû roäng</v>
          </cell>
          <cell r="D2042" t="str">
            <v>100m³</v>
          </cell>
          <cell r="E2042">
            <v>1</v>
          </cell>
          <cell r="F2042">
            <v>12780000</v>
          </cell>
          <cell r="G2042">
            <v>195555</v>
          </cell>
          <cell r="H2042">
            <v>1349300</v>
          </cell>
        </row>
        <row r="2043">
          <cell r="B2043" t="str">
            <v>AD.11222</v>
          </cell>
          <cell r="C2043" t="str">
            <v>Laøm moùng lôùp treân caáp phoái ñaù daêm ñöôøng laøm môùi</v>
          </cell>
          <cell r="D2043" t="str">
            <v>100m³</v>
          </cell>
          <cell r="E2043">
            <v>1</v>
          </cell>
          <cell r="F2043">
            <v>12780000</v>
          </cell>
          <cell r="G2043">
            <v>187053</v>
          </cell>
          <cell r="H2043">
            <v>1133410</v>
          </cell>
        </row>
        <row r="2044">
          <cell r="B2044" t="str">
            <v>AD.12111</v>
          </cell>
          <cell r="C2044" t="str">
            <v>Laøm lôùp moùng caùt vaøng gia coá xi maêng vôùi tæ leä 6% baèng traïm troän 20-25m³/h</v>
          </cell>
          <cell r="D2044" t="str">
            <v>100m³</v>
          </cell>
          <cell r="E2044">
            <v>1</v>
          </cell>
          <cell r="F2044">
            <v>16113100</v>
          </cell>
          <cell r="G2044">
            <v>1232850</v>
          </cell>
          <cell r="H2044">
            <v>3248950</v>
          </cell>
        </row>
        <row r="2045">
          <cell r="B2045" t="str">
            <v>AD.12112</v>
          </cell>
          <cell r="C2045" t="str">
            <v>Laøm lôùp moùng caùt vaøng gia coá xi maêng vôùi tæ leä 8% baèng traïm troän 20-25m³/h</v>
          </cell>
          <cell r="D2045" t="str">
            <v>100m³</v>
          </cell>
          <cell r="E2045">
            <v>1</v>
          </cell>
          <cell r="F2045">
            <v>18627600</v>
          </cell>
          <cell r="G2045">
            <v>1275360</v>
          </cell>
          <cell r="H2045">
            <v>3248950</v>
          </cell>
        </row>
        <row r="2046">
          <cell r="B2046" t="str">
            <v>AD.12121</v>
          </cell>
          <cell r="C2046" t="str">
            <v>Laøm lôùp moùng caùt vaøng gia coá xi maêng vôùi tæ leä 6% baèng traïm troän 30m³/h</v>
          </cell>
          <cell r="D2046" t="str">
            <v>100m³</v>
          </cell>
          <cell r="E2046">
            <v>1</v>
          </cell>
          <cell r="F2046">
            <v>16113100</v>
          </cell>
          <cell r="G2046">
            <v>1232850</v>
          </cell>
          <cell r="H2046">
            <v>3299450</v>
          </cell>
        </row>
        <row r="2047">
          <cell r="B2047" t="str">
            <v>AD.12122</v>
          </cell>
          <cell r="C2047" t="str">
            <v>Laøm lôùp moùng caùt vaøng gia coá xi maêng vôùi tæ leä 8% baèng traïm troän 30m³/h</v>
          </cell>
          <cell r="D2047" t="str">
            <v>100m³</v>
          </cell>
          <cell r="E2047">
            <v>1</v>
          </cell>
          <cell r="F2047">
            <v>18627600</v>
          </cell>
          <cell r="G2047">
            <v>1275360</v>
          </cell>
          <cell r="H2047">
            <v>3299450</v>
          </cell>
        </row>
        <row r="2048">
          <cell r="B2048" t="str">
            <v>AD.12131</v>
          </cell>
          <cell r="C2048" t="str">
            <v>Laøm lôùp moùng caùt vaøng gia coá xi maêng vôùi tæ leä 6% baèng traïm troän 50m³/h</v>
          </cell>
          <cell r="D2048" t="str">
            <v>100m³</v>
          </cell>
          <cell r="E2048">
            <v>1</v>
          </cell>
          <cell r="F2048">
            <v>16113100</v>
          </cell>
          <cell r="G2048">
            <v>1232850</v>
          </cell>
          <cell r="H2048">
            <v>2968310</v>
          </cell>
        </row>
        <row r="2049">
          <cell r="B2049" t="str">
            <v>AD.12132</v>
          </cell>
          <cell r="C2049" t="str">
            <v>Laøm lôùp moùng caùt vaøng gia coá xi maêng vôùi tæ leä 8% baèng traïm troän 50m³/h</v>
          </cell>
          <cell r="D2049" t="str">
            <v>100m³</v>
          </cell>
          <cell r="E2049">
            <v>1</v>
          </cell>
          <cell r="F2049">
            <v>20170300</v>
          </cell>
          <cell r="G2049">
            <v>1275360</v>
          </cell>
          <cell r="H2049">
            <v>3011620</v>
          </cell>
        </row>
        <row r="2050">
          <cell r="B2050" t="str">
            <v>AD.12211</v>
          </cell>
          <cell r="C2050" t="str">
            <v>Laøm lôùp moùng caùt mòn gia coá xi maêng vôùi tæ leä 6% baèng traïm troän 20-25m³/h</v>
          </cell>
          <cell r="D2050" t="str">
            <v>100m³</v>
          </cell>
          <cell r="E2050">
            <v>1</v>
          </cell>
          <cell r="F2050">
            <v>11412400</v>
          </cell>
          <cell r="G2050">
            <v>1232850</v>
          </cell>
          <cell r="H2050">
            <v>3248950</v>
          </cell>
        </row>
        <row r="2051">
          <cell r="B2051" t="str">
            <v>AD.12212</v>
          </cell>
          <cell r="C2051" t="str">
            <v>Laøm lôùp moùng caùt mòn gia coá xi maêng vôùi tæ leä 8% baèng traïm troän 20-25m³/h</v>
          </cell>
          <cell r="D2051" t="str">
            <v>100m³</v>
          </cell>
          <cell r="E2051">
            <v>1</v>
          </cell>
          <cell r="F2051">
            <v>13623500</v>
          </cell>
          <cell r="G2051">
            <v>1275360</v>
          </cell>
          <cell r="H2051">
            <v>3248950</v>
          </cell>
        </row>
        <row r="2052">
          <cell r="B2052" t="str">
            <v>AD.12221</v>
          </cell>
          <cell r="C2052" t="str">
            <v>Laøm lôùp moùng caùt mòn gia coá xi maêng vôùi tæ leä 6% baèng traïm troän 30m³/h</v>
          </cell>
          <cell r="D2052" t="str">
            <v>100m³</v>
          </cell>
          <cell r="E2052">
            <v>1</v>
          </cell>
          <cell r="F2052">
            <v>11412400</v>
          </cell>
          <cell r="G2052">
            <v>1232850</v>
          </cell>
          <cell r="H2052">
            <v>3299450</v>
          </cell>
        </row>
        <row r="2053">
          <cell r="B2053" t="str">
            <v>AD.12222</v>
          </cell>
          <cell r="C2053" t="str">
            <v>Laøm lôùp moùng caùt mòn gia coá xi maêng vôùi tæ leä 8% baèng traïm troän 30m³/h</v>
          </cell>
          <cell r="D2053" t="str">
            <v>100m³</v>
          </cell>
          <cell r="E2053">
            <v>1</v>
          </cell>
          <cell r="F2053">
            <v>13623500</v>
          </cell>
          <cell r="G2053">
            <v>1275360</v>
          </cell>
          <cell r="H2053">
            <v>3299450</v>
          </cell>
        </row>
        <row r="2054">
          <cell r="B2054" t="str">
            <v>AD.12231</v>
          </cell>
          <cell r="C2054" t="str">
            <v>Laøm lôùp moùng caùt mòn gia coá xi maêng vôùi tæ leä 6% baèng traïm troän 50m³/h</v>
          </cell>
          <cell r="D2054" t="str">
            <v>100m³</v>
          </cell>
          <cell r="E2054">
            <v>1</v>
          </cell>
          <cell r="F2054">
            <v>11412400</v>
          </cell>
          <cell r="G2054">
            <v>1232850</v>
          </cell>
          <cell r="H2054">
            <v>2968310</v>
          </cell>
        </row>
        <row r="2055">
          <cell r="B2055" t="str">
            <v>AD.12232</v>
          </cell>
          <cell r="C2055" t="str">
            <v>Laøm lôùp moùng caùt mòn gia coá xi maêng vôùi tæ leä 8% baèng traïm troän 50m³/h</v>
          </cell>
          <cell r="D2055" t="str">
            <v>100m³</v>
          </cell>
          <cell r="E2055">
            <v>1</v>
          </cell>
          <cell r="F2055">
            <v>13623500</v>
          </cell>
          <cell r="G2055">
            <v>1275360</v>
          </cell>
          <cell r="H2055">
            <v>2968310</v>
          </cell>
        </row>
        <row r="2056">
          <cell r="B2056" t="str">
            <v>AD.21111</v>
          </cell>
          <cell r="C2056" t="str">
            <v>Laøm maët ñöôøng boä ñaù daêm nöôùc lôùp treân, d maët ñöôøng ñaõ leøn eùp 8cm</v>
          </cell>
          <cell r="D2056" t="str">
            <v>100m²</v>
          </cell>
          <cell r="E2056">
            <v>1</v>
          </cell>
          <cell r="F2056">
            <v>1418720</v>
          </cell>
          <cell r="G2056">
            <v>390611</v>
          </cell>
          <cell r="H2056">
            <v>442335</v>
          </cell>
        </row>
        <row r="2057">
          <cell r="B2057" t="str">
            <v>AD.21112</v>
          </cell>
          <cell r="C2057" t="str">
            <v>Laøm maët ñöôøng boä ñaù daêm nöôùc lôùp treân, d maët ñöôøng ñaõ leøn eùp 10cm</v>
          </cell>
          <cell r="D2057" t="str">
            <v>100m²</v>
          </cell>
          <cell r="E2057">
            <v>1</v>
          </cell>
          <cell r="F2057">
            <v>1738550</v>
          </cell>
          <cell r="G2057">
            <v>418512</v>
          </cell>
          <cell r="H2057">
            <v>546244</v>
          </cell>
        </row>
        <row r="2058">
          <cell r="B2058" t="str">
            <v>AD.21113</v>
          </cell>
          <cell r="C2058" t="str">
            <v>Laøm maët ñöôøng boä ñaù daêm nöôùc lôùp treân, d maët ñöôøng ñaõ leøn eùp 12cm</v>
          </cell>
          <cell r="D2058" t="str">
            <v>100m²</v>
          </cell>
          <cell r="E2058">
            <v>1</v>
          </cell>
          <cell r="F2058">
            <v>2035530</v>
          </cell>
          <cell r="G2058">
            <v>438391</v>
          </cell>
          <cell r="H2058">
            <v>654173</v>
          </cell>
        </row>
        <row r="2059">
          <cell r="B2059" t="str">
            <v>AD.21114</v>
          </cell>
          <cell r="C2059" t="str">
            <v>Laøm maët ñöôøng boä ñaù daêm nöôùc lôùp treân, d maët ñöôøng ñaõ leøn eùp 14cm</v>
          </cell>
          <cell r="D2059" t="str">
            <v>100m²</v>
          </cell>
          <cell r="E2059">
            <v>1</v>
          </cell>
          <cell r="F2059">
            <v>2376910</v>
          </cell>
          <cell r="G2059">
            <v>457224</v>
          </cell>
          <cell r="H2059">
            <v>761622</v>
          </cell>
        </row>
        <row r="2060">
          <cell r="B2060" t="str">
            <v>AD.21115</v>
          </cell>
          <cell r="C2060" t="str">
            <v>Laøm maët ñöôøng boä ñaù daêm nöôùc lôùp treân, d maët ñöôøng ñaõ leøn eùp 15cm</v>
          </cell>
          <cell r="D2060" t="str">
            <v>100m²</v>
          </cell>
          <cell r="E2060">
            <v>1</v>
          </cell>
          <cell r="F2060">
            <v>2535050</v>
          </cell>
          <cell r="G2060">
            <v>468385</v>
          </cell>
          <cell r="H2060">
            <v>813577</v>
          </cell>
        </row>
        <row r="2061">
          <cell r="B2061" t="str">
            <v>AD.21121</v>
          </cell>
          <cell r="C2061" t="str">
            <v>Laøm maët ñöôøng boä ñaù daêm nöôùc lôùp döôùi, d maët ñöôøng ñaõ leøn eùp 8cm</v>
          </cell>
          <cell r="D2061" t="str">
            <v>100m²</v>
          </cell>
          <cell r="E2061">
            <v>1</v>
          </cell>
          <cell r="F2061">
            <v>1108800</v>
          </cell>
          <cell r="G2061">
            <v>190772</v>
          </cell>
          <cell r="H2061">
            <v>375084</v>
          </cell>
        </row>
        <row r="2062">
          <cell r="B2062" t="str">
            <v>AD.21122</v>
          </cell>
          <cell r="C2062" t="str">
            <v>Laøm maët ñöôøng boä ñaù daêm nöôùc lôùp döôùi, d maët ñöôøng ñaõ leøn eùp 10cm</v>
          </cell>
          <cell r="D2062" t="str">
            <v>100m²</v>
          </cell>
          <cell r="E2062">
            <v>1</v>
          </cell>
          <cell r="F2062">
            <v>1384950</v>
          </cell>
          <cell r="G2062">
            <v>213790</v>
          </cell>
          <cell r="H2062">
            <v>450677</v>
          </cell>
        </row>
        <row r="2063">
          <cell r="B2063" t="str">
            <v>AD.21123</v>
          </cell>
          <cell r="C2063" t="str">
            <v>Laøm maët ñöôøng boä ñaù daêm nöôùc lôùp döôùi, d maët ñöôøng ñaõ leøn eùp 12cm</v>
          </cell>
          <cell r="D2063" t="str">
            <v>100m²</v>
          </cell>
          <cell r="E2063">
            <v>1</v>
          </cell>
          <cell r="F2063">
            <v>1662150</v>
          </cell>
          <cell r="G2063">
            <v>228787</v>
          </cell>
          <cell r="H2063">
            <v>586922</v>
          </cell>
        </row>
        <row r="2064">
          <cell r="B2064" t="str">
            <v>AD.21124</v>
          </cell>
          <cell r="C2064" t="str">
            <v>Laøm maët ñöôøng boä ñaù daêm nöôùc lôùp döôùi, d maët ñöôøng ñaõ leøn eùp 14cm</v>
          </cell>
          <cell r="D2064" t="str">
            <v>100m²</v>
          </cell>
          <cell r="E2064">
            <v>1</v>
          </cell>
          <cell r="F2064">
            <v>1939350</v>
          </cell>
          <cell r="G2064">
            <v>244132</v>
          </cell>
          <cell r="H2064">
            <v>651897</v>
          </cell>
        </row>
        <row r="2065">
          <cell r="B2065" t="str">
            <v>AD.21125</v>
          </cell>
          <cell r="C2065" t="str">
            <v>Laøm maët ñöôøng boä ñaù daêm nöôùc lôùp döôùi, d maët ñöôøng ñaõ leøn eùp 15cm</v>
          </cell>
          <cell r="D2065" t="str">
            <v>100m²</v>
          </cell>
          <cell r="E2065">
            <v>1</v>
          </cell>
          <cell r="F2065">
            <v>2077950</v>
          </cell>
          <cell r="G2065">
            <v>251805</v>
          </cell>
          <cell r="H2065">
            <v>696772</v>
          </cell>
        </row>
        <row r="2066">
          <cell r="B2066" t="str">
            <v>AD.21211</v>
          </cell>
          <cell r="C2066" t="str">
            <v>Laøm maët ñöôøng caáp phoái lôùp treân, d maët ñöôøng ñaõ leøn eùp 6cm</v>
          </cell>
          <cell r="D2066" t="str">
            <v>100m²</v>
          </cell>
          <cell r="E2066">
            <v>1</v>
          </cell>
          <cell r="F2066">
            <v>422000</v>
          </cell>
          <cell r="G2066">
            <v>113381</v>
          </cell>
          <cell r="H2066">
            <v>263793</v>
          </cell>
        </row>
        <row r="2067">
          <cell r="B2067" t="str">
            <v>AD.21212</v>
          </cell>
          <cell r="C2067" t="str">
            <v>Laøm maët ñöôøng caáp phoái lôùp treân, d maët ñöôøng ñaõ leøn eùp 8cm</v>
          </cell>
          <cell r="D2067" t="str">
            <v>100m²</v>
          </cell>
          <cell r="E2067">
            <v>1</v>
          </cell>
          <cell r="F2067">
            <v>536000</v>
          </cell>
          <cell r="G2067">
            <v>120488</v>
          </cell>
          <cell r="H2067">
            <v>364643</v>
          </cell>
        </row>
        <row r="2068">
          <cell r="B2068" t="str">
            <v>AD.21213</v>
          </cell>
          <cell r="C2068" t="str">
            <v>Laøm maët ñöôøng caáp phoái lôùp treân, d maët ñöôøng ñaõ leøn eùp 10cm</v>
          </cell>
          <cell r="D2068" t="str">
            <v>100m²</v>
          </cell>
          <cell r="E2068">
            <v>1</v>
          </cell>
          <cell r="F2068">
            <v>650400</v>
          </cell>
          <cell r="G2068">
            <v>127934</v>
          </cell>
          <cell r="H2068">
            <v>445874</v>
          </cell>
        </row>
        <row r="2069">
          <cell r="B2069" t="str">
            <v>AD.21214</v>
          </cell>
          <cell r="C2069" t="str">
            <v>Laøm maët ñöôøng caáp phoái lôùp treân, d maët ñöôøng ñaõ leøn eùp 12cm</v>
          </cell>
          <cell r="D2069" t="str">
            <v>100m²</v>
          </cell>
          <cell r="E2069">
            <v>1</v>
          </cell>
          <cell r="F2069">
            <v>764800</v>
          </cell>
          <cell r="G2069">
            <v>135380</v>
          </cell>
          <cell r="H2069">
            <v>542705</v>
          </cell>
        </row>
        <row r="2070">
          <cell r="B2070" t="str">
            <v>AD.21215</v>
          </cell>
          <cell r="C2070" t="str">
            <v>Laøm maët ñöôøng caáp phoái lôùp treân, d maët ñöôøng ñaõ leøn eùp 14cm</v>
          </cell>
          <cell r="D2070" t="str">
            <v>100m²</v>
          </cell>
          <cell r="E2070">
            <v>1</v>
          </cell>
          <cell r="F2070">
            <v>878800</v>
          </cell>
          <cell r="G2070">
            <v>142826</v>
          </cell>
          <cell r="H2070">
            <v>631495</v>
          </cell>
        </row>
        <row r="2071">
          <cell r="B2071" t="str">
            <v>AD.21216</v>
          </cell>
          <cell r="C2071" t="str">
            <v>Laøm maët ñöôøng caáp phoái lôùp treân, d maët ñöôøng ñaõ leøn eùp 16cm</v>
          </cell>
          <cell r="D2071" t="str">
            <v>100m²</v>
          </cell>
          <cell r="E2071">
            <v>1</v>
          </cell>
          <cell r="F2071">
            <v>993200</v>
          </cell>
          <cell r="G2071">
            <v>150272</v>
          </cell>
          <cell r="H2071">
            <v>709187</v>
          </cell>
        </row>
        <row r="2072">
          <cell r="B2072" t="str">
            <v>AD.21217</v>
          </cell>
          <cell r="C2072" t="str">
            <v>Laøm maët ñöôøng caáp phoái lôùp treân, d maët ñöôøng ñaõ leøn eùp 18cm</v>
          </cell>
          <cell r="D2072" t="str">
            <v>100m²</v>
          </cell>
          <cell r="E2072">
            <v>1</v>
          </cell>
          <cell r="F2072">
            <v>1107200</v>
          </cell>
          <cell r="G2072">
            <v>157379</v>
          </cell>
          <cell r="H2072">
            <v>806017</v>
          </cell>
        </row>
        <row r="2073">
          <cell r="B2073" t="str">
            <v>AD.21218</v>
          </cell>
          <cell r="C2073" t="str">
            <v>Laøm maët ñöôøng caáp phoái lôùp treân, d maët ñöôøng ñaõ leøn eùp 20cm</v>
          </cell>
          <cell r="D2073" t="str">
            <v>100m²</v>
          </cell>
          <cell r="E2073">
            <v>1</v>
          </cell>
          <cell r="F2073">
            <v>1221600</v>
          </cell>
          <cell r="G2073">
            <v>164825</v>
          </cell>
          <cell r="H2073">
            <v>895288</v>
          </cell>
        </row>
        <row r="2074">
          <cell r="B2074" t="str">
            <v>AD.21221</v>
          </cell>
          <cell r="C2074" t="str">
            <v>Laøm maët ñöôøng caáp phoái lôùp döôùi, d maët ñöôøng ñaõ leøn eùp 6cm</v>
          </cell>
          <cell r="D2074" t="str">
            <v>100m²</v>
          </cell>
          <cell r="E2074">
            <v>1</v>
          </cell>
          <cell r="F2074">
            <v>342800</v>
          </cell>
          <cell r="G2074">
            <v>67013</v>
          </cell>
          <cell r="H2074">
            <v>189160</v>
          </cell>
        </row>
        <row r="2075">
          <cell r="B2075" t="str">
            <v>AD.21222</v>
          </cell>
          <cell r="C2075" t="str">
            <v>Laøm maët ñöôøng caáp phoái lôùp döôùi, d maët ñöôøng ñaõ leøn eùp 8cm</v>
          </cell>
          <cell r="D2075" t="str">
            <v>100m²</v>
          </cell>
          <cell r="E2075">
            <v>1</v>
          </cell>
          <cell r="F2075">
            <v>456800</v>
          </cell>
          <cell r="G2075">
            <v>74459</v>
          </cell>
          <cell r="H2075">
            <v>260253</v>
          </cell>
        </row>
        <row r="2076">
          <cell r="B2076" t="str">
            <v>AD.21223</v>
          </cell>
          <cell r="C2076" t="str">
            <v>Laøm maët ñöôøng caáp phoái lôùp döôùi, d maët ñöôøng ñaõ leøn eùp 10cm</v>
          </cell>
          <cell r="D2076" t="str">
            <v>100m²</v>
          </cell>
          <cell r="E2076">
            <v>1</v>
          </cell>
          <cell r="F2076">
            <v>571200</v>
          </cell>
          <cell r="G2076">
            <v>81905</v>
          </cell>
          <cell r="H2076">
            <v>315748</v>
          </cell>
        </row>
        <row r="2077">
          <cell r="B2077" t="str">
            <v>AD.21224</v>
          </cell>
          <cell r="C2077" t="str">
            <v>Laøm maët ñöôøng caáp phoái lôùp döôùi, d maët ñöôøng ñaõ leøn eùp 12cm</v>
          </cell>
          <cell r="D2077" t="str">
            <v>100m²</v>
          </cell>
          <cell r="E2077">
            <v>1</v>
          </cell>
          <cell r="F2077">
            <v>685600</v>
          </cell>
          <cell r="G2077">
            <v>89351</v>
          </cell>
          <cell r="H2077">
            <v>386360</v>
          </cell>
        </row>
        <row r="2078">
          <cell r="B2078" t="str">
            <v>AD.21225</v>
          </cell>
          <cell r="C2078" t="str">
            <v>Laøm maët ñöôøng caáp phoái lôùp döôùi, d maët ñöôøng ñaõ leøn eùp 14cm</v>
          </cell>
          <cell r="D2078" t="str">
            <v>100m²</v>
          </cell>
          <cell r="E2078">
            <v>1</v>
          </cell>
          <cell r="F2078">
            <v>799600</v>
          </cell>
          <cell r="G2078">
            <v>96797</v>
          </cell>
          <cell r="H2078">
            <v>449414</v>
          </cell>
        </row>
        <row r="2079">
          <cell r="B2079" t="str">
            <v>AD.21226</v>
          </cell>
          <cell r="C2079" t="str">
            <v>Laøm maët ñöôøng caáp phoái lôùp döôùi, d maët ñöôøng ñaõ leøn eùp 16cm</v>
          </cell>
          <cell r="D2079" t="str">
            <v>100m²</v>
          </cell>
          <cell r="E2079">
            <v>1</v>
          </cell>
          <cell r="F2079">
            <v>914000</v>
          </cell>
          <cell r="G2079">
            <v>103904</v>
          </cell>
          <cell r="H2079">
            <v>504908</v>
          </cell>
        </row>
        <row r="2080">
          <cell r="B2080" t="str">
            <v>AD.21227</v>
          </cell>
          <cell r="C2080" t="str">
            <v>Laøm maët ñöôøng caáp phoái lôùp döôùi, d maët ñöôøng ñaõ leøn eùp 18cm</v>
          </cell>
          <cell r="D2080" t="str">
            <v>100m²</v>
          </cell>
          <cell r="E2080">
            <v>1</v>
          </cell>
          <cell r="F2080">
            <v>1028000</v>
          </cell>
          <cell r="G2080">
            <v>111350</v>
          </cell>
          <cell r="H2080">
            <v>575521</v>
          </cell>
        </row>
        <row r="2081">
          <cell r="B2081" t="str">
            <v>AD.21228</v>
          </cell>
          <cell r="C2081" t="str">
            <v>Laøm maët ñöôøng caáp phoái lôùp döôùi, d maët ñöôøng ñaõ leøn eùp 20cm</v>
          </cell>
          <cell r="D2081" t="str">
            <v>100m²</v>
          </cell>
          <cell r="E2081">
            <v>1</v>
          </cell>
          <cell r="F2081">
            <v>1142400</v>
          </cell>
          <cell r="G2081">
            <v>118796</v>
          </cell>
          <cell r="H2081">
            <v>661252</v>
          </cell>
        </row>
        <row r="2082">
          <cell r="B2082" t="str">
            <v>AD.21311</v>
          </cell>
          <cell r="C2082" t="str">
            <v>Laøm maët ñöôøng ñaù daêm nhöïa nhuõ töông goác axít, d maët ñöôøng 3cm</v>
          </cell>
          <cell r="D2082" t="str">
            <v>100m²</v>
          </cell>
          <cell r="E2082">
            <v>1</v>
          </cell>
          <cell r="F2082">
            <v>1859140</v>
          </cell>
          <cell r="G2082">
            <v>424665</v>
          </cell>
          <cell r="H2082">
            <v>424742</v>
          </cell>
        </row>
        <row r="2083">
          <cell r="B2083" t="str">
            <v>AD.21312</v>
          </cell>
          <cell r="C2083" t="str">
            <v>Laøm maët ñöôøng ñaù daêm nhöïa nhuõ töông goác axít, d maët ñöôøng 8cm</v>
          </cell>
          <cell r="D2083" t="str">
            <v>100m²</v>
          </cell>
          <cell r="E2083">
            <v>1</v>
          </cell>
          <cell r="F2083">
            <v>3137540</v>
          </cell>
          <cell r="G2083">
            <v>524516</v>
          </cell>
          <cell r="H2083">
            <v>506151</v>
          </cell>
        </row>
        <row r="2084">
          <cell r="B2084" t="str">
            <v>AD.21313</v>
          </cell>
          <cell r="C2084" t="str">
            <v>Laøm maët ñöôøng ñaù daêm nhöïa nhuõ töông goác axít, d maët ñöôøng 10cm</v>
          </cell>
          <cell r="D2084" t="str">
            <v>100m²</v>
          </cell>
          <cell r="E2084">
            <v>1</v>
          </cell>
          <cell r="F2084">
            <v>3432090</v>
          </cell>
          <cell r="G2084">
            <v>711590</v>
          </cell>
          <cell r="H2084">
            <v>573402</v>
          </cell>
        </row>
        <row r="2085">
          <cell r="B2085" t="str">
            <v>AD.21314</v>
          </cell>
          <cell r="C2085" t="str">
            <v>Laøm maët ñöôøng ñaù daêm nhöïa nhuõ töông goác axít, d maët ñöôøng 12cm</v>
          </cell>
          <cell r="D2085" t="str">
            <v>100m²</v>
          </cell>
          <cell r="E2085">
            <v>1</v>
          </cell>
          <cell r="F2085">
            <v>3804140</v>
          </cell>
          <cell r="G2085">
            <v>750662</v>
          </cell>
          <cell r="H2085">
            <v>729141</v>
          </cell>
        </row>
        <row r="2086">
          <cell r="B2086" t="str">
            <v>AD.21411</v>
          </cell>
          <cell r="C2086" t="str">
            <v>Laøm maët ñöôøng ñaù daêm keïp ñaát, d maët ñöôøng ñaõ leøn eùp 10cm</v>
          </cell>
          <cell r="D2086" t="str">
            <v>100m²</v>
          </cell>
          <cell r="E2086">
            <v>1</v>
          </cell>
          <cell r="F2086">
            <v>1773590</v>
          </cell>
          <cell r="G2086">
            <v>364220</v>
          </cell>
          <cell r="H2086">
            <v>371650</v>
          </cell>
        </row>
        <row r="2087">
          <cell r="B2087" t="str">
            <v>AD.21412</v>
          </cell>
          <cell r="C2087" t="str">
            <v>Laøm maët ñöôøng ñaù daêm keïp ñaát, d maët ñöôøng ñaõ leøn eùp 12cm</v>
          </cell>
          <cell r="D2087" t="str">
            <v>100m²</v>
          </cell>
          <cell r="E2087">
            <v>1</v>
          </cell>
          <cell r="F2087">
            <v>2146730</v>
          </cell>
          <cell r="G2087">
            <v>378789</v>
          </cell>
          <cell r="H2087">
            <v>445980</v>
          </cell>
        </row>
        <row r="2088">
          <cell r="B2088" t="str">
            <v>AD.21413</v>
          </cell>
          <cell r="C2088" t="str">
            <v>Laøm maët ñöôøng ñaù daêm keïp ñaát, d maët ñöôøng ñaõ leøn eùp 14cm</v>
          </cell>
          <cell r="D2088" t="str">
            <v>100m²</v>
          </cell>
          <cell r="E2088">
            <v>1</v>
          </cell>
          <cell r="F2088">
            <v>2567610</v>
          </cell>
          <cell r="G2088">
            <v>390808</v>
          </cell>
          <cell r="H2088">
            <v>520309</v>
          </cell>
        </row>
        <row r="2089">
          <cell r="B2089" t="str">
            <v>AD.21414</v>
          </cell>
          <cell r="C2089" t="str">
            <v>Laøm maët ñöôøng ñaù daêm keïp ñaát, d maët ñöôøng ñaõ leøn eùp 16cm</v>
          </cell>
          <cell r="D2089" t="str">
            <v>100m²</v>
          </cell>
          <cell r="E2089">
            <v>1</v>
          </cell>
          <cell r="F2089">
            <v>2849160</v>
          </cell>
          <cell r="G2089">
            <v>402463</v>
          </cell>
          <cell r="H2089">
            <v>594639</v>
          </cell>
        </row>
        <row r="2090">
          <cell r="B2090" t="str">
            <v>AD.21415</v>
          </cell>
          <cell r="C2090" t="str">
            <v>Laøm maët ñöôøng ñaù daêm keïp ñaát, d maët ñöôøng ñaõ leøn eùp 18cm</v>
          </cell>
          <cell r="D2090" t="str">
            <v>100m²</v>
          </cell>
          <cell r="E2090">
            <v>1</v>
          </cell>
          <cell r="F2090">
            <v>3205510</v>
          </cell>
          <cell r="G2090">
            <v>415211</v>
          </cell>
          <cell r="H2090">
            <v>668969</v>
          </cell>
        </row>
        <row r="2091">
          <cell r="B2091" t="str">
            <v>AD.21416</v>
          </cell>
          <cell r="C2091" t="str">
            <v>Laøm maët ñöôøng ñaù daêm keïp ñaát, d maët ñöôøng ñaõ leøn eùp 20cm</v>
          </cell>
          <cell r="D2091" t="str">
            <v>100m²</v>
          </cell>
          <cell r="E2091">
            <v>1</v>
          </cell>
          <cell r="F2091">
            <v>3562110</v>
          </cell>
          <cell r="G2091">
            <v>426137</v>
          </cell>
          <cell r="H2091">
            <v>743299</v>
          </cell>
        </row>
        <row r="2092">
          <cell r="B2092" t="str">
            <v>AD.22111</v>
          </cell>
          <cell r="C2092" t="str">
            <v>Laøm maët ñöôøng ñaù 4x6 cheøn ñaù daêm, d maët ñöôøng ñaõ leøn eùp 10cm</v>
          </cell>
          <cell r="D2092" t="str">
            <v>100m²</v>
          </cell>
          <cell r="E2092">
            <v>1</v>
          </cell>
          <cell r="F2092">
            <v>1570850</v>
          </cell>
          <cell r="G2092">
            <v>242935</v>
          </cell>
          <cell r="H2092">
            <v>230187</v>
          </cell>
        </row>
        <row r="2093">
          <cell r="B2093" t="str">
            <v>AD.22112</v>
          </cell>
          <cell r="C2093" t="str">
            <v>Laøm maët ñöôøng ñaù 4x6 cheøn ñaù daêm, d maët ñöôøng ñaõ leøn eùp 14cm</v>
          </cell>
          <cell r="D2093" t="str">
            <v>100m²</v>
          </cell>
          <cell r="E2093">
            <v>1</v>
          </cell>
          <cell r="F2093">
            <v>2159300</v>
          </cell>
          <cell r="G2093">
            <v>305945</v>
          </cell>
          <cell r="H2093">
            <v>293213</v>
          </cell>
        </row>
        <row r="2094">
          <cell r="B2094" t="str">
            <v>AD.22113</v>
          </cell>
          <cell r="C2094" t="str">
            <v>Laøm maët ñöôøng ñaù 4x6 cheøn ñaù daêm, d maët ñöôøng ñaõ leøn eùp 16cm</v>
          </cell>
          <cell r="D2094" t="str">
            <v>100m²</v>
          </cell>
          <cell r="E2094">
            <v>1</v>
          </cell>
          <cell r="F2094">
            <v>2455400</v>
          </cell>
          <cell r="G2094">
            <v>349651</v>
          </cell>
          <cell r="H2094">
            <v>344065</v>
          </cell>
        </row>
        <row r="2095">
          <cell r="B2095" t="str">
            <v>AD.22114</v>
          </cell>
          <cell r="C2095" t="str">
            <v>Laøm maët ñöôøng ñaù 4x6 cheøn ñaù daêm, d maët ñöôøng ñaõ leøn eùp 18cm</v>
          </cell>
          <cell r="D2095" t="str">
            <v>100m²</v>
          </cell>
          <cell r="E2095">
            <v>1</v>
          </cell>
          <cell r="F2095">
            <v>2744600</v>
          </cell>
          <cell r="G2095">
            <v>393358</v>
          </cell>
          <cell r="H2095">
            <v>390589</v>
          </cell>
        </row>
        <row r="2096">
          <cell r="B2096" t="str">
            <v>AD.22211</v>
          </cell>
          <cell r="C2096" t="str">
            <v>Laøm maët ñöôøng ñaù 4x6 cheøn ñaát caáp phoái töï nhieân, d maët ñöôøng ñaõ leøn eùp 10cm</v>
          </cell>
          <cell r="D2096" t="str">
            <v>100m²</v>
          </cell>
          <cell r="E2096">
            <v>1</v>
          </cell>
          <cell r="F2096">
            <v>1472950</v>
          </cell>
          <cell r="G2096">
            <v>242935</v>
          </cell>
          <cell r="H2096">
            <v>358533</v>
          </cell>
        </row>
        <row r="2097">
          <cell r="B2097" t="str">
            <v>AD.22311</v>
          </cell>
          <cell r="C2097" t="str">
            <v>Laøm maët ñöôøng ñaù caáp phoái Dmax4cm, d maët ñöôøng ñaõ leøn eùp 10cm</v>
          </cell>
          <cell r="D2097" t="str">
            <v>100m²</v>
          </cell>
          <cell r="E2097">
            <v>1</v>
          </cell>
          <cell r="F2097">
            <v>1187100</v>
          </cell>
          <cell r="G2097">
            <v>127477</v>
          </cell>
          <cell r="H2097">
            <v>145745</v>
          </cell>
        </row>
        <row r="2098">
          <cell r="B2098" t="str">
            <v>AD.23111</v>
          </cell>
          <cell r="C2098" t="str">
            <v>Raûi thaûm maët ñöôøng ñaù daêm ñen, d maët ñöôøng ñaõ leøn eùp 3cm</v>
          </cell>
          <cell r="D2098" t="str">
            <v>100m²</v>
          </cell>
          <cell r="E2098">
            <v>1</v>
          </cell>
          <cell r="F2098">
            <v>1672800</v>
          </cell>
          <cell r="G2098">
            <v>36560</v>
          </cell>
          <cell r="H2098">
            <v>125510</v>
          </cell>
        </row>
        <row r="2099">
          <cell r="B2099" t="str">
            <v>AD.23112</v>
          </cell>
          <cell r="C2099" t="str">
            <v>Raûi thaûm maët ñöôøng ñaù daêm ñen, d maët ñöôøng ñaõ leøn eùp 4cm</v>
          </cell>
          <cell r="D2099" t="str">
            <v>100m²</v>
          </cell>
          <cell r="E2099">
            <v>1</v>
          </cell>
          <cell r="F2099">
            <v>2232000</v>
          </cell>
          <cell r="G2099">
            <v>48464</v>
          </cell>
          <cell r="H2099">
            <v>142672</v>
          </cell>
        </row>
        <row r="2100">
          <cell r="B2100" t="str">
            <v>AD.23113</v>
          </cell>
          <cell r="C2100" t="str">
            <v>Raûi thaûm maët ñöôøng ñaù daêm ñen, d maët ñöôøng ñaõ leøn eùp 5cm</v>
          </cell>
          <cell r="D2100" t="str">
            <v>100m²</v>
          </cell>
          <cell r="E2100">
            <v>1</v>
          </cell>
          <cell r="F2100">
            <v>2788800</v>
          </cell>
          <cell r="G2100">
            <v>60792</v>
          </cell>
          <cell r="H2100">
            <v>160094</v>
          </cell>
        </row>
        <row r="2101">
          <cell r="B2101" t="str">
            <v>AD.23114</v>
          </cell>
          <cell r="C2101" t="str">
            <v>Raûi thaûm maët ñöôøng ñaù daêm ñen, d maët ñöôøng ñaõ leøn eùp 6cm</v>
          </cell>
          <cell r="D2101" t="str">
            <v>100m²</v>
          </cell>
          <cell r="E2101">
            <v>1</v>
          </cell>
          <cell r="F2101">
            <v>3345600</v>
          </cell>
          <cell r="G2101">
            <v>72696</v>
          </cell>
          <cell r="H2101">
            <v>206136</v>
          </cell>
        </row>
        <row r="2102">
          <cell r="B2102" t="str">
            <v>AD.23115</v>
          </cell>
          <cell r="C2102" t="str">
            <v>Raûi thaûm maët ñöôøng ñaù daêm ñen, d maët ñöôøng ñaõ leøn eùp 7cm</v>
          </cell>
          <cell r="D2102" t="str">
            <v>100m²</v>
          </cell>
          <cell r="E2102">
            <v>1</v>
          </cell>
          <cell r="F2102">
            <v>3902400</v>
          </cell>
          <cell r="G2102">
            <v>85449</v>
          </cell>
          <cell r="H2102">
            <v>223298</v>
          </cell>
        </row>
        <row r="2103">
          <cell r="B2103" t="str">
            <v>AD.23116</v>
          </cell>
          <cell r="C2103" t="str">
            <v>Raûi thaûm maët ñöôøng ñaù daêm ñen, d maët ñöôøng ñaõ leøn eùp 8cm</v>
          </cell>
          <cell r="D2103" t="str">
            <v>100m²</v>
          </cell>
          <cell r="E2103">
            <v>1</v>
          </cell>
          <cell r="F2103">
            <v>4461600</v>
          </cell>
          <cell r="G2103">
            <v>97352</v>
          </cell>
          <cell r="H2103">
            <v>240720</v>
          </cell>
        </row>
        <row r="2104">
          <cell r="B2104" t="str">
            <v>AD.23211</v>
          </cell>
          <cell r="C2104" t="str">
            <v>Raûi thaûm maët ñöôøng BT nhöïa haït thoâ, d maët ñöôøng ñaõ leøn eùp 3cm</v>
          </cell>
          <cell r="D2104" t="str">
            <v>100m²</v>
          </cell>
          <cell r="E2104">
            <v>1</v>
          </cell>
          <cell r="F2104">
            <v>2962250</v>
          </cell>
          <cell r="G2104">
            <v>45488</v>
          </cell>
          <cell r="H2104">
            <v>146435</v>
          </cell>
        </row>
        <row r="2105">
          <cell r="B2105" t="str">
            <v>AD.23212</v>
          </cell>
          <cell r="C2105" t="str">
            <v>Raûi thaûm maët ñöôøng BT nhöïa haït thoâ, d maët ñöôøng ñaõ leøn eùp 4cm</v>
          </cell>
          <cell r="D2105" t="str">
            <v>100m²</v>
          </cell>
          <cell r="E2105">
            <v>1</v>
          </cell>
          <cell r="F2105">
            <v>3952500</v>
          </cell>
          <cell r="G2105">
            <v>60792</v>
          </cell>
          <cell r="H2105">
            <v>168278</v>
          </cell>
        </row>
        <row r="2106">
          <cell r="B2106" t="str">
            <v>AD.23213</v>
          </cell>
          <cell r="C2106" t="str">
            <v>Raûi thaûm maët ñöôøng BT nhöïa haït thoâ, d maët ñöôøng ñaõ leøn eùp 5cm</v>
          </cell>
          <cell r="D2106" t="str">
            <v>100m²</v>
          </cell>
          <cell r="E2106">
            <v>1</v>
          </cell>
          <cell r="F2106">
            <v>4938500</v>
          </cell>
          <cell r="G2106">
            <v>75671</v>
          </cell>
          <cell r="H2106">
            <v>197948</v>
          </cell>
        </row>
        <row r="2107">
          <cell r="B2107" t="str">
            <v>AD.23214</v>
          </cell>
          <cell r="C2107" t="str">
            <v>Raûi thaûm maët ñöôøng BT nhöïa haït thoâ, d maët ñöôøng ñaõ leøn eùp 6cm</v>
          </cell>
          <cell r="D2107" t="str">
            <v>100m²</v>
          </cell>
          <cell r="E2107">
            <v>1</v>
          </cell>
          <cell r="F2107">
            <v>5924500</v>
          </cell>
          <cell r="G2107">
            <v>90976</v>
          </cell>
          <cell r="H2107">
            <v>219790</v>
          </cell>
        </row>
        <row r="2108">
          <cell r="B2108" t="str">
            <v>AD.23215</v>
          </cell>
          <cell r="C2108" t="str">
            <v>Raûi thaûm maët ñöôøng BT nhöïa haït thoâ, d maët ñöôøng ñaõ leøn eùp 7cm</v>
          </cell>
          <cell r="D2108" t="str">
            <v>100m²</v>
          </cell>
          <cell r="E2108">
            <v>1</v>
          </cell>
          <cell r="F2108">
            <v>6910500</v>
          </cell>
          <cell r="G2108">
            <v>106280</v>
          </cell>
          <cell r="H2108">
            <v>241632</v>
          </cell>
        </row>
        <row r="2109">
          <cell r="B2109" t="str">
            <v>AD.23221</v>
          </cell>
          <cell r="C2109" t="str">
            <v>Raûi thaûm maët ñöôøng BT nhöïa haït trung, d maët ñöôøng ñaõ leøn eùp 3cm</v>
          </cell>
          <cell r="D2109" t="str">
            <v>100m²</v>
          </cell>
          <cell r="E2109">
            <v>1</v>
          </cell>
          <cell r="F2109">
            <v>3040480</v>
          </cell>
          <cell r="G2109">
            <v>46338</v>
          </cell>
          <cell r="H2109">
            <v>147995</v>
          </cell>
        </row>
        <row r="2110">
          <cell r="B2110" t="str">
            <v>AD.23222</v>
          </cell>
          <cell r="C2110" t="str">
            <v>Raûi thaûm maët ñöôøng BT nhöïa haït trung, d maët ñöôøng ñaõ leøn eùp 4cm</v>
          </cell>
          <cell r="D2110" t="str">
            <v>100m²</v>
          </cell>
          <cell r="E2110">
            <v>1</v>
          </cell>
          <cell r="F2110">
            <v>4104430</v>
          </cell>
          <cell r="G2110">
            <v>61642</v>
          </cell>
          <cell r="H2110">
            <v>171398</v>
          </cell>
        </row>
        <row r="2111">
          <cell r="B2111" t="str">
            <v>AD.23223</v>
          </cell>
          <cell r="C2111" t="str">
            <v>Raûi thaûm maët ñöôøng BT nhöïa haït trung, d maët ñöôøng ñaõ leøn eùp 5cm</v>
          </cell>
          <cell r="D2111" t="str">
            <v>100m²</v>
          </cell>
          <cell r="E2111">
            <v>1</v>
          </cell>
          <cell r="F2111">
            <v>5133780</v>
          </cell>
          <cell r="G2111">
            <v>77372</v>
          </cell>
          <cell r="H2111">
            <v>201848</v>
          </cell>
        </row>
        <row r="2112">
          <cell r="B2112" t="str">
            <v>AD.23224</v>
          </cell>
          <cell r="C2112" t="str">
            <v>Raûi thaûm maët ñöôøng BT nhöïa haït trung, d maët ñöôøng ñaõ leøn eùp 6cm</v>
          </cell>
          <cell r="D2112" t="str">
            <v>100m²</v>
          </cell>
          <cell r="E2112">
            <v>1</v>
          </cell>
          <cell r="F2112">
            <v>6158800</v>
          </cell>
          <cell r="G2112">
            <v>92676</v>
          </cell>
          <cell r="H2112">
            <v>224470</v>
          </cell>
        </row>
        <row r="2113">
          <cell r="B2113" t="str">
            <v>AD.23225</v>
          </cell>
          <cell r="C2113" t="str">
            <v>Raûi thaûm maët ñöôøng BT nhöïa haït trung, d maët ñöôøng ñaõ leøn eùp 7cm</v>
          </cell>
          <cell r="D2113" t="str">
            <v>100m²</v>
          </cell>
          <cell r="E2113">
            <v>1</v>
          </cell>
          <cell r="F2113">
            <v>7188150</v>
          </cell>
          <cell r="G2113">
            <v>108406</v>
          </cell>
          <cell r="H2113">
            <v>247093</v>
          </cell>
        </row>
        <row r="2114">
          <cell r="B2114" t="str">
            <v>AD.23231</v>
          </cell>
          <cell r="C2114" t="str">
            <v>Raûi thaûm maët ñöôøng BT nhöïa haït mòn, d maët ñöôøng ñaõ leøn eùp 3cm</v>
          </cell>
          <cell r="D2114" t="str">
            <v>100m²</v>
          </cell>
          <cell r="E2114">
            <v>1</v>
          </cell>
          <cell r="F2114">
            <v>3199680</v>
          </cell>
          <cell r="G2114">
            <v>47188</v>
          </cell>
          <cell r="H2114">
            <v>151376</v>
          </cell>
        </row>
        <row r="2115">
          <cell r="B2115" t="str">
            <v>AD.23232</v>
          </cell>
          <cell r="C2115" t="str">
            <v>Raûi thaûm maët ñöôøng BT nhöïa haït mòn, d maët ñöôøng ñaõ leøn eùp 4cm</v>
          </cell>
          <cell r="D2115" t="str">
            <v>100m²</v>
          </cell>
          <cell r="E2115">
            <v>1</v>
          </cell>
          <cell r="F2115">
            <v>4266240</v>
          </cell>
          <cell r="G2115">
            <v>62918</v>
          </cell>
          <cell r="H2115">
            <v>174778</v>
          </cell>
        </row>
        <row r="2116">
          <cell r="B2116" t="str">
            <v>AD.23233</v>
          </cell>
          <cell r="C2116" t="str">
            <v>Raûi thaûm maët ñöôøng BT nhöïa haït mòn, d maët ñöôøng ñaõ leøn eùp 5cm</v>
          </cell>
          <cell r="D2116" t="str">
            <v>100m²</v>
          </cell>
          <cell r="E2116">
            <v>1</v>
          </cell>
          <cell r="F2116">
            <v>5332800</v>
          </cell>
          <cell r="G2116">
            <v>78647</v>
          </cell>
          <cell r="H2116">
            <v>206008</v>
          </cell>
        </row>
        <row r="2117">
          <cell r="B2117" t="str">
            <v>AD.23234</v>
          </cell>
          <cell r="C2117" t="str">
            <v>Raûi thaûm maët ñöôøng BT nhöïa haït mòn, d maët ñöôøng ñaõ leøn eùp 6cm</v>
          </cell>
          <cell r="D2117" t="str">
            <v>100m²</v>
          </cell>
          <cell r="E2117">
            <v>1</v>
          </cell>
          <cell r="F2117">
            <v>6397600</v>
          </cell>
          <cell r="G2117">
            <v>94377</v>
          </cell>
          <cell r="H2117">
            <v>220050</v>
          </cell>
        </row>
        <row r="2118">
          <cell r="B2118" t="str">
            <v>AD.23235</v>
          </cell>
          <cell r="C2118" t="str">
            <v>Raûi thaûm maët ñöôøng BT nhöïa haït mòn, d maët ñöôøng ñaõ leøn eùp 7cm</v>
          </cell>
          <cell r="D2118" t="str">
            <v>100m²</v>
          </cell>
          <cell r="E2118">
            <v>1</v>
          </cell>
          <cell r="F2118">
            <v>7466800</v>
          </cell>
          <cell r="G2118">
            <v>110106</v>
          </cell>
          <cell r="H2118">
            <v>252813</v>
          </cell>
        </row>
        <row r="2119">
          <cell r="B2119" t="str">
            <v>AD.24111</v>
          </cell>
          <cell r="C2119" t="str">
            <v>Laùng maët ñöôøng, laùng nhöïa 1 lôùp daøy 1,5cm tieâu chuaån nhöïa 1,8kg/m²</v>
          </cell>
          <cell r="D2119" t="str">
            <v>100m²</v>
          </cell>
          <cell r="E2119">
            <v>1</v>
          </cell>
          <cell r="F2119">
            <v>1070100</v>
          </cell>
          <cell r="G2119">
            <v>142081</v>
          </cell>
          <cell r="H2119">
            <v>301452</v>
          </cell>
        </row>
        <row r="2120">
          <cell r="B2120" t="str">
            <v>AD.24121</v>
          </cell>
          <cell r="C2120" t="str">
            <v>Laùng maët ñöôøng, laùng nhöïa 2 lôùp daøy 2,5cm tieâu chuaån nhöïa 3,0kg/m²</v>
          </cell>
          <cell r="D2120" t="str">
            <v>100m²</v>
          </cell>
          <cell r="E2120">
            <v>1</v>
          </cell>
          <cell r="F2120">
            <v>1750900</v>
          </cell>
          <cell r="G2120">
            <v>165761</v>
          </cell>
          <cell r="H2120">
            <v>356788</v>
          </cell>
        </row>
        <row r="2121">
          <cell r="B2121" t="str">
            <v>AD.24131</v>
          </cell>
          <cell r="C2121" t="str">
            <v>Laùng maët ñöôøng, laùng nhöïa 3 lôùp daøy 3,5cm tieâu chuaån nhöïa 4,5kg/m²</v>
          </cell>
          <cell r="D2121" t="str">
            <v>100m²</v>
          </cell>
          <cell r="E2121">
            <v>1</v>
          </cell>
          <cell r="F2121">
            <v>2614100</v>
          </cell>
          <cell r="G2121">
            <v>284162</v>
          </cell>
          <cell r="H2121">
            <v>415662</v>
          </cell>
        </row>
        <row r="2122">
          <cell r="B2122" t="str">
            <v>AD.24141</v>
          </cell>
          <cell r="C2122" t="str">
            <v>Laùng maët ñöôøng, laùng nhöïa 3 lôùp daøy 4,5cm tieâu chuaån nhöïa 5,5kg/m²</v>
          </cell>
          <cell r="D2122" t="str">
            <v>100m²</v>
          </cell>
          <cell r="E2122">
            <v>1</v>
          </cell>
          <cell r="F2122">
            <v>2925100</v>
          </cell>
          <cell r="G2122">
            <v>331523</v>
          </cell>
          <cell r="H2122">
            <v>472925</v>
          </cell>
        </row>
        <row r="2123">
          <cell r="B2123" t="str">
            <v>AD.24211</v>
          </cell>
          <cell r="C2123" t="str">
            <v>Töôùi lôùp ñeánh baùm maët ñöôøng baèng nhöïa pha daàu, löôïng nhöïa 0,5kg/m²</v>
          </cell>
          <cell r="D2123" t="str">
            <v>100m²</v>
          </cell>
          <cell r="E2123">
            <v>1</v>
          </cell>
          <cell r="F2123">
            <v>254878</v>
          </cell>
          <cell r="G2123">
            <v>12393</v>
          </cell>
          <cell r="H2123">
            <v>147002</v>
          </cell>
        </row>
        <row r="2124">
          <cell r="B2124" t="str">
            <v>AD.24212</v>
          </cell>
          <cell r="C2124" t="str">
            <v>Töôùi lôùp ñeánh baùm maët ñöôøng baèng nhöïa pha daàu, löôïng nhöïa 0,8kg/m²</v>
          </cell>
          <cell r="D2124" t="str">
            <v>100m²</v>
          </cell>
          <cell r="E2124">
            <v>1</v>
          </cell>
          <cell r="F2124">
            <v>458208</v>
          </cell>
          <cell r="G2124">
            <v>12393</v>
          </cell>
          <cell r="H2124">
            <v>147002</v>
          </cell>
        </row>
        <row r="2125">
          <cell r="B2125" t="str">
            <v>AD.24213</v>
          </cell>
          <cell r="C2125" t="str">
            <v>Töôùi lôùp ñeánh baùm maët ñöôøng baèng nhöïa pha daàu, löôïng nhöïa 1,0kg/m²</v>
          </cell>
          <cell r="D2125" t="str">
            <v>100m²</v>
          </cell>
          <cell r="E2125">
            <v>1</v>
          </cell>
          <cell r="F2125">
            <v>572783</v>
          </cell>
          <cell r="G2125">
            <v>12393</v>
          </cell>
          <cell r="H2125">
            <v>147002</v>
          </cell>
        </row>
        <row r="2126">
          <cell r="B2126" t="str">
            <v>AD.24214</v>
          </cell>
          <cell r="C2126" t="str">
            <v>Töôùi lôùp ñeánh baùm maët ñöôøng baèng nhöïa pha daàu, löôïng nhöïa 1,5kg/m²</v>
          </cell>
          <cell r="D2126" t="str">
            <v>100m²</v>
          </cell>
          <cell r="E2126">
            <v>1</v>
          </cell>
          <cell r="F2126">
            <v>827652</v>
          </cell>
          <cell r="G2126">
            <v>12393</v>
          </cell>
          <cell r="H2126">
            <v>147002</v>
          </cell>
        </row>
        <row r="2127">
          <cell r="B2127" t="str">
            <v>AD.24221</v>
          </cell>
          <cell r="C2127" t="str">
            <v>Töôùi lôùp ñeánh baùm maët ñöôøng baèng nhuõ töông goác axít, löôïng nhuõ töông 0,5kg/m²</v>
          </cell>
          <cell r="D2127" t="str">
            <v>100m²</v>
          </cell>
          <cell r="E2127">
            <v>1</v>
          </cell>
          <cell r="F2127">
            <v>154713</v>
          </cell>
          <cell r="G2127">
            <v>10656</v>
          </cell>
          <cell r="H2127">
            <v>105270</v>
          </cell>
        </row>
        <row r="2128">
          <cell r="B2128" t="str">
            <v>AD.24222</v>
          </cell>
          <cell r="C2128" t="str">
            <v>Töôùi lôùp ñeánh baùm maët ñöôøng baèng nhuõ töông goác axít, löôïng nhuõ töông 0,8kg/m²</v>
          </cell>
          <cell r="D2128" t="str">
            <v>100m²</v>
          </cell>
          <cell r="E2128">
            <v>1</v>
          </cell>
          <cell r="F2128">
            <v>247541</v>
          </cell>
          <cell r="G2128">
            <v>10656</v>
          </cell>
          <cell r="H2128">
            <v>105270</v>
          </cell>
        </row>
        <row r="2129">
          <cell r="B2129" t="str">
            <v>AD.24223</v>
          </cell>
          <cell r="C2129" t="str">
            <v>Töôùi lôùp ñeánh baùm maët ñöôøng baèng nhuõ töông goác axít, löôïng nhuõ töông 1,0kg/m²</v>
          </cell>
          <cell r="D2129" t="str">
            <v>100m²</v>
          </cell>
          <cell r="E2129">
            <v>1</v>
          </cell>
          <cell r="F2129">
            <v>309428</v>
          </cell>
          <cell r="G2129">
            <v>10656</v>
          </cell>
          <cell r="H2129">
            <v>105270</v>
          </cell>
        </row>
        <row r="2130">
          <cell r="B2130" t="str">
            <v>AD.24224</v>
          </cell>
          <cell r="C2130" t="str">
            <v>Töôùi lôùp ñeánh baùm maët ñöôøng baèng nhuõ töông goác axít, löôïng nhuõ töông 1,5kg/m²</v>
          </cell>
          <cell r="D2130" t="str">
            <v>100m²</v>
          </cell>
          <cell r="E2130">
            <v>1</v>
          </cell>
          <cell r="F2130">
            <v>371313</v>
          </cell>
          <cell r="G2130">
            <v>10656</v>
          </cell>
          <cell r="H2130">
            <v>105270</v>
          </cell>
        </row>
        <row r="2131">
          <cell r="B2131" t="str">
            <v>AD.25111</v>
          </cell>
          <cell r="C2131" t="str">
            <v>Caøy xôùi maët ñöôøng ñaù daêm hoaëc maët ñöôøng laùng nhöïa cuõ</v>
          </cell>
          <cell r="D2131" t="str">
            <v>100m²</v>
          </cell>
          <cell r="E2131">
            <v>1</v>
          </cell>
          <cell r="G2131">
            <v>5920</v>
          </cell>
          <cell r="H2131">
            <v>62124</v>
          </cell>
        </row>
        <row r="2132">
          <cell r="B2132" t="str">
            <v>AD.25112</v>
          </cell>
          <cell r="C2132" t="str">
            <v>Caøy xôùi maët ñöôøng BT nhöïa cuõ</v>
          </cell>
          <cell r="D2132" t="str">
            <v>100m²</v>
          </cell>
          <cell r="E2132">
            <v>1</v>
          </cell>
          <cell r="G2132">
            <v>11288</v>
          </cell>
          <cell r="H2132">
            <v>74549</v>
          </cell>
        </row>
        <row r="2133">
          <cell r="B2133" t="str">
            <v>AD.25121</v>
          </cell>
          <cell r="C2133" t="str">
            <v>Lu leøn laïi maët ñöôøng cuõ ñaõ caøy phaù</v>
          </cell>
          <cell r="D2133" t="str">
            <v>100m²</v>
          </cell>
          <cell r="E2133">
            <v>1</v>
          </cell>
          <cell r="G2133">
            <v>47360</v>
          </cell>
          <cell r="H2133">
            <v>653679</v>
          </cell>
        </row>
        <row r="2134">
          <cell r="B2134" t="str">
            <v>AD.25211</v>
          </cell>
          <cell r="C2134" t="str">
            <v>Laøm raõnh xöông caù, chieàu daøi raõnh &lt;=2m</v>
          </cell>
          <cell r="D2134" t="str">
            <v>m³</v>
          </cell>
          <cell r="E2134">
            <v>1</v>
          </cell>
          <cell r="F2134">
            <v>121700</v>
          </cell>
          <cell r="G2134">
            <v>67745</v>
          </cell>
        </row>
        <row r="2135">
          <cell r="B2135" t="str">
            <v>AD.25221</v>
          </cell>
          <cell r="C2135" t="str">
            <v>Laøm raõnh xöông caù, chieàu daøi raõnh &gt;2m</v>
          </cell>
          <cell r="D2135" t="str">
            <v>m³</v>
          </cell>
          <cell r="E2135">
            <v>1</v>
          </cell>
          <cell r="F2135">
            <v>121700</v>
          </cell>
          <cell r="G2135">
            <v>51355</v>
          </cell>
        </row>
        <row r="2136">
          <cell r="B2136" t="str">
            <v>AD.26111</v>
          </cell>
          <cell r="C2136" t="str">
            <v>Saûn xuaát ñaù daêm ñen baèng traïm troän &lt;=25T/h</v>
          </cell>
          <cell r="D2136" t="str">
            <v>100taán</v>
          </cell>
          <cell r="E2136">
            <v>1</v>
          </cell>
          <cell r="F2136">
            <v>30074500</v>
          </cell>
          <cell r="G2136">
            <v>394181</v>
          </cell>
          <cell r="H2136">
            <v>2161540</v>
          </cell>
        </row>
        <row r="2137">
          <cell r="B2137" t="str">
            <v>AD.26121</v>
          </cell>
          <cell r="C2137" t="str">
            <v>Saûn xuaát BT nhöïa haït thoâ baèng traïm troän &lt;=25T/h</v>
          </cell>
          <cell r="D2137" t="str">
            <v>100taán</v>
          </cell>
          <cell r="E2137">
            <v>1</v>
          </cell>
          <cell r="F2137">
            <v>34805400</v>
          </cell>
          <cell r="G2137">
            <v>414927</v>
          </cell>
          <cell r="H2137">
            <v>2161540</v>
          </cell>
        </row>
        <row r="2138">
          <cell r="B2138" t="str">
            <v>AD.26122</v>
          </cell>
          <cell r="C2138" t="str">
            <v>Saûn xuaát BT nhöïa haït trung baèng traïm troän &lt;=25T/h</v>
          </cell>
          <cell r="D2138" t="str">
            <v>100taán</v>
          </cell>
          <cell r="E2138">
            <v>1</v>
          </cell>
          <cell r="F2138">
            <v>45429200</v>
          </cell>
          <cell r="G2138">
            <v>477166</v>
          </cell>
          <cell r="H2138">
            <v>2161540</v>
          </cell>
        </row>
        <row r="2139">
          <cell r="B2139" t="str">
            <v>AD.26123</v>
          </cell>
          <cell r="C2139" t="str">
            <v>Saûn xuaát BT nhöïa haït mòn baèng traïm troän &lt;=25T/h</v>
          </cell>
          <cell r="D2139" t="str">
            <v>100taán</v>
          </cell>
          <cell r="E2139">
            <v>1</v>
          </cell>
          <cell r="F2139">
            <v>50512100</v>
          </cell>
          <cell r="G2139">
            <v>502062</v>
          </cell>
          <cell r="H2139">
            <v>2161540</v>
          </cell>
        </row>
        <row r="2140">
          <cell r="B2140" t="str">
            <v>AD.26211</v>
          </cell>
          <cell r="C2140" t="str">
            <v>Saûn xuaát ñaù daêm ñen baèng traïm troän &lt;=50-60T/h</v>
          </cell>
          <cell r="D2140" t="str">
            <v>100taán</v>
          </cell>
          <cell r="E2140">
            <v>1</v>
          </cell>
          <cell r="F2140">
            <v>30074500</v>
          </cell>
          <cell r="G2140">
            <v>210230</v>
          </cell>
          <cell r="H2140">
            <v>2606600</v>
          </cell>
        </row>
        <row r="2141">
          <cell r="B2141" t="str">
            <v>AD.26221</v>
          </cell>
          <cell r="C2141" t="str">
            <v>Saûn xuaát BT nhöïa haït thoâ baèng traïm troän &lt;=50-60T/h</v>
          </cell>
          <cell r="D2141" t="str">
            <v>100taán</v>
          </cell>
          <cell r="E2141">
            <v>1</v>
          </cell>
          <cell r="F2141">
            <v>34805400</v>
          </cell>
          <cell r="G2141">
            <v>221294</v>
          </cell>
          <cell r="H2141">
            <v>2606600</v>
          </cell>
        </row>
        <row r="2142">
          <cell r="B2142" t="str">
            <v>AD.26222</v>
          </cell>
          <cell r="C2142" t="str">
            <v>Saûn xuaát BT nhöïa haït trung baèng traïm troän &lt;=50-60T/h</v>
          </cell>
          <cell r="D2142" t="str">
            <v>100taán</v>
          </cell>
          <cell r="E2142">
            <v>1</v>
          </cell>
          <cell r="F2142">
            <v>45429200</v>
          </cell>
          <cell r="G2142">
            <v>232359</v>
          </cell>
          <cell r="H2142">
            <v>2606600</v>
          </cell>
        </row>
        <row r="2143">
          <cell r="B2143" t="str">
            <v>AD.26223</v>
          </cell>
          <cell r="C2143" t="str">
            <v>Saûn xuaát BT nhöïa haït mòn baèng traïm troän &lt;=50-60T/h</v>
          </cell>
          <cell r="D2143" t="str">
            <v>100taán</v>
          </cell>
          <cell r="E2143">
            <v>1</v>
          </cell>
          <cell r="F2143">
            <v>50512100</v>
          </cell>
          <cell r="G2143">
            <v>243424</v>
          </cell>
          <cell r="H2143">
            <v>2606600</v>
          </cell>
        </row>
        <row r="2144">
          <cell r="B2144" t="str">
            <v>AD.26311</v>
          </cell>
          <cell r="C2144" t="str">
            <v>Saûn xuaát ñaù daêm ñen baèng traïm troän &lt;=80T/h</v>
          </cell>
          <cell r="D2144" t="str">
            <v>100taán</v>
          </cell>
          <cell r="E2144">
            <v>1</v>
          </cell>
          <cell r="F2144">
            <v>30074500</v>
          </cell>
          <cell r="G2144">
            <v>172886</v>
          </cell>
          <cell r="H2144">
            <v>3104930</v>
          </cell>
        </row>
        <row r="2145">
          <cell r="B2145" t="str">
            <v>AD.26321</v>
          </cell>
          <cell r="C2145" t="str">
            <v>Saûn xuaát BT nhöïa haït thoâ baèng traïm troän &lt;=80T/h</v>
          </cell>
          <cell r="D2145" t="str">
            <v>100taán</v>
          </cell>
          <cell r="E2145">
            <v>1</v>
          </cell>
          <cell r="F2145">
            <v>34805400</v>
          </cell>
          <cell r="G2145">
            <v>179802</v>
          </cell>
          <cell r="H2145">
            <v>3104930</v>
          </cell>
        </row>
        <row r="2146">
          <cell r="B2146" t="str">
            <v>AD.26322</v>
          </cell>
          <cell r="C2146" t="str">
            <v>Saûn xuaát BT nhöïa haït trung baèng traïm troän &lt;=80T/h</v>
          </cell>
          <cell r="D2146" t="str">
            <v>100taán</v>
          </cell>
          <cell r="E2146">
            <v>1</v>
          </cell>
          <cell r="F2146">
            <v>45429200</v>
          </cell>
          <cell r="G2146">
            <v>186717</v>
          </cell>
          <cell r="H2146">
            <v>3104930</v>
          </cell>
        </row>
        <row r="2147">
          <cell r="B2147" t="str">
            <v>AD.26323</v>
          </cell>
          <cell r="C2147" t="str">
            <v>Saûn xuaát BT nhöïa haït mòn baèng traïm troän &lt;=80T/h</v>
          </cell>
          <cell r="D2147" t="str">
            <v>100taán</v>
          </cell>
          <cell r="E2147">
            <v>1</v>
          </cell>
          <cell r="F2147">
            <v>50512100</v>
          </cell>
          <cell r="G2147">
            <v>193633</v>
          </cell>
          <cell r="H2147">
            <v>3104930</v>
          </cell>
        </row>
        <row r="2148">
          <cell r="B2148" t="str">
            <v>AD.27111</v>
          </cell>
          <cell r="C2148" t="str">
            <v>Vaän chuyeån hoãn hôïp caùt mòn, caùt vaøng gia coá xi maêng töø traïm troän ñeán vò trí ñoå baèng oâ toâ 5Taán, cöï ly vaän chuyeån 0,5km</v>
          </cell>
          <cell r="D2148" t="str">
            <v>100taán</v>
          </cell>
          <cell r="E2148">
            <v>1</v>
          </cell>
          <cell r="H2148">
            <v>819840</v>
          </cell>
        </row>
        <row r="2149">
          <cell r="B2149" t="str">
            <v>AD.27112</v>
          </cell>
          <cell r="C2149" t="str">
            <v>Vaän chuyeån hoãn hôïp caùt mòn, caùt vaøng gia coá xi maêng töø traïm troän ñeán vò trí ñoå baèng oâ toâ 7Taán, cöï ly vaän chuyeån 0,5km</v>
          </cell>
          <cell r="D2149" t="str">
            <v>100taán</v>
          </cell>
          <cell r="E2149">
            <v>1</v>
          </cell>
          <cell r="H2149">
            <v>865096</v>
          </cell>
        </row>
        <row r="2150">
          <cell r="B2150" t="str">
            <v>AD.27113</v>
          </cell>
          <cell r="C2150" t="str">
            <v>Vaän chuyeån hoãn hôïp caùt mòn, caùt vaøng gia coá xi maêng töø traïm troän ñeán vò trí ñoå baèng oâ toâ 10Taán, cöï ly vaän chuyeån 0,5km</v>
          </cell>
          <cell r="D2150" t="str">
            <v>100taán</v>
          </cell>
          <cell r="E2150">
            <v>1</v>
          </cell>
          <cell r="H2150">
            <v>794919</v>
          </cell>
        </row>
        <row r="2151">
          <cell r="B2151" t="str">
            <v>AD.27121</v>
          </cell>
          <cell r="C2151" t="str">
            <v>Vaän chuyeån hoãn hôïp caùt mòn, caùt vaøng gia coá xi maêng töø traïm troän ñeán vò trí ñoå baèng oâ toâ 5Taán, cöï ly vaän chuyeån 1,0km</v>
          </cell>
          <cell r="D2151" t="str">
            <v>100taán</v>
          </cell>
          <cell r="E2151">
            <v>1</v>
          </cell>
          <cell r="H2151">
            <v>1106130</v>
          </cell>
        </row>
        <row r="2152">
          <cell r="B2152" t="str">
            <v>AD.27122</v>
          </cell>
          <cell r="C2152" t="str">
            <v>Vaän chuyeån hoãn hôïp caùt mòn, caùt vaøng gia coá xi maêng töø traïm troän ñeán vò trí ñoå baèng oâ toâ 7Taán, cöï ly vaän chuyeån 1,0km</v>
          </cell>
          <cell r="D2152" t="str">
            <v>100taán</v>
          </cell>
          <cell r="E2152">
            <v>1</v>
          </cell>
          <cell r="H2152">
            <v>1194950</v>
          </cell>
        </row>
        <row r="2153">
          <cell r="B2153" t="str">
            <v>AD.27123</v>
          </cell>
          <cell r="C2153" t="str">
            <v>Vaän chuyeån hoãn hôïp caùt mòn, caùt vaøng gia coá xi maêng töø traïm troän ñeán vò trí ñoå baèng oâ toâ 10Taán, cöï ly vaän chuyeån 1,0km</v>
          </cell>
          <cell r="D2153" t="str">
            <v>100taán</v>
          </cell>
          <cell r="E2153">
            <v>1</v>
          </cell>
          <cell r="H2153">
            <v>1015730</v>
          </cell>
        </row>
        <row r="2154">
          <cell r="B2154" t="str">
            <v>AD.27131</v>
          </cell>
          <cell r="C2154" t="str">
            <v>Vaän chuyeån hoãn hôïp caùt mòn, caùt vaøng gia coá xi maêng töø traïm troän ñeán vò trí ñoå baèng oâ toâ 5Taán, cöï ly vaän chuyeån 1,5km</v>
          </cell>
          <cell r="D2154" t="str">
            <v>100taán</v>
          </cell>
          <cell r="E2154">
            <v>1</v>
          </cell>
          <cell r="H2154">
            <v>1297000</v>
          </cell>
        </row>
        <row r="2155">
          <cell r="B2155" t="str">
            <v>AD.27132</v>
          </cell>
          <cell r="C2155" t="str">
            <v>Vaän chuyeån hoãn hôïp caùt mòn, caùt vaøng gia coá xi maêng töø traïm troän ñeán vò trí ñoå baèng oâ toâ 7Taán, cöï ly vaän chuyeån 1,5km</v>
          </cell>
          <cell r="D2155" t="str">
            <v>100taán</v>
          </cell>
          <cell r="E2155">
            <v>1</v>
          </cell>
          <cell r="H2155">
            <v>1350550</v>
          </cell>
        </row>
        <row r="2156">
          <cell r="B2156" t="str">
            <v>AD.27133</v>
          </cell>
          <cell r="C2156" t="str">
            <v>Vaän chuyeån hoãn hôïp caùt mòn, caùt vaøng gia coá xi maêng töø traïm troän ñeán vò trí ñoå baèng oâ toâ 10Taán, cöï ly vaän chuyeån 1,5km</v>
          </cell>
          <cell r="D2156" t="str">
            <v>100taán</v>
          </cell>
          <cell r="E2156">
            <v>1</v>
          </cell>
          <cell r="H2156">
            <v>1170300</v>
          </cell>
        </row>
        <row r="2157">
          <cell r="B2157" t="str">
            <v>AD.27141</v>
          </cell>
          <cell r="C2157" t="str">
            <v>Vaän chuyeån hoãn hôïp caùt mòn, caùt vaøng gia coá xi maêng töø traïm troän ñeán vò trí ñoå baèng oâ toâ 5Taán, cöï ly vaän chuyeån 2,0km</v>
          </cell>
          <cell r="D2157" t="str">
            <v>100taán</v>
          </cell>
          <cell r="E2157">
            <v>1</v>
          </cell>
          <cell r="H2157">
            <v>1487860</v>
          </cell>
        </row>
        <row r="2158">
          <cell r="B2158" t="str">
            <v>AD.27142</v>
          </cell>
          <cell r="C2158" t="str">
            <v>Vaän chuyeån hoãn hôïp caùt mòn, caùt vaøng gia coá xi maêng töø traïm troän ñeán vò trí ñoå baèng oâ toâ 7Taán, cöï ly vaän chuyeån 2,0km</v>
          </cell>
          <cell r="D2158" t="str">
            <v>100taán</v>
          </cell>
          <cell r="E2158">
            <v>1</v>
          </cell>
          <cell r="H2158">
            <v>1506140</v>
          </cell>
        </row>
        <row r="2159">
          <cell r="B2159" t="str">
            <v>AD.27143</v>
          </cell>
          <cell r="C2159" t="str">
            <v>Vaän chuyeån hoãn hôïp caùt mòn, caùt vaøng gia coá xi maêng töø traïm troän ñeán vò trí ñoå baèng oâ toâ 10Taán, cöï ly vaän chuyeån 2,0km</v>
          </cell>
          <cell r="D2159" t="str">
            <v>100taán</v>
          </cell>
          <cell r="E2159">
            <v>1</v>
          </cell>
          <cell r="H2159">
            <v>1324870</v>
          </cell>
        </row>
        <row r="2160">
          <cell r="B2160" t="str">
            <v>AD.27151</v>
          </cell>
          <cell r="C2160" t="str">
            <v>Vaän chuyeån hoãn hôïp caùt mòn, caùt vaøng gia coá xi maêng töø traïm troän ñeán vò trí ñoå baèng oâ toâ 5Taán, cöï ly vaän chuyeån 3,0km</v>
          </cell>
          <cell r="D2160" t="str">
            <v>100taán</v>
          </cell>
          <cell r="E2160">
            <v>1</v>
          </cell>
          <cell r="H2160">
            <v>1804520</v>
          </cell>
        </row>
        <row r="2161">
          <cell r="B2161" t="str">
            <v>AD.27152</v>
          </cell>
          <cell r="C2161" t="str">
            <v>Vaän chuyeån hoãn hôïp caùt mòn, caùt vaøng gia coá xi maêng töø traïm troän ñeán vò trí ñoå baèng oâ toâ 7Taán, cöï ly vaän chuyeån 3,0km</v>
          </cell>
          <cell r="D2161" t="str">
            <v>100taán</v>
          </cell>
          <cell r="E2161">
            <v>1</v>
          </cell>
          <cell r="H2161">
            <v>1761310</v>
          </cell>
        </row>
        <row r="2162">
          <cell r="B2162" t="str">
            <v>AD.27153</v>
          </cell>
          <cell r="C2162" t="str">
            <v>Vaän chuyeån hoãn hôïp caùt mòn, caùt vaøng gia coá xi maêng töø traïm troän ñeán vò trí ñoå baèng oâ toâ 10Taán, cöï ly vaän chuyeån 3,0km</v>
          </cell>
          <cell r="D2162" t="str">
            <v>100taán</v>
          </cell>
          <cell r="E2162">
            <v>1</v>
          </cell>
          <cell r="H2162">
            <v>1575120</v>
          </cell>
        </row>
        <row r="2163">
          <cell r="B2163" t="str">
            <v>AD.27161</v>
          </cell>
          <cell r="C2163" t="str">
            <v>Vaän chuyeån hoãn hôïp caùt mòn, caùt vaøng gia coá xi maêng töø traïm troän ñeán vò trí ñoå baèng oâ toâ 5Taán, cöï ly vaän chuyeån 4,0km</v>
          </cell>
          <cell r="D2163" t="str">
            <v>100taán</v>
          </cell>
          <cell r="E2163">
            <v>1</v>
          </cell>
          <cell r="H2163">
            <v>2121170</v>
          </cell>
        </row>
        <row r="2164">
          <cell r="B2164" t="str">
            <v>AD.27162</v>
          </cell>
          <cell r="C2164" t="str">
            <v>Vaän chuyeån hoãn hôïp caùt mòn, caùt vaøng gia coá xi maêng töø traïm troän ñeán vò trí ñoå baèng oâ toâ 7Taán, cöï ly vaän chuyeån 4,0km</v>
          </cell>
          <cell r="D2164" t="str">
            <v>100taán</v>
          </cell>
          <cell r="E2164">
            <v>1</v>
          </cell>
          <cell r="H2164">
            <v>2016480</v>
          </cell>
        </row>
        <row r="2165">
          <cell r="B2165" t="str">
            <v>AD.27163</v>
          </cell>
          <cell r="C2165" t="str">
            <v>Vaän chuyeån hoãn hôïp caùt mòn, caùt vaøng gia coá xi maêng töø traïm troän ñeán vò trí ñoå baèng oâ toâ 10Taán, cöï ly vaän chuyeån 4,0km</v>
          </cell>
          <cell r="D2165" t="str">
            <v>100taán</v>
          </cell>
          <cell r="E2165">
            <v>1</v>
          </cell>
          <cell r="H2165">
            <v>1825370</v>
          </cell>
        </row>
        <row r="2166">
          <cell r="B2166" t="str">
            <v>AD.27171</v>
          </cell>
          <cell r="C2166" t="str">
            <v>Vaän chuyeån hoãn hôïp caùt mòn, caùt vaøng gia coá xi maêng töø traïm troän ñeán vò trí ñoå baèng oâ toâ 5Taán, cöï ly vaän chuyeån 1km tieáp theo</v>
          </cell>
          <cell r="D2166" t="str">
            <v>100taán</v>
          </cell>
          <cell r="E2166">
            <v>1</v>
          </cell>
          <cell r="H2166">
            <v>286293</v>
          </cell>
        </row>
        <row r="2167">
          <cell r="B2167" t="str">
            <v>AD.27172</v>
          </cell>
          <cell r="C2167" t="str">
            <v>Vaän chuyeån hoãn hôïp caùt mòn, caùt vaøng gia coá xi maêng töø traïm troän ñeán vò trí ñoå baèng oâ toâ 7Taán, cöï ly vaän chuyeån 1km tieáp theo</v>
          </cell>
          <cell r="D2167" t="str">
            <v>100taán</v>
          </cell>
          <cell r="E2167">
            <v>1</v>
          </cell>
          <cell r="H2167">
            <v>286291</v>
          </cell>
        </row>
        <row r="2168">
          <cell r="B2168" t="str">
            <v>AD.27173</v>
          </cell>
          <cell r="C2168" t="str">
            <v>Vaän chuyeån hoãn hôïp caùt mòn, caùt vaøng gia coá xi maêng töø traïm troän ñeán vò trí ñoå baèng oâ toâ 10Taán, cöï ly vaän chuyeån 1km tieáp theo</v>
          </cell>
          <cell r="D2168" t="str">
            <v>100taán</v>
          </cell>
          <cell r="E2168">
            <v>1</v>
          </cell>
          <cell r="H2168">
            <v>191369</v>
          </cell>
        </row>
        <row r="2169">
          <cell r="B2169" t="str">
            <v>AD.27211</v>
          </cell>
          <cell r="C2169" t="str">
            <v>Vaän chuyeån ñaù daêm ñen, BT nhöïa töø traïm troän ñeán vò trí ñoå baèng oâ toâ 7Taán, cöï ly vaän chuyeån 1,0Km</v>
          </cell>
          <cell r="D2169" t="str">
            <v>100taán</v>
          </cell>
          <cell r="E2169">
            <v>1</v>
          </cell>
          <cell r="H2169">
            <v>1375440</v>
          </cell>
        </row>
        <row r="2170">
          <cell r="B2170" t="str">
            <v>AD.27212</v>
          </cell>
          <cell r="C2170" t="str">
            <v>Vaän chuyeån ñaù daêm ñen, BT nhöïa töø traïm troän ñeán vò trí ñoå baèng oâ toâ 10Taán, cöï ly vaän chuyeån 1,0Km</v>
          </cell>
          <cell r="D2170" t="str">
            <v>100taán</v>
          </cell>
          <cell r="E2170">
            <v>1</v>
          </cell>
          <cell r="H2170">
            <v>1162940</v>
          </cell>
        </row>
        <row r="2171">
          <cell r="B2171" t="str">
            <v>AD.27213</v>
          </cell>
          <cell r="C2171" t="str">
            <v>Vaän chuyeån ñaù daêm ñen, BT nhöïa töø traïm troän ñeán vò trí ñoå baèng oâ toâ 12Taán, cöï ly vaän chuyeån 1,0Km</v>
          </cell>
          <cell r="D2171" t="str">
            <v>100taán</v>
          </cell>
          <cell r="E2171">
            <v>1</v>
          </cell>
          <cell r="H2171">
            <v>1058010</v>
          </cell>
        </row>
        <row r="2172">
          <cell r="B2172" t="str">
            <v>AD.27221</v>
          </cell>
          <cell r="C2172" t="str">
            <v>Vaän chuyeån ñaù daêm ñen, BT nhöïa töø traïm troän ñeán vò trí ñoå baèng oâ toâ 7Taán, cöï ly vaän chuyeån 2,0Km</v>
          </cell>
          <cell r="D2172" t="str">
            <v>100taán</v>
          </cell>
          <cell r="E2172">
            <v>1</v>
          </cell>
          <cell r="H2172">
            <v>1730190</v>
          </cell>
        </row>
        <row r="2173">
          <cell r="B2173" t="str">
            <v>AD.27222</v>
          </cell>
          <cell r="C2173" t="str">
            <v>Vaän chuyeån ñaù daêm ñen, BT nhöïa töø traïm troän ñeán vò trí ñoå baèng oâ toâ 10Taán, cöï ly vaän chuyeån 2,0Km</v>
          </cell>
          <cell r="D2173" t="str">
            <v>100taán</v>
          </cell>
          <cell r="E2173">
            <v>1</v>
          </cell>
          <cell r="H2173">
            <v>1523590</v>
          </cell>
        </row>
        <row r="2174">
          <cell r="B2174" t="str">
            <v>AD.27223</v>
          </cell>
          <cell r="C2174" t="str">
            <v>Vaän chuyeån ñaù daêm ñen, BT nhöïa töø traïm troän ñeán vò trí ñoå baèng oâ toâ 12Taán, cöï ly vaän chuyeån 2,0Km</v>
          </cell>
          <cell r="D2174" t="str">
            <v>100taán</v>
          </cell>
          <cell r="E2174">
            <v>1</v>
          </cell>
          <cell r="H2174">
            <v>1389150</v>
          </cell>
        </row>
        <row r="2175">
          <cell r="B2175" t="str">
            <v>AD.27231</v>
          </cell>
          <cell r="C2175" t="str">
            <v>Vaän chuyeån ñaù daêm ñen, BT nhöïa töø traïm troän ñeán vò trí ñoå baèng oâ toâ 7Taán, cöï ly vaän chuyeån 3,0Km</v>
          </cell>
          <cell r="D2175" t="str">
            <v>100taán</v>
          </cell>
          <cell r="E2175">
            <v>1</v>
          </cell>
          <cell r="H2175">
            <v>2022710</v>
          </cell>
        </row>
        <row r="2176">
          <cell r="B2176" t="str">
            <v>AD.27232</v>
          </cell>
          <cell r="C2176" t="str">
            <v>Vaän chuyeån ñaù daêm ñen, BT nhöïa töø traïm troän ñeán vò trí ñoå baèng oâ toâ 10Taán, cöï ly vaän chuyeån 3,0Km</v>
          </cell>
          <cell r="D2176" t="str">
            <v>100taán</v>
          </cell>
          <cell r="E2176">
            <v>1</v>
          </cell>
          <cell r="H2176">
            <v>1810650</v>
          </cell>
        </row>
        <row r="2177">
          <cell r="B2177" t="str">
            <v>AD.27233</v>
          </cell>
          <cell r="C2177" t="str">
            <v>Vaän chuyeån ñaù daêm ñen, BT nhöïa töø traïm troän ñeán vò trí ñoå baèng oâ toâ 12Taán, cöï ly vaän chuyeån 3,0Km</v>
          </cell>
          <cell r="D2177" t="str">
            <v>100taán</v>
          </cell>
          <cell r="E2177">
            <v>1</v>
          </cell>
          <cell r="H2177">
            <v>1647590</v>
          </cell>
        </row>
        <row r="2178">
          <cell r="B2178" t="str">
            <v>AD.27241</v>
          </cell>
          <cell r="C2178" t="str">
            <v>Vaän chuyeån ñaù daêm ñen, BT nhöïa töø traïm troän ñeán vò trí ñoå baèng oâ toâ 7Taán, cöï ly vaän chuyeån 4,0Km</v>
          </cell>
          <cell r="D2178" t="str">
            <v>100taán</v>
          </cell>
          <cell r="E2178">
            <v>1</v>
          </cell>
          <cell r="H2178">
            <v>2321440</v>
          </cell>
        </row>
        <row r="2179">
          <cell r="B2179" t="str">
            <v>AD.27242</v>
          </cell>
          <cell r="C2179" t="str">
            <v>Vaän chuyeån ñaù daêm ñen, BT nhöïa töø traïm troän ñeán vò trí ñoå baèng oâ toâ 10Taán, cöï ly vaän chuyeån 4,0Km</v>
          </cell>
          <cell r="D2179" t="str">
            <v>100taán</v>
          </cell>
          <cell r="E2179">
            <v>1</v>
          </cell>
          <cell r="H2179">
            <v>2097700</v>
          </cell>
        </row>
        <row r="2180">
          <cell r="B2180" t="str">
            <v>AD.27243</v>
          </cell>
          <cell r="C2180" t="str">
            <v>Vaän chuyeån ñaù daêm ñen, BT nhöïa töø traïm troän ñeán vò trí ñoå baèng oâ toâ 10Taán, cöï ly vaän chuyeån 4,0Km</v>
          </cell>
          <cell r="D2180" t="str">
            <v>100taán</v>
          </cell>
          <cell r="E2180">
            <v>1</v>
          </cell>
          <cell r="H2180">
            <v>1906040</v>
          </cell>
        </row>
        <row r="2181">
          <cell r="B2181" t="str">
            <v>AD.27251</v>
          </cell>
          <cell r="C2181" t="str">
            <v>Vaän chuyeån ñaù daêm ñen, BT nhöïa töø traïm troän ñeán vò trí ñoå baèng oâ toâ 7Taán, cöï ly vaän chuyeån 1,0Km tieáp theo</v>
          </cell>
          <cell r="D2181" t="str">
            <v>100taán</v>
          </cell>
          <cell r="E2181">
            <v>1</v>
          </cell>
          <cell r="H2181">
            <v>323633</v>
          </cell>
        </row>
        <row r="2182">
          <cell r="B2182" t="str">
            <v>AD.27252</v>
          </cell>
          <cell r="C2182" t="str">
            <v>Vaän chuyeån ñaù daêm ñen, BT nhöïa töø traïm troän ñeán vò trí ñoå baèng oâ toâ 10Taán, cöï ly vaän chuyeån 1,0Km tieáp theo</v>
          </cell>
          <cell r="D2182" t="str">
            <v>100taán</v>
          </cell>
          <cell r="E2182">
            <v>1</v>
          </cell>
          <cell r="H2182">
            <v>213450</v>
          </cell>
        </row>
        <row r="2183">
          <cell r="B2183" t="str">
            <v>AD.27253</v>
          </cell>
          <cell r="C2183" t="str">
            <v>Vaän chuyeån ñaù daêm ñen, BT nhöïa töø traïm troän ñeán vò trí ñoå baèng oâ toâ 12Taán, cöï ly vaän chuyeån 1,0Km tieáp theo</v>
          </cell>
          <cell r="D2183" t="str">
            <v>100taán</v>
          </cell>
          <cell r="E2183">
            <v>1</v>
          </cell>
          <cell r="H2183">
            <v>201911</v>
          </cell>
        </row>
        <row r="2184">
          <cell r="B2184" t="str">
            <v>AD.31111</v>
          </cell>
          <cell r="C2184" t="str">
            <v>Laøm coïc tieâu BT coát theùp 0,12x0,12x1,025 (M)</v>
          </cell>
          <cell r="D2184" t="str">
            <v>caùi</v>
          </cell>
          <cell r="E2184">
            <v>1</v>
          </cell>
          <cell r="F2184">
            <v>19135</v>
          </cell>
          <cell r="G2184">
            <v>6510</v>
          </cell>
        </row>
        <row r="2185">
          <cell r="B2185" t="str">
            <v>AD.31121</v>
          </cell>
          <cell r="C2185" t="str">
            <v>Laøm coät km BT coát theùp</v>
          </cell>
          <cell r="D2185" t="str">
            <v>caùi</v>
          </cell>
          <cell r="E2185">
            <v>1</v>
          </cell>
          <cell r="F2185">
            <v>86292</v>
          </cell>
          <cell r="G2185">
            <v>63469</v>
          </cell>
        </row>
        <row r="2186">
          <cell r="B2186" t="str">
            <v>AD.31211</v>
          </cell>
          <cell r="C2186" t="str">
            <v>Laøm bieån baùo BT coät theùp hình chöõ nhaät, kích thöôùc bieån baùo 0,6x1,0m</v>
          </cell>
          <cell r="D2186" t="str">
            <v>caùi</v>
          </cell>
          <cell r="E2186">
            <v>1</v>
          </cell>
          <cell r="F2186">
            <v>38728</v>
          </cell>
          <cell r="G2186">
            <v>18715</v>
          </cell>
        </row>
        <row r="2187">
          <cell r="B2187" t="str">
            <v>AD.31221</v>
          </cell>
          <cell r="C2187" t="str">
            <v>Laøm bieån baùo BT coát theùp hình chöõ nhaät, kích thöôùc bieån baùo 1,0x1,2m</v>
          </cell>
          <cell r="D2187" t="str">
            <v>caùi</v>
          </cell>
          <cell r="E2187">
            <v>1</v>
          </cell>
          <cell r="F2187">
            <v>73547</v>
          </cell>
          <cell r="G2187">
            <v>36617</v>
          </cell>
        </row>
        <row r="2188">
          <cell r="B2188" t="str">
            <v>AD.31231</v>
          </cell>
          <cell r="C2188" t="str">
            <v>Laøm bieån baùo BT coát theùp hình chöõ nhaät, kích thöôùc bieån baùo 1,0x1,6m</v>
          </cell>
          <cell r="D2188" t="str">
            <v>caùi</v>
          </cell>
          <cell r="E2188">
            <v>1</v>
          </cell>
          <cell r="F2188">
            <v>99184</v>
          </cell>
          <cell r="G2188">
            <v>49229</v>
          </cell>
        </row>
        <row r="2189">
          <cell r="B2189" t="str">
            <v>AD.31241</v>
          </cell>
          <cell r="C2189" t="str">
            <v>Laøm bieån baùo BT coát theùp hình chöõ nhaät, kích thöôùc bieån baùo 0,6x0,6 (0,5x0,7)m</v>
          </cell>
          <cell r="D2189" t="str">
            <v>caùi</v>
          </cell>
          <cell r="E2189">
            <v>1</v>
          </cell>
          <cell r="F2189">
            <v>25637</v>
          </cell>
          <cell r="G2189">
            <v>11799</v>
          </cell>
        </row>
        <row r="2190">
          <cell r="B2190" t="str">
            <v>AD.31311</v>
          </cell>
          <cell r="C2190" t="str">
            <v>Laøm coät ñôõ bieån baùo BT coát theùp daøi 3,1-3,8m</v>
          </cell>
          <cell r="D2190" t="str">
            <v>coät</v>
          </cell>
          <cell r="E2190">
            <v>1</v>
          </cell>
          <cell r="F2190">
            <v>88839</v>
          </cell>
          <cell r="G2190">
            <v>29293</v>
          </cell>
        </row>
        <row r="2191">
          <cell r="B2191" t="str">
            <v>AD.31321</v>
          </cell>
          <cell r="C2191" t="str">
            <v>Laøm coät ñôõ bieån baùo BT coát theùp daøi 2,8-3,0m</v>
          </cell>
          <cell r="D2191" t="str">
            <v>coät</v>
          </cell>
          <cell r="E2191">
            <v>1</v>
          </cell>
          <cell r="F2191">
            <v>92117</v>
          </cell>
          <cell r="G2191">
            <v>30514</v>
          </cell>
        </row>
        <row r="2192">
          <cell r="B2192" t="str">
            <v>AD.31331</v>
          </cell>
          <cell r="C2192" t="str">
            <v>Laøm coät ñôõ bieån baùo BT coát theùp daøi 3,1-3,8m</v>
          </cell>
          <cell r="D2192" t="str">
            <v>coät</v>
          </cell>
          <cell r="E2192">
            <v>1</v>
          </cell>
          <cell r="F2192">
            <v>97920</v>
          </cell>
          <cell r="G2192">
            <v>32955</v>
          </cell>
        </row>
        <row r="2193">
          <cell r="B2193" t="str">
            <v>AD.32111</v>
          </cell>
          <cell r="C2193" t="str">
            <v>Saûn xuaát, laép döïng truï ñôõ baûng teân ñöôøng, baûng löu thoâng, loaïi truï ñôõ saét L50x50x5</v>
          </cell>
          <cell r="D2193" t="str">
            <v>caùi</v>
          </cell>
          <cell r="E2193">
            <v>1</v>
          </cell>
          <cell r="F2193">
            <v>129024</v>
          </cell>
          <cell r="G2193">
            <v>39779</v>
          </cell>
          <cell r="H2193">
            <v>21322</v>
          </cell>
        </row>
        <row r="2194">
          <cell r="B2194" t="str">
            <v>AD.32121</v>
          </cell>
          <cell r="C2194" t="str">
            <v>Saûn xuaát, laép döïng truï ñôõ baûng teân ñöôøng, baûng löu thoâng, loaïi truï ñôõ saét oáng phi 60</v>
          </cell>
          <cell r="D2194" t="str">
            <v>caùi</v>
          </cell>
          <cell r="E2194">
            <v>1</v>
          </cell>
          <cell r="F2194">
            <v>157760</v>
          </cell>
          <cell r="G2194">
            <v>38249</v>
          </cell>
          <cell r="H2194">
            <v>23334</v>
          </cell>
        </row>
        <row r="2195">
          <cell r="B2195" t="str">
            <v>AD.32131</v>
          </cell>
          <cell r="C2195" t="str">
            <v>Saûn xuaát, laép döïng truï ñôõ baûng teân ñöôøng, baûng löu thoâng, loaïi truï ñôõ saét oáng phi 80</v>
          </cell>
          <cell r="D2195" t="str">
            <v>caùi</v>
          </cell>
          <cell r="E2195">
            <v>1</v>
          </cell>
          <cell r="F2195">
            <v>220727</v>
          </cell>
          <cell r="G2195">
            <v>45516</v>
          </cell>
          <cell r="H2195">
            <v>28296</v>
          </cell>
        </row>
        <row r="2196">
          <cell r="B2196" t="str">
            <v>AD.32211</v>
          </cell>
          <cell r="C2196" t="str">
            <v>Laøm bieån baùo BTCT Loaïi baûng chöõ nhaät kích thöôùc 0,4x0,7 0,5x0,6m</v>
          </cell>
          <cell r="D2196" t="str">
            <v>caùi</v>
          </cell>
          <cell r="E2196">
            <v>1</v>
          </cell>
          <cell r="F2196">
            <v>28093</v>
          </cell>
          <cell r="G2196">
            <v>15053</v>
          </cell>
        </row>
        <row r="2197">
          <cell r="B2197" t="str">
            <v>AD.32212</v>
          </cell>
          <cell r="C2197" t="str">
            <v>Laøm bieån baùo BTCT Loaïi baûng chöõ nhaät KT 0,4x1,2m</v>
          </cell>
          <cell r="D2197" t="str">
            <v>caùi</v>
          </cell>
          <cell r="E2197">
            <v>1</v>
          </cell>
          <cell r="F2197">
            <v>31551</v>
          </cell>
          <cell r="G2197">
            <v>9358</v>
          </cell>
        </row>
        <row r="2198">
          <cell r="B2198" t="str">
            <v>AD.32221</v>
          </cell>
          <cell r="C2198" t="str">
            <v>Laøm bieån baùo BT coát theùp hình troøn, kích thöôùc bieån baùo 0,7m</v>
          </cell>
          <cell r="D2198" t="str">
            <v>caùi</v>
          </cell>
          <cell r="E2198">
            <v>1</v>
          </cell>
          <cell r="F2198">
            <v>22120</v>
          </cell>
          <cell r="G2198">
            <v>11799</v>
          </cell>
        </row>
        <row r="2199">
          <cell r="B2199" t="str">
            <v>AD.32231</v>
          </cell>
          <cell r="C2199" t="str">
            <v>Laøm bieån baùo BT coát theùp hình chöõ nhaät, kích thöôùc bieån baùo 0,7x0,7x0,7m</v>
          </cell>
          <cell r="D2199" t="str">
            <v>caùi</v>
          </cell>
          <cell r="E2199">
            <v>1</v>
          </cell>
          <cell r="F2199">
            <v>16165</v>
          </cell>
          <cell r="G2199">
            <v>7323</v>
          </cell>
        </row>
        <row r="2200">
          <cell r="B2200" t="str">
            <v>AD.32311</v>
          </cell>
          <cell r="C2200" t="str">
            <v>Saûn xuaát laép ñaët baûng teân ñöôøng 0,3x0,5m</v>
          </cell>
          <cell r="D2200" t="str">
            <v>1 baûng</v>
          </cell>
          <cell r="E2200">
            <v>1</v>
          </cell>
          <cell r="F2200">
            <v>23275</v>
          </cell>
          <cell r="G2200">
            <v>13927</v>
          </cell>
          <cell r="H2200">
            <v>6084</v>
          </cell>
        </row>
        <row r="2201">
          <cell r="B2201" t="str">
            <v>AD.32321</v>
          </cell>
          <cell r="C2201" t="str">
            <v>Saûn xuaát laép ñaët baûng löu thoâng loaïi troøn</v>
          </cell>
          <cell r="D2201" t="str">
            <v>m²</v>
          </cell>
          <cell r="E2201">
            <v>1</v>
          </cell>
          <cell r="F2201">
            <v>191030</v>
          </cell>
          <cell r="G2201">
            <v>94853</v>
          </cell>
          <cell r="H2201">
            <v>6084</v>
          </cell>
        </row>
        <row r="2202">
          <cell r="B2202" t="str">
            <v>AD.32322</v>
          </cell>
          <cell r="C2202" t="str">
            <v>Saûn xuaát laép ñaët baûng löu thoâng loaïi vuoâng, tam giaùc, chöõ nhaät</v>
          </cell>
          <cell r="D2202" t="str">
            <v>m²</v>
          </cell>
          <cell r="E2202">
            <v>1</v>
          </cell>
          <cell r="F2202">
            <v>149237</v>
          </cell>
          <cell r="G2202">
            <v>93724</v>
          </cell>
          <cell r="H2202">
            <v>6084</v>
          </cell>
        </row>
        <row r="2203">
          <cell r="B2203" t="str">
            <v>AD.32411</v>
          </cell>
          <cell r="C2203" t="str">
            <v>Saûn xuaùt, laép ñaët bieån baùo phaûn quang, loaïi bieån vuoâng 60x60cm</v>
          </cell>
          <cell r="D2203" t="str">
            <v>caùi</v>
          </cell>
          <cell r="E2203">
            <v>1</v>
          </cell>
          <cell r="F2203">
            <v>173606</v>
          </cell>
          <cell r="G2203">
            <v>55738</v>
          </cell>
          <cell r="H2203">
            <v>6337</v>
          </cell>
        </row>
        <row r="2204">
          <cell r="B2204" t="str">
            <v>AD.32421</v>
          </cell>
          <cell r="C2204" t="str">
            <v>Saûn xuaùt, laép ñaët bieån baùo phaûn quang, loaïi bieån troøn Þ70, baùt giaùc caïnh 25cm</v>
          </cell>
          <cell r="D2204" t="str">
            <v>caùi</v>
          </cell>
          <cell r="E2204">
            <v>1</v>
          </cell>
          <cell r="F2204">
            <v>224731</v>
          </cell>
          <cell r="G2204">
            <v>58586</v>
          </cell>
          <cell r="H2204">
            <v>6337</v>
          </cell>
        </row>
        <row r="2205">
          <cell r="B2205" t="str">
            <v>AD.32431</v>
          </cell>
          <cell r="C2205" t="str">
            <v>Saûn xuaùt, laép ñaët bieån baùo phaûn quang, loaïi bieån tam giaùc caïnh 70cm</v>
          </cell>
          <cell r="D2205" t="str">
            <v>caùi</v>
          </cell>
          <cell r="E2205">
            <v>1</v>
          </cell>
          <cell r="F2205">
            <v>122379</v>
          </cell>
          <cell r="G2205">
            <v>50856</v>
          </cell>
          <cell r="H2205">
            <v>6337</v>
          </cell>
        </row>
        <row r="2206">
          <cell r="B2206" t="str">
            <v>AD.32441</v>
          </cell>
          <cell r="C2206" t="str">
            <v>Saûn xuaùt, laép ñaët bieån baùo phaûn quang, loaïi bieån chöõ nhaät 30x50cm</v>
          </cell>
          <cell r="D2206" t="str">
            <v>caùi</v>
          </cell>
          <cell r="E2206">
            <v>1</v>
          </cell>
          <cell r="F2206">
            <v>71040</v>
          </cell>
          <cell r="G2206">
            <v>37837</v>
          </cell>
          <cell r="H2206">
            <v>6337</v>
          </cell>
        </row>
        <row r="2207">
          <cell r="B2207" t="str">
            <v>AD.33110</v>
          </cell>
          <cell r="C2207" t="str">
            <v>Gaén vieân phaûn quang treân maët BT</v>
          </cell>
          <cell r="D2207" t="str">
            <v>vieân</v>
          </cell>
          <cell r="E2207">
            <v>1</v>
          </cell>
          <cell r="F2207">
            <v>70758</v>
          </cell>
          <cell r="G2207">
            <v>2842</v>
          </cell>
          <cell r="H2207">
            <v>4284</v>
          </cell>
        </row>
        <row r="2208">
          <cell r="B2208" t="str">
            <v>AD.33120</v>
          </cell>
          <cell r="C2208" t="str">
            <v>Gaén vieân phaûn quang treân maët ñöôøng nhöïa</v>
          </cell>
          <cell r="D2208" t="str">
            <v>vieân</v>
          </cell>
          <cell r="E2208">
            <v>1</v>
          </cell>
          <cell r="F2208">
            <v>70700</v>
          </cell>
          <cell r="G2208">
            <v>2723</v>
          </cell>
          <cell r="H2208">
            <v>4284</v>
          </cell>
        </row>
        <row r="2209">
          <cell r="B2209" t="str">
            <v>AD.34110</v>
          </cell>
          <cell r="C2209" t="str">
            <v>Laép ñaët daûi phaân caùch cöùng</v>
          </cell>
          <cell r="D2209" t="str">
            <v>caùi</v>
          </cell>
          <cell r="E2209">
            <v>1</v>
          </cell>
          <cell r="F2209">
            <v>20300</v>
          </cell>
          <cell r="G2209">
            <v>3614</v>
          </cell>
        </row>
        <row r="2210">
          <cell r="B2210" t="str">
            <v>AD.34120</v>
          </cell>
          <cell r="C2210" t="str">
            <v>Laép ñaët daûi phaân caùch meàm</v>
          </cell>
          <cell r="D2210" t="str">
            <v>caùi</v>
          </cell>
          <cell r="E2210">
            <v>1</v>
          </cell>
          <cell r="F2210">
            <v>104545</v>
          </cell>
          <cell r="G2210">
            <v>2466</v>
          </cell>
        </row>
        <row r="2211">
          <cell r="B2211" t="str">
            <v>AD.34130</v>
          </cell>
          <cell r="C2211" t="str">
            <v>Laép ñaët daûi phaân caùch baèng toân löôïn soùng</v>
          </cell>
          <cell r="D2211" t="str">
            <v>m</v>
          </cell>
          <cell r="E2211">
            <v>1</v>
          </cell>
          <cell r="F2211">
            <v>17458</v>
          </cell>
          <cell r="G2211">
            <v>2763</v>
          </cell>
        </row>
        <row r="2212">
          <cell r="B2212" t="str">
            <v>AD.41111</v>
          </cell>
          <cell r="C2212" t="str">
            <v>Ñaët ñöôøng saét chính tuyeán khoå 1,00m taø veït goã, ray P43 (12,5m), ñoä cong R&lt;=500m</v>
          </cell>
          <cell r="D2212" t="str">
            <v>1000m</v>
          </cell>
          <cell r="E2212">
            <v>1</v>
          </cell>
          <cell r="F2212">
            <v>731008000</v>
          </cell>
          <cell r="G2212">
            <v>35779200</v>
          </cell>
        </row>
        <row r="2213">
          <cell r="B2213" t="str">
            <v>AD.41112</v>
          </cell>
          <cell r="C2213" t="str">
            <v>Ñaët ñöôøng saét chính tuyeán khoå 1,00m taø veït goã, ray P43 (12,5m), ñoä cong R&gt;500m</v>
          </cell>
          <cell r="D2213" t="str">
            <v>1000m</v>
          </cell>
          <cell r="E2213">
            <v>1</v>
          </cell>
          <cell r="F2213">
            <v>710612992</v>
          </cell>
          <cell r="G2213">
            <v>33770400</v>
          </cell>
        </row>
        <row r="2214">
          <cell r="B2214" t="str">
            <v>AD.41121</v>
          </cell>
          <cell r="C2214" t="str">
            <v>Ñaët ñöôøng saét chính tuyeán khoå 1,00m taø veït goã, ray P38 (12,5m), ñoä cong R&lt;=500m</v>
          </cell>
          <cell r="D2214" t="str">
            <v>1000m</v>
          </cell>
          <cell r="E2214">
            <v>1</v>
          </cell>
          <cell r="F2214">
            <v>682768000</v>
          </cell>
          <cell r="G2214">
            <v>36933100</v>
          </cell>
        </row>
        <row r="2215">
          <cell r="B2215" t="str">
            <v>AD.41122</v>
          </cell>
          <cell r="C2215" t="str">
            <v>Ñaët ñöôøng saét chính tuyeán khoå 1,00m taø veït goã, ray P38 (12,5m), ñoä cong R&gt;500m</v>
          </cell>
          <cell r="D2215" t="str">
            <v>1000m</v>
          </cell>
          <cell r="E2215">
            <v>1</v>
          </cell>
          <cell r="F2215">
            <v>662372992</v>
          </cell>
          <cell r="G2215">
            <v>34923000</v>
          </cell>
        </row>
        <row r="2216">
          <cell r="B2216" t="str">
            <v>AD.41211</v>
          </cell>
          <cell r="C2216" t="str">
            <v>Ñaët ñöôøng saét chính tuyeán khoå 1,00m taø veït goã khoâng ñeäm saét, ray P33-30 (12m), ñoä cong R&lt;=500m</v>
          </cell>
          <cell r="D2216" t="str">
            <v>1000m</v>
          </cell>
          <cell r="E2216">
            <v>1</v>
          </cell>
          <cell r="F2216">
            <v>667574016</v>
          </cell>
          <cell r="G2216">
            <v>32811500</v>
          </cell>
        </row>
        <row r="2217">
          <cell r="B2217" t="str">
            <v>AD.41212</v>
          </cell>
          <cell r="C2217" t="str">
            <v>Ñaët ñöôøng saét chính tuyeán khoå 1,00m taø veït goã khoâng ñeäm saét, ray P33-30 (12m), ñoä cong R&gt;500m</v>
          </cell>
          <cell r="D2217" t="str">
            <v>1000m</v>
          </cell>
          <cell r="E2217">
            <v>1</v>
          </cell>
          <cell r="F2217">
            <v>647411968</v>
          </cell>
          <cell r="G2217">
            <v>30700000</v>
          </cell>
        </row>
        <row r="2218">
          <cell r="B2218" t="str">
            <v>AD.41221</v>
          </cell>
          <cell r="C2218" t="str">
            <v>Ñaët ñöôøng saét chính tuyeán khoå 1,00m taø veït goã khoâng ñeäm saét, ray P26-25-24 (10m), ñoä cong R&lt;=500m</v>
          </cell>
          <cell r="D2218" t="str">
            <v>1000m</v>
          </cell>
          <cell r="E2218">
            <v>1</v>
          </cell>
          <cell r="F2218">
            <v>651742976</v>
          </cell>
          <cell r="G2218">
            <v>32714700</v>
          </cell>
        </row>
        <row r="2219">
          <cell r="B2219" t="str">
            <v>AD.41222</v>
          </cell>
          <cell r="C2219" t="str">
            <v>Ñaët ñöôøng saét chính tuyeán khoå 1,00m taø veït goã khoâng ñeäm saét, ray P26-25-24 (10m), ñoä cong R&gt;500m</v>
          </cell>
          <cell r="D2219" t="str">
            <v>1000m</v>
          </cell>
          <cell r="E2219">
            <v>1</v>
          </cell>
          <cell r="F2219">
            <v>627787008</v>
          </cell>
          <cell r="G2219">
            <v>30451000</v>
          </cell>
        </row>
        <row r="2220">
          <cell r="B2220" t="str">
            <v>AD.41231</v>
          </cell>
          <cell r="C2220" t="str">
            <v>Ñaët ñöôøng saét chính tuyeán khoå 1,00m taø veït goã khoâng ñeäm saét, ray P26-25-24 (958m), ñoä cong R&lt;=500m</v>
          </cell>
          <cell r="D2220" t="str">
            <v>1000m</v>
          </cell>
          <cell r="E2220">
            <v>1</v>
          </cell>
          <cell r="F2220">
            <v>634376000</v>
          </cell>
          <cell r="G2220">
            <v>32511800</v>
          </cell>
        </row>
        <row r="2221">
          <cell r="B2221" t="str">
            <v>AD.41232</v>
          </cell>
          <cell r="C2221" t="str">
            <v>Ñaët ñöôøng saét chính tuyeán khoå 1,00m taø veït goã khoâng ñeäm saét, ray P26-25-24 (958m), ñoä cong R&gt;500m</v>
          </cell>
          <cell r="D2221" t="str">
            <v>1000m</v>
          </cell>
          <cell r="E2221">
            <v>1</v>
          </cell>
          <cell r="F2221">
            <v>609475008</v>
          </cell>
          <cell r="G2221">
            <v>29851700</v>
          </cell>
        </row>
        <row r="2222">
          <cell r="B2222" t="str">
            <v>AD.41241</v>
          </cell>
          <cell r="C2222" t="str">
            <v>Ñaët ñöôøng saét chính tuyeán khoå 1,00m taø veït goã khoâng ñeäm saét, ray P26-25-24 (8m), ñoä cong R&lt;=500m</v>
          </cell>
          <cell r="D2222" t="str">
            <v>1000m</v>
          </cell>
          <cell r="E2222">
            <v>1</v>
          </cell>
          <cell r="F2222">
            <v>674704000</v>
          </cell>
          <cell r="G2222">
            <v>33968700</v>
          </cell>
        </row>
        <row r="2223">
          <cell r="B2223" t="str">
            <v>AD.41242</v>
          </cell>
          <cell r="C2223" t="str">
            <v>Ñaët ñöôøng saét chính tuyeán khoå 1,00m taø veït goã khoâng ñeäm saét, ray P26-25-24 (8m), ñoä cong R&gt;500m</v>
          </cell>
          <cell r="D2223" t="str">
            <v>1000m</v>
          </cell>
          <cell r="E2223">
            <v>1</v>
          </cell>
          <cell r="F2223">
            <v>644812992</v>
          </cell>
          <cell r="G2223">
            <v>31806500</v>
          </cell>
        </row>
        <row r="2224">
          <cell r="B2224" t="str">
            <v>AD.41311</v>
          </cell>
          <cell r="C2224" t="str">
            <v>Ñaët ñöôøng saét chính tuyeán khoå 1,00m taø veït saét, ray P26-25-24 (10m), ñoä cong R&lt;=500m</v>
          </cell>
          <cell r="D2224" t="str">
            <v>1000m</v>
          </cell>
          <cell r="E2224">
            <v>1</v>
          </cell>
          <cell r="F2224">
            <v>429230016</v>
          </cell>
          <cell r="G2224">
            <v>23770700</v>
          </cell>
        </row>
        <row r="2225">
          <cell r="B2225" t="str">
            <v>AD.41312</v>
          </cell>
          <cell r="C2225" t="str">
            <v>Ñaët ñöôøng saét chính tuyeán khoå 1,00m taø veït saét, ray P26-25-24 (10m), ñoä cong R&gt;500m</v>
          </cell>
          <cell r="D2225" t="str">
            <v>1000m</v>
          </cell>
          <cell r="E2225">
            <v>1</v>
          </cell>
          <cell r="F2225">
            <v>420676000</v>
          </cell>
          <cell r="G2225">
            <v>20704900</v>
          </cell>
        </row>
        <row r="2226">
          <cell r="B2226" t="str">
            <v>AD.41321</v>
          </cell>
          <cell r="C2226" t="str">
            <v>Ñaët ñöôøng saét chính tuyeán khoå 1,00m taø veït saét, ray P26-25-24 (9,58m), ñoä cong R&lt;=500m</v>
          </cell>
          <cell r="D2226" t="str">
            <v>1000m</v>
          </cell>
          <cell r="E2226">
            <v>1</v>
          </cell>
          <cell r="F2226">
            <v>420680992</v>
          </cell>
          <cell r="G2226">
            <v>23710800</v>
          </cell>
        </row>
        <row r="2227">
          <cell r="B2227" t="str">
            <v>AD.41322</v>
          </cell>
          <cell r="C2227" t="str">
            <v>Ñaët ñöôøng saét chính tuyeán khoå 1,00m taø veït saét, ray P26-25-24 (9,58m), ñoä cong R&gt;500m</v>
          </cell>
          <cell r="D2227" t="str">
            <v>1000m</v>
          </cell>
          <cell r="E2227">
            <v>1</v>
          </cell>
          <cell r="F2227">
            <v>410526016</v>
          </cell>
          <cell r="G2227">
            <v>20451300</v>
          </cell>
        </row>
        <row r="2228">
          <cell r="B2228" t="str">
            <v>AD.41331</v>
          </cell>
          <cell r="C2228" t="str">
            <v>Ñaët ñöôøng saét chính tuyeán khoå 1,00m taø veït saét, ray P26-25-24 (8m), ñoä cong R&lt;=500m</v>
          </cell>
          <cell r="D2228" t="str">
            <v>1000m</v>
          </cell>
          <cell r="E2228">
            <v>1</v>
          </cell>
          <cell r="F2228">
            <v>453552992</v>
          </cell>
          <cell r="G2228">
            <v>24923300</v>
          </cell>
        </row>
        <row r="2229">
          <cell r="B2229" t="str">
            <v>AD.41332</v>
          </cell>
          <cell r="C2229" t="str">
            <v>Ñaët ñöôøng saét chính tuyeán khoå 1,00m taø veït saét, ray P26-25-24 (8m), ñoä cong R&gt;500m</v>
          </cell>
          <cell r="D2229" t="str">
            <v>1000m</v>
          </cell>
          <cell r="E2229">
            <v>1</v>
          </cell>
          <cell r="F2229">
            <v>441031008</v>
          </cell>
          <cell r="G2229">
            <v>21156700</v>
          </cell>
        </row>
        <row r="2230">
          <cell r="B2230" t="str">
            <v>AD.41411</v>
          </cell>
          <cell r="C2230" t="str">
            <v>Ñaët ñöôøng saét chính tuyeán khoå 1,00m taø veït saét, ray P43 (12m5m), ñoä cong R&lt;=500m</v>
          </cell>
          <cell r="D2230" t="str">
            <v>1000m</v>
          </cell>
          <cell r="E2230">
            <v>1</v>
          </cell>
          <cell r="F2230">
            <v>610758016</v>
          </cell>
          <cell r="G2230">
            <v>60003100</v>
          </cell>
        </row>
        <row r="2231">
          <cell r="B2231" t="str">
            <v>AD.41412</v>
          </cell>
          <cell r="C2231" t="str">
            <v>Ñaët ñöôøng saét chính tuyeán khoå 1,00m taø veït saét, ray P43 (12m5m), ñoä cong R&gt;500m</v>
          </cell>
          <cell r="D2231" t="str">
            <v>1000m</v>
          </cell>
          <cell r="E2231">
            <v>1</v>
          </cell>
          <cell r="F2231">
            <v>598137984</v>
          </cell>
          <cell r="G2231">
            <v>57840800</v>
          </cell>
        </row>
        <row r="2232">
          <cell r="B2232" t="str">
            <v>AD.41421</v>
          </cell>
          <cell r="C2232" t="str">
            <v>Ñaët ñöôøng saét chính tuyeán khoå 1,00m taø veït saét, ray P38 (12m5m), ñoä cong R&lt;=500m</v>
          </cell>
          <cell r="D2232" t="str">
            <v>1000m</v>
          </cell>
          <cell r="E2232">
            <v>1</v>
          </cell>
          <cell r="F2232">
            <v>562518016</v>
          </cell>
          <cell r="G2232">
            <v>59297700</v>
          </cell>
        </row>
        <row r="2233">
          <cell r="B2233" t="str">
            <v>AD.41422</v>
          </cell>
          <cell r="C2233" t="str">
            <v>Ñaët ñöôøng saét chính tuyeán khoå 1,00m taø veït saét, ray P38 (12m5m), ñoä cong R&gt;500m</v>
          </cell>
          <cell r="D2233" t="str">
            <v>1000m</v>
          </cell>
          <cell r="E2233">
            <v>1</v>
          </cell>
          <cell r="F2233">
            <v>549897984</v>
          </cell>
          <cell r="G2233">
            <v>56766600</v>
          </cell>
        </row>
        <row r="2234">
          <cell r="B2234" t="str">
            <v>AD.42111</v>
          </cell>
          <cell r="C2234" t="str">
            <v>Ñaët ñöôøng saét trong ga khoå 1,00m taø veït goã ñeäm saét, ray P43-33 (12,5m)</v>
          </cell>
          <cell r="D2234" t="str">
            <v>1000m</v>
          </cell>
          <cell r="E2234">
            <v>1</v>
          </cell>
          <cell r="F2234">
            <v>725302976</v>
          </cell>
          <cell r="G2234">
            <v>30303500</v>
          </cell>
        </row>
        <row r="2235">
          <cell r="B2235" t="str">
            <v>AD.42211</v>
          </cell>
          <cell r="C2235" t="str">
            <v>Ñaët ñöôøng saét trong ga khoå 1,00m taø veït goã khoâng ñeäm saét, ray P33-30 (12m)</v>
          </cell>
          <cell r="D2235" t="str">
            <v>1000m</v>
          </cell>
          <cell r="E2235">
            <v>1</v>
          </cell>
          <cell r="F2235">
            <v>662022976</v>
          </cell>
          <cell r="G2235">
            <v>26532300</v>
          </cell>
        </row>
        <row r="2236">
          <cell r="B2236" t="str">
            <v>AD.42221</v>
          </cell>
          <cell r="C2236" t="str">
            <v>Ñaët ñöôøng saét trong ga khoå 1,00m taø veït goã khoâng ñeäm saét, ray P26-25-24 (10m)</v>
          </cell>
          <cell r="D2236" t="str">
            <v>1000m</v>
          </cell>
          <cell r="E2236">
            <v>1</v>
          </cell>
          <cell r="F2236">
            <v>645268992</v>
          </cell>
          <cell r="G2236">
            <v>25024700</v>
          </cell>
        </row>
        <row r="2237">
          <cell r="B2237" t="str">
            <v>AD.42222</v>
          </cell>
          <cell r="C2237" t="str">
            <v>Ñaët ñöôøng saét trong ga khoå 1,00m taø veït goã khoâng ñeäm saét, ray P26-25-24 (9,58m)</v>
          </cell>
          <cell r="D2237" t="str">
            <v>1000m</v>
          </cell>
          <cell r="E2237">
            <v>1</v>
          </cell>
          <cell r="F2237">
            <v>627715968</v>
          </cell>
          <cell r="G2237">
            <v>24775800</v>
          </cell>
        </row>
        <row r="2238">
          <cell r="B2238" t="str">
            <v>AD.42223</v>
          </cell>
          <cell r="C2238" t="str">
            <v>Ñaët ñöôøng saét trong ga khoå 1,00m taø veït goã khoâng ñeäm saét, ray P26-25-24 (8m)</v>
          </cell>
          <cell r="D2238" t="str">
            <v>1000m</v>
          </cell>
          <cell r="E2238">
            <v>1</v>
          </cell>
          <cell r="F2238">
            <v>666643968</v>
          </cell>
          <cell r="G2238">
            <v>25527200</v>
          </cell>
        </row>
        <row r="2239">
          <cell r="B2239" t="str">
            <v>AD.42311</v>
          </cell>
          <cell r="C2239" t="str">
            <v>Ñaët ñöôøng saét trong ga khoå 1,00m taø veït saét, ray P26-25-24 (10m)</v>
          </cell>
          <cell r="D2239" t="str">
            <v>1000m</v>
          </cell>
          <cell r="E2239">
            <v>1</v>
          </cell>
          <cell r="F2239">
            <v>423220000</v>
          </cell>
          <cell r="G2239">
            <v>18791600</v>
          </cell>
        </row>
        <row r="2240">
          <cell r="B2240" t="str">
            <v>AD.42312</v>
          </cell>
          <cell r="C2240" t="str">
            <v>Ñaët ñöôøng saét trong ga khoå 1,00m taø veït saét, ray P26-25-24 (9,58m)</v>
          </cell>
          <cell r="D2240" t="str">
            <v>1000m</v>
          </cell>
          <cell r="E2240">
            <v>1</v>
          </cell>
          <cell r="F2240">
            <v>410526016</v>
          </cell>
          <cell r="G2240">
            <v>18593300</v>
          </cell>
        </row>
        <row r="2241">
          <cell r="B2241" t="str">
            <v>AD.42313</v>
          </cell>
          <cell r="C2241" t="str">
            <v>Ñaët ñöôøng saét trong ga khoå 1,00m taø veït saét, ray P26-25-24 (8m)</v>
          </cell>
          <cell r="D2241" t="str">
            <v>1000m</v>
          </cell>
          <cell r="E2241">
            <v>1</v>
          </cell>
          <cell r="F2241">
            <v>441031008</v>
          </cell>
          <cell r="G2241">
            <v>19155800</v>
          </cell>
        </row>
        <row r="2242">
          <cell r="B2242" t="str">
            <v>AD.42411</v>
          </cell>
          <cell r="C2242" t="str">
            <v>Ñaët ñöôøng saét trong ga khoå 1,00m taø veït saét, ray P43 (12,5m)</v>
          </cell>
          <cell r="D2242" t="str">
            <v>1000m</v>
          </cell>
          <cell r="E2242">
            <v>1</v>
          </cell>
          <cell r="F2242">
            <v>580513024</v>
          </cell>
          <cell r="G2242">
            <v>57485800</v>
          </cell>
        </row>
        <row r="2243">
          <cell r="B2243" t="str">
            <v>AD.42412</v>
          </cell>
          <cell r="C2243" t="str">
            <v>Ñaët ñöôøng saét trong ga khoå 1,00m taø veït saét, ray P38 (12,5m)</v>
          </cell>
          <cell r="D2243" t="str">
            <v>1000m</v>
          </cell>
          <cell r="E2243">
            <v>1</v>
          </cell>
          <cell r="F2243">
            <v>532272992</v>
          </cell>
          <cell r="G2243">
            <v>56932600</v>
          </cell>
        </row>
        <row r="2244">
          <cell r="B2244" t="str">
            <v>AD.43111</v>
          </cell>
          <cell r="C2244" t="str">
            <v>Ñaët ñöôøng saét ñoùn tieãn khoå 1,00m, taø veït goã, ñeäm saét, ray P43-38 (12,5 m)</v>
          </cell>
          <cell r="D2244" t="str">
            <v>1000m</v>
          </cell>
          <cell r="E2244">
            <v>1</v>
          </cell>
          <cell r="F2244">
            <v>725302976</v>
          </cell>
          <cell r="G2244">
            <v>30303500</v>
          </cell>
        </row>
        <row r="2245">
          <cell r="B2245" t="str">
            <v>AD.43211</v>
          </cell>
          <cell r="C2245" t="str">
            <v>Ñaët ñöôøng saét ñoùn tieãn khoå 1,00m, taø veït goã, khoâng ñeäm saét, ray P43-38 (12 m)</v>
          </cell>
          <cell r="D2245" t="str">
            <v>1000m</v>
          </cell>
          <cell r="E2245">
            <v>1</v>
          </cell>
          <cell r="F2245">
            <v>706321984</v>
          </cell>
          <cell r="G2245">
            <v>24121100</v>
          </cell>
        </row>
        <row r="2246">
          <cell r="B2246" t="str">
            <v>AD.43221</v>
          </cell>
          <cell r="C2246" t="str">
            <v>Ñaët ñöôøng saét ñoùn tieãn tuyeán khoå 1,00m, taø veït goã, khoâng ñeäm saét, ray P26-25-24 (10 m)</v>
          </cell>
          <cell r="D2246" t="str">
            <v>1000m</v>
          </cell>
          <cell r="E2246">
            <v>1</v>
          </cell>
          <cell r="F2246">
            <v>620291968</v>
          </cell>
          <cell r="G2246">
            <v>22848600</v>
          </cell>
        </row>
        <row r="2247">
          <cell r="B2247" t="str">
            <v>AD.43222</v>
          </cell>
          <cell r="C2247" t="str">
            <v>Ñaët ñöôøng saét ñoùn tieãn tuyeán khoå 1,00m, taø veït goã, khoâng ñeäm saét, ray P26-25-24 (9, 58 m)</v>
          </cell>
          <cell r="D2247" t="str">
            <v>1000m</v>
          </cell>
          <cell r="E2247">
            <v>1</v>
          </cell>
          <cell r="F2247">
            <v>603158016</v>
          </cell>
          <cell r="G2247">
            <v>23766100</v>
          </cell>
        </row>
        <row r="2248">
          <cell r="B2248" t="str">
            <v>AD.43223</v>
          </cell>
          <cell r="C2248" t="str">
            <v>Ñaët ñöôøng saét ñoùn tieãn tuyeán khoå 1,00m, taø veït goã, khoâng ñeäm saét, ray P26-25-24 (8 m)</v>
          </cell>
          <cell r="D2248" t="str">
            <v>1000m</v>
          </cell>
          <cell r="E2248">
            <v>1</v>
          </cell>
          <cell r="F2248">
            <v>631497984</v>
          </cell>
          <cell r="G2248">
            <v>23415700</v>
          </cell>
        </row>
        <row r="2249">
          <cell r="B2249" t="str">
            <v>AD.43311</v>
          </cell>
          <cell r="C2249" t="str">
            <v>Ñaët ñöôøng saét ñoùn tieãn khoå 1,00m, taø veït saét, ray P26-25-24 (10 m)</v>
          </cell>
          <cell r="D2249" t="str">
            <v>1000m</v>
          </cell>
          <cell r="E2249">
            <v>1</v>
          </cell>
          <cell r="F2249">
            <v>413140000</v>
          </cell>
          <cell r="G2249">
            <v>17639000</v>
          </cell>
        </row>
        <row r="2250">
          <cell r="B2250" t="str">
            <v>AD.43312</v>
          </cell>
          <cell r="C2250" t="str">
            <v>Ñaët ñöôøng saét ñoùn tieãn khoå 1,00m, taø veït saét, ray P26-25-24 (9, 58 m)</v>
          </cell>
          <cell r="D2250" t="str">
            <v>1000m</v>
          </cell>
          <cell r="E2250">
            <v>1</v>
          </cell>
          <cell r="F2250">
            <v>400174016</v>
          </cell>
          <cell r="G2250">
            <v>17334700</v>
          </cell>
        </row>
        <row r="2251">
          <cell r="B2251" t="str">
            <v>AD.43313</v>
          </cell>
          <cell r="C2251" t="str">
            <v>Ñaët ñöôøng saét ñoùn tieãn khoå 1,00m, taø veït saét, ray P26-25-24 (8 m)</v>
          </cell>
          <cell r="D2251" t="str">
            <v>1000m</v>
          </cell>
          <cell r="E2251">
            <v>1</v>
          </cell>
          <cell r="F2251">
            <v>428352992</v>
          </cell>
          <cell r="G2251">
            <v>17837300</v>
          </cell>
        </row>
        <row r="2252">
          <cell r="B2252" t="str">
            <v>AD.43411</v>
          </cell>
          <cell r="C2252" t="str">
            <v>Ñaët ñöôøng saét ñoùn tieãn khoå 1,00m, taø veït BT, ray P43 ( 12,5 m)</v>
          </cell>
          <cell r="D2252" t="str">
            <v>1000m</v>
          </cell>
          <cell r="E2252">
            <v>1</v>
          </cell>
          <cell r="F2252">
            <v>580513024</v>
          </cell>
          <cell r="G2252">
            <v>57485800</v>
          </cell>
        </row>
        <row r="2253">
          <cell r="B2253" t="str">
            <v>AD.43412</v>
          </cell>
          <cell r="C2253" t="str">
            <v>Ñaët ñöôøng saét ñoùn tieãn khoå 1,00m, taø veït BT, ray P43 ( 12,5 m)</v>
          </cell>
          <cell r="D2253" t="str">
            <v>1000m</v>
          </cell>
          <cell r="E2253">
            <v>1</v>
          </cell>
          <cell r="F2253">
            <v>532272992</v>
          </cell>
          <cell r="G2253">
            <v>56932600</v>
          </cell>
        </row>
        <row r="2254">
          <cell r="B2254" t="str">
            <v>AD.44111</v>
          </cell>
          <cell r="C2254" t="str">
            <v>Ñaët ñöôøng saét nhaùnh, traùnh taïm khoå 1,00m, taø veït goã ñeäm saét, ray P43-38 ( 12,5 m), ñoä cong R &lt;=500m</v>
          </cell>
          <cell r="D2254" t="str">
            <v>1000m</v>
          </cell>
          <cell r="E2254">
            <v>1</v>
          </cell>
          <cell r="F2254">
            <v>686134016</v>
          </cell>
          <cell r="G2254">
            <v>32110700</v>
          </cell>
        </row>
        <row r="2255">
          <cell r="B2255" t="str">
            <v>AD.44112</v>
          </cell>
          <cell r="C2255" t="str">
            <v>Ñaët ñöôøng saét nhaùnh, traùnh taïm khoå 1,00m, taø veït goã ñeäm saét, ray P43-38 ( 12,5 m), ñoä cong R &gt;500m</v>
          </cell>
          <cell r="D2255" t="str">
            <v>1000m</v>
          </cell>
          <cell r="E2255">
            <v>1</v>
          </cell>
          <cell r="F2255">
            <v>666171008</v>
          </cell>
          <cell r="G2255">
            <v>34120800</v>
          </cell>
        </row>
        <row r="2256">
          <cell r="B2256" t="str">
            <v>AD.44221</v>
          </cell>
          <cell r="C2256" t="str">
            <v>Ñaët ñöôøng saét nhaùnh, traùnh taïm khoå 1,00m, taø veït goã, khoâng ñeäm saét, ray P33-30 (12,5 m), ñoä cong R &lt;=500m</v>
          </cell>
          <cell r="D2256" t="str">
            <v>1000m</v>
          </cell>
          <cell r="E2256">
            <v>1</v>
          </cell>
          <cell r="F2256">
            <v>622172992</v>
          </cell>
          <cell r="G2256">
            <v>28892800</v>
          </cell>
        </row>
        <row r="2257">
          <cell r="B2257" t="str">
            <v>AD.44222</v>
          </cell>
          <cell r="C2257" t="str">
            <v>Ñaët ñöôøng saét nhaùnh, traùnh taïm khoå 1,00m, taø veït goã, khoâng ñeäm saét, ray P33-30 (12 m), ñoä cong R &gt;500m</v>
          </cell>
          <cell r="D2257" t="str">
            <v>1000m</v>
          </cell>
          <cell r="E2257">
            <v>1</v>
          </cell>
          <cell r="F2257">
            <v>598280000</v>
          </cell>
          <cell r="G2257">
            <v>26831900</v>
          </cell>
        </row>
        <row r="2258">
          <cell r="B2258" t="str">
            <v>AD.44231</v>
          </cell>
          <cell r="C2258" t="str">
            <v>Ñaët ñöôøng saét nhaùnh, traùnh taïm khoå 1,00m, taø veït goã, khoâng ñeäm saét, ray P26-25-24 (10 m), ñoä cong R &lt;=500m</v>
          </cell>
          <cell r="D2258" t="str">
            <v>1000m</v>
          </cell>
          <cell r="E2258">
            <v>1</v>
          </cell>
          <cell r="F2258">
            <v>603836992</v>
          </cell>
          <cell r="G2258">
            <v>29948500</v>
          </cell>
        </row>
        <row r="2259">
          <cell r="B2259" t="str">
            <v>AD.44232</v>
          </cell>
          <cell r="C2259" t="str">
            <v>Ñaët ñöôøng saét nhaùnh, traùnh taïm khoå 1,00m, taø veït goã, khoâng ñeäm saét, ray P26-25-24 (10 m), ñoä cong R &gt;500m</v>
          </cell>
          <cell r="D2259" t="str">
            <v>1000m</v>
          </cell>
          <cell r="E2259">
            <v>1</v>
          </cell>
          <cell r="F2259">
            <v>597352000</v>
          </cell>
          <cell r="G2259">
            <v>27435900</v>
          </cell>
        </row>
        <row r="2260">
          <cell r="B2260" t="str">
            <v>AD.44241</v>
          </cell>
          <cell r="C2260" t="str">
            <v>Ñaët ñöôøng saét nhaùnh, traùnh taïm khoå 1,00m, taø veït goã, khoâng ñeäm saét, ray P26-25-24 (9, 58 m), ñoä cong R &lt;=500m</v>
          </cell>
          <cell r="D2260" t="str">
            <v>1000m</v>
          </cell>
          <cell r="E2260">
            <v>1</v>
          </cell>
          <cell r="F2260">
            <v>584222976</v>
          </cell>
          <cell r="G2260">
            <v>29496700</v>
          </cell>
        </row>
        <row r="2261">
          <cell r="B2261" t="str">
            <v>AD.44242</v>
          </cell>
          <cell r="C2261" t="str">
            <v>Ñaët ñöôøng saét nhaùnh, traùnh taïm khoå 1,00m, taø veït goã, khoâng ñeäm saét, ray P26-25-24 (9, 58 m), ñoä cong R &gt;500m</v>
          </cell>
          <cell r="D2261" t="str">
            <v>1000m</v>
          </cell>
          <cell r="E2261">
            <v>1</v>
          </cell>
          <cell r="F2261">
            <v>578129984</v>
          </cell>
          <cell r="G2261">
            <v>26882700</v>
          </cell>
        </row>
        <row r="2262">
          <cell r="B2262" t="str">
            <v>AD.44251</v>
          </cell>
          <cell r="C2262" t="str">
            <v>Ñaët ñöôøng saét nhaùnh, traùnh taïm khoå 1,00m, taø veït goã, khoâng ñeäm saét, ray P26-25-24 (8 m), ñoä cong R &lt;=500m</v>
          </cell>
          <cell r="D2262" t="str">
            <v>1000m</v>
          </cell>
          <cell r="E2262">
            <v>1</v>
          </cell>
          <cell r="F2262">
            <v>614702976</v>
          </cell>
          <cell r="G2262">
            <v>30349600</v>
          </cell>
        </row>
        <row r="2263">
          <cell r="B2263" t="str">
            <v>AD.44252</v>
          </cell>
          <cell r="C2263" t="str">
            <v>Ñaët ñöôøng saét nhaùnh, traùnh taïm khoå 1,00m, taø veït goã, khoâng ñeäm saét, ray P26-25-24 (8 m), ñoä cong R &gt;500m</v>
          </cell>
          <cell r="D2263" t="str">
            <v>1000m</v>
          </cell>
          <cell r="E2263">
            <v>1</v>
          </cell>
          <cell r="F2263">
            <v>606633984</v>
          </cell>
          <cell r="G2263">
            <v>27186900</v>
          </cell>
        </row>
        <row r="2264">
          <cell r="B2264" t="str">
            <v>AD.44311</v>
          </cell>
          <cell r="C2264" t="str">
            <v>Ñaët ñöôøng saét nhaùnh, traùnh taïm khoå 1,00m, taø veït saét, ray P26-25-24 (10 m), ñoä cong R &lt;=500m</v>
          </cell>
          <cell r="D2264" t="str">
            <v>1000m</v>
          </cell>
          <cell r="E2264">
            <v>1</v>
          </cell>
          <cell r="F2264">
            <v>413140000</v>
          </cell>
          <cell r="G2264">
            <v>26735100</v>
          </cell>
        </row>
        <row r="2265">
          <cell r="B2265" t="str">
            <v>AD.44312</v>
          </cell>
          <cell r="C2265" t="str">
            <v>Ñaët ñöôøng saét nhaùnh, traùnh taïm khoå 1,00m, taø veït saét, ray P26-25-24 (10 m), ñoä cong R &gt;500m</v>
          </cell>
          <cell r="D2265" t="str">
            <v>1000m</v>
          </cell>
          <cell r="E2265">
            <v>1</v>
          </cell>
          <cell r="F2265">
            <v>403060000</v>
          </cell>
          <cell r="G2265">
            <v>23720000</v>
          </cell>
        </row>
        <row r="2266">
          <cell r="B2266" t="str">
            <v>AD.44321</v>
          </cell>
          <cell r="C2266" t="str">
            <v>Ñaët ñöôøng saét nhaùnh, traùnh taïm khoå 1,00m, taø veït saét, ray P26-25-24 (9, 58 m), ñoä cong R &lt;=500m</v>
          </cell>
          <cell r="D2266" t="str">
            <v>1000m</v>
          </cell>
          <cell r="E2266">
            <v>1</v>
          </cell>
          <cell r="F2266">
            <v>400174016</v>
          </cell>
          <cell r="G2266">
            <v>26131200</v>
          </cell>
        </row>
        <row r="2267">
          <cell r="B2267" t="str">
            <v>AD.44322</v>
          </cell>
          <cell r="C2267" t="str">
            <v>Ñaët ñöôøng saét nhaùnh, traùnh taïm khoå 1,00m, taø veït saét, ray P26-25-24 (9, 58 m), ñoä cong R &gt;500m</v>
          </cell>
          <cell r="D2267" t="str">
            <v>1000m</v>
          </cell>
          <cell r="E2267">
            <v>1</v>
          </cell>
          <cell r="F2267">
            <v>389687008</v>
          </cell>
          <cell r="G2267">
            <v>23014600</v>
          </cell>
        </row>
        <row r="2268">
          <cell r="B2268" t="str">
            <v>AD.44331</v>
          </cell>
          <cell r="C2268" t="str">
            <v>Ñaët ñöôøng saét nhaùnh, traùnh taïm khoå 1,00m, taø veït saét, ray P26-25-24 (8m), ñoä cong R &lt;=500m</v>
          </cell>
          <cell r="D2268" t="str">
            <v>1000m</v>
          </cell>
          <cell r="E2268">
            <v>1</v>
          </cell>
          <cell r="F2268">
            <v>453478016</v>
          </cell>
          <cell r="G2268">
            <v>27034800</v>
          </cell>
        </row>
        <row r="2269">
          <cell r="B2269" t="str">
            <v>AD.44332</v>
          </cell>
          <cell r="C2269" t="str">
            <v>Ñaët ñöôøng saét nhaùnh, traùnh taïm khoå 1,00m, taø veït saét, ray P26-25-24 (8 m), ñoä cong R &gt;500m</v>
          </cell>
          <cell r="D2269" t="str">
            <v>1000m</v>
          </cell>
          <cell r="E2269">
            <v>1</v>
          </cell>
          <cell r="F2269">
            <v>496150016</v>
          </cell>
          <cell r="G2269">
            <v>23268200</v>
          </cell>
        </row>
        <row r="2270">
          <cell r="B2270" t="str">
            <v>AD.45111</v>
          </cell>
          <cell r="C2270" t="str">
            <v>Ñaët ñöôøng saét chính tuyeán khoå 1,435m, loaïi naëng vaø loaïi vöøa, taø veït goã ñeäm saét, ray P43 ( 12,5 m), ñoä cong R &lt;=500m</v>
          </cell>
          <cell r="D2270" t="str">
            <v>1000m</v>
          </cell>
          <cell r="E2270">
            <v>1</v>
          </cell>
          <cell r="F2270">
            <v>842294976</v>
          </cell>
          <cell r="G2270">
            <v>49399400</v>
          </cell>
        </row>
        <row r="2271">
          <cell r="B2271" t="str">
            <v>AD.45112</v>
          </cell>
          <cell r="C2271" t="str">
            <v>Ñaët ñöôøng saét chính tuyeán khoå 1,435m loaïi naëng vaø loaïi vöøa, taø veït goã ñeäm saét, ray P43 ( 12,5 m), ñoä cong R &gt;500m</v>
          </cell>
          <cell r="D2271" t="str">
            <v>1000m</v>
          </cell>
          <cell r="E2271">
            <v>1</v>
          </cell>
          <cell r="F2271">
            <v>805062976</v>
          </cell>
          <cell r="G2271">
            <v>44420200</v>
          </cell>
        </row>
        <row r="2272">
          <cell r="B2272" t="str">
            <v>AD.45121</v>
          </cell>
          <cell r="C2272" t="str">
            <v>Ñaët ñöôøng saét chính tuyeán khoå 1,435m loaïi naëng vaø loaïi vöøa, taø veït goã ñeäm saét, ray P38 ( 12,5 m), ñoä cong R &lt;=500m</v>
          </cell>
          <cell r="D2272" t="str">
            <v>1000m</v>
          </cell>
          <cell r="E2272">
            <v>1</v>
          </cell>
          <cell r="F2272">
            <v>795017984</v>
          </cell>
          <cell r="G2272">
            <v>48389700</v>
          </cell>
        </row>
        <row r="2273">
          <cell r="B2273" t="str">
            <v>AD.45122</v>
          </cell>
          <cell r="C2273" t="str">
            <v>Ñaët ñöôøng saét chính tuyeán khoå 1,435m loaïi naëng vaø loaïi vöøa, taø veït goã ñeäm saét, ray P38 ( 12,5 m), ñoä cong R &gt;500m</v>
          </cell>
          <cell r="D2273" t="str">
            <v>1000m</v>
          </cell>
          <cell r="E2273">
            <v>1</v>
          </cell>
          <cell r="F2273">
            <v>755854976</v>
          </cell>
          <cell r="G2273">
            <v>43415200</v>
          </cell>
        </row>
        <row r="2274">
          <cell r="B2274" t="str">
            <v>AD.45211</v>
          </cell>
          <cell r="C2274" t="str">
            <v>Ñaët ñöôøng chính khoå 1,435m trong ga xí nghieäp, taø veït goã ñeäm saét, ray P43-44</v>
          </cell>
          <cell r="D2274" t="str">
            <v>1000m</v>
          </cell>
          <cell r="E2274">
            <v>1</v>
          </cell>
          <cell r="F2274">
            <v>804094976</v>
          </cell>
          <cell r="G2274">
            <v>40349300</v>
          </cell>
        </row>
        <row r="2275">
          <cell r="B2275" t="str">
            <v>AD.45212</v>
          </cell>
          <cell r="C2275" t="str">
            <v>Ñaët ñöôøng saét chính khoå 1,435m trong ga xí nghieäp, taø veït goã ñeäm saét, ray P38-41</v>
          </cell>
          <cell r="D2275" t="str">
            <v>1000m</v>
          </cell>
          <cell r="E2275">
            <v>1</v>
          </cell>
          <cell r="F2275">
            <v>755854976</v>
          </cell>
          <cell r="G2275">
            <v>40252500</v>
          </cell>
        </row>
        <row r="2276">
          <cell r="B2276" t="str">
            <v>AD.45221</v>
          </cell>
          <cell r="C2276" t="str">
            <v>Ñaët ñöôøng saét nhaùnh, traùnh taïm khoå 1,435m, taø veït goã ñeäm saét, ray P43-44, P38-41,ñoä cong R&lt;=500m</v>
          </cell>
          <cell r="D2276" t="str">
            <v>1000m</v>
          </cell>
          <cell r="E2276">
            <v>1</v>
          </cell>
          <cell r="F2276">
            <v>765667008</v>
          </cell>
          <cell r="G2276">
            <v>46985900</v>
          </cell>
        </row>
        <row r="2277">
          <cell r="B2277" t="str">
            <v>AD.45222</v>
          </cell>
          <cell r="C2277" t="str">
            <v>Ñaët ñöôøng saét nhaùnh, traùnh taïm khoå 1,435m, taø veït goã ñeäm saét, ray P43-44, P38-41,ñoä cong R &gt;500m</v>
          </cell>
          <cell r="D2277" t="str">
            <v>1000m</v>
          </cell>
          <cell r="E2277">
            <v>1</v>
          </cell>
          <cell r="F2277">
            <v>765675008</v>
          </cell>
          <cell r="G2277">
            <v>42009100</v>
          </cell>
        </row>
        <row r="2278">
          <cell r="B2278" t="str">
            <v>AD.45311</v>
          </cell>
          <cell r="C2278" t="str">
            <v>Ñaët ñöôøng saét nhaùnh, traùnh taïm khoå 1,435m, taø veït goã ñeäm saét, ray P43-44, P38-41,ñoä cong R&lt;=500m</v>
          </cell>
          <cell r="D2278" t="str">
            <v>1000m</v>
          </cell>
          <cell r="E2278">
            <v>1</v>
          </cell>
          <cell r="F2278">
            <v>765667008</v>
          </cell>
          <cell r="G2278">
            <v>46985900</v>
          </cell>
        </row>
        <row r="2279">
          <cell r="B2279" t="str">
            <v>AD.45312</v>
          </cell>
          <cell r="C2279" t="str">
            <v>Ñaët ñöôøng saét nhaùnh, traùnh taïm khoå 1,435m, taø veït goã ñeäm saét, ray P43-44, P38-41,ñoä cong R &gt;500m</v>
          </cell>
          <cell r="D2279" t="str">
            <v>1000m</v>
          </cell>
          <cell r="E2279">
            <v>1</v>
          </cell>
          <cell r="F2279">
            <v>765675008</v>
          </cell>
          <cell r="G2279">
            <v>42009100</v>
          </cell>
        </row>
        <row r="2280">
          <cell r="B2280" t="str">
            <v>AD.45411</v>
          </cell>
          <cell r="C2280" t="str">
            <v>Ñaët ñöôøng saét chính tuyeán khoå 1,435m, loaïi vöøa vaø nheï, taø veït goã ñeäm saét, ray P43-44, ñoä cong R &lt;=500m</v>
          </cell>
          <cell r="D2280" t="str">
            <v>1000m</v>
          </cell>
          <cell r="E2280">
            <v>1</v>
          </cell>
          <cell r="F2280">
            <v>804094976</v>
          </cell>
          <cell r="G2280">
            <v>45374600</v>
          </cell>
        </row>
        <row r="2281">
          <cell r="B2281" t="str">
            <v>AD.45412</v>
          </cell>
          <cell r="C2281" t="str">
            <v>Ñaët ñöôøng saét chính tuyeán khoå 1,435m loaïi vöøa vaø nheï, taø veït goã ñeäm saét, ray P43-44, ñoä cong R &gt;500m</v>
          </cell>
          <cell r="D2281" t="str">
            <v>1000m</v>
          </cell>
          <cell r="E2281">
            <v>1</v>
          </cell>
          <cell r="F2281">
            <v>764696000</v>
          </cell>
          <cell r="G2281">
            <v>40400100</v>
          </cell>
        </row>
        <row r="2282">
          <cell r="B2282" t="str">
            <v>AD.45421</v>
          </cell>
          <cell r="C2282" t="str">
            <v>Ñaët ñöôøng saét chính tuyeán khoå 1,435m loaïi vöøa vaø nheï, taø veït goã ñeäm saét, ray P38-41,ñoä cong R &lt;=500m</v>
          </cell>
          <cell r="D2282" t="str">
            <v>1000m</v>
          </cell>
          <cell r="E2282">
            <v>1</v>
          </cell>
          <cell r="F2282">
            <v>755854976</v>
          </cell>
          <cell r="G2282">
            <v>44272700</v>
          </cell>
        </row>
        <row r="2283">
          <cell r="B2283" t="str">
            <v>AD.45422</v>
          </cell>
          <cell r="C2283" t="str">
            <v>Ñaët ñöôøng saét chính tuyeán khoå 1,435m loaïi vöøa vaø nheï, taø veït goã ñeäm saét, ray P38-41,ñoä cong R &gt;500m</v>
          </cell>
          <cell r="D2283" t="str">
            <v>1000m</v>
          </cell>
          <cell r="E2283">
            <v>1</v>
          </cell>
          <cell r="F2283">
            <v>716456000</v>
          </cell>
          <cell r="G2283">
            <v>39293600</v>
          </cell>
        </row>
        <row r="2284">
          <cell r="B2284" t="str">
            <v>AD.46111</v>
          </cell>
          <cell r="C2284" t="str">
            <v>Ñaët ñöôøng saét ñöôøng ga xí nghieäp, taø veït goã ñeäm saét, ray P43- P44</v>
          </cell>
          <cell r="D2284" t="str">
            <v>1000m</v>
          </cell>
          <cell r="E2284">
            <v>1</v>
          </cell>
          <cell r="F2284">
            <v>919872000</v>
          </cell>
          <cell r="G2284">
            <v>51404800</v>
          </cell>
        </row>
        <row r="2285">
          <cell r="B2285" t="str">
            <v>AD.46112</v>
          </cell>
          <cell r="C2285" t="str">
            <v>Ñaët ñöôøng saét ñöôøng ga xí nghieäp, taø veït goã ñeäm saét, ray P38</v>
          </cell>
          <cell r="D2285" t="str">
            <v>1000m</v>
          </cell>
          <cell r="E2285">
            <v>1</v>
          </cell>
          <cell r="F2285">
            <v>847512000</v>
          </cell>
          <cell r="G2285">
            <v>50399800</v>
          </cell>
        </row>
        <row r="2286">
          <cell r="B2286" t="str">
            <v>AD.46211</v>
          </cell>
          <cell r="C2286" t="str">
            <v>Ñaët ñöôøng saét ñöôøng nhaùnh, traùnh taïm khoå 1,435m, taø veït goã ñeäm saét, ray P43- P38, ñoä cong R&lt;=500m</v>
          </cell>
          <cell r="D2286" t="str">
            <v>1000m</v>
          </cell>
          <cell r="E2286">
            <v>1</v>
          </cell>
          <cell r="F2286">
            <v>879726976</v>
          </cell>
          <cell r="G2286">
            <v>53216700</v>
          </cell>
        </row>
        <row r="2287">
          <cell r="B2287" t="str">
            <v>AD.46212</v>
          </cell>
          <cell r="C2287" t="str">
            <v>Ñaët ñöôøng saét nhaùnh, traùnh taïm khoå 1,435m, taø veït goã ñeäm saét, ray P43-P38, ñoä cong R &gt;500m</v>
          </cell>
          <cell r="D2287" t="str">
            <v>1000m</v>
          </cell>
          <cell r="E2287">
            <v>1</v>
          </cell>
          <cell r="F2287">
            <v>859547008</v>
          </cell>
          <cell r="G2287">
            <v>49851200</v>
          </cell>
        </row>
        <row r="2288">
          <cell r="B2288" t="str">
            <v>AD.51110</v>
          </cell>
          <cell r="C2288" t="str">
            <v>Laép ñaët thanh giaèng cöï ly cho ñöôøng 1,00m vaø 1,435m, loaïi 5 thanh giaèng cho moät caàu ray</v>
          </cell>
          <cell r="D2288" t="str">
            <v>1Km coù thanh</v>
          </cell>
          <cell r="E2288">
            <v>1</v>
          </cell>
          <cell r="F2288">
            <v>5000000</v>
          </cell>
          <cell r="G2288">
            <v>1470690</v>
          </cell>
        </row>
        <row r="2289">
          <cell r="B2289" t="str">
            <v>AD.51120</v>
          </cell>
          <cell r="C2289" t="str">
            <v>Laép ñaët thanh giaèng cöï ly cho ñöôøng 1,00m vaø 1,435m, loaïi 3 thanh giaèng cho moät caàu ray</v>
          </cell>
          <cell r="D2289" t="str">
            <v>1Km coù thanh</v>
          </cell>
          <cell r="E2289">
            <v>1</v>
          </cell>
          <cell r="F2289">
            <v>3000000</v>
          </cell>
          <cell r="G2289">
            <v>880567</v>
          </cell>
        </row>
        <row r="2290">
          <cell r="B2290" t="str">
            <v>AD.51210</v>
          </cell>
          <cell r="C2290" t="str">
            <v>Laép thieát bò phoøng xoâ cho ñöôøng 1,00m vaø 1435m Doác &lt;=5% 2 chieàu</v>
          </cell>
          <cell r="D2290" t="str">
            <v>1Km coù phoøng xoâ</v>
          </cell>
          <cell r="E2290">
            <v>1</v>
          </cell>
          <cell r="F2290">
            <v>46400000</v>
          </cell>
          <cell r="G2290">
            <v>1378480</v>
          </cell>
        </row>
        <row r="2291">
          <cell r="B2291" t="str">
            <v>AD.51220</v>
          </cell>
          <cell r="C2291" t="str">
            <v>Laép thieát bò phoøng xoâ cho ñöôøng 1,00m vaø 1435m Doác &gt;5% 1 chieàu</v>
          </cell>
          <cell r="D2291" t="str">
            <v>1Km coù phoøng xoâ</v>
          </cell>
          <cell r="E2291">
            <v>1</v>
          </cell>
          <cell r="F2291">
            <v>80000000</v>
          </cell>
          <cell r="G2291">
            <v>2208330</v>
          </cell>
        </row>
        <row r="2292">
          <cell r="B2292" t="str">
            <v>AD.51230</v>
          </cell>
          <cell r="C2292" t="str">
            <v>Laép thieát bò phoøng xoâ cho ñöôøng 1,00m vaø 1435m Taøu haõm tröôùc ga 1 chieàu</v>
          </cell>
          <cell r="D2292" t="str">
            <v>1Km coù phoøng xoâ</v>
          </cell>
          <cell r="E2292">
            <v>1</v>
          </cell>
          <cell r="F2292">
            <v>40000000</v>
          </cell>
          <cell r="G2292">
            <v>1101860</v>
          </cell>
        </row>
        <row r="2293">
          <cell r="B2293" t="str">
            <v>AD.51240</v>
          </cell>
          <cell r="C2293" t="str">
            <v>Laép thieát bò phoøng xoâ cho ñöôøng 1,00m vaø 1435m Phoøng xoâ cho moät boä ghi</v>
          </cell>
          <cell r="D2293" t="str">
            <v>1Km coù phoøng xoâ</v>
          </cell>
          <cell r="E2293">
            <v>1</v>
          </cell>
          <cell r="F2293">
            <v>900000</v>
          </cell>
          <cell r="G2293">
            <v>55324</v>
          </cell>
        </row>
        <row r="2294">
          <cell r="B2294" t="str">
            <v>AD.51310</v>
          </cell>
          <cell r="C2294" t="str">
            <v>Laép giaù ray döï phoøng</v>
          </cell>
          <cell r="D2294" t="str">
            <v>1Km ñöôøng</v>
          </cell>
          <cell r="E2294">
            <v>1</v>
          </cell>
          <cell r="F2294">
            <v>4566500</v>
          </cell>
          <cell r="G2294">
            <v>55324</v>
          </cell>
        </row>
        <row r="2295">
          <cell r="B2295" t="str">
            <v>AD.52110</v>
          </cell>
          <cell r="C2295" t="str">
            <v>Ñaët ghi ñöôøng saét khoå 1,00m Tg 1/10 daøi 21,414m</v>
          </cell>
          <cell r="D2295" t="str">
            <v>boä</v>
          </cell>
          <cell r="E2295">
            <v>1</v>
          </cell>
          <cell r="F2295">
            <v>13949400</v>
          </cell>
          <cell r="G2295">
            <v>3365520</v>
          </cell>
        </row>
        <row r="2296">
          <cell r="B2296" t="str">
            <v>AD.52120</v>
          </cell>
          <cell r="C2296" t="str">
            <v>Ñaët ghi ñöôøng saét khoå 1,00m Tg 1/10 daøi 24, 00m</v>
          </cell>
          <cell r="D2296" t="str">
            <v>boä</v>
          </cell>
          <cell r="E2296">
            <v>1</v>
          </cell>
          <cell r="F2296">
            <v>12512300</v>
          </cell>
          <cell r="G2296">
            <v>3365520</v>
          </cell>
        </row>
        <row r="2297">
          <cell r="B2297" t="str">
            <v>AD.52130</v>
          </cell>
          <cell r="C2297" t="str">
            <v>Ñaët ghi ñöôøng saét khoå 1,00m Tg 1/9 daøi 22,312m</v>
          </cell>
          <cell r="D2297" t="str">
            <v>boä</v>
          </cell>
          <cell r="E2297">
            <v>1</v>
          </cell>
          <cell r="F2297">
            <v>12029900</v>
          </cell>
          <cell r="G2297">
            <v>3365520</v>
          </cell>
        </row>
        <row r="2298">
          <cell r="B2298" t="str">
            <v>AD.52210</v>
          </cell>
          <cell r="C2298" t="str">
            <v>Ñaët ghi ñöôøng saét khoå 1,435m Ray P43 Tg 1/10 daøi 34, 41m</v>
          </cell>
          <cell r="D2298" t="str">
            <v>boä</v>
          </cell>
          <cell r="E2298">
            <v>1</v>
          </cell>
          <cell r="F2298">
            <v>18154300</v>
          </cell>
          <cell r="G2298">
            <v>3619090</v>
          </cell>
        </row>
        <row r="2299">
          <cell r="B2299" t="str">
            <v>AD.52211</v>
          </cell>
          <cell r="C2299" t="str">
            <v>Ñaët ghi ñöôøng loàng ray P43-38 Tg 1/10 daøi 24, 552m</v>
          </cell>
          <cell r="D2299" t="str">
            <v>boä</v>
          </cell>
          <cell r="E2299">
            <v>1</v>
          </cell>
          <cell r="F2299">
            <v>14510200</v>
          </cell>
          <cell r="G2299">
            <v>4504260</v>
          </cell>
        </row>
        <row r="2300">
          <cell r="B2300" t="str">
            <v>AD.52212</v>
          </cell>
          <cell r="C2300" t="str">
            <v>Ñaët ghi ñöôøng loàng ray P43-38 Tg 1/9 daøi 24, 522m</v>
          </cell>
          <cell r="D2300" t="str">
            <v>boä</v>
          </cell>
          <cell r="E2300">
            <v>1</v>
          </cell>
          <cell r="F2300">
            <v>14733300</v>
          </cell>
          <cell r="G2300">
            <v>4504260</v>
          </cell>
        </row>
        <row r="2301">
          <cell r="B2301" t="str">
            <v>AD.52321</v>
          </cell>
          <cell r="C2301" t="str">
            <v>Ñaët ghi ñöôøng loàng ray P43-38 Tg 1/9 daøi 24, 522m</v>
          </cell>
          <cell r="D2301" t="str">
            <v>boä</v>
          </cell>
          <cell r="E2301">
            <v>1</v>
          </cell>
          <cell r="F2301">
            <v>14733300</v>
          </cell>
          <cell r="G2301">
            <v>4504260</v>
          </cell>
        </row>
        <row r="2302">
          <cell r="B2302" t="str">
            <v>AD.61111</v>
          </cell>
          <cell r="C2302" t="str">
            <v>Laøm neàn ñaù ba laùt ñöôøng taø veït goã 1,00m</v>
          </cell>
          <cell r="D2302" t="str">
            <v>m³</v>
          </cell>
          <cell r="E2302">
            <v>1</v>
          </cell>
          <cell r="F2302">
            <v>120750</v>
          </cell>
          <cell r="G2302">
            <v>45181</v>
          </cell>
        </row>
        <row r="2303">
          <cell r="B2303" t="str">
            <v>AD.61112</v>
          </cell>
          <cell r="C2303" t="str">
            <v>Laøm neàn ñaù ba laùt ñöôøng taø veït goã 1,435m</v>
          </cell>
          <cell r="D2303" t="str">
            <v>m³</v>
          </cell>
          <cell r="E2303">
            <v>1</v>
          </cell>
          <cell r="F2303">
            <v>120750</v>
          </cell>
          <cell r="G2303">
            <v>46564</v>
          </cell>
        </row>
        <row r="2304">
          <cell r="B2304" t="str">
            <v>AD.61121</v>
          </cell>
          <cell r="C2304" t="str">
            <v>Laøm neàn ñaù ba laùt ñöôøng taø veït saét</v>
          </cell>
          <cell r="D2304" t="str">
            <v>m³</v>
          </cell>
          <cell r="E2304">
            <v>1</v>
          </cell>
          <cell r="F2304">
            <v>120750</v>
          </cell>
          <cell r="G2304">
            <v>50713</v>
          </cell>
        </row>
        <row r="2305">
          <cell r="B2305" t="str">
            <v>AD.61122</v>
          </cell>
          <cell r="C2305" t="str">
            <v>Laøm neàn ñaù ba laùt ñöôøng taø veït BT</v>
          </cell>
          <cell r="D2305" t="str">
            <v>m³</v>
          </cell>
          <cell r="E2305">
            <v>1</v>
          </cell>
          <cell r="F2305">
            <v>120750</v>
          </cell>
          <cell r="G2305">
            <v>47486</v>
          </cell>
        </row>
        <row r="2306">
          <cell r="B2306" t="str">
            <v>AD.61210</v>
          </cell>
          <cell r="C2306" t="str">
            <v>Laøm neàn ñaù ba laùt ghi ñöôøng 1,00m</v>
          </cell>
          <cell r="D2306" t="str">
            <v>m³</v>
          </cell>
          <cell r="E2306">
            <v>1</v>
          </cell>
          <cell r="F2306">
            <v>120750</v>
          </cell>
          <cell r="G2306">
            <v>50713</v>
          </cell>
        </row>
        <row r="2307">
          <cell r="B2307" t="str">
            <v>AD.61220</v>
          </cell>
          <cell r="C2307" t="str">
            <v>Laøm neàn ñaù ba laùt ghi ñöôøng 1,435m</v>
          </cell>
          <cell r="D2307" t="str">
            <v>m³</v>
          </cell>
          <cell r="E2307">
            <v>1</v>
          </cell>
          <cell r="F2307">
            <v>120750</v>
          </cell>
          <cell r="G2307">
            <v>55324</v>
          </cell>
        </row>
        <row r="2308">
          <cell r="B2308" t="str">
            <v>AD.62110</v>
          </cell>
          <cell r="C2308" t="str">
            <v>Saûn xuaát ñöôøng tröôït haàm ñöùng, haàm nghieâng baèng theùp hình</v>
          </cell>
          <cell r="D2308" t="str">
            <v>taán</v>
          </cell>
          <cell r="E2308">
            <v>1</v>
          </cell>
          <cell r="F2308">
            <v>7904540</v>
          </cell>
          <cell r="G2308">
            <v>215961</v>
          </cell>
          <cell r="H2308">
            <v>250893</v>
          </cell>
        </row>
        <row r="2309">
          <cell r="B2309" t="str">
            <v>AD.62210</v>
          </cell>
          <cell r="C2309" t="str">
            <v>Laép döïng thaùo dôõ ñöôøng tröôït haàm ñöùng</v>
          </cell>
          <cell r="D2309" t="str">
            <v>taán</v>
          </cell>
          <cell r="E2309">
            <v>1</v>
          </cell>
          <cell r="F2309">
            <v>246659</v>
          </cell>
          <cell r="G2309">
            <v>1857770</v>
          </cell>
          <cell r="H2309">
            <v>458516</v>
          </cell>
        </row>
        <row r="2310">
          <cell r="B2310" t="str">
            <v>AD.62220</v>
          </cell>
          <cell r="C2310" t="str">
            <v>Laép döïng thaùo dôõ ñöôøng tröôït haàm nghieâng</v>
          </cell>
          <cell r="D2310" t="str">
            <v>taán</v>
          </cell>
          <cell r="E2310">
            <v>1</v>
          </cell>
          <cell r="F2310">
            <v>272411</v>
          </cell>
          <cell r="G2310">
            <v>2083090</v>
          </cell>
          <cell r="H2310">
            <v>509518</v>
          </cell>
        </row>
        <row r="2311">
          <cell r="B2311" t="str">
            <v>AD.63110</v>
          </cell>
          <cell r="C2311" t="str">
            <v>Laép ñaët, thaùo dôõ ñöôøng gooøng taïm khoå 0,9m, taø veït goã, ray P24 trong haàm</v>
          </cell>
          <cell r="D2311" t="str">
            <v>m</v>
          </cell>
          <cell r="E2311">
            <v>1</v>
          </cell>
          <cell r="F2311">
            <v>792040</v>
          </cell>
          <cell r="G2311">
            <v>45181</v>
          </cell>
        </row>
        <row r="2312">
          <cell r="B2312" t="str">
            <v>AD.71110</v>
          </cell>
          <cell r="C2312" t="str">
            <v>Laép ñaët heä thoáng thoâng tin - tín hieäu, troàng coät Km</v>
          </cell>
          <cell r="D2312" t="str">
            <v>caùi</v>
          </cell>
          <cell r="E2312">
            <v>1</v>
          </cell>
          <cell r="F2312">
            <v>68933</v>
          </cell>
          <cell r="G2312">
            <v>13831</v>
          </cell>
        </row>
        <row r="2313">
          <cell r="B2313" t="str">
            <v>AD.71210</v>
          </cell>
          <cell r="C2313" t="str">
            <v>Laép ñaët heä thoáng thoâng tin - tín hieäu, troàng coät vaø bieån ñöôøng voøng</v>
          </cell>
          <cell r="D2313" t="str">
            <v>ñöôøng voøng</v>
          </cell>
          <cell r="E2313">
            <v>1</v>
          </cell>
          <cell r="F2313">
            <v>159681</v>
          </cell>
          <cell r="G2313">
            <v>34577</v>
          </cell>
        </row>
        <row r="2314">
          <cell r="B2314" t="str">
            <v>AD.71310</v>
          </cell>
          <cell r="C2314" t="str">
            <v>Laép ñaët heä thoáng thoâng tin - tín hieäu, troàng bieån ñoåi doác (hoaëc troàng doác xung ñoät)</v>
          </cell>
          <cell r="D2314" t="str">
            <v>caùi</v>
          </cell>
          <cell r="E2314">
            <v>1</v>
          </cell>
          <cell r="F2314">
            <v>35704</v>
          </cell>
          <cell r="G2314">
            <v>6915</v>
          </cell>
        </row>
        <row r="2315">
          <cell r="B2315" t="str">
            <v>AD.71410</v>
          </cell>
          <cell r="C2315" t="str">
            <v>Laép ñaët heä thoáng thoâng tin - tín hieäu, troàng bieån keùo coøi (hoaëc bieån baùo ñöôøng ngang, bieån baùo chuù yù taàu hoaû)</v>
          </cell>
          <cell r="D2315" t="str">
            <v>caùi</v>
          </cell>
          <cell r="E2315">
            <v>1</v>
          </cell>
          <cell r="F2315">
            <v>37316</v>
          </cell>
          <cell r="G2315">
            <v>13831</v>
          </cell>
        </row>
        <row r="2316">
          <cell r="B2316" t="str">
            <v>AD.71511</v>
          </cell>
          <cell r="C2316" t="str">
            <v>Laép döïng coät thoâng tin hình chöõ H, daøi 6m</v>
          </cell>
          <cell r="D2316" t="str">
            <v>coät</v>
          </cell>
          <cell r="E2316">
            <v>1</v>
          </cell>
          <cell r="F2316">
            <v>458389</v>
          </cell>
          <cell r="G2316">
            <v>300739</v>
          </cell>
        </row>
        <row r="2317">
          <cell r="B2317" t="str">
            <v>AD.71512</v>
          </cell>
          <cell r="C2317" t="str">
            <v>Laép döïng coät thoâng tin hình chöõ H, daøi 7m</v>
          </cell>
          <cell r="D2317" t="str">
            <v>coät</v>
          </cell>
          <cell r="E2317">
            <v>1</v>
          </cell>
          <cell r="F2317">
            <v>571029</v>
          </cell>
          <cell r="G2317">
            <v>371384</v>
          </cell>
        </row>
        <row r="2318">
          <cell r="B2318" t="str">
            <v>AD.71513</v>
          </cell>
          <cell r="C2318" t="str">
            <v>Laép döïng coät thoâng tin hình chöõ H, daøi 8m</v>
          </cell>
          <cell r="D2318" t="str">
            <v>coät</v>
          </cell>
          <cell r="E2318">
            <v>1</v>
          </cell>
          <cell r="F2318">
            <v>679781</v>
          </cell>
          <cell r="G2318">
            <v>442820</v>
          </cell>
        </row>
        <row r="2319">
          <cell r="B2319" t="str">
            <v>AD.71514</v>
          </cell>
          <cell r="C2319" t="str">
            <v>Laép döïng coät thoâng tin hình chöõ H, daøi 9m</v>
          </cell>
          <cell r="D2319" t="str">
            <v>coät</v>
          </cell>
          <cell r="E2319">
            <v>1</v>
          </cell>
          <cell r="F2319">
            <v>737679</v>
          </cell>
          <cell r="G2319">
            <v>517807</v>
          </cell>
        </row>
        <row r="2320">
          <cell r="B2320" t="str">
            <v>AD.71521</v>
          </cell>
          <cell r="C2320" t="str">
            <v>Laép döïng coät ñaùnh daáu 1,2m</v>
          </cell>
          <cell r="D2320" t="str">
            <v>coät</v>
          </cell>
          <cell r="E2320">
            <v>1</v>
          </cell>
          <cell r="F2320">
            <v>35350</v>
          </cell>
          <cell r="G2320">
            <v>37494</v>
          </cell>
        </row>
        <row r="2321">
          <cell r="B2321" t="str">
            <v>AD.71531</v>
          </cell>
          <cell r="C2321" t="str">
            <v>Laép döïng coät tín hieäu daøi 7,5m</v>
          </cell>
          <cell r="D2321" t="str">
            <v>coät</v>
          </cell>
          <cell r="E2321">
            <v>1</v>
          </cell>
          <cell r="F2321">
            <v>630000</v>
          </cell>
          <cell r="G2321">
            <v>782221</v>
          </cell>
        </row>
        <row r="2322">
          <cell r="B2322" t="str">
            <v>AD.71532</v>
          </cell>
          <cell r="C2322" t="str">
            <v>Laép döïng coät tín hieäu daøi 8,5m</v>
          </cell>
          <cell r="D2322" t="str">
            <v>coät</v>
          </cell>
          <cell r="E2322">
            <v>1</v>
          </cell>
          <cell r="F2322">
            <v>735000</v>
          </cell>
          <cell r="G2322">
            <v>855767</v>
          </cell>
        </row>
        <row r="2323">
          <cell r="B2323" t="str">
            <v>AD.71533</v>
          </cell>
          <cell r="C2323" t="str">
            <v>Laép döïng coät tín hieäu daøi 9,5m</v>
          </cell>
          <cell r="D2323" t="str">
            <v>coät</v>
          </cell>
          <cell r="E2323">
            <v>1</v>
          </cell>
          <cell r="F2323">
            <v>1260000</v>
          </cell>
          <cell r="G2323">
            <v>977776</v>
          </cell>
        </row>
        <row r="2324">
          <cell r="B2324" t="str">
            <v>AD.72111</v>
          </cell>
          <cell r="C2324" t="str">
            <v>Laép ñaët caùc phuï kieän coät tín hieäu loaïi 6m</v>
          </cell>
          <cell r="D2324" t="str">
            <v>coät</v>
          </cell>
          <cell r="E2324">
            <v>1</v>
          </cell>
          <cell r="F2324">
            <v>3166130</v>
          </cell>
          <cell r="G2324">
            <v>1277050</v>
          </cell>
        </row>
        <row r="2325">
          <cell r="B2325" t="str">
            <v>AD.72112</v>
          </cell>
          <cell r="C2325" t="str">
            <v>Laép ñaët caùc phuï kieän coät tín hieäu loaïi 7m</v>
          </cell>
          <cell r="D2325" t="str">
            <v>coät</v>
          </cell>
          <cell r="E2325">
            <v>1</v>
          </cell>
          <cell r="F2325">
            <v>1282780</v>
          </cell>
          <cell r="G2325">
            <v>622390</v>
          </cell>
        </row>
        <row r="2326">
          <cell r="B2326" t="str">
            <v>AD.72121</v>
          </cell>
          <cell r="C2326" t="str">
            <v>Coät ñaùnh daáu loaïi 8m</v>
          </cell>
          <cell r="D2326" t="str">
            <v>coät</v>
          </cell>
          <cell r="E2326">
            <v>1</v>
          </cell>
          <cell r="F2326">
            <v>1086360</v>
          </cell>
          <cell r="G2326">
            <v>424148</v>
          </cell>
        </row>
        <row r="2327">
          <cell r="B2327" t="str">
            <v>AD.73111</v>
          </cell>
          <cell r="C2327" t="str">
            <v>Laép ñaët ghi tín hieäu cô khí</v>
          </cell>
          <cell r="D2327" t="str">
            <v>1 boä ghi</v>
          </cell>
          <cell r="E2327">
            <v>1</v>
          </cell>
          <cell r="F2327">
            <v>237440</v>
          </cell>
          <cell r="G2327">
            <v>654663</v>
          </cell>
        </row>
        <row r="2328">
          <cell r="B2328" t="str">
            <v>AD.73121</v>
          </cell>
          <cell r="C2328" t="str">
            <v>Laép ñaët ghi tín hieäu ñieän ñôn</v>
          </cell>
          <cell r="D2328" t="str">
            <v>1 boä ghi</v>
          </cell>
          <cell r="E2328">
            <v>1</v>
          </cell>
          <cell r="F2328">
            <v>769348</v>
          </cell>
          <cell r="G2328">
            <v>1784190</v>
          </cell>
        </row>
        <row r="2329">
          <cell r="B2329" t="str">
            <v>AD.73131</v>
          </cell>
          <cell r="C2329" t="str">
            <v>Laép ñaët ghi tín hieäu lieân ñoäng</v>
          </cell>
          <cell r="D2329" t="str">
            <v>1 boä ghi</v>
          </cell>
          <cell r="E2329">
            <v>1</v>
          </cell>
          <cell r="F2329">
            <v>2460050</v>
          </cell>
          <cell r="G2329">
            <v>4195370</v>
          </cell>
        </row>
        <row r="2330">
          <cell r="B2330" t="str">
            <v>AD.73141</v>
          </cell>
          <cell r="C2330" t="str">
            <v>Laép ñaët ghi tín hieäu loàng 3 ñaàu daây</v>
          </cell>
          <cell r="D2330" t="str">
            <v>1 boä ghi</v>
          </cell>
          <cell r="E2330">
            <v>1</v>
          </cell>
          <cell r="F2330">
            <v>714758</v>
          </cell>
          <cell r="G2330">
            <v>3806730</v>
          </cell>
        </row>
        <row r="2331">
          <cell r="B2331" t="str">
            <v>AD.74111</v>
          </cell>
          <cell r="C2331" t="str">
            <v>Keùo raûi daây saét Þ 3mm</v>
          </cell>
          <cell r="D2331" t="str">
            <v>1km/sôïi</v>
          </cell>
          <cell r="E2331">
            <v>1</v>
          </cell>
          <cell r="F2331">
            <v>455700</v>
          </cell>
          <cell r="G2331">
            <v>378045</v>
          </cell>
        </row>
        <row r="2332">
          <cell r="B2332" t="str">
            <v>AD.74112</v>
          </cell>
          <cell r="C2332" t="str">
            <v>Keùo raûi daây saét Þ 4mm</v>
          </cell>
          <cell r="D2332" t="str">
            <v>1km/sôïi</v>
          </cell>
          <cell r="E2332">
            <v>1</v>
          </cell>
          <cell r="F2332">
            <v>817950</v>
          </cell>
          <cell r="G2332">
            <v>421842</v>
          </cell>
        </row>
        <row r="2333">
          <cell r="B2333" t="str">
            <v>AD.74121</v>
          </cell>
          <cell r="C2333" t="str">
            <v>Keùo raûi daây löôõng kim Þ 2,5mm</v>
          </cell>
          <cell r="D2333" t="str">
            <v>1km/sôïi</v>
          </cell>
          <cell r="E2333">
            <v>1</v>
          </cell>
          <cell r="F2333">
            <v>978653</v>
          </cell>
          <cell r="G2333">
            <v>368824</v>
          </cell>
        </row>
        <row r="2334">
          <cell r="B2334" t="str">
            <v>AD.74122</v>
          </cell>
          <cell r="C2334" t="str">
            <v>Keùo raûi daây löôõng kim Þ 3mm</v>
          </cell>
          <cell r="D2334" t="str">
            <v>1km/sôïi</v>
          </cell>
          <cell r="E2334">
            <v>1</v>
          </cell>
          <cell r="F2334">
            <v>1394450</v>
          </cell>
          <cell r="G2334">
            <v>378045</v>
          </cell>
        </row>
        <row r="2335">
          <cell r="B2335" t="str">
            <v>AD.74211</v>
          </cell>
          <cell r="C2335" t="str">
            <v>Laép xaø thoâng tin 1,1m</v>
          </cell>
          <cell r="D2335" t="str">
            <v>1 xaø</v>
          </cell>
          <cell r="E2335">
            <v>1</v>
          </cell>
          <cell r="F2335">
            <v>39270</v>
          </cell>
          <cell r="G2335">
            <v>46564</v>
          </cell>
        </row>
        <row r="2336">
          <cell r="B2336" t="str">
            <v>AD.74212</v>
          </cell>
          <cell r="C2336" t="str">
            <v>Laép xaø thoâng tin 2,5m</v>
          </cell>
          <cell r="D2336" t="str">
            <v>1 xaø</v>
          </cell>
          <cell r="E2336">
            <v>1</v>
          </cell>
          <cell r="F2336">
            <v>61710</v>
          </cell>
          <cell r="G2336">
            <v>63622</v>
          </cell>
        </row>
        <row r="2337">
          <cell r="B2337" t="str">
            <v>AD.74310</v>
          </cell>
          <cell r="C2337" t="str">
            <v>Laép ñaët boä giaù ñôõ ñaët boä quay ghi</v>
          </cell>
          <cell r="D2337" t="str">
            <v>1 boä giaù ñôõ</v>
          </cell>
          <cell r="E2337">
            <v>1</v>
          </cell>
          <cell r="F2337">
            <v>949427</v>
          </cell>
          <cell r="G2337">
            <v>276618</v>
          </cell>
        </row>
        <row r="2338">
          <cell r="B2338" t="str">
            <v>AD.74410</v>
          </cell>
          <cell r="C2338" t="str">
            <v>Laép ñaët maïch ñieän ñöôøng ray</v>
          </cell>
          <cell r="D2338" t="str">
            <v>1 maïch</v>
          </cell>
          <cell r="E2338">
            <v>1</v>
          </cell>
          <cell r="F2338">
            <v>1674460</v>
          </cell>
          <cell r="G2338">
            <v>1632050</v>
          </cell>
        </row>
        <row r="2339">
          <cell r="B2339" t="str">
            <v>AD.74511</v>
          </cell>
          <cell r="C2339" t="str">
            <v>Laép ñaët hoäp caùp cuoái</v>
          </cell>
          <cell r="D2339" t="str">
            <v>1 hoäp</v>
          </cell>
          <cell r="E2339">
            <v>1</v>
          </cell>
          <cell r="F2339">
            <v>561488</v>
          </cell>
          <cell r="G2339">
            <v>457194</v>
          </cell>
        </row>
        <row r="2340">
          <cell r="B2340" t="str">
            <v>AD.74521</v>
          </cell>
          <cell r="C2340" t="str">
            <v>Laép ñaët hoäp caùp phaân höôùng</v>
          </cell>
          <cell r="D2340" t="str">
            <v>1 hoäp</v>
          </cell>
          <cell r="E2340">
            <v>1</v>
          </cell>
          <cell r="F2340">
            <v>798460</v>
          </cell>
          <cell r="G2340">
            <v>716602</v>
          </cell>
        </row>
        <row r="2341">
          <cell r="B2341" t="str">
            <v>AD.74531</v>
          </cell>
          <cell r="C2341" t="str">
            <v>Laép ñaët hoøm bieán theá</v>
          </cell>
          <cell r="D2341" t="str">
            <v>1 hoäp</v>
          </cell>
          <cell r="E2341">
            <v>1</v>
          </cell>
          <cell r="F2341">
            <v>384116</v>
          </cell>
          <cell r="G2341">
            <v>817483</v>
          </cell>
        </row>
        <row r="2342">
          <cell r="B2342" t="str">
            <v>AD.74610</v>
          </cell>
          <cell r="C2342" t="str">
            <v>Laép ñaët caùc loaïi rô le tín hieäu chaïy taøu</v>
          </cell>
          <cell r="D2342" t="str">
            <v>caùi</v>
          </cell>
          <cell r="E2342">
            <v>1</v>
          </cell>
          <cell r="F2342">
            <v>194700</v>
          </cell>
          <cell r="G2342">
            <v>285746</v>
          </cell>
        </row>
        <row r="2343">
          <cell r="B2343" t="str">
            <v>AD.74711</v>
          </cell>
          <cell r="C2343" t="str">
            <v>Laép ñaët toång ñaøi ñieän thoaïi nam chaâm</v>
          </cell>
          <cell r="D2343" t="str">
            <v>caùi</v>
          </cell>
          <cell r="E2343">
            <v>1</v>
          </cell>
          <cell r="G2343">
            <v>2627870</v>
          </cell>
        </row>
        <row r="2344">
          <cell r="B2344" t="str">
            <v>AD.74712</v>
          </cell>
          <cell r="C2344" t="str">
            <v>Laép ñaët toång ñaøi ñieän ñieàu ñoä</v>
          </cell>
          <cell r="D2344" t="str">
            <v>caùi</v>
          </cell>
          <cell r="E2344">
            <v>1</v>
          </cell>
          <cell r="G2344">
            <v>3411620</v>
          </cell>
        </row>
        <row r="2345">
          <cell r="B2345" t="str">
            <v>AD.74721</v>
          </cell>
          <cell r="C2345" t="str">
            <v>Laép ñaët maùy ñoùng ñöôøng</v>
          </cell>
          <cell r="D2345" t="str">
            <v>caùi</v>
          </cell>
          <cell r="E2345">
            <v>1</v>
          </cell>
          <cell r="F2345">
            <v>735840</v>
          </cell>
          <cell r="G2345">
            <v>2836720</v>
          </cell>
        </row>
        <row r="2346">
          <cell r="B2346" t="str">
            <v>AD.74810</v>
          </cell>
          <cell r="C2346" t="str">
            <v>Laép ñaët maïng caùp ngaàm</v>
          </cell>
          <cell r="D2346" t="str">
            <v>100m</v>
          </cell>
          <cell r="E2346">
            <v>1</v>
          </cell>
          <cell r="F2346">
            <v>976920</v>
          </cell>
          <cell r="G2346">
            <v>213516</v>
          </cell>
        </row>
        <row r="2347">
          <cell r="B2347" t="str">
            <v>AD.81111</v>
          </cell>
          <cell r="C2347" t="str">
            <v>Saûn xuaát phao tieâu Þ0,8m</v>
          </cell>
          <cell r="D2347" t="str">
            <v>caùi</v>
          </cell>
          <cell r="E2347">
            <v>1</v>
          </cell>
          <cell r="F2347">
            <v>1188630</v>
          </cell>
          <cell r="G2347">
            <v>1028100</v>
          </cell>
          <cell r="H2347">
            <v>89578</v>
          </cell>
        </row>
        <row r="2348">
          <cell r="B2348" t="str">
            <v>AD.81121</v>
          </cell>
          <cell r="C2348" t="str">
            <v>Saûn xuaát phao tieâu Þ1m</v>
          </cell>
          <cell r="D2348" t="str">
            <v>caùi</v>
          </cell>
          <cell r="E2348">
            <v>1</v>
          </cell>
          <cell r="F2348">
            <v>1940820</v>
          </cell>
          <cell r="G2348">
            <v>1332380</v>
          </cell>
          <cell r="H2348">
            <v>149825</v>
          </cell>
        </row>
        <row r="2349">
          <cell r="B2349" t="str">
            <v>AD.81131</v>
          </cell>
          <cell r="C2349" t="str">
            <v>Saûn xuaát phao tieâu Þ1,2m</v>
          </cell>
          <cell r="D2349" t="str">
            <v>caùi</v>
          </cell>
          <cell r="E2349">
            <v>1</v>
          </cell>
          <cell r="F2349">
            <v>2661150</v>
          </cell>
          <cell r="G2349">
            <v>1696590</v>
          </cell>
          <cell r="H2349">
            <v>203328</v>
          </cell>
        </row>
        <row r="2350">
          <cell r="B2350" t="str">
            <v>AD.81141</v>
          </cell>
          <cell r="C2350" t="str">
            <v>Saûn xuaát phao tieâu Þ1,4m</v>
          </cell>
          <cell r="D2350" t="str">
            <v>caùi</v>
          </cell>
          <cell r="E2350">
            <v>1</v>
          </cell>
          <cell r="F2350">
            <v>4330000</v>
          </cell>
          <cell r="G2350">
            <v>2294550</v>
          </cell>
          <cell r="H2350">
            <v>332786</v>
          </cell>
        </row>
        <row r="2351">
          <cell r="B2351" t="str">
            <v>AD.81211</v>
          </cell>
          <cell r="C2351" t="str">
            <v>Saûn xuaát coät baùo hieäu ñöôøng soâng Þ160, daøi 5,5m</v>
          </cell>
          <cell r="D2351" t="str">
            <v>caùi</v>
          </cell>
          <cell r="E2351">
            <v>1</v>
          </cell>
          <cell r="F2351">
            <v>1311400</v>
          </cell>
          <cell r="G2351">
            <v>523269</v>
          </cell>
          <cell r="H2351">
            <v>28834</v>
          </cell>
        </row>
        <row r="2352">
          <cell r="B2352" t="str">
            <v>AD.81212</v>
          </cell>
          <cell r="C2352" t="str">
            <v>Saûn xuaát coät baùo hieäu ñöôøng soâng Þ160, daøi 6,5m</v>
          </cell>
          <cell r="D2352" t="str">
            <v>caùi</v>
          </cell>
          <cell r="E2352">
            <v>1</v>
          </cell>
          <cell r="F2352">
            <v>1487500</v>
          </cell>
          <cell r="G2352">
            <v>595651</v>
          </cell>
          <cell r="H2352">
            <v>32200</v>
          </cell>
        </row>
        <row r="2353">
          <cell r="B2353" t="str">
            <v>AD.81213</v>
          </cell>
          <cell r="C2353" t="str">
            <v>Saûn xuaát coät baùo hieäu ñöôøng soâng Þ160, daøi 7,5m</v>
          </cell>
          <cell r="D2353" t="str">
            <v>caùi</v>
          </cell>
          <cell r="E2353">
            <v>1</v>
          </cell>
          <cell r="F2353">
            <v>1664220</v>
          </cell>
          <cell r="G2353">
            <v>668032</v>
          </cell>
          <cell r="H2353">
            <v>36441</v>
          </cell>
        </row>
        <row r="2354">
          <cell r="B2354" t="str">
            <v>AD.81221</v>
          </cell>
          <cell r="C2354" t="str">
            <v>Saûn xuaát coät baùo hieäu ñöôøng soâng Þ200, daøi 5,5m</v>
          </cell>
          <cell r="D2354" t="str">
            <v>caùi</v>
          </cell>
          <cell r="E2354">
            <v>1</v>
          </cell>
          <cell r="F2354">
            <v>1571360</v>
          </cell>
          <cell r="G2354">
            <v>569372</v>
          </cell>
          <cell r="H2354">
            <v>34033</v>
          </cell>
        </row>
        <row r="2355">
          <cell r="B2355" t="str">
            <v>AD.81222</v>
          </cell>
          <cell r="C2355" t="str">
            <v>Saûn xuaát coät baùo hieäu ñöôøng soâng Þ200, daøi 6,5m</v>
          </cell>
          <cell r="D2355" t="str">
            <v>caùi</v>
          </cell>
          <cell r="E2355">
            <v>1</v>
          </cell>
          <cell r="F2355">
            <v>1793450</v>
          </cell>
          <cell r="G2355">
            <v>640832</v>
          </cell>
          <cell r="H2355">
            <v>39766</v>
          </cell>
        </row>
        <row r="2356">
          <cell r="B2356" t="str">
            <v>AD.81223</v>
          </cell>
          <cell r="C2356" t="str">
            <v>Saûn xuaát coät baùo hieäu ñöôøng soâng Þ200, daøi 7,5m</v>
          </cell>
          <cell r="D2356" t="str">
            <v>caùi</v>
          </cell>
          <cell r="E2356">
            <v>1</v>
          </cell>
          <cell r="F2356">
            <v>2010610</v>
          </cell>
          <cell r="G2356">
            <v>714596</v>
          </cell>
          <cell r="H2356">
            <v>44624</v>
          </cell>
        </row>
        <row r="2357">
          <cell r="B2357" t="str">
            <v>AD.81310</v>
          </cell>
          <cell r="C2357" t="str">
            <v>Saûn xuaát bieån baùo hieäu ñöôøng soâng</v>
          </cell>
          <cell r="D2357" t="str">
            <v>m²</v>
          </cell>
          <cell r="E2357">
            <v>1</v>
          </cell>
          <cell r="F2357">
            <v>320436</v>
          </cell>
          <cell r="G2357">
            <v>156750</v>
          </cell>
          <cell r="H2357">
            <v>24450</v>
          </cell>
        </row>
        <row r="2358">
          <cell r="B2358" t="str">
            <v>AD.81421</v>
          </cell>
          <cell r="C2358" t="str">
            <v>Saûn xuaát phao tieâu Þ1,4m</v>
          </cell>
          <cell r="D2358" t="str">
            <v>caùi</v>
          </cell>
          <cell r="E2358">
            <v>1</v>
          </cell>
          <cell r="F2358">
            <v>4271270</v>
          </cell>
          <cell r="G2358">
            <v>2294550</v>
          </cell>
          <cell r="H2358">
            <v>324083</v>
          </cell>
        </row>
        <row r="2359">
          <cell r="B2359" t="str">
            <v>AD.82111</v>
          </cell>
          <cell r="C2359" t="str">
            <v>Laép ñaët phao tieâu Þ0,8m</v>
          </cell>
          <cell r="D2359" t="str">
            <v>caùi</v>
          </cell>
          <cell r="E2359">
            <v>1</v>
          </cell>
          <cell r="F2359">
            <v>41700</v>
          </cell>
          <cell r="G2359">
            <v>35780</v>
          </cell>
          <cell r="H2359">
            <v>33164</v>
          </cell>
        </row>
        <row r="2360">
          <cell r="B2360" t="str">
            <v>AD.82121</v>
          </cell>
          <cell r="C2360" t="str">
            <v>Laép ñaët phao tieâu Þ1,0m</v>
          </cell>
          <cell r="D2360" t="str">
            <v>caùi</v>
          </cell>
          <cell r="E2360">
            <v>1</v>
          </cell>
          <cell r="F2360">
            <v>45870</v>
          </cell>
          <cell r="G2360">
            <v>49198</v>
          </cell>
          <cell r="H2360">
            <v>46397</v>
          </cell>
        </row>
        <row r="2361">
          <cell r="B2361" t="str">
            <v>AD.82131</v>
          </cell>
          <cell r="C2361" t="str">
            <v>Laép ñaët phao tieâu Þ1,2m</v>
          </cell>
          <cell r="D2361" t="str">
            <v>caùi</v>
          </cell>
          <cell r="E2361">
            <v>1</v>
          </cell>
          <cell r="F2361">
            <v>50125</v>
          </cell>
          <cell r="G2361">
            <v>63610</v>
          </cell>
          <cell r="H2361">
            <v>59793</v>
          </cell>
        </row>
        <row r="2362">
          <cell r="B2362" t="str">
            <v>AD.82141</v>
          </cell>
          <cell r="C2362" t="str">
            <v>Laép ñaët phao tieâu Þ1,4m</v>
          </cell>
          <cell r="D2362" t="str">
            <v>caùi</v>
          </cell>
          <cell r="E2362">
            <v>1</v>
          </cell>
          <cell r="F2362">
            <v>54295</v>
          </cell>
          <cell r="G2362">
            <v>77524</v>
          </cell>
          <cell r="H2362">
            <v>73026</v>
          </cell>
        </row>
        <row r="2363">
          <cell r="B2363" t="str">
            <v>AD.82211</v>
          </cell>
          <cell r="C2363" t="str">
            <v>Laép ñaët coät baùo hieäu ñöôøng soâng Þ160-200mm, daøi 5,5m</v>
          </cell>
          <cell r="D2363" t="str">
            <v>caùi</v>
          </cell>
          <cell r="E2363">
            <v>1</v>
          </cell>
          <cell r="F2363">
            <v>307583</v>
          </cell>
          <cell r="G2363">
            <v>336552</v>
          </cell>
        </row>
        <row r="2364">
          <cell r="B2364" t="str">
            <v>AD.82221</v>
          </cell>
          <cell r="C2364" t="str">
            <v>Laép ñaët coät baùo hieäu ñöôøng soâng Þ160-200mm, daøi 6,5m</v>
          </cell>
          <cell r="D2364" t="str">
            <v>caùi</v>
          </cell>
          <cell r="E2364">
            <v>1</v>
          </cell>
          <cell r="F2364">
            <v>307583</v>
          </cell>
          <cell r="G2364">
            <v>350383</v>
          </cell>
        </row>
        <row r="2365">
          <cell r="B2365" t="str">
            <v>AD.82231</v>
          </cell>
          <cell r="C2365" t="str">
            <v>Laép ñaët coät baùo hieäu ñöôøng soâng Þ160-200mm, daøi 7,5m</v>
          </cell>
          <cell r="D2365" t="str">
            <v>caùi</v>
          </cell>
          <cell r="E2365">
            <v>1</v>
          </cell>
          <cell r="F2365">
            <v>307583</v>
          </cell>
          <cell r="G2365">
            <v>360525</v>
          </cell>
        </row>
        <row r="2366">
          <cell r="B2366" t="str">
            <v>AD.82310</v>
          </cell>
          <cell r="C2366" t="str">
            <v>Laép ñaët caùc loaïi bieån baùo hieäu ñöôøng soâng</v>
          </cell>
          <cell r="D2366" t="str">
            <v>caùi</v>
          </cell>
          <cell r="E2366">
            <v>1</v>
          </cell>
          <cell r="F2366">
            <v>113250</v>
          </cell>
          <cell r="G2366">
            <v>69155</v>
          </cell>
        </row>
        <row r="2367">
          <cell r="C2367" t="str">
            <v/>
          </cell>
        </row>
        <row r="2368">
          <cell r="C2368" t="str">
            <v/>
          </cell>
        </row>
        <row r="2371">
          <cell r="B2371" t="str">
            <v>AE.11113</v>
          </cell>
          <cell r="C2371" t="str">
            <v>Xaây moùng coù d &lt;=60 cm baèng ñaù hoäc Vöõa xi maêng caùt vaøng maùc 50, moâ ñun ñoä lôùn cuûa caùt Ml&gt;2, xi maêng PC30</v>
          </cell>
          <cell r="D2371" t="str">
            <v>m³</v>
          </cell>
          <cell r="E2371">
            <v>1</v>
          </cell>
          <cell r="F2371">
            <v>215061</v>
          </cell>
          <cell r="G2371">
            <v>75382</v>
          </cell>
        </row>
        <row r="2372">
          <cell r="B2372" t="str">
            <v>AE.11114</v>
          </cell>
          <cell r="C2372" t="str">
            <v>Xaây moùng coù d &lt;=60 cm baèng ñaù hoäc Vöõa xi maêng caùt vaøng maùc 75, moâ ñun ñoä lôùn cuûa caùt Ml&gt;2, xi maêng PC30</v>
          </cell>
          <cell r="D2372" t="str">
            <v>m³</v>
          </cell>
          <cell r="E2372">
            <v>1</v>
          </cell>
          <cell r="F2372">
            <v>242115</v>
          </cell>
          <cell r="G2372">
            <v>75382</v>
          </cell>
        </row>
        <row r="2373">
          <cell r="B2373" t="str">
            <v>AE.11115</v>
          </cell>
          <cell r="C2373" t="str">
            <v>Xaây moùng coù d &lt;=60 cm baèng ñaù hoäc Vöõa xi maêng caùt vaøng maùc 100, moâ ñun ñoä lôùn cuûa caùt Ml&gt;2, xi maêng PC30</v>
          </cell>
          <cell r="D2373" t="str">
            <v>m³</v>
          </cell>
          <cell r="E2373">
            <v>1</v>
          </cell>
          <cell r="F2373">
            <v>271189</v>
          </cell>
          <cell r="G2373">
            <v>75382</v>
          </cell>
        </row>
        <row r="2374">
          <cell r="B2374" t="str">
            <v>AE.11123</v>
          </cell>
          <cell r="C2374" t="str">
            <v>Xaây moùng coù d &gt;60 cm baèng ñaù hoäc Vöõa xi maêng caùt vaøng maùc 50, moâ ñun ñoä lôùn cuûa caùt Ml&gt;2, xi maêng PC30</v>
          </cell>
          <cell r="D2374" t="str">
            <v>m³</v>
          </cell>
          <cell r="E2374">
            <v>1</v>
          </cell>
          <cell r="F2374">
            <v>215061</v>
          </cell>
          <cell r="G2374">
            <v>72619</v>
          </cell>
        </row>
        <row r="2375">
          <cell r="B2375" t="str">
            <v>AE.11124</v>
          </cell>
          <cell r="C2375" t="str">
            <v>Xaây moùng coù d &gt;60 cm baèng ñaù hoäc Vöõa xi maêng caùt vaøng maùc 75, moâ ñun ñoä lôùn cuûa caùt Ml&gt;2, xi maêng PC30</v>
          </cell>
          <cell r="D2375" t="str">
            <v>m³</v>
          </cell>
          <cell r="E2375">
            <v>1</v>
          </cell>
          <cell r="F2375">
            <v>242115</v>
          </cell>
          <cell r="G2375">
            <v>72619</v>
          </cell>
        </row>
        <row r="2376">
          <cell r="B2376" t="str">
            <v>AE.11125</v>
          </cell>
          <cell r="C2376" t="str">
            <v>Xaây moùng coù d &gt;60 cm baèng ñaù hoäc Vöõa xi maêng caùt vaøng maùc 100, moâ ñun ñoä lôùn cuûa caùt Ml&gt;2, xi maêng PC30</v>
          </cell>
          <cell r="D2376" t="str">
            <v>m³</v>
          </cell>
          <cell r="E2376">
            <v>1</v>
          </cell>
          <cell r="F2376">
            <v>271189</v>
          </cell>
          <cell r="G2376">
            <v>72619</v>
          </cell>
        </row>
        <row r="2377">
          <cell r="B2377" t="str">
            <v>AE.11213</v>
          </cell>
          <cell r="C2377" t="str">
            <v>Xaây töôøng thaúng coù d &lt;=60 cm, h &lt;=2m baèng ñaù hoäc Vöõa xi maêng caùt vaøng maùc 50, moâ ñun ñoä lôùn cuûa caùt Ml&gt;2, xi maêng PC30</v>
          </cell>
          <cell r="D2377" t="str">
            <v>m³</v>
          </cell>
          <cell r="E2377">
            <v>1</v>
          </cell>
          <cell r="F2377">
            <v>215061</v>
          </cell>
          <cell r="G2377">
            <v>85249</v>
          </cell>
        </row>
        <row r="2378">
          <cell r="B2378" t="str">
            <v>AE.11214</v>
          </cell>
          <cell r="C2378" t="str">
            <v>Xaây töôøng thaúng coù d &lt;=60 cm, h &lt;=2m baèng ñaù hoäc Vöõa xi maêng caùt vaøng maùc 75, moâ ñun ñoä lôùn cuûa caùt Ml&gt;2, xi maêng PC30</v>
          </cell>
          <cell r="D2378" t="str">
            <v>m³</v>
          </cell>
          <cell r="E2378">
            <v>1</v>
          </cell>
          <cell r="F2378">
            <v>242115</v>
          </cell>
          <cell r="G2378">
            <v>85249</v>
          </cell>
        </row>
        <row r="2379">
          <cell r="B2379" t="str">
            <v>AE.11215</v>
          </cell>
          <cell r="C2379" t="str">
            <v>Xaây töôøng thaúng coù d &lt;=60 cm, h &lt;=2m baèng ñaù hoäc Vöõa xi maêng caùt vaøng maùc 100, moâ ñun ñoä lôùn cuûa caùt Ml&gt;2, xi maêng PC30</v>
          </cell>
          <cell r="D2379" t="str">
            <v>m³</v>
          </cell>
          <cell r="E2379">
            <v>1</v>
          </cell>
          <cell r="F2379">
            <v>271189</v>
          </cell>
          <cell r="G2379">
            <v>85249</v>
          </cell>
        </row>
        <row r="2380">
          <cell r="B2380" t="str">
            <v>AE.11223</v>
          </cell>
          <cell r="C2380" t="str">
            <v>Xaây töôøng thaúng coù d &lt;=60 cm, h &gt;2m baèng ñaù hoäc Vöõa xi maêng caùt vaøng maùc 50, moâ ñun ñoä lôùn cuûa caùt Ml&gt;2, xi maêng PC30</v>
          </cell>
          <cell r="D2380" t="str">
            <v>m³</v>
          </cell>
          <cell r="E2380">
            <v>1</v>
          </cell>
          <cell r="F2380">
            <v>233341</v>
          </cell>
          <cell r="G2380">
            <v>98668</v>
          </cell>
        </row>
        <row r="2381">
          <cell r="B2381" t="str">
            <v>AE.11224</v>
          </cell>
          <cell r="C2381" t="str">
            <v>Xaây töôøng thaúng coù d &lt;=60 cm, h &gt;2m baèng ñaù hoäc Vöõa xi maêng caùt vaøng maùc 75, moâ ñun ñoä lôùn cuûa caùt Ml&gt;2, xi maêng PC30</v>
          </cell>
          <cell r="D2381" t="str">
            <v>m³</v>
          </cell>
          <cell r="E2381">
            <v>1</v>
          </cell>
          <cell r="F2381">
            <v>262694</v>
          </cell>
          <cell r="G2381">
            <v>98668</v>
          </cell>
        </row>
        <row r="2382">
          <cell r="B2382" t="str">
            <v>AE.11225</v>
          </cell>
          <cell r="C2382" t="str">
            <v>Xaây töôøng thaúng coù d &lt;=60 cm, h &gt;2m baèng ñaù hoäc Vöõa xi maêng caùt vaøng maùc 100, moâ ñun ñoä lôùn cuûa caùt Ml&gt;2, xi maêng PC30</v>
          </cell>
          <cell r="D2382" t="str">
            <v>m³</v>
          </cell>
          <cell r="E2382">
            <v>1</v>
          </cell>
          <cell r="F2382">
            <v>294241</v>
          </cell>
          <cell r="G2382">
            <v>98668</v>
          </cell>
        </row>
        <row r="2383">
          <cell r="B2383" t="str">
            <v>AE.11233</v>
          </cell>
          <cell r="C2383" t="str">
            <v>Xaây töôøng thaúng coù d &gt;60 cm, h &lt;=2m baèng ñaù hoäc Vöõa xi maêng caùt vaøng maùc 50, moâ ñun ñoä lôùn cuûa caùt Ml&gt;2, xi maêng PC30</v>
          </cell>
          <cell r="D2383" t="str">
            <v>m³</v>
          </cell>
          <cell r="E2383">
            <v>1</v>
          </cell>
          <cell r="F2383">
            <v>215061</v>
          </cell>
          <cell r="G2383">
            <v>82091</v>
          </cell>
        </row>
        <row r="2384">
          <cell r="B2384" t="str">
            <v>AE.11234</v>
          </cell>
          <cell r="C2384" t="str">
            <v>Xaây töôøng thaúng coù d &gt;60 cm, h &lt;=2m baèng ñaù hoäc Vöõa xi maêng caùt vaøng maùc 75, moâ ñun ñoä lôùn cuûa caùt Ml&gt;2, xi maêng PC30</v>
          </cell>
          <cell r="D2384" t="str">
            <v>m³</v>
          </cell>
          <cell r="E2384">
            <v>1</v>
          </cell>
          <cell r="F2384">
            <v>242115</v>
          </cell>
          <cell r="G2384">
            <v>82091</v>
          </cell>
        </row>
        <row r="2385">
          <cell r="B2385" t="str">
            <v>AE.11235</v>
          </cell>
          <cell r="C2385" t="str">
            <v>Xaây töôøng thaúng coù d &gt;60 cm, h &lt;=2m baèng ñaù hoäc Vöõa xi maêng caùt vaøng maùc 100, moâ ñun ñoä lôùn cuûa caùt Ml&gt;2, xi maêng PC30</v>
          </cell>
          <cell r="D2385" t="str">
            <v>m³</v>
          </cell>
          <cell r="E2385">
            <v>1</v>
          </cell>
          <cell r="F2385">
            <v>271189</v>
          </cell>
          <cell r="G2385">
            <v>82091</v>
          </cell>
        </row>
        <row r="2386">
          <cell r="B2386" t="str">
            <v>AE.11243</v>
          </cell>
          <cell r="C2386" t="str">
            <v>Xaây töôøng thaúng coù d &gt;60 cm, h &gt;2m baèng ñaù hoäc Vöõa xi maêng caùt vaøng maùc 50, moâ ñun ñoä lôùn cuûa caùt Ml&gt;2, xi maêng PC30</v>
          </cell>
          <cell r="D2386" t="str">
            <v>m³</v>
          </cell>
          <cell r="E2386">
            <v>1</v>
          </cell>
          <cell r="F2386">
            <v>231190</v>
          </cell>
          <cell r="G2386">
            <v>93537</v>
          </cell>
        </row>
        <row r="2387">
          <cell r="B2387" t="str">
            <v>AE.11244</v>
          </cell>
          <cell r="C2387" t="str">
            <v>Xaây töôøng thaúng coù d &gt;60 cm, h &gt;2m baèng ñaù hoäc Vöõa xi maêng caùt vaøng maùc 75, moâ ñun ñoä lôùn cuûa caùt Ml&gt;2, xi maêng PC30</v>
          </cell>
          <cell r="D2387" t="str">
            <v>m³</v>
          </cell>
          <cell r="E2387">
            <v>1</v>
          </cell>
          <cell r="F2387">
            <v>260273</v>
          </cell>
          <cell r="G2387">
            <v>93537</v>
          </cell>
        </row>
        <row r="2388">
          <cell r="B2388" t="str">
            <v>AE.11245</v>
          </cell>
          <cell r="C2388" t="str">
            <v>Xaây töôøng thaúng coù d &gt;60 cm, h &gt;2m baèng ñaù hoäc Vöõa xi maêng caùt vaøng maùc 100, moâ ñun ñoä lôùn cuûa caùt Ml&gt;2, xi maêng PC30</v>
          </cell>
          <cell r="D2388" t="str">
            <v>m³</v>
          </cell>
          <cell r="E2388">
            <v>1</v>
          </cell>
          <cell r="F2388">
            <v>291529</v>
          </cell>
          <cell r="G2388">
            <v>93537</v>
          </cell>
        </row>
        <row r="2389">
          <cell r="B2389" t="str">
            <v>AE.11313</v>
          </cell>
          <cell r="C2389" t="str">
            <v>Xaây töôøng truï pin, töôøng cong nghieâng vaën voû ñoã d &lt;=60 cm, h &lt;=2m baèng ñaù hoäc Vöõa xi maêng caùt vaøng maùc 50, moâ ñun ñoä lôùn cuûa caùt Ml&gt;2, xi maêng PC30</v>
          </cell>
          <cell r="D2389" t="str">
            <v>m³</v>
          </cell>
          <cell r="E2389">
            <v>1</v>
          </cell>
          <cell r="F2389">
            <v>215061</v>
          </cell>
          <cell r="G2389">
            <v>92747</v>
          </cell>
        </row>
        <row r="2390">
          <cell r="B2390" t="str">
            <v>AE.11314</v>
          </cell>
          <cell r="C2390" t="str">
            <v>Xaây töôøng truï pin, töôøng cong nghieâng vaën voû ñoã d &lt;=60 cm, h &lt;=2m baèng ñaù hoäc Vöõa xi maêng caùt vaøng maùc 75, moâ ñun ñoä lôùn cuûa caùt Ml&gt;2, xi maêng PC30</v>
          </cell>
          <cell r="D2390" t="str">
            <v>m³</v>
          </cell>
          <cell r="E2390">
            <v>1</v>
          </cell>
          <cell r="F2390">
            <v>242115</v>
          </cell>
          <cell r="G2390">
            <v>92747</v>
          </cell>
        </row>
        <row r="2391">
          <cell r="B2391" t="str">
            <v>AE.11315</v>
          </cell>
          <cell r="C2391" t="str">
            <v>Xaây töôøng truï pin, töôøng cong nghieâng vaën voû ñoã d &lt;=60 cm, h &lt;=2m baèng ñaù hoäc Vöõa xi maêng caùt vaøng maùc 100, moâ ñun ñoä lôùn cuûa caùt Ml&gt;2, xi maêng PC30</v>
          </cell>
          <cell r="D2391" t="str">
            <v>m³</v>
          </cell>
          <cell r="E2391">
            <v>1</v>
          </cell>
          <cell r="F2391">
            <v>271189</v>
          </cell>
          <cell r="G2391">
            <v>92747</v>
          </cell>
        </row>
        <row r="2392">
          <cell r="B2392" t="str">
            <v>AE.11323</v>
          </cell>
          <cell r="C2392" t="str">
            <v>Xaây töôøng truï pin, töôøng cong nghieâng vaën voû ñoã d &lt;=60 cm, h &gt;2m baèng ñaù hoäc Vöõa xi maêng caùt vaøng maùc 50, moâ ñun ñoä lôùn cuûa caùt Ml&gt;2, xi maêng PC30</v>
          </cell>
          <cell r="D2392" t="str">
            <v>m³</v>
          </cell>
          <cell r="E2392">
            <v>1</v>
          </cell>
          <cell r="F2392">
            <v>233341</v>
          </cell>
          <cell r="G2392">
            <v>109324</v>
          </cell>
        </row>
        <row r="2393">
          <cell r="B2393" t="str">
            <v>AE.11324</v>
          </cell>
          <cell r="C2393" t="str">
            <v>Xaây töôøng truï pin, töôøng cong nghieâng vaën voû ñoã d &lt;=60 cm, h &gt;2m baèng ñaù hoäc Vöõa xi maêng caùt vaøng maùc 75, moâ ñun ñoä lôùn cuûa caùt Ml&gt;2, xi maêng PC30</v>
          </cell>
          <cell r="D2393" t="str">
            <v>m³</v>
          </cell>
          <cell r="E2393">
            <v>1</v>
          </cell>
          <cell r="F2393">
            <v>262694</v>
          </cell>
          <cell r="G2393">
            <v>109324</v>
          </cell>
        </row>
        <row r="2394">
          <cell r="B2394" t="str">
            <v>AE.11325</v>
          </cell>
          <cell r="C2394" t="str">
            <v>Xaây töôøng truï pin, töôøng cong nghieâng vaën voû ñoã d &lt;=60 cm, h &gt;2m baèng ñaù hoäc Vöõa xi maêng caùt vaøng maùc 100, moâ ñun ñoä lôùn cuûa caùt Ml&gt;2, xi maêng PC30</v>
          </cell>
          <cell r="D2394" t="str">
            <v>m³</v>
          </cell>
          <cell r="E2394">
            <v>1</v>
          </cell>
          <cell r="F2394">
            <v>294241</v>
          </cell>
          <cell r="G2394">
            <v>109324</v>
          </cell>
        </row>
        <row r="2395">
          <cell r="B2395" t="str">
            <v>AE.11333</v>
          </cell>
          <cell r="C2395" t="str">
            <v>Xaây töôøng truï pin, töôøng cong nghieâng vaën voû ñoã d &gt;60 cm, h &lt;=2m baèng ñaù hoäc Vöõa xi maêng caùt vaøng maùc 50, moâ ñun ñoä lôùn cuûa caùt Ml&gt;2, xi maêng PC30</v>
          </cell>
          <cell r="D2395" t="str">
            <v>m³</v>
          </cell>
          <cell r="E2395">
            <v>1</v>
          </cell>
          <cell r="F2395">
            <v>215061</v>
          </cell>
          <cell r="G2395">
            <v>88801</v>
          </cell>
        </row>
        <row r="2396">
          <cell r="B2396" t="str">
            <v>AE.11334</v>
          </cell>
          <cell r="C2396" t="str">
            <v>Xaây töôøng truï pin, töôøng cong nghieâng vaën voû ñoã d &gt;60 cm, h &lt;=2m baèng ñaù hoäc Vöõa xi maêng caùt vaøng maùc 75, moâ ñun ñoä lôùn cuûa caùt Ml&gt;2, xi maêng PC30</v>
          </cell>
          <cell r="D2396" t="str">
            <v>m³</v>
          </cell>
          <cell r="E2396">
            <v>1</v>
          </cell>
          <cell r="F2396">
            <v>242115</v>
          </cell>
          <cell r="G2396">
            <v>88801</v>
          </cell>
        </row>
        <row r="2397">
          <cell r="B2397" t="str">
            <v>AE.11335</v>
          </cell>
          <cell r="C2397" t="str">
            <v>Xaây töôøng truï pin, töôøng cong nghieâng vaën voû ñoã d &gt;60 cm, h &lt;=2m baèng ñaù hoäc Vöõa xi maêng caùt vaøng maùc 100, moâ ñun ñoä lôùn cuûa caùt Ml&gt;2, xi maêng PC30</v>
          </cell>
          <cell r="D2397" t="str">
            <v>m³</v>
          </cell>
          <cell r="E2397">
            <v>1</v>
          </cell>
          <cell r="F2397">
            <v>271189</v>
          </cell>
          <cell r="G2397">
            <v>88801</v>
          </cell>
        </row>
        <row r="2398">
          <cell r="B2398" t="str">
            <v>AE.11343</v>
          </cell>
          <cell r="C2398" t="str">
            <v>Xaây töôøng truï pin, töôøng cong nghieâng vaën voû ñoã d &lt;=60 cm, h &lt;=2m baèng ñaù hoäc Vöõa xi maêng caùt vaøng maùc 50, moâ ñun ñoä lôùn cuûa caùt Ml&gt;2, xi maêng PC30</v>
          </cell>
          <cell r="D2398" t="str">
            <v>m³</v>
          </cell>
          <cell r="E2398">
            <v>1</v>
          </cell>
          <cell r="F2398">
            <v>231190</v>
          </cell>
          <cell r="G2398">
            <v>100246</v>
          </cell>
        </row>
        <row r="2399">
          <cell r="B2399" t="str">
            <v>AE.11344</v>
          </cell>
          <cell r="C2399" t="str">
            <v>Xaây töôøng truï pin, töôøng cong nghieâng vaën voû ñoã d &lt;=60 cm, h &lt;=2m baèng ñaù hoäc Vöõa xi maêng caùt vaøng maùc 75, moâ ñun ñoä lôùn cuûa caùt Ml&gt;2, xi maêng PC30</v>
          </cell>
          <cell r="D2399" t="str">
            <v>m³</v>
          </cell>
          <cell r="E2399">
            <v>1</v>
          </cell>
          <cell r="F2399">
            <v>260273</v>
          </cell>
          <cell r="G2399">
            <v>100246</v>
          </cell>
        </row>
        <row r="2400">
          <cell r="B2400" t="str">
            <v>AE.11345</v>
          </cell>
          <cell r="C2400" t="str">
            <v>Xaây töôøng truï pin, töôøng cong nghieâng vaën voû ñoã d &lt;=60 cm, h &lt;=2m baèng ñaù hoäc Vöõa xi maêng caùt vaøng maùc 100, moâ ñun ñoä lôùn cuûa caùt Ml&gt;2, xi maêng PC30</v>
          </cell>
          <cell r="D2400" t="str">
            <v>m³</v>
          </cell>
          <cell r="E2400">
            <v>1</v>
          </cell>
          <cell r="F2400">
            <v>291529</v>
          </cell>
          <cell r="G2400">
            <v>100246</v>
          </cell>
        </row>
        <row r="2401">
          <cell r="B2401" t="str">
            <v>AE.11413</v>
          </cell>
          <cell r="C2401" t="str">
            <v>Xaây moá h &lt;=2m baèng ñaù hoäc Vöõa xi maêng caùt vaøng maùc 50, moâ ñun ñoä lôùn cuûa caùt Ml&gt;2, xi maêng PC30</v>
          </cell>
          <cell r="D2401" t="str">
            <v>m³</v>
          </cell>
          <cell r="E2401">
            <v>1</v>
          </cell>
          <cell r="F2401">
            <v>215061</v>
          </cell>
          <cell r="G2401">
            <v>97483</v>
          </cell>
        </row>
        <row r="2402">
          <cell r="B2402" t="str">
            <v>AE.11414</v>
          </cell>
          <cell r="C2402" t="str">
            <v>Xaây moá h &lt;=2m baèng ñaù hoäc Vöõa xi maêng caùt vaøng maùc 75, moâ ñun ñoä lôùn cuûa caùt Ml&gt;2, xi maêng PC30</v>
          </cell>
          <cell r="D2402" t="str">
            <v>m³</v>
          </cell>
          <cell r="E2402">
            <v>1</v>
          </cell>
          <cell r="F2402">
            <v>242115</v>
          </cell>
          <cell r="G2402">
            <v>97483</v>
          </cell>
        </row>
        <row r="2403">
          <cell r="B2403" t="str">
            <v>AE.11415</v>
          </cell>
          <cell r="C2403" t="str">
            <v>Xaây moá h &lt;=2m baèng ñaù hoäc Vöõa xi maêng caùt vaøng maùc 100, moâ ñun ñoä lôùn cuûa caùt Ml&gt;2, xi maêng PC30</v>
          </cell>
          <cell r="D2403" t="str">
            <v>m³</v>
          </cell>
          <cell r="E2403">
            <v>1</v>
          </cell>
          <cell r="F2403">
            <v>271189</v>
          </cell>
          <cell r="G2403">
            <v>97483</v>
          </cell>
        </row>
        <row r="2404">
          <cell r="B2404" t="str">
            <v>AE.11423</v>
          </cell>
          <cell r="C2404" t="str">
            <v>Xaây moá h &gt;2m baèng ñaù hoäc Vöõa xi maêng caùt vaøng maùc 50, moâ ñun ñoä lôùn cuûa caùt Ml&gt;2, xi maêng PC30</v>
          </cell>
          <cell r="D2404" t="str">
            <v>m³</v>
          </cell>
          <cell r="E2404">
            <v>1</v>
          </cell>
          <cell r="F2404">
            <v>233341</v>
          </cell>
          <cell r="G2404">
            <v>198519</v>
          </cell>
        </row>
        <row r="2405">
          <cell r="B2405" t="str">
            <v>AE.11424</v>
          </cell>
          <cell r="C2405" t="str">
            <v>Xaây moá h &gt;2m baèng ñaù hoäc Vöõa xi maêng caùt vaøng maùc 75, moâ ñun ñoä lôùn cuûa caùt Ml&gt;2, xi maêng PC30</v>
          </cell>
          <cell r="D2405" t="str">
            <v>m³</v>
          </cell>
          <cell r="E2405">
            <v>1</v>
          </cell>
          <cell r="F2405">
            <v>262694</v>
          </cell>
          <cell r="G2405">
            <v>198519</v>
          </cell>
        </row>
        <row r="2406">
          <cell r="B2406" t="str">
            <v>AE.11425</v>
          </cell>
          <cell r="C2406" t="str">
            <v>Xaây moá h &gt;2m baèng ñaù hoäc Vöõa xi maêng caùt vaøng maùc 100, moâ ñun ñoä lôùn cuûa caùt Ml&gt;2, xi maêng PC30</v>
          </cell>
          <cell r="D2406" t="str">
            <v>m³</v>
          </cell>
          <cell r="E2406">
            <v>1</v>
          </cell>
          <cell r="F2406">
            <v>294241</v>
          </cell>
          <cell r="G2406">
            <v>198519</v>
          </cell>
        </row>
        <row r="2407">
          <cell r="B2407" t="str">
            <v>AE.11513</v>
          </cell>
          <cell r="C2407" t="str">
            <v>Xaây truï, coät h &lt;=2m baèng ñaù hoäc Vöõa xi maêng caùt vaøng maùc 50, moâ ñun ñoä lôùn cuûa caùt Ml&gt;2, xi maêng PC30</v>
          </cell>
          <cell r="D2407" t="str">
            <v>m³</v>
          </cell>
          <cell r="E2407">
            <v>1</v>
          </cell>
          <cell r="F2407">
            <v>229040</v>
          </cell>
          <cell r="G2407">
            <v>157079</v>
          </cell>
        </row>
        <row r="2408">
          <cell r="B2408" t="str">
            <v>AE.11514</v>
          </cell>
          <cell r="C2408" t="str">
            <v>Xaây truï, coät h &lt;=2m baèng ñaù hoäc Vöõa xi maêng caùt vaøng maùc 75, moâ ñun ñoä lôùn cuûa caùt Ml&gt;2, xi maêng PC30</v>
          </cell>
          <cell r="D2408" t="str">
            <v>m³</v>
          </cell>
          <cell r="E2408">
            <v>1</v>
          </cell>
          <cell r="F2408">
            <v>257852</v>
          </cell>
          <cell r="G2408">
            <v>157079</v>
          </cell>
        </row>
        <row r="2409">
          <cell r="B2409" t="str">
            <v>AE.11515</v>
          </cell>
          <cell r="C2409" t="str">
            <v>Xaây truï, coät h &lt;=2m baèng ñaù hoäc Vöõa xi maêng caùt vaøng maùc 100, moâ ñun ñoä lôùn cuûa caùt Ml&gt;2, xi maêng PC30</v>
          </cell>
          <cell r="D2409" t="str">
            <v>m³</v>
          </cell>
          <cell r="E2409">
            <v>1</v>
          </cell>
          <cell r="F2409">
            <v>288817</v>
          </cell>
          <cell r="G2409">
            <v>157079</v>
          </cell>
        </row>
        <row r="2410">
          <cell r="B2410" t="str">
            <v>AE.11523</v>
          </cell>
          <cell r="C2410" t="str">
            <v>Xaây truï, coät h &lt;=2m baèng ñaù hoäc Vöõa xi maêng caùt vaøng maùc 50, moâ ñun ñoä lôùn cuûa caùt Ml&gt;2, xi maêng PC30</v>
          </cell>
          <cell r="D2410" t="str">
            <v>m³</v>
          </cell>
          <cell r="E2410">
            <v>1</v>
          </cell>
          <cell r="F2410">
            <v>231190</v>
          </cell>
          <cell r="G2410">
            <v>269560</v>
          </cell>
        </row>
        <row r="2411">
          <cell r="B2411" t="str">
            <v>AE.11524</v>
          </cell>
          <cell r="C2411" t="str">
            <v>Xaây truï, coät h &lt;=2m baèng ñaù hoäc Vöõa xi maêng caùt vaøng maùc 75, moâ ñun ñoä lôùn cuûa caùt Ml&gt;2, xi maêng PC30</v>
          </cell>
          <cell r="D2411" t="str">
            <v>m³</v>
          </cell>
          <cell r="E2411">
            <v>1</v>
          </cell>
          <cell r="F2411">
            <v>260273</v>
          </cell>
          <cell r="G2411">
            <v>269560</v>
          </cell>
        </row>
        <row r="2412">
          <cell r="B2412" t="str">
            <v>AE.11525</v>
          </cell>
          <cell r="C2412" t="str">
            <v>Xaây truï, coät h &lt;=2m baèng ñaù hoäc Vöõa xi maêng caùt vaøng maùc 100, moâ ñun ñoä lôùn cuûa caùt Ml&gt;2, xi maêng PC30</v>
          </cell>
          <cell r="D2412" t="str">
            <v>m³</v>
          </cell>
          <cell r="E2412">
            <v>1</v>
          </cell>
          <cell r="F2412">
            <v>291529</v>
          </cell>
          <cell r="G2412">
            <v>269560</v>
          </cell>
        </row>
        <row r="2413">
          <cell r="B2413" t="str">
            <v>AE.11613</v>
          </cell>
          <cell r="C2413" t="str">
            <v>Xaây töôøng ñaàu caàu h &lt;=2m baèng ñaù hoäc Vöõa xi maêng caùt vaøng maùc 50, moâ ñun ñoä lôùn cuûa caùt Ml&gt;2, xi maêng PC30</v>
          </cell>
          <cell r="D2413" t="str">
            <v>m³</v>
          </cell>
          <cell r="E2413">
            <v>1</v>
          </cell>
          <cell r="F2413">
            <v>224738</v>
          </cell>
          <cell r="G2413">
            <v>93931</v>
          </cell>
        </row>
        <row r="2414">
          <cell r="B2414" t="str">
            <v>AE.11614</v>
          </cell>
          <cell r="C2414" t="str">
            <v>Xaây töôøng ñaàu caàu h &lt;=2m baèng ñaù hoäc Vöõa xi maêng caùt vaøng maùc 75, moâ ñun ñoä lôùn cuûa caùt Ml&gt;2, xi maêng PC30</v>
          </cell>
          <cell r="D2414" t="str">
            <v>m³</v>
          </cell>
          <cell r="E2414">
            <v>1</v>
          </cell>
          <cell r="F2414">
            <v>253010</v>
          </cell>
          <cell r="G2414">
            <v>93931</v>
          </cell>
        </row>
        <row r="2415">
          <cell r="B2415" t="str">
            <v>AE.11615</v>
          </cell>
          <cell r="C2415" t="str">
            <v>Xaây töôøng ñaàu caàu h &lt;=2m baèng ñaù hoäc Vöõa xi maêng caùt vaøng maùc 100, moâ ñun ñoä lôùn cuûa caùt Ml&gt;2, xi maêng PC30</v>
          </cell>
          <cell r="D2415" t="str">
            <v>m³</v>
          </cell>
          <cell r="E2415">
            <v>1</v>
          </cell>
          <cell r="F2415">
            <v>283393</v>
          </cell>
          <cell r="G2415">
            <v>93931</v>
          </cell>
        </row>
        <row r="2416">
          <cell r="B2416" t="str">
            <v>AE.11623</v>
          </cell>
          <cell r="C2416" t="str">
            <v>Xaây töôøng ñaàu caàu h &gt;2m baèng ñaù hoäc Vöõa xi maêng caùt vaøng maùc 50, moâ ñun ñoä lôùn cuûa caùt Ml&gt;2, xi maêng PC30</v>
          </cell>
          <cell r="D2416" t="str">
            <v>m³</v>
          </cell>
          <cell r="E2416">
            <v>1</v>
          </cell>
          <cell r="F2416">
            <v>232266</v>
          </cell>
          <cell r="G2416">
            <v>160236</v>
          </cell>
        </row>
        <row r="2417">
          <cell r="B2417" t="str">
            <v>AE.11624</v>
          </cell>
          <cell r="C2417" t="str">
            <v>Xaây töôøng ñaàu caàu h &gt;2m baèng ñaù hoäc Vöõa xi maêng caùt vaøng maùc 75, moâ ñun ñoä lôùn cuûa caùt Ml&gt;2, xi maêng PC30</v>
          </cell>
          <cell r="D2417" t="str">
            <v>m³</v>
          </cell>
          <cell r="E2417">
            <v>1</v>
          </cell>
          <cell r="F2417">
            <v>261484</v>
          </cell>
          <cell r="G2417">
            <v>160236</v>
          </cell>
        </row>
        <row r="2418">
          <cell r="B2418" t="str">
            <v>AE.11625</v>
          </cell>
          <cell r="C2418" t="str">
            <v>Xaây töôøng ñaàu caàu h &gt;2m baèng ñaù hoäc Vöõa xi maêng caùt vaøng maùc 100, moâ ñun ñoä lôùn cuûa caùt Ml&gt;2, xi maêng PC30</v>
          </cell>
          <cell r="D2418" t="str">
            <v>m³</v>
          </cell>
          <cell r="E2418">
            <v>1</v>
          </cell>
          <cell r="F2418">
            <v>292885</v>
          </cell>
          <cell r="G2418">
            <v>160236</v>
          </cell>
        </row>
        <row r="2419">
          <cell r="B2419" t="str">
            <v>AE.11713</v>
          </cell>
          <cell r="C2419" t="str">
            <v>Xaây truï ñôõ töôøng h &lt;=2m baèng ñaù hoäc Vöõa xi maêng caùt vaøng maùc 50, moâ ñun ñoä lôùn cuûa caùt Ml&gt;2, xi maêng PC30</v>
          </cell>
          <cell r="D2419" t="str">
            <v>m³</v>
          </cell>
          <cell r="E2419">
            <v>1</v>
          </cell>
          <cell r="F2419">
            <v>228682</v>
          </cell>
          <cell r="G2419">
            <v>138529</v>
          </cell>
        </row>
        <row r="2420">
          <cell r="B2420" t="str">
            <v>AE.11714</v>
          </cell>
          <cell r="C2420" t="str">
            <v>Xaây truï ñôõ töôøng h &lt;=2m baèng ñaù hoäc Vöõa xi maêng caùt vaøng maùc 75, moâ ñun ñoä lôùn cuûa caùt Ml&gt;2, xi maêng PC30</v>
          </cell>
          <cell r="D2420" t="str">
            <v>m³</v>
          </cell>
          <cell r="E2420">
            <v>1</v>
          </cell>
          <cell r="F2420">
            <v>257224</v>
          </cell>
          <cell r="G2420">
            <v>138529</v>
          </cell>
        </row>
        <row r="2421">
          <cell r="B2421" t="str">
            <v>AE.11715</v>
          </cell>
          <cell r="C2421" t="str">
            <v>Xaây truï ñôõ töôøng h &lt;=2m baèng ñaù hoäc Vöõa xi maêng caùt vaøng maùc 100, moâ ñun ñoä lôùn cuûa caùt Ml&gt;2, xi maêng PC30</v>
          </cell>
          <cell r="D2421" t="str">
            <v>m³</v>
          </cell>
          <cell r="E2421">
            <v>1</v>
          </cell>
          <cell r="F2421">
            <v>287898</v>
          </cell>
          <cell r="G2421">
            <v>138529</v>
          </cell>
        </row>
        <row r="2422">
          <cell r="B2422" t="str">
            <v>AE.11723</v>
          </cell>
          <cell r="C2422" t="str">
            <v>Xaây truï ñôõ oáng h &gt;2m baèng ñaù hoäc Vöõa xi maêng caùt vaøng maùc 50, moâ ñun ñoä lôùn cuûa caùt Ml&gt;2, xi maêng PC30</v>
          </cell>
          <cell r="D2422" t="str">
            <v>m³</v>
          </cell>
          <cell r="E2422">
            <v>1</v>
          </cell>
          <cell r="F2422">
            <v>235185</v>
          </cell>
          <cell r="G2422">
            <v>163788</v>
          </cell>
        </row>
        <row r="2423">
          <cell r="B2423" t="str">
            <v>AE.11724</v>
          </cell>
          <cell r="C2423" t="str">
            <v>Xaây truï ñôõ oáng h &gt;2m baèng ñaù hoäc Vöõa xi maêng caùt vaøng maùc 75, moâ ñun ñoä lôùn cuûa caùt Ml&gt;2, xi maêng PC30</v>
          </cell>
          <cell r="D2423" t="str">
            <v>m³</v>
          </cell>
          <cell r="E2423">
            <v>1</v>
          </cell>
          <cell r="F2423">
            <v>264539</v>
          </cell>
          <cell r="G2423">
            <v>163788</v>
          </cell>
        </row>
        <row r="2424">
          <cell r="B2424" t="str">
            <v>AE.11725</v>
          </cell>
          <cell r="C2424" t="str">
            <v>Xaây truï ñôõ oáng h &gt;2m baèng ñaù hoäc Vöõa xi maêng caùt vaøng maùc 100, moâ ñun ñoä lôùn cuûa caùt Ml&gt;2, xi maêng PC30</v>
          </cell>
          <cell r="D2424" t="str">
            <v>m³</v>
          </cell>
          <cell r="E2424">
            <v>1</v>
          </cell>
          <cell r="F2424">
            <v>296085</v>
          </cell>
          <cell r="G2424">
            <v>163788</v>
          </cell>
        </row>
        <row r="2425">
          <cell r="B2425" t="str">
            <v>AE.11813</v>
          </cell>
          <cell r="C2425" t="str">
            <v>Xaây goái ñôõ ñöôøng oáng h &lt;=2m baèng ñaù hoäc Vöõa xi maêng caùt vaøng maùc 50, moâ ñun ñoä lôùn cuûa caùt Ml&gt;2, xi maêng PC30</v>
          </cell>
          <cell r="D2425" t="str">
            <v>m³</v>
          </cell>
          <cell r="E2425">
            <v>1</v>
          </cell>
          <cell r="F2425">
            <v>216761</v>
          </cell>
          <cell r="G2425">
            <v>138529</v>
          </cell>
          <cell r="H2425">
            <v>3171</v>
          </cell>
        </row>
        <row r="2426">
          <cell r="B2426" t="str">
            <v>AE.11814</v>
          </cell>
          <cell r="C2426" t="str">
            <v>Xaây goái ñôõ ñöôøng oáng h &lt;=2m baèng ñaù hoäc Vöõa xi maêng caùt vaøng maùc 75, moâ ñun ñoä lôùn cuûa caùt Ml&gt;2, xi maêng PC30</v>
          </cell>
          <cell r="D2426" t="str">
            <v>m³</v>
          </cell>
          <cell r="E2426">
            <v>1</v>
          </cell>
          <cell r="F2426">
            <v>243815</v>
          </cell>
          <cell r="G2426">
            <v>138529</v>
          </cell>
          <cell r="H2426">
            <v>3171</v>
          </cell>
        </row>
        <row r="2427">
          <cell r="B2427" t="str">
            <v>AE.11815</v>
          </cell>
          <cell r="C2427" t="str">
            <v>Xaây goái ñôõ ñöôøng oáng h &lt;=2m baèng ñaù hoäc Vöõa xi maêng caùt vaøng maùc 100, moâ ñun ñoä lôùn cuûa caùt Ml&gt;2, xi maêng PC30</v>
          </cell>
          <cell r="D2427" t="str">
            <v>m³</v>
          </cell>
          <cell r="E2427">
            <v>1</v>
          </cell>
          <cell r="F2427">
            <v>272889</v>
          </cell>
          <cell r="G2427">
            <v>138529</v>
          </cell>
          <cell r="H2427">
            <v>3171</v>
          </cell>
        </row>
        <row r="2428">
          <cell r="B2428" t="str">
            <v>AE.11823</v>
          </cell>
          <cell r="C2428" t="str">
            <v>Xaây goái ñôõ ñöôøng oáng h &gt;2m baèng ñaù hoäc Vöõa xi maêng caùt vaøng maùc 50, moâ ñun ñoä lôùn cuûa caùt Ml&gt;2, xi maêng PC30</v>
          </cell>
          <cell r="D2428" t="str">
            <v>m³</v>
          </cell>
          <cell r="E2428">
            <v>1</v>
          </cell>
          <cell r="F2428">
            <v>235185</v>
          </cell>
          <cell r="G2428">
            <v>162999</v>
          </cell>
          <cell r="H2428">
            <v>3171</v>
          </cell>
        </row>
        <row r="2429">
          <cell r="B2429" t="str">
            <v>AE.11824</v>
          </cell>
          <cell r="C2429" t="str">
            <v>Xaây goái ñôõ ñöôøng oáng h &gt;2m baèng ñaù hoäc Vöõa xi maêng caùt vaøng maùc 75, moâ ñun ñoä lôùn cuûa caùt Ml&gt;2, xi maêng PC30</v>
          </cell>
          <cell r="D2429" t="str">
            <v>m³</v>
          </cell>
          <cell r="E2429">
            <v>1</v>
          </cell>
          <cell r="F2429">
            <v>264539</v>
          </cell>
          <cell r="G2429">
            <v>162999</v>
          </cell>
          <cell r="H2429">
            <v>3171</v>
          </cell>
        </row>
        <row r="2430">
          <cell r="B2430" t="str">
            <v>AE.11825</v>
          </cell>
          <cell r="C2430" t="str">
            <v>Xaây goái ñôõ ñöôøng oáng h &gt;2m baèng ñaù hoäc Vöõa xi maêng caùt vaøng maùc 100, moâ ñun ñoä lôùn cuûa caùt Ml&gt;2, xi maêng PC30</v>
          </cell>
          <cell r="D2430" t="str">
            <v>m³</v>
          </cell>
          <cell r="E2430">
            <v>1</v>
          </cell>
          <cell r="F2430">
            <v>296085</v>
          </cell>
          <cell r="G2430">
            <v>162999</v>
          </cell>
          <cell r="H2430">
            <v>3171</v>
          </cell>
        </row>
        <row r="2431">
          <cell r="B2431" t="str">
            <v>AE.11913</v>
          </cell>
          <cell r="C2431" t="str">
            <v>Xaây maët baèng baèng ñaù hoäc Vöõa xi maêng caùt vaøng maùc 50, moâ ñun ñoä lôùn cuûa caùt Ml&gt;2, xi maêng PC30</v>
          </cell>
          <cell r="D2431" t="str">
            <v>m³</v>
          </cell>
          <cell r="E2431">
            <v>1</v>
          </cell>
          <cell r="F2431">
            <v>215061</v>
          </cell>
          <cell r="G2431">
            <v>82091</v>
          </cell>
        </row>
        <row r="2432">
          <cell r="B2432" t="str">
            <v>AE.11914</v>
          </cell>
          <cell r="C2432" t="str">
            <v>Xaây maët baèng baèng ñaù hoäc Vöõa xi maêng caùt vaøng maùc 75, moâ ñun ñoä lôùn cuûa caùt Ml&gt;2, xi maêng PC30</v>
          </cell>
          <cell r="D2432" t="str">
            <v>m³</v>
          </cell>
          <cell r="E2432">
            <v>1</v>
          </cell>
          <cell r="F2432">
            <v>242115</v>
          </cell>
          <cell r="G2432">
            <v>82091</v>
          </cell>
        </row>
        <row r="2433">
          <cell r="B2433" t="str">
            <v>AE.11915</v>
          </cell>
          <cell r="C2433" t="str">
            <v>Xaây maët baèng baèng ñaù hoäc Vöõa xi maêng caùt vaøng maùc 100, moâ ñun ñoä lôùn cuûa caùt Ml&gt;2, xi maêng PC30</v>
          </cell>
          <cell r="D2433" t="str">
            <v>m³</v>
          </cell>
          <cell r="E2433">
            <v>1</v>
          </cell>
          <cell r="F2433">
            <v>271189</v>
          </cell>
          <cell r="G2433">
            <v>82091</v>
          </cell>
        </row>
        <row r="2434">
          <cell r="B2434" t="str">
            <v>AE.11923</v>
          </cell>
          <cell r="C2434" t="str">
            <v>Xaây maùi doác thaúng baèng ñaù hoäc Vöõa xi maêng caùt vaøng maùc 50, moâ ñun ñoä lôùn cuûa caùt Ml&gt;2, xi maêng PC30</v>
          </cell>
          <cell r="D2434" t="str">
            <v>m³</v>
          </cell>
          <cell r="E2434">
            <v>1</v>
          </cell>
          <cell r="F2434">
            <v>215061</v>
          </cell>
          <cell r="G2434">
            <v>86433</v>
          </cell>
        </row>
        <row r="2435">
          <cell r="B2435" t="str">
            <v>AE.11924</v>
          </cell>
          <cell r="C2435" t="str">
            <v>Xaây maùi doác thaúng baèng ñaù hoäc Vöõa xi maêng caùt vaøng maùc 75, moâ ñun ñoä lôùn cuûa caùt Ml&gt;2, xi maêng PC30</v>
          </cell>
          <cell r="D2435" t="str">
            <v>m³</v>
          </cell>
          <cell r="E2435">
            <v>1</v>
          </cell>
          <cell r="F2435">
            <v>242115</v>
          </cell>
          <cell r="G2435">
            <v>86433</v>
          </cell>
        </row>
        <row r="2436">
          <cell r="B2436" t="str">
            <v>AE.11925</v>
          </cell>
          <cell r="C2436" t="str">
            <v>Xaây maùi doác thaúng baèng ñaù hoäc Vöõa xi maêng caùt vaøng maùc 100, moâ ñun ñoä lôùn cuûa caùt Ml&gt;2, xi maêng PC30</v>
          </cell>
          <cell r="D2436" t="str">
            <v>m³</v>
          </cell>
          <cell r="E2436">
            <v>1</v>
          </cell>
          <cell r="F2436">
            <v>271189</v>
          </cell>
          <cell r="G2436">
            <v>86433</v>
          </cell>
        </row>
        <row r="2437">
          <cell r="B2437" t="str">
            <v>AE.11933</v>
          </cell>
          <cell r="C2437" t="str">
            <v>Xaây maùi doác cong Vöõa xi maêng caùt vaøng maùc 50, moâ ñun ñoä lôùn cuûa caùt Ml&gt;2, xi maêng PC30</v>
          </cell>
          <cell r="D2437" t="str">
            <v>m³</v>
          </cell>
          <cell r="E2437">
            <v>1</v>
          </cell>
          <cell r="F2437">
            <v>222180</v>
          </cell>
          <cell r="G2437">
            <v>95510</v>
          </cell>
        </row>
        <row r="2438">
          <cell r="B2438" t="str">
            <v>AE.11934</v>
          </cell>
          <cell r="C2438" t="str">
            <v>Xaây maùi doác cong Vöõa xi maêng caùt vaøng maùc 75, moâ ñun ñoä lôùn cuûa caùt Ml&gt;2, xi maêng PC30</v>
          </cell>
          <cell r="D2438" t="str">
            <v>m³</v>
          </cell>
          <cell r="E2438">
            <v>1</v>
          </cell>
          <cell r="F2438">
            <v>249910</v>
          </cell>
          <cell r="G2438">
            <v>95510</v>
          </cell>
        </row>
        <row r="2439">
          <cell r="B2439" t="str">
            <v>AE.11935</v>
          </cell>
          <cell r="C2439" t="str">
            <v>Xaây maùi doác cong Vöõa xi maêng caùt vaøng maùc 100, moâ ñun ñoä lôùn cuûa caùt Ml&gt;2, xi maêng PC30</v>
          </cell>
          <cell r="D2439" t="str">
            <v>m³</v>
          </cell>
          <cell r="E2439">
            <v>1</v>
          </cell>
          <cell r="F2439">
            <v>279712</v>
          </cell>
          <cell r="G2439">
            <v>95510</v>
          </cell>
        </row>
        <row r="2440">
          <cell r="B2440" t="str">
            <v>AE.12110</v>
          </cell>
          <cell r="C2440" t="str">
            <v>Xeáp ñaù khan khoâng khít maïch, maët baèng</v>
          </cell>
          <cell r="D2440" t="str">
            <v>m³</v>
          </cell>
          <cell r="E2440">
            <v>1</v>
          </cell>
          <cell r="F2440">
            <v>108405</v>
          </cell>
          <cell r="G2440">
            <v>47360</v>
          </cell>
        </row>
        <row r="2441">
          <cell r="B2441" t="str">
            <v>AE.12120</v>
          </cell>
          <cell r="C2441" t="str">
            <v>Xeáp ñaù khan khoâng khít maïch, maùi doác thaúng</v>
          </cell>
          <cell r="D2441" t="str">
            <v>m³</v>
          </cell>
          <cell r="E2441">
            <v>1</v>
          </cell>
          <cell r="F2441">
            <v>108405</v>
          </cell>
          <cell r="G2441">
            <v>55254</v>
          </cell>
        </row>
        <row r="2442">
          <cell r="B2442" t="str">
            <v>AE.12130</v>
          </cell>
          <cell r="C2442" t="str">
            <v>Xeáp ñaù khan khoâng khít maïch, maùi doác cong</v>
          </cell>
          <cell r="D2442" t="str">
            <v>m³</v>
          </cell>
          <cell r="E2442">
            <v>1</v>
          </cell>
          <cell r="F2442">
            <v>111546</v>
          </cell>
          <cell r="G2442">
            <v>78145</v>
          </cell>
        </row>
        <row r="2443">
          <cell r="B2443" t="str">
            <v>AE.12213</v>
          </cell>
          <cell r="C2443" t="str">
            <v>Xeáp ñaù khan coù khít maïch, maët baèng Vöõa xi maêng caùt vaøng maùc 50, moâ ñun ñoä lôùn cuûa caùt Ml&gt;2, xi maêng PC30</v>
          </cell>
          <cell r="D2443" t="str">
            <v>m³</v>
          </cell>
          <cell r="E2443">
            <v>1</v>
          </cell>
          <cell r="F2443">
            <v>125482</v>
          </cell>
          <cell r="G2443">
            <v>61174</v>
          </cell>
        </row>
        <row r="2444">
          <cell r="B2444" t="str">
            <v>AE.12214</v>
          </cell>
          <cell r="C2444" t="str">
            <v>Xeáp ñaù khan coù khít maïch, maët baèng Vöõa xi maêng caùt vaøng maùc 75, moâ ñun ñoä lôùn cuûa caùt Ml&gt;2, xi maêng PC30</v>
          </cell>
          <cell r="D2444" t="str">
            <v>m³</v>
          </cell>
          <cell r="E2444">
            <v>1</v>
          </cell>
          <cell r="F2444">
            <v>129799</v>
          </cell>
          <cell r="G2444">
            <v>61174</v>
          </cell>
        </row>
        <row r="2445">
          <cell r="B2445" t="str">
            <v>AE.12215</v>
          </cell>
          <cell r="C2445" t="str">
            <v>Xeáp ñaù khan coù khít maïch, maët baèng Vöõa xi maêng caùt vaøng maùc 100, moâ ñun ñoä lôùn cuûa caùt Ml&gt;2, xi maêng PC30</v>
          </cell>
          <cell r="D2445" t="str">
            <v>m³</v>
          </cell>
          <cell r="E2445">
            <v>1</v>
          </cell>
          <cell r="F2445">
            <v>134438</v>
          </cell>
          <cell r="G2445">
            <v>61174</v>
          </cell>
        </row>
        <row r="2446">
          <cell r="B2446" t="str">
            <v>AE.12223</v>
          </cell>
          <cell r="C2446" t="str">
            <v>Xeáp ñaù khan coù khít maïch, maùi doác thaúng Vöõa xi maêng caùt vaøng maùc 50, moâ ñun ñoä lôùn cuûa caùt Ml&gt;2, xi maêng PC30</v>
          </cell>
          <cell r="D2446" t="str">
            <v>m³</v>
          </cell>
          <cell r="E2446">
            <v>1</v>
          </cell>
          <cell r="F2446">
            <v>125482</v>
          </cell>
          <cell r="G2446">
            <v>69067</v>
          </cell>
        </row>
        <row r="2447">
          <cell r="B2447" t="str">
            <v>AE.12224</v>
          </cell>
          <cell r="C2447" t="str">
            <v>Xeáp ñaù khan coù khít maïch, maùi doác thaúng Vöõa xi maêng caùt vaøng maùc 75, moâ ñun ñoä lôùn cuûa caùt Ml&gt;2, xi maêng PC30</v>
          </cell>
          <cell r="D2447" t="str">
            <v>m³</v>
          </cell>
          <cell r="E2447">
            <v>1</v>
          </cell>
          <cell r="F2447">
            <v>129799</v>
          </cell>
          <cell r="G2447">
            <v>69067</v>
          </cell>
        </row>
        <row r="2448">
          <cell r="B2448" t="str">
            <v>AE.12225</v>
          </cell>
          <cell r="C2448" t="str">
            <v>Xeáp ñaù khan coù khít maïch, maùi doác thaúng Vöõa xi maêng caùt vaøng maùc 100, moâ ñun ñoä lôùn cuûa caùt Ml&gt;2, xi maêng PC30</v>
          </cell>
          <cell r="D2448" t="str">
            <v>m³</v>
          </cell>
          <cell r="E2448">
            <v>1</v>
          </cell>
          <cell r="F2448">
            <v>134438</v>
          </cell>
          <cell r="G2448">
            <v>69067</v>
          </cell>
        </row>
        <row r="2449">
          <cell r="B2449" t="str">
            <v>AE.12233</v>
          </cell>
          <cell r="C2449" t="str">
            <v>Xeáp ñaù khan coù khít maïch, maùi doác cong Vöõa xi maêng caùt vaøng maùc 50, moâ ñun ñoä lôùn cuûa caùt Ml&gt;2, xi maêng PC30</v>
          </cell>
          <cell r="D2449" t="str">
            <v>m³</v>
          </cell>
          <cell r="E2449">
            <v>1</v>
          </cell>
          <cell r="F2449">
            <v>128619</v>
          </cell>
          <cell r="G2449">
            <v>79329</v>
          </cell>
        </row>
        <row r="2450">
          <cell r="B2450" t="str">
            <v>AE.12234</v>
          </cell>
          <cell r="C2450" t="str">
            <v>Xeáp ñaù khan coù khít maïch, maùi doác cong Vöõa xi maêng caùt vaøng maùc 75, moâ ñun ñoä lôùn cuûa caùt Ml&gt;2, xi maêng PC30</v>
          </cell>
          <cell r="D2450" t="str">
            <v>m³</v>
          </cell>
          <cell r="E2450">
            <v>1</v>
          </cell>
          <cell r="F2450">
            <v>133044</v>
          </cell>
          <cell r="G2450">
            <v>79329</v>
          </cell>
        </row>
        <row r="2451">
          <cell r="B2451" t="str">
            <v>AE.12235</v>
          </cell>
          <cell r="C2451" t="str">
            <v>Xeáp ñaù khan coù khít maïch, maùi doác cong Vöõa xi maêng caùt vaøng maùc 100, moâ ñun ñoä lôùn cuûa caùt Ml&gt;2, xi maêng PC30</v>
          </cell>
          <cell r="D2451" t="str">
            <v>m³</v>
          </cell>
          <cell r="E2451">
            <v>1</v>
          </cell>
          <cell r="F2451">
            <v>137799</v>
          </cell>
          <cell r="G2451">
            <v>79329</v>
          </cell>
        </row>
        <row r="2452">
          <cell r="B2452" t="str">
            <v>AE.12313</v>
          </cell>
          <cell r="C2452" t="str">
            <v>Xaây coáng Vöõa xi maêng caùt vaøng maùc 50, moâ ñun ñoä lôùn cuûa caùt Ml&gt;2, xi maêng PC30</v>
          </cell>
          <cell r="D2452" t="str">
            <v>m³</v>
          </cell>
          <cell r="E2452">
            <v>1</v>
          </cell>
          <cell r="F2452">
            <v>229040</v>
          </cell>
          <cell r="G2452">
            <v>121558</v>
          </cell>
        </row>
        <row r="2453">
          <cell r="B2453" t="str">
            <v>AE.12314</v>
          </cell>
          <cell r="C2453" t="str">
            <v>Xaây coáng Vöõa xi maêng caùt vaøng maùc 75, moâ ñun ñoä lôùn cuûa caùt Ml&gt;2, xi maêng PC30</v>
          </cell>
          <cell r="D2453" t="str">
            <v>m³</v>
          </cell>
          <cell r="E2453">
            <v>1</v>
          </cell>
          <cell r="F2453">
            <v>257852</v>
          </cell>
          <cell r="G2453">
            <v>121558</v>
          </cell>
        </row>
        <row r="2454">
          <cell r="B2454" t="str">
            <v>AE.12315</v>
          </cell>
          <cell r="C2454" t="str">
            <v>Xaây coáng Vöõa xi maêng caùt vaøng maùc 100, moâ ñun ñoä lôùn cuûa caùt Ml&gt;2, xi maêng PC30</v>
          </cell>
          <cell r="D2454" t="str">
            <v>m³</v>
          </cell>
          <cell r="E2454">
            <v>1</v>
          </cell>
          <cell r="F2454">
            <v>288817</v>
          </cell>
          <cell r="G2454">
            <v>121558</v>
          </cell>
        </row>
        <row r="2455">
          <cell r="B2455" t="str">
            <v>AE.12410</v>
          </cell>
          <cell r="C2455" t="str">
            <v>Xaây nuùt haàm</v>
          </cell>
          <cell r="D2455" t="str">
            <v>m³</v>
          </cell>
          <cell r="E2455">
            <v>1</v>
          </cell>
          <cell r="F2455">
            <v>115004</v>
          </cell>
          <cell r="G2455">
            <v>140503</v>
          </cell>
        </row>
        <row r="2456">
          <cell r="B2456" t="str">
            <v>AE.12413</v>
          </cell>
          <cell r="C2456" t="str">
            <v>Xaây nuùt haàm Vöõa xi maêng caùt vaøng maùc 50, moâ ñun ñoä lôùn cuûa caùt Ml&gt;2, xi maêng PC30</v>
          </cell>
          <cell r="D2456" t="str">
            <v>m³</v>
          </cell>
          <cell r="E2456">
            <v>1</v>
          </cell>
          <cell r="F2456">
            <v>229040</v>
          </cell>
          <cell r="G2456">
            <v>140503</v>
          </cell>
        </row>
        <row r="2457">
          <cell r="B2457" t="str">
            <v>AE.12414</v>
          </cell>
          <cell r="C2457" t="str">
            <v>Xaây nuùt haàm Vöõa xi maêng caùt vaøng maùc 75, moâ ñun ñoä lôùn cuûa caùt Ml&gt;2, xi maêng PC30</v>
          </cell>
          <cell r="D2457" t="str">
            <v>m³</v>
          </cell>
          <cell r="E2457">
            <v>1</v>
          </cell>
          <cell r="F2457">
            <v>257852</v>
          </cell>
          <cell r="G2457">
            <v>140503</v>
          </cell>
        </row>
        <row r="2458">
          <cell r="B2458" t="str">
            <v>AE.12415</v>
          </cell>
          <cell r="C2458" t="str">
            <v>Xaây nuùt haàm Vöõa xi maêng caùt vaøng maùc 100, moâ ñun ñoä lôùn cuûa caùt Ml&gt;2, xi maêng PC30</v>
          </cell>
          <cell r="D2458" t="str">
            <v>m³</v>
          </cell>
          <cell r="E2458">
            <v>1</v>
          </cell>
          <cell r="F2458">
            <v>288817</v>
          </cell>
          <cell r="G2458">
            <v>140503</v>
          </cell>
        </row>
        <row r="2459">
          <cell r="B2459" t="str">
            <v>AE.12513</v>
          </cell>
          <cell r="C2459" t="str">
            <v>Xaây keát caáu phöùc taïp Vöõa xi maêng caùt vaøng maùc 50, moâ ñun ñoä lôùn cuûa caùt Ml&gt;2, xi maêng PC30</v>
          </cell>
          <cell r="D2459" t="str">
            <v>m³</v>
          </cell>
          <cell r="E2459">
            <v>1</v>
          </cell>
          <cell r="F2459">
            <v>228682</v>
          </cell>
          <cell r="G2459">
            <v>162999</v>
          </cell>
        </row>
        <row r="2460">
          <cell r="B2460" t="str">
            <v>AE.12514</v>
          </cell>
          <cell r="C2460" t="str">
            <v>Xaây keát caáu phöùc taïp Vöõa xi maêng caùt vaøng maùc 75, moâ ñun ñoä lôùn cuûa caùt Ml&gt;2, xi maêng PC30</v>
          </cell>
          <cell r="D2460" t="str">
            <v>m³</v>
          </cell>
          <cell r="E2460">
            <v>1</v>
          </cell>
          <cell r="F2460">
            <v>257224</v>
          </cell>
          <cell r="G2460">
            <v>162999</v>
          </cell>
        </row>
        <row r="2461">
          <cell r="B2461" t="str">
            <v>AE.12515</v>
          </cell>
          <cell r="C2461" t="str">
            <v>Xaây keát caáu phöùc taïp Vöõa xi maêng caùt vaøng maùc 100, moâ ñun ñoä lôùn cuûa caùt Ml&gt;2, xi maêng PC30</v>
          </cell>
          <cell r="D2461" t="str">
            <v>m³</v>
          </cell>
          <cell r="E2461">
            <v>1</v>
          </cell>
          <cell r="F2461">
            <v>287898</v>
          </cell>
          <cell r="G2461">
            <v>162999</v>
          </cell>
        </row>
        <row r="2462">
          <cell r="B2462" t="str">
            <v>AE.12613</v>
          </cell>
          <cell r="C2462" t="str">
            <v>Xaây raõnh ñænh, doác nöôùc thaùc nöôùc, gaân chöõ V treân ñoä doác taluy &gt;=40%, h &gt;=5m ñeán &lt;10m Vöõa xi maêng caùt vaøng maùc 50, moâ ñun ñoä lôùn cuûa caùt Ml&gt;2, xi maêng PC30</v>
          </cell>
          <cell r="D2462" t="str">
            <v>m³</v>
          </cell>
          <cell r="E2462">
            <v>1</v>
          </cell>
          <cell r="F2462">
            <v>236962</v>
          </cell>
          <cell r="G2462">
            <v>219831</v>
          </cell>
        </row>
        <row r="2463">
          <cell r="B2463" t="str">
            <v>AE.12614</v>
          </cell>
          <cell r="C2463" t="str">
            <v>Xaây raõnh ñænh, doác nöôùc thaùc nöôùc, gaân chöõ V treân ñoä doác taluy &gt;=40%, h &gt;=5m ñeán &lt;10m Vöõa xi maêng caùt vaøng maùc 75, moâ ñun ñoä lôùn cuûa caùt Ml&gt;2, xi maêng PC30</v>
          </cell>
          <cell r="D2463" t="str">
            <v>m³</v>
          </cell>
          <cell r="E2463">
            <v>1</v>
          </cell>
          <cell r="F2463">
            <v>268074</v>
          </cell>
          <cell r="G2463">
            <v>219831</v>
          </cell>
        </row>
        <row r="2464">
          <cell r="B2464" t="str">
            <v>AE.12615</v>
          </cell>
          <cell r="C2464" t="str">
            <v>Xaây raõnh ñænh, doác nöôùc thaùc nöôùc, gaân chöõ V treân ñoä doác taluy &gt;=40%, h &gt;=5m ñeán &lt;10m Vöõa xi maêng caùt vaøng maùc 100, moâ ñun ñoä lôùn cuûa caùt Ml&gt;2, xi maêng PC30</v>
          </cell>
          <cell r="D2464" t="str">
            <v>m³</v>
          </cell>
          <cell r="E2464">
            <v>1</v>
          </cell>
          <cell r="F2464">
            <v>301510</v>
          </cell>
          <cell r="G2464">
            <v>219831</v>
          </cell>
        </row>
        <row r="2465">
          <cell r="B2465" t="str">
            <v>AE.12623</v>
          </cell>
          <cell r="C2465" t="str">
            <v>Xaây raõnh ñænh, doác nöôùc thaùc nöôùc, gaân chöõ V treân ñoä doác taluy &gt;=40%, h &gt;=10m ñeán &lt;20m Vöõa xi maêng caùt vaøng maùc 50, moâ ñun ñoä lôùn cuûa caùt Ml&gt;2, xi maêng PC30</v>
          </cell>
          <cell r="D2465" t="str">
            <v>m³</v>
          </cell>
          <cell r="E2465">
            <v>1</v>
          </cell>
          <cell r="F2465">
            <v>238091</v>
          </cell>
          <cell r="G2465">
            <v>256536</v>
          </cell>
        </row>
        <row r="2466">
          <cell r="B2466" t="str">
            <v>AE.12624</v>
          </cell>
          <cell r="C2466" t="str">
            <v>Xaây raõnh ñænh, doác nöôùc thaùc nöôùc, gaân chöõ V treân ñoä doác taluy &gt;=40%, h &gt;=10m ñeán &lt;20m Vöõa xi maêng caùt vaøng maùc 75, moâ ñun ñoä lôùn cuûa caùt Ml&gt;2, xi maêng PC30</v>
          </cell>
          <cell r="D2466" t="str">
            <v>m³</v>
          </cell>
          <cell r="E2466">
            <v>1</v>
          </cell>
          <cell r="F2466">
            <v>269351</v>
          </cell>
          <cell r="G2466">
            <v>256536</v>
          </cell>
        </row>
        <row r="2467">
          <cell r="B2467" t="str">
            <v>AE.12625</v>
          </cell>
          <cell r="C2467" t="str">
            <v>Xaây raõnh ñænh, doác nöôùc thaùc nöôùc, gaân chöõ V treân ñoä doác taluy &gt;=40%, h &gt;=10m ñeán &lt;20m Vöõa xi maêng caùt vaøng maùc 100, moâ ñun ñoä lôùn cuûa caùt Ml&gt;2, xi maêng PC30</v>
          </cell>
          <cell r="D2467" t="str">
            <v>m³</v>
          </cell>
          <cell r="E2467">
            <v>1</v>
          </cell>
          <cell r="F2467">
            <v>302946</v>
          </cell>
          <cell r="G2467">
            <v>256536</v>
          </cell>
        </row>
        <row r="2468">
          <cell r="B2468" t="str">
            <v>AE.12633</v>
          </cell>
          <cell r="C2468" t="str">
            <v>Xaây raõnh ñænh, doác nöôùc thaùc nöôùc, gaân chöõ V treân ñoä doác taluy &gt;=40%, h &gt;20m Vöõa xi maêng caùt vaøng maùc 50, moâ ñun ñoä lôùn cuûa caùt Ml&gt;2, xi maêng PC30</v>
          </cell>
          <cell r="D2468" t="str">
            <v>m³</v>
          </cell>
          <cell r="E2468">
            <v>1</v>
          </cell>
          <cell r="F2468">
            <v>240347</v>
          </cell>
          <cell r="G2468">
            <v>304291</v>
          </cell>
        </row>
        <row r="2469">
          <cell r="B2469" t="str">
            <v>AE.12634</v>
          </cell>
          <cell r="C2469" t="str">
            <v>Xaây raõnh ñænh, doác nöôùc thaùc nöôùc, gaân chöõ V treân ñoä doác taluy &gt;=40%, h &gt;20m Vöõa xi maêng caùt vaøng maùc 75, moâ ñun ñoä lôùn cuûa caùt Ml&gt;2, xi maêng PC30</v>
          </cell>
          <cell r="D2469" t="str">
            <v>m³</v>
          </cell>
          <cell r="E2469">
            <v>1</v>
          </cell>
          <cell r="F2469">
            <v>271904</v>
          </cell>
          <cell r="G2469">
            <v>304291</v>
          </cell>
        </row>
        <row r="2470">
          <cell r="B2470" t="str">
            <v>AE.12635</v>
          </cell>
          <cell r="C2470" t="str">
            <v>Xaây raõnh ñænh, doác nöôùc thaùc nöôùc, gaân chöõ V treân ñoä doác taluy &gt;=40%, h &gt;20m Vöõa xi maêng caùt vaøng maùc 100, moâ ñun ñoä lôùn cuûa caùt Ml&gt;2, xi maêng PC30</v>
          </cell>
          <cell r="D2470" t="str">
            <v>m³</v>
          </cell>
          <cell r="E2470">
            <v>1</v>
          </cell>
          <cell r="F2470">
            <v>305818</v>
          </cell>
          <cell r="G2470">
            <v>304291</v>
          </cell>
        </row>
        <row r="2471">
          <cell r="B2471" t="str">
            <v>AE.13113</v>
          </cell>
          <cell r="C2471" t="str">
            <v>Xaây moùng Vöõa xi maêng caùt vaøng maùc 50, moâ ñun ñoä lôùn cuûa caùt Ml&gt;2, xi maêng PC30</v>
          </cell>
          <cell r="D2471" t="str">
            <v>m³</v>
          </cell>
          <cell r="E2471">
            <v>1</v>
          </cell>
          <cell r="F2471">
            <v>254391</v>
          </cell>
          <cell r="G2471">
            <v>92355</v>
          </cell>
          <cell r="H2471">
            <v>1585</v>
          </cell>
        </row>
        <row r="2472">
          <cell r="B2472" t="str">
            <v>AE.13114</v>
          </cell>
          <cell r="C2472" t="str">
            <v>Xaây moùng Vöõa xi maêng caùt vaøng maùc 75, moâ ñun ñoä lôùn cuûa caùt Ml&gt;2, xi maêng PC30</v>
          </cell>
          <cell r="D2472" t="str">
            <v>m³</v>
          </cell>
          <cell r="E2472">
            <v>1</v>
          </cell>
          <cell r="F2472">
            <v>264697</v>
          </cell>
          <cell r="G2472">
            <v>92355</v>
          </cell>
          <cell r="H2472">
            <v>1585</v>
          </cell>
        </row>
        <row r="2473">
          <cell r="B2473" t="str">
            <v>AE.13115</v>
          </cell>
          <cell r="C2473" t="str">
            <v>Xaây moùng Vöõa xi maêng caùt vaøng maùc 100, moâ ñun ñoä lôùn cuûa caùt Ml&gt;2, xi maêng PC30</v>
          </cell>
          <cell r="D2473" t="str">
            <v>m³</v>
          </cell>
          <cell r="E2473">
            <v>1</v>
          </cell>
          <cell r="F2473">
            <v>275773</v>
          </cell>
          <cell r="G2473">
            <v>92355</v>
          </cell>
          <cell r="H2473">
            <v>1585</v>
          </cell>
        </row>
        <row r="2474">
          <cell r="B2474" t="str">
            <v>AE.13213</v>
          </cell>
          <cell r="C2474" t="str">
            <v>Xaây töôøng coù d &lt;=30cm, h &lt;=2m Vöõa xi maêng caùt vaøng maùc 50, moâ ñun ñoä lôùn cuûa caùt Ml&gt;2, xi maêng PC30</v>
          </cell>
          <cell r="D2474" t="str">
            <v>m³</v>
          </cell>
          <cell r="E2474">
            <v>1</v>
          </cell>
          <cell r="F2474">
            <v>254391</v>
          </cell>
          <cell r="G2474">
            <v>104154</v>
          </cell>
          <cell r="H2474">
            <v>1585</v>
          </cell>
        </row>
        <row r="2475">
          <cell r="B2475" t="str">
            <v>AE.13214</v>
          </cell>
          <cell r="C2475" t="str">
            <v>Xaây töôøng coù d &lt;=30cm, h &lt;=2m Vöõa xi maêng caùt vaøng maùc 75, moâ ñun ñoä lôùn cuûa caùt Ml&gt;2, xi maêng PC30</v>
          </cell>
          <cell r="D2475" t="str">
            <v>m³</v>
          </cell>
          <cell r="E2475">
            <v>1</v>
          </cell>
          <cell r="F2475">
            <v>264697</v>
          </cell>
          <cell r="G2475">
            <v>104154</v>
          </cell>
          <cell r="H2475">
            <v>1585</v>
          </cell>
        </row>
        <row r="2476">
          <cell r="B2476" t="str">
            <v>AE.13215</v>
          </cell>
          <cell r="C2476" t="str">
            <v>Xaây töôøng coù d &lt;=30cm, h &lt;=2m Vöõa xi maêng caùt vaøng maùc 100, moâ ñun ñoä lôùn cuûa caùt Ml&gt;2, xi maêng PC30</v>
          </cell>
          <cell r="D2476" t="str">
            <v>m³</v>
          </cell>
          <cell r="E2476">
            <v>1</v>
          </cell>
          <cell r="F2476">
            <v>275773</v>
          </cell>
          <cell r="G2476">
            <v>104154</v>
          </cell>
          <cell r="H2476">
            <v>1585</v>
          </cell>
        </row>
        <row r="2477">
          <cell r="B2477" t="str">
            <v>AE.13223</v>
          </cell>
          <cell r="C2477" t="str">
            <v>Xaây töôøng coù d &lt;=30cm, h &gt;2m Vöõa xi maêng caùt vaøng maùc 50, moâ ñun ñoä lôùn cuûa caùt Ml&gt;2, xi maêng PC30</v>
          </cell>
          <cell r="D2477" t="str">
            <v>m³</v>
          </cell>
          <cell r="E2477">
            <v>1</v>
          </cell>
          <cell r="F2477">
            <v>268382</v>
          </cell>
          <cell r="G2477">
            <v>111477</v>
          </cell>
          <cell r="H2477">
            <v>1744</v>
          </cell>
        </row>
        <row r="2478">
          <cell r="B2478" t="str">
            <v>AE.13224</v>
          </cell>
          <cell r="C2478" t="str">
            <v>Xaây töôøng coù d &lt;=30cm, h &gt;2m Vöõa xi maêng caùt vaøng maùc 75, moâ ñun ñoä lôùn cuûa caùt Ml&gt;2, xi maêng PC30</v>
          </cell>
          <cell r="D2478" t="str">
            <v>m³</v>
          </cell>
          <cell r="E2478">
            <v>1</v>
          </cell>
          <cell r="F2478">
            <v>279255</v>
          </cell>
          <cell r="G2478">
            <v>111477</v>
          </cell>
          <cell r="H2478">
            <v>1744</v>
          </cell>
        </row>
        <row r="2479">
          <cell r="B2479" t="str">
            <v>AE.13225</v>
          </cell>
          <cell r="C2479" t="str">
            <v>Xaây töôøng coù d &lt;=30cm, h &gt;2m Vöõa xi maêng caùt vaøng maùc 100, moâ ñun ñoä lôùn cuûa caùt Ml&gt;2, xi maêng PC30</v>
          </cell>
          <cell r="D2479" t="str">
            <v>m³</v>
          </cell>
          <cell r="E2479">
            <v>1</v>
          </cell>
          <cell r="F2479">
            <v>290941</v>
          </cell>
          <cell r="G2479">
            <v>111477</v>
          </cell>
          <cell r="H2479">
            <v>1744</v>
          </cell>
        </row>
        <row r="2480">
          <cell r="B2480" t="str">
            <v>AE.13233</v>
          </cell>
          <cell r="C2480" t="str">
            <v>Xaây töôøng coù d &gt;30cm, h &lt;=2m Vöõa xi maêng caùt vaøng maùc 50, moâ ñun ñoä lôùn cuûa caùt Ml&gt;2, xi maêng PC30</v>
          </cell>
          <cell r="D2480" t="str">
            <v>m³</v>
          </cell>
          <cell r="E2480">
            <v>1</v>
          </cell>
          <cell r="F2480">
            <v>252439</v>
          </cell>
          <cell r="G2480">
            <v>91541</v>
          </cell>
          <cell r="H2480">
            <v>1585</v>
          </cell>
        </row>
        <row r="2481">
          <cell r="B2481" t="str">
            <v>AE.13234</v>
          </cell>
          <cell r="C2481" t="str">
            <v>Xaây töôøng coù d &gt;30cm, h &lt;=2m Vöõa xi maêng caùt vaøng maùc 75, moâ ñun ñoä lôùn cuûa caùt Ml&gt;2, xi maêng PC30</v>
          </cell>
          <cell r="D2481" t="str">
            <v>m³</v>
          </cell>
          <cell r="E2481">
            <v>1</v>
          </cell>
          <cell r="F2481">
            <v>264678</v>
          </cell>
          <cell r="G2481">
            <v>91541</v>
          </cell>
          <cell r="H2481">
            <v>1585</v>
          </cell>
        </row>
        <row r="2482">
          <cell r="B2482" t="str">
            <v>AE.13235</v>
          </cell>
          <cell r="C2482" t="str">
            <v>Xaây töôøng coù d &gt;30cm, h &lt;=2m Vöõa xi maêng caùt vaøng maùc 100, moâ ñun ñoä lôùn cuûa caùt Ml&gt;2, xi maêng PC30</v>
          </cell>
          <cell r="D2482" t="str">
            <v>m³</v>
          </cell>
          <cell r="E2482">
            <v>1</v>
          </cell>
          <cell r="F2482">
            <v>277831</v>
          </cell>
          <cell r="G2482">
            <v>91541</v>
          </cell>
          <cell r="H2482">
            <v>1585</v>
          </cell>
        </row>
        <row r="2483">
          <cell r="B2483" t="str">
            <v>AE.13243</v>
          </cell>
          <cell r="C2483" t="str">
            <v>Xaây töôøng coù d &gt;30cm, h &gt;2m Vöõa xi maêng caùt vaøng maùc 50, moâ ñun ñoä lôùn cuûa caùt Ml&gt;2, xi maêng PC30</v>
          </cell>
          <cell r="D2483" t="str">
            <v>m³</v>
          </cell>
          <cell r="E2483">
            <v>1</v>
          </cell>
          <cell r="F2483">
            <v>263799</v>
          </cell>
          <cell r="G2483">
            <v>108629</v>
          </cell>
          <cell r="H2483">
            <v>1744</v>
          </cell>
        </row>
        <row r="2484">
          <cell r="B2484" t="str">
            <v>AE.13244</v>
          </cell>
          <cell r="C2484" t="str">
            <v>Xaây töôøng coù d &gt;30cm, h &gt;2m Vöõa xi maêng caùt vaøng maùc 75, moâ ñun ñoä lôùn cuûa caùt Ml&gt;2, xi maêng PC30</v>
          </cell>
          <cell r="D2484" t="str">
            <v>m³</v>
          </cell>
          <cell r="E2484">
            <v>1</v>
          </cell>
          <cell r="F2484">
            <v>276588</v>
          </cell>
          <cell r="G2484">
            <v>108629</v>
          </cell>
          <cell r="H2484">
            <v>1744</v>
          </cell>
        </row>
        <row r="2485">
          <cell r="B2485" t="str">
            <v>AE.13245</v>
          </cell>
          <cell r="C2485" t="str">
            <v>Xaây töôøng coù d &gt;30cm, h &gt;2m Vöõa xi maêng caùt vaøng maùc 100, moâ ñun ñoä lôùn cuûa caùt Ml&gt;2, xi maêng PC30</v>
          </cell>
          <cell r="D2485" t="str">
            <v>m³</v>
          </cell>
          <cell r="E2485">
            <v>1</v>
          </cell>
          <cell r="F2485">
            <v>290333</v>
          </cell>
          <cell r="G2485">
            <v>108629</v>
          </cell>
          <cell r="H2485">
            <v>1744</v>
          </cell>
        </row>
        <row r="2486">
          <cell r="B2486" t="str">
            <v>AE.13313</v>
          </cell>
          <cell r="C2486" t="str">
            <v>Xaây truï ñoäc laäp Vöõa xi maêng caùt vaøng maùc 50, moâ ñun ñoä lôùn cuûa caùt Ml&gt;2, xi maêng PC30</v>
          </cell>
          <cell r="D2486" t="str">
            <v>m³</v>
          </cell>
          <cell r="E2486">
            <v>1</v>
          </cell>
          <cell r="F2486">
            <v>283800</v>
          </cell>
          <cell r="G2486">
            <v>178200</v>
          </cell>
          <cell r="H2486">
            <v>2441</v>
          </cell>
        </row>
        <row r="2487">
          <cell r="B2487" t="str">
            <v>AE.13314</v>
          </cell>
          <cell r="C2487" t="str">
            <v>Xaây truï ñoäc laäp Vöõa xi maêng caùt vaøng maùc 75, moâ ñun ñoä lôùn cuûa caùt Ml&gt;2, xi maêng PC30</v>
          </cell>
          <cell r="D2487" t="str">
            <v>m³</v>
          </cell>
          <cell r="E2487">
            <v>1</v>
          </cell>
          <cell r="F2487">
            <v>300869</v>
          </cell>
          <cell r="G2487">
            <v>178200</v>
          </cell>
          <cell r="H2487">
            <v>2441</v>
          </cell>
        </row>
        <row r="2488">
          <cell r="B2488" t="str">
            <v>AE.13315</v>
          </cell>
          <cell r="C2488" t="str">
            <v>Xaây truï ñoäc laäp Vöõa xi maêng caùt vaøng maùc 100, moâ ñun ñoä lôùn cuûa caùt Ml&gt;2, xi maêng PC30</v>
          </cell>
          <cell r="D2488" t="str">
            <v>m³</v>
          </cell>
          <cell r="E2488">
            <v>1</v>
          </cell>
          <cell r="F2488">
            <v>319214</v>
          </cell>
          <cell r="G2488">
            <v>178200</v>
          </cell>
          <cell r="H2488">
            <v>2441</v>
          </cell>
        </row>
        <row r="2489">
          <cell r="B2489" t="str">
            <v>AE.14113</v>
          </cell>
          <cell r="C2489" t="str">
            <v>Xaây moùng baèng ñaù cheû 10x10x20 Vöõa xi maêng caùt vaøng maùc 50, moâ ñun ñoä lôùn cuûa caùt Ml&gt;2, xi maêng PC30</v>
          </cell>
          <cell r="D2489" t="str">
            <v>m³</v>
          </cell>
          <cell r="E2489">
            <v>1</v>
          </cell>
          <cell r="F2489">
            <v>592483</v>
          </cell>
          <cell r="G2489">
            <v>110256</v>
          </cell>
          <cell r="H2489">
            <v>2219</v>
          </cell>
        </row>
        <row r="2490">
          <cell r="B2490" t="str">
            <v>AE.14114</v>
          </cell>
          <cell r="C2490" t="str">
            <v>Xaây moùng baèng ñaù cheû 10x10x20 Vöõa xi maêng caùt vaøng maùc 75, moâ ñun ñoä lôùn cuûa caùt Ml&gt;2, xi maêng PC30</v>
          </cell>
          <cell r="D2490" t="str">
            <v>m³</v>
          </cell>
          <cell r="E2490">
            <v>1</v>
          </cell>
          <cell r="F2490">
            <v>611807</v>
          </cell>
          <cell r="G2490">
            <v>110256</v>
          </cell>
          <cell r="H2490">
            <v>2219</v>
          </cell>
        </row>
        <row r="2491">
          <cell r="B2491" t="str">
            <v>AE.14115</v>
          </cell>
          <cell r="C2491" t="str">
            <v>Xaây moùng baèng ñaù cheû 10x10x20 Vöõa xi maêng caùt vaøng maùc 100, moâ ñun ñoä lôùn cuûa caùt Ml&gt;2, xi maêng PC30</v>
          </cell>
          <cell r="D2491" t="str">
            <v>m³</v>
          </cell>
          <cell r="E2491">
            <v>1</v>
          </cell>
          <cell r="F2491">
            <v>632575</v>
          </cell>
          <cell r="G2491">
            <v>110256</v>
          </cell>
          <cell r="H2491">
            <v>2219</v>
          </cell>
        </row>
        <row r="2492">
          <cell r="B2492" t="str">
            <v>AE.14213</v>
          </cell>
          <cell r="C2492" t="str">
            <v>Xaây töôøng coù d &lt;=30cm, h &lt;=2m baèng ñaù cheû10x10x20 Vöõa xi maêng caùt vaøng maùc 50, moâ ñun ñoä lôùn cuûa caùt Ml&gt;2, xi maêng PC30</v>
          </cell>
          <cell r="D2492" t="str">
            <v>m³</v>
          </cell>
          <cell r="E2492">
            <v>1</v>
          </cell>
          <cell r="F2492">
            <v>595032</v>
          </cell>
          <cell r="G2492">
            <v>123276</v>
          </cell>
          <cell r="H2492">
            <v>2283</v>
          </cell>
        </row>
        <row r="2493">
          <cell r="B2493" t="str">
            <v>AE.14214</v>
          </cell>
          <cell r="C2493" t="str">
            <v>Xaây töôøng coù d &lt;=30cm, h &lt;=2m baèng ñaù cheû10x10x20 Vöõa xi maêng caùt vaøng maùc 75, moâ ñun ñoä lôùn cuûa caùt Ml&gt;2, xi maêng PC30</v>
          </cell>
          <cell r="D2493" t="str">
            <v>m³</v>
          </cell>
          <cell r="E2493">
            <v>1</v>
          </cell>
          <cell r="F2493">
            <v>615000</v>
          </cell>
          <cell r="G2493">
            <v>123276</v>
          </cell>
          <cell r="H2493">
            <v>2283</v>
          </cell>
        </row>
        <row r="2494">
          <cell r="B2494" t="str">
            <v>AE.14215</v>
          </cell>
          <cell r="C2494" t="str">
            <v>Xaây töôøng coù d &lt;=30cm, h &lt;=2m baèng ñaù cheû10x10x20 Vöõa xi maêng caùt vaøng maùc 100, moâ ñun ñoä lôùn cuûa caùt Ml&gt;2, xi maêng PC30</v>
          </cell>
          <cell r="D2494" t="str">
            <v>m³</v>
          </cell>
          <cell r="E2494">
            <v>1</v>
          </cell>
          <cell r="F2494">
            <v>636460</v>
          </cell>
          <cell r="G2494">
            <v>123276</v>
          </cell>
          <cell r="H2494">
            <v>2283</v>
          </cell>
        </row>
        <row r="2495">
          <cell r="B2495" t="str">
            <v>AE.14223</v>
          </cell>
          <cell r="C2495" t="str">
            <v>Xaây töôøng coù d &lt;=30cm, h &gt;2m baèng ñaù cheû10x10x20 Vöõa xi maêng caùt vaøng maùc 50, moâ ñun ñoä lôùn cuûa caùt Ml&gt;2, xi maêng PC30</v>
          </cell>
          <cell r="D2495" t="str">
            <v>m³</v>
          </cell>
          <cell r="E2495">
            <v>1</v>
          </cell>
          <cell r="F2495">
            <v>625069</v>
          </cell>
          <cell r="G2495">
            <v>134667</v>
          </cell>
          <cell r="H2495">
            <v>2511</v>
          </cell>
        </row>
        <row r="2496">
          <cell r="B2496" t="str">
            <v>AE.14224</v>
          </cell>
          <cell r="C2496" t="str">
            <v>Xaây töôøng coù d &lt;=30cm, h &gt;2m baèng ñaù cheû10x10x20 Vöõa xi maêng caùt vaøng maùc 75, moâ ñun ñoä lôùn cuûa caùt Ml&gt;2, xi maêng PC30</v>
          </cell>
          <cell r="D2496" t="str">
            <v>m³</v>
          </cell>
          <cell r="E2496">
            <v>1</v>
          </cell>
          <cell r="F2496">
            <v>645456</v>
          </cell>
          <cell r="G2496">
            <v>134667</v>
          </cell>
          <cell r="H2496">
            <v>2511</v>
          </cell>
        </row>
        <row r="2497">
          <cell r="B2497" t="str">
            <v>AE.14225</v>
          </cell>
          <cell r="C2497" t="str">
            <v>Xaây töôøng coù d &lt;=30cm, h &gt;2m baèng ñaù cheû10x10x20 Vöõa xi maêng caùt vaøng maùc 100, moâ ñun ñoä lôùn cuûa caùt Ml&gt;2, xi maêng PC30</v>
          </cell>
          <cell r="D2497" t="str">
            <v>m³</v>
          </cell>
          <cell r="E2497">
            <v>1</v>
          </cell>
          <cell r="F2497">
            <v>667366</v>
          </cell>
          <cell r="G2497">
            <v>134667</v>
          </cell>
          <cell r="H2497">
            <v>2511</v>
          </cell>
        </row>
        <row r="2498">
          <cell r="B2498" t="str">
            <v>AE.14233</v>
          </cell>
          <cell r="C2498" t="str">
            <v>Xaây töôøng coù d &gt;30cm, h &lt;=2m baèng ñaù cheû10x10x20 Vöõa xi maêng caùt vaøng maùc 50, moâ ñun ñoä lôùn cuûa caùt Ml&gt;2, xi maêng PC30</v>
          </cell>
          <cell r="D2498" t="str">
            <v>m³</v>
          </cell>
          <cell r="E2498">
            <v>1</v>
          </cell>
          <cell r="F2498">
            <v>592483</v>
          </cell>
          <cell r="G2498">
            <v>110256</v>
          </cell>
          <cell r="H2498">
            <v>2219</v>
          </cell>
        </row>
        <row r="2499">
          <cell r="B2499" t="str">
            <v>AE.14234</v>
          </cell>
          <cell r="C2499" t="str">
            <v>Xaây töôøng coù d &gt;30cm, h &lt;=2m baèng ñaù cheû10x10x20 Vöõa xi maêng caùt vaøng maùc 75, moâ ñun ñoä lôùn cuûa caùt Ml&gt;2, xi maêng PC30</v>
          </cell>
          <cell r="D2499" t="str">
            <v>m³</v>
          </cell>
          <cell r="E2499">
            <v>1</v>
          </cell>
          <cell r="F2499">
            <v>611807</v>
          </cell>
          <cell r="G2499">
            <v>110256</v>
          </cell>
          <cell r="H2499">
            <v>2219</v>
          </cell>
        </row>
        <row r="2500">
          <cell r="B2500" t="str">
            <v>AE.14235</v>
          </cell>
          <cell r="C2500" t="str">
            <v>Xaây töôøng coù d &gt;30cm, h &lt;=2m baèng ñaù cheû10x10x20 Vöõa xi maêng caùt vaøng maùc 100, moâ ñun ñoä lôùn cuûa caùt Ml&gt;2, xi maêng PC30</v>
          </cell>
          <cell r="D2500" t="str">
            <v>m³</v>
          </cell>
          <cell r="E2500">
            <v>1</v>
          </cell>
          <cell r="F2500">
            <v>632575</v>
          </cell>
          <cell r="G2500">
            <v>110256</v>
          </cell>
          <cell r="H2500">
            <v>2219</v>
          </cell>
        </row>
        <row r="2501">
          <cell r="B2501" t="str">
            <v>AE.14243</v>
          </cell>
          <cell r="C2501" t="str">
            <v>Xaây töôøng coù d &gt;30cm, h &gt;2m baèng ñaù cheû10x10x20 Vöõa xi maêng caùt vaøng maùc 50, moâ ñun ñoä lôùn cuûa caùt Ml&gt;2, xi maêng PC30</v>
          </cell>
          <cell r="D2501" t="str">
            <v>m³</v>
          </cell>
          <cell r="E2501">
            <v>1</v>
          </cell>
          <cell r="F2501">
            <v>619144</v>
          </cell>
          <cell r="G2501">
            <v>122869</v>
          </cell>
          <cell r="H2501">
            <v>2441</v>
          </cell>
        </row>
        <row r="2502">
          <cell r="B2502" t="str">
            <v>AE.14244</v>
          </cell>
          <cell r="C2502" t="str">
            <v>Xaây töôøng coù d &gt;30cm, h &gt;2m baèng ñaù cheû10x10x20 Vöõa xi maêng caùt vaøng maùc 75, moâ ñun ñoä lôùn cuûa caùt Ml&gt;2, xi maêng PC30</v>
          </cell>
          <cell r="D2502" t="str">
            <v>m³</v>
          </cell>
          <cell r="E2502">
            <v>1</v>
          </cell>
          <cell r="F2502">
            <v>639338</v>
          </cell>
          <cell r="G2502">
            <v>122869</v>
          </cell>
          <cell r="H2502">
            <v>2441</v>
          </cell>
        </row>
        <row r="2503">
          <cell r="B2503" t="str">
            <v>AE.14245</v>
          </cell>
          <cell r="C2503" t="str">
            <v>Xaây töôøng coù d &gt;30cm, h &gt;2m baèng ñaù cheû10x10x20 Vöõa xi maêng caùt vaøng maùc 100, moâ ñun ñoä lôùn cuûa caùt Ml&gt;2, xi maêng PC30</v>
          </cell>
          <cell r="D2503" t="str">
            <v>m³</v>
          </cell>
          <cell r="E2503">
            <v>1</v>
          </cell>
          <cell r="F2503">
            <v>661040</v>
          </cell>
          <cell r="G2503">
            <v>122869</v>
          </cell>
          <cell r="H2503">
            <v>2441</v>
          </cell>
        </row>
        <row r="2504">
          <cell r="B2504" t="str">
            <v>AE.14313</v>
          </cell>
          <cell r="C2504" t="str">
            <v>Xaây goái ñôõ oáng h &lt;=2m baèng ñaù cheû10x10x20 Vöõa xi maêng caùt vaøng maùc 50, moâ ñun ñoä lôùn cuûa caùt Ml&gt;2, xi maêng PC30</v>
          </cell>
          <cell r="D2504" t="str">
            <v>m³</v>
          </cell>
          <cell r="E2504">
            <v>1</v>
          </cell>
          <cell r="F2504">
            <v>592483</v>
          </cell>
          <cell r="G2504">
            <v>110256</v>
          </cell>
        </row>
        <row r="2505">
          <cell r="B2505" t="str">
            <v>AE.14314</v>
          </cell>
          <cell r="C2505" t="str">
            <v>Xaây goái ñôõ oáng h &lt;=2m baèng ñaù cheû10x10x20 Vöõa xi maêng caùt vaøng maùc 75, moâ ñun ñoä lôùn cuûa caùt Ml&gt;2, xi maêng PC30</v>
          </cell>
          <cell r="D2505" t="str">
            <v>m³</v>
          </cell>
          <cell r="E2505">
            <v>1</v>
          </cell>
          <cell r="F2505">
            <v>611807</v>
          </cell>
          <cell r="G2505">
            <v>110256</v>
          </cell>
        </row>
        <row r="2506">
          <cell r="B2506" t="str">
            <v>AE.14315</v>
          </cell>
          <cell r="C2506" t="str">
            <v>Xaây goái ñôõ oáng h &lt;=2m baèng ñaù cheû10x10x20 Vöõa xi maêng caùt vaøng maùc 100, moâ ñun ñoä lôùn cuûa caùt Ml&gt;2, xi maêng PC30</v>
          </cell>
          <cell r="D2506" t="str">
            <v>m³</v>
          </cell>
          <cell r="E2506">
            <v>1</v>
          </cell>
          <cell r="F2506">
            <v>632575</v>
          </cell>
          <cell r="G2506">
            <v>110256</v>
          </cell>
        </row>
        <row r="2507">
          <cell r="B2507" t="str">
            <v>AE.14323</v>
          </cell>
          <cell r="C2507" t="str">
            <v>Xaây goái ñôõ oáng h &gt;2m baèng ñaù cheû10x10x20 Vöõa xi maêng caùt vaøng maùc 50, moâ ñun ñoä lôùn cuûa caùt Ml&gt;2, xi maêng PC30</v>
          </cell>
          <cell r="D2507" t="str">
            <v>m³</v>
          </cell>
          <cell r="E2507">
            <v>1</v>
          </cell>
          <cell r="F2507">
            <v>621808</v>
          </cell>
          <cell r="G2507">
            <v>122869</v>
          </cell>
          <cell r="H2507">
            <v>2219</v>
          </cell>
        </row>
        <row r="2508">
          <cell r="B2508" t="str">
            <v>AE.14324</v>
          </cell>
          <cell r="C2508" t="str">
            <v>Xaây goái ñôõ oáng h &gt;2m baèng ñaù cheû10x10x20 Vöõa xi maêng caùt vaøng maùc 75, moâ ñun ñoä lôùn cuûa caùt Ml&gt;2, xi maêng PC30</v>
          </cell>
          <cell r="D2508" t="str">
            <v>m³</v>
          </cell>
          <cell r="E2508">
            <v>1</v>
          </cell>
          <cell r="F2508">
            <v>642675</v>
          </cell>
          <cell r="G2508">
            <v>122869</v>
          </cell>
          <cell r="H2508">
            <v>2219</v>
          </cell>
        </row>
        <row r="2509">
          <cell r="B2509" t="str">
            <v>AE.14325</v>
          </cell>
          <cell r="C2509" t="str">
            <v>Xaây goái ñôõ oáng h &gt;2m baèng ñaù cheû10x10x20 Vöõa xi maêng caùt vaøng maùc 100, moâ ñun ñoä lôùn cuûa caùt Ml&gt;2, xi maêng PC30</v>
          </cell>
          <cell r="D2509" t="str">
            <v>m³</v>
          </cell>
          <cell r="E2509">
            <v>1</v>
          </cell>
          <cell r="F2509">
            <v>665101</v>
          </cell>
          <cell r="G2509">
            <v>122869</v>
          </cell>
          <cell r="H2509">
            <v>2219</v>
          </cell>
        </row>
        <row r="2510">
          <cell r="B2510" t="str">
            <v>AE.14413</v>
          </cell>
          <cell r="C2510" t="str">
            <v>Xaây Truï ñoäc laäp baèng ñaù cheû10x10x20 Vöõa xi maêng caùt vaøng maùc 50, moâ ñun ñoä lôùn cuûa caùt Ml&gt;2, xi maêng PC30</v>
          </cell>
          <cell r="D2510" t="str">
            <v>m³</v>
          </cell>
          <cell r="E2510">
            <v>1</v>
          </cell>
          <cell r="F2510">
            <v>627759</v>
          </cell>
          <cell r="G2510">
            <v>178200</v>
          </cell>
          <cell r="H2510">
            <v>2511</v>
          </cell>
        </row>
        <row r="2511">
          <cell r="B2511" t="str">
            <v>AE.14414</v>
          </cell>
          <cell r="C2511" t="str">
            <v>Xaây Truï ñoäc laäp baèng ñaù cheû10x10x20 Vöõa xi maêng caùt vaøng maùc 75, moâ ñun ñoä lôùn cuûa caùt Ml&gt;2, xi maêng PC30</v>
          </cell>
          <cell r="D2511" t="str">
            <v>m³</v>
          </cell>
          <cell r="E2511">
            <v>1</v>
          </cell>
          <cell r="F2511">
            <v>648825</v>
          </cell>
          <cell r="G2511">
            <v>178200</v>
          </cell>
          <cell r="H2511">
            <v>2511</v>
          </cell>
        </row>
        <row r="2512">
          <cell r="B2512" t="str">
            <v>AE.14415</v>
          </cell>
          <cell r="C2512" t="str">
            <v>Xaây Truï ñoäc laäp baèng ñaù cheû10x10x20 Vöõa xi maêng caùt vaøng maùc 100, moâ ñun ñoä lôùn cuûa caùt Ml&gt;2, xi maêng PC30</v>
          </cell>
          <cell r="D2512" t="str">
            <v>m³</v>
          </cell>
          <cell r="E2512">
            <v>1</v>
          </cell>
          <cell r="F2512">
            <v>671466</v>
          </cell>
          <cell r="G2512">
            <v>178200</v>
          </cell>
          <cell r="H2512">
            <v>2511</v>
          </cell>
        </row>
        <row r="2513">
          <cell r="B2513" t="str">
            <v>AE.15113</v>
          </cell>
          <cell r="C2513" t="str">
            <v>Xaây moùng baèng ñaù cheû 20x20x25 Vöõa xi maêng caùt vaøng maùc 50, moâ ñun ñoä lôùn cuûa caùt Ml&gt;2, xi maêng PC30</v>
          </cell>
          <cell r="D2513" t="str">
            <v>m³</v>
          </cell>
          <cell r="E2513">
            <v>1</v>
          </cell>
          <cell r="F2513">
            <v>205919</v>
          </cell>
          <cell r="G2513">
            <v>54925</v>
          </cell>
          <cell r="H2513">
            <v>2156</v>
          </cell>
        </row>
        <row r="2514">
          <cell r="B2514" t="str">
            <v>AE.15114</v>
          </cell>
          <cell r="C2514" t="str">
            <v>Xaây moùng baèng ñaù cheû 20x20x25 Vöõa xi maêng caùt vaøng maùc 75, moâ ñun ñoä lôùn cuûa caùt Ml&gt;2, xi maêng PC30</v>
          </cell>
          <cell r="D2514" t="str">
            <v>m³</v>
          </cell>
          <cell r="E2514">
            <v>1</v>
          </cell>
          <cell r="F2514">
            <v>223955</v>
          </cell>
          <cell r="G2514">
            <v>54925</v>
          </cell>
          <cell r="H2514">
            <v>2156</v>
          </cell>
        </row>
        <row r="2515">
          <cell r="B2515" t="str">
            <v>AE.15115</v>
          </cell>
          <cell r="C2515" t="str">
            <v>Xaây moùng baèng ñaù cheû 20x20x25 Vöõa xi maêng caùt vaøng maùc 100, moâ ñun ñoä lôùn cuûa caùt Ml&gt;2, xi maêng PC30</v>
          </cell>
          <cell r="D2515" t="str">
            <v>m³</v>
          </cell>
          <cell r="E2515">
            <v>1</v>
          </cell>
          <cell r="F2515">
            <v>243338</v>
          </cell>
          <cell r="G2515">
            <v>54925</v>
          </cell>
          <cell r="H2515">
            <v>2156</v>
          </cell>
        </row>
        <row r="2516">
          <cell r="B2516" t="str">
            <v>AE.15213</v>
          </cell>
          <cell r="C2516" t="str">
            <v>Xaây töôøng coù d &lt;=30cm, h&lt;=2m baèng ñaù cheû 20x20x25 Vöõa xi maêng caùt vaøng maùc 50, moâ ñun ñoä lôùn cuûa caùt Ml&gt;2, xi maêng PC30</v>
          </cell>
          <cell r="D2516" t="str">
            <v>m³</v>
          </cell>
          <cell r="E2516">
            <v>1</v>
          </cell>
          <cell r="F2516">
            <v>210583</v>
          </cell>
          <cell r="G2516">
            <v>58993</v>
          </cell>
          <cell r="H2516">
            <v>2219</v>
          </cell>
        </row>
        <row r="2517">
          <cell r="B2517" t="str">
            <v>AE.15214</v>
          </cell>
          <cell r="C2517" t="str">
            <v>Xaây töôøng coù d &lt;=30cm, h&lt;=2m baèng ñaù cheû 20x20x25 Vöõa xi maêng caùt vaøng maùc 75, moâ ñun ñoä lôùn cuûa caùt Ml&gt;2, xi maêng PC30</v>
          </cell>
          <cell r="D2517" t="str">
            <v>m³</v>
          </cell>
          <cell r="E2517">
            <v>1</v>
          </cell>
          <cell r="F2517">
            <v>229263</v>
          </cell>
          <cell r="G2517">
            <v>58993</v>
          </cell>
          <cell r="H2517">
            <v>2219</v>
          </cell>
        </row>
        <row r="2518">
          <cell r="B2518" t="str">
            <v>AE.15215</v>
          </cell>
          <cell r="C2518" t="str">
            <v>Xaây töôøng coù d &lt;=30cm, h&lt;=2m baèng ñaù cheû 20x20x25 Vöõa xi maêng caùt vaøng maùc 100, moâ ñun ñoä lôùn cuûa caùt Ml&gt;2, xi maêng PC30</v>
          </cell>
          <cell r="D2518" t="str">
            <v>m³</v>
          </cell>
          <cell r="E2518">
            <v>1</v>
          </cell>
          <cell r="F2518">
            <v>249339</v>
          </cell>
          <cell r="G2518">
            <v>58993</v>
          </cell>
          <cell r="H2518">
            <v>2219</v>
          </cell>
        </row>
        <row r="2519">
          <cell r="B2519" t="str">
            <v>AE.15223</v>
          </cell>
          <cell r="C2519" t="str">
            <v>Xaây töôøng coù d &lt;=30cm, h&gt;2m baèng ñaù cheû 20x20x25 Vöõa xi maêng caùt vaøng maùc 50, moâ ñun ñoä lôùn cuûa caùt Ml&gt;2, xi maêng PC30</v>
          </cell>
          <cell r="D2519" t="str">
            <v>m³</v>
          </cell>
          <cell r="E2519">
            <v>1</v>
          </cell>
          <cell r="F2519">
            <v>222165</v>
          </cell>
          <cell r="G2519">
            <v>63062</v>
          </cell>
          <cell r="H2519">
            <v>2441</v>
          </cell>
        </row>
        <row r="2520">
          <cell r="B2520" t="str">
            <v>AE.15224</v>
          </cell>
          <cell r="C2520" t="str">
            <v>Xaây töôøng coù d &lt;=30cm, h&gt;2m baèng ñaù cheû 20x20x25 Vöõa xi maêng caùt vaøng maùc 75, moâ ñun ñoä lôùn cuûa caùt Ml&gt;2, xi maêng PC30</v>
          </cell>
          <cell r="D2520" t="str">
            <v>m³</v>
          </cell>
          <cell r="E2520">
            <v>1</v>
          </cell>
          <cell r="F2520">
            <v>241873</v>
          </cell>
          <cell r="G2520">
            <v>63062</v>
          </cell>
          <cell r="H2520">
            <v>2441</v>
          </cell>
        </row>
        <row r="2521">
          <cell r="B2521" t="str">
            <v>AE.15225</v>
          </cell>
          <cell r="C2521" t="str">
            <v>Xaây töôøng coù d &lt;=30cm, h&gt;2m baèng ñaù cheû 20x20x25 Vöõa xi maêng caùt vaøng maùc 100, moâ ñun ñoä lôùn cuûa caùt Ml&gt;2, xi maêng PC30</v>
          </cell>
          <cell r="D2521" t="str">
            <v>m³</v>
          </cell>
          <cell r="E2521">
            <v>1</v>
          </cell>
          <cell r="F2521">
            <v>263052</v>
          </cell>
          <cell r="G2521">
            <v>63062</v>
          </cell>
          <cell r="H2521">
            <v>2441</v>
          </cell>
        </row>
        <row r="2522">
          <cell r="B2522" t="str">
            <v>AE.15233</v>
          </cell>
          <cell r="C2522" t="str">
            <v>Xaây töôøng coù d &gt;30cm, h&lt;=2m baèng ñaù cheû 20x20x25 Vöõa xi maêng caùt vaøng maùc 50, moâ ñun ñoä lôùn cuûa caùt Ml&gt;2, xi maêng PC30</v>
          </cell>
          <cell r="D2522" t="str">
            <v>m³</v>
          </cell>
          <cell r="E2522">
            <v>1</v>
          </cell>
          <cell r="F2522">
            <v>205919</v>
          </cell>
          <cell r="G2522">
            <v>56552</v>
          </cell>
          <cell r="H2522">
            <v>2156</v>
          </cell>
        </row>
        <row r="2523">
          <cell r="B2523" t="str">
            <v>AE.15234</v>
          </cell>
          <cell r="C2523" t="str">
            <v>Xaây töôøng coù d &gt;30cm, h&lt;=2m baèng ñaù cheû 20x20x25 Vöõa xi maêng caùt vaøng maùc 75, moâ ñun ñoä lôùn cuûa caùt Ml&gt;2, xi maêng PC30</v>
          </cell>
          <cell r="D2523" t="str">
            <v>m³</v>
          </cell>
          <cell r="E2523">
            <v>1</v>
          </cell>
          <cell r="F2523">
            <v>223955</v>
          </cell>
          <cell r="G2523">
            <v>56552</v>
          </cell>
          <cell r="H2523">
            <v>2156</v>
          </cell>
        </row>
        <row r="2524">
          <cell r="B2524" t="str">
            <v>AE.15235</v>
          </cell>
          <cell r="C2524" t="str">
            <v>Xaây töôøng coù d &gt;30cm, h&lt;=2m baèng ñaù cheû 20x20x25 Vöõa xi maêng caùt vaøng maùc 100, moâ ñun ñoä lôùn cuûa caùt Ml&gt;2, xi maêng PC30</v>
          </cell>
          <cell r="D2524" t="str">
            <v>m³</v>
          </cell>
          <cell r="E2524">
            <v>1</v>
          </cell>
          <cell r="F2524">
            <v>243338</v>
          </cell>
          <cell r="G2524">
            <v>56552</v>
          </cell>
          <cell r="H2524">
            <v>2156</v>
          </cell>
        </row>
        <row r="2525">
          <cell r="B2525" t="str">
            <v>AE.15243</v>
          </cell>
          <cell r="C2525" t="str">
            <v>Xaây töôøng coù d &gt;30cm, h&gt;2m baèng ñaù cheû 20x20x25 Vöõa xi maêng caùt vaøng maùc 50, moâ ñun ñoä lôùn cuûa caùt Ml&gt;2, xi maêng PC30</v>
          </cell>
          <cell r="D2525" t="str">
            <v>m³</v>
          </cell>
          <cell r="E2525">
            <v>1</v>
          </cell>
          <cell r="F2525">
            <v>215185</v>
          </cell>
          <cell r="G2525">
            <v>58993</v>
          </cell>
          <cell r="H2525">
            <v>2441</v>
          </cell>
        </row>
        <row r="2526">
          <cell r="B2526" t="str">
            <v>AE.15244</v>
          </cell>
          <cell r="C2526" t="str">
            <v>Xaây töôøng coù d &gt;30cm, h&gt;2m baèng ñaù cheû 20x20x25 Vöõa xi maêng caùt vaøng maùc 75, moâ ñun ñoä lôùn cuûa caùt Ml&gt;2, xi maêng PC30</v>
          </cell>
          <cell r="D2526" t="str">
            <v>m³</v>
          </cell>
          <cell r="E2526">
            <v>1</v>
          </cell>
          <cell r="F2526">
            <v>234033</v>
          </cell>
          <cell r="G2526">
            <v>58993</v>
          </cell>
          <cell r="H2526">
            <v>2441</v>
          </cell>
        </row>
        <row r="2527">
          <cell r="B2527" t="str">
            <v>AE.15245</v>
          </cell>
          <cell r="C2527" t="str">
            <v>Xaây töôøng coù d &gt;30cm, h&gt;2m baèng ñaù cheû 20x20x25 Vöõa xi maêng caùt vaøng maùc 100, moâ ñun ñoä lôùn cuûa caùt Ml&gt;2, xi maêng PC30</v>
          </cell>
          <cell r="D2527" t="str">
            <v>m³</v>
          </cell>
          <cell r="E2527">
            <v>1</v>
          </cell>
          <cell r="F2527">
            <v>254288</v>
          </cell>
          <cell r="G2527">
            <v>58993</v>
          </cell>
          <cell r="H2527">
            <v>2441</v>
          </cell>
        </row>
        <row r="2528">
          <cell r="B2528" t="str">
            <v>AE.16113</v>
          </cell>
          <cell r="C2528" t="str">
            <v>Xaây moùng baèng ñaù cheû 15x20x25 Vöõa xi maêng caùt vaøng maùc 50, moâ ñun ñoä lôùn cuûa caùt Ml&gt;2, xi maêng PC30</v>
          </cell>
          <cell r="D2528" t="str">
            <v>m³</v>
          </cell>
          <cell r="E2528">
            <v>1</v>
          </cell>
          <cell r="F2528">
            <v>235933</v>
          </cell>
          <cell r="G2528">
            <v>54925</v>
          </cell>
          <cell r="H2528">
            <v>2219</v>
          </cell>
        </row>
        <row r="2529">
          <cell r="B2529" t="str">
            <v>AE.16114</v>
          </cell>
          <cell r="C2529" t="str">
            <v>Xaây moùng baèng ñaù cheû 15x20x25 Vöõa xi maêng caùt vaøng maùc 75, moâ ñun ñoä lôùn cuûa caùt Ml&gt;2, xi maêng PC30</v>
          </cell>
          <cell r="D2529" t="str">
            <v>m³</v>
          </cell>
          <cell r="E2529">
            <v>1</v>
          </cell>
          <cell r="F2529">
            <v>254613</v>
          </cell>
          <cell r="G2529">
            <v>54925</v>
          </cell>
          <cell r="H2529">
            <v>2219</v>
          </cell>
        </row>
        <row r="2530">
          <cell r="B2530" t="str">
            <v>AE.16115</v>
          </cell>
          <cell r="C2530" t="str">
            <v>Xaây moùng baèng ñaù cheû 15x20x25 Vöõa xi maêng caùt vaøng maùc 100, moâ ñun ñoä lôùn cuûa caùt Ml&gt;2, xi maêng PC30</v>
          </cell>
          <cell r="D2530" t="str">
            <v>m³</v>
          </cell>
          <cell r="E2530">
            <v>1</v>
          </cell>
          <cell r="F2530">
            <v>274689</v>
          </cell>
          <cell r="G2530">
            <v>54925</v>
          </cell>
          <cell r="H2530">
            <v>2219</v>
          </cell>
        </row>
        <row r="2531">
          <cell r="B2531" t="str">
            <v>AE.16213</v>
          </cell>
          <cell r="C2531" t="str">
            <v>Xaây töôøng coù d &lt;=30cm, h&lt;=2m baèng ñaù cheû 15x20x25 Vöõa xi maêng caùt vaøng maùc 50, moâ ñun ñoä lôùn cuûa caùt Ml&gt;2, xi maêng PC30</v>
          </cell>
          <cell r="D2531" t="str">
            <v>m³</v>
          </cell>
          <cell r="E2531">
            <v>1</v>
          </cell>
          <cell r="F2531">
            <v>239983</v>
          </cell>
          <cell r="G2531">
            <v>56959</v>
          </cell>
          <cell r="H2531">
            <v>2219</v>
          </cell>
        </row>
        <row r="2532">
          <cell r="B2532" t="str">
            <v>AE.16214</v>
          </cell>
          <cell r="C2532" t="str">
            <v>Xaây töôøng coù d &lt;=30cm, h&lt;=2m baèng ñaù cheû 15x20x25 Vöõa xi maêng caùt vaøng maùc 75, moâ ñun ñoä lôùn cuûa caùt Ml&gt;2, xi maêng PC30</v>
          </cell>
          <cell r="D2532" t="str">
            <v>m³</v>
          </cell>
          <cell r="E2532">
            <v>1</v>
          </cell>
          <cell r="F2532">
            <v>259307</v>
          </cell>
          <cell r="G2532">
            <v>56959</v>
          </cell>
          <cell r="H2532">
            <v>2219</v>
          </cell>
        </row>
        <row r="2533">
          <cell r="B2533" t="str">
            <v>AE.16215</v>
          </cell>
          <cell r="C2533" t="str">
            <v>Xaây töôøng coù d &lt;=30cm, h&lt;=2m baèng ñaù cheû 15x20x25 Vöõa xi maêng caùt vaøng maùc 100, moâ ñun ñoä lôùn cuûa caùt Ml&gt;2, xi maêng PC30</v>
          </cell>
          <cell r="D2533" t="str">
            <v>m³</v>
          </cell>
          <cell r="E2533">
            <v>1</v>
          </cell>
          <cell r="F2533">
            <v>280075</v>
          </cell>
          <cell r="G2533">
            <v>56959</v>
          </cell>
          <cell r="H2533">
            <v>2219</v>
          </cell>
        </row>
        <row r="2534">
          <cell r="B2534" t="str">
            <v>AE.16223</v>
          </cell>
          <cell r="C2534" t="str">
            <v>Xaây töôøng coù d &lt;=30cm, h&gt;2m baèng ñaù cheû 15x20x25 Vöõa xi maêng caùt vaøng maùc 50, moâ ñun ñoä lôùn cuûa caùt Ml&gt;2, xi maêng PC30</v>
          </cell>
          <cell r="D2534" t="str">
            <v>m³</v>
          </cell>
          <cell r="E2534">
            <v>1</v>
          </cell>
          <cell r="F2534">
            <v>253182</v>
          </cell>
          <cell r="G2534">
            <v>63062</v>
          </cell>
          <cell r="H2534">
            <v>2441</v>
          </cell>
        </row>
        <row r="2535">
          <cell r="B2535" t="str">
            <v>AE.16224</v>
          </cell>
          <cell r="C2535" t="str">
            <v>Xaây töôøng coù d &lt;=30cm, h&gt;2m baèng ñaù cheû 15x20x25 Vöõa xi maêng caùt vaøng maùc 75, moâ ñun ñoä lôùn cuûa caùt Ml&gt;2, xi maêng PC30</v>
          </cell>
          <cell r="D2535" t="str">
            <v>m³</v>
          </cell>
          <cell r="E2535">
            <v>1</v>
          </cell>
          <cell r="F2535">
            <v>273569</v>
          </cell>
          <cell r="G2535">
            <v>63062</v>
          </cell>
          <cell r="H2535">
            <v>2441</v>
          </cell>
        </row>
        <row r="2536">
          <cell r="B2536" t="str">
            <v>AE.16225</v>
          </cell>
          <cell r="C2536" t="str">
            <v>Xaây töôøng coù d &lt;=30cm, h&gt;2m baèng ñaù cheû 15x20x25 Vöõa xi maêng caùt vaøng maùc 100, moâ ñun ñoä lôùn cuûa caùt Ml&gt;2, xi maêng PC30</v>
          </cell>
          <cell r="D2536" t="str">
            <v>m³</v>
          </cell>
          <cell r="E2536">
            <v>1</v>
          </cell>
          <cell r="F2536">
            <v>295479</v>
          </cell>
          <cell r="G2536">
            <v>63062</v>
          </cell>
          <cell r="H2536">
            <v>2441</v>
          </cell>
        </row>
        <row r="2537">
          <cell r="B2537" t="str">
            <v>AE.16233</v>
          </cell>
          <cell r="C2537" t="str">
            <v>Xaây töôøng coù d &gt;30cm, h&lt;=2m baèng ñaù cheû 15x20x25 Vöõa xi maêng caùt vaøng maùc 50, moâ ñun ñoä lôùn cuûa caùt Ml&gt;2, xi maêng PC30</v>
          </cell>
          <cell r="D2537" t="str">
            <v>m³</v>
          </cell>
          <cell r="E2537">
            <v>1</v>
          </cell>
          <cell r="F2537">
            <v>235933</v>
          </cell>
          <cell r="G2537">
            <v>55738</v>
          </cell>
          <cell r="H2537">
            <v>2219</v>
          </cell>
        </row>
        <row r="2538">
          <cell r="B2538" t="str">
            <v>AE.16234</v>
          </cell>
          <cell r="C2538" t="str">
            <v>Xaây töôøng coù d &gt;30cm, h&lt;=2m baèng ñaù cheû 15x20x25 Vöõa xi maêng caùt vaøng maùc 75, moâ ñun ñoä lôùn cuûa caùt Ml&gt;2, xi maêng PC30</v>
          </cell>
          <cell r="D2538" t="str">
            <v>m³</v>
          </cell>
          <cell r="E2538">
            <v>1</v>
          </cell>
          <cell r="F2538">
            <v>254613</v>
          </cell>
          <cell r="G2538">
            <v>55738</v>
          </cell>
          <cell r="H2538">
            <v>2219</v>
          </cell>
        </row>
        <row r="2539">
          <cell r="B2539" t="str">
            <v>AE.16235</v>
          </cell>
          <cell r="C2539" t="str">
            <v>Xaây töôøng coù d &gt;30cm, h&lt;=2m baèng ñaù cheû 15x20x25 Vöõa xi maêng caùt vaøng maùc 100, moâ ñun ñoä lôùn cuûa caùt Ml&gt;2, xi maêng PC30</v>
          </cell>
          <cell r="D2539" t="str">
            <v>m³</v>
          </cell>
          <cell r="E2539">
            <v>1</v>
          </cell>
          <cell r="F2539">
            <v>274689</v>
          </cell>
          <cell r="G2539">
            <v>55738</v>
          </cell>
          <cell r="H2539">
            <v>2219</v>
          </cell>
        </row>
        <row r="2540">
          <cell r="B2540" t="str">
            <v>AE.16243</v>
          </cell>
          <cell r="C2540" t="str">
            <v>Xaây töôøng coù d &gt;30cm, h&gt;2m baèng ñaù cheû 15x20x25 Vöõa xi maêng caùt vaøng maùc 50, moâ ñun ñoä lôùn cuûa caùt Ml&gt;2, xi maêng PC30</v>
          </cell>
          <cell r="D2540" t="str">
            <v>m³</v>
          </cell>
          <cell r="E2540">
            <v>1</v>
          </cell>
          <cell r="F2540">
            <v>246550</v>
          </cell>
          <cell r="G2540">
            <v>58993</v>
          </cell>
          <cell r="H2540">
            <v>2441</v>
          </cell>
        </row>
        <row r="2541">
          <cell r="B2541" t="str">
            <v>AE.16244</v>
          </cell>
          <cell r="C2541" t="str">
            <v>Xaây töôøng coù d &gt;30cm, h&gt;2m baèng ñaù cheû 15x20x25 Vöõa xi maêng caùt vaøng maùc 75, moâ ñun ñoä lôùn cuûa caùt Ml&gt;2, xi maêng PC30</v>
          </cell>
          <cell r="D2541" t="str">
            <v>m³</v>
          </cell>
          <cell r="E2541">
            <v>1</v>
          </cell>
          <cell r="F2541">
            <v>266071</v>
          </cell>
          <cell r="G2541">
            <v>58993</v>
          </cell>
          <cell r="H2541">
            <v>2441</v>
          </cell>
        </row>
        <row r="2542">
          <cell r="B2542" t="str">
            <v>AE.16245</v>
          </cell>
          <cell r="C2542" t="str">
            <v>Xaây töôøng coù d &gt;30cm, h&gt;2m baèng ñaù cheû 15x20x25 Vöõa xi maêng caùt vaøng maùc 100, moâ ñun ñoä lôùn cuûa caùt Ml&gt;2, xi maêng PC30</v>
          </cell>
          <cell r="D2542" t="str">
            <v>m³</v>
          </cell>
          <cell r="E2542">
            <v>1</v>
          </cell>
          <cell r="F2542">
            <v>287050</v>
          </cell>
          <cell r="G2542">
            <v>58993</v>
          </cell>
          <cell r="H2542">
            <v>2441</v>
          </cell>
        </row>
        <row r="2543">
          <cell r="B2543" t="str">
            <v>AE.21112</v>
          </cell>
          <cell r="C2543" t="str">
            <v>Xaây moùng coù d &lt;=33cm VXM caùt mòn maùc 25- moâ ñun ñoä lôùn ML=1,5-2,0, xi maêng PC30</v>
          </cell>
          <cell r="D2543" t="str">
            <v>m³</v>
          </cell>
          <cell r="E2543">
            <v>1</v>
          </cell>
          <cell r="F2543">
            <v>300940</v>
          </cell>
          <cell r="G2543">
            <v>65910</v>
          </cell>
        </row>
        <row r="2544">
          <cell r="B2544" t="str">
            <v>AE.21113</v>
          </cell>
          <cell r="C2544" t="str">
            <v>Xaây moùng coù d &lt;=33cm VXM caùt mòn maùc 50 - moâ ñun ñoä lôùn ML=1,5-2,0, xi maêng PC30</v>
          </cell>
          <cell r="D2544" t="str">
            <v>m³</v>
          </cell>
          <cell r="E2544">
            <v>1</v>
          </cell>
          <cell r="F2544">
            <v>324761</v>
          </cell>
          <cell r="G2544">
            <v>65910</v>
          </cell>
        </row>
        <row r="2545">
          <cell r="B2545" t="str">
            <v>AE.21114</v>
          </cell>
          <cell r="C2545" t="str">
            <v>Xaây moùng coù d &lt;=33cm VXM caùt mòn maùc 75 - moâ ñun ñoä lôùn ML=1,5-2,0, xi maêng PC30</v>
          </cell>
          <cell r="D2545" t="str">
            <v>m³</v>
          </cell>
          <cell r="E2545">
            <v>1</v>
          </cell>
          <cell r="F2545">
            <v>345069</v>
          </cell>
          <cell r="G2545">
            <v>65910</v>
          </cell>
        </row>
        <row r="2546">
          <cell r="B2546" t="str">
            <v>AE.21115</v>
          </cell>
          <cell r="C2546" t="str">
            <v>Xaây moùng coù d &lt;=33cm VXM maùc 100, moâ ñun ñoä lôùn ML=1,5-2,0</v>
          </cell>
          <cell r="D2546" t="str">
            <v>m³</v>
          </cell>
          <cell r="E2546">
            <v>1</v>
          </cell>
          <cell r="F2546">
            <v>365168</v>
          </cell>
          <cell r="G2546">
            <v>65910</v>
          </cell>
        </row>
        <row r="2547">
          <cell r="B2547" t="str">
            <v>AE.21212</v>
          </cell>
          <cell r="C2547" t="str">
            <v>Xaây moùng coù d &gt;33cm VXM caùt mòn maùc 25- moâ ñun ñoä lôùn ML=1,5-2,0, xi maêng PC30</v>
          </cell>
          <cell r="D2547" t="str">
            <v>m³</v>
          </cell>
          <cell r="E2547">
            <v>1</v>
          </cell>
          <cell r="F2547">
            <v>297833</v>
          </cell>
          <cell r="G2547">
            <v>58806</v>
          </cell>
        </row>
        <row r="2548">
          <cell r="B2548" t="str">
            <v>AE.21213</v>
          </cell>
          <cell r="C2548" t="str">
            <v>Xaây moùng coù d &gt;33cm VXM caùt mòn maùc 50 - moâ ñun ñoä lôùn ML=1,5-2,0, xi maêng PC30</v>
          </cell>
          <cell r="D2548" t="str">
            <v>m³</v>
          </cell>
          <cell r="E2548">
            <v>1</v>
          </cell>
          <cell r="F2548">
            <v>322475</v>
          </cell>
          <cell r="G2548">
            <v>58806</v>
          </cell>
        </row>
        <row r="2549">
          <cell r="B2549" t="str">
            <v>AE.21214</v>
          </cell>
          <cell r="C2549" t="str">
            <v>Xaây moùng coù d &gt;33cm VXM caùt mòn maùc 75 - moâ ñun ñoä lôùn ML=1,5-2,0 maêng PC30</v>
          </cell>
          <cell r="D2549" t="str">
            <v>m³</v>
          </cell>
          <cell r="E2549">
            <v>1</v>
          </cell>
          <cell r="F2549">
            <v>343483</v>
          </cell>
          <cell r="G2549">
            <v>58806</v>
          </cell>
        </row>
        <row r="2550">
          <cell r="B2550" t="str">
            <v>AE.21215</v>
          </cell>
          <cell r="C2550" t="str">
            <v>Xaây moùng coù d &gt;33cm VXM maùc 100, moâ ñun ñoä lôùn ML=1,5-2,0</v>
          </cell>
          <cell r="D2550" t="str">
            <v>m³</v>
          </cell>
          <cell r="E2550">
            <v>1</v>
          </cell>
          <cell r="F2550">
            <v>364276</v>
          </cell>
          <cell r="G2550">
            <v>58806</v>
          </cell>
        </row>
        <row r="2551">
          <cell r="B2551" t="str">
            <v>AE.22112</v>
          </cell>
          <cell r="C2551" t="str">
            <v>Xaây töôøng thaúng coù d &lt;=11cm, h &lt;=4m VXM caùt mòn maùc 25- moâ ñun ñoä lôùn ML=1,5-2,0, xi maêng PC30</v>
          </cell>
          <cell r="D2551" t="str">
            <v>m³</v>
          </cell>
          <cell r="E2551">
            <v>1</v>
          </cell>
          <cell r="F2551">
            <v>353296</v>
          </cell>
          <cell r="G2551">
            <v>88011</v>
          </cell>
          <cell r="H2551">
            <v>2283</v>
          </cell>
        </row>
        <row r="2552">
          <cell r="B2552" t="str">
            <v>AE.22113</v>
          </cell>
          <cell r="C2552" t="str">
            <v>Xaây töôøng thaúng coù d &lt;=11cm, h &lt;=4m VXM caùt mòn maùc 50 - moâ ñun ñoä lôùn ML=1,5-2,0, xi maêng PC30</v>
          </cell>
          <cell r="D2552" t="str">
            <v>m³</v>
          </cell>
          <cell r="E2552">
            <v>1</v>
          </cell>
          <cell r="F2552">
            <v>373416</v>
          </cell>
          <cell r="G2552">
            <v>88011</v>
          </cell>
          <cell r="H2552">
            <v>2283</v>
          </cell>
        </row>
        <row r="2553">
          <cell r="B2553" t="str">
            <v>AE.22114</v>
          </cell>
          <cell r="C2553" t="str">
            <v>Xaây töôøng thaúng coù d &lt;=11cm, h &lt;=4m VXM caùt mòn maùc 75 - moâ ñun ñoä lôùn ML=1,5-2,0 maêng PC30</v>
          </cell>
          <cell r="D2553" t="str">
            <v>m³</v>
          </cell>
          <cell r="E2553">
            <v>1</v>
          </cell>
          <cell r="F2553">
            <v>390570</v>
          </cell>
          <cell r="G2553">
            <v>88011</v>
          </cell>
          <cell r="H2553">
            <v>2283</v>
          </cell>
        </row>
        <row r="2554">
          <cell r="B2554" t="str">
            <v>AE.22115</v>
          </cell>
          <cell r="C2554" t="str">
            <v>Xaây töôøng thaúng coù d &lt;=11cm, h &lt;=4m VXM maùc 100, moâ ñun ñoä lôùn ML=1,5-2,0</v>
          </cell>
          <cell r="D2554" t="str">
            <v>m³</v>
          </cell>
          <cell r="E2554">
            <v>1</v>
          </cell>
          <cell r="F2554">
            <v>407547</v>
          </cell>
          <cell r="G2554">
            <v>88011</v>
          </cell>
          <cell r="H2554">
            <v>2283</v>
          </cell>
        </row>
        <row r="2555">
          <cell r="B2555" t="str">
            <v>AE.22122</v>
          </cell>
          <cell r="C2555" t="str">
            <v>Xaây töôøng thaúng coù d &lt;=11cm, h &gt;4m ñeán &lt;=16m VXM caùt mòn maùc 25- moâ ñun ñoä lôùn ML=1,5-2,0, xi maêng PC30</v>
          </cell>
          <cell r="D2555" t="str">
            <v>m³</v>
          </cell>
          <cell r="E2555">
            <v>1</v>
          </cell>
          <cell r="F2555">
            <v>353296</v>
          </cell>
          <cell r="G2555">
            <v>95905</v>
          </cell>
          <cell r="H2555">
            <v>6349</v>
          </cell>
        </row>
        <row r="2556">
          <cell r="B2556" t="str">
            <v>AE.22123</v>
          </cell>
          <cell r="C2556" t="str">
            <v>Xaây töôøng thaúng coù d &lt;=11cm, h &gt;4m ñeán &lt;=16m VXM caùt mòn maùc 50 - moâ ñun ñoä lôùn ML=1,5-2,0, xi maêng PC30</v>
          </cell>
          <cell r="D2556" t="str">
            <v>m³</v>
          </cell>
          <cell r="E2556">
            <v>1</v>
          </cell>
          <cell r="F2556">
            <v>373416</v>
          </cell>
          <cell r="G2556">
            <v>95905</v>
          </cell>
          <cell r="H2556">
            <v>6349</v>
          </cell>
        </row>
        <row r="2557">
          <cell r="B2557" t="str">
            <v>AE.22124</v>
          </cell>
          <cell r="C2557" t="str">
            <v>Xaây töôøng thaúng coù d &lt;=11cm, h &gt;4m ñeán &lt;=16m VXM caùt mòn maùc 75 - moâ ñun ñoä lôùn ML=1,5-2,0 maêng PC30</v>
          </cell>
          <cell r="D2557" t="str">
            <v>m³</v>
          </cell>
          <cell r="E2557">
            <v>1</v>
          </cell>
          <cell r="F2557">
            <v>390570</v>
          </cell>
          <cell r="G2557">
            <v>95905</v>
          </cell>
          <cell r="H2557">
            <v>6349</v>
          </cell>
        </row>
        <row r="2558">
          <cell r="B2558" t="str">
            <v>AE.22125</v>
          </cell>
          <cell r="C2558" t="str">
            <v>Xaây töôøng thaúng coù d &lt;=11cm, h &gt;4m ñeán &lt;=16m VXM maùc 100, moâ ñun ñoä lôùn ML=1,5-2,0</v>
          </cell>
          <cell r="D2558" t="str">
            <v>m³</v>
          </cell>
          <cell r="E2558">
            <v>1</v>
          </cell>
          <cell r="F2558">
            <v>407547</v>
          </cell>
          <cell r="G2558">
            <v>95905</v>
          </cell>
          <cell r="H2558">
            <v>6349</v>
          </cell>
        </row>
        <row r="2559">
          <cell r="B2559" t="str">
            <v>AE.22132</v>
          </cell>
          <cell r="C2559" t="str">
            <v>Xaây töôøng thaúng coù d &lt;=11cm, h &gt;16m ñeán &lt;=50m VXM caùt mòn maùc 25- moâ ñun ñoä lôùn ML=1,5-2,0, xi maêng PC30</v>
          </cell>
          <cell r="D2559" t="str">
            <v>m³</v>
          </cell>
          <cell r="E2559">
            <v>1</v>
          </cell>
          <cell r="F2559">
            <v>353296</v>
          </cell>
          <cell r="G2559">
            <v>105377</v>
          </cell>
          <cell r="H2559">
            <v>49268</v>
          </cell>
        </row>
        <row r="2560">
          <cell r="B2560" t="str">
            <v>AE.22133</v>
          </cell>
          <cell r="C2560" t="str">
            <v>Xaây töôøng thaúng coù d &lt;=11cm, h &gt;16m ñeán &lt;=50m VXM caùt mòn maùc 50 - moâ ñun ñoä lôùn ML=1,5-2,0, xi maêng PC30</v>
          </cell>
          <cell r="D2560" t="str">
            <v>m³</v>
          </cell>
          <cell r="E2560">
            <v>1</v>
          </cell>
          <cell r="F2560">
            <v>373416</v>
          </cell>
          <cell r="G2560">
            <v>105377</v>
          </cell>
          <cell r="H2560">
            <v>49268</v>
          </cell>
        </row>
        <row r="2561">
          <cell r="B2561" t="str">
            <v>AE.22134</v>
          </cell>
          <cell r="C2561" t="str">
            <v>Xaây töôøng thaúng coù d &lt;=11cm, h &gt;16m ñeán &lt;=50m VXM caùt mòn maùc 75 - moâ ñun ñoä lôùn ML=1,5-2,0 maêng PC30</v>
          </cell>
          <cell r="D2561" t="str">
            <v>m³</v>
          </cell>
          <cell r="E2561">
            <v>1</v>
          </cell>
          <cell r="F2561">
            <v>390570</v>
          </cell>
          <cell r="G2561">
            <v>105377</v>
          </cell>
          <cell r="H2561">
            <v>49268</v>
          </cell>
        </row>
        <row r="2562">
          <cell r="B2562" t="str">
            <v>AE.22135</v>
          </cell>
          <cell r="C2562" t="str">
            <v>Xaây töôøng thaúng coù d &lt;=11cm, h &gt;16m ñeán &lt;=100m VXM maùc 100, moâ ñun ñoä lôùn ML=1,5-2,0</v>
          </cell>
          <cell r="D2562" t="str">
            <v>m³</v>
          </cell>
          <cell r="E2562">
            <v>1</v>
          </cell>
          <cell r="F2562">
            <v>407547</v>
          </cell>
          <cell r="G2562">
            <v>105377</v>
          </cell>
          <cell r="H2562">
            <v>49268</v>
          </cell>
        </row>
        <row r="2563">
          <cell r="B2563" t="str">
            <v>AE.22142</v>
          </cell>
          <cell r="C2563" t="str">
            <v>Xaây töôøng thaúng coù d &lt;=11cm, h &gt;50m VXM caùt mòn maùc 25- moâ ñun ñoä lôùn ML=1,5-2,0, xi maêng PC30</v>
          </cell>
          <cell r="D2563" t="str">
            <v>m³</v>
          </cell>
          <cell r="E2563">
            <v>1</v>
          </cell>
          <cell r="F2563">
            <v>353296</v>
          </cell>
          <cell r="G2563">
            <v>110113</v>
          </cell>
          <cell r="H2563">
            <v>66391</v>
          </cell>
        </row>
        <row r="2564">
          <cell r="B2564" t="str">
            <v>AE.22143</v>
          </cell>
          <cell r="C2564" t="str">
            <v>Xaây töôøng thaúng coù d &lt;=11cm, h &gt;50m VXM caùt mòn maùc 50 - moâ ñun ñoä lôùn ML=1,5-2,0, xi maêng PC30</v>
          </cell>
          <cell r="D2564" t="str">
            <v>m³</v>
          </cell>
          <cell r="E2564">
            <v>1</v>
          </cell>
          <cell r="F2564">
            <v>373416</v>
          </cell>
          <cell r="G2564">
            <v>110113</v>
          </cell>
          <cell r="H2564">
            <v>66391</v>
          </cell>
        </row>
        <row r="2565">
          <cell r="B2565" t="str">
            <v>AE.22144</v>
          </cell>
          <cell r="C2565" t="str">
            <v>Xaây töôøng thaúng coù d &lt;=11cm, h &gt;50m VXM caùt mòn maùc 75 - moâ ñun ñoä lôùn ML=1,5-2,0 maêng PC30</v>
          </cell>
          <cell r="D2565" t="str">
            <v>m³</v>
          </cell>
          <cell r="E2565">
            <v>1</v>
          </cell>
          <cell r="F2565">
            <v>390570</v>
          </cell>
          <cell r="G2565">
            <v>110113</v>
          </cell>
          <cell r="H2565">
            <v>66391</v>
          </cell>
        </row>
        <row r="2566">
          <cell r="B2566" t="str">
            <v>AE.22145</v>
          </cell>
          <cell r="C2566" t="str">
            <v>Xaây töôøng thaúng coù d &lt;=11cm, h &gt;50m VXM maùc 100, moâ ñun ñoä lôùn ML=1,5-2,0</v>
          </cell>
          <cell r="D2566" t="str">
            <v>m³</v>
          </cell>
          <cell r="E2566">
            <v>1</v>
          </cell>
          <cell r="F2566">
            <v>407547</v>
          </cell>
          <cell r="G2566">
            <v>110113</v>
          </cell>
          <cell r="H2566">
            <v>66391</v>
          </cell>
        </row>
        <row r="2567">
          <cell r="B2567" t="str">
            <v>AE.22212</v>
          </cell>
          <cell r="C2567" t="str">
            <v>Xaây töôøng thaúng coù d &gt;11 ñeán &lt;=33cm, h &lt;=4m VXM caùt mòn maùc 25- moâ ñun ñoä lôùn ML=1,5-2,0, xi maêng PC30</v>
          </cell>
          <cell r="D2567" t="str">
            <v>m³</v>
          </cell>
          <cell r="E2567">
            <v>1</v>
          </cell>
          <cell r="F2567">
            <v>315987</v>
          </cell>
          <cell r="G2567">
            <v>75777</v>
          </cell>
          <cell r="H2567">
            <v>2283</v>
          </cell>
        </row>
        <row r="2568">
          <cell r="B2568" t="str">
            <v>AE.22213</v>
          </cell>
          <cell r="C2568" t="str">
            <v>Xaây töôøng thaúng coù d &gt;11 ñeán &lt;=33cm, h &lt;=4m VXM caùt mòn maùc 50 - moâ ñun ñoä lôùn ML=1,5-2,0, xi maêng PC30</v>
          </cell>
          <cell r="D2568" t="str">
            <v>m³</v>
          </cell>
          <cell r="E2568">
            <v>1</v>
          </cell>
          <cell r="F2568">
            <v>340999</v>
          </cell>
          <cell r="G2568">
            <v>75777</v>
          </cell>
          <cell r="H2568">
            <v>2283</v>
          </cell>
        </row>
        <row r="2569">
          <cell r="B2569" t="str">
            <v>AE.22214</v>
          </cell>
          <cell r="C2569" t="str">
            <v>Xaây töôøng thaúng coù d &gt;11 ñeán &lt;=33cm, h &lt;=4m VXM caùt mòn maùc 75 - moâ ñun ñoä lôùn ML=1,5-2,0 maêng PC30</v>
          </cell>
          <cell r="D2569" t="str">
            <v>m³</v>
          </cell>
          <cell r="E2569">
            <v>1</v>
          </cell>
          <cell r="F2569">
            <v>362322</v>
          </cell>
          <cell r="G2569">
            <v>75777</v>
          </cell>
          <cell r="H2569">
            <v>2283</v>
          </cell>
        </row>
        <row r="2570">
          <cell r="B2570" t="str">
            <v>AE.22215</v>
          </cell>
          <cell r="C2570" t="str">
            <v>Xaây töôøng thaúng coù d &gt;11 ñeán &lt;=33cm, h &lt;=4m VXM maùc 100, moâ ñun ñoä lôùn ML=1,5-2,0</v>
          </cell>
          <cell r="D2570" t="str">
            <v>m³</v>
          </cell>
          <cell r="E2570">
            <v>1</v>
          </cell>
          <cell r="F2570">
            <v>383426</v>
          </cell>
          <cell r="G2570">
            <v>75777</v>
          </cell>
          <cell r="H2570">
            <v>2283</v>
          </cell>
        </row>
        <row r="2571">
          <cell r="B2571" t="str">
            <v>AE.22222</v>
          </cell>
          <cell r="C2571" t="str">
            <v>Xaây töôøng thaúng coù d &gt;11ñeán&lt;=33cm, h &gt;4 ñeán &lt;=16m VXM caùt mòn maùc 25- moâ ñun ñoä lôùn ML=1,5-2,0, xi maêng PC30</v>
          </cell>
          <cell r="D2571" t="str">
            <v>m³</v>
          </cell>
          <cell r="E2571">
            <v>1</v>
          </cell>
          <cell r="F2571">
            <v>318996</v>
          </cell>
          <cell r="G2571">
            <v>77750</v>
          </cell>
          <cell r="H2571">
            <v>6349</v>
          </cell>
        </row>
        <row r="2572">
          <cell r="B2572" t="str">
            <v>AE.22223</v>
          </cell>
          <cell r="C2572" t="str">
            <v>Xaây töôøng thaúng coù d &gt;11ñeán&lt;=33cm, h &gt;4 ñeán &lt;=16m VXM caùt mòn maùc 50 - moâ ñun ñoä lôùn ML=1,5-2,0, xi maêng PC30</v>
          </cell>
          <cell r="D2572" t="str">
            <v>m³</v>
          </cell>
          <cell r="E2572">
            <v>1</v>
          </cell>
          <cell r="F2572">
            <v>344246</v>
          </cell>
          <cell r="G2572">
            <v>77750</v>
          </cell>
          <cell r="H2572">
            <v>6349</v>
          </cell>
        </row>
        <row r="2573">
          <cell r="B2573" t="str">
            <v>AE.22224</v>
          </cell>
          <cell r="C2573" t="str">
            <v>Xaây töôøng thaúng coù d &gt;11ñeán&lt;=33cm, h &gt;4 ñeán &lt;=16m VXM caùt mòn maùc 75 - moâ ñun ñoä lôùn ML=1,5-2,0 maêng PC30</v>
          </cell>
          <cell r="D2573" t="str">
            <v>m³</v>
          </cell>
          <cell r="E2573">
            <v>1</v>
          </cell>
          <cell r="F2573">
            <v>365773</v>
          </cell>
          <cell r="G2573">
            <v>77750</v>
          </cell>
          <cell r="H2573">
            <v>6349</v>
          </cell>
        </row>
        <row r="2574">
          <cell r="B2574" t="str">
            <v>AE.22225</v>
          </cell>
          <cell r="C2574" t="str">
            <v>Xaây töôøng thaúng coù d &gt;11ñeán&lt;=33cm, h &gt;4 ñeán &lt;=16m VXM maùc 100, moâ ñun ñoä lôùn ML=1,5-2,0</v>
          </cell>
          <cell r="D2574" t="str">
            <v>m³</v>
          </cell>
          <cell r="E2574">
            <v>1</v>
          </cell>
          <cell r="F2574">
            <v>387078</v>
          </cell>
          <cell r="G2574">
            <v>77750</v>
          </cell>
          <cell r="H2574">
            <v>6349</v>
          </cell>
        </row>
        <row r="2575">
          <cell r="B2575" t="str">
            <v>AE.22232</v>
          </cell>
          <cell r="C2575" t="str">
            <v>Xaây töôøng thaúng coù d &gt;11ñeán&lt;=33cm, 16m &lt;h&lt;=50m VXM caùt mòn maùc 25- moâ ñun ñoä lôùn ML=1,5-2,0, xi maêng PC30</v>
          </cell>
          <cell r="D2575" t="str">
            <v>m³</v>
          </cell>
          <cell r="E2575">
            <v>1</v>
          </cell>
          <cell r="F2575">
            <v>318996</v>
          </cell>
          <cell r="G2575">
            <v>85249</v>
          </cell>
          <cell r="H2575">
            <v>49268</v>
          </cell>
        </row>
        <row r="2576">
          <cell r="B2576" t="str">
            <v>AE.22233</v>
          </cell>
          <cell r="C2576" t="str">
            <v>Xaây töôøng thaúng coù d &gt;11ñeán&lt;=33cm, 16m &lt;h&lt;=50m VXM caùt mòn maùc 50 - moâ ñun ñoä lôùn ML=1,5-2,0, xi maêng PC30</v>
          </cell>
          <cell r="D2576" t="str">
            <v>m³</v>
          </cell>
          <cell r="E2576">
            <v>1</v>
          </cell>
          <cell r="F2576">
            <v>344246</v>
          </cell>
          <cell r="G2576">
            <v>85249</v>
          </cell>
          <cell r="H2576">
            <v>49268</v>
          </cell>
        </row>
        <row r="2577">
          <cell r="B2577" t="str">
            <v>AE.22234</v>
          </cell>
          <cell r="C2577" t="str">
            <v>Xaây töôøng thaúng coù d &gt;11ñeán&lt;=33cm, 16m &lt;h&lt;=50m VXM caùt mòn maùc 75 - moâ ñun ñoä lôùn ML=1,5-2,0 maêng PC30</v>
          </cell>
          <cell r="D2577" t="str">
            <v>m³</v>
          </cell>
          <cell r="E2577">
            <v>1</v>
          </cell>
          <cell r="F2577">
            <v>365773</v>
          </cell>
          <cell r="G2577">
            <v>85249</v>
          </cell>
          <cell r="H2577">
            <v>49268</v>
          </cell>
        </row>
        <row r="2578">
          <cell r="B2578" t="str">
            <v>AE.22235</v>
          </cell>
          <cell r="C2578" t="str">
            <v>Xaây töôøng thaúng coù d &gt;11ñeán&lt;=33cm, 16m &lt;h&lt;=50m VXM maùc 100, moâ ñun ñoä lôùn ML=1,5-2,0</v>
          </cell>
          <cell r="D2578" t="str">
            <v>m³</v>
          </cell>
          <cell r="E2578">
            <v>1</v>
          </cell>
          <cell r="F2578">
            <v>387078</v>
          </cell>
          <cell r="G2578">
            <v>85249</v>
          </cell>
          <cell r="H2578">
            <v>49268</v>
          </cell>
        </row>
        <row r="2579">
          <cell r="B2579" t="str">
            <v>AE.22242</v>
          </cell>
          <cell r="C2579" t="str">
            <v>Xaây töôøng thaúng coù d &gt;11ñeán&lt;=33cm, h &gt;50m VXM caùt mòn maùc 25- moâ ñun ñoä lôùn ML=1,5-2,0, xi maêng PC30</v>
          </cell>
          <cell r="D2579" t="str">
            <v>m³</v>
          </cell>
          <cell r="E2579">
            <v>1</v>
          </cell>
          <cell r="F2579">
            <v>318996</v>
          </cell>
          <cell r="G2579">
            <v>89195</v>
          </cell>
          <cell r="H2579">
            <v>66391</v>
          </cell>
        </row>
        <row r="2580">
          <cell r="B2580" t="str">
            <v>AE.22243</v>
          </cell>
          <cell r="C2580" t="str">
            <v>Xaây töôøng thaúng coù d &gt;11ñeán&lt;=33cm, h &gt;50m VXM caùt mòn maùc 50 - moâ ñun ñoä lôùn ML=1,5-2,0, xi maêng PC30</v>
          </cell>
          <cell r="D2580" t="str">
            <v>m³</v>
          </cell>
          <cell r="E2580">
            <v>1</v>
          </cell>
          <cell r="F2580">
            <v>344246</v>
          </cell>
          <cell r="G2580">
            <v>89195</v>
          </cell>
          <cell r="H2580">
            <v>66391</v>
          </cell>
        </row>
        <row r="2581">
          <cell r="B2581" t="str">
            <v>AE.22244</v>
          </cell>
          <cell r="C2581" t="str">
            <v>Xaây töôøng thaúng coù d &gt;11ñeán&lt;=33cm, h &gt;50m VXM caùt mòn maùc 75 - moâ ñun ñoä lôùn ML=1,5-2,0 maêng PC30</v>
          </cell>
          <cell r="D2581" t="str">
            <v>m³</v>
          </cell>
          <cell r="E2581">
            <v>1</v>
          </cell>
          <cell r="F2581">
            <v>365773</v>
          </cell>
          <cell r="G2581">
            <v>89195</v>
          </cell>
          <cell r="H2581">
            <v>66391</v>
          </cell>
        </row>
        <row r="2582">
          <cell r="B2582" t="str">
            <v>AE.22245</v>
          </cell>
          <cell r="C2582" t="str">
            <v>Xaây töôøng thaúng coù d &gt;11ñeán&lt;=33cm, h &gt;50m VXM maùc 100, moâ ñun ñoä lôùn ML=1,5-2,0</v>
          </cell>
          <cell r="D2582" t="str">
            <v>m³</v>
          </cell>
          <cell r="E2582">
            <v>1</v>
          </cell>
          <cell r="F2582">
            <v>387078</v>
          </cell>
          <cell r="G2582">
            <v>89195</v>
          </cell>
          <cell r="H2582">
            <v>66391</v>
          </cell>
        </row>
        <row r="2583">
          <cell r="B2583" t="str">
            <v>AE.22312</v>
          </cell>
          <cell r="C2583" t="str">
            <v>Xaây töôøng thaúng coù d&gt;33cm, h &lt;=4m VXM caùt mòn maùc 25- moâ ñun ñoä lôùn ML=1,5-2,0, xi maêng PC30</v>
          </cell>
          <cell r="D2583" t="str">
            <v>m³</v>
          </cell>
          <cell r="E2583">
            <v>1</v>
          </cell>
          <cell r="F2583">
            <v>311235</v>
          </cell>
          <cell r="G2583">
            <v>65515</v>
          </cell>
          <cell r="H2583">
            <v>2283</v>
          </cell>
        </row>
        <row r="2584">
          <cell r="B2584" t="str">
            <v>AE.22313</v>
          </cell>
          <cell r="C2584" t="str">
            <v>Xaây töôøng thaúng coù d&gt;33cm, h &lt;=4m VXM caùt mòn maùc 50 - moâ ñun ñoä lôùn ML=1,5-2,0, xi maêng PC30</v>
          </cell>
          <cell r="D2584" t="str">
            <v>m³</v>
          </cell>
          <cell r="E2584">
            <v>1</v>
          </cell>
          <cell r="F2584">
            <v>336986</v>
          </cell>
          <cell r="G2584">
            <v>65515</v>
          </cell>
          <cell r="H2584">
            <v>2283</v>
          </cell>
        </row>
        <row r="2585">
          <cell r="B2585" t="str">
            <v>AE.22314</v>
          </cell>
          <cell r="C2585" t="str">
            <v>Xaây töôøng thaúng coù d&gt;33cm, h &lt;=4m VXM caùt mòn maùc 75 - moâ ñun ñoä lôùn ML=1,5-2,0 maêng PC30</v>
          </cell>
          <cell r="D2585" t="str">
            <v>m³</v>
          </cell>
          <cell r="E2585">
            <v>1</v>
          </cell>
          <cell r="F2585">
            <v>358940</v>
          </cell>
          <cell r="G2585">
            <v>65515</v>
          </cell>
          <cell r="H2585">
            <v>2283</v>
          </cell>
        </row>
        <row r="2586">
          <cell r="B2586" t="str">
            <v>AE.22315</v>
          </cell>
          <cell r="C2586" t="str">
            <v>Xaây töôøng thaúng coù d&gt;33cm, h &lt;=4m VXM maùc 100, moâ ñun ñoä lôùn ML=1,5-2,0</v>
          </cell>
          <cell r="D2586" t="str">
            <v>m³</v>
          </cell>
          <cell r="E2586">
            <v>1</v>
          </cell>
          <cell r="F2586">
            <v>380668</v>
          </cell>
          <cell r="G2586">
            <v>65515</v>
          </cell>
          <cell r="H2586">
            <v>2283</v>
          </cell>
        </row>
        <row r="2587">
          <cell r="B2587" t="str">
            <v>AE.22322</v>
          </cell>
          <cell r="C2587" t="str">
            <v>Xaây töôøng thaúng coù d &gt;33cm, h &gt;4 ñeán &lt;=16m VXM caùt mòn maùc 25- moâ ñun ñoä lôùn ML=1,5-2,0, xi maêng PC30</v>
          </cell>
          <cell r="D2587" t="str">
            <v>m³</v>
          </cell>
          <cell r="E2587">
            <v>1</v>
          </cell>
          <cell r="F2587">
            <v>314214</v>
          </cell>
          <cell r="G2587">
            <v>71041</v>
          </cell>
          <cell r="H2587">
            <v>6349</v>
          </cell>
        </row>
        <row r="2588">
          <cell r="B2588" t="str">
            <v>AE.22323</v>
          </cell>
          <cell r="C2588" t="str">
            <v>Xaây töôøng thaúng coù d &gt;33cm, h &gt;4 ñeán &lt;=16m VXM caùt mòn maùc 50 - moâ ñun ñoä lôùn ML=1,5-2,0, xi maêng PC30</v>
          </cell>
          <cell r="D2588" t="str">
            <v>m³</v>
          </cell>
          <cell r="E2588">
            <v>1</v>
          </cell>
          <cell r="F2588">
            <v>340211</v>
          </cell>
          <cell r="G2588">
            <v>71041</v>
          </cell>
          <cell r="H2588">
            <v>6349</v>
          </cell>
        </row>
        <row r="2589">
          <cell r="B2589" t="str">
            <v>AE.22324</v>
          </cell>
          <cell r="C2589" t="str">
            <v>Xaây töôøng thaúng coù d &gt;33cm, h &gt;4 ñeán &lt;=16m VXM caùt mòn maùc 75 - moâ ñun ñoä lôùn ML=1,5-2,0 maêng PC30</v>
          </cell>
          <cell r="D2589" t="str">
            <v>m³</v>
          </cell>
          <cell r="E2589">
            <v>1</v>
          </cell>
          <cell r="F2589">
            <v>362375</v>
          </cell>
          <cell r="G2589">
            <v>71041</v>
          </cell>
          <cell r="H2589">
            <v>6349</v>
          </cell>
        </row>
        <row r="2590">
          <cell r="B2590" t="str">
            <v>AE.22325</v>
          </cell>
          <cell r="C2590" t="str">
            <v>Xaây töôøng thaúng coù d &gt;33cm, h &gt;4 ñeán &lt;=16m VXM maùc 100, moâ ñun ñoä lôùn ML=1,5-2,0</v>
          </cell>
          <cell r="D2590" t="str">
            <v>m³</v>
          </cell>
          <cell r="E2590">
            <v>1</v>
          </cell>
          <cell r="F2590">
            <v>384311</v>
          </cell>
          <cell r="G2590">
            <v>71041</v>
          </cell>
          <cell r="H2590">
            <v>6349</v>
          </cell>
        </row>
        <row r="2591">
          <cell r="B2591" t="str">
            <v>AE.22332</v>
          </cell>
          <cell r="C2591" t="str">
            <v>Xaây töôøng thaúng coù d &gt;33cm, 16m &lt;h&lt;=50m VXM caùt mòn maùc 25- moâ ñun ñoä lôùn ML=1,5-2,0, xi maêng PC30</v>
          </cell>
          <cell r="D2591" t="str">
            <v>m³</v>
          </cell>
          <cell r="E2591">
            <v>1</v>
          </cell>
          <cell r="F2591">
            <v>314214</v>
          </cell>
          <cell r="G2591">
            <v>78145</v>
          </cell>
          <cell r="H2591">
            <v>49268</v>
          </cell>
        </row>
        <row r="2592">
          <cell r="B2592" t="str">
            <v>AE.22333</v>
          </cell>
          <cell r="C2592" t="str">
            <v>Xaây töôøng thaúng coù d &gt;33cm, 16m &lt;h&lt;=50m VXM caùt mòn maùc 50 - moâ ñun ñoä lôùn ML=1,5-2,0, xi maêng PC30</v>
          </cell>
          <cell r="D2592" t="str">
            <v>m³</v>
          </cell>
          <cell r="E2592">
            <v>1</v>
          </cell>
          <cell r="F2592">
            <v>340211</v>
          </cell>
          <cell r="G2592">
            <v>78145</v>
          </cell>
          <cell r="H2592">
            <v>49268</v>
          </cell>
        </row>
        <row r="2593">
          <cell r="B2593" t="str">
            <v>AE.22334</v>
          </cell>
          <cell r="C2593" t="str">
            <v>Xaây töôøng thaúng coù d &gt;33cm, 16m &lt;h&lt;=50m VXM caùt mòn maùc 75 - moâ ñun ñoä lôùn ML=1,5-2,0, xi maêng PC30</v>
          </cell>
          <cell r="D2593" t="str">
            <v>m³</v>
          </cell>
          <cell r="E2593">
            <v>1</v>
          </cell>
          <cell r="F2593">
            <v>362375</v>
          </cell>
          <cell r="G2593">
            <v>78145</v>
          </cell>
          <cell r="H2593">
            <v>49268</v>
          </cell>
        </row>
        <row r="2594">
          <cell r="B2594" t="str">
            <v>AE.22342</v>
          </cell>
          <cell r="C2594" t="str">
            <v>Xaây töôøng thaúng coù d &gt;33cm, h &gt;50m VXM caùt mòn maùc 25- moâ ñun ñoä lôùn ML=1,5-2,0, xi maêng PC30</v>
          </cell>
          <cell r="D2594" t="str">
            <v>m³</v>
          </cell>
          <cell r="E2594">
            <v>1</v>
          </cell>
          <cell r="F2594">
            <v>314214</v>
          </cell>
          <cell r="G2594">
            <v>81697</v>
          </cell>
          <cell r="H2594">
            <v>66391</v>
          </cell>
        </row>
        <row r="2595">
          <cell r="B2595" t="str">
            <v>AE.22343</v>
          </cell>
          <cell r="C2595" t="str">
            <v>Xaây töôøng thaúng coù d &gt;33cm, h &gt;50m VXM caùt mòn maùc 50 - moâ ñun ñoä lôùn ML=1,5-2,0, xi maêng PC30</v>
          </cell>
          <cell r="D2595" t="str">
            <v>m³</v>
          </cell>
          <cell r="E2595">
            <v>1</v>
          </cell>
          <cell r="F2595">
            <v>340211</v>
          </cell>
          <cell r="G2595">
            <v>81697</v>
          </cell>
          <cell r="H2595">
            <v>66391</v>
          </cell>
        </row>
        <row r="2596">
          <cell r="B2596" t="str">
            <v>AE.22344</v>
          </cell>
          <cell r="C2596" t="str">
            <v>Xaây töôøng thaúng coù d &gt;33cm, h &gt;50m VXM caùt mòn maùc 75 - moâ ñun ñoä lôùn ML=1,5-2,0 maêng PC30</v>
          </cell>
          <cell r="D2596" t="str">
            <v>m³</v>
          </cell>
          <cell r="E2596">
            <v>1</v>
          </cell>
          <cell r="F2596">
            <v>362375</v>
          </cell>
          <cell r="G2596">
            <v>81697</v>
          </cell>
          <cell r="H2596">
            <v>66391</v>
          </cell>
        </row>
        <row r="2597">
          <cell r="B2597" t="str">
            <v>AE.22345</v>
          </cell>
          <cell r="C2597" t="str">
            <v>Xaây töôøng thaúng coù d &gt;33cm, h &gt;50m VXM maùc 100, moâ ñun ñoä lôùn ML=1,5-2,0</v>
          </cell>
          <cell r="D2597" t="str">
            <v>m³</v>
          </cell>
          <cell r="E2597">
            <v>1</v>
          </cell>
          <cell r="F2597">
            <v>384311</v>
          </cell>
          <cell r="G2597">
            <v>81697</v>
          </cell>
          <cell r="H2597">
            <v>66391</v>
          </cell>
        </row>
        <row r="2598">
          <cell r="B2598" t="str">
            <v>AE.23112</v>
          </cell>
          <cell r="C2598" t="str">
            <v>Xaây truï coät h &lt;=4m VXM caùt mòn maùc 25- moâ ñun ñoä lôùn ML=1,5-2,0, xi maêng PC30</v>
          </cell>
          <cell r="D2598" t="str">
            <v>m³</v>
          </cell>
          <cell r="E2598">
            <v>1</v>
          </cell>
          <cell r="F2598">
            <v>314214</v>
          </cell>
          <cell r="G2598">
            <v>118401</v>
          </cell>
          <cell r="H2598">
            <v>1902</v>
          </cell>
        </row>
        <row r="2599">
          <cell r="B2599" t="str">
            <v>AE.23113</v>
          </cell>
          <cell r="C2599" t="str">
            <v>Xaây truï coät h &lt;=4m VXM caùt mòn maùc 50 - moâ ñun ñoä lôùn ML=1,5-2,0, xi maêng PC30</v>
          </cell>
          <cell r="D2599" t="str">
            <v>m³</v>
          </cell>
          <cell r="E2599">
            <v>1</v>
          </cell>
          <cell r="F2599">
            <v>340211</v>
          </cell>
          <cell r="G2599">
            <v>118401</v>
          </cell>
          <cell r="H2599">
            <v>1902</v>
          </cell>
        </row>
        <row r="2600">
          <cell r="B2600" t="str">
            <v>AE.23114</v>
          </cell>
          <cell r="C2600" t="str">
            <v>Xaây truï coät h &lt;=4m VXM caùt mòn maùc 75 - moâ ñun ñoä lôùn ML=1,5-2,0 maêng PC30</v>
          </cell>
          <cell r="D2600" t="str">
            <v>m³</v>
          </cell>
          <cell r="E2600">
            <v>1</v>
          </cell>
          <cell r="F2600">
            <v>362375</v>
          </cell>
          <cell r="G2600">
            <v>118401</v>
          </cell>
          <cell r="H2600">
            <v>1902</v>
          </cell>
        </row>
        <row r="2601">
          <cell r="B2601" t="str">
            <v>AE.23115</v>
          </cell>
          <cell r="C2601" t="str">
            <v>Xaây truï coät h &lt;=4m VXM caùt vaøng maùc100, moâ ñun ñoä lôùn cuûa caùt ML&gt;2 maêng PC30</v>
          </cell>
          <cell r="D2601" t="str">
            <v>m³</v>
          </cell>
          <cell r="E2601">
            <v>1</v>
          </cell>
          <cell r="F2601">
            <v>384311</v>
          </cell>
          <cell r="G2601">
            <v>118401</v>
          </cell>
          <cell r="H2601">
            <v>1902</v>
          </cell>
        </row>
        <row r="2602">
          <cell r="B2602" t="str">
            <v>AE.23122</v>
          </cell>
          <cell r="C2602" t="str">
            <v>Xaây truï coät h &gt;4 ñeán &lt;=16m VXM caùt mòn maùc 25- moâ ñun ñoä lôùn ML=1,5-2,0, xi maêng PC30</v>
          </cell>
          <cell r="D2602" t="str">
            <v>m³</v>
          </cell>
          <cell r="E2602">
            <v>1</v>
          </cell>
          <cell r="F2602">
            <v>315703</v>
          </cell>
          <cell r="G2602">
            <v>157868</v>
          </cell>
          <cell r="H2602">
            <v>5967</v>
          </cell>
        </row>
        <row r="2603">
          <cell r="B2603" t="str">
            <v>AE.23123</v>
          </cell>
          <cell r="C2603" t="str">
            <v>Xaây truï coät h &gt;4 ñeán &lt;=16m VXM caùt mòn maùc 50 - moâ ñun ñoä lôùn ML=1,5-2,0, xi maêng PC30</v>
          </cell>
          <cell r="D2603" t="str">
            <v>m³</v>
          </cell>
          <cell r="E2603">
            <v>1</v>
          </cell>
          <cell r="F2603">
            <v>341823</v>
          </cell>
          <cell r="G2603">
            <v>157868</v>
          </cell>
          <cell r="H2603">
            <v>5967</v>
          </cell>
        </row>
        <row r="2604">
          <cell r="B2604" t="str">
            <v>AE.23124</v>
          </cell>
          <cell r="C2604" t="str">
            <v>Xaây truï coät h &gt;4 ñeán &lt;=16m VXM caùt mòn maùc 75 - moâ ñun ñoä lôùn ML=1,5-2,0 maêng PC30</v>
          </cell>
          <cell r="D2604" t="str">
            <v>m³</v>
          </cell>
          <cell r="E2604">
            <v>1</v>
          </cell>
          <cell r="F2604">
            <v>364092</v>
          </cell>
          <cell r="G2604">
            <v>157868</v>
          </cell>
          <cell r="H2604">
            <v>5967</v>
          </cell>
        </row>
        <row r="2605">
          <cell r="B2605" t="str">
            <v>AE.23125</v>
          </cell>
          <cell r="C2605" t="str">
            <v>Xaây truï coät h &gt;4 ñeán &lt;=16m VXM maùc 100, moâ ñun ñoä lôùn ML=1,5-2,0</v>
          </cell>
          <cell r="D2605" t="str">
            <v>m³</v>
          </cell>
          <cell r="E2605">
            <v>1</v>
          </cell>
          <cell r="F2605">
            <v>386132</v>
          </cell>
          <cell r="G2605">
            <v>157868</v>
          </cell>
          <cell r="H2605">
            <v>5967</v>
          </cell>
        </row>
        <row r="2606">
          <cell r="B2606" t="str">
            <v>AE.23132</v>
          </cell>
          <cell r="C2606" t="str">
            <v>Xaây truï coät 16m &lt;h&lt;=50m VXM caùt mòn maùc 25- moâ ñun ñoä lôùn ML=1,5-2,0, xi maêng PC30</v>
          </cell>
          <cell r="D2606" t="str">
            <v>m³</v>
          </cell>
          <cell r="E2606">
            <v>1</v>
          </cell>
          <cell r="F2606">
            <v>315703</v>
          </cell>
          <cell r="G2606">
            <v>173655</v>
          </cell>
          <cell r="H2606">
            <v>49268</v>
          </cell>
        </row>
        <row r="2607">
          <cell r="B2607" t="str">
            <v>AE.23133</v>
          </cell>
          <cell r="C2607" t="str">
            <v>Xaây truï coät 16m &lt;h&lt;=50m VXM caùt mòn maùc 50 - moâ ñun ñoä lôùn ML=1,5-2,0, xi maêng PC30</v>
          </cell>
          <cell r="D2607" t="str">
            <v>m³</v>
          </cell>
          <cell r="E2607">
            <v>1</v>
          </cell>
          <cell r="F2607">
            <v>341823</v>
          </cell>
          <cell r="G2607">
            <v>173655</v>
          </cell>
          <cell r="H2607">
            <v>49268</v>
          </cell>
        </row>
        <row r="2608">
          <cell r="B2608" t="str">
            <v>AE.23134</v>
          </cell>
          <cell r="C2608" t="str">
            <v>Xaây truï coät 16m &lt;h&lt;=50m VXM caùt mòn maùc 75 - moâ ñun ñoä lôùn ML=1,5-2,0 maêng PC30</v>
          </cell>
          <cell r="D2608" t="str">
            <v>m³</v>
          </cell>
          <cell r="E2608">
            <v>1</v>
          </cell>
          <cell r="F2608">
            <v>364092</v>
          </cell>
          <cell r="G2608">
            <v>173655</v>
          </cell>
          <cell r="H2608">
            <v>49268</v>
          </cell>
        </row>
        <row r="2609">
          <cell r="B2609" t="str">
            <v>AE.23135</v>
          </cell>
          <cell r="C2609" t="str">
            <v>Xaây truï coät 16m &lt;h&lt;=50m VXM maùc 100, moâ ñun ñoä lôùn ML=1,5-2,0</v>
          </cell>
          <cell r="D2609" t="str">
            <v>m³</v>
          </cell>
          <cell r="E2609">
            <v>1</v>
          </cell>
          <cell r="F2609">
            <v>386132</v>
          </cell>
          <cell r="G2609">
            <v>173655</v>
          </cell>
          <cell r="H2609">
            <v>49268</v>
          </cell>
        </row>
        <row r="2610">
          <cell r="B2610" t="str">
            <v>AE.23142</v>
          </cell>
          <cell r="C2610" t="str">
            <v>Xaây truï coät h &gt;50m VXM caùt mòn maùc 25- moâ ñun ñoä lôùn ML=1,5-2,0, xi maêng PC30</v>
          </cell>
          <cell r="D2610" t="str">
            <v>m³</v>
          </cell>
          <cell r="E2610">
            <v>1</v>
          </cell>
          <cell r="F2610">
            <v>315703</v>
          </cell>
          <cell r="G2610">
            <v>181548</v>
          </cell>
          <cell r="H2610">
            <v>66391</v>
          </cell>
        </row>
        <row r="2611">
          <cell r="B2611" t="str">
            <v>AE.23143</v>
          </cell>
          <cell r="C2611" t="str">
            <v>Xaây truï coät h &gt;50m VXM caùt mòn maùc 50 - moâ ñun ñoä lôùn ML=1,5-2,0, xi maêng PC30</v>
          </cell>
          <cell r="D2611" t="str">
            <v>m³</v>
          </cell>
          <cell r="E2611">
            <v>1</v>
          </cell>
          <cell r="F2611">
            <v>341823</v>
          </cell>
          <cell r="G2611">
            <v>181548</v>
          </cell>
          <cell r="H2611">
            <v>66391</v>
          </cell>
        </row>
        <row r="2612">
          <cell r="B2612" t="str">
            <v>AE.23144</v>
          </cell>
          <cell r="C2612" t="str">
            <v>Xaây truï coät h &gt;50m VXM caùt mòn maùc 75 - moâ ñun ñoä lôùn ML=1,5-2,0 maêng PC30</v>
          </cell>
          <cell r="D2612" t="str">
            <v>m³</v>
          </cell>
          <cell r="E2612">
            <v>1</v>
          </cell>
          <cell r="F2612">
            <v>364092</v>
          </cell>
          <cell r="G2612">
            <v>181548</v>
          </cell>
          <cell r="H2612">
            <v>66391</v>
          </cell>
        </row>
        <row r="2613">
          <cell r="B2613" t="str">
            <v>AE.23145</v>
          </cell>
          <cell r="C2613" t="str">
            <v>Xaây truï coät h &gt;50m VXM maùc 100, moâ ñun ñoä lôùn ML=1,5-2,0</v>
          </cell>
          <cell r="D2613" t="str">
            <v>m³</v>
          </cell>
          <cell r="E2613">
            <v>1</v>
          </cell>
          <cell r="F2613">
            <v>386132</v>
          </cell>
          <cell r="G2613">
            <v>181548</v>
          </cell>
          <cell r="H2613">
            <v>66391</v>
          </cell>
        </row>
        <row r="2614">
          <cell r="B2614" t="str">
            <v>AE.23334</v>
          </cell>
          <cell r="C2614" t="str">
            <v>Xaây töôøng thaúng coù d &gt;33cm, 16m &lt;h&lt;=50m VXM caùt mòn maùc 75 - moâ ñun ñoä lôùn ML=1,5-2,0 maêng PC30</v>
          </cell>
          <cell r="D2614" t="str">
            <v>m³</v>
          </cell>
          <cell r="E2614">
            <v>1</v>
          </cell>
          <cell r="F2614">
            <v>362375</v>
          </cell>
          <cell r="G2614">
            <v>78145</v>
          </cell>
          <cell r="H2614">
            <v>49268</v>
          </cell>
        </row>
        <row r="2615">
          <cell r="B2615" t="str">
            <v>AE.23335</v>
          </cell>
          <cell r="C2615" t="str">
            <v>Xaây töôøng thaúng coù d &gt;33cm, 16m &lt;h&lt;=50m VXM maùc 100, moâ ñun ñoä lôùn ML=1,5-2,0</v>
          </cell>
          <cell r="D2615" t="str">
            <v>m³</v>
          </cell>
          <cell r="E2615">
            <v>1</v>
          </cell>
          <cell r="F2615">
            <v>384311</v>
          </cell>
          <cell r="G2615">
            <v>78145</v>
          </cell>
          <cell r="H2615">
            <v>49268</v>
          </cell>
        </row>
        <row r="2616">
          <cell r="B2616" t="str">
            <v>AE.24112</v>
          </cell>
          <cell r="C2616" t="str">
            <v>Xaây töôøng cong nghieâng vaën voû ñoã, d &lt;=33cm, h &lt;=4m VXM caùt mòn maùc 25- moâ ñun ñoä lôùn ML=1,5-2,0, xi maêng PC30</v>
          </cell>
          <cell r="D2616" t="str">
            <v>m³</v>
          </cell>
          <cell r="E2616">
            <v>1</v>
          </cell>
          <cell r="F2616">
            <v>315987</v>
          </cell>
          <cell r="G2616">
            <v>109718</v>
          </cell>
          <cell r="H2616">
            <v>2283</v>
          </cell>
        </row>
        <row r="2617">
          <cell r="B2617" t="str">
            <v>AE.24113</v>
          </cell>
          <cell r="C2617" t="str">
            <v>Xaây töôøng cong nghieâng vaën voû ñoã, d &lt;=33cm, h &lt;=4m VXM caùt mòn maùc 50 - moâ ñun ñoä lôùn ML=1,5-2,0, xi maêng PC30</v>
          </cell>
          <cell r="D2617" t="str">
            <v>m³</v>
          </cell>
          <cell r="E2617">
            <v>1</v>
          </cell>
          <cell r="F2617">
            <v>340999</v>
          </cell>
          <cell r="G2617">
            <v>109718</v>
          </cell>
          <cell r="H2617">
            <v>2283</v>
          </cell>
        </row>
        <row r="2618">
          <cell r="B2618" t="str">
            <v>AE.24114</v>
          </cell>
          <cell r="C2618" t="str">
            <v>Xaây töôøng cong nghieâng vaën voû ñoã, d &lt;=33cm, h &lt;=4m VXM caùt mòn maùc 75 - moâ ñun ñoä lôùn ML=1,5-2,0 maêng PC30</v>
          </cell>
          <cell r="D2618" t="str">
            <v>m³</v>
          </cell>
          <cell r="E2618">
            <v>1</v>
          </cell>
          <cell r="F2618">
            <v>362322</v>
          </cell>
          <cell r="G2618">
            <v>109718</v>
          </cell>
          <cell r="H2618">
            <v>2283</v>
          </cell>
        </row>
        <row r="2619">
          <cell r="B2619" t="str">
            <v>AE.24115</v>
          </cell>
          <cell r="C2619" t="str">
            <v>Xaây töôøng cong nghieâng vaën voû ñoã, d &lt;=33cm, h &lt;=4m VXM maùc 100, moâ ñun ñoä lôùn ML=1,5-2,0</v>
          </cell>
          <cell r="D2619" t="str">
            <v>m³</v>
          </cell>
          <cell r="E2619">
            <v>1</v>
          </cell>
          <cell r="F2619">
            <v>383426</v>
          </cell>
          <cell r="G2619">
            <v>109718</v>
          </cell>
          <cell r="H2619">
            <v>2283</v>
          </cell>
        </row>
        <row r="2620">
          <cell r="B2620" t="str">
            <v>AE.24122</v>
          </cell>
          <cell r="C2620" t="str">
            <v>Xaây töôøng cong nghieâng vaën voû ñoã, d &lt;=33cm, h &gt;4 ñeán &lt;=16m VXM caùt mòn maùc 25- moâ ñun ñoä lôùn ML=1,5-2,0, xi maêng PC30</v>
          </cell>
          <cell r="D2620" t="str">
            <v>m³</v>
          </cell>
          <cell r="E2620">
            <v>1</v>
          </cell>
          <cell r="F2620">
            <v>318996</v>
          </cell>
          <cell r="G2620">
            <v>121953</v>
          </cell>
          <cell r="H2620">
            <v>6349</v>
          </cell>
        </row>
        <row r="2621">
          <cell r="B2621" t="str">
            <v>AE.24123</v>
          </cell>
          <cell r="C2621" t="str">
            <v>Xaây töôøng cong nghieâng vaën voû ñoã, d &lt;=33cm, h &gt;4 ñeán &lt;=16m VXM caùt mòn maùc 50 - moâ ñun ñoä lôùn ML=1,5-2,0, xi maêng PC30</v>
          </cell>
          <cell r="D2621" t="str">
            <v>m³</v>
          </cell>
          <cell r="E2621">
            <v>1</v>
          </cell>
          <cell r="F2621">
            <v>344246</v>
          </cell>
          <cell r="G2621">
            <v>121953</v>
          </cell>
          <cell r="H2621">
            <v>6349</v>
          </cell>
        </row>
        <row r="2622">
          <cell r="B2622" t="str">
            <v>AE.24124</v>
          </cell>
          <cell r="C2622" t="str">
            <v>Xaây töôøng cong nghieâng vaën voû ñoã, d &lt;=33cm, h &gt;4 ñeán &lt;=16m VXM caùt mòn maùc 75 - moâ ñun ñoä lôùn ML=1,5-2,0 maêng PC30</v>
          </cell>
          <cell r="D2622" t="str">
            <v>m³</v>
          </cell>
          <cell r="E2622">
            <v>1</v>
          </cell>
          <cell r="F2622">
            <v>365773</v>
          </cell>
          <cell r="G2622">
            <v>121953</v>
          </cell>
          <cell r="H2622">
            <v>6349</v>
          </cell>
        </row>
        <row r="2623">
          <cell r="B2623" t="str">
            <v>AE.24125</v>
          </cell>
          <cell r="C2623" t="str">
            <v>Xaây töôøng cong nghieâng vaën voû ñoã, d &lt;=33cm, h &gt;4 ñeán &lt;=16m VXM maùc 100, moâ ñun ñoä lôùn ML=1,5-2,0</v>
          </cell>
          <cell r="D2623" t="str">
            <v>m³</v>
          </cell>
          <cell r="E2623">
            <v>1</v>
          </cell>
          <cell r="F2623">
            <v>387078</v>
          </cell>
          <cell r="G2623">
            <v>121953</v>
          </cell>
          <cell r="H2623">
            <v>6349</v>
          </cell>
        </row>
        <row r="2624">
          <cell r="B2624" t="str">
            <v>AE.24132</v>
          </cell>
          <cell r="C2624" t="str">
            <v>Xaây töôøng cong nghieâng vaën voû ñoã, d &lt;=33cm, 16m &lt;h&lt;=50m VXM caùt mòn maùc 25- moâ ñun ñoä lôùn ML=1,5-2,0, xi maêng PC30</v>
          </cell>
          <cell r="D2624" t="str">
            <v>m³</v>
          </cell>
          <cell r="E2624">
            <v>1</v>
          </cell>
          <cell r="F2624">
            <v>318996</v>
          </cell>
          <cell r="G2624">
            <v>133793</v>
          </cell>
          <cell r="H2624">
            <v>49268</v>
          </cell>
        </row>
        <row r="2625">
          <cell r="B2625" t="str">
            <v>AE.24133</v>
          </cell>
          <cell r="C2625" t="str">
            <v>Xaây töôøng cong nghieâng vaën voû ñoã, d &lt;=33cm, 16m &lt;h&lt;=50m VXM caùt mòn maùc 50 - moâ ñun ñoä lôùn ML=1,5-2,0, xi maêng PC30</v>
          </cell>
          <cell r="D2625" t="str">
            <v>m³</v>
          </cell>
          <cell r="E2625">
            <v>1</v>
          </cell>
          <cell r="F2625">
            <v>344246</v>
          </cell>
          <cell r="G2625">
            <v>133793</v>
          </cell>
          <cell r="H2625">
            <v>49268</v>
          </cell>
        </row>
        <row r="2626">
          <cell r="B2626" t="str">
            <v>AE.24134</v>
          </cell>
          <cell r="C2626" t="str">
            <v>Xaây töôøng cong nghieâng vaën voû ñoã, d &lt;=33cm, 16m &lt;h&lt;=50m VXM caùt mòn maùc 75 - moâ ñun ñoä lôùn ML=1,5-2,0 maêng PC30</v>
          </cell>
          <cell r="D2626" t="str">
            <v>m³</v>
          </cell>
          <cell r="E2626">
            <v>1</v>
          </cell>
          <cell r="F2626">
            <v>365773</v>
          </cell>
          <cell r="G2626">
            <v>133793</v>
          </cell>
          <cell r="H2626">
            <v>49268</v>
          </cell>
        </row>
        <row r="2627">
          <cell r="B2627" t="str">
            <v>AE.24135</v>
          </cell>
          <cell r="C2627" t="str">
            <v>Xaây töôøng cong nghieâng vaën voû ñoã, d &lt;=33cm, 16m &lt;h&lt;=50m VXM maùc 100, moâ ñun ñoä lôùn ML=1,5-2,0</v>
          </cell>
          <cell r="D2627" t="str">
            <v>m³</v>
          </cell>
          <cell r="E2627">
            <v>1</v>
          </cell>
          <cell r="F2627">
            <v>387078</v>
          </cell>
          <cell r="G2627">
            <v>133793</v>
          </cell>
          <cell r="H2627">
            <v>49268</v>
          </cell>
        </row>
        <row r="2628">
          <cell r="B2628" t="str">
            <v>AE.24142</v>
          </cell>
          <cell r="C2628" t="str">
            <v>Xaây töôøng cong nghieâng vaën voû ñoã, d &lt;=33cm, h &gt;50m VXM caùt mòn maùc 25- moâ ñun ñoä lôùn ML=1,5-2,0, xi maêng PC30</v>
          </cell>
          <cell r="D2628" t="str">
            <v>m³</v>
          </cell>
          <cell r="E2628">
            <v>1</v>
          </cell>
          <cell r="F2628">
            <v>318996</v>
          </cell>
          <cell r="G2628">
            <v>140108</v>
          </cell>
          <cell r="H2628">
            <v>66391</v>
          </cell>
        </row>
        <row r="2629">
          <cell r="B2629" t="str">
            <v>AE.24143</v>
          </cell>
          <cell r="C2629" t="str">
            <v>Xaây töôøng cong nghieâng vaën voû ñoã, d &lt;=33cm, h &gt;50m VXM caùt mòn maùc 50 - moâ ñun ñoä lôùn ML=1,5-2,0, xi maêng PC30</v>
          </cell>
          <cell r="D2629" t="str">
            <v>m³</v>
          </cell>
          <cell r="E2629">
            <v>1</v>
          </cell>
          <cell r="F2629">
            <v>344246</v>
          </cell>
          <cell r="G2629">
            <v>140108</v>
          </cell>
          <cell r="H2629">
            <v>66391</v>
          </cell>
        </row>
        <row r="2630">
          <cell r="B2630" t="str">
            <v>AE.24144</v>
          </cell>
          <cell r="C2630" t="str">
            <v>Xaây töôøng cong nghieâng vaën voû ñoã, d &lt;=33cm, h &gt;50m VXM caùt mòn maùc 75 - moâ ñun ñoä lôùn ML=1,5-2,0 maêng PC30</v>
          </cell>
          <cell r="D2630" t="str">
            <v>m³</v>
          </cell>
          <cell r="E2630">
            <v>1</v>
          </cell>
          <cell r="F2630">
            <v>365773</v>
          </cell>
          <cell r="G2630">
            <v>140108</v>
          </cell>
          <cell r="H2630">
            <v>66391</v>
          </cell>
        </row>
        <row r="2631">
          <cell r="B2631" t="str">
            <v>AE.24145</v>
          </cell>
          <cell r="C2631" t="str">
            <v>Xaây töôøng cong nghieâng vaën voû ñoã, d &lt;=33cm, h &gt;100m VXM maùc 100, moâ ñun ñoä lôùn ML=1,5-2,0</v>
          </cell>
          <cell r="D2631" t="str">
            <v>m³</v>
          </cell>
          <cell r="E2631">
            <v>1</v>
          </cell>
          <cell r="F2631">
            <v>387078</v>
          </cell>
          <cell r="G2631">
            <v>140108</v>
          </cell>
          <cell r="H2631">
            <v>66391</v>
          </cell>
        </row>
        <row r="2632">
          <cell r="B2632" t="str">
            <v>AE.24212</v>
          </cell>
          <cell r="C2632" t="str">
            <v>Xaây töôøng cong nghieâng vaën voû ñoã, d &gt;33cm, h &lt;=4m VXM caùt mòn maùc 25- moâ ñun ñoä lôùn ML=1,5-2,0, xi maêng PC30</v>
          </cell>
          <cell r="D2632" t="str">
            <v>m³</v>
          </cell>
          <cell r="E2632">
            <v>1</v>
          </cell>
          <cell r="F2632">
            <v>311235</v>
          </cell>
          <cell r="G2632">
            <v>102614</v>
          </cell>
          <cell r="H2632">
            <v>2283</v>
          </cell>
        </row>
        <row r="2633">
          <cell r="B2633" t="str">
            <v>AE.24213</v>
          </cell>
          <cell r="C2633" t="str">
            <v>Xaây töôøng cong nghieâng vaën voû ñoã, d &gt;33cm, h &lt;=4m VXM caùt mòn maùc 50 - moâ ñun ñoä lôùn ML=1,5-2,0, xi maêng PC30</v>
          </cell>
          <cell r="D2633" t="str">
            <v>m³</v>
          </cell>
          <cell r="E2633">
            <v>1</v>
          </cell>
          <cell r="F2633">
            <v>336986</v>
          </cell>
          <cell r="G2633">
            <v>102614</v>
          </cell>
          <cell r="H2633">
            <v>2283</v>
          </cell>
        </row>
        <row r="2634">
          <cell r="B2634" t="str">
            <v>AE.24214</v>
          </cell>
          <cell r="C2634" t="str">
            <v>Xaây töôøng cong nghieâng vaën voû ñoã, d &gt;33cm, h &lt;=4m VXM caùt mòn maùc 75 - moâ ñun ñoä lôùn ML=1,5-2,0 maêng PC30</v>
          </cell>
          <cell r="D2634" t="str">
            <v>m³</v>
          </cell>
          <cell r="E2634">
            <v>1</v>
          </cell>
          <cell r="F2634">
            <v>358940</v>
          </cell>
          <cell r="G2634">
            <v>102614</v>
          </cell>
          <cell r="H2634">
            <v>2283</v>
          </cell>
        </row>
        <row r="2635">
          <cell r="B2635" t="str">
            <v>AE.24215</v>
          </cell>
          <cell r="C2635" t="str">
            <v>Xaây töôøng cong nghieâng vaën voû ñoã, d &gt;33cm, h &lt;=4m VXM maùc 100, moâ ñun ñoä lôùn ML=1,5-2,0</v>
          </cell>
          <cell r="D2635" t="str">
            <v>m³</v>
          </cell>
          <cell r="E2635">
            <v>1</v>
          </cell>
          <cell r="F2635">
            <v>380668</v>
          </cell>
          <cell r="G2635">
            <v>102614</v>
          </cell>
          <cell r="H2635">
            <v>2283</v>
          </cell>
        </row>
        <row r="2636">
          <cell r="B2636" t="str">
            <v>AE.24222</v>
          </cell>
          <cell r="C2636" t="str">
            <v>Xaây töôøng cong nghieâng vaën voû ñoã, d &gt;33cm, h &gt;4 ñeán &lt;=16m VXM caùt mòn maùc 25- moâ ñun ñoä lôùn ML=1,5-2,0, xi maêng PC30</v>
          </cell>
          <cell r="D2636" t="str">
            <v>m³</v>
          </cell>
          <cell r="E2636">
            <v>1</v>
          </cell>
          <cell r="F2636">
            <v>314214</v>
          </cell>
          <cell r="G2636">
            <v>114060</v>
          </cell>
          <cell r="H2636">
            <v>6349</v>
          </cell>
        </row>
        <row r="2637">
          <cell r="B2637" t="str">
            <v>AE.24223</v>
          </cell>
          <cell r="C2637" t="str">
            <v>Xaây töôøng cong nghieâng vaën voû ñoã, d &gt;33cm, h &gt;4 ñeán &lt;=16m VXM caùt mòn maùc 50 - moâ ñun ñoä lôùn ML=1,5-2,0, xi maêng PC30</v>
          </cell>
          <cell r="D2637" t="str">
            <v>m³</v>
          </cell>
          <cell r="E2637">
            <v>1</v>
          </cell>
          <cell r="F2637">
            <v>340211</v>
          </cell>
          <cell r="G2637">
            <v>114060</v>
          </cell>
          <cell r="H2637">
            <v>6349</v>
          </cell>
        </row>
        <row r="2638">
          <cell r="B2638" t="str">
            <v>AE.24224</v>
          </cell>
          <cell r="C2638" t="str">
            <v>Xaây töôøng cong nghieâng vaën voû ñoã, d &gt;33cm, h &gt;4 ñeán &lt;=16m VXM caùt mòn maùc 75 - moâ ñun ñoä lôùn ML=1,5-2,0 maêng PC30</v>
          </cell>
          <cell r="D2638" t="str">
            <v>m³</v>
          </cell>
          <cell r="E2638">
            <v>1</v>
          </cell>
          <cell r="F2638">
            <v>362375</v>
          </cell>
          <cell r="G2638">
            <v>114060</v>
          </cell>
          <cell r="H2638">
            <v>6349</v>
          </cell>
        </row>
        <row r="2639">
          <cell r="B2639" t="str">
            <v>AE.24225</v>
          </cell>
          <cell r="C2639" t="str">
            <v>Xaây töôøng cong nghieâng vaën voû ñoã, d &gt;33cm, h &gt;4 ñeán &lt;=16m VXM maùc 100, moâ ñun ñoä lôùn ML=1,5-2,0</v>
          </cell>
          <cell r="D2639" t="str">
            <v>m³</v>
          </cell>
          <cell r="E2639">
            <v>1</v>
          </cell>
          <cell r="F2639">
            <v>384311</v>
          </cell>
          <cell r="G2639">
            <v>114060</v>
          </cell>
          <cell r="H2639">
            <v>6349</v>
          </cell>
        </row>
        <row r="2640">
          <cell r="B2640" t="str">
            <v>AE.24232</v>
          </cell>
          <cell r="C2640" t="str">
            <v>Xaây töôøng cong nghieâng vaën voû ñoã, d &gt;33cm, 16m &lt;h&lt;=50m VXM caùt mòn maùc 25- moâ ñun ñoä lôùn ML=1,5-2,0, xi maêng PC30</v>
          </cell>
          <cell r="D2640" t="str">
            <v>m³</v>
          </cell>
          <cell r="E2640">
            <v>1</v>
          </cell>
          <cell r="F2640">
            <v>314214</v>
          </cell>
          <cell r="G2640">
            <v>125110</v>
          </cell>
          <cell r="H2640">
            <v>49268</v>
          </cell>
        </row>
        <row r="2641">
          <cell r="B2641" t="str">
            <v>AE.24233</v>
          </cell>
          <cell r="C2641" t="str">
            <v>Xaây töôøng cong nghieâng vaën voû ñoã, d &gt;33cm, 16m &lt;h&lt;=50m VXM caùt mòn maùc 50 - moâ ñun ñoä lôùn ML=1,5-2,0, xi maêng PC30</v>
          </cell>
          <cell r="D2641" t="str">
            <v>m³</v>
          </cell>
          <cell r="E2641">
            <v>1</v>
          </cell>
          <cell r="F2641">
            <v>340211</v>
          </cell>
          <cell r="G2641">
            <v>125110</v>
          </cell>
          <cell r="H2641">
            <v>49268</v>
          </cell>
        </row>
        <row r="2642">
          <cell r="B2642" t="str">
            <v>AE.24234</v>
          </cell>
          <cell r="C2642" t="str">
            <v>Xaây töôøng cong nghieâng vaën voû ñoã, d &gt;33cm, 16m &lt;h&lt;=50m VXM caùt mòn maùc 75 - moâ ñun ñoä lôùn ML=1,5-2,0 maêng PC30</v>
          </cell>
          <cell r="D2642" t="str">
            <v>m³</v>
          </cell>
          <cell r="E2642">
            <v>1</v>
          </cell>
          <cell r="F2642">
            <v>362375</v>
          </cell>
          <cell r="G2642">
            <v>125110</v>
          </cell>
          <cell r="H2642">
            <v>49268</v>
          </cell>
        </row>
        <row r="2643">
          <cell r="B2643" t="str">
            <v>AE.24235</v>
          </cell>
          <cell r="C2643" t="str">
            <v>Xaây töôøng cong nghieâng vaën voû ñoã, d &gt;33cm, 16m &lt;h&lt;=50m VXM maùc 100, moâ ñun ñoä lôùn ML=1,5-2,0</v>
          </cell>
          <cell r="D2643" t="str">
            <v>m³</v>
          </cell>
          <cell r="E2643">
            <v>1</v>
          </cell>
          <cell r="F2643">
            <v>384311</v>
          </cell>
          <cell r="G2643">
            <v>125110</v>
          </cell>
          <cell r="H2643">
            <v>49268</v>
          </cell>
        </row>
        <row r="2644">
          <cell r="B2644" t="str">
            <v>AE.24242</v>
          </cell>
          <cell r="C2644" t="str">
            <v>Xaây töôøng cong nghieâng vaën voû ñoã, d &gt;33cm, h &gt;50m VXM caùt mòn maùc 25- moâ ñun ñoä lôùn ML=1,5-2,0, xi maêng PC30</v>
          </cell>
          <cell r="D2644" t="str">
            <v>m³</v>
          </cell>
          <cell r="E2644">
            <v>1</v>
          </cell>
          <cell r="F2644">
            <v>314214</v>
          </cell>
          <cell r="G2644">
            <v>131030</v>
          </cell>
          <cell r="H2644">
            <v>66391</v>
          </cell>
        </row>
        <row r="2645">
          <cell r="B2645" t="str">
            <v>AE.24243</v>
          </cell>
          <cell r="C2645" t="str">
            <v>Xaây töôøng cong nghieâng vaën voû ñoã, d &gt;33cm, h &gt;50m VXM caùt mòn maùc 50 - moâ ñun ñoä lôùn ML=1,5-2,0, xi maêng PC30</v>
          </cell>
          <cell r="D2645" t="str">
            <v>m³</v>
          </cell>
          <cell r="E2645">
            <v>1</v>
          </cell>
          <cell r="F2645">
            <v>340211</v>
          </cell>
          <cell r="G2645">
            <v>131030</v>
          </cell>
          <cell r="H2645">
            <v>66391</v>
          </cell>
        </row>
        <row r="2646">
          <cell r="B2646" t="str">
            <v>AE.24244</v>
          </cell>
          <cell r="C2646" t="str">
            <v>Xaây töôøng cong nghieâng vaën voû ñoã, d &gt;33cm, h &gt;50m VXM caùt mòn maùc 75 - moâ ñun ñoä lôùn ML=1,5-2,0 maêng PC30</v>
          </cell>
          <cell r="D2646" t="str">
            <v>m³</v>
          </cell>
          <cell r="E2646">
            <v>1</v>
          </cell>
          <cell r="F2646">
            <v>362375</v>
          </cell>
          <cell r="G2646">
            <v>131030</v>
          </cell>
          <cell r="H2646">
            <v>66391</v>
          </cell>
        </row>
        <row r="2647">
          <cell r="B2647" t="str">
            <v>AE.24245</v>
          </cell>
          <cell r="C2647" t="str">
            <v>Xaây töôøng cong nghieâng vaën voû ñoã, d &gt;33cm, h &gt;50m VXM maùc 100, moâ ñun ñoä lôùn ML=1,5-2,0</v>
          </cell>
          <cell r="D2647" t="str">
            <v>m³</v>
          </cell>
          <cell r="E2647">
            <v>1</v>
          </cell>
          <cell r="F2647">
            <v>384311</v>
          </cell>
          <cell r="G2647">
            <v>131030</v>
          </cell>
          <cell r="H2647">
            <v>66391</v>
          </cell>
        </row>
        <row r="2648">
          <cell r="B2648" t="str">
            <v>AE.25112</v>
          </cell>
          <cell r="C2648" t="str">
            <v>Xaây coáng cuoán cong VXM caùt mòn maùc 50 - moâ ñun ñoä lôùn ML=1,5-2,0, xi maêng PC30</v>
          </cell>
          <cell r="D2648" t="str">
            <v>m³</v>
          </cell>
          <cell r="E2648">
            <v>1</v>
          </cell>
          <cell r="F2648">
            <v>334980</v>
          </cell>
          <cell r="G2648">
            <v>183916</v>
          </cell>
          <cell r="H2648">
            <v>2283</v>
          </cell>
        </row>
        <row r="2649">
          <cell r="B2649" t="str">
            <v>AE.25113</v>
          </cell>
          <cell r="C2649" t="str">
            <v>Xaây coáng cuoán cong VXM caùt mòn maùc 50 - moâ ñun ñoä lôùn ML=1,5-2,0, xi maêng PC30</v>
          </cell>
          <cell r="D2649" t="str">
            <v>m³</v>
          </cell>
          <cell r="E2649">
            <v>1</v>
          </cell>
          <cell r="F2649">
            <v>334980</v>
          </cell>
          <cell r="G2649">
            <v>183916</v>
          </cell>
          <cell r="H2649">
            <v>2283</v>
          </cell>
        </row>
        <row r="2650">
          <cell r="B2650" t="str">
            <v>AE.25114</v>
          </cell>
          <cell r="C2650" t="str">
            <v>Xaây coáng cuoán cong VXM caùt mòn maùc 75 - moâ ñun ñoä lôùn ML=1,5-2,0 maêng PC30</v>
          </cell>
          <cell r="D2650" t="str">
            <v>m³</v>
          </cell>
          <cell r="E2650">
            <v>1</v>
          </cell>
          <cell r="F2650">
            <v>355373</v>
          </cell>
          <cell r="G2650">
            <v>183916</v>
          </cell>
          <cell r="H2650">
            <v>2283</v>
          </cell>
        </row>
        <row r="2651">
          <cell r="B2651" t="str">
            <v>AE.25115</v>
          </cell>
          <cell r="C2651" t="str">
            <v>Xaây coáng cuoán cong VXM caùt mòn maùc 75 - moâ ñun ñoä lôùn ML=1,5-2,0 maêng PC30</v>
          </cell>
          <cell r="D2651" t="str">
            <v>m³</v>
          </cell>
          <cell r="E2651">
            <v>1</v>
          </cell>
          <cell r="F2651">
            <v>355373</v>
          </cell>
          <cell r="G2651">
            <v>183916</v>
          </cell>
          <cell r="H2651">
            <v>2283</v>
          </cell>
        </row>
        <row r="2652">
          <cell r="B2652" t="str">
            <v>AE.25213</v>
          </cell>
          <cell r="C2652" t="str">
            <v>Xaây coáng thaønh voøm cong VXM caùt mòn maùc 50 - moâ ñun ñoä lôùn ML=1,5-2,0, xi maêng PC30</v>
          </cell>
          <cell r="D2652" t="str">
            <v>m³</v>
          </cell>
          <cell r="E2652">
            <v>1</v>
          </cell>
          <cell r="F2652">
            <v>342431</v>
          </cell>
          <cell r="G2652">
            <v>168919</v>
          </cell>
          <cell r="H2652">
            <v>2283</v>
          </cell>
        </row>
        <row r="2653">
          <cell r="B2653" t="str">
            <v>AE.25214</v>
          </cell>
          <cell r="C2653" t="str">
            <v>Xaây coáng thaønh voøm cong VXM caùt mòn maùc 75 - moâ ñun ñoä lôùn ML=1,5-2,0 maêng PC30</v>
          </cell>
          <cell r="D2653" t="str">
            <v>m³</v>
          </cell>
          <cell r="E2653">
            <v>1</v>
          </cell>
          <cell r="F2653">
            <v>363552</v>
          </cell>
          <cell r="G2653">
            <v>168919</v>
          </cell>
          <cell r="H2653">
            <v>2283</v>
          </cell>
        </row>
        <row r="2654">
          <cell r="B2654" t="str">
            <v>AE.25215</v>
          </cell>
          <cell r="C2654" t="str">
            <v>Xaây coáng thaønh voøm cong VXM caùt mòn maùc 75 - moâ ñun ñoä lôùn ML=1,5-2,0 maêng PC30</v>
          </cell>
          <cell r="D2654" t="str">
            <v>m³</v>
          </cell>
          <cell r="E2654">
            <v>1</v>
          </cell>
          <cell r="F2654">
            <v>363552</v>
          </cell>
          <cell r="G2654">
            <v>168919</v>
          </cell>
          <cell r="H2654">
            <v>2283</v>
          </cell>
        </row>
        <row r="2655">
          <cell r="B2655" t="str">
            <v>AE.26112</v>
          </cell>
          <cell r="C2655" t="str">
            <v>Xaây beå chöùa VXM caùt mòn maùc 50 - moâ ñun ñoä lôùn ML=1,5-2,0, xi maêng PC30</v>
          </cell>
          <cell r="D2655" t="str">
            <v>m³</v>
          </cell>
          <cell r="E2655">
            <v>1</v>
          </cell>
          <cell r="F2655">
            <v>348244</v>
          </cell>
          <cell r="G2655">
            <v>142081</v>
          </cell>
          <cell r="H2655">
            <v>2283</v>
          </cell>
        </row>
        <row r="2656">
          <cell r="B2656" t="str">
            <v>AE.26113</v>
          </cell>
          <cell r="C2656" t="str">
            <v>Xaây beå chöùa VXM caùt vaøng maùc 50, moâ ñun ñoä lôùn cuûa caùt ML&gt;2 maêng PC30</v>
          </cell>
          <cell r="D2656" t="str">
            <v>m³</v>
          </cell>
          <cell r="E2656">
            <v>1</v>
          </cell>
          <cell r="F2656">
            <v>348244</v>
          </cell>
          <cell r="G2656">
            <v>142081</v>
          </cell>
          <cell r="H2656">
            <v>2283</v>
          </cell>
        </row>
        <row r="2657">
          <cell r="B2657" t="str">
            <v>AE.26114</v>
          </cell>
          <cell r="C2657" t="str">
            <v>Xaây beå chöùa VXM caùt mòn maùc 75 - moâ ñun ñoä lôùn ML=1,5-2,0 maêng PC30</v>
          </cell>
          <cell r="D2657" t="str">
            <v>m³</v>
          </cell>
          <cell r="E2657">
            <v>1</v>
          </cell>
          <cell r="F2657">
            <v>371147</v>
          </cell>
          <cell r="G2657">
            <v>142081</v>
          </cell>
          <cell r="H2657">
            <v>2283</v>
          </cell>
        </row>
        <row r="2658">
          <cell r="B2658" t="str">
            <v>AE.26115</v>
          </cell>
          <cell r="C2658" t="str">
            <v>Xaây beå chöùa VXM maùc 100, moâ ñun ñoä lôùn ML=1,5-2,0</v>
          </cell>
          <cell r="D2658" t="str">
            <v>m³</v>
          </cell>
          <cell r="E2658">
            <v>1</v>
          </cell>
          <cell r="F2658">
            <v>393814</v>
          </cell>
          <cell r="G2658">
            <v>142081</v>
          </cell>
          <cell r="H2658">
            <v>2283</v>
          </cell>
        </row>
        <row r="2659">
          <cell r="B2659" t="str">
            <v>AE.26212</v>
          </cell>
          <cell r="C2659" t="str">
            <v>Xaây hoá van, hoá ga VXM caùt mòn maùc 50 - moâ ñun ñoä lôùn ML=1,5-2,0, xi maêng PC30</v>
          </cell>
          <cell r="D2659" t="str">
            <v>m³</v>
          </cell>
          <cell r="E2659">
            <v>1</v>
          </cell>
          <cell r="F2659">
            <v>353865</v>
          </cell>
          <cell r="G2659">
            <v>126294</v>
          </cell>
          <cell r="H2659">
            <v>2283</v>
          </cell>
        </row>
        <row r="2660">
          <cell r="B2660" t="str">
            <v>AE.26213</v>
          </cell>
          <cell r="C2660" t="str">
            <v>Xaây hoá van, hoá ga VXM caùt mòn maùc 50 - moâ ñun ñoä lôùn ML=1,5-2,0 maêng PC30</v>
          </cell>
          <cell r="D2660" t="str">
            <v>m³</v>
          </cell>
          <cell r="E2660">
            <v>1</v>
          </cell>
          <cell r="F2660">
            <v>353865</v>
          </cell>
          <cell r="G2660">
            <v>126294</v>
          </cell>
          <cell r="H2660">
            <v>2283</v>
          </cell>
        </row>
        <row r="2661">
          <cell r="B2661" t="str">
            <v>AE.26214</v>
          </cell>
          <cell r="C2661" t="str">
            <v>Xaây hoá van, hoá ga VXM caùt mòn maùc 75 - moâ ñun ñoä lôùn ML=1,5-2,0 maêng PC30</v>
          </cell>
          <cell r="D2661" t="str">
            <v>m³</v>
          </cell>
          <cell r="E2661">
            <v>1</v>
          </cell>
          <cell r="F2661">
            <v>378245</v>
          </cell>
          <cell r="G2661">
            <v>126294</v>
          </cell>
          <cell r="H2661">
            <v>2283</v>
          </cell>
        </row>
        <row r="2662">
          <cell r="B2662" t="str">
            <v>AE.26215</v>
          </cell>
          <cell r="C2662" t="str">
            <v>Xaây hoá van, hoá ga VXM maùc 100, moâ ñun ñoä lôùn ML=1,5-2,0</v>
          </cell>
          <cell r="D2662" t="str">
            <v>m³</v>
          </cell>
          <cell r="E2662">
            <v>1</v>
          </cell>
          <cell r="F2662">
            <v>402375</v>
          </cell>
          <cell r="G2662">
            <v>126294</v>
          </cell>
          <cell r="H2662">
            <v>2283</v>
          </cell>
        </row>
        <row r="2663">
          <cell r="B2663" t="str">
            <v>AE.26312</v>
          </cell>
          <cell r="C2663" t="str">
            <v>Xaây goái ñôõ oáng, raõnh thoaùt nöôùc VXM caùt mòn maùc 50 - moâ ñun ñoä lôùn ML=1,5-2,0, xi maêng PC30</v>
          </cell>
          <cell r="D2663" t="str">
            <v>m³</v>
          </cell>
          <cell r="E2663">
            <v>1</v>
          </cell>
          <cell r="F2663">
            <v>354708</v>
          </cell>
          <cell r="G2663">
            <v>177602</v>
          </cell>
          <cell r="H2663">
            <v>2283</v>
          </cell>
        </row>
        <row r="2664">
          <cell r="B2664" t="str">
            <v>AE.26313</v>
          </cell>
          <cell r="C2664" t="str">
            <v>Xaây goái ñôõ oáng, raõnh thoaùt nöôùc VXM caùt mòn maùc 50 - moâ ñun ñoä lôùn ML=1,5-2,0 maêng PC30</v>
          </cell>
          <cell r="D2664" t="str">
            <v>m³</v>
          </cell>
          <cell r="E2664">
            <v>1</v>
          </cell>
          <cell r="F2664">
            <v>354712</v>
          </cell>
          <cell r="G2664">
            <v>177602</v>
          </cell>
          <cell r="H2664">
            <v>2283</v>
          </cell>
        </row>
        <row r="2665">
          <cell r="B2665" t="str">
            <v>AE.26314</v>
          </cell>
          <cell r="C2665" t="str">
            <v>Xaây goái ñôõ oáng, raõnh thoaùt nöôùc VXM caùt mòn maùc 75 - moâ ñun ñoä lôùn ML=1,5-2,0 maêng PC30</v>
          </cell>
          <cell r="D2665" t="str">
            <v>m³</v>
          </cell>
          <cell r="E2665">
            <v>1</v>
          </cell>
          <cell r="F2665">
            <v>379313</v>
          </cell>
          <cell r="G2665">
            <v>177602</v>
          </cell>
          <cell r="H2665">
            <v>2283</v>
          </cell>
        </row>
        <row r="2666">
          <cell r="B2666" t="str">
            <v>AE.26315</v>
          </cell>
          <cell r="C2666" t="str">
            <v>Xaây goái ñôõ oáng, raõnh thoaùt nöôùc VXM maùc 100, moâ ñun ñoä lôùn ML=1,5-2,0</v>
          </cell>
          <cell r="D2666" t="str">
            <v>m³</v>
          </cell>
          <cell r="E2666">
            <v>1</v>
          </cell>
          <cell r="F2666">
            <v>403659</v>
          </cell>
          <cell r="G2666">
            <v>177602</v>
          </cell>
          <cell r="H2666">
            <v>2283</v>
          </cell>
        </row>
        <row r="2667">
          <cell r="B2667" t="str">
            <v>AE.27110</v>
          </cell>
          <cell r="C2667" t="str">
            <v>Xaây beå choáng hoaù chaát,beå chöùa aên moøn baèng gaïch chæ 6,5x10,5x22</v>
          </cell>
          <cell r="D2667" t="str">
            <v>m³</v>
          </cell>
          <cell r="E2667">
            <v>1</v>
          </cell>
          <cell r="F2667">
            <v>1295050</v>
          </cell>
          <cell r="G2667">
            <v>175191</v>
          </cell>
          <cell r="H2667">
            <v>2283</v>
          </cell>
        </row>
        <row r="2668">
          <cell r="B2668" t="str">
            <v>AE.27113</v>
          </cell>
          <cell r="C2668" t="str">
            <v>Xaây beå choáng hoaù chaát,beå chöùa aên moøn</v>
          </cell>
          <cell r="D2668" t="str">
            <v>m³</v>
          </cell>
          <cell r="E2668">
            <v>1</v>
          </cell>
          <cell r="F2668">
            <v>1330930</v>
          </cell>
          <cell r="G2668">
            <v>149975</v>
          </cell>
          <cell r="H2668">
            <v>2283</v>
          </cell>
        </row>
        <row r="2669">
          <cell r="B2669" t="str">
            <v>AE.28112</v>
          </cell>
          <cell r="C2669" t="str">
            <v>Xaây caùc boä phaän keát caáu phöùc taïp coù h &lt;=4m VXM caùt mòn maùc 50 - moâ ñun ñoä lôùn ML=1,5-2,0, xi maêng PC30</v>
          </cell>
          <cell r="D2669" t="str">
            <v>m³</v>
          </cell>
          <cell r="E2669">
            <v>1</v>
          </cell>
          <cell r="F2669">
            <v>349069</v>
          </cell>
          <cell r="G2669">
            <v>142081</v>
          </cell>
          <cell r="H2669">
            <v>2283</v>
          </cell>
        </row>
        <row r="2670">
          <cell r="B2670" t="str">
            <v>AE.28113</v>
          </cell>
          <cell r="C2670" t="str">
            <v>Xaây caùc boä phaän keát caáu phöùc taïp coù h &lt;=4m VXM caùt mòn maùc 50 - moâ ñun ñoä lôùn ML=1,5-2,0 xi maêng PC30</v>
          </cell>
          <cell r="D2670" t="str">
            <v>m³</v>
          </cell>
          <cell r="E2670">
            <v>1</v>
          </cell>
          <cell r="F2670">
            <v>349069</v>
          </cell>
          <cell r="G2670">
            <v>142081</v>
          </cell>
          <cell r="H2670">
            <v>2283</v>
          </cell>
        </row>
        <row r="2671">
          <cell r="B2671" t="str">
            <v>AE.28114</v>
          </cell>
          <cell r="C2671" t="str">
            <v>Xaây caùc boä phaän keát caáu phöùc taïp coù h &lt;=4m VXM caùt mòn maùc 75 - moâ ñun ñoä lôùn ML=1,5-2,0 maêng PC30</v>
          </cell>
          <cell r="D2671" t="str">
            <v>m³</v>
          </cell>
          <cell r="E2671">
            <v>1</v>
          </cell>
          <cell r="F2671">
            <v>369657</v>
          </cell>
          <cell r="G2671">
            <v>142081</v>
          </cell>
          <cell r="H2671">
            <v>2283</v>
          </cell>
        </row>
        <row r="2672">
          <cell r="B2672" t="str">
            <v>AE.28115</v>
          </cell>
          <cell r="C2672" t="str">
            <v>Xaây caùc boä phaän keát caáu phöùc taïp coù h &lt;=4m VXM maùc 100, moâ ñun ñoä lôùn ML=1,5-2,0</v>
          </cell>
          <cell r="D2672" t="str">
            <v>m³</v>
          </cell>
          <cell r="E2672">
            <v>1</v>
          </cell>
          <cell r="F2672">
            <v>390034</v>
          </cell>
          <cell r="G2672">
            <v>142081</v>
          </cell>
          <cell r="H2672">
            <v>2283</v>
          </cell>
        </row>
        <row r="2673">
          <cell r="B2673" t="str">
            <v>AE.28122</v>
          </cell>
          <cell r="C2673" t="str">
            <v>Xaây caùc boä phaän keát caáu phöùc taïp coù h &gt;4 ñeán &lt;=16m VXM caùt mòn maùc 50 - moâ ñun ñoä lôùn ML=1,5-2,0, xi maêng PC30</v>
          </cell>
          <cell r="D2673" t="str">
            <v>m³</v>
          </cell>
          <cell r="E2673">
            <v>1</v>
          </cell>
          <cell r="F2673">
            <v>350731</v>
          </cell>
          <cell r="G2673">
            <v>157868</v>
          </cell>
          <cell r="H2673">
            <v>10404</v>
          </cell>
        </row>
        <row r="2674">
          <cell r="B2674" t="str">
            <v>AE.28123</v>
          </cell>
          <cell r="C2674" t="str">
            <v>Xaây caùc boä phaän keát caáu phöùc taïp coù h &gt;4 ñeán &lt;=16m VXM caùt mòn maùc 50 - moâ ñun ñoä lôùn ML=1,5-2,0 xi maêng PC30</v>
          </cell>
          <cell r="D2674" t="str">
            <v>m³</v>
          </cell>
          <cell r="E2674">
            <v>1</v>
          </cell>
          <cell r="F2674">
            <v>350731</v>
          </cell>
          <cell r="G2674">
            <v>157868</v>
          </cell>
          <cell r="H2674">
            <v>10404</v>
          </cell>
        </row>
        <row r="2675">
          <cell r="B2675" t="str">
            <v>AE.28124</v>
          </cell>
          <cell r="C2675" t="str">
            <v>Xaây caùc boä phaän keát caáu phöùc taïp coù h &gt;4 ñeán &lt;=16m VXM caùt mòn maùc 75 - moâ ñun ñoä lôùn ML=1,5-2,0 maêng PC30</v>
          </cell>
          <cell r="D2675" t="str">
            <v>m³</v>
          </cell>
          <cell r="E2675">
            <v>1</v>
          </cell>
          <cell r="F2675">
            <v>371417</v>
          </cell>
          <cell r="G2675">
            <v>157868</v>
          </cell>
          <cell r="H2675">
            <v>10404</v>
          </cell>
        </row>
        <row r="2676">
          <cell r="B2676" t="str">
            <v>AE.28125</v>
          </cell>
          <cell r="C2676" t="str">
            <v>Xaây caùc boä phaän keát caáu phöùc taïp coù h &gt;4 ñeán &lt;=16m VXM maùc 100, moâ ñun ñoä lôùn ML=1,5-2,0</v>
          </cell>
          <cell r="D2676" t="str">
            <v>m³</v>
          </cell>
          <cell r="E2676">
            <v>1</v>
          </cell>
          <cell r="F2676">
            <v>391891</v>
          </cell>
          <cell r="G2676">
            <v>157868</v>
          </cell>
          <cell r="H2676">
            <v>10404</v>
          </cell>
        </row>
        <row r="2677">
          <cell r="B2677" t="str">
            <v>AE.28132</v>
          </cell>
          <cell r="C2677" t="str">
            <v>Xaây caùc boä phaän coù keát caáu phöùc taïp 16m &lt;h&lt;=50m VXM caùt mòn maùc 50 - moâ ñun ñoä lôùn ML=1,5-2,0, xi maêng PC30</v>
          </cell>
          <cell r="D2677" t="str">
            <v>m³</v>
          </cell>
          <cell r="E2677">
            <v>1</v>
          </cell>
          <cell r="F2677">
            <v>350731</v>
          </cell>
          <cell r="G2677">
            <v>173655</v>
          </cell>
          <cell r="H2677">
            <v>49268</v>
          </cell>
        </row>
        <row r="2678">
          <cell r="B2678" t="str">
            <v>AE.28133</v>
          </cell>
          <cell r="C2678" t="str">
            <v>Xaây caùc boä phaän coù keát caáu phöùc taïp 16m &lt;h&lt;=50m VXM caùt vaøng maùc 50, moâ ñun ñoä lôùn cuûa caùt ML&gt;2 maêng PC30</v>
          </cell>
          <cell r="D2678" t="str">
            <v>m³</v>
          </cell>
          <cell r="E2678">
            <v>1</v>
          </cell>
          <cell r="F2678">
            <v>350731</v>
          </cell>
          <cell r="G2678">
            <v>173655</v>
          </cell>
          <cell r="H2678">
            <v>49268</v>
          </cell>
        </row>
        <row r="2679">
          <cell r="B2679" t="str">
            <v>AE.28134</v>
          </cell>
          <cell r="C2679" t="str">
            <v>Xaây caùc boä phaän coù keát caáu phöùc taïp 16m &lt;h&lt;=50m VXM caùt mòn maùc 75 - moâ ñun ñoä lôùn ML=1,5-2,0 maêng PC30</v>
          </cell>
          <cell r="D2679" t="str">
            <v>m³</v>
          </cell>
          <cell r="E2679">
            <v>1</v>
          </cell>
          <cell r="F2679">
            <v>371417</v>
          </cell>
          <cell r="G2679">
            <v>173655</v>
          </cell>
          <cell r="H2679">
            <v>49268</v>
          </cell>
        </row>
        <row r="2680">
          <cell r="B2680" t="str">
            <v>AE.28135</v>
          </cell>
          <cell r="C2680" t="str">
            <v>Xaây caùc boä phaän coù keát caáu phöùc taïp 16m &lt;h&lt;=50m VXM maùc 100, moâ ñun ñoä lôùn ML=1,5-2,0</v>
          </cell>
          <cell r="D2680" t="str">
            <v>m³</v>
          </cell>
          <cell r="E2680">
            <v>1</v>
          </cell>
          <cell r="F2680">
            <v>391891</v>
          </cell>
          <cell r="G2680">
            <v>173655</v>
          </cell>
          <cell r="H2680">
            <v>49268</v>
          </cell>
        </row>
        <row r="2681">
          <cell r="B2681" t="str">
            <v>AE.28142</v>
          </cell>
          <cell r="C2681" t="str">
            <v>Xaây caùc boä phaän coù keát caáu phöùc taïp coù h &gt;50m VXM caùt mòn maùc 50 - moâ ñun ñoä lôùn ML=1,5-2,0, xi maêng PC30</v>
          </cell>
          <cell r="D2681" t="str">
            <v>m³</v>
          </cell>
          <cell r="E2681">
            <v>1</v>
          </cell>
          <cell r="F2681">
            <v>350731</v>
          </cell>
          <cell r="G2681">
            <v>181548</v>
          </cell>
          <cell r="H2681">
            <v>66391</v>
          </cell>
        </row>
        <row r="2682">
          <cell r="B2682" t="str">
            <v>AE.28143</v>
          </cell>
          <cell r="C2682" t="str">
            <v>Xaây caùc boä phaän coù keát caáu phöùc taïp coù h &gt;50m VXM caùt mòn maùc 50 - moâ ñun ñoä lôùn ML=1,5-2,0 xi maêng PC30</v>
          </cell>
          <cell r="D2682" t="str">
            <v>m³</v>
          </cell>
          <cell r="E2682">
            <v>1</v>
          </cell>
          <cell r="F2682">
            <v>350731</v>
          </cell>
          <cell r="G2682">
            <v>181548</v>
          </cell>
          <cell r="H2682">
            <v>66391</v>
          </cell>
        </row>
        <row r="2683">
          <cell r="B2683" t="str">
            <v>AE.28144</v>
          </cell>
          <cell r="C2683" t="str">
            <v>Xaây caùc boä phaän coù keát caáu phöùc taïp coù h &gt;50m VXM caùt mòn maùc 75 - moâ ñun ñoä lôùn ML=1,5-2,0 maêng PC30</v>
          </cell>
          <cell r="D2683" t="str">
            <v>m³</v>
          </cell>
          <cell r="E2683">
            <v>1</v>
          </cell>
          <cell r="F2683">
            <v>371417</v>
          </cell>
          <cell r="G2683">
            <v>181548</v>
          </cell>
          <cell r="H2683">
            <v>66391</v>
          </cell>
        </row>
        <row r="2684">
          <cell r="B2684" t="str">
            <v>AE.28145</v>
          </cell>
          <cell r="C2684" t="str">
            <v>Xaây caùc boä phaän coù keát caáu phöùc taïp coù h &gt;50m VXM maùc 100, moâ ñun ñoä lôùn ML=1,5-2,0</v>
          </cell>
          <cell r="D2684" t="str">
            <v>m³</v>
          </cell>
          <cell r="E2684">
            <v>1</v>
          </cell>
          <cell r="F2684">
            <v>391891</v>
          </cell>
          <cell r="G2684">
            <v>181548</v>
          </cell>
          <cell r="H2684">
            <v>66391</v>
          </cell>
        </row>
        <row r="2685">
          <cell r="B2685" t="str">
            <v>AE.31112</v>
          </cell>
          <cell r="C2685" t="str">
            <v>Xaây moùng coù chieàu daày &lt;=30cm VXM caùt mòn maùc 25 - moâ ñun ñoä lôùn MI=1,5-2</v>
          </cell>
          <cell r="D2685" t="str">
            <v>m³</v>
          </cell>
          <cell r="E2685">
            <v>1</v>
          </cell>
          <cell r="F2685">
            <v>419783</v>
          </cell>
          <cell r="G2685">
            <v>65910</v>
          </cell>
        </row>
        <row r="2686">
          <cell r="B2686" t="str">
            <v>AE.31113</v>
          </cell>
          <cell r="C2686" t="str">
            <v>Xaây moùng coù chieàu daày &lt;=30cm VXM caùt mòn maùc 50 - moâ ñun ñoä lôùn MI=1,5-2</v>
          </cell>
          <cell r="D2686" t="str">
            <v>m³</v>
          </cell>
          <cell r="E2686">
            <v>1</v>
          </cell>
          <cell r="F2686">
            <v>444425</v>
          </cell>
          <cell r="G2686">
            <v>65910</v>
          </cell>
        </row>
        <row r="2687">
          <cell r="B2687" t="str">
            <v>AE.31114</v>
          </cell>
          <cell r="C2687" t="str">
            <v>Xaây moùng coù chieàu daày &lt;=30cm VXM caùt mòn maùc 75 - moâ ñun ñoä lôùn MI=1,5-2</v>
          </cell>
          <cell r="D2687" t="str">
            <v>m³</v>
          </cell>
          <cell r="E2687">
            <v>1</v>
          </cell>
          <cell r="F2687">
            <v>465433</v>
          </cell>
          <cell r="G2687">
            <v>65910</v>
          </cell>
        </row>
        <row r="2688">
          <cell r="B2688" t="str">
            <v>AE.31115</v>
          </cell>
          <cell r="C2688" t="str">
            <v>Xaây moùng coù chieàu daày &lt;=30cm VXM maùc 100, moâ ñun ñoä lôùn ML=1,5-2,0</v>
          </cell>
          <cell r="D2688" t="str">
            <v>m³</v>
          </cell>
          <cell r="E2688">
            <v>1</v>
          </cell>
          <cell r="F2688">
            <v>481075</v>
          </cell>
          <cell r="G2688">
            <v>65910</v>
          </cell>
        </row>
        <row r="2689">
          <cell r="B2689" t="str">
            <v>AE.31212</v>
          </cell>
          <cell r="C2689" t="str">
            <v>Xaây moùng coù chieàu daày &gt;30cm VXM caùt mòn maùc 25 - moâ ñun ñoä lôùn MI=1,5-2</v>
          </cell>
          <cell r="D2689" t="str">
            <v>m³</v>
          </cell>
          <cell r="E2689">
            <v>1</v>
          </cell>
          <cell r="F2689">
            <v>408126</v>
          </cell>
          <cell r="G2689">
            <v>58806</v>
          </cell>
        </row>
        <row r="2690">
          <cell r="B2690" t="str">
            <v>AE.31213</v>
          </cell>
          <cell r="C2690" t="str">
            <v>Xaây moùng coù chieàu daày &gt;30cm VXM caùt mòn maùc 50 - moâ ñun ñoä lôùn MI=1,5-2</v>
          </cell>
          <cell r="D2690" t="str">
            <v>m³</v>
          </cell>
          <cell r="E2690">
            <v>1</v>
          </cell>
          <cell r="F2690">
            <v>433589</v>
          </cell>
          <cell r="G2690">
            <v>58806</v>
          </cell>
        </row>
        <row r="2691">
          <cell r="B2691" t="str">
            <v>AE.31214</v>
          </cell>
          <cell r="C2691" t="str">
            <v>Xaây moùng coù chieàu daày &gt;30cm VXM caùt mòn maùc 75 - moâ ñun ñoä lôùn MI=1,5-2</v>
          </cell>
          <cell r="D2691" t="str">
            <v>m³</v>
          </cell>
          <cell r="E2691">
            <v>1</v>
          </cell>
          <cell r="F2691">
            <v>455298</v>
          </cell>
          <cell r="G2691">
            <v>58806</v>
          </cell>
        </row>
        <row r="2692">
          <cell r="B2692" t="str">
            <v>AE.31215</v>
          </cell>
          <cell r="C2692" t="str">
            <v>Xaây moùng coù chieàu daày &gt;30cm VXM maùc 100, moâ ñun ñoä lôùn ML=1,5-2,0</v>
          </cell>
          <cell r="D2692" t="str">
            <v>m³</v>
          </cell>
          <cell r="E2692">
            <v>1</v>
          </cell>
          <cell r="F2692">
            <v>471460</v>
          </cell>
          <cell r="G2692">
            <v>58806</v>
          </cell>
        </row>
        <row r="2693">
          <cell r="B2693" t="str">
            <v>AE.32112</v>
          </cell>
          <cell r="C2693" t="str">
            <v>Xaây töôøng coù d&lt;=10cm, h &lt;=4m VXM caùt mòn maùc 25 - moâ ñun ñoä lôùn MI=1,5-2</v>
          </cell>
          <cell r="D2693" t="str">
            <v>m³</v>
          </cell>
          <cell r="E2693">
            <v>1</v>
          </cell>
          <cell r="F2693">
            <v>442645</v>
          </cell>
          <cell r="G2693">
            <v>88011</v>
          </cell>
          <cell r="H2693">
            <v>2283</v>
          </cell>
        </row>
        <row r="2694">
          <cell r="B2694" t="str">
            <v>AE.32113</v>
          </cell>
          <cell r="C2694" t="str">
            <v>Xaây töôøng coù d&lt;=10cm, h &lt;=4m VXM caùt mòn maùc 50 - moâ ñun ñoä lôùn MI=1,5-2</v>
          </cell>
          <cell r="D2694" t="str">
            <v>m³</v>
          </cell>
          <cell r="E2694">
            <v>1</v>
          </cell>
          <cell r="F2694">
            <v>464310</v>
          </cell>
          <cell r="G2694">
            <v>88011</v>
          </cell>
          <cell r="H2694">
            <v>2283</v>
          </cell>
        </row>
        <row r="2695">
          <cell r="B2695" t="str">
            <v>AE.32114</v>
          </cell>
          <cell r="C2695" t="str">
            <v>Xaây töôøng coù d&lt;=10cm, h &lt;=4m VXM caùt mòn maùc 75 - moâ ñun ñoä lôùn MI=1,5-2</v>
          </cell>
          <cell r="D2695" t="str">
            <v>m³</v>
          </cell>
          <cell r="E2695">
            <v>1</v>
          </cell>
          <cell r="F2695">
            <v>482780</v>
          </cell>
          <cell r="G2695">
            <v>88011</v>
          </cell>
          <cell r="H2695">
            <v>2283</v>
          </cell>
        </row>
        <row r="2696">
          <cell r="B2696" t="str">
            <v>AE.32115</v>
          </cell>
          <cell r="C2696" t="str">
            <v>Xaây töôøng coù d&lt;=10cm, h &lt;=4m VXM maùc 100, moâ ñun ñoä lôùn ML=1,5-2,0</v>
          </cell>
          <cell r="D2696" t="str">
            <v>m³</v>
          </cell>
          <cell r="E2696">
            <v>1</v>
          </cell>
          <cell r="F2696">
            <v>496531</v>
          </cell>
          <cell r="G2696">
            <v>88011</v>
          </cell>
          <cell r="H2696">
            <v>2283</v>
          </cell>
        </row>
        <row r="2697">
          <cell r="B2697" t="str">
            <v>AE.32122</v>
          </cell>
          <cell r="C2697" t="str">
            <v>Xaây töôøng coù d &lt;=10cm, h &gt;4 ñeán &lt;=16m VXM caùt mòn maùc 25 - moâ ñun ñoä lôùn MI=1,5-2</v>
          </cell>
          <cell r="D2697" t="str">
            <v>m³</v>
          </cell>
          <cell r="E2697">
            <v>1</v>
          </cell>
          <cell r="F2697">
            <v>446841</v>
          </cell>
          <cell r="G2697">
            <v>95905</v>
          </cell>
          <cell r="H2697">
            <v>10404</v>
          </cell>
        </row>
        <row r="2698">
          <cell r="B2698" t="str">
            <v>AE.32123</v>
          </cell>
          <cell r="C2698" t="str">
            <v>Xaây töôøng coù d &lt;=10cm, h &gt;4 ñeán &lt;=16m VXM caùt mòn maùc 50 - moâ ñun ñoä lôùn MI=1,5-2</v>
          </cell>
          <cell r="D2698" t="str">
            <v>m³</v>
          </cell>
          <cell r="E2698">
            <v>1</v>
          </cell>
          <cell r="F2698">
            <v>468711</v>
          </cell>
          <cell r="G2698">
            <v>95905</v>
          </cell>
          <cell r="H2698">
            <v>10404</v>
          </cell>
        </row>
        <row r="2699">
          <cell r="B2699" t="str">
            <v>AE.32124</v>
          </cell>
          <cell r="C2699" t="str">
            <v>Xaây töôøng coù d &lt;=10cm, h &gt;4 ñeán &lt;=16m VXM caùt mòn maùc 75 - moâ ñun ñoä lôùn MI=1,5-2</v>
          </cell>
          <cell r="D2699" t="str">
            <v>m³</v>
          </cell>
          <cell r="E2699">
            <v>1</v>
          </cell>
          <cell r="F2699">
            <v>487356</v>
          </cell>
          <cell r="G2699">
            <v>95905</v>
          </cell>
          <cell r="H2699">
            <v>10404</v>
          </cell>
        </row>
        <row r="2700">
          <cell r="B2700" t="str">
            <v>AE.32125</v>
          </cell>
          <cell r="C2700" t="str">
            <v>Xaây töôøng coù d &lt;=10cm, h &gt;4 ñeán &lt;=16m VXM maùc 100, moâ ñun ñoä lôùn ML=1,5-2,0</v>
          </cell>
          <cell r="D2700" t="str">
            <v>m³</v>
          </cell>
          <cell r="E2700">
            <v>1</v>
          </cell>
          <cell r="F2700">
            <v>501237</v>
          </cell>
          <cell r="G2700">
            <v>95905</v>
          </cell>
          <cell r="H2700">
            <v>10404</v>
          </cell>
        </row>
        <row r="2701">
          <cell r="B2701" t="str">
            <v>AE.32132</v>
          </cell>
          <cell r="C2701" t="str">
            <v>Xaây töôøng coù d &lt;=10cm, 16m &lt;h&lt;=50m VXM caùt mòn maùc 25 - moâ ñun ñoä lôùn MI=1,5-2</v>
          </cell>
          <cell r="D2701" t="str">
            <v>m³</v>
          </cell>
          <cell r="E2701">
            <v>1</v>
          </cell>
          <cell r="F2701">
            <v>456654</v>
          </cell>
          <cell r="G2701">
            <v>105377</v>
          </cell>
          <cell r="H2701">
            <v>49268</v>
          </cell>
        </row>
        <row r="2702">
          <cell r="B2702" t="str">
            <v>AE.32133</v>
          </cell>
          <cell r="C2702" t="str">
            <v>Xaây töôøng coù d &lt;=10cm, 16m &lt;h&lt;=50m VXM caùt mòn maùc 50 - moâ ñun ñoä lôùn MI=1,5-2</v>
          </cell>
          <cell r="D2702" t="str">
            <v>m³</v>
          </cell>
          <cell r="E2702">
            <v>1</v>
          </cell>
          <cell r="F2702">
            <v>482897</v>
          </cell>
          <cell r="G2702">
            <v>105377</v>
          </cell>
          <cell r="H2702">
            <v>49268</v>
          </cell>
        </row>
        <row r="2703">
          <cell r="B2703" t="str">
            <v>AE.32134</v>
          </cell>
          <cell r="C2703" t="str">
            <v>Xaây töôøng coù d &lt;=10cm, 16m &lt;h&lt;=50m VXM caùt mòn maùc 75 - moâ ñun ñoä lôùn MI=1,5-2</v>
          </cell>
          <cell r="D2703" t="str">
            <v>m³</v>
          </cell>
          <cell r="E2703">
            <v>1</v>
          </cell>
          <cell r="F2703">
            <v>505271</v>
          </cell>
          <cell r="G2703">
            <v>105377</v>
          </cell>
          <cell r="H2703">
            <v>49268</v>
          </cell>
        </row>
        <row r="2704">
          <cell r="B2704" t="str">
            <v>AE.32135</v>
          </cell>
          <cell r="C2704" t="str">
            <v>Xaây töôøng coù d &lt;=10cm, 16m &lt;h&lt;=50m VXM maùc 100, moâ ñun ñoä lôùn ML=1,5-2,0</v>
          </cell>
          <cell r="D2704" t="str">
            <v>m³</v>
          </cell>
          <cell r="E2704">
            <v>1</v>
          </cell>
          <cell r="F2704">
            <v>521929</v>
          </cell>
          <cell r="G2704">
            <v>105377</v>
          </cell>
          <cell r="H2704">
            <v>49268</v>
          </cell>
        </row>
        <row r="2705">
          <cell r="B2705" t="str">
            <v>AE.32142</v>
          </cell>
          <cell r="C2705" t="str">
            <v>Xaây töôøng coù d &lt;=10cm, h &gt;50m VXM caùt mòn maùc 25 - moâ ñun ñoä lôùn MI=1,5-2</v>
          </cell>
          <cell r="D2705" t="str">
            <v>m³</v>
          </cell>
          <cell r="E2705">
            <v>1</v>
          </cell>
          <cell r="F2705">
            <v>456654</v>
          </cell>
          <cell r="G2705">
            <v>110113</v>
          </cell>
          <cell r="H2705">
            <v>66391</v>
          </cell>
        </row>
        <row r="2706">
          <cell r="B2706" t="str">
            <v>AE.32143</v>
          </cell>
          <cell r="C2706" t="str">
            <v>Xaây töôøng coù d &lt;=10cm, h &gt;50m VXM caùt mòn maùc 50 - moâ ñun ñoä lôùn MI=1,5-2</v>
          </cell>
          <cell r="D2706" t="str">
            <v>m³</v>
          </cell>
          <cell r="E2706">
            <v>1</v>
          </cell>
          <cell r="F2706">
            <v>482897</v>
          </cell>
          <cell r="G2706">
            <v>110113</v>
          </cell>
          <cell r="H2706">
            <v>66391</v>
          </cell>
        </row>
        <row r="2707">
          <cell r="B2707" t="str">
            <v>AE.32144</v>
          </cell>
          <cell r="C2707" t="str">
            <v>Xaây töôøng coù d &lt;=10cm, h &gt;50m VXM caùt mòn maùc 75 - moâ ñun ñoä lôùn MI=1,5-2</v>
          </cell>
          <cell r="D2707" t="str">
            <v>m³</v>
          </cell>
          <cell r="E2707">
            <v>1</v>
          </cell>
          <cell r="F2707">
            <v>505271</v>
          </cell>
          <cell r="G2707">
            <v>110113</v>
          </cell>
          <cell r="H2707">
            <v>66391</v>
          </cell>
        </row>
        <row r="2708">
          <cell r="B2708" t="str">
            <v>AE.32145</v>
          </cell>
          <cell r="C2708" t="str">
            <v>Xaây töôøng coù d &lt;=10cm, h &gt;50m VXM maùc 100, moâ ñun ñoä lôùn ML=1,5-2,0</v>
          </cell>
          <cell r="D2708" t="str">
            <v>m³</v>
          </cell>
          <cell r="E2708">
            <v>1</v>
          </cell>
          <cell r="F2708">
            <v>521929</v>
          </cell>
          <cell r="G2708">
            <v>110113</v>
          </cell>
          <cell r="H2708">
            <v>66391</v>
          </cell>
        </row>
        <row r="2709">
          <cell r="B2709" t="str">
            <v>AE.32212</v>
          </cell>
          <cell r="C2709" t="str">
            <v>Xaây töôøng coù 10cm&lt; d &lt;=30cm, h &lt;=4m VXM caùt mòn maùc 25 - moâ ñun ñoä lôùn MI=1,5-2</v>
          </cell>
          <cell r="D2709" t="str">
            <v>m³</v>
          </cell>
          <cell r="E2709">
            <v>1</v>
          </cell>
          <cell r="F2709">
            <v>440772</v>
          </cell>
          <cell r="G2709">
            <v>72225</v>
          </cell>
          <cell r="H2709">
            <v>2283</v>
          </cell>
        </row>
        <row r="2710">
          <cell r="B2710" t="str">
            <v>AE.32213</v>
          </cell>
          <cell r="C2710" t="str">
            <v>Xaây töôøng coù 10cm&lt; d &lt;=30cm, h &lt;=4m VXM caùt mòn maùc 50 - moâ ñun ñoä lôùn MI=1,5-2</v>
          </cell>
          <cell r="D2710" t="str">
            <v>m³</v>
          </cell>
          <cell r="E2710">
            <v>1</v>
          </cell>
          <cell r="F2710">
            <v>466646</v>
          </cell>
          <cell r="G2710">
            <v>72225</v>
          </cell>
          <cell r="H2710">
            <v>2283</v>
          </cell>
        </row>
        <row r="2711">
          <cell r="B2711" t="str">
            <v>AE.32214</v>
          </cell>
          <cell r="C2711" t="str">
            <v>Xaây töôøng coù 10cm&lt; d &lt;=30cm, h &lt;=4m VXM caùt mòn maùc 75 - moâ ñun ñoä lôùn MI=1,5-2</v>
          </cell>
          <cell r="D2711" t="str">
            <v>m³</v>
          </cell>
          <cell r="E2711">
            <v>1</v>
          </cell>
          <cell r="F2711">
            <v>488705</v>
          </cell>
          <cell r="G2711">
            <v>72225</v>
          </cell>
          <cell r="H2711">
            <v>2283</v>
          </cell>
        </row>
        <row r="2712">
          <cell r="B2712" t="str">
            <v>AE.32215</v>
          </cell>
          <cell r="C2712" t="str">
            <v>Xaây töôøng coù 10cm&lt; d &lt;=30cm, h &lt;=4m VXM maùc 100, moâ ñun ñoä lôùn ML=1,5-2,0</v>
          </cell>
          <cell r="D2712" t="str">
            <v>m³</v>
          </cell>
          <cell r="E2712">
            <v>1</v>
          </cell>
          <cell r="F2712">
            <v>505128</v>
          </cell>
          <cell r="G2712">
            <v>72225</v>
          </cell>
          <cell r="H2712">
            <v>2283</v>
          </cell>
        </row>
        <row r="2713">
          <cell r="B2713" t="str">
            <v>AE.32222</v>
          </cell>
          <cell r="C2713" t="str">
            <v>&gt;10 ñeán cm, h &gt;4 ñeán &lt;=16m VXM caùt mòn maùc 25 - moâ ñun ñoä lôùn MI=1,5-2</v>
          </cell>
          <cell r="D2713" t="str">
            <v>m³</v>
          </cell>
          <cell r="E2713">
            <v>1</v>
          </cell>
          <cell r="F2713">
            <v>444970</v>
          </cell>
          <cell r="G2713">
            <v>77750</v>
          </cell>
          <cell r="H2713">
            <v>10404</v>
          </cell>
        </row>
        <row r="2714">
          <cell r="B2714" t="str">
            <v>AE.32223</v>
          </cell>
          <cell r="C2714" t="str">
            <v>&gt;10 ñeán cm, h &gt;4 ñeán &lt;=16m VXM caùt mòn maùc 50 - moâ ñun ñoä lôùn MI=1,5-2</v>
          </cell>
          <cell r="D2714" t="str">
            <v>m³</v>
          </cell>
          <cell r="E2714">
            <v>1</v>
          </cell>
          <cell r="F2714">
            <v>471090</v>
          </cell>
          <cell r="G2714">
            <v>77750</v>
          </cell>
          <cell r="H2714">
            <v>10404</v>
          </cell>
        </row>
        <row r="2715">
          <cell r="B2715" t="str">
            <v>AE.32224</v>
          </cell>
          <cell r="C2715" t="str">
            <v>&gt;10 ñeán cm, h &gt;4 ñeán &lt;=16m VXM caùt mòn maùc 75 - moâ ñun ñoä lôùn MI=1,5-2</v>
          </cell>
          <cell r="D2715" t="str">
            <v>m³</v>
          </cell>
          <cell r="E2715">
            <v>1</v>
          </cell>
          <cell r="F2715">
            <v>493359</v>
          </cell>
          <cell r="G2715">
            <v>77750</v>
          </cell>
          <cell r="H2715">
            <v>10404</v>
          </cell>
        </row>
        <row r="2716">
          <cell r="B2716" t="str">
            <v>AE.32225</v>
          </cell>
          <cell r="C2716" t="str">
            <v>&gt;10 ñeán cm, h &gt;4 ñeán &lt;=16m VXM maùc 100, moâ ñun ñoä lôùn ML=1,5-2,0</v>
          </cell>
          <cell r="D2716" t="str">
            <v>m³</v>
          </cell>
          <cell r="E2716">
            <v>1</v>
          </cell>
          <cell r="F2716">
            <v>509939</v>
          </cell>
          <cell r="G2716">
            <v>77750</v>
          </cell>
          <cell r="H2716">
            <v>10404</v>
          </cell>
        </row>
        <row r="2717">
          <cell r="B2717" t="str">
            <v>AE.32232</v>
          </cell>
          <cell r="C2717" t="str">
            <v>Xaây töôøng coù 10cm &lt; d &lt;=30cm, 16m &lt;h&lt;=50m VXM caùt mòn maùc 25 - moâ ñun ñoä lôùn MI=1,5-2</v>
          </cell>
          <cell r="D2717" t="str">
            <v>m³</v>
          </cell>
          <cell r="E2717">
            <v>1</v>
          </cell>
          <cell r="F2717">
            <v>454510</v>
          </cell>
          <cell r="G2717">
            <v>85249</v>
          </cell>
          <cell r="H2717">
            <v>49268</v>
          </cell>
        </row>
        <row r="2718">
          <cell r="B2718" t="str">
            <v>AE.32233</v>
          </cell>
          <cell r="C2718" t="str">
            <v>Xaây töôøng coù 10cm &lt; d &lt;=30cm, 16m &lt;h&lt;=50m VXM caùt mòn maùc 50 - moâ ñun ñoä lôùn MI=1,5-2</v>
          </cell>
          <cell r="D2718" t="str">
            <v>m³</v>
          </cell>
          <cell r="E2718">
            <v>1</v>
          </cell>
          <cell r="F2718">
            <v>480630</v>
          </cell>
          <cell r="G2718">
            <v>85249</v>
          </cell>
          <cell r="H2718">
            <v>49268</v>
          </cell>
        </row>
        <row r="2719">
          <cell r="B2719" t="str">
            <v>AE.32234</v>
          </cell>
          <cell r="C2719" t="str">
            <v>Xaây töôøng coù 10cm &lt; d &lt;=30cm, 16m &lt;h&lt;=50m VXM caùt mòn maùc 75 - moâ ñun ñoä lôùn MI=1,5-2</v>
          </cell>
          <cell r="D2719" t="str">
            <v>m³</v>
          </cell>
          <cell r="E2719">
            <v>1</v>
          </cell>
          <cell r="F2719">
            <v>502899</v>
          </cell>
          <cell r="G2719">
            <v>85249</v>
          </cell>
          <cell r="H2719">
            <v>49268</v>
          </cell>
        </row>
        <row r="2720">
          <cell r="B2720" t="str">
            <v>AE.32235</v>
          </cell>
          <cell r="C2720" t="str">
            <v>Xaây töôøng coù 10cm &lt; d &lt;=30cm, 16m &lt;h&lt;=50m VXM maùc 100, moâ ñun ñoä lôùn ML=1,5-2,0</v>
          </cell>
          <cell r="D2720" t="str">
            <v>m³</v>
          </cell>
          <cell r="E2720">
            <v>1</v>
          </cell>
          <cell r="F2720">
            <v>509939</v>
          </cell>
          <cell r="G2720">
            <v>85249</v>
          </cell>
          <cell r="H2720">
            <v>49268</v>
          </cell>
        </row>
        <row r="2721">
          <cell r="B2721" t="str">
            <v>AE.32242</v>
          </cell>
          <cell r="C2721" t="str">
            <v>Xaây töôøng coù d &gt;=10 ñeán &lt;=30cm, h &gt;50m VXM caùt mòn maùc 25 - moâ ñun ñoä lôùn MI=1,5-2</v>
          </cell>
          <cell r="D2721" t="str">
            <v>m³</v>
          </cell>
          <cell r="E2721">
            <v>1</v>
          </cell>
          <cell r="F2721">
            <v>454510</v>
          </cell>
          <cell r="G2721">
            <v>89195</v>
          </cell>
          <cell r="H2721">
            <v>66391</v>
          </cell>
        </row>
        <row r="2722">
          <cell r="B2722" t="str">
            <v>AE.32243</v>
          </cell>
          <cell r="C2722" t="str">
            <v>Xaây töôøng coù d &gt;=10 ñeán &lt;=30cm, h &gt;50m VXM caùt mòn maùc 50 - moâ ñun ñoä lôùn MI=1,5-2</v>
          </cell>
          <cell r="D2722" t="str">
            <v>m³</v>
          </cell>
          <cell r="E2722">
            <v>1</v>
          </cell>
          <cell r="F2722">
            <v>480630</v>
          </cell>
          <cell r="G2722">
            <v>89195</v>
          </cell>
          <cell r="H2722">
            <v>66391</v>
          </cell>
        </row>
        <row r="2723">
          <cell r="B2723" t="str">
            <v>AE.32244</v>
          </cell>
          <cell r="C2723" t="str">
            <v>Xaây töôøng coù d &gt;=10 ñeán &lt;=30cm, h &gt;50m VXM caùt mòn maùc 75 - moâ ñun ñoä lôùn MI=1,5-2</v>
          </cell>
          <cell r="D2723" t="str">
            <v>m³</v>
          </cell>
          <cell r="E2723">
            <v>1</v>
          </cell>
          <cell r="F2723">
            <v>502899</v>
          </cell>
          <cell r="G2723">
            <v>89195</v>
          </cell>
          <cell r="H2723">
            <v>66391</v>
          </cell>
        </row>
        <row r="2724">
          <cell r="B2724" t="str">
            <v>AE.32245</v>
          </cell>
          <cell r="C2724" t="str">
            <v>Xaây töôøng coù d &gt;=10 ñeán &lt;=30cm, h &gt;50m VXM maùc 100, moâ ñun ñoä lôùn ML=1,5-2,0</v>
          </cell>
          <cell r="D2724" t="str">
            <v>m³</v>
          </cell>
          <cell r="E2724">
            <v>1</v>
          </cell>
          <cell r="F2724">
            <v>509939</v>
          </cell>
          <cell r="G2724">
            <v>89195</v>
          </cell>
          <cell r="H2724">
            <v>66391</v>
          </cell>
        </row>
        <row r="2725">
          <cell r="B2725" t="str">
            <v>AE.32312</v>
          </cell>
          <cell r="C2725" t="str">
            <v>Xaây töôøng coù d&gt;30cm, h &lt;=4m VXM caùt mòn maùc 25 - moâ ñun ñoä lôùn MI=1,5-2</v>
          </cell>
          <cell r="D2725" t="str">
            <v>m³</v>
          </cell>
          <cell r="E2725">
            <v>1</v>
          </cell>
          <cell r="F2725">
            <v>427432</v>
          </cell>
          <cell r="G2725">
            <v>64726</v>
          </cell>
          <cell r="H2725">
            <v>2283</v>
          </cell>
        </row>
        <row r="2726">
          <cell r="B2726" t="str">
            <v>AE.32313</v>
          </cell>
          <cell r="C2726" t="str">
            <v>Xaây töôøng coù d&gt;30cm, h &lt;=4m VXM caùt mòn maùc 50 - moâ ñun ñoä lôùn MI=1,5-2</v>
          </cell>
          <cell r="D2726" t="str">
            <v>m³</v>
          </cell>
          <cell r="E2726">
            <v>1</v>
          </cell>
          <cell r="F2726">
            <v>454041</v>
          </cell>
          <cell r="G2726">
            <v>64726</v>
          </cell>
          <cell r="H2726">
            <v>2283</v>
          </cell>
        </row>
        <row r="2727">
          <cell r="B2727" t="str">
            <v>AE.32314</v>
          </cell>
          <cell r="C2727" t="str">
            <v>Xaây töôøng coù d&gt;30cm, h &lt;=4m VXM caùt mòn maùc 75 - moâ ñun ñoä lôùn MI=1,5-2</v>
          </cell>
          <cell r="D2727" t="str">
            <v>m³</v>
          </cell>
          <cell r="E2727">
            <v>1</v>
          </cell>
          <cell r="F2727">
            <v>476727</v>
          </cell>
          <cell r="G2727">
            <v>64726</v>
          </cell>
          <cell r="H2727">
            <v>2283</v>
          </cell>
        </row>
        <row r="2728">
          <cell r="B2728" t="str">
            <v>AE.32315</v>
          </cell>
          <cell r="C2728" t="str">
            <v>Xaây töôøng coù d&gt;30cm, h &lt;=4m VXM maùc 100, moâ ñun ñoä lôùn ML=1,5-2,0</v>
          </cell>
          <cell r="D2728" t="str">
            <v>m³</v>
          </cell>
          <cell r="E2728">
            <v>1</v>
          </cell>
          <cell r="F2728">
            <v>493617</v>
          </cell>
          <cell r="G2728">
            <v>64726</v>
          </cell>
          <cell r="H2728">
            <v>2283</v>
          </cell>
        </row>
        <row r="2729">
          <cell r="B2729" t="str">
            <v>AE.32322</v>
          </cell>
          <cell r="C2729" t="str">
            <v>Xaây töôøng coù d&gt;30cm, h &gt;4 ñeán &lt;=16m VXM caùt mòn maùc 25 - moâ ñun ñoä lôùn MI=1,5-2</v>
          </cell>
          <cell r="D2729" t="str">
            <v>m³</v>
          </cell>
          <cell r="E2729">
            <v>1</v>
          </cell>
          <cell r="F2729">
            <v>431522</v>
          </cell>
          <cell r="G2729">
            <v>71041</v>
          </cell>
          <cell r="H2729">
            <v>10404</v>
          </cell>
        </row>
        <row r="2730">
          <cell r="B2730" t="str">
            <v>AE.32323</v>
          </cell>
          <cell r="C2730" t="str">
            <v>Xaây töôøng coù d&gt;30cm, h &gt;4 ñeán &lt;=16m VXM caùt mòn maùc 50 - moâ ñun ñoä lôùn MI=1,5-2</v>
          </cell>
          <cell r="D2730" t="str">
            <v>m³</v>
          </cell>
          <cell r="E2730">
            <v>1</v>
          </cell>
          <cell r="F2730">
            <v>458386</v>
          </cell>
          <cell r="G2730">
            <v>71041</v>
          </cell>
          <cell r="H2730">
            <v>10404</v>
          </cell>
        </row>
        <row r="2731">
          <cell r="B2731" t="str">
            <v>AE.32324</v>
          </cell>
          <cell r="C2731" t="str">
            <v>Xaây töôøng coù d&gt;30cm, h &gt;4 ñeán &lt;=16m VXM caùt mòn maùc 75 - moâ ñun ñoä lôùn MI=1,5-2</v>
          </cell>
          <cell r="D2731" t="str">
            <v>m³</v>
          </cell>
          <cell r="E2731">
            <v>1</v>
          </cell>
          <cell r="F2731">
            <v>481289</v>
          </cell>
          <cell r="G2731">
            <v>71041</v>
          </cell>
          <cell r="H2731">
            <v>10404</v>
          </cell>
        </row>
        <row r="2732">
          <cell r="B2732" t="str">
            <v>AE.32332</v>
          </cell>
          <cell r="C2732" t="str">
            <v>Xaây töôøng coù d&gt;30cm, 16m &lt;h&lt;=50m VXM caùt mòn maùc 25 - moâ ñun ñoä lôùn MI=1,5-2</v>
          </cell>
          <cell r="D2732" t="str">
            <v>m³</v>
          </cell>
          <cell r="E2732">
            <v>1</v>
          </cell>
          <cell r="F2732">
            <v>431522</v>
          </cell>
          <cell r="G2732">
            <v>78145</v>
          </cell>
          <cell r="H2732">
            <v>49268</v>
          </cell>
        </row>
        <row r="2733">
          <cell r="B2733" t="str">
            <v>AE.32333</v>
          </cell>
          <cell r="C2733" t="str">
            <v>Xaây töôøng coù d&gt;30cm, 16m &lt;h&lt;=50m VXM caùt mòn maùc 50 - moâ ñun ñoä lôùn MI=1,5-2</v>
          </cell>
          <cell r="D2733" t="str">
            <v>m³</v>
          </cell>
          <cell r="E2733">
            <v>1</v>
          </cell>
          <cell r="F2733">
            <v>458386</v>
          </cell>
          <cell r="G2733">
            <v>78145</v>
          </cell>
          <cell r="H2733">
            <v>49268</v>
          </cell>
        </row>
        <row r="2734">
          <cell r="B2734" t="str">
            <v>AE.32334</v>
          </cell>
          <cell r="C2734" t="str">
            <v>Xaây töôøng coù d&gt;30cm, 16m &lt;h&lt;=50m VXM caùt mòn maùc 75 - moâ ñun ñoä lôùn MI=1,5-2</v>
          </cell>
          <cell r="D2734" t="str">
            <v>m³</v>
          </cell>
          <cell r="E2734">
            <v>1</v>
          </cell>
          <cell r="F2734">
            <v>481289</v>
          </cell>
          <cell r="G2734">
            <v>78145</v>
          </cell>
          <cell r="H2734">
            <v>49268</v>
          </cell>
        </row>
        <row r="2735">
          <cell r="B2735" t="str">
            <v>AE.32335</v>
          </cell>
          <cell r="C2735" t="str">
            <v>Xaây töôøng coù d&gt;30cm, 16m &lt;h&lt;=50m VXM maùc 100, moâ ñun ñoä lôùn ML=1,5-2,0</v>
          </cell>
          <cell r="D2735" t="str">
            <v>m³</v>
          </cell>
          <cell r="E2735">
            <v>1</v>
          </cell>
          <cell r="F2735">
            <v>498340</v>
          </cell>
          <cell r="G2735">
            <v>78145</v>
          </cell>
          <cell r="H2735">
            <v>49268</v>
          </cell>
        </row>
        <row r="2736">
          <cell r="B2736" t="str">
            <v>AE.32342</v>
          </cell>
          <cell r="C2736" t="str">
            <v>Xaây töôøng coù d &gt;30cm, h &gt;50m VXM caùt mòn maùc 25 - moâ ñun ñoä lôùn MI=1,5-2</v>
          </cell>
          <cell r="D2736" t="str">
            <v>m³</v>
          </cell>
          <cell r="E2736">
            <v>1</v>
          </cell>
          <cell r="F2736">
            <v>431522</v>
          </cell>
          <cell r="G2736">
            <v>81697</v>
          </cell>
          <cell r="H2736">
            <v>66391</v>
          </cell>
        </row>
        <row r="2737">
          <cell r="B2737" t="str">
            <v>AE.32343</v>
          </cell>
          <cell r="C2737" t="str">
            <v>Xaây töôøng coù d &gt;30cm, h &gt;50m VXM caùt mòn maùc 50 - moâ ñun ñoä lôùn MI=1,5-2</v>
          </cell>
          <cell r="D2737" t="str">
            <v>m³</v>
          </cell>
          <cell r="E2737">
            <v>1</v>
          </cell>
          <cell r="F2737">
            <v>458386</v>
          </cell>
          <cell r="G2737">
            <v>81697</v>
          </cell>
          <cell r="H2737">
            <v>66391</v>
          </cell>
        </row>
        <row r="2738">
          <cell r="B2738" t="str">
            <v>AE.32344</v>
          </cell>
          <cell r="C2738" t="str">
            <v>Xaây töôøng coù d &gt;30cm, h &gt;50m VXM caùt mòn maùc 75 - moâ ñun ñoä lôùn MI=1,5-2</v>
          </cell>
          <cell r="D2738" t="str">
            <v>m³</v>
          </cell>
          <cell r="E2738">
            <v>1</v>
          </cell>
          <cell r="F2738">
            <v>481289</v>
          </cell>
          <cell r="G2738">
            <v>81697</v>
          </cell>
          <cell r="H2738">
            <v>66391</v>
          </cell>
        </row>
        <row r="2739">
          <cell r="B2739" t="str">
            <v>AE.32345</v>
          </cell>
          <cell r="C2739" t="str">
            <v>Xaây töôøng coù d &gt;30cm, h &gt;50m VXM maùc 100, moâ ñun ñoä lôùn ML=1,5-2,0</v>
          </cell>
          <cell r="D2739" t="str">
            <v>m³</v>
          </cell>
          <cell r="E2739">
            <v>1</v>
          </cell>
          <cell r="F2739">
            <v>498340</v>
          </cell>
          <cell r="G2739">
            <v>81697</v>
          </cell>
          <cell r="H2739">
            <v>66391</v>
          </cell>
        </row>
        <row r="2740">
          <cell r="B2740" t="str">
            <v>AE.33112</v>
          </cell>
          <cell r="C2740" t="str">
            <v>Xaây truï coät, h &lt;=4m VXM caùt mòn maùc 25 - moâ ñun ñoä lôùn MI=1,5-2</v>
          </cell>
          <cell r="D2740" t="str">
            <v>m³</v>
          </cell>
          <cell r="E2740">
            <v>1</v>
          </cell>
          <cell r="F2740">
            <v>429477</v>
          </cell>
          <cell r="G2740">
            <v>142081</v>
          </cell>
          <cell r="H2740">
            <v>2283</v>
          </cell>
        </row>
        <row r="2741">
          <cell r="B2741" t="str">
            <v>AE.33113</v>
          </cell>
          <cell r="C2741" t="str">
            <v>Xaây truï coät, h &lt;=4m VXM caùt mòn maùc 50 - moâ ñun ñoä lôùn MI=1,5-2</v>
          </cell>
          <cell r="D2741" t="str">
            <v>m³</v>
          </cell>
          <cell r="E2741">
            <v>1</v>
          </cell>
          <cell r="F2741">
            <v>456213</v>
          </cell>
          <cell r="G2741">
            <v>142081</v>
          </cell>
          <cell r="H2741">
            <v>2283</v>
          </cell>
        </row>
        <row r="2742">
          <cell r="B2742" t="str">
            <v>AE.33114</v>
          </cell>
          <cell r="C2742" t="str">
            <v>Xaây truï coät, h &lt;=4m VXM caùt mòn maùc 75 - moâ ñun ñoä lôùn MI=1,5-2</v>
          </cell>
          <cell r="D2742" t="str">
            <v>m³</v>
          </cell>
          <cell r="E2742">
            <v>1</v>
          </cell>
          <cell r="F2742">
            <v>479008</v>
          </cell>
          <cell r="G2742">
            <v>142081</v>
          </cell>
          <cell r="H2742">
            <v>2283</v>
          </cell>
        </row>
        <row r="2743">
          <cell r="B2743" t="str">
            <v>AE.33115</v>
          </cell>
          <cell r="C2743" t="str">
            <v>Xaây truï coät, h &lt;=4m VXM maùc 100, moâ ñun ñoä lôùn ML=1,5-2,0</v>
          </cell>
          <cell r="D2743" t="str">
            <v>m³</v>
          </cell>
          <cell r="E2743">
            <v>1</v>
          </cell>
          <cell r="F2743">
            <v>495978</v>
          </cell>
          <cell r="G2743">
            <v>142081</v>
          </cell>
          <cell r="H2743">
            <v>2283</v>
          </cell>
        </row>
        <row r="2744">
          <cell r="B2744" t="str">
            <v>AE.33122</v>
          </cell>
          <cell r="C2744" t="str">
            <v>Xaây truï coät, h &gt;4m vaø &lt;=16m VXM caùt mòn maùc 25 - moâ ñun ñoä lôùn MI=1,5-2</v>
          </cell>
          <cell r="D2744" t="str">
            <v>m³</v>
          </cell>
          <cell r="E2744">
            <v>1</v>
          </cell>
          <cell r="F2744">
            <v>433567</v>
          </cell>
          <cell r="G2744">
            <v>157868</v>
          </cell>
          <cell r="H2744">
            <v>10404</v>
          </cell>
        </row>
        <row r="2745">
          <cell r="B2745" t="str">
            <v>AE.33123</v>
          </cell>
          <cell r="C2745" t="str">
            <v>Xaây truï coät, h &gt;4m vaø &lt;=16m VXM caùt mòn maùc 50 - moâ ñun ñoä lôùn MI=1,5-2</v>
          </cell>
          <cell r="D2745" t="str">
            <v>m³</v>
          </cell>
          <cell r="E2745">
            <v>1</v>
          </cell>
          <cell r="F2745">
            <v>460558</v>
          </cell>
          <cell r="G2745">
            <v>157868</v>
          </cell>
          <cell r="H2745">
            <v>10404</v>
          </cell>
        </row>
        <row r="2746">
          <cell r="B2746" t="str">
            <v>AE.33124</v>
          </cell>
          <cell r="C2746" t="str">
            <v>Xaây truï coät, h &gt;4m vaø &lt;=16m VXM caùt mòn maùc 75 - moâ ñun ñoä lôùn MI=1,5-2</v>
          </cell>
          <cell r="D2746" t="str">
            <v>m³</v>
          </cell>
          <cell r="E2746">
            <v>1</v>
          </cell>
          <cell r="F2746">
            <v>483570</v>
          </cell>
          <cell r="G2746">
            <v>157868</v>
          </cell>
          <cell r="H2746">
            <v>10404</v>
          </cell>
        </row>
        <row r="2747">
          <cell r="B2747" t="str">
            <v>AE.33125</v>
          </cell>
          <cell r="C2747" t="str">
            <v>Xaây truï coät, h &gt;4m vaø &lt;=16m VXM maùc 100, moâ ñun ñoä lôùn ML=1,5-2,0</v>
          </cell>
          <cell r="D2747" t="str">
            <v>m³</v>
          </cell>
          <cell r="E2747">
            <v>1</v>
          </cell>
          <cell r="F2747">
            <v>500702</v>
          </cell>
          <cell r="G2747">
            <v>157868</v>
          </cell>
          <cell r="H2747">
            <v>10404</v>
          </cell>
        </row>
        <row r="2748">
          <cell r="B2748" t="str">
            <v>AE.33132</v>
          </cell>
          <cell r="C2748" t="str">
            <v>Xaây truï coät 16m &lt;h&lt;=50m VXM caùt mòn maùc 25 - moâ ñun ñoä lôùn MI=1,5-2</v>
          </cell>
          <cell r="D2748" t="str">
            <v>m³</v>
          </cell>
          <cell r="E2748">
            <v>1</v>
          </cell>
          <cell r="F2748">
            <v>433567</v>
          </cell>
          <cell r="G2748">
            <v>173655</v>
          </cell>
          <cell r="H2748">
            <v>49268</v>
          </cell>
        </row>
        <row r="2749">
          <cell r="B2749" t="str">
            <v>AE.33133</v>
          </cell>
          <cell r="C2749" t="str">
            <v>Xaây truï coät 16m &lt;h&lt;=50m VXM caùt mòn maùc 50 - moâ ñun ñoä lôùn MI=1,5-2</v>
          </cell>
          <cell r="D2749" t="str">
            <v>m³</v>
          </cell>
          <cell r="E2749">
            <v>1</v>
          </cell>
          <cell r="F2749">
            <v>460558</v>
          </cell>
          <cell r="G2749">
            <v>173655</v>
          </cell>
          <cell r="H2749">
            <v>49268</v>
          </cell>
        </row>
        <row r="2750">
          <cell r="B2750" t="str">
            <v>AE.33134</v>
          </cell>
          <cell r="C2750" t="str">
            <v>Xaây truï coät 16m &lt;h&lt;=50m VXM caùt mòn maùc 75 - moâ ñun ñoä lôùn MI=1,5-2</v>
          </cell>
          <cell r="D2750" t="str">
            <v>m³</v>
          </cell>
          <cell r="E2750">
            <v>1</v>
          </cell>
          <cell r="F2750">
            <v>483570</v>
          </cell>
          <cell r="G2750">
            <v>173655</v>
          </cell>
          <cell r="H2750">
            <v>49268</v>
          </cell>
        </row>
        <row r="2751">
          <cell r="B2751" t="str">
            <v>AE.33135</v>
          </cell>
          <cell r="C2751" t="str">
            <v>Xaây truï coät 16m &lt;h&lt;=50m VXM maùc 100, moâ ñun ñoä lôùn ML=1,5-2,0</v>
          </cell>
          <cell r="D2751" t="str">
            <v>m³</v>
          </cell>
          <cell r="E2751">
            <v>1</v>
          </cell>
          <cell r="F2751">
            <v>500702</v>
          </cell>
          <cell r="G2751">
            <v>173655</v>
          </cell>
          <cell r="H2751">
            <v>49268</v>
          </cell>
        </row>
        <row r="2752">
          <cell r="B2752" t="str">
            <v>AE.33142</v>
          </cell>
          <cell r="C2752" t="str">
            <v>Xaây truï coät, h &gt;50m VXM caùt mòn maùc 25 - moâ ñun ñoä lôùn MI=1,5-2</v>
          </cell>
          <cell r="D2752" t="str">
            <v>m³</v>
          </cell>
          <cell r="E2752">
            <v>1</v>
          </cell>
          <cell r="F2752">
            <v>433567</v>
          </cell>
          <cell r="G2752">
            <v>181548</v>
          </cell>
          <cell r="H2752">
            <v>66391</v>
          </cell>
        </row>
        <row r="2753">
          <cell r="B2753" t="str">
            <v>AE.33143</v>
          </cell>
          <cell r="C2753" t="str">
            <v>Xaây truï coät, h &gt;50m VXM caùt mòn maùc 50 - moâ ñun ñoä lôùn MI=1,5-2</v>
          </cell>
          <cell r="D2753" t="str">
            <v>m³</v>
          </cell>
          <cell r="E2753">
            <v>1</v>
          </cell>
          <cell r="F2753">
            <v>460558</v>
          </cell>
          <cell r="G2753">
            <v>181548</v>
          </cell>
          <cell r="H2753">
            <v>66391</v>
          </cell>
        </row>
        <row r="2754">
          <cell r="B2754" t="str">
            <v>AE.33144</v>
          </cell>
          <cell r="C2754" t="str">
            <v>Xaây truï coät, h &gt;50m VXM caùt mòn maùc 75 - moâ ñun ñoä lôùn MI=1,5-2</v>
          </cell>
          <cell r="D2754" t="str">
            <v>m³</v>
          </cell>
          <cell r="E2754">
            <v>1</v>
          </cell>
          <cell r="F2754">
            <v>483570</v>
          </cell>
          <cell r="G2754">
            <v>181548</v>
          </cell>
          <cell r="H2754">
            <v>66391</v>
          </cell>
        </row>
        <row r="2755">
          <cell r="B2755" t="str">
            <v>AE.33145</v>
          </cell>
          <cell r="C2755" t="str">
            <v>Xaây truï coät, h &gt;50m VXM maùc 100, moâ ñun ñoä lôùn ML=1,5-2,0</v>
          </cell>
          <cell r="D2755" t="str">
            <v>m³</v>
          </cell>
          <cell r="E2755">
            <v>1</v>
          </cell>
          <cell r="F2755">
            <v>500702</v>
          </cell>
          <cell r="G2755">
            <v>181548</v>
          </cell>
          <cell r="H2755">
            <v>66391</v>
          </cell>
        </row>
        <row r="2756">
          <cell r="B2756" t="str">
            <v>AE.33240</v>
          </cell>
          <cell r="C2756" t="str">
            <v>Xaây truï coät, h &gt;50m</v>
          </cell>
          <cell r="D2756" t="str">
            <v>m³</v>
          </cell>
          <cell r="E2756">
            <v>1</v>
          </cell>
          <cell r="F2756">
            <v>373014</v>
          </cell>
          <cell r="G2756">
            <v>181548</v>
          </cell>
          <cell r="H2756">
            <v>66391</v>
          </cell>
        </row>
        <row r="2757">
          <cell r="B2757" t="str">
            <v>AE.34113</v>
          </cell>
          <cell r="C2757" t="str">
            <v>Xaây hoá van, hoá ga VXM caùt mòn maùc 50 - moâ ñun ñoä lôùn MI=1,5-2</v>
          </cell>
          <cell r="D2757" t="str">
            <v>m³</v>
          </cell>
          <cell r="E2757">
            <v>1</v>
          </cell>
          <cell r="F2757">
            <v>482922</v>
          </cell>
          <cell r="G2757">
            <v>169708</v>
          </cell>
        </row>
        <row r="2758">
          <cell r="B2758" t="str">
            <v>AE.34114</v>
          </cell>
          <cell r="C2758" t="str">
            <v>Xaây hoá van, hoá ga VXM caùt mòn maùc 75 - moâ ñun ñoä lôùn MI=1,5-2</v>
          </cell>
          <cell r="D2758" t="str">
            <v>m³</v>
          </cell>
          <cell r="E2758">
            <v>1</v>
          </cell>
          <cell r="F2758">
            <v>508779</v>
          </cell>
          <cell r="G2758">
            <v>169708</v>
          </cell>
        </row>
        <row r="2759">
          <cell r="B2759" t="str">
            <v>AE.34115</v>
          </cell>
          <cell r="C2759" t="str">
            <v>Xaây hoá van, hoá ga VXM maùc 100, moâ ñun ñoä lôùn ML=1,5-2,0</v>
          </cell>
          <cell r="D2759" t="str">
            <v>m³</v>
          </cell>
          <cell r="E2759">
            <v>1</v>
          </cell>
          <cell r="F2759">
            <v>528031</v>
          </cell>
          <cell r="G2759">
            <v>169708</v>
          </cell>
        </row>
        <row r="2760">
          <cell r="B2760" t="str">
            <v>AE.34213</v>
          </cell>
          <cell r="C2760" t="str">
            <v>Xaây goái ñôõ oãng, raõnh thoaùt nöôùc VXM caùt mòn maùc 50 - moâ ñun ñoä lôùn MI=1,5-2</v>
          </cell>
          <cell r="D2760" t="str">
            <v>m³</v>
          </cell>
          <cell r="E2760">
            <v>1</v>
          </cell>
          <cell r="F2760">
            <v>493174</v>
          </cell>
          <cell r="G2760">
            <v>138134</v>
          </cell>
        </row>
        <row r="2761">
          <cell r="B2761" t="str">
            <v>AE.34214</v>
          </cell>
          <cell r="C2761" t="str">
            <v>Xaây goái ñôõ oãng, raõnh thoaùt nöôùc VXM caùt mòn maùc 75 - moâ ñun ñoä lôùn MI=1,5-2</v>
          </cell>
          <cell r="D2761" t="str">
            <v>m³</v>
          </cell>
          <cell r="E2761">
            <v>1</v>
          </cell>
          <cell r="F2761">
            <v>520768</v>
          </cell>
          <cell r="G2761">
            <v>138134</v>
          </cell>
        </row>
        <row r="2762">
          <cell r="B2762" t="str">
            <v>AE.34215</v>
          </cell>
          <cell r="C2762" t="str">
            <v>Xaây goái ñôõ oãng, raõnh thoaùt nöôùc VXM maùc 100, moâ ñun ñoä lôùn ML=1,5-2,0</v>
          </cell>
          <cell r="D2762" t="str">
            <v>m³</v>
          </cell>
          <cell r="E2762">
            <v>1</v>
          </cell>
          <cell r="F2762">
            <v>541313</v>
          </cell>
          <cell r="G2762">
            <v>138134</v>
          </cell>
        </row>
        <row r="2763">
          <cell r="B2763" t="str">
            <v>AE.35112</v>
          </cell>
          <cell r="C2763" t="str">
            <v>Xaây caùc boä phaän keát caáu phöùc taïp coù h &lt;=4m VXM caùt mòn maùc 25 - moâ ñun ñoä lôùn MI=1,5-2</v>
          </cell>
          <cell r="D2763" t="str">
            <v>m³</v>
          </cell>
          <cell r="E2763">
            <v>1</v>
          </cell>
          <cell r="F2763">
            <v>445497</v>
          </cell>
          <cell r="G2763">
            <v>142081</v>
          </cell>
          <cell r="H2763">
            <v>2283</v>
          </cell>
        </row>
        <row r="2764">
          <cell r="B2764" t="str">
            <v>AE.35113</v>
          </cell>
          <cell r="C2764" t="str">
            <v>Xaây caùc boä phaän keát caáu phöùc taïp coù h &lt;=4m VXM caùt mòn maùc 50 - moâ ñun ñoä lôùn MI=1,5-2</v>
          </cell>
          <cell r="D2764" t="str">
            <v>m³</v>
          </cell>
          <cell r="E2764">
            <v>1</v>
          </cell>
          <cell r="F2764">
            <v>471371</v>
          </cell>
          <cell r="G2764">
            <v>142081</v>
          </cell>
          <cell r="H2764">
            <v>2283</v>
          </cell>
        </row>
        <row r="2765">
          <cell r="B2765" t="str">
            <v>AE.35114</v>
          </cell>
          <cell r="C2765" t="str">
            <v>Xaây caùc boä phaän keát caáu phöùc taïp coù h &lt;=4m VXM caùt mòn maùc 75 - moâ ñun ñoä lôùn MI=1,5-2</v>
          </cell>
          <cell r="D2765" t="str">
            <v>m³</v>
          </cell>
          <cell r="E2765">
            <v>1</v>
          </cell>
          <cell r="F2765">
            <v>493430</v>
          </cell>
          <cell r="G2765">
            <v>142081</v>
          </cell>
          <cell r="H2765">
            <v>2283</v>
          </cell>
        </row>
        <row r="2766">
          <cell r="B2766" t="str">
            <v>AE.35115</v>
          </cell>
          <cell r="C2766" t="str">
            <v>Xaây caùc boä phaän keát caáu phöùc taïp coù h &lt;=4m VXM maùc 100, moâ ñun ñoä lôùn ML=1,5-2,0</v>
          </cell>
          <cell r="D2766" t="str">
            <v>m³</v>
          </cell>
          <cell r="E2766">
            <v>1</v>
          </cell>
          <cell r="F2766">
            <v>509853</v>
          </cell>
          <cell r="G2766">
            <v>142081</v>
          </cell>
          <cell r="H2766">
            <v>2283</v>
          </cell>
        </row>
        <row r="2767">
          <cell r="B2767" t="str">
            <v>AE.35122</v>
          </cell>
          <cell r="C2767" t="str">
            <v>Xaây caùc boä phaän keát caáu phöùc taïp coù h &gt;4 ñeán &lt;=16m VXM caùt mòn maùc 25 - moâ ñun ñoä lôùn MI=1,5-2</v>
          </cell>
          <cell r="D2767" t="str">
            <v>m³</v>
          </cell>
          <cell r="E2767">
            <v>1</v>
          </cell>
          <cell r="F2767">
            <v>447618</v>
          </cell>
          <cell r="G2767">
            <v>157868</v>
          </cell>
          <cell r="H2767">
            <v>10404</v>
          </cell>
        </row>
        <row r="2768">
          <cell r="B2768" t="str">
            <v>AE.35123</v>
          </cell>
          <cell r="C2768" t="str">
            <v>Xaây caùc boä phaän keát caáu phöùc taïp coù h &gt;4 ñeán &lt;=16m VXM caùt mòn maùc 50 - moâ ñun ñoä lôùn MI=1,5-2</v>
          </cell>
          <cell r="D2768" t="str">
            <v>m³</v>
          </cell>
          <cell r="E2768">
            <v>1</v>
          </cell>
          <cell r="F2768">
            <v>473616</v>
          </cell>
          <cell r="G2768">
            <v>157868</v>
          </cell>
          <cell r="H2768">
            <v>10404</v>
          </cell>
        </row>
        <row r="2769">
          <cell r="B2769" t="str">
            <v>AE.35124</v>
          </cell>
          <cell r="C2769" t="str">
            <v>Xaây caùc boä phaän keát caáu phöùc taïp coù h &gt;4 ñeán &lt;=16m VXM caùt mòn maùc 75 - moâ ñun ñoä lôùn MI=1,5-2</v>
          </cell>
          <cell r="D2769" t="str">
            <v>m³</v>
          </cell>
          <cell r="E2769">
            <v>1</v>
          </cell>
          <cell r="F2769">
            <v>495780</v>
          </cell>
          <cell r="G2769">
            <v>157868</v>
          </cell>
          <cell r="H2769">
            <v>10404</v>
          </cell>
        </row>
        <row r="2770">
          <cell r="B2770" t="str">
            <v>AE.35125</v>
          </cell>
          <cell r="C2770" t="str">
            <v>Xaây caùc boä phaän keát caáu phöùc taïp coù h &gt;4 ñeán &lt;=16m VXM maùc 100, moâ ñun ñoä lôùn ML=1,5-2,0</v>
          </cell>
          <cell r="D2770" t="str">
            <v>m³</v>
          </cell>
          <cell r="E2770">
            <v>1</v>
          </cell>
          <cell r="F2770">
            <v>512281</v>
          </cell>
          <cell r="G2770">
            <v>157868</v>
          </cell>
          <cell r="H2770">
            <v>10404</v>
          </cell>
        </row>
        <row r="2771">
          <cell r="B2771" t="str">
            <v>AE.35132</v>
          </cell>
          <cell r="C2771" t="str">
            <v>Xaây caùc boä phaän coù keát caáu phöùc taïp 16m &lt;h&lt;=50m VXM caùt mòn maùc 25 - moâ ñun ñoä lôùn MI=1,5-2</v>
          </cell>
          <cell r="D2771" t="str">
            <v>m³</v>
          </cell>
          <cell r="E2771">
            <v>1</v>
          </cell>
          <cell r="F2771">
            <v>447618</v>
          </cell>
          <cell r="G2771">
            <v>173655</v>
          </cell>
          <cell r="H2771">
            <v>49268</v>
          </cell>
        </row>
        <row r="2772">
          <cell r="B2772" t="str">
            <v>AE.35133</v>
          </cell>
          <cell r="C2772" t="str">
            <v>Xaây caùc boä phaän coù keát caáu phöùc taïp 16m &lt;h&lt;=50m VXM caùt mòn maùc 50 - moâ ñun ñoä lôùn MI=1,5-2</v>
          </cell>
          <cell r="D2772" t="str">
            <v>m³</v>
          </cell>
          <cell r="E2772">
            <v>1</v>
          </cell>
          <cell r="F2772">
            <v>473616</v>
          </cell>
          <cell r="G2772">
            <v>173655</v>
          </cell>
          <cell r="H2772">
            <v>49268</v>
          </cell>
        </row>
        <row r="2773">
          <cell r="B2773" t="str">
            <v>AE.35134</v>
          </cell>
          <cell r="C2773" t="str">
            <v>Xaây caùc boä phaän coù keát caáu phöùc taïp 16m &lt;h&lt;=50m VXM caùt mòn maùc 75 - moâ ñun ñoä lôùn MI=1,5-2</v>
          </cell>
          <cell r="D2773" t="str">
            <v>m³</v>
          </cell>
          <cell r="E2773">
            <v>1</v>
          </cell>
          <cell r="F2773">
            <v>495780</v>
          </cell>
          <cell r="G2773">
            <v>173655</v>
          </cell>
          <cell r="H2773">
            <v>49268</v>
          </cell>
        </row>
        <row r="2774">
          <cell r="B2774" t="str">
            <v>AE.35135</v>
          </cell>
          <cell r="C2774" t="str">
            <v>Xaây caùc boä phaän coù keát caáu phöùc taïp 16m &lt;h&lt;=50m VXM maùc 100, moâ ñun ñoä lôùn ML=1,5-2,0</v>
          </cell>
          <cell r="D2774" t="str">
            <v>m³</v>
          </cell>
          <cell r="E2774">
            <v>1</v>
          </cell>
          <cell r="F2774">
            <v>512281</v>
          </cell>
          <cell r="G2774">
            <v>173655</v>
          </cell>
          <cell r="H2774">
            <v>49268</v>
          </cell>
        </row>
        <row r="2775">
          <cell r="B2775" t="str">
            <v>AE.35142</v>
          </cell>
          <cell r="C2775" t="str">
            <v>Xaây caùc boä phaän coù keát caáu phöùc taïp coù h &gt;50m VXM caùt mòn maùc 25 - moâ ñun ñoä lôùn MI=1,5-2</v>
          </cell>
          <cell r="D2775" t="str">
            <v>m³</v>
          </cell>
          <cell r="E2775">
            <v>1</v>
          </cell>
          <cell r="F2775">
            <v>447618</v>
          </cell>
          <cell r="G2775">
            <v>181548</v>
          </cell>
          <cell r="H2775">
            <v>66391</v>
          </cell>
        </row>
        <row r="2776">
          <cell r="B2776" t="str">
            <v>AE.35143</v>
          </cell>
          <cell r="C2776" t="str">
            <v>Xaây caùc boä phaän coù keát caáu phöùc taïp coù h &gt;50m VXM caùt mòn maùc 50 - moâ ñun ñoä lôùn MI=1,5-2</v>
          </cell>
          <cell r="D2776" t="str">
            <v>m³</v>
          </cell>
          <cell r="E2776">
            <v>1</v>
          </cell>
          <cell r="F2776">
            <v>473616</v>
          </cell>
          <cell r="G2776">
            <v>181548</v>
          </cell>
          <cell r="H2776">
            <v>66391</v>
          </cell>
        </row>
        <row r="2777">
          <cell r="B2777" t="str">
            <v>AE.35144</v>
          </cell>
          <cell r="C2777" t="str">
            <v>Xaây caùc boä phaän coù keát caáu phöùc taïp coù h &gt;50m VXM caùt mòn maùc 75 - moâ ñun ñoä lôùn MI=1,5-2</v>
          </cell>
          <cell r="D2777" t="str">
            <v>m³</v>
          </cell>
          <cell r="E2777">
            <v>1</v>
          </cell>
          <cell r="F2777">
            <v>495780</v>
          </cell>
          <cell r="G2777">
            <v>181548</v>
          </cell>
          <cell r="H2777">
            <v>66391</v>
          </cell>
        </row>
        <row r="2778">
          <cell r="B2778" t="str">
            <v>AE.35145</v>
          </cell>
          <cell r="C2778" t="str">
            <v>Xaây caùc boä phaän coù keát caáu phöùc taïp coù h &gt;50m VXM maùc 100, moâ ñun ñoä lôùn ML=1,5-2,0</v>
          </cell>
          <cell r="D2778" t="str">
            <v>m³</v>
          </cell>
          <cell r="E2778">
            <v>1</v>
          </cell>
          <cell r="F2778">
            <v>512281</v>
          </cell>
          <cell r="G2778">
            <v>181548</v>
          </cell>
          <cell r="H2778">
            <v>66391</v>
          </cell>
        </row>
        <row r="2779">
          <cell r="B2779" t="str">
            <v>AE.41112</v>
          </cell>
          <cell r="C2779" t="str">
            <v>Xaây moùng coù d &lt;=30cm VXM caùt mòn maùc 25 - moâ ñun ñoä lôùn MI=1,5-2</v>
          </cell>
          <cell r="D2779" t="str">
            <v>m³</v>
          </cell>
          <cell r="E2779">
            <v>1</v>
          </cell>
          <cell r="F2779">
            <v>432480</v>
          </cell>
          <cell r="G2779">
            <v>68673</v>
          </cell>
        </row>
        <row r="2780">
          <cell r="B2780" t="str">
            <v>AE.41113</v>
          </cell>
          <cell r="C2780" t="str">
            <v>Xaây moùng coù d &lt;=30cm VXM caùt mòn maùc 50 - moâ ñun ñoä lôùn MI=1,5-2</v>
          </cell>
          <cell r="D2780" t="str">
            <v>m³</v>
          </cell>
          <cell r="E2780">
            <v>1</v>
          </cell>
          <cell r="F2780">
            <v>458191</v>
          </cell>
          <cell r="G2780">
            <v>68673</v>
          </cell>
        </row>
        <row r="2781">
          <cell r="B2781" t="str">
            <v>AE.41114</v>
          </cell>
          <cell r="C2781" t="str">
            <v>Xaây moùng coù d &lt;=30cm VXM caùt mòn maùc 75 - moâ ñun ñoä lôùn MI=1,5-2</v>
          </cell>
          <cell r="D2781" t="str">
            <v>m³</v>
          </cell>
          <cell r="E2781">
            <v>1</v>
          </cell>
          <cell r="F2781">
            <v>480109</v>
          </cell>
          <cell r="G2781">
            <v>68673</v>
          </cell>
        </row>
        <row r="2782">
          <cell r="B2782" t="str">
            <v>AE.41115</v>
          </cell>
          <cell r="C2782" t="str">
            <v>Xaây moùng coù d &lt;=30cm VXM caùt vaøng maùc100 - ñoä lôùn &gt;2</v>
          </cell>
          <cell r="D2782" t="str">
            <v>m³</v>
          </cell>
          <cell r="E2782">
            <v>1</v>
          </cell>
          <cell r="F2782">
            <v>496426</v>
          </cell>
          <cell r="G2782">
            <v>68673</v>
          </cell>
        </row>
        <row r="2783">
          <cell r="B2783" t="str">
            <v>AE.41212</v>
          </cell>
          <cell r="C2783" t="str">
            <v>Xaây moùng coù d &gt;30cm, VXM caùt mòn maùc 25 - moâ ñun ñoä lôùn MI=1,5-2</v>
          </cell>
          <cell r="D2783" t="str">
            <v>m³</v>
          </cell>
          <cell r="E2783">
            <v>1</v>
          </cell>
          <cell r="F2783">
            <v>428444</v>
          </cell>
          <cell r="G2783">
            <v>60779</v>
          </cell>
        </row>
        <row r="2784">
          <cell r="B2784" t="str">
            <v>AE.41213</v>
          </cell>
          <cell r="C2784" t="str">
            <v>Xaây moùng coù d &gt;30cm, VXM caùt mòn maùc 50 - moâ ñun ñoä lôùn MI=1,5-2</v>
          </cell>
          <cell r="D2784" t="str">
            <v>m³</v>
          </cell>
          <cell r="E2784">
            <v>1</v>
          </cell>
          <cell r="F2784">
            <v>455387</v>
          </cell>
          <cell r="G2784">
            <v>60779</v>
          </cell>
        </row>
        <row r="2785">
          <cell r="B2785" t="str">
            <v>AE.41214</v>
          </cell>
          <cell r="C2785" t="str">
            <v>Xaây moùng coù d &gt;30cm, VXM caùt mòn maùc 75 - moâ ñun ñoä lôùn MI=1,5-2</v>
          </cell>
          <cell r="D2785" t="str">
            <v>m³</v>
          </cell>
          <cell r="E2785">
            <v>1</v>
          </cell>
          <cell r="F2785">
            <v>478352</v>
          </cell>
          <cell r="G2785">
            <v>60779</v>
          </cell>
        </row>
        <row r="2786">
          <cell r="B2786" t="str">
            <v>AE.41215</v>
          </cell>
          <cell r="C2786" t="str">
            <v>Xaây moùng coù d &gt;30cm, VXM maùc 100, moâ ñun ñoä lôùn ML=1,5-2,0</v>
          </cell>
          <cell r="D2786" t="str">
            <v>m³</v>
          </cell>
          <cell r="E2786">
            <v>1</v>
          </cell>
          <cell r="F2786">
            <v>495455</v>
          </cell>
          <cell r="G2786">
            <v>60779</v>
          </cell>
        </row>
        <row r="2787">
          <cell r="B2787" t="str">
            <v>AE.42112</v>
          </cell>
          <cell r="C2787" t="str">
            <v>Xaây töôøng coù d &lt;=10cm, h &lt;=4m VXM caùt mòn maùc 25 - moâ ñun ñoä lôùn MI=1,5-2</v>
          </cell>
          <cell r="D2787" t="str">
            <v>m³</v>
          </cell>
          <cell r="E2787">
            <v>1</v>
          </cell>
          <cell r="F2787">
            <v>467130</v>
          </cell>
          <cell r="G2787">
            <v>97089</v>
          </cell>
          <cell r="H2787">
            <v>2219</v>
          </cell>
        </row>
        <row r="2788">
          <cell r="B2788" t="str">
            <v>AE.42113</v>
          </cell>
          <cell r="C2788" t="str">
            <v>Xaây töôøng coù d &lt;=10cm, h &lt;=4m VXM caùt mòn maùc 50 - moâ ñun ñoä lôùn MI=1,5-2</v>
          </cell>
          <cell r="D2788" t="str">
            <v>m³</v>
          </cell>
          <cell r="E2788">
            <v>1</v>
          </cell>
          <cell r="F2788">
            <v>489310</v>
          </cell>
          <cell r="G2788">
            <v>97089</v>
          </cell>
          <cell r="H2788">
            <v>2219</v>
          </cell>
        </row>
        <row r="2789">
          <cell r="B2789" t="str">
            <v>AE.42114</v>
          </cell>
          <cell r="C2789" t="str">
            <v>Xaây töôøng coù d &lt;=10cm, h &lt;=4m VXM caùt mòn maùc 75 - moâ ñun ñoä lôùn MI=1,5-2</v>
          </cell>
          <cell r="D2789" t="str">
            <v>m³</v>
          </cell>
          <cell r="E2789">
            <v>1</v>
          </cell>
          <cell r="F2789">
            <v>508222</v>
          </cell>
          <cell r="G2789">
            <v>97089</v>
          </cell>
          <cell r="H2789">
            <v>2219</v>
          </cell>
        </row>
        <row r="2790">
          <cell r="B2790" t="str">
            <v>AE.42115</v>
          </cell>
          <cell r="C2790" t="str">
            <v>Xaây töôøng coù d &lt;=10cm, h &lt;=4m VXM caùt mòn maùc 100 - moâ ñun ñoä lôùn MI=1,5-2</v>
          </cell>
          <cell r="D2790" t="str">
            <v>m³</v>
          </cell>
          <cell r="E2790">
            <v>1</v>
          </cell>
          <cell r="F2790">
            <v>526944</v>
          </cell>
          <cell r="G2790">
            <v>97089</v>
          </cell>
          <cell r="H2790">
            <v>2219</v>
          </cell>
        </row>
        <row r="2791">
          <cell r="B2791" t="str">
            <v>AE.42122</v>
          </cell>
          <cell r="C2791" t="str">
            <v>Xaây töôøng coù d &lt;=10cm, h &gt;4 ñeán &lt;=16m VXM caùt mòn maùc 50 - moâ ñun ñoä lôùn MI=1,5-2</v>
          </cell>
          <cell r="D2791" t="str">
            <v>m³</v>
          </cell>
          <cell r="E2791">
            <v>1</v>
          </cell>
          <cell r="F2791">
            <v>471558</v>
          </cell>
          <cell r="G2791">
            <v>107350</v>
          </cell>
          <cell r="H2791">
            <v>10340</v>
          </cell>
        </row>
        <row r="2792">
          <cell r="B2792" t="str">
            <v>AE.42123</v>
          </cell>
          <cell r="C2792" t="str">
            <v>Xaây töôøng coù d &lt;=10cm, h &gt;4 ñeán &lt;=16m VXM caùt mòn maùc 50 - moâ ñun ñoä lôùn MI=1,5-2</v>
          </cell>
          <cell r="D2792" t="str">
            <v>m³</v>
          </cell>
          <cell r="E2792">
            <v>1</v>
          </cell>
          <cell r="F2792">
            <v>493948</v>
          </cell>
          <cell r="G2792">
            <v>107350</v>
          </cell>
          <cell r="H2792">
            <v>10340</v>
          </cell>
        </row>
        <row r="2793">
          <cell r="B2793" t="str">
            <v>AE.42124</v>
          </cell>
          <cell r="C2793" t="str">
            <v>Xaây töôøng coù d &lt;=10cm, h &gt;4 ñeán &lt;=16m VXM caùt mòn maùc 75 - moâ ñun ñoä lôùn MI=1,5-2</v>
          </cell>
          <cell r="D2793" t="str">
            <v>m³</v>
          </cell>
          <cell r="E2793">
            <v>1</v>
          </cell>
          <cell r="F2793">
            <v>513039</v>
          </cell>
          <cell r="G2793">
            <v>107350</v>
          </cell>
          <cell r="H2793">
            <v>10340</v>
          </cell>
        </row>
        <row r="2794">
          <cell r="B2794" t="str">
            <v>AE.42125</v>
          </cell>
          <cell r="C2794" t="str">
            <v>Xaây töôøng coù d &lt;=10cm, h &gt;4 ñeán &lt;=16m VXM caùt mòn maùc 100 - moâ ñun ñoä lôùn MI=1,5-2</v>
          </cell>
          <cell r="D2794" t="str">
            <v>m³</v>
          </cell>
          <cell r="E2794">
            <v>1</v>
          </cell>
          <cell r="F2794">
            <v>531938</v>
          </cell>
          <cell r="G2794">
            <v>107350</v>
          </cell>
          <cell r="H2794">
            <v>10340</v>
          </cell>
        </row>
        <row r="2795">
          <cell r="B2795" t="str">
            <v>AE.42132</v>
          </cell>
          <cell r="C2795" t="str">
            <v>Xaây töôøng coù d &lt;=10cm, 16m &lt;h&lt;=50m VXM caùt mòn maùc 25 - moâ ñun ñoä lôùn MI=1,5-2</v>
          </cell>
          <cell r="D2795" t="str">
            <v>m³</v>
          </cell>
          <cell r="E2795">
            <v>1</v>
          </cell>
          <cell r="F2795">
            <v>460591</v>
          </cell>
          <cell r="G2795">
            <v>118006</v>
          </cell>
          <cell r="H2795">
            <v>49268</v>
          </cell>
        </row>
        <row r="2796">
          <cell r="B2796" t="str">
            <v>AE.42133</v>
          </cell>
          <cell r="C2796" t="str">
            <v>Xaây töôøng coù d &lt;=10cm, 16m &lt;h&lt;=50m VXM caùt mòn maùc 50 - moâ ñun ñoä lôùn MI=1,5-2</v>
          </cell>
          <cell r="D2796" t="str">
            <v>m³</v>
          </cell>
          <cell r="E2796">
            <v>1</v>
          </cell>
          <cell r="F2796">
            <v>487974</v>
          </cell>
          <cell r="G2796">
            <v>118006</v>
          </cell>
          <cell r="H2796">
            <v>49268</v>
          </cell>
        </row>
        <row r="2797">
          <cell r="B2797" t="str">
            <v>AE.42134</v>
          </cell>
          <cell r="C2797" t="str">
            <v>Xaây töôøng coù d &lt;=10cm, 16m &lt;h&lt;=50m VXM caùt mòn maùc 75 - moâ ñun ñoä lôùn MI=1,5-2</v>
          </cell>
          <cell r="D2797" t="str">
            <v>m³</v>
          </cell>
          <cell r="E2797">
            <v>1</v>
          </cell>
          <cell r="F2797">
            <v>511316</v>
          </cell>
          <cell r="G2797">
            <v>118006</v>
          </cell>
          <cell r="H2797">
            <v>49268</v>
          </cell>
        </row>
        <row r="2798">
          <cell r="B2798" t="str">
            <v>AE.42135</v>
          </cell>
          <cell r="C2798" t="str">
            <v>Xaây töôøng coù d &lt;=10cm, 16m &lt;h&lt;=50m VXM caùt mòn maùc 75 - moâ ñun ñoä lôùn MI=1,5-2</v>
          </cell>
          <cell r="D2798" t="str">
            <v>m³</v>
          </cell>
          <cell r="E2798">
            <v>1</v>
          </cell>
          <cell r="F2798">
            <v>534417</v>
          </cell>
          <cell r="G2798">
            <v>118006</v>
          </cell>
          <cell r="H2798">
            <v>49268</v>
          </cell>
        </row>
        <row r="2799">
          <cell r="B2799" t="str">
            <v>AE.42142</v>
          </cell>
          <cell r="C2799" t="str">
            <v>Xaây töôøng coù d &lt;=10cm, h &gt;50m VXM caùt mòn maùc 25 - moâ ñun ñoä lôùn MI=1,5-2</v>
          </cell>
          <cell r="D2799" t="str">
            <v>m³</v>
          </cell>
          <cell r="E2799">
            <v>1</v>
          </cell>
          <cell r="F2799">
            <v>460591</v>
          </cell>
          <cell r="G2799">
            <v>123137</v>
          </cell>
          <cell r="H2799">
            <v>66391</v>
          </cell>
        </row>
        <row r="2800">
          <cell r="B2800" t="str">
            <v>AE.42143</v>
          </cell>
          <cell r="C2800" t="str">
            <v>Xaây töôøng coù d &lt;=10cm, h &gt;50m VXM caùt mòn maùc 50 - moâ ñun ñoä lôùn MI=1,5-2</v>
          </cell>
          <cell r="D2800" t="str">
            <v>m³</v>
          </cell>
          <cell r="E2800">
            <v>1</v>
          </cell>
          <cell r="F2800">
            <v>487974</v>
          </cell>
          <cell r="G2800">
            <v>123137</v>
          </cell>
          <cell r="H2800">
            <v>66391</v>
          </cell>
        </row>
        <row r="2801">
          <cell r="B2801" t="str">
            <v>AE.42144</v>
          </cell>
          <cell r="C2801" t="str">
            <v>Xaây töôøng coù d &lt;=10cm, h &gt;50m VXM caùt mòn maùc 75 - moâ ñun ñoä lôùn MI=1,5-2</v>
          </cell>
          <cell r="D2801" t="str">
            <v>m³</v>
          </cell>
          <cell r="E2801">
            <v>1</v>
          </cell>
          <cell r="F2801">
            <v>511316</v>
          </cell>
          <cell r="G2801">
            <v>123137</v>
          </cell>
          <cell r="H2801">
            <v>66391</v>
          </cell>
        </row>
        <row r="2802">
          <cell r="B2802" t="str">
            <v>AE.42145</v>
          </cell>
          <cell r="C2802" t="str">
            <v>Xaây töôøng coù d &lt;=10cm, h &gt;50m VXM caùt mòn maùc 100 - moâ ñun ñoä lôùn MI=1,5-2</v>
          </cell>
          <cell r="D2802" t="str">
            <v>m³</v>
          </cell>
          <cell r="E2802">
            <v>1</v>
          </cell>
          <cell r="F2802">
            <v>534417</v>
          </cell>
          <cell r="G2802">
            <v>123137</v>
          </cell>
          <cell r="H2802">
            <v>66391</v>
          </cell>
        </row>
        <row r="2803">
          <cell r="B2803" t="str">
            <v>AE.42212</v>
          </cell>
          <cell r="C2803" t="str">
            <v>Xaây töôøng coù d &gt; 10 ñeán &lt;=30cm, h &lt;=4m VXM caùt mòn maùc 25 - moâ ñun ñoä lôùn MI=1,5-2</v>
          </cell>
          <cell r="D2803" t="str">
            <v>m³</v>
          </cell>
          <cell r="E2803">
            <v>1</v>
          </cell>
          <cell r="F2803">
            <v>454104</v>
          </cell>
          <cell r="G2803">
            <v>75777</v>
          </cell>
          <cell r="H2803">
            <v>2283</v>
          </cell>
        </row>
        <row r="2804">
          <cell r="B2804" t="str">
            <v>AE.42213</v>
          </cell>
          <cell r="C2804" t="str">
            <v>Xaây töôøng coù d &gt; 10 ñeán &lt;=30cm, h &lt;=4m VXM caùt mòn maùc 50 - moâ ñun ñoä lôùn MI=1,5-2</v>
          </cell>
          <cell r="D2804" t="str">
            <v>m³</v>
          </cell>
          <cell r="E2804">
            <v>1</v>
          </cell>
          <cell r="F2804">
            <v>481101</v>
          </cell>
          <cell r="G2804">
            <v>75777</v>
          </cell>
          <cell r="H2804">
            <v>2283</v>
          </cell>
        </row>
        <row r="2805">
          <cell r="B2805" t="str">
            <v>AE.42214</v>
          </cell>
          <cell r="C2805" t="str">
            <v>Xaây töôøng coù d &gt; 10 ñeán &lt;=30cm, h &lt;=4m VXM caùt mòn maùc 75 - moâ ñun ñoä lôùn MI=1,5-2</v>
          </cell>
          <cell r="D2805" t="str">
            <v>m³</v>
          </cell>
          <cell r="E2805">
            <v>1</v>
          </cell>
          <cell r="F2805">
            <v>504115</v>
          </cell>
          <cell r="G2805">
            <v>75777</v>
          </cell>
          <cell r="H2805">
            <v>2283</v>
          </cell>
        </row>
        <row r="2806">
          <cell r="B2806" t="str">
            <v>AE.42215</v>
          </cell>
          <cell r="C2806" t="str">
            <v>Xaây töôøng coù d &gt; 10 ñeán &lt;=30cm, h &lt;=4m VXM caùt mòn maùc 100 - moâ ñun ñoä lôùn MI=1,5-2</v>
          </cell>
          <cell r="D2806" t="str">
            <v>m³</v>
          </cell>
          <cell r="E2806">
            <v>1</v>
          </cell>
          <cell r="F2806">
            <v>526890</v>
          </cell>
          <cell r="G2806">
            <v>75777</v>
          </cell>
          <cell r="H2806">
            <v>2283</v>
          </cell>
        </row>
        <row r="2807">
          <cell r="B2807" t="str">
            <v>AE.42222</v>
          </cell>
          <cell r="C2807" t="str">
            <v>Xaây töôøng coù 10cm &lt; d &lt;=30cm, h &gt;4 ñeán &lt;=16m VXM caùt mòn maùc 25 - moâ ñun ñoä lôùn MI=1,5-2</v>
          </cell>
          <cell r="D2807" t="str">
            <v>m³</v>
          </cell>
          <cell r="E2807">
            <v>1</v>
          </cell>
          <cell r="F2807">
            <v>458429</v>
          </cell>
          <cell r="G2807">
            <v>83670</v>
          </cell>
          <cell r="H2807">
            <v>10340</v>
          </cell>
        </row>
        <row r="2808">
          <cell r="B2808" t="str">
            <v>AE.42223</v>
          </cell>
          <cell r="C2808" t="str">
            <v>Xaây töôøng coù 10cm &lt; d &lt;=30cm, h &gt;4 ñeán &lt;=16m VXM caùt mòn maùc 50 - moâ ñun ñoä lôùn MI=1,5-2</v>
          </cell>
          <cell r="D2808" t="str">
            <v>m³</v>
          </cell>
          <cell r="E2808">
            <v>1</v>
          </cell>
          <cell r="F2808">
            <v>485683</v>
          </cell>
          <cell r="G2808">
            <v>83670</v>
          </cell>
          <cell r="H2808">
            <v>10340</v>
          </cell>
        </row>
        <row r="2809">
          <cell r="B2809" t="str">
            <v>AE.42224</v>
          </cell>
          <cell r="C2809" t="str">
            <v>Xaây töôøng coù 10cm &lt; d &lt;=30cm, h &gt;4 ñeán &lt;=16m VXM caùt mòn maùc 75 - moâ ñun ñoä lôùn MI=1,5-2</v>
          </cell>
          <cell r="D2809" t="str">
            <v>m³</v>
          </cell>
          <cell r="E2809">
            <v>1</v>
          </cell>
          <cell r="F2809">
            <v>508916</v>
          </cell>
          <cell r="G2809">
            <v>83670</v>
          </cell>
          <cell r="H2809">
            <v>10340</v>
          </cell>
        </row>
        <row r="2810">
          <cell r="B2810" t="str">
            <v>AE.42225</v>
          </cell>
          <cell r="C2810" t="str">
            <v>Xaây töôøng coù 10cm &lt; d &lt;=30cm, h &gt;4 ñeán &lt;=16m VXM caùt mòn maùc 100 - moâ ñun ñoä lôùn MI=1,5-2</v>
          </cell>
          <cell r="D2810" t="str">
            <v>m³</v>
          </cell>
          <cell r="E2810">
            <v>1</v>
          </cell>
          <cell r="F2810">
            <v>531908</v>
          </cell>
          <cell r="G2810">
            <v>83670</v>
          </cell>
          <cell r="H2810">
            <v>10340</v>
          </cell>
        </row>
        <row r="2811">
          <cell r="B2811" t="str">
            <v>AE.42232</v>
          </cell>
          <cell r="C2811" t="str">
            <v>Xaây töôøng coù 10cm &lt; d &lt;=30cm, 16m &lt;h&lt;=50m VXM caùt mòn maùc 25 - moâ ñun ñoä lôùn MI=1,5-2</v>
          </cell>
          <cell r="D2811" t="str">
            <v>m³</v>
          </cell>
          <cell r="E2811">
            <v>1</v>
          </cell>
          <cell r="F2811">
            <v>458429</v>
          </cell>
          <cell r="G2811">
            <v>91958</v>
          </cell>
          <cell r="H2811">
            <v>49268</v>
          </cell>
        </row>
        <row r="2812">
          <cell r="B2812" t="str">
            <v>AE.42233</v>
          </cell>
          <cell r="C2812" t="str">
            <v>Xaây töôøng coù 10cm &lt; d &lt;=30cm, 16m &lt;h&lt;=50m VXM caùt mòn maùc 50 - moâ ñun ñoä lôùn MI=1,5-2</v>
          </cell>
          <cell r="D2812" t="str">
            <v>m³</v>
          </cell>
          <cell r="E2812">
            <v>1</v>
          </cell>
          <cell r="F2812">
            <v>485683</v>
          </cell>
          <cell r="G2812">
            <v>91958</v>
          </cell>
          <cell r="H2812">
            <v>49268</v>
          </cell>
        </row>
        <row r="2813">
          <cell r="B2813" t="str">
            <v>AE.42234</v>
          </cell>
          <cell r="C2813" t="str">
            <v>Xaây töôøng coù 10cm &lt; d &lt;=30cm, 16m &lt;h&lt;=50m VXM caùt mòn maùc 75 - moâ ñun ñoä lôùn MI=1,5-2</v>
          </cell>
          <cell r="D2813" t="str">
            <v>m³</v>
          </cell>
          <cell r="E2813">
            <v>1</v>
          </cell>
          <cell r="F2813">
            <v>508916</v>
          </cell>
          <cell r="G2813">
            <v>91958</v>
          </cell>
          <cell r="H2813">
            <v>49268</v>
          </cell>
        </row>
        <row r="2814">
          <cell r="B2814" t="str">
            <v>AE.42235</v>
          </cell>
          <cell r="C2814" t="str">
            <v>Xaây töôøng coù 10cm &lt; d &lt;=30cm, 16m &lt;h&lt;=50m VXM caùt mòn maùc 100 - moâ ñun ñoä lôùn MI=1,5-2</v>
          </cell>
          <cell r="D2814" t="str">
            <v>m³</v>
          </cell>
          <cell r="E2814">
            <v>1</v>
          </cell>
          <cell r="F2814">
            <v>531908</v>
          </cell>
          <cell r="G2814">
            <v>91958</v>
          </cell>
          <cell r="H2814">
            <v>49268</v>
          </cell>
        </row>
        <row r="2815">
          <cell r="B2815" t="str">
            <v>AE.42242</v>
          </cell>
          <cell r="C2815" t="str">
            <v>Xaây töôøng coù 10cm &lt; d &lt;=30cm, h &gt;50m VXM caùt mòn maùc 25 - moâ ñun ñoä lôùn MI=1,5-2</v>
          </cell>
          <cell r="D2815" t="str">
            <v>m³</v>
          </cell>
          <cell r="E2815">
            <v>1</v>
          </cell>
          <cell r="F2815">
            <v>458429</v>
          </cell>
          <cell r="G2815">
            <v>95905</v>
          </cell>
          <cell r="H2815">
            <v>66391</v>
          </cell>
        </row>
        <row r="2816">
          <cell r="B2816" t="str">
            <v>AE.42243</v>
          </cell>
          <cell r="C2816" t="str">
            <v>Xaây töôøng coù 10cm &lt; d &lt;=30cm, h &gt;50m VXM caùt mòn maùc 50 - moâ ñun ñoä lôùn MI=1,5-2</v>
          </cell>
          <cell r="D2816" t="str">
            <v>m³</v>
          </cell>
          <cell r="E2816">
            <v>1</v>
          </cell>
          <cell r="F2816">
            <v>485683</v>
          </cell>
          <cell r="G2816">
            <v>95905</v>
          </cell>
          <cell r="H2816">
            <v>66391</v>
          </cell>
        </row>
        <row r="2817">
          <cell r="B2817" t="str">
            <v>AE.42244</v>
          </cell>
          <cell r="C2817" t="str">
            <v>Xaây töôøng coù 10cm &lt; d &lt;=30cm, h &gt;50m VXM caùt mòn maùc 75 - moâ ñun ñoä lôùn MI=1,5-2</v>
          </cell>
          <cell r="D2817" t="str">
            <v>m³</v>
          </cell>
          <cell r="E2817">
            <v>1</v>
          </cell>
          <cell r="F2817">
            <v>508916</v>
          </cell>
          <cell r="G2817">
            <v>95905</v>
          </cell>
          <cell r="H2817">
            <v>66391</v>
          </cell>
        </row>
        <row r="2818">
          <cell r="B2818" t="str">
            <v>AE.42245</v>
          </cell>
          <cell r="C2818" t="str">
            <v>Xaây töôøng coù 10cm &lt; d &lt;=30cm, h &gt;50m VXM maùc 100, moâ ñun ñoä lôùn ML=1,5-2,0</v>
          </cell>
          <cell r="D2818" t="str">
            <v>m³</v>
          </cell>
          <cell r="E2818">
            <v>1</v>
          </cell>
          <cell r="F2818">
            <v>531908</v>
          </cell>
          <cell r="G2818">
            <v>95905</v>
          </cell>
          <cell r="H2818">
            <v>66391</v>
          </cell>
        </row>
        <row r="2819">
          <cell r="B2819" t="str">
            <v>AE.42312</v>
          </cell>
          <cell r="C2819" t="str">
            <v>Xaây töôøng coù d &gt;30cm, h &lt;=4m VXM caùt mòn maùc 25- moâ ñun ñoä lôùn MI=1,5-2</v>
          </cell>
          <cell r="D2819" t="str">
            <v>m³</v>
          </cell>
          <cell r="E2819">
            <v>1</v>
          </cell>
          <cell r="F2819">
            <v>448142</v>
          </cell>
          <cell r="G2819">
            <v>77750</v>
          </cell>
          <cell r="H2819">
            <v>2346</v>
          </cell>
        </row>
        <row r="2820">
          <cell r="B2820" t="str">
            <v>AE.42313</v>
          </cell>
          <cell r="C2820" t="str">
            <v>Xaây töôøng coù d &gt;30cm, h &lt;=4m VXM caùt mòn maùc100 - moâ ñun ñoä lôùn MI=1,5-2</v>
          </cell>
          <cell r="D2820" t="str">
            <v>m³</v>
          </cell>
          <cell r="E2820">
            <v>1</v>
          </cell>
          <cell r="F2820">
            <v>476298</v>
          </cell>
          <cell r="G2820">
            <v>77750</v>
          </cell>
          <cell r="H2820">
            <v>2346</v>
          </cell>
        </row>
        <row r="2821">
          <cell r="B2821" t="str">
            <v>AE.42314</v>
          </cell>
          <cell r="C2821" t="str">
            <v>Xaây töôøng coù d &gt;30cm, h &lt;=4m VXM caùt mòn maùc 75 - moâ ñun ñoä lôùn MI=1,5-2</v>
          </cell>
          <cell r="D2821" t="str">
            <v>m³</v>
          </cell>
          <cell r="E2821">
            <v>1</v>
          </cell>
          <cell r="F2821">
            <v>500296</v>
          </cell>
          <cell r="G2821">
            <v>77750</v>
          </cell>
          <cell r="H2821">
            <v>2346</v>
          </cell>
        </row>
        <row r="2822">
          <cell r="B2822" t="str">
            <v>AE.42315</v>
          </cell>
          <cell r="C2822" t="str">
            <v>Xaây töôøng coù d &gt;30cm, h &lt;=4m VXM maùc 100, moâ ñun ñoä lôùn ML=1,5-2,0</v>
          </cell>
          <cell r="D2822" t="str">
            <v>m³</v>
          </cell>
          <cell r="E2822">
            <v>1</v>
          </cell>
          <cell r="F2822">
            <v>524054</v>
          </cell>
          <cell r="G2822">
            <v>77750</v>
          </cell>
          <cell r="H2822">
            <v>2346</v>
          </cell>
        </row>
        <row r="2823">
          <cell r="B2823" t="str">
            <v>AE.42322</v>
          </cell>
          <cell r="C2823" t="str">
            <v>Xaây töôøng coù d &gt;30cm, h &gt;4 ñeán &lt;=16m VXM caùt mòn maùc 25 - moâ ñun ñoä lôùn MI=1,5-2</v>
          </cell>
          <cell r="D2823" t="str">
            <v>m³</v>
          </cell>
          <cell r="E2823">
            <v>1</v>
          </cell>
          <cell r="F2823">
            <v>452430</v>
          </cell>
          <cell r="G2823">
            <v>84854</v>
          </cell>
          <cell r="H2823">
            <v>10467</v>
          </cell>
        </row>
        <row r="2824">
          <cell r="B2824" t="str">
            <v>AE.42323</v>
          </cell>
          <cell r="C2824" t="str">
            <v>Xaây töôøng coù d &gt;30cm, h &gt;4 ñeán &lt;=16m VXM caùt mòn maùc 50 - moâ ñun ñoä lôùn MI=1,5-2</v>
          </cell>
          <cell r="D2824" t="str">
            <v>m³</v>
          </cell>
          <cell r="E2824">
            <v>1</v>
          </cell>
          <cell r="F2824">
            <v>480856</v>
          </cell>
          <cell r="G2824">
            <v>84854</v>
          </cell>
          <cell r="H2824">
            <v>10467</v>
          </cell>
        </row>
        <row r="2825">
          <cell r="B2825" t="str">
            <v>AE.42324</v>
          </cell>
          <cell r="C2825" t="str">
            <v>Xaây töôøng coù d &gt;30cm, h &gt;4 ñeán &lt;=16m VXM caùt mòn maùc 75 - moâ ñun ñoä lôùn MI=1,5-2</v>
          </cell>
          <cell r="D2825" t="str">
            <v>m³</v>
          </cell>
          <cell r="E2825">
            <v>1</v>
          </cell>
          <cell r="F2825">
            <v>505084</v>
          </cell>
          <cell r="G2825">
            <v>84854</v>
          </cell>
          <cell r="H2825">
            <v>10467</v>
          </cell>
        </row>
        <row r="2826">
          <cell r="B2826" t="str">
            <v>AE.42325</v>
          </cell>
          <cell r="C2826" t="str">
            <v>Xaây töôøng coù d &gt;30cm, h &gt;4 ñeán &lt;=16m VXM caùt mòn maùc 100 - moâ ñun ñoä lôùn MI=1,5-2</v>
          </cell>
          <cell r="D2826" t="str">
            <v>m³</v>
          </cell>
          <cell r="E2826">
            <v>1</v>
          </cell>
          <cell r="F2826">
            <v>529068</v>
          </cell>
          <cell r="G2826">
            <v>84854</v>
          </cell>
          <cell r="H2826">
            <v>10467</v>
          </cell>
        </row>
        <row r="2827">
          <cell r="B2827" t="str">
            <v>AE.42332</v>
          </cell>
          <cell r="C2827" t="str">
            <v>Xaây töôøng coù d &gt;30cm, 16m &lt;h&lt;=50m VXM caùt mòn maùc 25 - moâ ñun ñoä lôùn MI=1,5-2</v>
          </cell>
          <cell r="D2827" t="str">
            <v>m³</v>
          </cell>
          <cell r="E2827">
            <v>1</v>
          </cell>
          <cell r="F2827">
            <v>452430</v>
          </cell>
          <cell r="G2827">
            <v>93142</v>
          </cell>
          <cell r="H2827">
            <v>49332</v>
          </cell>
        </row>
        <row r="2828">
          <cell r="B2828" t="str">
            <v>AE.42333</v>
          </cell>
          <cell r="C2828" t="str">
            <v>Xaây töôøng coù d &gt;30cm, 16m &lt;h&lt;=50m VXM caùt mòn maùc 50 - moâ ñun ñoä lôùn MI=1,5-2</v>
          </cell>
          <cell r="D2828" t="str">
            <v>m³</v>
          </cell>
          <cell r="E2828">
            <v>1</v>
          </cell>
          <cell r="F2828">
            <v>480856</v>
          </cell>
          <cell r="G2828">
            <v>93142</v>
          </cell>
          <cell r="H2828">
            <v>49332</v>
          </cell>
        </row>
        <row r="2829">
          <cell r="B2829" t="str">
            <v>AE.42334</v>
          </cell>
          <cell r="C2829" t="str">
            <v>Xaây töôøng coù d &gt;30cm, h &gt;16m ñeán &lt;=50m VXM caùt mòn maùc 75 - moâ ñun ñoä lôùn MI=1,5-2</v>
          </cell>
          <cell r="D2829" t="str">
            <v>m³</v>
          </cell>
          <cell r="E2829">
            <v>1</v>
          </cell>
          <cell r="F2829">
            <v>505084</v>
          </cell>
          <cell r="G2829">
            <v>93142</v>
          </cell>
          <cell r="H2829">
            <v>49332</v>
          </cell>
        </row>
        <row r="2830">
          <cell r="B2830" t="str">
            <v>AE.42335</v>
          </cell>
          <cell r="C2830" t="str">
            <v>Xaây töôøng coù d &gt;30cm, h &gt;16m ñeán &lt;=50m VXM caùt mòn maùc 100 - moâ ñun ñoä lôùn MI=1,5-2</v>
          </cell>
          <cell r="D2830" t="str">
            <v>m³</v>
          </cell>
          <cell r="E2830">
            <v>1</v>
          </cell>
          <cell r="F2830">
            <v>529068</v>
          </cell>
          <cell r="G2830">
            <v>93142</v>
          </cell>
          <cell r="H2830">
            <v>49332</v>
          </cell>
        </row>
        <row r="2831">
          <cell r="B2831" t="str">
            <v>AE.42342</v>
          </cell>
          <cell r="C2831" t="str">
            <v>Xaây töôøng coù d &gt;30cm, h &gt;50m VXM caùt mòn maùc 25 - moâ ñun ñoä lôùn MI=1,5-2</v>
          </cell>
          <cell r="D2831" t="str">
            <v>m³</v>
          </cell>
          <cell r="E2831">
            <v>1</v>
          </cell>
          <cell r="F2831">
            <v>452430</v>
          </cell>
          <cell r="G2831">
            <v>97483</v>
          </cell>
          <cell r="H2831">
            <v>66455</v>
          </cell>
        </row>
        <row r="2832">
          <cell r="B2832" t="str">
            <v>AE.42343</v>
          </cell>
          <cell r="C2832" t="str">
            <v>Xaây töôøng coù d &gt;30cm, h &gt;50m VXM caùt mòn maùc 50 - moâ ñun ñoä lôùn MI=1,5-2</v>
          </cell>
          <cell r="D2832" t="str">
            <v>m³</v>
          </cell>
          <cell r="E2832">
            <v>1</v>
          </cell>
          <cell r="F2832">
            <v>480856</v>
          </cell>
          <cell r="G2832">
            <v>97483</v>
          </cell>
          <cell r="H2832">
            <v>66455</v>
          </cell>
        </row>
        <row r="2833">
          <cell r="B2833" t="str">
            <v>AE.42344</v>
          </cell>
          <cell r="C2833" t="str">
            <v>Xaây töôøng coù d &gt;30cm, h &gt;50m VXM caùt mòn maùc 75 - moâ ñun ñoä lôùn MI=1,5-2</v>
          </cell>
          <cell r="D2833" t="str">
            <v>m³</v>
          </cell>
          <cell r="E2833">
            <v>1</v>
          </cell>
          <cell r="F2833">
            <v>505084</v>
          </cell>
          <cell r="G2833">
            <v>97483</v>
          </cell>
          <cell r="H2833">
            <v>66455</v>
          </cell>
        </row>
        <row r="2834">
          <cell r="B2834" t="str">
            <v>AE.42345</v>
          </cell>
          <cell r="C2834" t="str">
            <v>Xaây töôøng coù d &gt;30cm, h &gt;50m VXM caùt mòn maùc 100 - moâ ñun ñoä lôùn MI=1,5-2</v>
          </cell>
          <cell r="D2834" t="str">
            <v>m³</v>
          </cell>
          <cell r="E2834">
            <v>1</v>
          </cell>
          <cell r="F2834">
            <v>529068</v>
          </cell>
          <cell r="G2834">
            <v>97483</v>
          </cell>
          <cell r="H2834">
            <v>66455</v>
          </cell>
        </row>
        <row r="2835">
          <cell r="B2835" t="str">
            <v>AE.43112</v>
          </cell>
          <cell r="C2835" t="str">
            <v>Xaây truï coät, h &lt;=4m VXM caùt mòn maùc 25 - moâ ñun ñoä lôùn MI=1,5-2</v>
          </cell>
          <cell r="D2835" t="str">
            <v>m³</v>
          </cell>
          <cell r="E2835">
            <v>1</v>
          </cell>
          <cell r="F2835">
            <v>452430</v>
          </cell>
          <cell r="G2835">
            <v>164972</v>
          </cell>
          <cell r="H2835">
            <v>2283</v>
          </cell>
        </row>
        <row r="2836">
          <cell r="B2836" t="str">
            <v>AE.43113</v>
          </cell>
          <cell r="C2836" t="str">
            <v>Xaây truï coät, h &lt;=4m VXM caùt mòn maùc 50 - moâ ñun ñoä lôùn MI=1,5-2</v>
          </cell>
          <cell r="D2836" t="str">
            <v>m³</v>
          </cell>
          <cell r="E2836">
            <v>1</v>
          </cell>
          <cell r="F2836">
            <v>480856</v>
          </cell>
          <cell r="G2836">
            <v>164972</v>
          </cell>
          <cell r="H2836">
            <v>2283</v>
          </cell>
        </row>
        <row r="2837">
          <cell r="B2837" t="str">
            <v>AE.43114</v>
          </cell>
          <cell r="C2837" t="str">
            <v>Xaây truï coät, h &lt;=4m VXM caùt mòn maùc 75 - moâ ñun ñoä lôùn MI=1,5-2</v>
          </cell>
          <cell r="D2837" t="str">
            <v>m³</v>
          </cell>
          <cell r="E2837">
            <v>1</v>
          </cell>
          <cell r="F2837">
            <v>505084</v>
          </cell>
          <cell r="G2837">
            <v>164972</v>
          </cell>
          <cell r="H2837">
            <v>2283</v>
          </cell>
        </row>
        <row r="2838">
          <cell r="B2838" t="str">
            <v>AE.43115</v>
          </cell>
          <cell r="C2838" t="str">
            <v>Xaây truï coät, h &lt;=4m VXM caùt mòn maùc 100 - moâ ñun ñoä lôùn MI=1,5-2</v>
          </cell>
          <cell r="D2838" t="str">
            <v>m³</v>
          </cell>
          <cell r="E2838">
            <v>1</v>
          </cell>
          <cell r="F2838">
            <v>529068</v>
          </cell>
          <cell r="G2838">
            <v>164972</v>
          </cell>
          <cell r="H2838">
            <v>2283</v>
          </cell>
        </row>
        <row r="2839">
          <cell r="B2839" t="str">
            <v>AE.43122</v>
          </cell>
          <cell r="C2839" t="str">
            <v>Xaây truï coät, h &gt;4 ñeán &lt;=16m VXM caùt mòn maùc 25 - moâ ñun ñoä lôùn MI=1,5-2</v>
          </cell>
          <cell r="D2839" t="str">
            <v>m³</v>
          </cell>
          <cell r="E2839">
            <v>1</v>
          </cell>
          <cell r="F2839">
            <v>454575</v>
          </cell>
          <cell r="G2839">
            <v>183127</v>
          </cell>
          <cell r="H2839">
            <v>10404</v>
          </cell>
        </row>
        <row r="2840">
          <cell r="B2840" t="str">
            <v>AE.43123</v>
          </cell>
          <cell r="C2840" t="str">
            <v>Xaây truï coät, h &gt;4 ñeán &lt;=16m VXM caùt mòn maùc 50 - moâ ñun ñoä lôùn MI=1,5-2</v>
          </cell>
          <cell r="D2840" t="str">
            <v>m³</v>
          </cell>
          <cell r="E2840">
            <v>1</v>
          </cell>
          <cell r="F2840">
            <v>483135</v>
          </cell>
          <cell r="G2840">
            <v>183127</v>
          </cell>
          <cell r="H2840">
            <v>10404</v>
          </cell>
        </row>
        <row r="2841">
          <cell r="B2841" t="str">
            <v>AE.43124</v>
          </cell>
          <cell r="C2841" t="str">
            <v>Xaây truï coät, h &gt;4 ñeán &lt;=16m VXM caùt mòn maùc 75 - moâ ñun ñoä lôùn MI=1,5-2</v>
          </cell>
          <cell r="D2841" t="str">
            <v>m³</v>
          </cell>
          <cell r="E2841">
            <v>1</v>
          </cell>
          <cell r="F2841">
            <v>507477</v>
          </cell>
          <cell r="G2841">
            <v>183127</v>
          </cell>
          <cell r="H2841">
            <v>10404</v>
          </cell>
        </row>
        <row r="2842">
          <cell r="B2842" t="str">
            <v>AE.43125</v>
          </cell>
          <cell r="C2842" t="str">
            <v>Xaây truï coät, h &gt;4 ñeán &lt;=16m VXM caùt mòn maùc 100 - moâ ñun ñoä lôùn MI=1,5-2</v>
          </cell>
          <cell r="D2842" t="str">
            <v>m³</v>
          </cell>
          <cell r="E2842">
            <v>1</v>
          </cell>
          <cell r="F2842">
            <v>531576</v>
          </cell>
          <cell r="G2842">
            <v>183127</v>
          </cell>
          <cell r="H2842">
            <v>10404</v>
          </cell>
        </row>
        <row r="2843">
          <cell r="B2843" t="str">
            <v>AE.43132</v>
          </cell>
          <cell r="C2843" t="str">
            <v>Xaây truï coät, 16m &lt;h&lt;=50m VXM caùt mòn maùc 25 - moâ ñun ñoä lôùn MI=1,5-2</v>
          </cell>
          <cell r="D2843" t="str">
            <v>m³</v>
          </cell>
          <cell r="E2843">
            <v>1</v>
          </cell>
          <cell r="F2843">
            <v>454575</v>
          </cell>
          <cell r="G2843">
            <v>201282</v>
          </cell>
          <cell r="H2843">
            <v>49268</v>
          </cell>
        </row>
        <row r="2844">
          <cell r="B2844" t="str">
            <v>AE.43133</v>
          </cell>
          <cell r="C2844" t="str">
            <v>Xaây truï coät, 16m &lt;h&lt;=50m VXM caùt mòn maùc 50 - moâ ñun ñoä lôùn MI=1,5-2</v>
          </cell>
          <cell r="D2844" t="str">
            <v>m³</v>
          </cell>
          <cell r="E2844">
            <v>1</v>
          </cell>
          <cell r="F2844">
            <v>483135</v>
          </cell>
          <cell r="G2844">
            <v>201282</v>
          </cell>
          <cell r="H2844">
            <v>49268</v>
          </cell>
        </row>
        <row r="2845">
          <cell r="B2845" t="str">
            <v>AE.43134</v>
          </cell>
          <cell r="C2845" t="str">
            <v>Xaây truï coät, 16m &lt;h&lt;=50m VXM caùt mòn maùc 75 - moâ ñun ñoä lôùn MI=1,5-2</v>
          </cell>
          <cell r="D2845" t="str">
            <v>m³</v>
          </cell>
          <cell r="E2845">
            <v>1</v>
          </cell>
          <cell r="F2845">
            <v>507477</v>
          </cell>
          <cell r="G2845">
            <v>201282</v>
          </cell>
          <cell r="H2845">
            <v>49268</v>
          </cell>
        </row>
        <row r="2846">
          <cell r="B2846" t="str">
            <v>AE.43135</v>
          </cell>
          <cell r="C2846" t="str">
            <v>Xaây truï coät, 16m &lt;h&lt;=50m VXM caùt mòn maùc 100 - moâ ñun ñoä lôùn MI=1,5-2</v>
          </cell>
          <cell r="D2846" t="str">
            <v>m³</v>
          </cell>
          <cell r="E2846">
            <v>1</v>
          </cell>
          <cell r="F2846">
            <v>531576</v>
          </cell>
          <cell r="G2846">
            <v>201282</v>
          </cell>
          <cell r="H2846">
            <v>49268</v>
          </cell>
        </row>
        <row r="2847">
          <cell r="B2847" t="str">
            <v>AE.43142</v>
          </cell>
          <cell r="C2847" t="str">
            <v>Xaây truï coät, h &gt;50m VXM caùt mòn maùc 25 - moâ ñun ñoä lôùn MI=1,5-2</v>
          </cell>
          <cell r="D2847" t="str">
            <v>m³</v>
          </cell>
          <cell r="E2847">
            <v>1</v>
          </cell>
          <cell r="F2847">
            <v>454575</v>
          </cell>
          <cell r="G2847">
            <v>210359</v>
          </cell>
          <cell r="H2847">
            <v>66391</v>
          </cell>
        </row>
        <row r="2848">
          <cell r="B2848" t="str">
            <v>AE.43143</v>
          </cell>
          <cell r="C2848" t="str">
            <v>Xaây truï coät, h &gt;50m VXM caùt mòn maùc 50 - moâ ñun ñoä lôùn MI=1,5-2</v>
          </cell>
          <cell r="D2848" t="str">
            <v>m³</v>
          </cell>
          <cell r="E2848">
            <v>1</v>
          </cell>
          <cell r="F2848">
            <v>483135</v>
          </cell>
          <cell r="G2848">
            <v>210359</v>
          </cell>
          <cell r="H2848">
            <v>66391</v>
          </cell>
        </row>
        <row r="2849">
          <cell r="B2849" t="str">
            <v>AE.43244</v>
          </cell>
          <cell r="C2849" t="str">
            <v>Xaây truï coät, h &gt;50m VXM caùt mòn maùc 75 - moâ ñun ñoä lôùn MI=1,5-2</v>
          </cell>
          <cell r="D2849" t="str">
            <v>m³</v>
          </cell>
          <cell r="E2849">
            <v>1</v>
          </cell>
          <cell r="F2849">
            <v>507477</v>
          </cell>
          <cell r="G2849">
            <v>210359</v>
          </cell>
          <cell r="H2849">
            <v>66391</v>
          </cell>
        </row>
        <row r="2850">
          <cell r="B2850" t="str">
            <v>AE.43245</v>
          </cell>
          <cell r="C2850" t="str">
            <v>Xaây truï coät, h &gt;50m VXM caùt mòn maùc 100 - moâ ñun ñoä lôùn MI=1,5-2</v>
          </cell>
          <cell r="D2850" t="str">
            <v>m³</v>
          </cell>
          <cell r="E2850">
            <v>1</v>
          </cell>
          <cell r="F2850">
            <v>531576</v>
          </cell>
          <cell r="G2850">
            <v>210359</v>
          </cell>
          <cell r="H2850">
            <v>66391</v>
          </cell>
        </row>
        <row r="2851">
          <cell r="B2851" t="str">
            <v>AE.44112</v>
          </cell>
          <cell r="C2851" t="str">
            <v>Xaây caùc boä phaän keát caáu phöùc taïp coù h &lt;=4m baèng gaïch VXM caùt mòn maùc 25 - moâ ñun ñoä lôùn MI=1,5-2</v>
          </cell>
          <cell r="D2851" t="str">
            <v>m³</v>
          </cell>
          <cell r="E2851">
            <v>1</v>
          </cell>
          <cell r="F2851">
            <v>457006</v>
          </cell>
          <cell r="G2851">
            <v>173260</v>
          </cell>
          <cell r="H2851">
            <v>2283</v>
          </cell>
        </row>
        <row r="2852">
          <cell r="B2852" t="str">
            <v>AE.44113</v>
          </cell>
          <cell r="C2852" t="str">
            <v>Xaây caùc boä phaän keát caáu phöùc taïp coù h &lt;=4m baèng gaïch VXM caùt mòn maùc 50 - moâ ñun ñoä lôùn MI=1,5-2</v>
          </cell>
          <cell r="D2852" t="str">
            <v>m³</v>
          </cell>
          <cell r="E2852">
            <v>1</v>
          </cell>
          <cell r="F2852">
            <v>485297</v>
          </cell>
          <cell r="G2852">
            <v>173260</v>
          </cell>
          <cell r="H2852">
            <v>2283</v>
          </cell>
        </row>
        <row r="2853">
          <cell r="B2853" t="str">
            <v>AE.44114</v>
          </cell>
          <cell r="C2853" t="str">
            <v>Xaây caùc boä phaän keát caáu phöùc taïp coù h &lt;=4m VXM caùt mòn maùc 75 - moâ ñun ñoä lôùn MI=1,5-2</v>
          </cell>
          <cell r="D2853" t="str">
            <v>m³</v>
          </cell>
          <cell r="E2853">
            <v>1</v>
          </cell>
          <cell r="F2853">
            <v>509410</v>
          </cell>
          <cell r="G2853">
            <v>173260</v>
          </cell>
          <cell r="H2853">
            <v>2283</v>
          </cell>
        </row>
        <row r="2854">
          <cell r="B2854" t="str">
            <v>AE.44115</v>
          </cell>
          <cell r="C2854" t="str">
            <v>Xaây caùc boä phaän keát caáu phöùc taïp coù h &lt;=4m VXM caùt mòn maùc 100 - moâ ñun ñoä lôùn MI=1,5-2</v>
          </cell>
          <cell r="D2854" t="str">
            <v>m³</v>
          </cell>
          <cell r="E2854">
            <v>1</v>
          </cell>
          <cell r="F2854">
            <v>533281</v>
          </cell>
          <cell r="G2854">
            <v>173260</v>
          </cell>
          <cell r="H2854">
            <v>2283</v>
          </cell>
        </row>
        <row r="2855">
          <cell r="B2855" t="str">
            <v>AE.44122</v>
          </cell>
          <cell r="C2855" t="str">
            <v>Xaây caùc boä phaän keát caáu phöùc taïp coù h &gt;4 ñeán &lt;=16m VXM caùt mòn maùc 25 - moâ ñun ñoä lôùn MI=1,5-2</v>
          </cell>
          <cell r="D2855" t="str">
            <v>m³</v>
          </cell>
          <cell r="E2855">
            <v>1</v>
          </cell>
          <cell r="F2855">
            <v>461359</v>
          </cell>
          <cell r="G2855">
            <v>192204</v>
          </cell>
          <cell r="H2855">
            <v>10404</v>
          </cell>
        </row>
        <row r="2856">
          <cell r="B2856" t="str">
            <v>AE.44123</v>
          </cell>
          <cell r="C2856" t="str">
            <v>Xaây caùc boä phaän keát caáu phöùc taïp coù h &gt;4 ñeán &lt;=16m VXM caùt mòn maùc 50 - moâ ñun ñoä lôùn MI=1,5-2</v>
          </cell>
          <cell r="D2856" t="str">
            <v>m³</v>
          </cell>
          <cell r="E2856">
            <v>1</v>
          </cell>
          <cell r="F2856">
            <v>489919</v>
          </cell>
          <cell r="G2856">
            <v>192204</v>
          </cell>
          <cell r="H2856">
            <v>10404</v>
          </cell>
        </row>
        <row r="2857">
          <cell r="B2857" t="str">
            <v>AE.44124</v>
          </cell>
          <cell r="C2857" t="str">
            <v>Xaây caùc boä phaän keát caáu phöùc taïp coù h &gt;4 ñeán &lt;=16m VXM caùt mòn maùc 75 - moâ ñun ñoä lôùn MI=1,5-2</v>
          </cell>
          <cell r="D2857" t="str">
            <v>m³</v>
          </cell>
          <cell r="E2857">
            <v>1</v>
          </cell>
          <cell r="F2857">
            <v>514261</v>
          </cell>
          <cell r="G2857">
            <v>192204</v>
          </cell>
          <cell r="H2857">
            <v>10404</v>
          </cell>
        </row>
        <row r="2858">
          <cell r="B2858" t="str">
            <v>AE.44125</v>
          </cell>
          <cell r="C2858" t="str">
            <v>Xaây caùc boä phaän keát caáu phöùc taïp coù h &gt;4 ñeán &lt;=16m VXM caùt mòn maùc 100 - moâ ñun ñoä lôùn MI=1,5-2</v>
          </cell>
          <cell r="D2858" t="str">
            <v>m³</v>
          </cell>
          <cell r="E2858">
            <v>1</v>
          </cell>
          <cell r="F2858">
            <v>535820</v>
          </cell>
          <cell r="G2858">
            <v>192204</v>
          </cell>
          <cell r="H2858">
            <v>10404</v>
          </cell>
        </row>
        <row r="2859">
          <cell r="B2859" t="str">
            <v>AE.44132</v>
          </cell>
          <cell r="C2859" t="str">
            <v>Xaây caùc boä phaän coù keát caáu phöùc taïp 16m &lt;h&lt;=50m VXM caùt mòn maùc 25 - moâ ñun ñoä lôùn MI=1,5-2</v>
          </cell>
          <cell r="D2859" t="str">
            <v>m³</v>
          </cell>
          <cell r="E2859">
            <v>1</v>
          </cell>
          <cell r="F2859">
            <v>461359</v>
          </cell>
          <cell r="G2859">
            <v>211148</v>
          </cell>
          <cell r="H2859">
            <v>49268</v>
          </cell>
        </row>
        <row r="2860">
          <cell r="B2860" t="str">
            <v>AE.44133</v>
          </cell>
          <cell r="C2860" t="str">
            <v>Xaây caùc boä phaän coù keát caáu phöùc taïp 16m &lt;h&lt;=50m VXM caùt mòn maùc 50 - moâ ñun ñoä lôùn MI=1,5-2</v>
          </cell>
          <cell r="D2860" t="str">
            <v>m³</v>
          </cell>
          <cell r="E2860">
            <v>1</v>
          </cell>
          <cell r="F2860">
            <v>489919</v>
          </cell>
          <cell r="G2860">
            <v>211148</v>
          </cell>
          <cell r="H2860">
            <v>49268</v>
          </cell>
        </row>
        <row r="2861">
          <cell r="B2861" t="str">
            <v>AE.44134</v>
          </cell>
          <cell r="C2861" t="str">
            <v>Xaây caùc boä phaän coù keát caáu phöùc taïp 16m &lt;h&lt;=50m VXM caùt mòn maùc 75 - moâ ñun ñoä lôùn MI=1,5-2</v>
          </cell>
          <cell r="D2861" t="str">
            <v>m³</v>
          </cell>
          <cell r="E2861">
            <v>1</v>
          </cell>
          <cell r="F2861">
            <v>514261</v>
          </cell>
          <cell r="G2861">
            <v>211148</v>
          </cell>
          <cell r="H2861">
            <v>49268</v>
          </cell>
        </row>
        <row r="2862">
          <cell r="B2862" t="str">
            <v>AE.44135</v>
          </cell>
          <cell r="C2862" t="str">
            <v>Xaây caùc boä phaän coù keát caáu phöùc taïp 16m &lt;h&lt;=50m VXM caùt mòn maùc 100 - moâ ñun ñoä lôùn MI=1,5-2</v>
          </cell>
          <cell r="D2862" t="str">
            <v>m³</v>
          </cell>
          <cell r="E2862">
            <v>1</v>
          </cell>
          <cell r="F2862">
            <v>535820</v>
          </cell>
          <cell r="G2862">
            <v>211148</v>
          </cell>
          <cell r="H2862">
            <v>49268</v>
          </cell>
        </row>
        <row r="2863">
          <cell r="B2863" t="str">
            <v>AE.44142</v>
          </cell>
          <cell r="C2863" t="str">
            <v>Xaây caùc boä phaän coù keát caáu phöùc taïp coù h &gt;50m VXM caùt mòn maùc 25 - moâ ñun ñoä lôùn MI=1,5-2</v>
          </cell>
          <cell r="D2863" t="str">
            <v>m³</v>
          </cell>
          <cell r="E2863">
            <v>1</v>
          </cell>
          <cell r="F2863">
            <v>461359</v>
          </cell>
          <cell r="G2863">
            <v>221015</v>
          </cell>
          <cell r="H2863">
            <v>66391</v>
          </cell>
        </row>
        <row r="2864">
          <cell r="B2864" t="str">
            <v>AE.44143</v>
          </cell>
          <cell r="C2864" t="str">
            <v>Xaây caùc boä phaän coù keát caáu phöùc taïp coù h &gt;50m VXM caùt mòn maùc 50 - moâ ñun ñoä lôùn MI=1,5-2</v>
          </cell>
          <cell r="D2864" t="str">
            <v>m³</v>
          </cell>
          <cell r="E2864">
            <v>1</v>
          </cell>
          <cell r="F2864">
            <v>489919</v>
          </cell>
          <cell r="G2864">
            <v>221015</v>
          </cell>
          <cell r="H2864">
            <v>66391</v>
          </cell>
        </row>
        <row r="2865">
          <cell r="B2865" t="str">
            <v>AE.44144</v>
          </cell>
          <cell r="C2865" t="str">
            <v>Xaây caùc boä phaän coù keát caáu phöùc taïp coù h &gt;50m VXM caùt mòn maùc 75 - moâ ñun ñoä lôùn MI=1,5-2</v>
          </cell>
          <cell r="D2865" t="str">
            <v>m³</v>
          </cell>
          <cell r="E2865">
            <v>1</v>
          </cell>
          <cell r="F2865">
            <v>514261</v>
          </cell>
          <cell r="G2865">
            <v>221015</v>
          </cell>
          <cell r="H2865">
            <v>66391</v>
          </cell>
        </row>
        <row r="2866">
          <cell r="B2866" t="str">
            <v>AE.44145</v>
          </cell>
          <cell r="C2866" t="str">
            <v>Xaây caùc boä phaän coù keát caáu phöùc taïp coù h &gt;50m VXM caùt mòn maùc 100 - moâ ñun ñoä lôùn MI=1,5-2</v>
          </cell>
          <cell r="D2866" t="str">
            <v>m³</v>
          </cell>
          <cell r="E2866">
            <v>1</v>
          </cell>
          <cell r="F2866">
            <v>535820</v>
          </cell>
          <cell r="G2866">
            <v>221015</v>
          </cell>
          <cell r="H2866">
            <v>66391</v>
          </cell>
        </row>
        <row r="2868">
          <cell r="B2868" t="str">
            <v>AE.51112</v>
          </cell>
          <cell r="C2868" t="str">
            <v>Xaây moùng coù d&lt;=30cm baèng gaïch theû 4x8x19, vöõa XM maùc 25</v>
          </cell>
          <cell r="D2868" t="str">
            <v>m³</v>
          </cell>
          <cell r="E2868">
            <v>1</v>
          </cell>
          <cell r="F2868">
            <v>388941</v>
          </cell>
          <cell r="G2868">
            <v>92747</v>
          </cell>
        </row>
        <row r="2869">
          <cell r="B2869" t="str">
            <v>AE.51113</v>
          </cell>
          <cell r="C2869" t="str">
            <v>Xaây moùng coù d&lt;=30cm baèng gaïch theû 4x8x19, vöõa XM maùc 50</v>
          </cell>
          <cell r="D2869" t="str">
            <v>m³</v>
          </cell>
          <cell r="E2869">
            <v>1</v>
          </cell>
          <cell r="F2869">
            <v>417031</v>
          </cell>
          <cell r="G2869">
            <v>92747</v>
          </cell>
        </row>
        <row r="2870">
          <cell r="B2870" t="str">
            <v>AE.51114</v>
          </cell>
          <cell r="C2870" t="str">
            <v>Xaây moùng coù d&lt;=30cm baèng gaïch theû 4x8x19, vöõa XM maùc 75</v>
          </cell>
          <cell r="D2870" t="str">
            <v>m³</v>
          </cell>
          <cell r="E2870">
            <v>1</v>
          </cell>
          <cell r="F2870">
            <v>440985</v>
          </cell>
          <cell r="G2870">
            <v>92747</v>
          </cell>
        </row>
        <row r="2871">
          <cell r="B2871" t="str">
            <v>AE.51115</v>
          </cell>
          <cell r="C2871" t="str">
            <v>Xaây moùng coù d&lt;=30cm baèng gaïch theû 4x8x19, vöõa XM maùc 100</v>
          </cell>
          <cell r="D2871" t="str">
            <v>m³</v>
          </cell>
          <cell r="E2871">
            <v>1</v>
          </cell>
          <cell r="F2871">
            <v>458815</v>
          </cell>
          <cell r="G2871">
            <v>92747</v>
          </cell>
        </row>
        <row r="2873">
          <cell r="B2873" t="str">
            <v>AE.51212</v>
          </cell>
          <cell r="C2873" t="str">
            <v xml:space="preserve">Xaây moùng coù d&gt;30cm baèng gaïch theû 4x8x19, vöõa XM maùc 25 </v>
          </cell>
          <cell r="D2873" t="str">
            <v>m³</v>
          </cell>
          <cell r="E2873">
            <v>1</v>
          </cell>
          <cell r="F2873">
            <v>383125</v>
          </cell>
          <cell r="G2873">
            <v>82091</v>
          </cell>
        </row>
        <row r="2874">
          <cell r="B2874" t="str">
            <v>AE.51213</v>
          </cell>
          <cell r="C2874" t="str">
            <v>Xaây moùng coù d&gt;30cm baèng gaïch theû 4x8x19, vöõa XM maùc 50</v>
          </cell>
          <cell r="D2874" t="str">
            <v>m³</v>
          </cell>
          <cell r="E2874">
            <v>1</v>
          </cell>
          <cell r="F2874">
            <v>412363</v>
          </cell>
          <cell r="G2874">
            <v>82091</v>
          </cell>
        </row>
        <row r="2875">
          <cell r="B2875" t="str">
            <v>AE.51214</v>
          </cell>
          <cell r="C2875" t="str">
            <v xml:space="preserve">Xaây moùng coù d&gt;30cm baèng gaïch theû 4x8x19, vöõa XM maùc 75 </v>
          </cell>
          <cell r="D2875" t="str">
            <v>m³</v>
          </cell>
          <cell r="E2875">
            <v>1</v>
          </cell>
          <cell r="F2875">
            <v>437291</v>
          </cell>
          <cell r="G2875">
            <v>82091</v>
          </cell>
        </row>
        <row r="2876">
          <cell r="B2876" t="str">
            <v>AE.51215</v>
          </cell>
          <cell r="C2876" t="str">
            <v>Xaây moùng coù d&gt;30cm baèng gaïch theû 4x8x19, vöõa XM maùc 100</v>
          </cell>
          <cell r="D2876" t="str">
            <v>m³</v>
          </cell>
          <cell r="E2876">
            <v>1</v>
          </cell>
          <cell r="F2876">
            <v>455855</v>
          </cell>
          <cell r="G2876">
            <v>82091</v>
          </cell>
        </row>
        <row r="2878">
          <cell r="B2878" t="str">
            <v>AE.52112</v>
          </cell>
          <cell r="C2878" t="str">
            <v xml:space="preserve">Xaây töôøng  coù d&lt;=10cm, h &lt;=4m baèng gaïch theû 4x8x19, vöõa XM maùc 25 </v>
          </cell>
          <cell r="D2878" t="str">
            <v>m³</v>
          </cell>
          <cell r="E2878">
            <v>1</v>
          </cell>
          <cell r="F2878">
            <v>429359</v>
          </cell>
          <cell r="G2878">
            <v>106561</v>
          </cell>
          <cell r="H2878">
            <v>1268</v>
          </cell>
        </row>
        <row r="2879">
          <cell r="B2879" t="str">
            <v>AE.52113</v>
          </cell>
          <cell r="C2879" t="str">
            <v>Xaây töôøng  coù d&lt;=10cm, h &lt;=4m baèng gaïch theû 4x8x19, vöõa XM maùc 50</v>
          </cell>
          <cell r="D2879" t="str">
            <v>m³</v>
          </cell>
          <cell r="E2879">
            <v>1</v>
          </cell>
          <cell r="F2879">
            <v>446772</v>
          </cell>
          <cell r="G2879">
            <v>106561</v>
          </cell>
          <cell r="H2879">
            <v>1268</v>
          </cell>
        </row>
        <row r="2880">
          <cell r="B2880" t="str">
            <v>AE.52114</v>
          </cell>
          <cell r="C2880" t="str">
            <v xml:space="preserve">Xaây töôøng  coù d&lt;=10cm, h &lt;=4m baèng gaïch theû 4x8x19, vöõa XM maùc 75 </v>
          </cell>
          <cell r="D2880" t="str">
            <v>m³</v>
          </cell>
          <cell r="E2880">
            <v>1</v>
          </cell>
          <cell r="F2880">
            <v>461618</v>
          </cell>
          <cell r="G2880">
            <v>106561</v>
          </cell>
          <cell r="H2880">
            <v>1268</v>
          </cell>
        </row>
        <row r="2881">
          <cell r="B2881" t="str">
            <v>AE.52115</v>
          </cell>
          <cell r="C2881" t="str">
            <v>Xaây töôøng  coù d&lt;=10cm, h &lt;=4m baèng gaïch theû 4x8x19, vöõa XM maùc 100</v>
          </cell>
          <cell r="D2881" t="str">
            <v>m³</v>
          </cell>
          <cell r="E2881">
            <v>1</v>
          </cell>
          <cell r="F2881">
            <v>472671</v>
          </cell>
          <cell r="G2881">
            <v>106561</v>
          </cell>
          <cell r="H2881">
            <v>1268</v>
          </cell>
        </row>
        <row r="2883">
          <cell r="B2883" t="str">
            <v>AE.52122</v>
          </cell>
          <cell r="C2883" t="str">
            <v xml:space="preserve">Xaây töôøng coù d&lt;=10cm, 4m &lt; h&lt;=16m baèng gaïch theû 4x8x19, vöõa XM maùc 25 </v>
          </cell>
          <cell r="D2883" t="str">
            <v>m³</v>
          </cell>
          <cell r="E2883">
            <v>1</v>
          </cell>
          <cell r="F2883">
            <v>431384</v>
          </cell>
          <cell r="G2883">
            <v>118401</v>
          </cell>
          <cell r="H2883">
            <v>10398</v>
          </cell>
        </row>
        <row r="2884">
          <cell r="B2884" t="str">
            <v>AE.52123</v>
          </cell>
          <cell r="C2884" t="str">
            <v>Xaây töôøng coù d&lt;=10cm, 4m &lt; h&lt;=16m baèng gaïch theû 4x8x19, vöõa XM maùc 50</v>
          </cell>
          <cell r="D2884" t="str">
            <v>m³</v>
          </cell>
          <cell r="E2884">
            <v>1</v>
          </cell>
          <cell r="F2884">
            <v>448880</v>
          </cell>
          <cell r="G2884">
            <v>118401</v>
          </cell>
          <cell r="H2884">
            <v>10398</v>
          </cell>
        </row>
        <row r="2885">
          <cell r="B2885" t="str">
            <v>AE.52124</v>
          </cell>
          <cell r="C2885" t="str">
            <v xml:space="preserve">Xaây töôøng coù d&lt;=10cm, 4m &lt; h&lt;=16m baèng gaïch theû 4x8x19, vöõa XM maùc 75 </v>
          </cell>
          <cell r="D2885" t="str">
            <v>m³</v>
          </cell>
          <cell r="E2885">
            <v>1</v>
          </cell>
          <cell r="F2885">
            <v>463796</v>
          </cell>
          <cell r="G2885">
            <v>118401</v>
          </cell>
          <cell r="H2885">
            <v>10398</v>
          </cell>
        </row>
        <row r="2886">
          <cell r="B2886" t="str">
            <v>AE.52125</v>
          </cell>
          <cell r="C2886" t="str">
            <v>Xaây töôøng coù d&lt;=10cm, 4m &lt; h&lt;=16m baèng gaïch theû 4x8x19, vöõa XM maùc 100</v>
          </cell>
          <cell r="D2886" t="str">
            <v>m³</v>
          </cell>
          <cell r="E2886">
            <v>1</v>
          </cell>
          <cell r="F2886">
            <v>474901</v>
          </cell>
          <cell r="G2886">
            <v>118401</v>
          </cell>
          <cell r="H2886">
            <v>10398</v>
          </cell>
        </row>
        <row r="2888">
          <cell r="B2888" t="str">
            <v>AE.52132</v>
          </cell>
          <cell r="C2888" t="str">
            <v xml:space="preserve">Xaây töôøng coù d&lt;=10cm, 16m &lt;h&lt;=50m baèng gaïch theû 4x8x19, vöõa XM maùc 25 </v>
          </cell>
          <cell r="D2888" t="str">
            <v>m³</v>
          </cell>
          <cell r="E2888">
            <v>1</v>
          </cell>
          <cell r="F2888">
            <v>431384</v>
          </cell>
          <cell r="G2888">
            <v>130241</v>
          </cell>
          <cell r="H2888">
            <v>48249</v>
          </cell>
        </row>
        <row r="2889">
          <cell r="B2889" t="str">
            <v>AE.52133</v>
          </cell>
          <cell r="C2889" t="str">
            <v>Xaây töôøng coù d&lt;=10cm, 16m &lt;h&lt;=50m baèng gaïch theû 4x8x19, vöõa XM maùc 50</v>
          </cell>
          <cell r="D2889" t="str">
            <v>m³</v>
          </cell>
          <cell r="E2889">
            <v>1</v>
          </cell>
          <cell r="F2889">
            <v>448880</v>
          </cell>
          <cell r="G2889">
            <v>130241</v>
          </cell>
          <cell r="H2889">
            <v>48249</v>
          </cell>
        </row>
        <row r="2890">
          <cell r="B2890" t="str">
            <v>AE.52134</v>
          </cell>
          <cell r="C2890" t="str">
            <v xml:space="preserve">Xaây töôøng coù d&lt;=10cm, 16m &lt;h&lt;=50m baèng gaïch theû 4x8x19, vöõa XM maùc 75 </v>
          </cell>
          <cell r="D2890" t="str">
            <v>m³</v>
          </cell>
          <cell r="E2890">
            <v>1</v>
          </cell>
          <cell r="F2890">
            <v>463796</v>
          </cell>
          <cell r="G2890">
            <v>130241</v>
          </cell>
          <cell r="H2890">
            <v>48249</v>
          </cell>
        </row>
        <row r="2891">
          <cell r="B2891" t="str">
            <v>AE.52135</v>
          </cell>
          <cell r="C2891" t="str">
            <v xml:space="preserve">Xaây töôøng coù d&lt;=10cm, 16m &lt;h&lt;=50m baèng gaïch theû 4x8x19, vöõa XM maùc 100 </v>
          </cell>
          <cell r="D2891" t="str">
            <v>m³</v>
          </cell>
          <cell r="E2891">
            <v>1</v>
          </cell>
          <cell r="F2891">
            <v>474901</v>
          </cell>
          <cell r="G2891">
            <v>130241</v>
          </cell>
          <cell r="H2891">
            <v>48249</v>
          </cell>
        </row>
        <row r="2893">
          <cell r="B2893" t="str">
            <v>AE.52142</v>
          </cell>
          <cell r="C2893" t="str">
            <v xml:space="preserve">Xaây töôøng coù d&lt;=10cm, h &gt;50m baèng gaïch theû 4x8x19, vöõa XM maùc 25 </v>
          </cell>
          <cell r="D2893" t="str">
            <v>m³</v>
          </cell>
          <cell r="E2893">
            <v>1</v>
          </cell>
          <cell r="F2893">
            <v>431384</v>
          </cell>
          <cell r="G2893">
            <v>136161</v>
          </cell>
          <cell r="H2893">
            <v>65371</v>
          </cell>
        </row>
        <row r="2894">
          <cell r="B2894" t="str">
            <v>AE.52143</v>
          </cell>
          <cell r="C2894" t="str">
            <v>Xaây töôøng coù d&lt;=10cm, h &gt;50m baèng gaïch theû 4x8x19, vöõa XM maùc 50</v>
          </cell>
          <cell r="D2894" t="str">
            <v>m³</v>
          </cell>
          <cell r="E2894">
            <v>1</v>
          </cell>
          <cell r="F2894">
            <v>448880</v>
          </cell>
          <cell r="G2894">
            <v>136161</v>
          </cell>
          <cell r="H2894">
            <v>65371</v>
          </cell>
        </row>
        <row r="2895">
          <cell r="B2895" t="str">
            <v>AE.52144</v>
          </cell>
          <cell r="C2895" t="str">
            <v>Xaây töôøng coù d&lt;=10cm, h &gt;50m baèng gaïch theû 4x8x19, vöõa XM maùc 75</v>
          </cell>
          <cell r="D2895" t="str">
            <v>m³</v>
          </cell>
          <cell r="E2895">
            <v>1</v>
          </cell>
          <cell r="F2895">
            <v>463796</v>
          </cell>
          <cell r="G2895">
            <v>136161</v>
          </cell>
          <cell r="H2895">
            <v>65371</v>
          </cell>
        </row>
        <row r="2896">
          <cell r="B2896" t="str">
            <v>AE.52145</v>
          </cell>
          <cell r="C2896" t="str">
            <v>Xaây töôøng coù d&lt;=10cm, h &gt;50m baèng gaïch theû 4x8x19, vöõa XM maùc 100</v>
          </cell>
          <cell r="D2896" t="str">
            <v>m³</v>
          </cell>
          <cell r="E2896">
            <v>1</v>
          </cell>
          <cell r="F2896">
            <v>474901</v>
          </cell>
          <cell r="G2896">
            <v>136161</v>
          </cell>
          <cell r="H2896">
            <v>65371</v>
          </cell>
        </row>
        <row r="2898">
          <cell r="B2898" t="str">
            <v>AE.52212</v>
          </cell>
          <cell r="C2898" t="str">
            <v>Xaây töôøng  coù 10cm &lt; d&lt;=30cm, h &lt;=4m baèng gaïch theû 4x8x19, vöõa XM maùc 25</v>
          </cell>
          <cell r="D2898" t="str">
            <v>m³</v>
          </cell>
          <cell r="E2898">
            <v>1</v>
          </cell>
          <cell r="F2898">
            <v>389224</v>
          </cell>
          <cell r="G2898">
            <v>94721</v>
          </cell>
          <cell r="H2898">
            <v>2093</v>
          </cell>
        </row>
        <row r="2899">
          <cell r="B2899" t="str">
            <v>AE.52213</v>
          </cell>
          <cell r="C2899" t="str">
            <v>Xaây töôøng  coù 10cm &lt; d&lt;=30cm, h &lt;=4m baèng gaïch theû 4x8x19, vöõa XM maùc 50</v>
          </cell>
          <cell r="D2899" t="str">
            <v>m³</v>
          </cell>
          <cell r="E2899">
            <v>1</v>
          </cell>
          <cell r="F2899">
            <v>417254</v>
          </cell>
          <cell r="G2899">
            <v>94721</v>
          </cell>
          <cell r="H2899">
            <v>2093</v>
          </cell>
        </row>
        <row r="2900">
          <cell r="B2900" t="str">
            <v>AE.52214</v>
          </cell>
          <cell r="C2900" t="str">
            <v>Xaây töôøng  coù 10cm &lt; d&lt;=30cm, h &lt;=4m baèng gaïch theû 4x8x19, vöõa XM maùc 75</v>
          </cell>
          <cell r="D2900" t="str">
            <v>m³</v>
          </cell>
          <cell r="E2900">
            <v>1</v>
          </cell>
          <cell r="F2900">
            <v>441155</v>
          </cell>
          <cell r="G2900">
            <v>94721</v>
          </cell>
          <cell r="H2900">
            <v>2093</v>
          </cell>
        </row>
        <row r="2901">
          <cell r="B2901" t="str">
            <v>AE.52215</v>
          </cell>
          <cell r="C2901" t="str">
            <v>Xaây töôøng  coù 10cm &lt; d&lt;=30cm, h &lt;=4m baèng gaïch theû 4x8x19, vöõa XM maùc 100</v>
          </cell>
          <cell r="D2901" t="str">
            <v>m³</v>
          </cell>
          <cell r="E2901">
            <v>1</v>
          </cell>
          <cell r="F2901">
            <v>458944</v>
          </cell>
          <cell r="G2901">
            <v>94721</v>
          </cell>
          <cell r="H2901">
            <v>2093</v>
          </cell>
        </row>
        <row r="2903">
          <cell r="B2903" t="str">
            <v>AE.52222</v>
          </cell>
          <cell r="C2903" t="str">
            <v xml:space="preserve">Xaây töôøng coù 10cm&lt; d &lt;=30cm, 4m &lt; h&lt;=16m baèng gaïch theû 4x8x19, vöõa XM maùc 25 </v>
          </cell>
          <cell r="D2903" t="str">
            <v>m³</v>
          </cell>
          <cell r="E2903">
            <v>1</v>
          </cell>
          <cell r="F2903">
            <v>392931</v>
          </cell>
          <cell r="G2903">
            <v>102614</v>
          </cell>
          <cell r="H2903">
            <v>10213</v>
          </cell>
        </row>
        <row r="2904">
          <cell r="B2904" t="str">
            <v>AE.52223</v>
          </cell>
          <cell r="C2904" t="str">
            <v>Xaây töôøng coù 10cm&lt; d &lt;=30cm, 4m &lt; h&lt;=16m baèng gaïch theû 4x8x19, vöõa XM maùc 50</v>
          </cell>
          <cell r="D2904" t="str">
            <v>m³</v>
          </cell>
          <cell r="E2904">
            <v>1</v>
          </cell>
          <cell r="F2904">
            <v>421228</v>
          </cell>
          <cell r="G2904">
            <v>102614</v>
          </cell>
          <cell r="H2904">
            <v>10213</v>
          </cell>
        </row>
        <row r="2905">
          <cell r="B2905" t="str">
            <v>AE.52224</v>
          </cell>
          <cell r="C2905" t="str">
            <v xml:space="preserve">Xaây töôøng coù 10cm&lt; d &lt;=30cm, 4m &lt; h&lt;=16m baèng gaïch theû 4x8x19, vöõa XM maùc 75 </v>
          </cell>
          <cell r="D2905" t="str">
            <v>m³</v>
          </cell>
          <cell r="E2905">
            <v>1</v>
          </cell>
          <cell r="F2905">
            <v>445357</v>
          </cell>
          <cell r="G2905">
            <v>102614</v>
          </cell>
          <cell r="H2905">
            <v>10213</v>
          </cell>
        </row>
        <row r="2906">
          <cell r="B2906" t="str">
            <v>AE.52225</v>
          </cell>
          <cell r="C2906" t="str">
            <v>Xaây töôøng coù 10cm&lt; d &lt;=30cm, 4m &lt; h&lt;=16m baèng gaïch theû 4x8x19, vöõa XM maùc 100</v>
          </cell>
          <cell r="D2906" t="str">
            <v>m³</v>
          </cell>
          <cell r="E2906">
            <v>1</v>
          </cell>
          <cell r="F2906">
            <v>463314</v>
          </cell>
          <cell r="G2906">
            <v>102614</v>
          </cell>
          <cell r="H2906">
            <v>10213</v>
          </cell>
        </row>
        <row r="2908">
          <cell r="B2908" t="str">
            <v>AE.52232</v>
          </cell>
          <cell r="C2908" t="str">
            <v xml:space="preserve">Xaây töôøng coù 10cm &lt; d &lt;=30cm, 16m &lt;h&lt;=50m baèng gaïch theû 4x8x19, vöõa XM maùc 25 </v>
          </cell>
          <cell r="D2908" t="str">
            <v>m³</v>
          </cell>
          <cell r="E2908">
            <v>1</v>
          </cell>
          <cell r="F2908">
            <v>392931</v>
          </cell>
          <cell r="G2908">
            <v>112876</v>
          </cell>
          <cell r="H2908">
            <v>49077</v>
          </cell>
        </row>
        <row r="2909">
          <cell r="B2909" t="str">
            <v>AE.52233</v>
          </cell>
          <cell r="C2909" t="str">
            <v>Xaây töôøng coù 10cm &lt; d &lt;=30cm, 16m &lt;h&lt;=50m baèng gaïch theû 4x8x19, vöõa XM maùc 50</v>
          </cell>
          <cell r="D2909" t="str">
            <v>m³</v>
          </cell>
          <cell r="E2909">
            <v>1</v>
          </cell>
          <cell r="F2909">
            <v>421228</v>
          </cell>
          <cell r="G2909">
            <v>112876</v>
          </cell>
          <cell r="H2909">
            <v>49077</v>
          </cell>
        </row>
        <row r="2910">
          <cell r="B2910" t="str">
            <v>AE.52234</v>
          </cell>
          <cell r="C2910" t="str">
            <v xml:space="preserve">Xaây töôøng coù 10cm &lt; d &lt;=30cm, 16m &lt;h&lt;=50m baèng gaïch theû 4x8x19, vöõa XM maùc 75 </v>
          </cell>
          <cell r="D2910" t="str">
            <v>m³</v>
          </cell>
          <cell r="E2910">
            <v>1</v>
          </cell>
          <cell r="F2910">
            <v>445357</v>
          </cell>
          <cell r="G2910">
            <v>112876</v>
          </cell>
          <cell r="H2910">
            <v>49077</v>
          </cell>
        </row>
        <row r="2911">
          <cell r="B2911" t="str">
            <v>AE.52235</v>
          </cell>
          <cell r="C2911" t="str">
            <v>Xaây töôøng coù 10cm &lt; d &lt;=30cm, 16m &lt;h&lt;=50m baèng gaïch theû 4x8x19, vöõa XM maùc 100</v>
          </cell>
          <cell r="D2911" t="str">
            <v>m³</v>
          </cell>
          <cell r="E2911">
            <v>1</v>
          </cell>
          <cell r="F2911">
            <v>463314</v>
          </cell>
          <cell r="G2911">
            <v>112876</v>
          </cell>
          <cell r="H2911">
            <v>49077</v>
          </cell>
        </row>
        <row r="2913">
          <cell r="B2913" t="str">
            <v>AE.52242</v>
          </cell>
          <cell r="C2913" t="str">
            <v xml:space="preserve">Xaây töôøng coù 10cm &lt; d &lt;=30cm, h &gt;50m baèng gaïch theû 4x8x19, vöõa XM maùc 25 </v>
          </cell>
          <cell r="D2913" t="str">
            <v>m³</v>
          </cell>
          <cell r="E2913">
            <v>1</v>
          </cell>
          <cell r="F2913">
            <v>392931</v>
          </cell>
          <cell r="G2913">
            <v>118006</v>
          </cell>
          <cell r="H2913">
            <v>66200</v>
          </cell>
        </row>
        <row r="2914">
          <cell r="B2914" t="str">
            <v>AE.52243</v>
          </cell>
          <cell r="C2914" t="str">
            <v>Xaây töôøng coù 10cm &lt; d &lt;=30cm, h &gt;50m baèng gaïch theû 4x8x19, vöõa XM maùc 50</v>
          </cell>
          <cell r="D2914" t="str">
            <v>m³</v>
          </cell>
          <cell r="E2914">
            <v>1</v>
          </cell>
          <cell r="F2914">
            <v>421228</v>
          </cell>
          <cell r="G2914">
            <v>118006</v>
          </cell>
          <cell r="H2914">
            <v>66200</v>
          </cell>
        </row>
        <row r="2915">
          <cell r="B2915" t="str">
            <v>AE.52244</v>
          </cell>
          <cell r="C2915" t="str">
            <v xml:space="preserve">Xaây töôøng coù 10cm &lt; d &lt;=30cm, h &gt;50m baèng gaïch theû 4x8x19, vöõa XM maùc 75 </v>
          </cell>
          <cell r="D2915" t="str">
            <v>m³</v>
          </cell>
          <cell r="E2915">
            <v>1</v>
          </cell>
          <cell r="F2915">
            <v>445357</v>
          </cell>
          <cell r="G2915">
            <v>118006</v>
          </cell>
          <cell r="H2915">
            <v>66200</v>
          </cell>
        </row>
        <row r="2916">
          <cell r="B2916" t="str">
            <v>AE.52245</v>
          </cell>
          <cell r="C2916" t="str">
            <v>Xaây töôøng coù 10cm &lt; d &lt;=30cm, h &gt;50m baèng gaïch theû 4x8x19, vöõa XM maùc 100</v>
          </cell>
          <cell r="D2916" t="str">
            <v>m³</v>
          </cell>
          <cell r="E2916">
            <v>1</v>
          </cell>
          <cell r="F2916">
            <v>463314</v>
          </cell>
          <cell r="G2916">
            <v>118006</v>
          </cell>
          <cell r="H2916">
            <v>66200</v>
          </cell>
        </row>
        <row r="2918">
          <cell r="B2918" t="str">
            <v>AE.52312</v>
          </cell>
          <cell r="C2918" t="str">
            <v xml:space="preserve">Xaây töôøng coù d &gt;30cm, h &lt;=4m baèng gaïch theû 4x8x19, vöõa XM maùc 25  </v>
          </cell>
          <cell r="D2918" t="str">
            <v>m³</v>
          </cell>
          <cell r="E2918">
            <v>1</v>
          </cell>
          <cell r="F2918">
            <v>384998</v>
          </cell>
          <cell r="G2918">
            <v>90774</v>
          </cell>
          <cell r="H2918">
            <v>2219</v>
          </cell>
        </row>
        <row r="2919">
          <cell r="B2919" t="str">
            <v>AE.52313</v>
          </cell>
          <cell r="C2919" t="str">
            <v>Xaây töôøng coù d &gt;30cm, h &lt;=4m baèng gaïch theû 4x8x19, vöõa XM maùc 50</v>
          </cell>
          <cell r="D2919" t="str">
            <v>m³</v>
          </cell>
          <cell r="E2919">
            <v>1</v>
          </cell>
          <cell r="F2919">
            <v>413782</v>
          </cell>
          <cell r="G2919">
            <v>90774</v>
          </cell>
          <cell r="H2919">
            <v>2219</v>
          </cell>
        </row>
        <row r="2920">
          <cell r="B2920" t="str">
            <v>AE.52314</v>
          </cell>
          <cell r="C2920" t="str">
            <v xml:space="preserve">Xaây töôøng coù d &gt;30cm, h &lt;=4m baèng gaïch theû 4x8x19, vöõa XM maùc 75  </v>
          </cell>
          <cell r="D2920" t="str">
            <v>m³</v>
          </cell>
          <cell r="E2920">
            <v>1</v>
          </cell>
          <cell r="F2920">
            <v>439176</v>
          </cell>
          <cell r="G2920">
            <v>90774</v>
          </cell>
          <cell r="H2920">
            <v>2219</v>
          </cell>
        </row>
        <row r="2921">
          <cell r="B2921" t="str">
            <v>AE.52315</v>
          </cell>
          <cell r="C2921" t="str">
            <v>Xaây töôøng coù d &gt;30cm, h &lt;=4m baèng gaïch theû 4x8x19, vöõa XM maùc 100</v>
          </cell>
          <cell r="D2921" t="str">
            <v>m³</v>
          </cell>
          <cell r="E2921">
            <v>1</v>
          </cell>
          <cell r="F2921">
            <v>464310</v>
          </cell>
          <cell r="G2921">
            <v>90774</v>
          </cell>
          <cell r="H2921">
            <v>2219</v>
          </cell>
        </row>
        <row r="2923">
          <cell r="B2923" t="str">
            <v>AE.52322</v>
          </cell>
          <cell r="C2923" t="str">
            <v xml:space="preserve">Xaây töôøng coù d &gt;30cm, 4m &lt; h&lt;=16m baèng gaïch theû 4x8x19, vöõa XM maùc 25  </v>
          </cell>
          <cell r="D2923" t="str">
            <v>m³</v>
          </cell>
          <cell r="E2923">
            <v>1</v>
          </cell>
          <cell r="F2923">
            <v>387673</v>
          </cell>
          <cell r="G2923">
            <v>98668</v>
          </cell>
          <cell r="H2923">
            <v>10340</v>
          </cell>
        </row>
        <row r="2924">
          <cell r="B2924" t="str">
            <v>AE.52323</v>
          </cell>
          <cell r="C2924" t="str">
            <v>Xaây töôøng coù d &gt;30cm, 4m &lt; h&lt;=16m baèng gaïch theû 4x8x19, vöõa XM maùc 50</v>
          </cell>
          <cell r="D2924" t="str">
            <v>m³</v>
          </cell>
          <cell r="E2924">
            <v>1</v>
          </cell>
          <cell r="F2924">
            <v>417741</v>
          </cell>
          <cell r="G2924">
            <v>98668</v>
          </cell>
          <cell r="H2924">
            <v>10340</v>
          </cell>
        </row>
        <row r="2925">
          <cell r="B2925" t="str">
            <v>AE.52324</v>
          </cell>
          <cell r="C2925" t="str">
            <v xml:space="preserve">Xaây töôøng coù d &gt;30cm, 4m &lt; h&lt;=16m baèng gaïch theû 4x8x19, vöõa XM maùc 75  </v>
          </cell>
          <cell r="D2925" t="str">
            <v>m³</v>
          </cell>
          <cell r="E2925">
            <v>1</v>
          </cell>
          <cell r="F2925">
            <v>443378</v>
          </cell>
          <cell r="G2925">
            <v>98668</v>
          </cell>
          <cell r="H2925">
            <v>10340</v>
          </cell>
        </row>
        <row r="2926">
          <cell r="B2926" t="str">
            <v>AE.52325</v>
          </cell>
          <cell r="C2926" t="str">
            <v>Xaây töôøng coù d &gt;30cm, 4m &lt; h&lt;=16m baèng gaïch theû 4x8x19, vöõa XM maùc 100</v>
          </cell>
          <cell r="D2926" t="str">
            <v>m³</v>
          </cell>
          <cell r="E2926">
            <v>1</v>
          </cell>
          <cell r="F2926">
            <v>462468</v>
          </cell>
          <cell r="G2926">
            <v>98668</v>
          </cell>
          <cell r="H2926">
            <v>10340</v>
          </cell>
        </row>
        <row r="2928">
          <cell r="B2928" t="str">
            <v>AE.52332</v>
          </cell>
          <cell r="C2928" t="str">
            <v xml:space="preserve">Xaây töôøng coù d &gt;30cm, 16m &lt;h&lt;=50m baèng gaïch theû 4x8x19, vöõa XM maùc 25  </v>
          </cell>
          <cell r="D2928" t="str">
            <v>m³</v>
          </cell>
          <cell r="E2928">
            <v>1</v>
          </cell>
          <cell r="F2928">
            <v>387673</v>
          </cell>
          <cell r="G2928">
            <v>108534</v>
          </cell>
          <cell r="H2928">
            <v>49205</v>
          </cell>
        </row>
        <row r="2929">
          <cell r="B2929" t="str">
            <v>AE.52333</v>
          </cell>
          <cell r="C2929" t="str">
            <v>Xaây töôøng coù d &gt;30cm, 16m &lt;h&lt;=50m baèng gaïch theû 4x8x19, vöõa XM maùc 50</v>
          </cell>
          <cell r="D2929" t="str">
            <v>m³</v>
          </cell>
          <cell r="E2929">
            <v>1</v>
          </cell>
          <cell r="F2929">
            <v>417741</v>
          </cell>
          <cell r="G2929">
            <v>108534</v>
          </cell>
          <cell r="H2929">
            <v>49205</v>
          </cell>
        </row>
        <row r="2930">
          <cell r="B2930" t="str">
            <v>AE.52334</v>
          </cell>
          <cell r="C2930" t="str">
            <v xml:space="preserve">Xaây töôøng coù d &gt;30cm, 16m &lt;h&lt;=50m baèng gaïch theû 4x8x19, vöõa XM maùc 75  </v>
          </cell>
          <cell r="D2930" t="str">
            <v>m³</v>
          </cell>
          <cell r="E2930">
            <v>1</v>
          </cell>
          <cell r="F2930">
            <v>443378</v>
          </cell>
          <cell r="G2930">
            <v>108534</v>
          </cell>
          <cell r="H2930">
            <v>49205</v>
          </cell>
        </row>
        <row r="2931">
          <cell r="B2931" t="str">
            <v>AE.52335</v>
          </cell>
          <cell r="C2931" t="str">
            <v>Xaây töôøng coù d &gt;30cm, 16m &lt;h&lt;=50m baèng gaïch theû 4x8x19, vöõa XM maùc 100</v>
          </cell>
          <cell r="D2931" t="str">
            <v>m³</v>
          </cell>
          <cell r="E2931">
            <v>1</v>
          </cell>
          <cell r="F2931">
            <v>462468</v>
          </cell>
          <cell r="G2931">
            <v>108534</v>
          </cell>
          <cell r="H2931">
            <v>49205</v>
          </cell>
        </row>
        <row r="2933">
          <cell r="B2933" t="str">
            <v>AE.52342</v>
          </cell>
          <cell r="C2933" t="str">
            <v xml:space="preserve">Xaây töôøng coù d &gt;30cm, h &gt;50m baèng gaïch theû 4x8x19, vöõa XM maùc 25  </v>
          </cell>
          <cell r="D2933" t="str">
            <v>m³</v>
          </cell>
          <cell r="E2933">
            <v>1</v>
          </cell>
          <cell r="F2933">
            <v>387673</v>
          </cell>
          <cell r="G2933">
            <v>113270</v>
          </cell>
          <cell r="H2933">
            <v>66327</v>
          </cell>
        </row>
        <row r="2934">
          <cell r="B2934" t="str">
            <v>AE.52343</v>
          </cell>
          <cell r="C2934" t="str">
            <v>Xaây töôøng coù d &gt;30cm, h &gt;50m baèng gaïch theû 4x8x19, vöõa XM maùc 50</v>
          </cell>
          <cell r="D2934" t="str">
            <v>m³</v>
          </cell>
          <cell r="E2934">
            <v>1</v>
          </cell>
          <cell r="F2934">
            <v>417741</v>
          </cell>
          <cell r="G2934">
            <v>113270</v>
          </cell>
          <cell r="H2934">
            <v>66327</v>
          </cell>
        </row>
        <row r="2935">
          <cell r="B2935" t="str">
            <v>AE.52344</v>
          </cell>
          <cell r="C2935" t="str">
            <v>Xaây töôøng coù d &gt;30cm, h &gt;50m baèng gaïch theû 4x8x19, vöõa XM maùc 75</v>
          </cell>
          <cell r="D2935" t="str">
            <v>m³</v>
          </cell>
          <cell r="E2935">
            <v>1</v>
          </cell>
          <cell r="F2935">
            <v>443378</v>
          </cell>
          <cell r="G2935">
            <v>113270</v>
          </cell>
          <cell r="H2935">
            <v>66327</v>
          </cell>
        </row>
        <row r="2936">
          <cell r="B2936" t="str">
            <v>AE.52345</v>
          </cell>
          <cell r="C2936" t="str">
            <v>Xaây töôøng coù d &gt;30cm, h &gt;50m baèng gaïch theû 4x8x19, vöõa XM maùc 100</v>
          </cell>
          <cell r="D2936" t="str">
            <v>m³</v>
          </cell>
          <cell r="E2936">
            <v>1</v>
          </cell>
          <cell r="F2936">
            <v>462468</v>
          </cell>
          <cell r="G2936">
            <v>113270</v>
          </cell>
          <cell r="H2936">
            <v>66327</v>
          </cell>
        </row>
        <row r="2938">
          <cell r="B2938" t="str">
            <v>AE.53112</v>
          </cell>
          <cell r="C2938" t="str">
            <v xml:space="preserve">Xaây truï coät, h &lt;=4m baèng gaïch theû 4x8x19, vöõa XM maùc 25  </v>
          </cell>
          <cell r="D2938" t="str">
            <v>m³</v>
          </cell>
          <cell r="E2938">
            <v>1</v>
          </cell>
          <cell r="F2938">
            <v>373348</v>
          </cell>
          <cell r="G2938">
            <v>184706</v>
          </cell>
          <cell r="H2938">
            <v>1902</v>
          </cell>
        </row>
        <row r="2939">
          <cell r="B2939" t="str">
            <v>AE.53113</v>
          </cell>
          <cell r="C2939" t="str">
            <v>Xaây truï coät, h &lt;=4m baèng gaïch theû 4x8x19, vöõa XM maùc 50</v>
          </cell>
          <cell r="D2939" t="str">
            <v>m³</v>
          </cell>
          <cell r="E2939">
            <v>1</v>
          </cell>
          <cell r="F2939">
            <v>401773</v>
          </cell>
          <cell r="G2939">
            <v>184706</v>
          </cell>
          <cell r="H2939">
            <v>1902</v>
          </cell>
        </row>
        <row r="2940">
          <cell r="B2940" t="str">
            <v>AE.53114</v>
          </cell>
          <cell r="C2940" t="str">
            <v xml:space="preserve">Xaây truï coät, h &lt;=4m baèng gaïch theû 4x8x19, vöõa XM maùc 75  </v>
          </cell>
          <cell r="D2940" t="str">
            <v>m³</v>
          </cell>
          <cell r="E2940">
            <v>1</v>
          </cell>
          <cell r="F2940">
            <v>426001</v>
          </cell>
          <cell r="G2940">
            <v>184706</v>
          </cell>
          <cell r="H2940">
            <v>1902</v>
          </cell>
        </row>
        <row r="2941">
          <cell r="B2941" t="str">
            <v>AE.53115</v>
          </cell>
          <cell r="C2941" t="str">
            <v>Xaây truï coät, h &lt;=4m baèng gaïch theû 4x8x19, vöõa XM maùc 100</v>
          </cell>
          <cell r="D2941" t="str">
            <v>m³</v>
          </cell>
          <cell r="E2941">
            <v>1</v>
          </cell>
          <cell r="F2941">
            <v>444044</v>
          </cell>
          <cell r="G2941">
            <v>184706</v>
          </cell>
          <cell r="H2941">
            <v>1902</v>
          </cell>
        </row>
        <row r="2943">
          <cell r="B2943" t="str">
            <v>AE.53122</v>
          </cell>
          <cell r="C2943" t="str">
            <v xml:space="preserve">Xaây truï coät, 4m &lt; h&lt;=16m baèng gaïch theû 4x8x19, vöõa XM maùc 25  </v>
          </cell>
          <cell r="D2943" t="str">
            <v>m³</v>
          </cell>
          <cell r="E2943">
            <v>1</v>
          </cell>
          <cell r="F2943">
            <v>375117</v>
          </cell>
          <cell r="G2943">
            <v>205228</v>
          </cell>
          <cell r="H2943">
            <v>10021</v>
          </cell>
        </row>
        <row r="2944">
          <cell r="B2944" t="str">
            <v>AE.53123</v>
          </cell>
          <cell r="C2944" t="str">
            <v>Xaây truï coät, 4m &lt; h&lt;=16m baèng gaïch theû 4x8x19, vöõa XM maùc 50</v>
          </cell>
          <cell r="D2944" t="str">
            <v>m³</v>
          </cell>
          <cell r="E2944">
            <v>1</v>
          </cell>
          <cell r="F2944">
            <v>403677</v>
          </cell>
          <cell r="G2944">
            <v>205228</v>
          </cell>
          <cell r="H2944">
            <v>10021</v>
          </cell>
        </row>
        <row r="2945">
          <cell r="B2945" t="str">
            <v>AE.53124</v>
          </cell>
          <cell r="C2945" t="str">
            <v xml:space="preserve">Xaây truï coät, 4m &lt; h&lt;=16m baèng gaïch theû 4x8x19, vöõa XM maùc 75  </v>
          </cell>
          <cell r="D2945" t="str">
            <v>m³</v>
          </cell>
          <cell r="E2945">
            <v>1</v>
          </cell>
          <cell r="F2945">
            <v>428020</v>
          </cell>
          <cell r="G2945">
            <v>205228</v>
          </cell>
          <cell r="H2945">
            <v>10021</v>
          </cell>
        </row>
        <row r="2946">
          <cell r="B2946" t="str">
            <v>AE.53125</v>
          </cell>
          <cell r="C2946" t="str">
            <v>Xaây truï coät, 4m &lt; h&lt;=16m baèng gaïch theû 4x8x19, vöõa XM maùc 100</v>
          </cell>
          <cell r="D2946" t="str">
            <v>m³</v>
          </cell>
          <cell r="E2946">
            <v>1</v>
          </cell>
          <cell r="F2946">
            <v>446149</v>
          </cell>
          <cell r="G2946">
            <v>205228</v>
          </cell>
          <cell r="H2946">
            <v>10021</v>
          </cell>
        </row>
        <row r="2948">
          <cell r="B2948" t="str">
            <v>AE.53132</v>
          </cell>
          <cell r="C2948" t="str">
            <v xml:space="preserve">Xaây truï coät, 16m &lt;h&lt;=50m baèng gaïch theû 4x8x19, vöõa XM maùc 25  </v>
          </cell>
          <cell r="D2948" t="str">
            <v>m³</v>
          </cell>
          <cell r="E2948">
            <v>1</v>
          </cell>
          <cell r="F2948">
            <v>375117</v>
          </cell>
          <cell r="G2948">
            <v>225751</v>
          </cell>
          <cell r="H2948">
            <v>48886</v>
          </cell>
        </row>
        <row r="2949">
          <cell r="B2949" t="str">
            <v>AE.53133</v>
          </cell>
          <cell r="C2949" t="str">
            <v>Xaây truï coät, 16m &lt;h&lt;=50m baèng gaïch theû 4x8x19, vöõa XM maùc 50</v>
          </cell>
          <cell r="D2949" t="str">
            <v>m³</v>
          </cell>
          <cell r="E2949">
            <v>1</v>
          </cell>
          <cell r="F2949">
            <v>403677</v>
          </cell>
          <cell r="G2949">
            <v>225751</v>
          </cell>
          <cell r="H2949">
            <v>48886</v>
          </cell>
        </row>
        <row r="2950">
          <cell r="B2950" t="str">
            <v>AE.53134</v>
          </cell>
          <cell r="C2950" t="str">
            <v xml:space="preserve">Xaây truï coät, 16m &lt;h&lt;=50m baèng gaïch theû 4x8x19, vöõa XM maùc 75  </v>
          </cell>
          <cell r="D2950" t="str">
            <v>m³</v>
          </cell>
          <cell r="E2950">
            <v>1</v>
          </cell>
          <cell r="F2950">
            <v>428020</v>
          </cell>
          <cell r="G2950">
            <v>225751</v>
          </cell>
          <cell r="H2950">
            <v>48886</v>
          </cell>
        </row>
        <row r="2951">
          <cell r="B2951" t="str">
            <v>AE.53135</v>
          </cell>
          <cell r="C2951" t="str">
            <v>Xaây truï coät, 16m &lt;h&lt;=50m baèng gaïch theû 4x8x19, vöõa XM maùc 100</v>
          </cell>
          <cell r="D2951" t="str">
            <v>m³</v>
          </cell>
          <cell r="E2951">
            <v>1</v>
          </cell>
          <cell r="F2951">
            <v>446149</v>
          </cell>
          <cell r="G2951">
            <v>225751</v>
          </cell>
          <cell r="H2951">
            <v>48886</v>
          </cell>
        </row>
        <row r="2953">
          <cell r="B2953" t="str">
            <v>AE.53142</v>
          </cell>
          <cell r="C2953" t="str">
            <v xml:space="preserve">Xaây truï coät, h &gt;50m baèng gaïch theû 4x8x19, vöõa XM maùc 25  </v>
          </cell>
          <cell r="D2953" t="str">
            <v>m³</v>
          </cell>
          <cell r="E2953">
            <v>1</v>
          </cell>
          <cell r="F2953">
            <v>375117</v>
          </cell>
          <cell r="G2953">
            <v>236013</v>
          </cell>
          <cell r="H2953">
            <v>66009</v>
          </cell>
        </row>
        <row r="2954">
          <cell r="B2954" t="str">
            <v>AE.53143</v>
          </cell>
          <cell r="C2954" t="str">
            <v>Xaây truï coät, h &gt;50m baèng gaïch theû 4x8x19, vöõa XM maùc 50</v>
          </cell>
          <cell r="D2954" t="str">
            <v>m³</v>
          </cell>
          <cell r="E2954">
            <v>1</v>
          </cell>
          <cell r="F2954">
            <v>403677</v>
          </cell>
          <cell r="G2954">
            <v>236013</v>
          </cell>
          <cell r="H2954">
            <v>66009</v>
          </cell>
        </row>
        <row r="2955">
          <cell r="B2955" t="str">
            <v>AE.53144</v>
          </cell>
          <cell r="C2955" t="str">
            <v xml:space="preserve">Xaây truï coät, h &gt;50m baèng gaïch theû 4x8x19, vöõa XM maùc 75  </v>
          </cell>
          <cell r="D2955" t="str">
            <v>m³</v>
          </cell>
          <cell r="E2955">
            <v>1</v>
          </cell>
          <cell r="F2955">
            <v>428020</v>
          </cell>
          <cell r="G2955">
            <v>236013</v>
          </cell>
          <cell r="H2955">
            <v>66009</v>
          </cell>
        </row>
        <row r="2956">
          <cell r="B2956" t="str">
            <v>AE.53145</v>
          </cell>
          <cell r="C2956" t="str">
            <v>Xaây truï coät, h &gt;50m baèng gaïch theû 4x8x19, vöõa XM maùc 100</v>
          </cell>
          <cell r="D2956" t="str">
            <v>m³</v>
          </cell>
          <cell r="E2956">
            <v>1</v>
          </cell>
          <cell r="F2956">
            <v>446149</v>
          </cell>
          <cell r="G2956">
            <v>236013</v>
          </cell>
          <cell r="H2956">
            <v>66009</v>
          </cell>
        </row>
        <row r="2958">
          <cell r="B2958" t="str">
            <v>AE.54112</v>
          </cell>
          <cell r="C2958" t="str">
            <v xml:space="preserve">Xaây caùc boä phaän keát caáu phöùc taïp coù h &lt;=4m baèng gaïch theû 4x8x19, vöõa XM maùc 25  </v>
          </cell>
          <cell r="D2958" t="str">
            <v>m³</v>
          </cell>
          <cell r="E2958">
            <v>1</v>
          </cell>
          <cell r="F2958">
            <v>383044</v>
          </cell>
          <cell r="G2958">
            <v>184706</v>
          </cell>
          <cell r="H2958">
            <v>1902</v>
          </cell>
        </row>
        <row r="2959">
          <cell r="B2959" t="str">
            <v>AE.54113</v>
          </cell>
          <cell r="C2959" t="str">
            <v>Xaây caùc boä phaän keát caáu phöùc taïp coù h &lt;=4m baèng gaïch theû 4x8x19, vöõa XM maùc 50</v>
          </cell>
          <cell r="D2959" t="str">
            <v>m³</v>
          </cell>
          <cell r="E2959">
            <v>1</v>
          </cell>
          <cell r="F2959">
            <v>411335</v>
          </cell>
          <cell r="G2959">
            <v>184706</v>
          </cell>
          <cell r="H2959">
            <v>1902</v>
          </cell>
        </row>
        <row r="2960">
          <cell r="B2960" t="str">
            <v>AE.54114</v>
          </cell>
          <cell r="C2960" t="str">
            <v>Xaây caùc boä phaän keát caáu phöùc taïp coù h &lt;=4m baèng gaïch theû 4x8x19, vöõa XM maùc 75</v>
          </cell>
          <cell r="D2960" t="str">
            <v>m³</v>
          </cell>
          <cell r="E2960">
            <v>1</v>
          </cell>
          <cell r="F2960">
            <v>435448</v>
          </cell>
          <cell r="G2960">
            <v>184706</v>
          </cell>
          <cell r="H2960">
            <v>1902</v>
          </cell>
        </row>
        <row r="2961">
          <cell r="B2961" t="str">
            <v>AE.54115</v>
          </cell>
          <cell r="C2961" t="str">
            <v>Xaây caùc boä phaän keát caáu phöùc taïp coù h &lt;=4m baèng gaïch theû 4x8x19, vöõa XM maùc 100</v>
          </cell>
          <cell r="D2961" t="str">
            <v>m³</v>
          </cell>
          <cell r="E2961">
            <v>1</v>
          </cell>
          <cell r="F2961">
            <v>453406</v>
          </cell>
          <cell r="G2961">
            <v>184706</v>
          </cell>
          <cell r="H2961">
            <v>1902</v>
          </cell>
        </row>
        <row r="2963">
          <cell r="B2963" t="str">
            <v>AE.54122</v>
          </cell>
          <cell r="C2963" t="str">
            <v xml:space="preserve">Xaây caùc boä phaän keát caáu phöùc taïp coù 4m &lt; h&lt;=16m baèng gaïch theû 4x8x19, vöõa XM maùc 25  </v>
          </cell>
          <cell r="D2963" t="str">
            <v>m³</v>
          </cell>
          <cell r="E2963">
            <v>1</v>
          </cell>
          <cell r="F2963">
            <v>384868</v>
          </cell>
          <cell r="G2963">
            <v>205228</v>
          </cell>
          <cell r="H2963">
            <v>10021</v>
          </cell>
        </row>
        <row r="2964">
          <cell r="B2964" t="str">
            <v>AE.54123</v>
          </cell>
          <cell r="C2964" t="str">
            <v>Xaây caùc boä phaän keát caáu phöùc taïp coù 4m &lt; h&lt;=16m baèng gaïch theû 4x8x19, vöõa XM maùc 50</v>
          </cell>
          <cell r="D2964" t="str">
            <v>m³</v>
          </cell>
          <cell r="E2964">
            <v>1</v>
          </cell>
          <cell r="F2964">
            <v>413293</v>
          </cell>
          <cell r="G2964">
            <v>205228</v>
          </cell>
          <cell r="H2964">
            <v>10021</v>
          </cell>
        </row>
        <row r="2965">
          <cell r="B2965" t="str">
            <v>AE.54124</v>
          </cell>
          <cell r="C2965" t="str">
            <v xml:space="preserve">Xaây caùc boä phaän keát caáu phöùc taïp coù 4m &lt; h&lt;=16m baèng gaïch theû 4x8x19, vöõa XM maùc 75  </v>
          </cell>
          <cell r="D2965" t="str">
            <v>m³</v>
          </cell>
          <cell r="E2965">
            <v>1</v>
          </cell>
          <cell r="F2965">
            <v>437521</v>
          </cell>
          <cell r="G2965">
            <v>205228</v>
          </cell>
          <cell r="H2965">
            <v>10021</v>
          </cell>
        </row>
        <row r="2966">
          <cell r="B2966" t="str">
            <v>AE.54125</v>
          </cell>
          <cell r="C2966" t="str">
            <v>Xaây caùc boä phaän keát caáu phöùc taïp coù 4m &lt; h&lt;=16m baèng gaïch theû 4x8x19, vöõa XM maùc 100</v>
          </cell>
          <cell r="D2966" t="str">
            <v>m³</v>
          </cell>
          <cell r="E2966">
            <v>1</v>
          </cell>
          <cell r="F2966">
            <v>455565</v>
          </cell>
          <cell r="G2966">
            <v>205228</v>
          </cell>
          <cell r="H2966">
            <v>10021</v>
          </cell>
        </row>
        <row r="2968">
          <cell r="B2968" t="str">
            <v>AE.54132</v>
          </cell>
          <cell r="C2968" t="str">
            <v xml:space="preserve">Xaây caùc boä phaän coù keát caáu phöùc taïp 16m &lt;h&lt;=50m baèng gaïch theû 4x8x19, vöõa XM maùc 25   </v>
          </cell>
          <cell r="D2968" t="str">
            <v>m³</v>
          </cell>
          <cell r="E2968">
            <v>1</v>
          </cell>
          <cell r="F2968">
            <v>384868</v>
          </cell>
          <cell r="G2968">
            <v>225751</v>
          </cell>
          <cell r="H2968">
            <v>48886</v>
          </cell>
        </row>
        <row r="2969">
          <cell r="B2969" t="str">
            <v>AE.54133</v>
          </cell>
          <cell r="C2969" t="str">
            <v>Xaây caùc boä phaän coù keát caáu phöùc taïp 16m &lt;h&lt;=50m baèng gaïch theû 4x8x19, vöõa XM maùc 50</v>
          </cell>
          <cell r="D2969" t="str">
            <v>m³</v>
          </cell>
          <cell r="E2969">
            <v>1</v>
          </cell>
          <cell r="F2969">
            <v>413293</v>
          </cell>
          <cell r="G2969">
            <v>225751</v>
          </cell>
          <cell r="H2969">
            <v>48886</v>
          </cell>
        </row>
        <row r="2970">
          <cell r="B2970" t="str">
            <v>AE.54134</v>
          </cell>
          <cell r="C2970" t="str">
            <v>Xaây caùc boä phaän coù keát caáu phöùc taïp 16m &lt;h&lt;=50m baèng gaïch theû 4x8x19, vöõa XM maùc 75</v>
          </cell>
          <cell r="D2970" t="str">
            <v>m³</v>
          </cell>
          <cell r="E2970">
            <v>1</v>
          </cell>
          <cell r="F2970">
            <v>437521</v>
          </cell>
          <cell r="G2970">
            <v>225751</v>
          </cell>
          <cell r="H2970">
            <v>48886</v>
          </cell>
        </row>
        <row r="2971">
          <cell r="B2971" t="str">
            <v>AE.54135</v>
          </cell>
          <cell r="C2971" t="str">
            <v>Xaây caùc boä phaän coù keát caáu phöùc taïp 16m &lt;h&lt;=50m baèng gaïch theû 4x8x19, vöõa XM maùc 100</v>
          </cell>
          <cell r="D2971" t="str">
            <v>m³</v>
          </cell>
          <cell r="E2971">
            <v>1</v>
          </cell>
          <cell r="F2971">
            <v>455565</v>
          </cell>
          <cell r="G2971">
            <v>225751</v>
          </cell>
          <cell r="H2971">
            <v>48886</v>
          </cell>
        </row>
        <row r="2973">
          <cell r="B2973" t="str">
            <v>AE.54142</v>
          </cell>
          <cell r="C2973" t="str">
            <v xml:space="preserve">Xaây caùc boä phaän coù keát caáu phöùc taïp coù  h &gt;50m baèng gaïch theû 4x8x19, vöõa XM maùc 25    </v>
          </cell>
          <cell r="D2973" t="str">
            <v>m³</v>
          </cell>
          <cell r="E2973">
            <v>1</v>
          </cell>
          <cell r="F2973">
            <v>384868</v>
          </cell>
          <cell r="G2973">
            <v>236013</v>
          </cell>
          <cell r="H2973">
            <v>66009</v>
          </cell>
        </row>
        <row r="2974">
          <cell r="B2974" t="str">
            <v>AE.54143</v>
          </cell>
          <cell r="C2974" t="str">
            <v>Xaây caùc boä phaän coù keát caáu phöùc taïp coù  h &gt;50m baèng gaïch theû 4x8x19, vöõa XM maùc 50</v>
          </cell>
          <cell r="D2974" t="str">
            <v>m³</v>
          </cell>
          <cell r="E2974">
            <v>1</v>
          </cell>
          <cell r="F2974">
            <v>413293</v>
          </cell>
          <cell r="G2974">
            <v>236013</v>
          </cell>
          <cell r="H2974">
            <v>66009</v>
          </cell>
        </row>
        <row r="2975">
          <cell r="B2975" t="str">
            <v>AE.54144</v>
          </cell>
          <cell r="C2975" t="str">
            <v>Xaây caùc boä phaän coù keát caáu phöùc taïp coù  h &gt;50m baèng gaïch theû 4x8x19, vöõa XM maùc 75</v>
          </cell>
          <cell r="D2975" t="str">
            <v>m³</v>
          </cell>
          <cell r="E2975">
            <v>1</v>
          </cell>
          <cell r="F2975">
            <v>437521</v>
          </cell>
          <cell r="G2975">
            <v>236013</v>
          </cell>
          <cell r="H2975">
            <v>66009</v>
          </cell>
        </row>
        <row r="2976">
          <cell r="B2976" t="str">
            <v>AE.54145</v>
          </cell>
          <cell r="C2976" t="str">
            <v>Xaây caùc boä phaän coù keát caáu phöùc taïp coù  h &gt;50m baèng gaïch theû 4x8x19, vöõa XM maùc 100</v>
          </cell>
          <cell r="D2976" t="str">
            <v>m³</v>
          </cell>
          <cell r="E2976">
            <v>1</v>
          </cell>
          <cell r="F2976">
            <v>455565</v>
          </cell>
          <cell r="G2976">
            <v>236013</v>
          </cell>
          <cell r="H2976">
            <v>66009</v>
          </cell>
        </row>
        <row r="2978">
          <cell r="B2978" t="str">
            <v>AE.61112</v>
          </cell>
          <cell r="C2978" t="str">
            <v>Xaây töôøng coù d &lt;=10cm, h &lt;=4m VXM caùt mòn maùc 25 - moâ ñun ñoä lôùn MI=1,5-2</v>
          </cell>
          <cell r="D2978" t="str">
            <v>m³</v>
          </cell>
          <cell r="E2978">
            <v>1</v>
          </cell>
          <cell r="F2978">
            <v>248720</v>
          </cell>
          <cell r="G2978">
            <v>60385</v>
          </cell>
          <cell r="H2978">
            <v>1522</v>
          </cell>
        </row>
        <row r="2979">
          <cell r="B2979" t="str">
            <v>AE.61113</v>
          </cell>
          <cell r="C2979" t="str">
            <v>Xaây töôøng coù d &lt;=10cm, h &lt;=4m VXM caùt mòn maùc 50 - moâ ñun ñoä lôùn MI=1,5-2</v>
          </cell>
          <cell r="D2979" t="str">
            <v>m³</v>
          </cell>
          <cell r="E2979">
            <v>1</v>
          </cell>
          <cell r="F2979">
            <v>261780</v>
          </cell>
          <cell r="G2979">
            <v>60385</v>
          </cell>
          <cell r="H2979">
            <v>1522</v>
          </cell>
        </row>
        <row r="2980">
          <cell r="B2980" t="str">
            <v>AE.61114</v>
          </cell>
          <cell r="C2980" t="str">
            <v>Xaây töôøng coù d &lt;=10cm, h &lt;=4m VXM caùt mòn maùc 75 - moâ ñun ñoä lôùn MI=1,5-2</v>
          </cell>
          <cell r="D2980" t="str">
            <v>m³</v>
          </cell>
          <cell r="E2980">
            <v>1</v>
          </cell>
          <cell r="F2980">
            <v>272915</v>
          </cell>
          <cell r="G2980">
            <v>60385</v>
          </cell>
          <cell r="H2980">
            <v>1522</v>
          </cell>
        </row>
        <row r="2981">
          <cell r="B2981" t="str">
            <v>AE.61115</v>
          </cell>
          <cell r="C2981" t="str">
            <v>Xaây töôøng coù d &lt;=10cm, h &lt;=4m VXM maùc 100, moâ ñun ñoä lôùn ML=1,5-2,0</v>
          </cell>
          <cell r="D2981" t="str">
            <v>m³</v>
          </cell>
          <cell r="E2981">
            <v>1</v>
          </cell>
          <cell r="F2981">
            <v>281205</v>
          </cell>
          <cell r="G2981">
            <v>60385</v>
          </cell>
          <cell r="H2981">
            <v>1522</v>
          </cell>
        </row>
        <row r="2982">
          <cell r="B2982" t="str">
            <v>AE.61122</v>
          </cell>
          <cell r="C2982" t="str">
            <v>Xaây töôøng coù d &lt;=10cm, h &gt;4 ñeán &lt;=16m VXM caùt mòn maùc 25 - moâ ñun ñoä lôùn MI=1,5-2</v>
          </cell>
          <cell r="D2982" t="str">
            <v>m³</v>
          </cell>
          <cell r="E2982">
            <v>1</v>
          </cell>
          <cell r="F2982">
            <v>249893</v>
          </cell>
          <cell r="G2982">
            <v>66699</v>
          </cell>
          <cell r="H2982">
            <v>5584</v>
          </cell>
        </row>
        <row r="2983">
          <cell r="B2983" t="str">
            <v>AE.61123</v>
          </cell>
          <cell r="C2983" t="str">
            <v>Xaây töôøng coù d &lt;=10cm, h &gt;4 ñeán &lt;=16m VXM caùt mòn maùc 50 - moâ ñun ñoä lôùn MI=1,5-2</v>
          </cell>
          <cell r="D2983" t="str">
            <v>m³</v>
          </cell>
          <cell r="E2983">
            <v>1</v>
          </cell>
          <cell r="F2983">
            <v>263015</v>
          </cell>
          <cell r="G2983">
            <v>66699</v>
          </cell>
          <cell r="H2983">
            <v>5584</v>
          </cell>
        </row>
        <row r="2984">
          <cell r="B2984" t="str">
            <v>AE.61124</v>
          </cell>
          <cell r="C2984" t="str">
            <v>Xaây töôøng coù d &lt;=10cm, h &gt;4 ñeán &lt;=16m VXM caùt mòn maùc 75 - moâ ñun ñoä lôùn MI=1,5-2</v>
          </cell>
          <cell r="D2984" t="str">
            <v>m³</v>
          </cell>
          <cell r="E2984">
            <v>1</v>
          </cell>
          <cell r="F2984">
            <v>274202</v>
          </cell>
          <cell r="G2984">
            <v>66699</v>
          </cell>
          <cell r="H2984">
            <v>5584</v>
          </cell>
        </row>
        <row r="2985">
          <cell r="B2985" t="str">
            <v>AE.61125</v>
          </cell>
          <cell r="C2985" t="str">
            <v>Xaây töôøng coù d &lt;=10cm, h &gt;4 ñeán &lt;=16m VXM maùc 100, moâ ñun ñoä lôùn ML=1,5-2,0</v>
          </cell>
          <cell r="D2985" t="str">
            <v>m³</v>
          </cell>
          <cell r="E2985">
            <v>1</v>
          </cell>
          <cell r="F2985">
            <v>282531</v>
          </cell>
          <cell r="G2985">
            <v>66699</v>
          </cell>
          <cell r="H2985">
            <v>5584</v>
          </cell>
        </row>
        <row r="2986">
          <cell r="B2986" t="str">
            <v>AE.61132</v>
          </cell>
          <cell r="C2986" t="str">
            <v>Xaây töôøng coù d &lt;=10cm, 16m &lt;h&lt;=50m VXM caùt mòn maùc 25 - moâ ñun ñoä lôùn MI=1,5-2</v>
          </cell>
          <cell r="D2986" t="str">
            <v>m³</v>
          </cell>
          <cell r="E2986">
            <v>1</v>
          </cell>
          <cell r="F2986">
            <v>249893</v>
          </cell>
          <cell r="G2986">
            <v>73014</v>
          </cell>
          <cell r="H2986">
            <v>48504</v>
          </cell>
        </row>
        <row r="2987">
          <cell r="B2987" t="str">
            <v>AE.61133</v>
          </cell>
          <cell r="C2987" t="str">
            <v>Xaây töôøng coù d &lt;=10cm, 16m &lt;h&lt;=50m VXM caùt mòn maùc 50 - moâ ñun ñoä lôùn MI=1,5-2</v>
          </cell>
          <cell r="D2987" t="str">
            <v>m³</v>
          </cell>
          <cell r="E2987">
            <v>1</v>
          </cell>
          <cell r="F2987">
            <v>263015</v>
          </cell>
          <cell r="G2987">
            <v>73014</v>
          </cell>
          <cell r="H2987">
            <v>48504</v>
          </cell>
        </row>
        <row r="2988">
          <cell r="B2988" t="str">
            <v>AE.61134</v>
          </cell>
          <cell r="C2988" t="str">
            <v>Xaây töôøng coù d &lt;=10cm, 16m &lt;h&lt;=50m VXM caùt mòn maùc 75 - moâ ñun ñoä lôùn MI=1,5-2</v>
          </cell>
          <cell r="D2988" t="str">
            <v>m³</v>
          </cell>
          <cell r="E2988">
            <v>1</v>
          </cell>
          <cell r="F2988">
            <v>274202</v>
          </cell>
          <cell r="G2988">
            <v>73014</v>
          </cell>
          <cell r="H2988">
            <v>48504</v>
          </cell>
        </row>
        <row r="2989">
          <cell r="B2989" t="str">
            <v>AE.61135</v>
          </cell>
          <cell r="C2989" t="str">
            <v>Xaây töôøng coù d &lt;=10cm, 16m &lt;h&lt;=50m VXM maùc 100, moâ ñun ñoä lôùn ML=1,5-2,0</v>
          </cell>
          <cell r="D2989" t="str">
            <v>m³</v>
          </cell>
          <cell r="E2989">
            <v>1</v>
          </cell>
          <cell r="F2989">
            <v>282531</v>
          </cell>
          <cell r="G2989">
            <v>73014</v>
          </cell>
          <cell r="H2989">
            <v>48504</v>
          </cell>
        </row>
        <row r="2990">
          <cell r="B2990" t="str">
            <v>AE.61142</v>
          </cell>
          <cell r="C2990" t="str">
            <v>Xaây töôøng coù d &lt;=10cm, 16m &lt;h&lt;=50m VXM caùt mòn maùc 25 - moâ ñun ñoä lôùn MI=1,5-2</v>
          </cell>
          <cell r="D2990" t="str">
            <v>m³</v>
          </cell>
          <cell r="E2990">
            <v>1</v>
          </cell>
          <cell r="F2990">
            <v>249893</v>
          </cell>
          <cell r="G2990">
            <v>76566</v>
          </cell>
          <cell r="H2990">
            <v>65626</v>
          </cell>
        </row>
        <row r="2991">
          <cell r="B2991" t="str">
            <v>AE.61143</v>
          </cell>
          <cell r="C2991" t="str">
            <v>Xaây töôøng coù d &lt;=10cm, 16m &lt;h&lt;=50m VXM caùt mòn maùc 50 - moâ ñun ñoä lôùn MI=1,5-2</v>
          </cell>
          <cell r="D2991" t="str">
            <v>m³</v>
          </cell>
          <cell r="E2991">
            <v>1</v>
          </cell>
          <cell r="F2991">
            <v>263015</v>
          </cell>
          <cell r="G2991">
            <v>76566</v>
          </cell>
          <cell r="H2991">
            <v>65626</v>
          </cell>
        </row>
        <row r="2992">
          <cell r="B2992" t="str">
            <v>AE.61144</v>
          </cell>
          <cell r="C2992" t="str">
            <v>Xaây töôøng coù d &lt;=10cm, 16m &lt;h&lt;=50m VXM caùt mòn maùc 75 - moâ ñun ñoä lôùn MI=1,5-2</v>
          </cell>
          <cell r="D2992" t="str">
            <v>m³</v>
          </cell>
          <cell r="E2992">
            <v>1</v>
          </cell>
          <cell r="F2992">
            <v>274202</v>
          </cell>
          <cell r="G2992">
            <v>76566</v>
          </cell>
          <cell r="H2992">
            <v>65626</v>
          </cell>
        </row>
        <row r="2993">
          <cell r="B2993" t="str">
            <v>AE.61145</v>
          </cell>
          <cell r="C2993" t="str">
            <v>Xaây töôøng coù d &lt;=10cm, 16m &lt;h&lt;=50m VXM maùc 100, moâ ñun ñoä lôùn ML=1,5-2,0</v>
          </cell>
          <cell r="D2993" t="str">
            <v>m³</v>
          </cell>
          <cell r="E2993">
            <v>1</v>
          </cell>
          <cell r="F2993">
            <v>282531</v>
          </cell>
          <cell r="G2993">
            <v>76566</v>
          </cell>
          <cell r="H2993">
            <v>65626</v>
          </cell>
        </row>
        <row r="2994">
          <cell r="B2994" t="str">
            <v>AE.61212</v>
          </cell>
          <cell r="C2994" t="str">
            <v>Xaây töôøng coù d &gt; 10 ñeán &lt;=30cm, h &lt;=4m VXM caùt mòn maùc 25 - moâ ñun ñoä lôùn MI=1,5-2</v>
          </cell>
          <cell r="D2994" t="str">
            <v>m³</v>
          </cell>
          <cell r="E2994">
            <v>1</v>
          </cell>
          <cell r="F2994">
            <v>244551</v>
          </cell>
          <cell r="G2994">
            <v>54464</v>
          </cell>
          <cell r="H2994">
            <v>1522</v>
          </cell>
        </row>
        <row r="2995">
          <cell r="B2995" t="str">
            <v>AE.61213</v>
          </cell>
          <cell r="C2995" t="str">
            <v>Xaây töôøng coù d &gt; 10 ñeán &lt;=30cm, h &lt;=4m VXM caùt mòn maùc 50 - moâ ñun ñoä lôùn MI=1,5-2</v>
          </cell>
          <cell r="D2995" t="str">
            <v>m³</v>
          </cell>
          <cell r="E2995">
            <v>1</v>
          </cell>
          <cell r="F2995">
            <v>258782</v>
          </cell>
          <cell r="G2995">
            <v>54464</v>
          </cell>
          <cell r="H2995">
            <v>1522</v>
          </cell>
        </row>
        <row r="2996">
          <cell r="B2996" t="str">
            <v>AE.61214</v>
          </cell>
          <cell r="C2996" t="str">
            <v>Xaây töôøng coù d &gt; 10 ñeán &lt;=30cm, h &lt;=4m VXM caùt mòn maùc 75 - moâ ñun ñoä lôùn MI=1,5-2</v>
          </cell>
          <cell r="D2996" t="str">
            <v>m³</v>
          </cell>
          <cell r="E2996">
            <v>1</v>
          </cell>
          <cell r="F2996">
            <v>270918</v>
          </cell>
          <cell r="G2996">
            <v>54464</v>
          </cell>
          <cell r="H2996">
            <v>1522</v>
          </cell>
        </row>
        <row r="2997">
          <cell r="B2997" t="str">
            <v>AE.61215</v>
          </cell>
          <cell r="C2997" t="str">
            <v>Xaây töôøng coù d &gt; 10 ñeán &lt;=30cm, h &lt;=4m VXM maùc 100, moâ ñun ñoä lôùn ML=1,5-2,0</v>
          </cell>
          <cell r="D2997" t="str">
            <v>m³</v>
          </cell>
          <cell r="E2997">
            <v>1</v>
          </cell>
          <cell r="F2997">
            <v>279947</v>
          </cell>
          <cell r="G2997">
            <v>54464</v>
          </cell>
          <cell r="H2997">
            <v>1522</v>
          </cell>
        </row>
        <row r="2998">
          <cell r="B2998" t="str">
            <v>AE.61222</v>
          </cell>
          <cell r="C2998" t="str">
            <v>Xaây töôøng coù 10cm &lt; d &lt;=30cm, h &gt;4 ñeán &lt;=16m VXM caùt mòn maùc 25 - moâ ñun ñoä lôùn MI=1,5-2</v>
          </cell>
          <cell r="D2998" t="str">
            <v>m³</v>
          </cell>
          <cell r="E2998">
            <v>1</v>
          </cell>
          <cell r="F2998">
            <v>246880</v>
          </cell>
          <cell r="G2998">
            <v>56043</v>
          </cell>
          <cell r="H2998">
            <v>5584</v>
          </cell>
        </row>
        <row r="2999">
          <cell r="B2999" t="str">
            <v>AE.61223</v>
          </cell>
          <cell r="C2999" t="str">
            <v>Xaây töôøng coù 10cm &lt; d &lt;=30cm, h &gt;4 ñeán &lt;=16m VXM caùt mòn maùc 50 - moâ ñun ñoä lôùn MI=1,5-2</v>
          </cell>
          <cell r="D2999" t="str">
            <v>m³</v>
          </cell>
          <cell r="E2999">
            <v>1</v>
          </cell>
          <cell r="F2999">
            <v>261246</v>
          </cell>
          <cell r="G2999">
            <v>56043</v>
          </cell>
          <cell r="H2999">
            <v>5584</v>
          </cell>
        </row>
        <row r="3000">
          <cell r="B3000" t="str">
            <v>AE.61224</v>
          </cell>
          <cell r="C3000" t="str">
            <v>Xaây töôøng coù 10cm &lt; d &lt;=30cm, h &gt;4 ñeán &lt;=16m VXM caùt mòn maùc 75 - moâ ñun ñoä lôùn MI=1,5-2</v>
          </cell>
          <cell r="D3000" t="str">
            <v>m³</v>
          </cell>
          <cell r="E3000">
            <v>1</v>
          </cell>
          <cell r="F3000">
            <v>273498</v>
          </cell>
          <cell r="G3000">
            <v>56043</v>
          </cell>
          <cell r="H3000">
            <v>5584</v>
          </cell>
        </row>
        <row r="3001">
          <cell r="B3001" t="str">
            <v>AE.61225</v>
          </cell>
          <cell r="C3001" t="str">
            <v>Xaây töôøng coù 10cm &lt; d &lt;=30cm, h &gt;4 ñeán &lt;=16m VXM maùc 100, moâ ñun ñoä lôùn ML=1,5-2,0</v>
          </cell>
          <cell r="D3001" t="str">
            <v>m³</v>
          </cell>
          <cell r="E3001">
            <v>1</v>
          </cell>
          <cell r="F3001">
            <v>282613</v>
          </cell>
          <cell r="G3001">
            <v>56043</v>
          </cell>
          <cell r="H3001">
            <v>5584</v>
          </cell>
        </row>
        <row r="3002">
          <cell r="B3002" t="str">
            <v>AE.61232</v>
          </cell>
          <cell r="C3002" t="str">
            <v>Xaây töôøng coù 10cm &lt; d &lt;=30cm, h &gt;50m VXM caùt mòn maùc 25 - moâ ñun ñoä lôùn MI=1,5-2</v>
          </cell>
          <cell r="D3002" t="str">
            <v>m³</v>
          </cell>
          <cell r="E3002">
            <v>1</v>
          </cell>
          <cell r="F3002">
            <v>246880</v>
          </cell>
          <cell r="G3002">
            <v>61569</v>
          </cell>
          <cell r="H3002">
            <v>48504</v>
          </cell>
        </row>
        <row r="3003">
          <cell r="B3003" t="str">
            <v>AE.61233</v>
          </cell>
          <cell r="C3003" t="str">
            <v>Xaây töôøng coù 10cm &lt; d &lt;=30cm, h &gt;50m VXM caùt mòn maùc 50 - moâ ñun ñoä lôùn MI=1,5-2</v>
          </cell>
          <cell r="D3003" t="str">
            <v>m³</v>
          </cell>
          <cell r="E3003">
            <v>1</v>
          </cell>
          <cell r="F3003">
            <v>261246</v>
          </cell>
          <cell r="G3003">
            <v>61569</v>
          </cell>
          <cell r="H3003">
            <v>48504</v>
          </cell>
        </row>
        <row r="3004">
          <cell r="B3004" t="str">
            <v>AE.61234</v>
          </cell>
          <cell r="C3004" t="str">
            <v>Xaây töôøng coù 10cm &lt; d &lt;=30cm, h &gt;50m VXM caùt mòn maùc 75 - moâ ñun ñoä lôùn MI=1,5-2</v>
          </cell>
          <cell r="D3004" t="str">
            <v>m³</v>
          </cell>
          <cell r="E3004">
            <v>1</v>
          </cell>
          <cell r="F3004">
            <v>273498</v>
          </cell>
          <cell r="G3004">
            <v>61569</v>
          </cell>
          <cell r="H3004">
            <v>48504</v>
          </cell>
        </row>
        <row r="3005">
          <cell r="B3005" t="str">
            <v>AE.61235</v>
          </cell>
          <cell r="C3005" t="str">
            <v>Xaây töôøng coù 10cm &lt; d &lt;=30cm, h &gt;50m VXM maùc 100, moâ ñun ñoä lôùn ML=1,5-2,0</v>
          </cell>
          <cell r="D3005" t="str">
            <v>m³</v>
          </cell>
          <cell r="E3005">
            <v>1</v>
          </cell>
          <cell r="F3005">
            <v>282613</v>
          </cell>
          <cell r="G3005">
            <v>61569</v>
          </cell>
          <cell r="H3005">
            <v>48504</v>
          </cell>
        </row>
        <row r="3006">
          <cell r="B3006" t="str">
            <v>AE.61242</v>
          </cell>
          <cell r="C3006" t="str">
            <v>Xaây töôøng coù 10cm &lt; d &lt;=30cm, h &gt;50m VXM caùt mòn maùc 25 - moâ ñun ñoä lôùn MI=1,5-2</v>
          </cell>
          <cell r="D3006" t="str">
            <v>m³</v>
          </cell>
          <cell r="E3006">
            <v>1</v>
          </cell>
          <cell r="F3006">
            <v>246880</v>
          </cell>
          <cell r="G3006">
            <v>64331</v>
          </cell>
          <cell r="H3006">
            <v>65626</v>
          </cell>
        </row>
        <row r="3007">
          <cell r="B3007" t="str">
            <v>AE.61243</v>
          </cell>
          <cell r="C3007" t="str">
            <v>Xaây töôøng coù 10cm &lt; d &lt;=30cm, h &gt;50m VXM caùt mòn maùc 50 - moâ ñun ñoä lôùn MI=1,5-2</v>
          </cell>
          <cell r="D3007" t="str">
            <v>m³</v>
          </cell>
          <cell r="E3007">
            <v>1</v>
          </cell>
          <cell r="F3007">
            <v>261246</v>
          </cell>
          <cell r="G3007">
            <v>64331</v>
          </cell>
          <cell r="H3007">
            <v>65626</v>
          </cell>
        </row>
        <row r="3008">
          <cell r="B3008" t="str">
            <v>AE.61244</v>
          </cell>
          <cell r="C3008" t="str">
            <v>Xaây töôøng coù 10cm &lt; d &lt;=30cm, h &gt;50m VXM caùt mòn maùc 75 - moâ ñun ñoä lôùn MI=1,5-2</v>
          </cell>
          <cell r="D3008" t="str">
            <v>m³</v>
          </cell>
          <cell r="E3008">
            <v>1</v>
          </cell>
          <cell r="F3008">
            <v>273498</v>
          </cell>
          <cell r="G3008">
            <v>64331</v>
          </cell>
          <cell r="H3008">
            <v>65626</v>
          </cell>
        </row>
        <row r="3009">
          <cell r="B3009" t="str">
            <v>AE.61245</v>
          </cell>
          <cell r="C3009" t="str">
            <v>Xaây töôøng coù 10cm &lt; d &lt;=30cm, h &gt;50m VXM maùc 100, moâ ñun ñoä lôùn ML=1,5-2,0</v>
          </cell>
          <cell r="D3009" t="str">
            <v>m³</v>
          </cell>
          <cell r="E3009">
            <v>1</v>
          </cell>
          <cell r="F3009">
            <v>282613</v>
          </cell>
          <cell r="G3009">
            <v>64331</v>
          </cell>
          <cell r="H3009">
            <v>65626</v>
          </cell>
        </row>
        <row r="3010">
          <cell r="B3010" t="str">
            <v>AE.61312</v>
          </cell>
          <cell r="C3010" t="str">
            <v>Xaây töôøng coù d &gt;30cm, h &lt;=4m VXM caùt mòn maùc 25 - moâ ñun ñoä lôùn MI=1,5-2</v>
          </cell>
          <cell r="D3010" t="str">
            <v>m³</v>
          </cell>
          <cell r="E3010">
            <v>1</v>
          </cell>
          <cell r="F3010">
            <v>240414</v>
          </cell>
          <cell r="G3010">
            <v>44598</v>
          </cell>
          <cell r="H3010">
            <v>1522</v>
          </cell>
        </row>
        <row r="3011">
          <cell r="B3011" t="str">
            <v>AE.61313</v>
          </cell>
          <cell r="C3011" t="str">
            <v>Xaây töôøng coù d &gt;30cm, h &lt;=4m VXM caùt mòn maùc 50 - moâ ñun ñoä lôùn MI=1,5-2</v>
          </cell>
          <cell r="D3011" t="str">
            <v>m³</v>
          </cell>
          <cell r="E3011">
            <v>1</v>
          </cell>
          <cell r="F3011">
            <v>255354</v>
          </cell>
          <cell r="G3011">
            <v>44598</v>
          </cell>
          <cell r="H3011">
            <v>1522</v>
          </cell>
        </row>
        <row r="3012">
          <cell r="B3012" t="str">
            <v>AE.61314</v>
          </cell>
          <cell r="C3012" t="str">
            <v>Xaây töôøng coù d &gt;30cm, h &lt;=4m VXM caùt mòn maùc 75 - moâ ñun ñoä lôùn MI=1,5-2</v>
          </cell>
          <cell r="D3012" t="str">
            <v>m³</v>
          </cell>
          <cell r="E3012">
            <v>1</v>
          </cell>
          <cell r="F3012">
            <v>268089</v>
          </cell>
          <cell r="G3012">
            <v>44598</v>
          </cell>
          <cell r="H3012">
            <v>1522</v>
          </cell>
        </row>
        <row r="3013">
          <cell r="B3013" t="str">
            <v>AE.61315</v>
          </cell>
          <cell r="C3013" t="str">
            <v>Xaây töôøng coù d &gt;30cm, h &lt;=4m VXM maùc 100, moâ ñun ñoä lôùn ML=1,5-2,0</v>
          </cell>
          <cell r="D3013" t="str">
            <v>m³</v>
          </cell>
          <cell r="E3013">
            <v>1</v>
          </cell>
          <cell r="F3013">
            <v>277566</v>
          </cell>
          <cell r="G3013">
            <v>44598</v>
          </cell>
          <cell r="H3013">
            <v>1522</v>
          </cell>
        </row>
        <row r="3014">
          <cell r="B3014" t="str">
            <v>AE.61322</v>
          </cell>
          <cell r="C3014" t="str">
            <v>Xaây töôøng coù d &gt;30cm, h &gt;4m vaø &lt;=16m VXM caùt mòn maùc 25 - moâ ñun ñoä lôùn MI=1,5-2</v>
          </cell>
          <cell r="D3014" t="str">
            <v>m³</v>
          </cell>
          <cell r="E3014">
            <v>1</v>
          </cell>
          <cell r="F3014">
            <v>242714</v>
          </cell>
          <cell r="G3014">
            <v>49334</v>
          </cell>
          <cell r="H3014">
            <v>5584</v>
          </cell>
        </row>
        <row r="3015">
          <cell r="B3015" t="str">
            <v>AE.61323</v>
          </cell>
          <cell r="C3015" t="str">
            <v>Xaây töôøng coù d &gt;30cm, h &gt;4m vaø &lt;=16m VXM caùt mòn maùc 50 - moâ ñun ñoä lôùn MI=1,5-2</v>
          </cell>
          <cell r="D3015" t="str">
            <v>m³</v>
          </cell>
          <cell r="E3015">
            <v>1</v>
          </cell>
          <cell r="F3015">
            <v>257798</v>
          </cell>
          <cell r="G3015">
            <v>49334</v>
          </cell>
          <cell r="H3015">
            <v>5584</v>
          </cell>
        </row>
        <row r="3016">
          <cell r="B3016" t="str">
            <v>AE.61324</v>
          </cell>
          <cell r="C3016" t="str">
            <v>Xaây töôøng coù d &gt;30cm, h &gt;4m vaø &lt;=16m VXM caùt mòn maùc 75 - moâ ñun ñoä lôùn MI=1,5-2</v>
          </cell>
          <cell r="D3016" t="str">
            <v>m³</v>
          </cell>
          <cell r="E3016">
            <v>1</v>
          </cell>
          <cell r="F3016">
            <v>270654</v>
          </cell>
          <cell r="G3016">
            <v>49334</v>
          </cell>
          <cell r="H3016">
            <v>5584</v>
          </cell>
        </row>
        <row r="3017">
          <cell r="B3017" t="str">
            <v>AE.61325</v>
          </cell>
          <cell r="C3017" t="str">
            <v>Xaây töôøng coù d &gt;30cm, h &gt;4m vaø &lt;=16m VXM maùc 100, moâ ñun ñoä lôùn ML=1,5-2,0</v>
          </cell>
          <cell r="D3017" t="str">
            <v>m³</v>
          </cell>
          <cell r="E3017">
            <v>1</v>
          </cell>
          <cell r="F3017">
            <v>280222</v>
          </cell>
          <cell r="G3017">
            <v>49334</v>
          </cell>
          <cell r="H3017">
            <v>5584</v>
          </cell>
        </row>
        <row r="3018">
          <cell r="B3018" t="str">
            <v>AE.61332</v>
          </cell>
          <cell r="C3018" t="str">
            <v>Xaây töôøng coù d &gt;30cm, h &gt;16m, vaø &lt;=50m VXM caùt mòn maùc 25 - moâ ñun ñoä lôùn MI=1,5-2</v>
          </cell>
          <cell r="D3018" t="str">
            <v>m³</v>
          </cell>
          <cell r="E3018">
            <v>1</v>
          </cell>
          <cell r="F3018">
            <v>242714</v>
          </cell>
          <cell r="G3018">
            <v>54070</v>
          </cell>
          <cell r="H3018">
            <v>48504</v>
          </cell>
        </row>
        <row r="3019">
          <cell r="B3019" t="str">
            <v>AE.61333</v>
          </cell>
          <cell r="C3019" t="str">
            <v>Xaây töôøng coù d &gt;30cm, h &gt;16m, vaø &lt;=50m VXM caùt mòn maùc 50 - moâ ñun ñoä lôùn MI=1,5-2</v>
          </cell>
          <cell r="D3019" t="str">
            <v>m³</v>
          </cell>
          <cell r="E3019">
            <v>1</v>
          </cell>
          <cell r="F3019">
            <v>257798</v>
          </cell>
          <cell r="G3019">
            <v>54070</v>
          </cell>
          <cell r="H3019">
            <v>48504</v>
          </cell>
        </row>
        <row r="3020">
          <cell r="B3020" t="str">
            <v>AE.61334</v>
          </cell>
          <cell r="C3020" t="str">
            <v>Xaây töôøng coù d &gt;30cm, h &gt;16m, vaø &lt;=50m VXM caùt mòn maùc 75 - moâ ñun ñoä lôùn MI=1,5-2</v>
          </cell>
          <cell r="D3020" t="str">
            <v>m³</v>
          </cell>
          <cell r="E3020">
            <v>1</v>
          </cell>
          <cell r="F3020">
            <v>270654</v>
          </cell>
          <cell r="G3020">
            <v>54070</v>
          </cell>
          <cell r="H3020">
            <v>48504</v>
          </cell>
        </row>
        <row r="3021">
          <cell r="B3021" t="str">
            <v>AE.61335</v>
          </cell>
          <cell r="C3021" t="str">
            <v>Xaây töôøng coù d &gt;30cm, h &gt;16m, vaø &lt;=50m VXM maùc 100, moâ ñun ñoä lôùn ML=1,5-2,0</v>
          </cell>
          <cell r="D3021" t="str">
            <v>m³</v>
          </cell>
          <cell r="E3021">
            <v>1</v>
          </cell>
          <cell r="F3021">
            <v>280222</v>
          </cell>
          <cell r="G3021">
            <v>54070</v>
          </cell>
          <cell r="H3021">
            <v>48504</v>
          </cell>
        </row>
        <row r="3022">
          <cell r="B3022" t="str">
            <v>AE.61342</v>
          </cell>
          <cell r="C3022" t="str">
            <v>Xaây töôøng coù d &gt;30cm, h &gt;50m VXM caùt mòn maùc 25 - moâ ñun ñoä lôùn MI=1,5-2</v>
          </cell>
          <cell r="D3022" t="str">
            <v>m³</v>
          </cell>
          <cell r="E3022">
            <v>1</v>
          </cell>
          <cell r="F3022">
            <v>242714</v>
          </cell>
          <cell r="G3022">
            <v>56438</v>
          </cell>
          <cell r="H3022">
            <v>65626</v>
          </cell>
        </row>
        <row r="3023">
          <cell r="B3023" t="str">
            <v>AE.61343</v>
          </cell>
          <cell r="C3023" t="str">
            <v>Xaây töôøng coù d &gt;30cm, h &gt;50m VXM caùt mòn maùc 50 - moâ ñun ñoä lôùn MI=1,5-2</v>
          </cell>
          <cell r="D3023" t="str">
            <v>m³</v>
          </cell>
          <cell r="E3023">
            <v>1</v>
          </cell>
          <cell r="F3023">
            <v>257798</v>
          </cell>
          <cell r="G3023">
            <v>56438</v>
          </cell>
          <cell r="H3023">
            <v>65626</v>
          </cell>
        </row>
        <row r="3024">
          <cell r="B3024" t="str">
            <v>AE.61344</v>
          </cell>
          <cell r="C3024" t="str">
            <v>Xaây töôøng coù d &gt;30cm, h &gt;50m VXM caùt mòn maùc 75 - moâ ñun ñoä lôùn MI=1,5-2</v>
          </cell>
          <cell r="D3024" t="str">
            <v>m³</v>
          </cell>
          <cell r="E3024">
            <v>1</v>
          </cell>
          <cell r="F3024">
            <v>270654</v>
          </cell>
          <cell r="G3024">
            <v>56438</v>
          </cell>
          <cell r="H3024">
            <v>65626</v>
          </cell>
        </row>
        <row r="3025">
          <cell r="B3025" t="str">
            <v>AE.61345</v>
          </cell>
          <cell r="C3025" t="str">
            <v>Xaây töôøng coù d &gt;30cm, h &gt;50m VXM maùc 100, moâ ñun ñoä lôùn ML=1,5-2,0</v>
          </cell>
          <cell r="D3025" t="str">
            <v>m³</v>
          </cell>
          <cell r="E3025">
            <v>1</v>
          </cell>
          <cell r="F3025">
            <v>280222</v>
          </cell>
          <cell r="G3025">
            <v>56438</v>
          </cell>
          <cell r="H3025">
            <v>65626</v>
          </cell>
        </row>
        <row r="3026">
          <cell r="B3026" t="str">
            <v>AE.62112</v>
          </cell>
          <cell r="C3026" t="str">
            <v>Xaây töôøng coù h &lt;=4m baèng gaïch oáng 10x10x20 caâu gaïch theû 5x10x20 VXM caùt mòn maùc 25 - moâ ñun ñoä lôùn MI=1,5-2</v>
          </cell>
          <cell r="D3026" t="str">
            <v>m³</v>
          </cell>
          <cell r="E3026">
            <v>1</v>
          </cell>
          <cell r="F3026">
            <v>295902</v>
          </cell>
          <cell r="G3026">
            <v>59200</v>
          </cell>
          <cell r="H3026">
            <v>1522</v>
          </cell>
        </row>
        <row r="3027">
          <cell r="B3027" t="str">
            <v>AE.62113</v>
          </cell>
          <cell r="C3027" t="str">
            <v>Xaây töôøng coù h &lt;=4m baèng gaïch oáng 10x10x20 caâu gaïch theû 5x10x20 VXM caùt mòn maùc 50 - moâ ñun ñoä lôùn MI=1,5-2</v>
          </cell>
          <cell r="D3027" t="str">
            <v>m³</v>
          </cell>
          <cell r="E3027">
            <v>1</v>
          </cell>
          <cell r="F3027">
            <v>316700</v>
          </cell>
          <cell r="G3027">
            <v>59200</v>
          </cell>
          <cell r="H3027">
            <v>1522</v>
          </cell>
        </row>
        <row r="3028">
          <cell r="B3028" t="str">
            <v>AE.62114</v>
          </cell>
          <cell r="C3028" t="str">
            <v>Xaây töôøng coù h &lt;=4m baèng gaïch oáng 10x10x20 caâu gaïch theû 5x10x20 VXM caùt mòn maùc 75 - moâ ñun ñoä lôùn MI=1,5-2</v>
          </cell>
          <cell r="D3028" t="str">
            <v>m³</v>
          </cell>
          <cell r="E3028">
            <v>1</v>
          </cell>
          <cell r="F3028">
            <v>334431</v>
          </cell>
          <cell r="G3028">
            <v>59200</v>
          </cell>
          <cell r="H3028">
            <v>1522</v>
          </cell>
        </row>
        <row r="3029">
          <cell r="B3029" t="str">
            <v>AE.62115</v>
          </cell>
          <cell r="C3029" t="str">
            <v>Xaây töôøng coù h &lt;=4m baèng gaïch oáng 10x10x20 caâu gaïch theû 5x10x20 VXM maùc 100, moâ ñun ñoä lôùn ML=1,5-2,0</v>
          </cell>
          <cell r="D3029" t="str">
            <v>m³</v>
          </cell>
          <cell r="E3029">
            <v>1</v>
          </cell>
          <cell r="F3029">
            <v>347633</v>
          </cell>
          <cell r="G3029">
            <v>59200</v>
          </cell>
          <cell r="H3029">
            <v>1522</v>
          </cell>
        </row>
        <row r="3030">
          <cell r="B3030" t="str">
            <v>AE.62122</v>
          </cell>
          <cell r="C3030" t="str">
            <v>Xaây töôøng coù h &gt;4 ñeán &lt;=16m baèng gaïch oáng 10x10x20 caâu gaïch theû 5x10x20 VXM caùt mòn maùc 25 - moâ ñun ñoä lôùn MI=1,5-2</v>
          </cell>
          <cell r="D3030" t="str">
            <v>m³</v>
          </cell>
          <cell r="E3030">
            <v>1</v>
          </cell>
          <cell r="F3030">
            <v>297305</v>
          </cell>
          <cell r="G3030">
            <v>67489</v>
          </cell>
          <cell r="H3030">
            <v>5584</v>
          </cell>
        </row>
        <row r="3031">
          <cell r="B3031" t="str">
            <v>AE.62123</v>
          </cell>
          <cell r="C3031" t="str">
            <v>Xaây töôøng coù h &gt;4 ñeán &lt;=16m baèng gaïch oáng 10x10x20 caâu gaïch theû 5x10x20 VXM caùt mòn maùc 50 - moâ ñun ñoä lôùn MI=1,5-2</v>
          </cell>
          <cell r="D3031" t="str">
            <v>m³</v>
          </cell>
          <cell r="E3031">
            <v>1</v>
          </cell>
          <cell r="F3031">
            <v>318201</v>
          </cell>
          <cell r="G3031">
            <v>67489</v>
          </cell>
          <cell r="H3031">
            <v>5584</v>
          </cell>
        </row>
        <row r="3032">
          <cell r="B3032" t="str">
            <v>AE.62124</v>
          </cell>
          <cell r="C3032" t="str">
            <v>Xaây töôøng coù h &gt;4 ñeán &lt;=16m baèng gaïch oáng 10x10x20 caâu gaïch theû 5x10x20 VXM caùt mòn maùc 75 - moâ ñun ñoä lôùn MI=1,5-2</v>
          </cell>
          <cell r="D3032" t="str">
            <v>m³</v>
          </cell>
          <cell r="E3032">
            <v>1</v>
          </cell>
          <cell r="F3032">
            <v>336016</v>
          </cell>
          <cell r="G3032">
            <v>67489</v>
          </cell>
          <cell r="H3032">
            <v>5584</v>
          </cell>
        </row>
        <row r="3033">
          <cell r="B3033" t="str">
            <v>AE.62125</v>
          </cell>
          <cell r="C3033" t="str">
            <v>Xaây töôøng coù h &gt;4 ñeán &lt;=16m baèng gaïch oáng 10x10x20 caâu gaïch theû 5x10x20 VXM maùc 100, moâ ñun ñoä lôùn ML=1,5-2,0</v>
          </cell>
          <cell r="D3033" t="str">
            <v>m³</v>
          </cell>
          <cell r="E3033">
            <v>1</v>
          </cell>
          <cell r="F3033">
            <v>349280</v>
          </cell>
          <cell r="G3033">
            <v>67489</v>
          </cell>
          <cell r="H3033">
            <v>5584</v>
          </cell>
        </row>
        <row r="3034">
          <cell r="B3034" t="str">
            <v>AE.62132</v>
          </cell>
          <cell r="C3034" t="str">
            <v>Xaây töôøng coù 16m &lt;h&lt;=50m baèng gaïch oáng 10x10x20 caâu gaïch theû 5x10x20 VXM caùt mòn maùc 25 - moâ ñun ñoä lôùn MI=1,5-2</v>
          </cell>
          <cell r="D3034" t="str">
            <v>m³</v>
          </cell>
          <cell r="E3034">
            <v>1</v>
          </cell>
          <cell r="F3034">
            <v>297305</v>
          </cell>
          <cell r="G3034">
            <v>74198</v>
          </cell>
          <cell r="H3034">
            <v>48504</v>
          </cell>
        </row>
        <row r="3035">
          <cell r="B3035" t="str">
            <v>AE.62133</v>
          </cell>
          <cell r="C3035" t="str">
            <v>Xaây töôøng coù 16m &lt;h&lt;=50m baèng gaïch oáng 10x10x20 caâu gaïch theû 5x10x20 VXM caùt mòn maùc 50 - moâ ñun ñoä lôùn MI=1,5-2</v>
          </cell>
          <cell r="D3035" t="str">
            <v>m³</v>
          </cell>
          <cell r="E3035">
            <v>1</v>
          </cell>
          <cell r="F3035">
            <v>318201</v>
          </cell>
          <cell r="G3035">
            <v>74198</v>
          </cell>
          <cell r="H3035">
            <v>48504</v>
          </cell>
        </row>
        <row r="3036">
          <cell r="B3036" t="str">
            <v>AE.62134</v>
          </cell>
          <cell r="C3036" t="str">
            <v>Xaây töôøng coù 16m &lt;h&lt;=50m baèng gaïch oáng 10x10x20 caâu gaïch theû 5x10x20 VXM caùt mòn maùc 75 - moâ ñun ñoä lôùn MI=1,5-2</v>
          </cell>
          <cell r="D3036" t="str">
            <v>m³</v>
          </cell>
          <cell r="E3036">
            <v>1</v>
          </cell>
          <cell r="F3036">
            <v>336016</v>
          </cell>
          <cell r="G3036">
            <v>74198</v>
          </cell>
          <cell r="H3036">
            <v>48504</v>
          </cell>
        </row>
        <row r="3037">
          <cell r="B3037" t="str">
            <v>AE.62135</v>
          </cell>
          <cell r="C3037" t="str">
            <v>Xaây töôøng coù 16m &lt;h&lt;=50m baèng gaïch oáng 10x10x20 caâu gaïch theû 5x10x20 VXM maùc 100, moâ ñun ñoä lôùn ML=1,5-2,0</v>
          </cell>
          <cell r="D3037" t="str">
            <v>m³</v>
          </cell>
          <cell r="E3037">
            <v>1</v>
          </cell>
          <cell r="F3037">
            <v>349280</v>
          </cell>
          <cell r="G3037">
            <v>74198</v>
          </cell>
          <cell r="H3037">
            <v>48504</v>
          </cell>
        </row>
        <row r="3038">
          <cell r="B3038" t="str">
            <v>AE.62142</v>
          </cell>
          <cell r="C3038" t="str">
            <v>Xaây töôøng coù h &gt;50m baèng gaïch oáng 10x10x20 caâu gaïch theû 5x10x20 VXM caùt mòn maùc 25 - moâ ñun ñoä lôùn MI=1,5-2</v>
          </cell>
          <cell r="D3038" t="str">
            <v>m³</v>
          </cell>
          <cell r="E3038">
            <v>1</v>
          </cell>
          <cell r="F3038">
            <v>297305</v>
          </cell>
          <cell r="G3038">
            <v>77355</v>
          </cell>
          <cell r="H3038">
            <v>65626</v>
          </cell>
        </row>
        <row r="3039">
          <cell r="B3039" t="str">
            <v>AE.62143</v>
          </cell>
          <cell r="C3039" t="str">
            <v>Xaây töôøng coù h &gt;50m baèng gaïch oáng 10x10x20 caâu gaïch theû 5x10x20 VXM caùt mòn maùc 50 - moâ ñun ñoä lôùn MI=1,5-2</v>
          </cell>
          <cell r="D3039" t="str">
            <v>m³</v>
          </cell>
          <cell r="E3039">
            <v>1</v>
          </cell>
          <cell r="F3039">
            <v>318201</v>
          </cell>
          <cell r="G3039">
            <v>77355</v>
          </cell>
          <cell r="H3039">
            <v>65626</v>
          </cell>
        </row>
        <row r="3040">
          <cell r="B3040" t="str">
            <v>AE.62144</v>
          </cell>
          <cell r="C3040" t="str">
            <v>Xaây töôøng coù h &gt;50m baèng gaïch oáng 10x10x20 caâu gaïch theû 5x10x20 VXM caùt mòn maùc 75 - moâ ñun ñoä lôùn MI=1,5-2</v>
          </cell>
          <cell r="D3040" t="str">
            <v>m³</v>
          </cell>
          <cell r="E3040">
            <v>1</v>
          </cell>
          <cell r="F3040">
            <v>336016</v>
          </cell>
          <cell r="G3040">
            <v>77355</v>
          </cell>
          <cell r="H3040">
            <v>65626</v>
          </cell>
        </row>
        <row r="3041">
          <cell r="B3041" t="str">
            <v>AE.62145</v>
          </cell>
          <cell r="C3041" t="str">
            <v>Xaây töôøng coù h &gt;50m baèng gaïch oáng 10x10x20 caâu gaïch theû 5x10x20 VXM maùc 100, moâ ñun ñoä lôùn ML=1,5-2,0</v>
          </cell>
          <cell r="D3041" t="str">
            <v>m³</v>
          </cell>
          <cell r="E3041">
            <v>1</v>
          </cell>
          <cell r="F3041">
            <v>349280</v>
          </cell>
          <cell r="G3041">
            <v>77355</v>
          </cell>
          <cell r="H3041">
            <v>65626</v>
          </cell>
        </row>
        <row r="3043">
          <cell r="B3043" t="str">
            <v>AE.63112</v>
          </cell>
          <cell r="C3043" t="str">
            <v>Xaây töôøng coù d&lt;=10cm vaø h &lt;=4m baèng gaïch oáng 8x8x19, vöõa XM maùc 25</v>
          </cell>
          <cell r="D3043" t="str">
            <v>m³</v>
          </cell>
          <cell r="E3043">
            <v>1</v>
          </cell>
          <cell r="F3043">
            <v>300687</v>
          </cell>
          <cell r="G3043">
            <v>76961</v>
          </cell>
          <cell r="H3043">
            <v>1268</v>
          </cell>
        </row>
        <row r="3044">
          <cell r="B3044" t="str">
            <v>AE.63113</v>
          </cell>
          <cell r="C3044" t="str">
            <v>Xaây töôøng coù d&lt;=10cm vaø h &lt;=4m baèng gaïch oáng 8x8x19, vöõa XM maùc 50</v>
          </cell>
          <cell r="D3044" t="str">
            <v>m³</v>
          </cell>
          <cell r="E3044">
            <v>1</v>
          </cell>
          <cell r="F3044">
            <v>315489</v>
          </cell>
          <cell r="G3044">
            <v>76961</v>
          </cell>
          <cell r="H3044">
            <v>1268</v>
          </cell>
        </row>
        <row r="3045">
          <cell r="B3045" t="str">
            <v>AE.63114</v>
          </cell>
          <cell r="C3045" t="str">
            <v>Xaây töôøng coù d&lt;=10cm vaø h &lt;=4m baèng gaïch oáng 8x8x19, vöõa XM maùc 75</v>
          </cell>
          <cell r="D3045" t="str">
            <v>m³</v>
          </cell>
          <cell r="E3045">
            <v>1</v>
          </cell>
          <cell r="F3045">
            <v>328108</v>
          </cell>
          <cell r="G3045">
            <v>76961</v>
          </cell>
          <cell r="H3045">
            <v>1268</v>
          </cell>
        </row>
        <row r="3046">
          <cell r="B3046" t="str">
            <v>AE.63115</v>
          </cell>
          <cell r="C3046" t="str">
            <v>Xaây töôøng coù d&lt;=10cm vaø h &lt;=4m baèng gaïch oáng 8x8x19, vöõa XM maùc 100</v>
          </cell>
          <cell r="D3046" t="str">
            <v>m³</v>
          </cell>
          <cell r="E3046">
            <v>1</v>
          </cell>
          <cell r="F3046">
            <v>337503</v>
          </cell>
          <cell r="G3046">
            <v>76961</v>
          </cell>
          <cell r="H3046">
            <v>1268</v>
          </cell>
        </row>
        <row r="3048">
          <cell r="B3048" t="str">
            <v>AE.63122</v>
          </cell>
          <cell r="C3048" t="str">
            <v>Xaây töôøng coù d&lt;=10cm vaø h &gt;4 ñeán &lt;=16m baèng gaïch oáng 8x8x19, vöõa XM maùc 25</v>
          </cell>
          <cell r="D3048" t="str">
            <v>m³</v>
          </cell>
          <cell r="E3048">
            <v>1</v>
          </cell>
          <cell r="F3048">
            <v>302105</v>
          </cell>
          <cell r="G3048">
            <v>84854</v>
          </cell>
          <cell r="H3048">
            <v>7357</v>
          </cell>
        </row>
        <row r="3049">
          <cell r="B3049" t="str">
            <v>AE.63123</v>
          </cell>
          <cell r="C3049" t="str">
            <v>Xaây töôøng coù d&lt;=10cm vaø h &gt;4 ñeán &lt;=16m baèng gaïch oáng 8x8x19, vöõa XM maùc 50</v>
          </cell>
          <cell r="D3049" t="str">
            <v>m³</v>
          </cell>
          <cell r="E3049">
            <v>1</v>
          </cell>
          <cell r="F3049">
            <v>316977</v>
          </cell>
          <cell r="G3049">
            <v>84854</v>
          </cell>
          <cell r="H3049">
            <v>7357</v>
          </cell>
        </row>
        <row r="3050">
          <cell r="B3050" t="str">
            <v>AE.63124</v>
          </cell>
          <cell r="C3050" t="str">
            <v>Xaây töôøng coù d&lt;=10cm vaø h &gt;4 ñeán &lt;=16m baèng gaïch oáng 8x8x19, vöõa XM maùc 75</v>
          </cell>
          <cell r="D3050" t="str">
            <v>m³</v>
          </cell>
          <cell r="E3050">
            <v>1</v>
          </cell>
          <cell r="F3050">
            <v>329655</v>
          </cell>
          <cell r="G3050">
            <v>84854</v>
          </cell>
          <cell r="H3050">
            <v>7357</v>
          </cell>
        </row>
        <row r="3051">
          <cell r="B3051" t="str">
            <v>AE.63125</v>
          </cell>
          <cell r="C3051" t="str">
            <v>Xaây töôøng coù d&lt;=10cm vaø h &gt;4 ñeán &lt;=16m baèng gaïch oáng 8x8x19, vöõa XM maùc 100</v>
          </cell>
          <cell r="D3051" t="str">
            <v>m³</v>
          </cell>
          <cell r="E3051">
            <v>1</v>
          </cell>
          <cell r="F3051">
            <v>339095</v>
          </cell>
          <cell r="G3051">
            <v>84854</v>
          </cell>
          <cell r="H3051">
            <v>7357</v>
          </cell>
        </row>
        <row r="3053">
          <cell r="B3053" t="str">
            <v>AE.63132</v>
          </cell>
          <cell r="C3053" t="str">
            <v>Xaây töôøng coù d &lt;=10cm vaø h &gt;16 ñeán &lt;=50m baèng gaïch oáng 8x8x19, vöõa XM maùc 25</v>
          </cell>
          <cell r="D3053" t="str">
            <v>m³</v>
          </cell>
          <cell r="E3053">
            <v>1</v>
          </cell>
          <cell r="F3053">
            <v>302105</v>
          </cell>
          <cell r="G3053">
            <v>93142</v>
          </cell>
          <cell r="H3053">
            <v>48249</v>
          </cell>
        </row>
        <row r="3054">
          <cell r="B3054" t="str">
            <v>AE.63133</v>
          </cell>
          <cell r="C3054" t="str">
            <v>Xaây töôøng coù d &lt;=10cm vaø h &gt;16 ñeán &lt;=50m baèng gaïch oáng 8x8x19, vöõa XM maùc 50</v>
          </cell>
          <cell r="D3054" t="str">
            <v>m³</v>
          </cell>
          <cell r="E3054">
            <v>1</v>
          </cell>
          <cell r="F3054">
            <v>316977</v>
          </cell>
          <cell r="G3054">
            <v>93142</v>
          </cell>
          <cell r="H3054">
            <v>48249</v>
          </cell>
        </row>
        <row r="3055">
          <cell r="B3055" t="str">
            <v>AE.63134</v>
          </cell>
          <cell r="C3055" t="str">
            <v>Xaây töôøng coù d &lt;=10cm vaø h &gt;16 ñeán &lt;=50m baèng gaïch oáng 8x8x19, vöõa XM maùc 75</v>
          </cell>
          <cell r="D3055" t="str">
            <v>m³</v>
          </cell>
          <cell r="E3055">
            <v>1</v>
          </cell>
          <cell r="F3055">
            <v>329655</v>
          </cell>
          <cell r="G3055">
            <v>93142</v>
          </cell>
          <cell r="H3055">
            <v>48249</v>
          </cell>
        </row>
        <row r="3056">
          <cell r="B3056" t="str">
            <v>AE.63135</v>
          </cell>
          <cell r="C3056" t="str">
            <v>Xaây töôøng coù d &lt;=10cm vaø h &gt;16 ñeán &lt;=50m baèng gaïch oáng 8x8x19, vöõa XM maùc 100</v>
          </cell>
          <cell r="D3056" t="str">
            <v>m³</v>
          </cell>
          <cell r="E3056">
            <v>1</v>
          </cell>
          <cell r="F3056">
            <v>339095</v>
          </cell>
          <cell r="G3056">
            <v>93142</v>
          </cell>
          <cell r="H3056">
            <v>48249</v>
          </cell>
        </row>
        <row r="3058">
          <cell r="B3058" t="str">
            <v>AE.63142</v>
          </cell>
          <cell r="C3058" t="str">
            <v>Xaây töôøng coù d &lt;=10cm vaø h &gt;50m baèng gaïch oáng 8x8x19, vöõa XM maùc 25</v>
          </cell>
          <cell r="D3058" t="str">
            <v>m³</v>
          </cell>
          <cell r="E3058">
            <v>1</v>
          </cell>
          <cell r="F3058">
            <v>302105</v>
          </cell>
          <cell r="G3058">
            <v>97483</v>
          </cell>
          <cell r="H3058">
            <v>65371</v>
          </cell>
        </row>
        <row r="3059">
          <cell r="B3059" t="str">
            <v>AE.63143</v>
          </cell>
          <cell r="C3059" t="str">
            <v>Xaây töôøng coù d &lt;=10cm vaø h &gt;50m baèng gaïch oáng 8x8x19, vöõa XM maùc 50</v>
          </cell>
          <cell r="D3059" t="str">
            <v>m³</v>
          </cell>
          <cell r="E3059">
            <v>1</v>
          </cell>
          <cell r="F3059">
            <v>316977</v>
          </cell>
          <cell r="G3059">
            <v>97483</v>
          </cell>
          <cell r="H3059">
            <v>65371</v>
          </cell>
        </row>
        <row r="3060">
          <cell r="B3060" t="str">
            <v>AE.63144</v>
          </cell>
          <cell r="C3060" t="str">
            <v>Xaây töôøng coù d &lt;=10cm vaø h &gt;50m baèng gaïch oáng 8x8x19, vöõa XM maùc 75</v>
          </cell>
          <cell r="D3060" t="str">
            <v>m³</v>
          </cell>
          <cell r="E3060">
            <v>1</v>
          </cell>
          <cell r="F3060">
            <v>329655</v>
          </cell>
          <cell r="G3060">
            <v>97483</v>
          </cell>
          <cell r="H3060">
            <v>65371</v>
          </cell>
        </row>
        <row r="3061">
          <cell r="B3061" t="str">
            <v>AE.63145</v>
          </cell>
          <cell r="C3061" t="str">
            <v>Xaây töôøng coù d &lt;=10cm vaø h &gt;50m baèng gaïch oáng 8x8x19, vöõa XM maùc 100</v>
          </cell>
          <cell r="D3061" t="str">
            <v>m³</v>
          </cell>
          <cell r="E3061">
            <v>1</v>
          </cell>
          <cell r="F3061">
            <v>339095</v>
          </cell>
          <cell r="G3061">
            <v>97483</v>
          </cell>
          <cell r="H3061">
            <v>65371</v>
          </cell>
        </row>
        <row r="3063">
          <cell r="B3063" t="str">
            <v>AE.63212</v>
          </cell>
          <cell r="C3063" t="str">
            <v>Xaây töôøng coù d&gt;10 ñeán &lt;=30cm vaø h &lt;=4m baèng gaïch oáng 8x8x19, vöõa XM maùc 25</v>
          </cell>
          <cell r="D3063" t="str">
            <v>m³</v>
          </cell>
          <cell r="E3063">
            <v>1</v>
          </cell>
          <cell r="F3063">
            <v>292769</v>
          </cell>
          <cell r="G3063">
            <v>67094</v>
          </cell>
          <cell r="H3063">
            <v>1902</v>
          </cell>
        </row>
        <row r="3064">
          <cell r="B3064" t="str">
            <v>AE.63213</v>
          </cell>
          <cell r="C3064" t="str">
            <v>Xaây töôøng coù d&gt;10 ñeán &lt;=30cm vaø h &lt;=4m baèng gaïch oáng 8x8x19, vöõa XM maùc 50</v>
          </cell>
          <cell r="D3064" t="str">
            <v>m³</v>
          </cell>
          <cell r="E3064">
            <v>1</v>
          </cell>
          <cell r="F3064">
            <v>310881</v>
          </cell>
          <cell r="G3064">
            <v>67094</v>
          </cell>
          <cell r="H3064">
            <v>1902</v>
          </cell>
        </row>
        <row r="3065">
          <cell r="B3065" t="str">
            <v>AE.63214</v>
          </cell>
          <cell r="C3065" t="str">
            <v>Xaây töôøng coù d&gt;10 ñeán &lt;=30cm vaø h &lt;=4m baèng gaïch oáng 8x8x19, vöõa XM maùc 75</v>
          </cell>
          <cell r="D3065" t="str">
            <v>m³</v>
          </cell>
          <cell r="E3065">
            <v>1</v>
          </cell>
          <cell r="F3065">
            <v>326322</v>
          </cell>
          <cell r="G3065">
            <v>67094</v>
          </cell>
          <cell r="H3065">
            <v>1902</v>
          </cell>
        </row>
        <row r="3066">
          <cell r="B3066" t="str">
            <v>AE.63215</v>
          </cell>
          <cell r="C3066" t="str">
            <v>Xaây töôøng coù d&gt;10 ñeán &lt;=30cm vaø h &lt;=4m baèng gaïch oáng 8x8x19, vöõa XM maùc 100</v>
          </cell>
          <cell r="D3066" t="str">
            <v>m³</v>
          </cell>
          <cell r="E3066">
            <v>1</v>
          </cell>
          <cell r="F3066">
            <v>337819</v>
          </cell>
          <cell r="G3066">
            <v>67094</v>
          </cell>
          <cell r="H3066">
            <v>1902</v>
          </cell>
        </row>
        <row r="3068">
          <cell r="B3068" t="str">
            <v>AE.63222</v>
          </cell>
          <cell r="C3068" t="str">
            <v>Xaây töôøng coù d&gt;10 ñeán &lt;=30cm vaø h &gt;4 ñeán &lt;=16m baèng gaïch oáng 8x8x19, vöõa XM maùc 25</v>
          </cell>
          <cell r="D3068" t="str">
            <v>m³</v>
          </cell>
          <cell r="E3068">
            <v>1</v>
          </cell>
          <cell r="F3068">
            <v>295558</v>
          </cell>
          <cell r="G3068">
            <v>73014</v>
          </cell>
          <cell r="H3068">
            <v>6980</v>
          </cell>
        </row>
        <row r="3069">
          <cell r="B3069" t="str">
            <v>AE.63223</v>
          </cell>
          <cell r="C3069" t="str">
            <v>Xaây töôøng coù d&gt;10 ñeán &lt;=30cm vaø h &gt;4 ñeán &lt;=16m baèng gaïch oáng 8x8x19, vöõa XM maùc 50</v>
          </cell>
          <cell r="D3069" t="str">
            <v>m³</v>
          </cell>
          <cell r="E3069">
            <v>1</v>
          </cell>
          <cell r="F3069">
            <v>313842</v>
          </cell>
          <cell r="G3069">
            <v>73014</v>
          </cell>
          <cell r="H3069">
            <v>6980</v>
          </cell>
        </row>
        <row r="3070">
          <cell r="B3070" t="str">
            <v>AE.63224</v>
          </cell>
          <cell r="C3070" t="str">
            <v>Xaây töôøng coù d&gt;10 ñeán &lt;=30cm vaø h &gt;4 ñeán &lt;=16m baèng gaïch oáng 8x8x19, vöõa XM maùc 75</v>
          </cell>
          <cell r="D3070" t="str">
            <v>m³</v>
          </cell>
          <cell r="E3070">
            <v>1</v>
          </cell>
          <cell r="F3070">
            <v>329430</v>
          </cell>
          <cell r="G3070">
            <v>73014</v>
          </cell>
          <cell r="H3070">
            <v>6980</v>
          </cell>
        </row>
        <row r="3071">
          <cell r="B3071" t="str">
            <v>AE.63225</v>
          </cell>
          <cell r="C3071" t="str">
            <v>Xaây töôøng coù d&gt;10 ñeán &lt;=30cm vaø h &gt;4 ñeán &lt;=16m baèng gaïch oáng 8x8x19, vöõa XM maùc 100</v>
          </cell>
          <cell r="D3071" t="str">
            <v>m³</v>
          </cell>
          <cell r="E3071">
            <v>1</v>
          </cell>
          <cell r="F3071">
            <v>341036</v>
          </cell>
          <cell r="G3071">
            <v>73014</v>
          </cell>
          <cell r="H3071">
            <v>6980</v>
          </cell>
        </row>
        <row r="3073">
          <cell r="B3073" t="str">
            <v>AE.63232</v>
          </cell>
          <cell r="C3073" t="str">
            <v>Xaây töôøng coù d &gt;10 ñeán &lt;=30cm vaø h &gt;16 ñeán &lt;=50m baèng gaïch oáng 8x8x19, vöõa XM maùc 25</v>
          </cell>
          <cell r="D3073" t="str">
            <v>m³</v>
          </cell>
          <cell r="E3073">
            <v>1</v>
          </cell>
          <cell r="F3073">
            <v>295558</v>
          </cell>
          <cell r="G3073">
            <v>80118</v>
          </cell>
          <cell r="H3073">
            <v>48886</v>
          </cell>
        </row>
        <row r="3074">
          <cell r="B3074" t="str">
            <v>AE.63233</v>
          </cell>
          <cell r="C3074" t="str">
            <v>Xaây töôøng coù d &gt;10 ñeán &lt;=30cm vaø h &gt;16 ñeán &lt;=50m baèng gaïch oáng 8x8x19, vöõa XM maùc 50</v>
          </cell>
          <cell r="D3074" t="str">
            <v>m³</v>
          </cell>
          <cell r="E3074">
            <v>1</v>
          </cell>
          <cell r="F3074">
            <v>313842</v>
          </cell>
          <cell r="G3074">
            <v>80118</v>
          </cell>
          <cell r="H3074">
            <v>48886</v>
          </cell>
        </row>
        <row r="3075">
          <cell r="B3075" t="str">
            <v>AE.63234</v>
          </cell>
          <cell r="C3075" t="str">
            <v>Xaây töôøng coù d &gt;10 ñeán &lt;=30cm vaø h &gt;16 ñeán &lt;=50m baèng gaïch oáng 8x8x19, vöõa XM maùc 75</v>
          </cell>
          <cell r="D3075" t="str">
            <v>m³</v>
          </cell>
          <cell r="E3075">
            <v>1</v>
          </cell>
          <cell r="F3075">
            <v>329430</v>
          </cell>
          <cell r="G3075">
            <v>80118</v>
          </cell>
          <cell r="H3075">
            <v>48886</v>
          </cell>
        </row>
        <row r="3076">
          <cell r="B3076" t="str">
            <v>AE.63235</v>
          </cell>
          <cell r="C3076" t="str">
            <v>Xaây töôøng coù d &gt;10 ñeán &lt;=30cm vaø h &gt;16 ñeán &lt;=50m baèng gaïch oáng 8x8x19, vöõa XM maùc 100</v>
          </cell>
          <cell r="D3076" t="str">
            <v>m³</v>
          </cell>
          <cell r="E3076">
            <v>1</v>
          </cell>
          <cell r="F3076">
            <v>341036</v>
          </cell>
          <cell r="G3076">
            <v>80118</v>
          </cell>
          <cell r="H3076">
            <v>48886</v>
          </cell>
        </row>
        <row r="3078">
          <cell r="B3078" t="str">
            <v>AE.63242</v>
          </cell>
          <cell r="C3078" t="str">
            <v>Xaây töôøng coù d &gt;10 ñeán &lt;=30cm vaø h &gt;50m baèng gaïch oáng 8x8x19, vöõa XM maùc 25</v>
          </cell>
          <cell r="D3078" t="str">
            <v>m³</v>
          </cell>
          <cell r="E3078">
            <v>1</v>
          </cell>
          <cell r="F3078">
            <v>295558</v>
          </cell>
          <cell r="G3078">
            <v>83670</v>
          </cell>
          <cell r="H3078">
            <v>66009</v>
          </cell>
        </row>
        <row r="3079">
          <cell r="B3079" t="str">
            <v>AE.63243</v>
          </cell>
          <cell r="C3079" t="str">
            <v>Xaây töôøng coù d &gt;10 ñeán &lt;=30cm vaø h &gt;50m baèng gaïch oáng 8x8x19, vöõa XM maùc 50</v>
          </cell>
          <cell r="D3079" t="str">
            <v>m³</v>
          </cell>
          <cell r="E3079">
            <v>1</v>
          </cell>
          <cell r="F3079">
            <v>313842</v>
          </cell>
          <cell r="G3079">
            <v>83670</v>
          </cell>
          <cell r="H3079">
            <v>66009</v>
          </cell>
        </row>
        <row r="3080">
          <cell r="B3080" t="str">
            <v>AE.63244</v>
          </cell>
          <cell r="C3080" t="str">
            <v>Xaây töôøng coù d &gt;10 ñeán &lt;=30cm vaø h &gt;50m baèng gaïch oáng 8x8x19, vöõa XM maùc 75</v>
          </cell>
          <cell r="D3080" t="str">
            <v>m³</v>
          </cell>
          <cell r="E3080">
            <v>1</v>
          </cell>
          <cell r="F3080">
            <v>329430</v>
          </cell>
          <cell r="G3080">
            <v>83670</v>
          </cell>
          <cell r="H3080">
            <v>66009</v>
          </cell>
        </row>
        <row r="3081">
          <cell r="B3081" t="str">
            <v>AE.63245</v>
          </cell>
          <cell r="C3081" t="str">
            <v>Xaây töôøng coù d &gt;10 ñeán &lt;=30cm vaø h &gt;50m baèng gaïch oáng 8x8x19, vöõa XM maùc 100</v>
          </cell>
          <cell r="D3081" t="str">
            <v>m³</v>
          </cell>
          <cell r="E3081">
            <v>1</v>
          </cell>
          <cell r="F3081">
            <v>341036</v>
          </cell>
          <cell r="G3081">
            <v>83670</v>
          </cell>
          <cell r="H3081">
            <v>66009</v>
          </cell>
        </row>
        <row r="3083">
          <cell r="B3083" t="str">
            <v>AE.63312</v>
          </cell>
          <cell r="C3083" t="str">
            <v>Xaây töôøng coù d&gt;30cm vaø h &lt;=4m baèng gaïch oáng 8x8x19, vöõa XM maùc 25</v>
          </cell>
          <cell r="D3083" t="str">
            <v>m³</v>
          </cell>
          <cell r="E3083">
            <v>1</v>
          </cell>
          <cell r="F3083">
            <v>286515</v>
          </cell>
          <cell r="G3083">
            <v>58016</v>
          </cell>
          <cell r="H3083">
            <v>1902</v>
          </cell>
        </row>
        <row r="3084">
          <cell r="B3084" t="str">
            <v>AE.63313</v>
          </cell>
          <cell r="C3084" t="str">
            <v>Xaây töôøng coù d&gt;30cm vaø h &lt;=4m baèng gaïch oáng 8x8x19, vöõa XM maùc 50</v>
          </cell>
          <cell r="D3084" t="str">
            <v>m³</v>
          </cell>
          <cell r="E3084">
            <v>1</v>
          </cell>
          <cell r="F3084">
            <v>308940</v>
          </cell>
          <cell r="G3084">
            <v>58016</v>
          </cell>
          <cell r="H3084">
            <v>1902</v>
          </cell>
        </row>
        <row r="3085">
          <cell r="B3085" t="str">
            <v>AE.63314</v>
          </cell>
          <cell r="C3085" t="str">
            <v>Xaây töôøng coù d&gt;30cm vaø h &lt;=4m baèng gaïch oáng 8x8x19, vöõa XM maùc 75</v>
          </cell>
          <cell r="D3085" t="str">
            <v>m³</v>
          </cell>
          <cell r="E3085">
            <v>1</v>
          </cell>
          <cell r="F3085">
            <v>328057</v>
          </cell>
          <cell r="G3085">
            <v>58016</v>
          </cell>
          <cell r="H3085">
            <v>1902</v>
          </cell>
        </row>
        <row r="3086">
          <cell r="B3086" t="str">
            <v>AE.63315</v>
          </cell>
          <cell r="C3086" t="str">
            <v>Xaây töôøng coù d&gt;30cm vaø h &lt;=4m baèng gaïch oáng 8x8x19, vöõa XM maùc 100</v>
          </cell>
          <cell r="D3086" t="str">
            <v>m³</v>
          </cell>
          <cell r="E3086">
            <v>1</v>
          </cell>
          <cell r="F3086">
            <v>342291</v>
          </cell>
          <cell r="G3086">
            <v>58016</v>
          </cell>
          <cell r="H3086">
            <v>1902</v>
          </cell>
        </row>
        <row r="3088">
          <cell r="B3088" t="str">
            <v>AE.63322</v>
          </cell>
          <cell r="C3088" t="str">
            <v>Xaây töôøng coù d&gt;30cm vaø h &gt;4 ñeán &lt;=16m baèng gaïch oáng 8x8x19, vöõa XM maùc 25</v>
          </cell>
          <cell r="D3088" t="str">
            <v>m³</v>
          </cell>
          <cell r="E3088">
            <v>1</v>
          </cell>
          <cell r="F3088">
            <v>289244</v>
          </cell>
          <cell r="G3088">
            <v>63937</v>
          </cell>
          <cell r="H3088">
            <v>6980</v>
          </cell>
        </row>
        <row r="3089">
          <cell r="B3089" t="str">
            <v>AE.63323</v>
          </cell>
          <cell r="C3089" t="str">
            <v>Xaây töôøng coù d&gt;30cm vaø h &gt;4 ñeán &lt;=16m baèng gaïch oáng 8x8x19, vöõa XM maùc 50</v>
          </cell>
          <cell r="D3089" t="str">
            <v>m³</v>
          </cell>
          <cell r="E3089">
            <v>1</v>
          </cell>
          <cell r="F3089">
            <v>311882</v>
          </cell>
          <cell r="G3089">
            <v>63937</v>
          </cell>
          <cell r="H3089">
            <v>6980</v>
          </cell>
        </row>
        <row r="3090">
          <cell r="B3090" t="str">
            <v>AE.63324</v>
          </cell>
          <cell r="C3090" t="str">
            <v>Xaây töôøng coù d&gt;30cm vaø h &gt;4 ñeán &lt;=16m baèng gaïch oáng 8x8x19, vöõa XM maùc 75</v>
          </cell>
          <cell r="D3090" t="str">
            <v>m³</v>
          </cell>
          <cell r="E3090">
            <v>1</v>
          </cell>
          <cell r="F3090">
            <v>331182</v>
          </cell>
          <cell r="G3090">
            <v>63937</v>
          </cell>
          <cell r="H3090">
            <v>6980</v>
          </cell>
        </row>
        <row r="3091">
          <cell r="B3091" t="str">
            <v>AE.63325</v>
          </cell>
          <cell r="C3091" t="str">
            <v>Xaây töôøng coù d&gt;30cm vaø h &gt;4 ñeán &lt;=16m baèng gaïch oáng 8x8x19, vöõa XM maùc 100</v>
          </cell>
          <cell r="D3091" t="str">
            <v>m³</v>
          </cell>
          <cell r="E3091">
            <v>1</v>
          </cell>
          <cell r="F3091">
            <v>345551</v>
          </cell>
          <cell r="G3091">
            <v>63937</v>
          </cell>
          <cell r="H3091">
            <v>6980</v>
          </cell>
        </row>
        <row r="3093">
          <cell r="B3093" t="str">
            <v>AE.63332</v>
          </cell>
          <cell r="C3093" t="str">
            <v>Xaây töôøng coù d&gt;30cm vaø h &gt;16 ñeán &lt;=50m baèng gaïch oáng 8x8x19, vöõa XM maùc 25</v>
          </cell>
          <cell r="D3093" t="str">
            <v>m³</v>
          </cell>
          <cell r="E3093">
            <v>1</v>
          </cell>
          <cell r="F3093">
            <v>289244</v>
          </cell>
          <cell r="G3093">
            <v>70251</v>
          </cell>
          <cell r="H3093">
            <v>48886</v>
          </cell>
        </row>
        <row r="3094">
          <cell r="B3094" t="str">
            <v>AE.63333</v>
          </cell>
          <cell r="C3094" t="str">
            <v>Xaây töôøng coù d&gt;30cm vaø h &gt;16 ñeán &lt;=50m baèng gaïch oáng 8x8x19, vöõa XM maùc 50</v>
          </cell>
          <cell r="D3094" t="str">
            <v>m³</v>
          </cell>
          <cell r="E3094">
            <v>1</v>
          </cell>
          <cell r="F3094">
            <v>311882</v>
          </cell>
          <cell r="G3094">
            <v>70251</v>
          </cell>
          <cell r="H3094">
            <v>48886</v>
          </cell>
        </row>
        <row r="3095">
          <cell r="B3095" t="str">
            <v>AE.63334</v>
          </cell>
          <cell r="C3095" t="str">
            <v>Xaây töôøng coù d&gt;30cm vaø h &gt;16 ñeán &lt;=50m baèng gaïch oáng 8x8x19, vöõa XM maùc 75</v>
          </cell>
          <cell r="D3095" t="str">
            <v>m³</v>
          </cell>
          <cell r="E3095">
            <v>1</v>
          </cell>
          <cell r="F3095">
            <v>331182</v>
          </cell>
          <cell r="G3095">
            <v>70251</v>
          </cell>
          <cell r="H3095">
            <v>48886</v>
          </cell>
        </row>
        <row r="3096">
          <cell r="B3096" t="str">
            <v>AE.63335</v>
          </cell>
          <cell r="C3096" t="str">
            <v>Xaây töôøng coù d&gt;30cm vaø h &gt;16 ñeán &lt;=50m baèng gaïch oáng 8x8x19, vöõa XM maùc 100</v>
          </cell>
          <cell r="D3096" t="str">
            <v>m³</v>
          </cell>
          <cell r="E3096">
            <v>1</v>
          </cell>
          <cell r="F3096">
            <v>345551</v>
          </cell>
          <cell r="G3096">
            <v>70251</v>
          </cell>
          <cell r="H3096">
            <v>48886</v>
          </cell>
        </row>
        <row r="3098">
          <cell r="B3098" t="str">
            <v>AE.63342</v>
          </cell>
          <cell r="C3098" t="str">
            <v>Xaây töôøng coù d &gt;30cm vaø h &gt;50m baèng gaïch oáng 8x8x19, vöõa XM maùc 25</v>
          </cell>
          <cell r="D3098" t="str">
            <v>m³</v>
          </cell>
          <cell r="E3098">
            <v>1</v>
          </cell>
          <cell r="F3098">
            <v>289244</v>
          </cell>
          <cell r="G3098">
            <v>73409</v>
          </cell>
          <cell r="H3098">
            <v>66009</v>
          </cell>
        </row>
        <row r="3099">
          <cell r="B3099" t="str">
            <v>AE.63343</v>
          </cell>
          <cell r="C3099" t="str">
            <v>Xaây töôøng coù d &gt;30cm vaø h &gt;50m baèng gaïch oáng 8x8x19, vöõa XM maùc 50</v>
          </cell>
          <cell r="D3099" t="str">
            <v>m³</v>
          </cell>
          <cell r="E3099">
            <v>1</v>
          </cell>
          <cell r="F3099">
            <v>311882</v>
          </cell>
          <cell r="G3099">
            <v>73409</v>
          </cell>
          <cell r="H3099">
            <v>66009</v>
          </cell>
        </row>
        <row r="3100">
          <cell r="B3100" t="str">
            <v>AE.63344</v>
          </cell>
          <cell r="C3100" t="str">
            <v>Xaây töôøng coù d &gt;30cm vaø h &gt;50m baèng gaïch oáng 8x8x19, vöõa XM maùc 75</v>
          </cell>
          <cell r="D3100" t="str">
            <v>m³</v>
          </cell>
          <cell r="E3100">
            <v>1</v>
          </cell>
          <cell r="F3100">
            <v>331182</v>
          </cell>
          <cell r="G3100">
            <v>73409</v>
          </cell>
          <cell r="H3100">
            <v>66009</v>
          </cell>
        </row>
        <row r="3101">
          <cell r="B3101" t="str">
            <v>AE.63345</v>
          </cell>
          <cell r="C3101" t="str">
            <v>Xaây töôøng coù d &gt;30cm vaø h &gt;50m baèng gaïch oáng 8x8x19, vöõa XM maùc 100</v>
          </cell>
          <cell r="D3101" t="str">
            <v>m³</v>
          </cell>
          <cell r="E3101">
            <v>1</v>
          </cell>
          <cell r="F3101">
            <v>345551</v>
          </cell>
          <cell r="G3101">
            <v>73409</v>
          </cell>
          <cell r="H3101">
            <v>66009</v>
          </cell>
        </row>
        <row r="3103">
          <cell r="B3103" t="str">
            <v>AE.64112</v>
          </cell>
          <cell r="C3103" t="str">
            <v>Xaây töôøng coù h &lt;=4 m baèng gaïch oáng 8x8x19 caâu gaïch theû 4x8x19, vöõa XM maùc 25</v>
          </cell>
          <cell r="D3103" t="str">
            <v>m³</v>
          </cell>
          <cell r="E3103">
            <v>1</v>
          </cell>
          <cell r="F3103">
            <v>323572</v>
          </cell>
          <cell r="G3103">
            <v>73014</v>
          </cell>
          <cell r="H3103">
            <v>1268</v>
          </cell>
        </row>
        <row r="3104">
          <cell r="B3104" t="str">
            <v>AE.64113</v>
          </cell>
          <cell r="C3104" t="str">
            <v>Xaây töôøng coù h &lt;=4 m baèng gaïch oáng 8x8x19 caâu gaïch theû 4x8x19, vöõa XM maùc 50</v>
          </cell>
          <cell r="D3104" t="str">
            <v>m³</v>
          </cell>
          <cell r="E3104">
            <v>1</v>
          </cell>
          <cell r="F3104">
            <v>343408</v>
          </cell>
          <cell r="G3104">
            <v>73014</v>
          </cell>
          <cell r="H3104">
            <v>1268</v>
          </cell>
        </row>
        <row r="3105">
          <cell r="B3105" t="str">
            <v>AE.64114</v>
          </cell>
          <cell r="C3105" t="str">
            <v>Xaây töôøng coù h &lt;=4 m baèng gaïch oáng 8x8x19 caâu gaïch theû 4x8x19, vöõa XM maùc 75</v>
          </cell>
          <cell r="D3105" t="str">
            <v>m³</v>
          </cell>
          <cell r="E3105">
            <v>1</v>
          </cell>
          <cell r="F3105">
            <v>360320</v>
          </cell>
          <cell r="G3105">
            <v>73014</v>
          </cell>
          <cell r="H3105">
            <v>1268</v>
          </cell>
        </row>
        <row r="3106">
          <cell r="B3106" t="str">
            <v>AE.64115</v>
          </cell>
          <cell r="C3106" t="str">
            <v>Xaây töôøng coù h &lt;=4 m baèng gaïch oáng 8x8x19 caâu gaïch theû 4x8x19, vöõa XM maùc 100</v>
          </cell>
          <cell r="D3106" t="str">
            <v>m³</v>
          </cell>
          <cell r="E3106">
            <v>1</v>
          </cell>
          <cell r="F3106">
            <v>372912</v>
          </cell>
          <cell r="G3106">
            <v>73014</v>
          </cell>
          <cell r="H3106">
            <v>1268</v>
          </cell>
        </row>
        <row r="3108">
          <cell r="B3108" t="str">
            <v>AE.64122</v>
          </cell>
          <cell r="C3108" t="str">
            <v>Xaây töôøng coù h &gt;4 ñeán &lt;=16m baèng gaïch oáng 8x8x19 caâu gaïch theû 4x8x19, vöõa XM maùc 25</v>
          </cell>
          <cell r="D3108" t="str">
            <v>m³</v>
          </cell>
          <cell r="E3108">
            <v>1</v>
          </cell>
          <cell r="F3108">
            <v>326653</v>
          </cell>
          <cell r="G3108">
            <v>84854</v>
          </cell>
          <cell r="H3108">
            <v>7357</v>
          </cell>
        </row>
        <row r="3109">
          <cell r="B3109" t="str">
            <v>AE.64123</v>
          </cell>
          <cell r="C3109" t="str">
            <v>Xaây töôøng coù h &gt;4 ñeán &lt;=16m baèng gaïch oáng 8x8x19 caâu gaïch theû 4x8x19, vöõa XM maùc 50</v>
          </cell>
          <cell r="D3109" t="str">
            <v>m³</v>
          </cell>
          <cell r="E3109">
            <v>1</v>
          </cell>
          <cell r="F3109">
            <v>346679</v>
          </cell>
          <cell r="G3109">
            <v>84854</v>
          </cell>
          <cell r="H3109">
            <v>7357</v>
          </cell>
        </row>
        <row r="3110">
          <cell r="B3110" t="str">
            <v>AE.64124</v>
          </cell>
          <cell r="C3110" t="str">
            <v>Xaây töôøng coù h &gt;4 ñeán &lt;=16m baèng gaïch oáng 8x8x19 caâu gaïch theû 4x8x19, vöõa XM maùc 75</v>
          </cell>
          <cell r="D3110" t="str">
            <v>m³</v>
          </cell>
          <cell r="E3110">
            <v>1</v>
          </cell>
          <cell r="F3110">
            <v>363752</v>
          </cell>
          <cell r="G3110">
            <v>84854</v>
          </cell>
          <cell r="H3110">
            <v>7357</v>
          </cell>
        </row>
        <row r="3111">
          <cell r="B3111" t="str">
            <v>AE.64125</v>
          </cell>
          <cell r="C3111" t="str">
            <v>Xaây töôøng coù h &gt;4 ñeán &lt;=16m baèng gaïch oáng 8x8x19 caâu gaïch theû 4x8x19, vöõa XM maùc 100</v>
          </cell>
          <cell r="D3111" t="str">
            <v>m³</v>
          </cell>
          <cell r="E3111">
            <v>1</v>
          </cell>
          <cell r="F3111">
            <v>376463</v>
          </cell>
          <cell r="G3111">
            <v>84854</v>
          </cell>
          <cell r="H3111">
            <v>7357</v>
          </cell>
        </row>
        <row r="3113">
          <cell r="B3113" t="str">
            <v>AE.64132</v>
          </cell>
          <cell r="C3113" t="str">
            <v>Xaây töôøng coù h &gt;16 ñeán &lt;=50m baèng gaïch oáng 8x8x19 caâu gaïch theû 4x8x19, vöõa XM maùc 25</v>
          </cell>
          <cell r="D3113" t="str">
            <v>m³</v>
          </cell>
          <cell r="E3113">
            <v>1</v>
          </cell>
          <cell r="F3113">
            <v>326653</v>
          </cell>
          <cell r="G3113">
            <v>93142</v>
          </cell>
          <cell r="H3113">
            <v>48249</v>
          </cell>
        </row>
        <row r="3114">
          <cell r="B3114" t="str">
            <v>AE.64133</v>
          </cell>
          <cell r="C3114" t="str">
            <v>Xaây töôøng coù h &gt;16 ñeán &lt;=50m baèng gaïch oáng 8x8x19 caâu gaïch theû 4x8x19, vöõa XM maùc 50</v>
          </cell>
          <cell r="D3114" t="str">
            <v>m³</v>
          </cell>
          <cell r="E3114">
            <v>1</v>
          </cell>
          <cell r="F3114">
            <v>346679</v>
          </cell>
          <cell r="G3114">
            <v>93142</v>
          </cell>
          <cell r="H3114">
            <v>48249</v>
          </cell>
        </row>
        <row r="3115">
          <cell r="B3115" t="str">
            <v>AE.64134</v>
          </cell>
          <cell r="C3115" t="str">
            <v>Xaây töôøng coù h &gt;16 ñeán &lt;=50m baèng gaïch oáng 8x8x19 caâu gaïch theû 4x8x19, vöõa XM maùc 75</v>
          </cell>
          <cell r="D3115" t="str">
            <v>m³</v>
          </cell>
          <cell r="E3115">
            <v>1</v>
          </cell>
          <cell r="F3115">
            <v>363752</v>
          </cell>
          <cell r="G3115">
            <v>93142</v>
          </cell>
          <cell r="H3115">
            <v>48249</v>
          </cell>
        </row>
        <row r="3116">
          <cell r="B3116" t="str">
            <v>AE.64135</v>
          </cell>
          <cell r="C3116" t="str">
            <v>Xaây töôøng coù h &gt;16 ñeán &lt;=50m baèng gaïch oáng 8x8x19 caâu gaïch theû 4x8x19, vöõa XM maùc 100</v>
          </cell>
          <cell r="D3116" t="str">
            <v>m³</v>
          </cell>
          <cell r="E3116">
            <v>1</v>
          </cell>
          <cell r="F3116">
            <v>376463</v>
          </cell>
          <cell r="G3116">
            <v>93142</v>
          </cell>
          <cell r="H3116">
            <v>48249</v>
          </cell>
        </row>
        <row r="3118">
          <cell r="B3118" t="str">
            <v>AE.64142</v>
          </cell>
          <cell r="C3118" t="str">
            <v>Xaây töôøng coù h &gt;50 m baèng gaïch oáng 8x8x19 caâu gaïch theû 4x8x19, vöõa XM maùc 25</v>
          </cell>
          <cell r="D3118" t="str">
            <v>m³</v>
          </cell>
          <cell r="E3118">
            <v>1</v>
          </cell>
          <cell r="F3118">
            <v>326653</v>
          </cell>
          <cell r="G3118">
            <v>97483</v>
          </cell>
          <cell r="H3118">
            <v>65371</v>
          </cell>
        </row>
        <row r="3119">
          <cell r="B3119" t="str">
            <v>AE.64143</v>
          </cell>
          <cell r="C3119" t="str">
            <v>Xaây töôøng coù h &gt;50 m baèng gaïch oáng 8x8x19 caâu gaïch theû 4x8x19, vöõa XM maùc 50</v>
          </cell>
          <cell r="D3119" t="str">
            <v>m³</v>
          </cell>
          <cell r="E3119">
            <v>1</v>
          </cell>
          <cell r="F3119">
            <v>346679</v>
          </cell>
          <cell r="G3119">
            <v>97483</v>
          </cell>
          <cell r="H3119">
            <v>65371</v>
          </cell>
        </row>
        <row r="3120">
          <cell r="B3120" t="str">
            <v>AE.64144</v>
          </cell>
          <cell r="C3120" t="str">
            <v>Xaây töôøng coù h &gt;50 m baèng gaïch oáng 8x8x19 caâu gaïch theû 4x8x19, vöõa XM maùc 75</v>
          </cell>
          <cell r="D3120" t="str">
            <v>m³</v>
          </cell>
          <cell r="E3120">
            <v>1</v>
          </cell>
          <cell r="F3120">
            <v>363752</v>
          </cell>
          <cell r="G3120">
            <v>97483</v>
          </cell>
          <cell r="H3120">
            <v>65371</v>
          </cell>
        </row>
        <row r="3121">
          <cell r="B3121" t="str">
            <v>AE.64145</v>
          </cell>
          <cell r="C3121" t="str">
            <v>Xaây töôøng coù h &gt;50 m baèng gaïch oáng 8x8x19 caâu gaïch theû 4x8x19, vöõa XM maùc 100</v>
          </cell>
          <cell r="D3121" t="str">
            <v>m³</v>
          </cell>
          <cell r="E3121">
            <v>1</v>
          </cell>
          <cell r="F3121">
            <v>376463</v>
          </cell>
          <cell r="G3121">
            <v>97483</v>
          </cell>
          <cell r="H3121">
            <v>65371</v>
          </cell>
        </row>
        <row r="3123">
          <cell r="B3123" t="str">
            <v>AE.65112</v>
          </cell>
          <cell r="C3123" t="str">
            <v>Xaây töôøng coù d &lt;=10cm, h &lt;=4m VXM caùt mòn maùc 25 - moâ ñun ñoä lôùn MI=1,5-2</v>
          </cell>
          <cell r="D3123" t="str">
            <v>m³</v>
          </cell>
          <cell r="E3123">
            <v>1</v>
          </cell>
          <cell r="F3123">
            <v>260711</v>
          </cell>
          <cell r="G3123">
            <v>69067</v>
          </cell>
          <cell r="H3123">
            <v>1902</v>
          </cell>
        </row>
        <row r="3124">
          <cell r="B3124" t="str">
            <v>AE.65113</v>
          </cell>
          <cell r="C3124" t="str">
            <v>Xaây töôøng coù d &lt;=10cm, h &lt;=4m VXM caùt mòn maùc 50 - moâ ñun ñoä lôùn MI=1,5-2</v>
          </cell>
          <cell r="D3124" t="str">
            <v>m³</v>
          </cell>
          <cell r="E3124">
            <v>1</v>
          </cell>
          <cell r="F3124">
            <v>274445</v>
          </cell>
          <cell r="G3124">
            <v>69067</v>
          </cell>
          <cell r="H3124">
            <v>1902</v>
          </cell>
        </row>
        <row r="3125">
          <cell r="B3125" t="str">
            <v>AE.65114</v>
          </cell>
          <cell r="C3125" t="str">
            <v>Xaây töôøng coù d &lt;=10cm, h &lt;=4m VXM caùt mòn maùc 75 - moâ ñun ñoä lôùn MI=1,5-2</v>
          </cell>
          <cell r="D3125" t="str">
            <v>m³</v>
          </cell>
          <cell r="E3125">
            <v>1</v>
          </cell>
          <cell r="F3125">
            <v>286153</v>
          </cell>
          <cell r="G3125">
            <v>69067</v>
          </cell>
          <cell r="H3125">
            <v>1902</v>
          </cell>
        </row>
        <row r="3126">
          <cell r="B3126" t="str">
            <v>AE.65115</v>
          </cell>
          <cell r="C3126" t="str">
            <v>Xaây töôøng coù d &lt;=10cm, h &lt;=4m VXM maùc 100, moâ ñun ñoä lôùn ML=1,5-2,0</v>
          </cell>
          <cell r="D3126" t="str">
            <v>m³</v>
          </cell>
          <cell r="E3126">
            <v>1</v>
          </cell>
          <cell r="F3126">
            <v>294871</v>
          </cell>
          <cell r="G3126">
            <v>69067</v>
          </cell>
          <cell r="H3126">
            <v>1902</v>
          </cell>
        </row>
        <row r="3127">
          <cell r="B3127" t="str">
            <v>AE.65122</v>
          </cell>
          <cell r="C3127" t="str">
            <v>Xaây töôøng coù d &gt;10 ñeán &lt;=30, h &gt;4 ñeán &lt;=16m VXM caùt mòn maùc 25 - moâ ñun ñoä lôùn MI=1,5-2</v>
          </cell>
          <cell r="D3127" t="str">
            <v>m³</v>
          </cell>
          <cell r="E3127">
            <v>1</v>
          </cell>
          <cell r="F3127">
            <v>261958</v>
          </cell>
          <cell r="G3127">
            <v>76171</v>
          </cell>
          <cell r="H3127">
            <v>7994</v>
          </cell>
        </row>
        <row r="3128">
          <cell r="B3128" t="str">
            <v>AE.65123</v>
          </cell>
          <cell r="C3128" t="str">
            <v>Xaây töôøng coù d &gt;10 ñeán &lt;=30, h &gt;4 ñeán &lt;=16m VXM caùt mòn maùc 50 - moâ ñun ñoä lôùn MI=1,5-2</v>
          </cell>
          <cell r="D3128" t="str">
            <v>m³</v>
          </cell>
          <cell r="E3128">
            <v>1</v>
          </cell>
          <cell r="F3128">
            <v>275758</v>
          </cell>
          <cell r="G3128">
            <v>76171</v>
          </cell>
          <cell r="H3128">
            <v>7994</v>
          </cell>
        </row>
        <row r="3129">
          <cell r="B3129" t="str">
            <v>AE.65124</v>
          </cell>
          <cell r="C3129" t="str">
            <v>Xaây töôøng coù d &gt;10 ñeán &lt;=30, h &gt;4 ñeán &lt;=16m VXM caùt mòn maùc 75 - moâ ñun ñoä lôùn MI=1,5-2</v>
          </cell>
          <cell r="D3129" t="str">
            <v>m³</v>
          </cell>
          <cell r="E3129">
            <v>1</v>
          </cell>
          <cell r="F3129">
            <v>287523</v>
          </cell>
          <cell r="G3129">
            <v>76171</v>
          </cell>
          <cell r="H3129">
            <v>7994</v>
          </cell>
        </row>
        <row r="3130">
          <cell r="B3130" t="str">
            <v>AE.65125</v>
          </cell>
          <cell r="C3130" t="str">
            <v>Xaây töôøng coù d &gt;10 ñeán &lt;=30, h &gt;4 ñeán &lt;=16m VXM maùc 100, moâ ñun ñoä lôùn ML=1,5-2,0</v>
          </cell>
          <cell r="D3130" t="str">
            <v>m³</v>
          </cell>
          <cell r="E3130">
            <v>1</v>
          </cell>
          <cell r="F3130">
            <v>296282</v>
          </cell>
          <cell r="G3130">
            <v>76171</v>
          </cell>
          <cell r="H3130">
            <v>7994</v>
          </cell>
        </row>
        <row r="3131">
          <cell r="B3131" t="str">
            <v>AE.65132</v>
          </cell>
          <cell r="C3131" t="str">
            <v>Xaây töôøng coù chueàu daøy &lt;=10cm vaø 16m &lt;h&lt;=50m VXM caùt mòn maùc 25 - moâ ñun ñoä lôùn MI=1,5-2</v>
          </cell>
          <cell r="D3131" t="str">
            <v>m³</v>
          </cell>
          <cell r="E3131">
            <v>1</v>
          </cell>
          <cell r="F3131">
            <v>261958</v>
          </cell>
          <cell r="G3131">
            <v>83670</v>
          </cell>
          <cell r="H3131">
            <v>48886</v>
          </cell>
        </row>
        <row r="3132">
          <cell r="B3132" t="str">
            <v>AE.65133</v>
          </cell>
          <cell r="C3132" t="str">
            <v>Xaây töôøng coù chueàu daøy &lt;=10cm vaø 16m &lt;h&lt;=50m VXM caùt mòn maùc 50 - moâ ñun ñoä lôùn MI=1,5-2</v>
          </cell>
          <cell r="D3132" t="str">
            <v>m³</v>
          </cell>
          <cell r="E3132">
            <v>1</v>
          </cell>
          <cell r="F3132">
            <v>275758</v>
          </cell>
          <cell r="G3132">
            <v>83670</v>
          </cell>
          <cell r="H3132">
            <v>48886</v>
          </cell>
        </row>
        <row r="3133">
          <cell r="B3133" t="str">
            <v>AE.65134</v>
          </cell>
          <cell r="C3133" t="str">
            <v>Xaây töôøng coù chueàu daøy &lt;=10cm vaø 16m &lt;h&lt;=50m VXM caùt mòn maùc 75 - moâ ñun ñoä lôùn MI=1,5-2</v>
          </cell>
          <cell r="D3133" t="str">
            <v>m³</v>
          </cell>
          <cell r="E3133">
            <v>1</v>
          </cell>
          <cell r="F3133">
            <v>287523</v>
          </cell>
          <cell r="G3133">
            <v>83670</v>
          </cell>
          <cell r="H3133">
            <v>48886</v>
          </cell>
        </row>
        <row r="3134">
          <cell r="B3134" t="str">
            <v>AE.65135</v>
          </cell>
          <cell r="C3134" t="str">
            <v>Xaây töôøng coù chueàu daøy &lt;=10cm vaø 16m &lt;h&lt;=50m VXM maùc 100, moâ ñun ñoä lôùn ML=1,5-2,0</v>
          </cell>
          <cell r="D3134" t="str">
            <v>m³</v>
          </cell>
          <cell r="E3134">
            <v>1</v>
          </cell>
          <cell r="F3134">
            <v>296282</v>
          </cell>
          <cell r="G3134">
            <v>83670</v>
          </cell>
          <cell r="H3134">
            <v>48886</v>
          </cell>
        </row>
        <row r="3135">
          <cell r="B3135" t="str">
            <v>AE.65142</v>
          </cell>
          <cell r="C3135" t="str">
            <v>Xaây töôøng coù d &lt;=10cm vaø h &gt;50m VXM caùt mòn maùc 25 - moâ ñun ñoä lôùn MI=1,5-2</v>
          </cell>
          <cell r="D3135" t="str">
            <v>m³</v>
          </cell>
          <cell r="E3135">
            <v>1</v>
          </cell>
          <cell r="F3135">
            <v>261958</v>
          </cell>
          <cell r="G3135">
            <v>87222</v>
          </cell>
          <cell r="H3135">
            <v>66009</v>
          </cell>
        </row>
        <row r="3136">
          <cell r="B3136" t="str">
            <v>AE.65143</v>
          </cell>
          <cell r="C3136" t="str">
            <v>Xaây töôøng coù d &lt;=10cm vaø h &gt;50m VXM caùt mòn maùc 50 - moâ ñun ñoä lôùn MI=1,5-2</v>
          </cell>
          <cell r="D3136" t="str">
            <v>m³</v>
          </cell>
          <cell r="E3136">
            <v>1</v>
          </cell>
          <cell r="F3136">
            <v>275758</v>
          </cell>
          <cell r="G3136">
            <v>87222</v>
          </cell>
          <cell r="H3136">
            <v>66009</v>
          </cell>
        </row>
        <row r="3137">
          <cell r="B3137" t="str">
            <v>AE.65144</v>
          </cell>
          <cell r="C3137" t="str">
            <v>Xaây töôøng coù d &lt;=10cm vaø h &gt;50m VXM caùt mòn maùc 75 - moâ ñun ñoä lôùn MI=1,5-2</v>
          </cell>
          <cell r="D3137" t="str">
            <v>m³</v>
          </cell>
          <cell r="E3137">
            <v>1</v>
          </cell>
          <cell r="F3137">
            <v>287523</v>
          </cell>
          <cell r="G3137">
            <v>87222</v>
          </cell>
          <cell r="H3137">
            <v>66009</v>
          </cell>
        </row>
        <row r="3138">
          <cell r="B3138" t="str">
            <v>AE.65145</v>
          </cell>
          <cell r="C3138" t="str">
            <v>Xaây töôøng coù d &lt;=10cm vaø h &gt;50m VXM maùc 100, moâ ñun ñoä lôùn ML=1,5-2,0</v>
          </cell>
          <cell r="D3138" t="str">
            <v>m³</v>
          </cell>
          <cell r="E3138">
            <v>1</v>
          </cell>
          <cell r="F3138">
            <v>296282</v>
          </cell>
          <cell r="G3138">
            <v>87222</v>
          </cell>
          <cell r="H3138">
            <v>66009</v>
          </cell>
        </row>
        <row r="3139">
          <cell r="B3139" t="str">
            <v>AE.65212</v>
          </cell>
          <cell r="C3139" t="str">
            <v>Xaây töôøng coù 10cm &lt; d &lt;=30cm, h &gt;4 ñeán &lt;=16m VXM caùt mòn maùc 25 - moâ ñun ñoä lôùn MI=1,5-2</v>
          </cell>
          <cell r="D3139" t="str">
            <v>m³</v>
          </cell>
          <cell r="E3139">
            <v>1</v>
          </cell>
          <cell r="F3139">
            <v>256378</v>
          </cell>
          <cell r="G3139">
            <v>61174</v>
          </cell>
          <cell r="H3139">
            <v>2039</v>
          </cell>
        </row>
        <row r="3140">
          <cell r="B3140" t="str">
            <v>AE.65213</v>
          </cell>
          <cell r="C3140" t="str">
            <v>Xaây töôøng coù 10cm &lt; d &lt;=30cm, h &gt;4 ñeán &lt;=16m VXM caùt mòn maùc 50 - moâ ñun ñoä lôùn MI=1,5-2</v>
          </cell>
          <cell r="D3140" t="str">
            <v>m³</v>
          </cell>
          <cell r="E3140">
            <v>1</v>
          </cell>
          <cell r="F3140">
            <v>272843</v>
          </cell>
          <cell r="G3140">
            <v>61174</v>
          </cell>
          <cell r="H3140">
            <v>2039</v>
          </cell>
        </row>
        <row r="3141">
          <cell r="B3141" t="str">
            <v>AE.65214</v>
          </cell>
          <cell r="C3141" t="str">
            <v>Xaây töôøng coù 10cm &lt; d &lt;=30cm, h &gt;4 ñeán &lt;=16m VXM caùt mòn maùc 75 - moâ ñun ñoä lôùn MI=1,5-2</v>
          </cell>
          <cell r="D3141" t="str">
            <v>m³</v>
          </cell>
          <cell r="E3141">
            <v>1</v>
          </cell>
          <cell r="F3141">
            <v>286880</v>
          </cell>
          <cell r="G3141">
            <v>61174</v>
          </cell>
          <cell r="H3141">
            <v>2039</v>
          </cell>
        </row>
        <row r="3142">
          <cell r="B3142" t="str">
            <v>AE.65215</v>
          </cell>
          <cell r="C3142" t="str">
            <v>Xaây töôøng coù 10cm &lt; d &lt;=30cm, h &gt;4 ñeán &lt;=16m VXM maùc 100, moâ ñun ñoä lôùn ML=1,5-2,0</v>
          </cell>
          <cell r="D3142" t="str">
            <v>m³</v>
          </cell>
          <cell r="E3142">
            <v>1</v>
          </cell>
          <cell r="F3142">
            <v>297331</v>
          </cell>
          <cell r="G3142">
            <v>61174</v>
          </cell>
          <cell r="H3142">
            <v>2039</v>
          </cell>
        </row>
        <row r="3143">
          <cell r="B3143" t="str">
            <v>AE.65222</v>
          </cell>
          <cell r="C3143" t="str">
            <v>Xaây töôøng coù 10cm &lt; d &lt;=30cm, h &gt;4 ñeán &lt;=16m VXM caùt mòn maùc 25 - moâ ñun ñoä lôùn MI=1,5-2</v>
          </cell>
          <cell r="D3143" t="str">
            <v>m³</v>
          </cell>
          <cell r="E3143">
            <v>1</v>
          </cell>
          <cell r="F3143">
            <v>257593</v>
          </cell>
          <cell r="G3143">
            <v>65121</v>
          </cell>
          <cell r="H3143">
            <v>8121</v>
          </cell>
        </row>
        <row r="3144">
          <cell r="B3144" t="str">
            <v>AE.65223</v>
          </cell>
          <cell r="C3144" t="str">
            <v>Xaây töôøng coù 10cm &lt; d &lt;=30cm, h &gt;4 ñeán &lt;=16m VXM caùt mòn maùc 50 - moâ ñun ñoä lôùn MI=1,5-2</v>
          </cell>
          <cell r="D3144" t="str">
            <v>m³</v>
          </cell>
          <cell r="E3144">
            <v>1</v>
          </cell>
          <cell r="F3144">
            <v>274136</v>
          </cell>
          <cell r="G3144">
            <v>65121</v>
          </cell>
          <cell r="H3144">
            <v>8121</v>
          </cell>
        </row>
        <row r="3145">
          <cell r="B3145" t="str">
            <v>AE.65224</v>
          </cell>
          <cell r="C3145" t="str">
            <v>Xaây töôøng coù 10cm &lt; d &lt;=30cm, h &gt;4 ñeán &lt;=16m VXM caùt mòn maùc 75 - moâ ñun ñoä lôùn MI=1,5-2</v>
          </cell>
          <cell r="D3145" t="str">
            <v>m³</v>
          </cell>
          <cell r="E3145">
            <v>1</v>
          </cell>
          <cell r="F3145">
            <v>288240</v>
          </cell>
          <cell r="G3145">
            <v>65121</v>
          </cell>
          <cell r="H3145">
            <v>8121</v>
          </cell>
        </row>
        <row r="3146">
          <cell r="B3146" t="str">
            <v>AE.65225</v>
          </cell>
          <cell r="C3146" t="str">
            <v>Xaây töôøng coù 10cm &lt; d &lt;=30cm, h &gt;4 ñeán &lt;=16m VXM maùc 100, moâ ñun ñoä lôùn ML=1,5-2,0</v>
          </cell>
          <cell r="D3146" t="str">
            <v>m³</v>
          </cell>
          <cell r="E3146">
            <v>1</v>
          </cell>
          <cell r="F3146">
            <v>298740</v>
          </cell>
          <cell r="G3146">
            <v>65121</v>
          </cell>
          <cell r="H3146">
            <v>8121</v>
          </cell>
        </row>
        <row r="3147">
          <cell r="B3147" t="str">
            <v>AE.65232</v>
          </cell>
          <cell r="C3147" t="str">
            <v>Xaây töôøng coù 10cm &lt; d &lt;=30cm, 16m &lt;h&lt;=50m VXM caùt mòn maùc 25 - moâ ñun ñoä lôùn MI=1,5-2</v>
          </cell>
          <cell r="D3147" t="str">
            <v>m³</v>
          </cell>
          <cell r="E3147">
            <v>1</v>
          </cell>
          <cell r="F3147">
            <v>257593</v>
          </cell>
          <cell r="G3147">
            <v>71435</v>
          </cell>
          <cell r="H3147">
            <v>49014</v>
          </cell>
        </row>
        <row r="3148">
          <cell r="B3148" t="str">
            <v>AE.65233</v>
          </cell>
          <cell r="C3148" t="str">
            <v>Xaây töôøng coù 10cm &lt; d &lt;=30cm, 16m &lt;h&lt;=50m VXM caùt mòn maùc 50 - moâ ñun ñoä lôùn MI=1,5-2</v>
          </cell>
          <cell r="D3148" t="str">
            <v>m³</v>
          </cell>
          <cell r="E3148">
            <v>1</v>
          </cell>
          <cell r="F3148">
            <v>274136</v>
          </cell>
          <cell r="G3148">
            <v>71435</v>
          </cell>
          <cell r="H3148">
            <v>49014</v>
          </cell>
        </row>
        <row r="3149">
          <cell r="B3149" t="str">
            <v>AE.65234</v>
          </cell>
          <cell r="C3149" t="str">
            <v>Xaây töôøng coù 10cm &lt; d &lt;=30cm, 16m &lt;h&lt;=50m VXM caùt mòn maùc 75 - moâ ñun ñoä lôùn MI=1,5-2</v>
          </cell>
          <cell r="D3149" t="str">
            <v>m³</v>
          </cell>
          <cell r="E3149">
            <v>1</v>
          </cell>
          <cell r="F3149">
            <v>288240</v>
          </cell>
          <cell r="G3149">
            <v>71435</v>
          </cell>
          <cell r="H3149">
            <v>49014</v>
          </cell>
        </row>
        <row r="3150">
          <cell r="B3150" t="str">
            <v>AE.65235</v>
          </cell>
          <cell r="C3150" t="str">
            <v>Xaây töôøng coù 10cm &lt; d &lt;=30cm, 16m &lt;h&lt;=50m VXM maùc 100, moâ ñun ñoä lôùn ML=1,5-2,0</v>
          </cell>
          <cell r="D3150" t="str">
            <v>m³</v>
          </cell>
          <cell r="E3150">
            <v>1</v>
          </cell>
          <cell r="F3150">
            <v>298740</v>
          </cell>
          <cell r="G3150">
            <v>71435</v>
          </cell>
          <cell r="H3150">
            <v>49014</v>
          </cell>
        </row>
        <row r="3151">
          <cell r="B3151" t="str">
            <v>AE.65242</v>
          </cell>
          <cell r="C3151" t="str">
            <v>Xaây töôøng coù 10cm &lt; d &lt;=30cm, h &gt;50m VXM caùt mòn maùc 25 - moâ ñun ñoä lôùn MI=1,5-2</v>
          </cell>
          <cell r="D3151" t="str">
            <v>m³</v>
          </cell>
          <cell r="E3151">
            <v>1</v>
          </cell>
          <cell r="F3151">
            <v>257593</v>
          </cell>
          <cell r="G3151">
            <v>74593</v>
          </cell>
          <cell r="H3151">
            <v>66136</v>
          </cell>
        </row>
        <row r="3152">
          <cell r="B3152" t="str">
            <v>AE.65243</v>
          </cell>
          <cell r="C3152" t="str">
            <v>Xaây töôøng coù 10cm &lt; d &lt;=30cm, h &gt;50m VXM caùt mòn maùc 50 - moâ ñun ñoä lôùn MI=1,5-2</v>
          </cell>
          <cell r="D3152" t="str">
            <v>m³</v>
          </cell>
          <cell r="E3152">
            <v>1</v>
          </cell>
          <cell r="F3152">
            <v>274136</v>
          </cell>
          <cell r="G3152">
            <v>74593</v>
          </cell>
          <cell r="H3152">
            <v>66136</v>
          </cell>
        </row>
        <row r="3153">
          <cell r="B3153" t="str">
            <v>AE.65244</v>
          </cell>
          <cell r="C3153" t="str">
            <v>Xaây töôøng coù 10cm &lt; d &lt;=30cm, h &gt;50m VXM caùt mòn maùc 75 - moâ ñun ñoä lôùn MI=1,5-2</v>
          </cell>
          <cell r="D3153" t="str">
            <v>m³</v>
          </cell>
          <cell r="E3153">
            <v>1</v>
          </cell>
          <cell r="F3153">
            <v>288240</v>
          </cell>
          <cell r="G3153">
            <v>74593</v>
          </cell>
          <cell r="H3153">
            <v>66136</v>
          </cell>
        </row>
        <row r="3154">
          <cell r="B3154" t="str">
            <v>AE.65245</v>
          </cell>
          <cell r="C3154" t="str">
            <v>Xaây töôøng coù 10cm &lt; d &lt;=30cm, h &gt;50m VXM maùc 100, moâ ñun ñoä lôùn ML=1,5-2,0</v>
          </cell>
          <cell r="D3154" t="str">
            <v>m³</v>
          </cell>
          <cell r="E3154">
            <v>1</v>
          </cell>
          <cell r="F3154">
            <v>298740</v>
          </cell>
          <cell r="G3154">
            <v>74593</v>
          </cell>
          <cell r="H3154">
            <v>66136</v>
          </cell>
        </row>
        <row r="3155">
          <cell r="B3155" t="str">
            <v>AE.65312</v>
          </cell>
          <cell r="C3155" t="str">
            <v>Xaây töôøng coù d &gt;30cm, h&lt;=4m VXM caùt mòn maùc 25 - moâ ñun ñoä lôùn MI=1,5-2</v>
          </cell>
          <cell r="D3155" t="str">
            <v>m³</v>
          </cell>
          <cell r="E3155">
            <v>1</v>
          </cell>
          <cell r="F3155">
            <v>257990</v>
          </cell>
          <cell r="G3155">
            <v>51702</v>
          </cell>
          <cell r="H3155">
            <v>2219</v>
          </cell>
        </row>
        <row r="3156">
          <cell r="B3156" t="str">
            <v>AE.65313</v>
          </cell>
          <cell r="C3156" t="str">
            <v>Xaây töôøng coù d &gt;30cm, h&lt;=4m VXM caùt mòn maùc 50 - moâ ñun ñoä lôùn MI=1,5-2</v>
          </cell>
          <cell r="D3156" t="str">
            <v>m³</v>
          </cell>
          <cell r="E3156">
            <v>1</v>
          </cell>
          <cell r="F3156">
            <v>277055</v>
          </cell>
          <cell r="G3156">
            <v>51702</v>
          </cell>
          <cell r="H3156">
            <v>2219</v>
          </cell>
        </row>
        <row r="3157">
          <cell r="B3157" t="str">
            <v>AE.65314</v>
          </cell>
          <cell r="C3157" t="str">
            <v>Xaây töôøng coù d &gt;30cm, h&lt;=4m VXM caùt mòn maùc 75 - moâ ñun ñoä lôùn MI=1,5-2</v>
          </cell>
          <cell r="D3157" t="str">
            <v>m³</v>
          </cell>
          <cell r="E3157">
            <v>1</v>
          </cell>
          <cell r="F3157">
            <v>293309</v>
          </cell>
          <cell r="G3157">
            <v>51702</v>
          </cell>
          <cell r="H3157">
            <v>2219</v>
          </cell>
        </row>
        <row r="3158">
          <cell r="B3158" t="str">
            <v>AE.65315</v>
          </cell>
          <cell r="C3158" t="str">
            <v>Xaây töôøng coù d &gt;30cm, h&lt;=4m VXM maùc 100, moâ ñun ñoä lôùn ML=1,5-2,0</v>
          </cell>
          <cell r="D3158" t="str">
            <v>m³</v>
          </cell>
          <cell r="E3158">
            <v>1</v>
          </cell>
          <cell r="F3158">
            <v>305410</v>
          </cell>
          <cell r="G3158">
            <v>51702</v>
          </cell>
          <cell r="H3158">
            <v>2219</v>
          </cell>
        </row>
        <row r="3159">
          <cell r="B3159" t="str">
            <v>AE.65322</v>
          </cell>
          <cell r="C3159" t="str">
            <v>Xaây töôøng coù d &gt;30cm, h &gt;4 ñeán &lt;=16m VXM caùt mòn maùc 25 - moâ ñun ñoä lôùn MI=1,5-2</v>
          </cell>
          <cell r="D3159" t="str">
            <v>m³</v>
          </cell>
          <cell r="E3159">
            <v>1</v>
          </cell>
          <cell r="F3159">
            <v>260436</v>
          </cell>
          <cell r="G3159">
            <v>56832</v>
          </cell>
          <cell r="H3159">
            <v>8313</v>
          </cell>
        </row>
        <row r="3160">
          <cell r="B3160" t="str">
            <v>AE.65323</v>
          </cell>
          <cell r="C3160" t="str">
            <v>Xaây töôøng coù d &gt;30cm, h &gt;4 ñeán &lt;=16m VXM caùt mòn maùc 50 - moâ ñun ñoä lôùn MI=1,5-2</v>
          </cell>
          <cell r="D3160" t="str">
            <v>m³</v>
          </cell>
          <cell r="E3160">
            <v>1</v>
          </cell>
          <cell r="F3160">
            <v>279681</v>
          </cell>
          <cell r="G3160">
            <v>56832</v>
          </cell>
          <cell r="H3160">
            <v>8313</v>
          </cell>
        </row>
        <row r="3161">
          <cell r="B3161" t="str">
            <v>AE.65324</v>
          </cell>
          <cell r="C3161" t="str">
            <v>Xaây töôøng coù d &gt;30cm, h &gt;4 ñeán &lt;=16m VXM caùt mòn maùc 75 - moâ ñun ñoä lôùn MI=1,5-2</v>
          </cell>
          <cell r="D3161" t="str">
            <v>m³</v>
          </cell>
          <cell r="E3161">
            <v>1</v>
          </cell>
          <cell r="F3161">
            <v>296089</v>
          </cell>
          <cell r="G3161">
            <v>56832</v>
          </cell>
          <cell r="H3161">
            <v>8313</v>
          </cell>
        </row>
        <row r="3162">
          <cell r="B3162" t="str">
            <v>AE.65325</v>
          </cell>
          <cell r="C3162" t="str">
            <v>Xaây töôøng coù d &gt;30cm, h &gt;4 ñeán &lt;=16m VXM maùc 100, moâ ñun ñoä lôùn ML=1,5-2,0</v>
          </cell>
          <cell r="D3162" t="str">
            <v>m³</v>
          </cell>
          <cell r="E3162">
            <v>1</v>
          </cell>
          <cell r="F3162">
            <v>308305</v>
          </cell>
          <cell r="G3162">
            <v>56832</v>
          </cell>
          <cell r="H3162">
            <v>8313</v>
          </cell>
        </row>
        <row r="3163">
          <cell r="B3163" t="str">
            <v>AE.65332</v>
          </cell>
          <cell r="C3163" t="str">
            <v>Xaây töôøng coù d &gt;30cm, 16m &lt;h&lt;=50m VXM caùt mòn maùc 25 - moâ ñun ñoä lôùn MI=1,5-2</v>
          </cell>
          <cell r="D3163" t="str">
            <v>m³</v>
          </cell>
          <cell r="E3163">
            <v>1</v>
          </cell>
          <cell r="F3163">
            <v>260436</v>
          </cell>
          <cell r="G3163">
            <v>62358</v>
          </cell>
          <cell r="H3163">
            <v>49205</v>
          </cell>
        </row>
        <row r="3164">
          <cell r="B3164" t="str">
            <v>AE.65333</v>
          </cell>
          <cell r="C3164" t="str">
            <v>Xaây töôøng coù d &gt;30cm, 16m &lt;h&lt;=50m VXM caùt mòn maùc 50 - moâ ñun ñoä lôùn MI=1,5-2</v>
          </cell>
          <cell r="D3164" t="str">
            <v>m³</v>
          </cell>
          <cell r="E3164">
            <v>1</v>
          </cell>
          <cell r="F3164">
            <v>279681</v>
          </cell>
          <cell r="G3164">
            <v>62358</v>
          </cell>
          <cell r="H3164">
            <v>49205</v>
          </cell>
        </row>
        <row r="3165">
          <cell r="B3165" t="str">
            <v>AE.65334</v>
          </cell>
          <cell r="C3165" t="str">
            <v>Xaây töôøng coù d &gt;30cm, 16m &lt;h&lt;=50m VXM caùt mòn maùc 75 - moâ ñun ñoä lôùn MI=1,5-2</v>
          </cell>
          <cell r="D3165" t="str">
            <v>m³</v>
          </cell>
          <cell r="E3165">
            <v>1</v>
          </cell>
          <cell r="F3165">
            <v>296089</v>
          </cell>
          <cell r="G3165">
            <v>62358</v>
          </cell>
          <cell r="H3165">
            <v>49205</v>
          </cell>
        </row>
        <row r="3166">
          <cell r="B3166" t="str">
            <v>AE.65335</v>
          </cell>
          <cell r="C3166" t="str">
            <v>Xaây töôøng coù d &gt;30cm, 16m &lt;h&lt;=50m VXM maùc 100, moâ ñun ñoä lôùn ML=1,5-2,0</v>
          </cell>
          <cell r="D3166" t="str">
            <v>m³</v>
          </cell>
          <cell r="E3166">
            <v>1</v>
          </cell>
          <cell r="F3166">
            <v>308305</v>
          </cell>
          <cell r="G3166">
            <v>62358</v>
          </cell>
          <cell r="H3166">
            <v>49205</v>
          </cell>
        </row>
        <row r="3167">
          <cell r="B3167" t="str">
            <v>AE.65342</v>
          </cell>
          <cell r="C3167" t="str">
            <v>Xaây töôøng coù d &gt;30cm, h &gt;50m VXM caùt mòn maùc 25 - moâ ñun ñoä lôùn MI=1,5-2</v>
          </cell>
          <cell r="D3167" t="str">
            <v>m³</v>
          </cell>
          <cell r="E3167">
            <v>1</v>
          </cell>
          <cell r="F3167">
            <v>260436</v>
          </cell>
          <cell r="G3167">
            <v>65121</v>
          </cell>
          <cell r="H3167">
            <v>66327</v>
          </cell>
        </row>
        <row r="3168">
          <cell r="B3168" t="str">
            <v>AE.65343</v>
          </cell>
          <cell r="C3168" t="str">
            <v>Xaây töôøng coù d &gt;30cm, h &gt;50m VXM caùt mòn maùc 50 - moâ ñun ñoä lôùn MI=1,5-2</v>
          </cell>
          <cell r="D3168" t="str">
            <v>m³</v>
          </cell>
          <cell r="E3168">
            <v>1</v>
          </cell>
          <cell r="F3168">
            <v>279681</v>
          </cell>
          <cell r="G3168">
            <v>65121</v>
          </cell>
          <cell r="H3168">
            <v>66327</v>
          </cell>
        </row>
        <row r="3169">
          <cell r="B3169" t="str">
            <v>AE.65344</v>
          </cell>
          <cell r="C3169" t="str">
            <v>Xaây töôøng coù d &gt;30cm, h &gt;50m VXM caùt mòn maùc 75 - moâ ñun ñoä lôùn MI=1,5-2</v>
          </cell>
          <cell r="D3169" t="str">
            <v>m³</v>
          </cell>
          <cell r="E3169">
            <v>1</v>
          </cell>
          <cell r="F3169">
            <v>296089</v>
          </cell>
          <cell r="G3169">
            <v>65121</v>
          </cell>
          <cell r="H3169">
            <v>66327</v>
          </cell>
        </row>
        <row r="3170">
          <cell r="B3170" t="str">
            <v>AE.65345</v>
          </cell>
          <cell r="C3170" t="str">
            <v>Xaây töôøng coù d &gt;30cm, h &gt;50m VXM maùc 100, moâ ñun ñoä lôùn ML=1,5-2,0</v>
          </cell>
          <cell r="D3170" t="str">
            <v>m³</v>
          </cell>
          <cell r="E3170">
            <v>1</v>
          </cell>
          <cell r="F3170">
            <v>308305</v>
          </cell>
          <cell r="G3170">
            <v>65121</v>
          </cell>
          <cell r="H3170">
            <v>66327</v>
          </cell>
        </row>
        <row r="3171">
          <cell r="B3171" t="str">
            <v>AE.71112</v>
          </cell>
          <cell r="C3171" t="str">
            <v>Xaây töôøng coù d &lt;=10cm, h &lt;=4 baèng gaïch roãng 6 loã 10x135x22, VXM caùt mòn maùc 25 - moâ ñun ñoä lôùn MI=1,5-2</v>
          </cell>
          <cell r="D3171" t="str">
            <v>m³</v>
          </cell>
          <cell r="E3171">
            <v>1</v>
          </cell>
          <cell r="F3171">
            <v>220581</v>
          </cell>
          <cell r="G3171">
            <v>63147</v>
          </cell>
          <cell r="H3171">
            <v>1585</v>
          </cell>
        </row>
        <row r="3172">
          <cell r="B3172" t="str">
            <v>AE.71113</v>
          </cell>
          <cell r="C3172" t="str">
            <v>Xaây töôøng coù d &lt;=10cm, h &lt;=4 baèng gaïch roãng 6 loã 10x135x22, VXM caùt mòn maùc 50 - moâ ñun ñoä lôùn MI=1,5-2</v>
          </cell>
          <cell r="D3172" t="str">
            <v>m³</v>
          </cell>
          <cell r="E3172">
            <v>1</v>
          </cell>
          <cell r="F3172">
            <v>235243</v>
          </cell>
          <cell r="G3172">
            <v>63147</v>
          </cell>
          <cell r="H3172">
            <v>1585</v>
          </cell>
        </row>
        <row r="3173">
          <cell r="B3173" t="str">
            <v>AE.71114</v>
          </cell>
          <cell r="C3173" t="str">
            <v>Xaây töôøng coù d &lt;=10cm, h &lt;=4 baèng gaïch roãng 6 loã 10x15x22 VXM caùt mòn maùc 75 - moâ ñun ñoä lôùn MI=1,5-2</v>
          </cell>
          <cell r="D3173" t="str">
            <v>m³</v>
          </cell>
          <cell r="E3173">
            <v>1</v>
          </cell>
          <cell r="F3173">
            <v>247743</v>
          </cell>
          <cell r="G3173">
            <v>63147</v>
          </cell>
          <cell r="H3173">
            <v>1585</v>
          </cell>
        </row>
        <row r="3174">
          <cell r="B3174" t="str">
            <v>AE.71115</v>
          </cell>
          <cell r="C3174" t="str">
            <v>Xaây töôøng coù d &lt;=10cm, h &lt;=4 baèng gaïch roãng 6 loã 10x15x22 VXM maùc 100, moâ ñun ñoä lôùn ML=1,5-2,0</v>
          </cell>
          <cell r="D3174" t="str">
            <v>m³</v>
          </cell>
          <cell r="E3174">
            <v>1</v>
          </cell>
          <cell r="F3174">
            <v>257049</v>
          </cell>
          <cell r="G3174">
            <v>63147</v>
          </cell>
          <cell r="H3174">
            <v>1585</v>
          </cell>
        </row>
        <row r="3175">
          <cell r="B3175" t="str">
            <v>AE.71122</v>
          </cell>
          <cell r="C3175" t="str">
            <v>Xaây töôøng coù d &lt;=10cm, h &lt;=4 baèng gaïch roãng 6 loã 10x15x22 VXM caùt mòn maùc 25 - moâ ñun ñoä lôùn MI=1,5-2</v>
          </cell>
          <cell r="D3175" t="str">
            <v>m³</v>
          </cell>
          <cell r="E3175">
            <v>1</v>
          </cell>
          <cell r="F3175">
            <v>222682</v>
          </cell>
          <cell r="G3175">
            <v>66699</v>
          </cell>
          <cell r="H3175">
            <v>5648</v>
          </cell>
        </row>
        <row r="3176">
          <cell r="B3176" t="str">
            <v>AE.71123</v>
          </cell>
          <cell r="C3176" t="str">
            <v>Xaây töôøng coù d &lt;=10cm, h &lt;=4 baèng gaïch roãng 6 loã 10x15x22 VXM caùt mòn maùc 50 - moâ ñun ñoä lôùn MI=1,5-2</v>
          </cell>
          <cell r="D3176" t="str">
            <v>m³</v>
          </cell>
          <cell r="E3176">
            <v>1</v>
          </cell>
          <cell r="F3176">
            <v>237483</v>
          </cell>
          <cell r="G3176">
            <v>66699</v>
          </cell>
          <cell r="H3176">
            <v>5648</v>
          </cell>
        </row>
        <row r="3177">
          <cell r="B3177" t="str">
            <v>AE.71124</v>
          </cell>
          <cell r="C3177" t="str">
            <v>Xaây töôøng coù d &lt;=10cm, h &gt;4m vaø &lt;=16m baèng gaïch roãng 6l oã 10x15x22 VXM caùt mòn maùc 75 - moâ ñun ñoä lôùn MI=1,5-2</v>
          </cell>
          <cell r="D3177" t="str">
            <v>m³</v>
          </cell>
          <cell r="E3177">
            <v>1</v>
          </cell>
          <cell r="F3177">
            <v>250102</v>
          </cell>
          <cell r="G3177">
            <v>66699</v>
          </cell>
          <cell r="H3177">
            <v>5648</v>
          </cell>
        </row>
        <row r="3178">
          <cell r="B3178" t="str">
            <v>AE.71125</v>
          </cell>
          <cell r="C3178" t="str">
            <v>Xaây töôøng coù d &lt;=10cm, h &gt;4m vaø &lt;=16m baèng gaïch roãng 6l oã 10x15x22 VXM maùc 100, moâ ñun ñoä lôùn ML=1,5-2,0</v>
          </cell>
          <cell r="D3178" t="str">
            <v>m³</v>
          </cell>
          <cell r="E3178">
            <v>1</v>
          </cell>
          <cell r="F3178">
            <v>259497</v>
          </cell>
          <cell r="G3178">
            <v>66699</v>
          </cell>
          <cell r="H3178">
            <v>5648</v>
          </cell>
        </row>
        <row r="3179">
          <cell r="B3179" t="str">
            <v>AE.71132</v>
          </cell>
          <cell r="C3179" t="str">
            <v>Xaây töôøng coù d &lt;=10cm, h &lt;=4 baèng gaïch roãng 6 loã 85x13x20 VXM caùt mòn maùc 25 - moâ ñun ñoä lôùn MI=1,5-2</v>
          </cell>
          <cell r="D3179" t="str">
            <v>m³</v>
          </cell>
          <cell r="E3179">
            <v>1</v>
          </cell>
          <cell r="F3179">
            <v>222682</v>
          </cell>
          <cell r="G3179">
            <v>73014</v>
          </cell>
          <cell r="H3179">
            <v>48567</v>
          </cell>
        </row>
        <row r="3180">
          <cell r="B3180" t="str">
            <v>AE.71133</v>
          </cell>
          <cell r="C3180" t="str">
            <v>Xaây töôøng coù d &lt;=10cm, h &lt;=4 baèng gaïch roãng 6 loã 85x13x20 VXM caùt mòn maùc 50 - moâ ñun ñoä lôùn MI=1,5-2</v>
          </cell>
          <cell r="D3180" t="str">
            <v>m³</v>
          </cell>
          <cell r="E3180">
            <v>1</v>
          </cell>
          <cell r="F3180">
            <v>237483</v>
          </cell>
          <cell r="G3180">
            <v>73014</v>
          </cell>
          <cell r="H3180">
            <v>48567</v>
          </cell>
        </row>
        <row r="3181">
          <cell r="B3181" t="str">
            <v>AE.71134</v>
          </cell>
          <cell r="C3181" t="str">
            <v>Xaây töôøng coù d &lt;=10cm, h &gt;16m vaø &lt;=50m baèng gaïch roãng 6 loã 10x15x22 VXM caùt mòn maùc 75 - moâ ñun ñoä lôùn MI=1,5-2</v>
          </cell>
          <cell r="D3181" t="str">
            <v>m³</v>
          </cell>
          <cell r="E3181">
            <v>1</v>
          </cell>
          <cell r="F3181">
            <v>250102</v>
          </cell>
          <cell r="G3181">
            <v>73014</v>
          </cell>
          <cell r="H3181">
            <v>48567</v>
          </cell>
        </row>
        <row r="3182">
          <cell r="B3182" t="str">
            <v>AE.71135</v>
          </cell>
          <cell r="C3182" t="str">
            <v>Xaây töôøng coù d &lt;=10cm, h &gt;16m vaø &lt;=50m baèng gaïch roãng 6 loã 10x15x22 VXM maùc 100, moâ ñun ñoä lôùn ML=1,5-2,0</v>
          </cell>
          <cell r="D3182" t="str">
            <v>m³</v>
          </cell>
          <cell r="E3182">
            <v>1</v>
          </cell>
          <cell r="F3182">
            <v>259497</v>
          </cell>
          <cell r="G3182">
            <v>73014</v>
          </cell>
          <cell r="H3182">
            <v>48567</v>
          </cell>
        </row>
        <row r="3183">
          <cell r="B3183" t="str">
            <v>AE.71142</v>
          </cell>
          <cell r="C3183" t="str">
            <v>Xaây töôøng coù d &lt;=10cm, h &gt;16m vaø &lt;=50m baèng gaïch roãng 6 loã 10x135x22, VXM caùt mòn maùc 25 - moâ ñun ñoä lôùn MI=1,5-2</v>
          </cell>
          <cell r="D3183" t="str">
            <v>m³</v>
          </cell>
          <cell r="E3183">
            <v>1</v>
          </cell>
          <cell r="F3183">
            <v>222682</v>
          </cell>
          <cell r="G3183">
            <v>76566</v>
          </cell>
          <cell r="H3183">
            <v>65690</v>
          </cell>
        </row>
        <row r="3184">
          <cell r="B3184" t="str">
            <v>AE.71143</v>
          </cell>
          <cell r="C3184" t="str">
            <v>Xaây töôøng coù d &lt;=10cm, h &gt;16m vaø &lt;=50m baèng gaïch roãng 6 loã 10x135x22, VXM caùt mòn maùc 50 - moâ ñun ñoä lôùn MI=1,5-2</v>
          </cell>
          <cell r="D3184" t="str">
            <v>m³</v>
          </cell>
          <cell r="E3184">
            <v>1</v>
          </cell>
          <cell r="F3184">
            <v>237483</v>
          </cell>
          <cell r="G3184">
            <v>76566</v>
          </cell>
          <cell r="H3184">
            <v>65690</v>
          </cell>
        </row>
        <row r="3185">
          <cell r="B3185" t="str">
            <v>AE.71144</v>
          </cell>
          <cell r="C3185" t="str">
            <v>Xaây töôøng coù d &lt;=10cm, h &gt;50m baèng gaïch roãng 6 loã 10x15x22 VXM caùt mòn maùc 75 - moâ ñun ñoä lôùn MI=1,5-2</v>
          </cell>
          <cell r="D3185" t="str">
            <v>m³</v>
          </cell>
          <cell r="E3185">
            <v>1</v>
          </cell>
          <cell r="F3185">
            <v>250102</v>
          </cell>
          <cell r="G3185">
            <v>76566</v>
          </cell>
          <cell r="H3185">
            <v>65690</v>
          </cell>
        </row>
        <row r="3186">
          <cell r="B3186" t="str">
            <v>AE.71145</v>
          </cell>
          <cell r="C3186" t="str">
            <v>Xaây töôøng coù d &lt;=10cm, h &gt;50m baèng gaïch roãng 6 loã 10x15x22 VXM maùc 100, moâ ñun ñoä lôùn ML=1,5-2,0</v>
          </cell>
          <cell r="D3186" t="str">
            <v>m³</v>
          </cell>
          <cell r="E3186">
            <v>1</v>
          </cell>
          <cell r="F3186">
            <v>259497</v>
          </cell>
          <cell r="G3186">
            <v>76566</v>
          </cell>
          <cell r="H3186">
            <v>65690</v>
          </cell>
        </row>
        <row r="3187">
          <cell r="B3187" t="str">
            <v>AE.71212</v>
          </cell>
          <cell r="C3187" t="str">
            <v>Xaây töôøng coù d &lt;=10cm, h &gt;16m vaø &lt;=50m baèng gaïch roãng 6 loã 10x15x22 VXM caùt mòn maùc 25 - moâ ñun ñoä lôùn MI=1,5-2</v>
          </cell>
          <cell r="D3187" t="str">
            <v>m³</v>
          </cell>
          <cell r="E3187">
            <v>1</v>
          </cell>
          <cell r="F3187">
            <v>215202</v>
          </cell>
          <cell r="G3187">
            <v>54464</v>
          </cell>
          <cell r="H3187">
            <v>1585</v>
          </cell>
        </row>
        <row r="3188">
          <cell r="B3188" t="str">
            <v>AE.71213</v>
          </cell>
          <cell r="C3188" t="str">
            <v>Xaây töôøng coù d &lt;=10cm, h &gt;16m vaø &lt;=50m baèng gaïch roãng 6 loã 10x15x22 VXM caùt mòn maùc 50 - moâ ñun ñoä lôùn MI=1,5-2</v>
          </cell>
          <cell r="D3188" t="str">
            <v>m³</v>
          </cell>
          <cell r="E3188">
            <v>1</v>
          </cell>
          <cell r="F3188">
            <v>230811</v>
          </cell>
          <cell r="G3188">
            <v>54464</v>
          </cell>
          <cell r="H3188">
            <v>1585</v>
          </cell>
        </row>
        <row r="3189">
          <cell r="B3189" t="str">
            <v>AE.71214</v>
          </cell>
          <cell r="C3189" t="str">
            <v>Xaây töôøng coù d &gt;10cm, h &lt;=4 baèng gaïch roãng 6 loã 10x15x22 VXM caùt mòn maùc 75 - moâ ñun ñoä lôùn MI=1,5-2</v>
          </cell>
          <cell r="D3189" t="str">
            <v>m³</v>
          </cell>
          <cell r="E3189">
            <v>1</v>
          </cell>
          <cell r="F3189">
            <v>244122</v>
          </cell>
          <cell r="G3189">
            <v>54464</v>
          </cell>
          <cell r="H3189">
            <v>1585</v>
          </cell>
        </row>
        <row r="3190">
          <cell r="B3190" t="str">
            <v>AE.71215</v>
          </cell>
          <cell r="C3190" t="str">
            <v>Xaây töôøng coù d &gt;10cm, h &lt;=4 baèng gaïch roãng 6 loã 10x15x22 VXM maùc 100, moâ ñun ñoä lôùn ML=1,5-2,0</v>
          </cell>
          <cell r="D3190" t="str">
            <v>m³</v>
          </cell>
          <cell r="E3190">
            <v>1</v>
          </cell>
          <cell r="F3190">
            <v>254030</v>
          </cell>
          <cell r="G3190">
            <v>54464</v>
          </cell>
          <cell r="H3190">
            <v>1585</v>
          </cell>
        </row>
        <row r="3191">
          <cell r="B3191" t="str">
            <v>AE.71222</v>
          </cell>
          <cell r="C3191" t="str">
            <v>Xaây töôøng coù d &lt;=10cm, h &gt;16m vaø &lt;=50m baèng gaïch roãng 6 loã 85x13x20 VXM caùt mòn maùc 25 - moâ ñun ñoä lôùn MI=1,5-2</v>
          </cell>
          <cell r="D3191" t="str">
            <v>m³</v>
          </cell>
          <cell r="E3191">
            <v>1</v>
          </cell>
          <cell r="F3191">
            <v>217254</v>
          </cell>
          <cell r="G3191">
            <v>56043</v>
          </cell>
          <cell r="H3191">
            <v>5648</v>
          </cell>
        </row>
        <row r="3192">
          <cell r="B3192" t="str">
            <v>AE.71223</v>
          </cell>
          <cell r="C3192" t="str">
            <v>Xaây töôøng coù d &lt;=10cm, h &gt;16m vaø &lt;=50m baèng gaïch roãng 6 loã 85x13x20 VXM caùt mòn maùc 50 - moâ ñun ñoä lôùn MI=1,5-2</v>
          </cell>
          <cell r="D3192" t="str">
            <v>m³</v>
          </cell>
          <cell r="E3192">
            <v>1</v>
          </cell>
          <cell r="F3192">
            <v>233009</v>
          </cell>
          <cell r="G3192">
            <v>56043</v>
          </cell>
          <cell r="H3192">
            <v>5648</v>
          </cell>
        </row>
        <row r="3193">
          <cell r="B3193" t="str">
            <v>AE.71224</v>
          </cell>
          <cell r="C3193" t="str">
            <v>Xaây töôøng coù d &gt;10cm, h &gt;4m vaø &lt;=16m baèng gaïch roãng 6 loã 10x15x22 VXM caùt mòn maùc 75 - moâ ñun ñoä lôùn MI=1,5-2</v>
          </cell>
          <cell r="D3193" t="str">
            <v>m³</v>
          </cell>
          <cell r="E3193">
            <v>1</v>
          </cell>
          <cell r="F3193">
            <v>246447</v>
          </cell>
          <cell r="G3193">
            <v>56043</v>
          </cell>
          <cell r="H3193">
            <v>5648</v>
          </cell>
        </row>
        <row r="3194">
          <cell r="B3194" t="str">
            <v>AE.71225</v>
          </cell>
          <cell r="C3194" t="str">
            <v>Xaây töôøng coù d &gt;10cm, h &gt;4m vaø &lt;=16m baèng gaïch roãng 6 loã 10x15x22 VXM maùc 100, moâ ñun ñoä lôùn ML=1,5-2,0</v>
          </cell>
          <cell r="D3194" t="str">
            <v>m³</v>
          </cell>
          <cell r="E3194">
            <v>1</v>
          </cell>
          <cell r="F3194">
            <v>256449</v>
          </cell>
          <cell r="G3194">
            <v>56043</v>
          </cell>
          <cell r="H3194">
            <v>5648</v>
          </cell>
        </row>
        <row r="3195">
          <cell r="B3195" t="str">
            <v>AE.71232</v>
          </cell>
          <cell r="C3195" t="str">
            <v>Xaây töôøng coù d &lt;=10cm, h &gt;4m vaø &lt;=16m baèng gaïch roãng 6 loã 10x135x22, VXM caùt mòn maùc 25 - moâ ñun ñoä lôùn MI=1,5-2</v>
          </cell>
          <cell r="D3195" t="str">
            <v>m³</v>
          </cell>
          <cell r="E3195">
            <v>1</v>
          </cell>
          <cell r="F3195">
            <v>217254</v>
          </cell>
          <cell r="G3195">
            <v>61569</v>
          </cell>
          <cell r="H3195">
            <v>48567</v>
          </cell>
        </row>
        <row r="3196">
          <cell r="B3196" t="str">
            <v>AE.71233</v>
          </cell>
          <cell r="C3196" t="str">
            <v>Xaây töôøng coù d &lt;=10cm, h &gt;4m vaø &lt;=16m baèng gaïch roãng 6 loã 10x135x22, VXM caùt mòn maùc 50 - moâ ñun ñoä lôùn MI=1,5-2</v>
          </cell>
          <cell r="D3196" t="str">
            <v>m³</v>
          </cell>
          <cell r="E3196">
            <v>1</v>
          </cell>
          <cell r="F3196">
            <v>233009</v>
          </cell>
          <cell r="G3196">
            <v>61569</v>
          </cell>
          <cell r="H3196">
            <v>48567</v>
          </cell>
        </row>
        <row r="3197">
          <cell r="B3197" t="str">
            <v>AE.71234</v>
          </cell>
          <cell r="C3197" t="str">
            <v>Xaây töôøng coù d &gt;10cm, h &gt;16m vaø &lt;=50m baèng gaïch roãng 6 loã 10x15x22 VXM caùt mòn maùc 75 - moâ ñun ñoä lôùn MI=1,5-2</v>
          </cell>
          <cell r="D3197" t="str">
            <v>m³</v>
          </cell>
          <cell r="E3197">
            <v>1</v>
          </cell>
          <cell r="F3197">
            <v>246447</v>
          </cell>
          <cell r="G3197">
            <v>61569</v>
          </cell>
          <cell r="H3197">
            <v>48567</v>
          </cell>
        </row>
        <row r="3198">
          <cell r="B3198" t="str">
            <v>AE.71235</v>
          </cell>
          <cell r="C3198" t="str">
            <v>Xaây töôøng coù d &gt;10cm, h &gt;16m vaø &lt;=50m baèng gaïch roãng 6 loã 10x15x22 VXM maùc 100, moâ ñun ñoä lôùn ML=1,5-2,0</v>
          </cell>
          <cell r="D3198" t="str">
            <v>m³</v>
          </cell>
          <cell r="E3198">
            <v>1</v>
          </cell>
          <cell r="F3198">
            <v>256449</v>
          </cell>
          <cell r="G3198">
            <v>61569</v>
          </cell>
          <cell r="H3198">
            <v>48567</v>
          </cell>
        </row>
        <row r="3199">
          <cell r="B3199" t="str">
            <v>AE.71242</v>
          </cell>
          <cell r="C3199" t="str">
            <v>Xaây töôøng coù d &lt;=10cm, h &gt;4m vaø &lt;=16m baèng gaïch roãng 6 loã 85x13x20 VXM caùt mòn maùc 25 - moâ ñun ñoä lôùn MI=1,5-2</v>
          </cell>
          <cell r="D3199" t="str">
            <v>m³</v>
          </cell>
          <cell r="E3199">
            <v>1</v>
          </cell>
          <cell r="F3199">
            <v>217254</v>
          </cell>
          <cell r="G3199">
            <v>64331</v>
          </cell>
          <cell r="H3199">
            <v>65690</v>
          </cell>
        </row>
        <row r="3200">
          <cell r="B3200" t="str">
            <v>AE.71243</v>
          </cell>
          <cell r="C3200" t="str">
            <v>Xaây töôøng coù d &lt;=10cm, h &gt;4m vaø &lt;=16m baèng gaïch roãng 6 loã 85x13x20 VXM caùt mòn maùc 50 - moâ ñun ñoä lôùn MI=1,5-2</v>
          </cell>
          <cell r="D3200" t="str">
            <v>m³</v>
          </cell>
          <cell r="E3200">
            <v>1</v>
          </cell>
          <cell r="F3200">
            <v>233009</v>
          </cell>
          <cell r="G3200">
            <v>64331</v>
          </cell>
          <cell r="H3200">
            <v>65690</v>
          </cell>
        </row>
        <row r="3201">
          <cell r="B3201" t="str">
            <v>AE.71244</v>
          </cell>
          <cell r="C3201" t="str">
            <v>Xaây töôøng coù d &gt;10cm, h &gt;50m baèng gaïch roãng 6 loã 10x15x22 VXM caùt mòn maùc 75 - moâ ñun ñoä lôùn MI=1,5-2</v>
          </cell>
          <cell r="D3201" t="str">
            <v>m³</v>
          </cell>
          <cell r="E3201">
            <v>1</v>
          </cell>
          <cell r="F3201">
            <v>246447</v>
          </cell>
          <cell r="G3201">
            <v>64331</v>
          </cell>
          <cell r="H3201">
            <v>65690</v>
          </cell>
        </row>
        <row r="3202">
          <cell r="B3202" t="str">
            <v>AE.71245</v>
          </cell>
          <cell r="C3202" t="str">
            <v>Xaây töôøng coù d &gt;10cm, h &gt;50m baèng gaïch roãng 6 loã 10x15x22 VXM maùc 100, moâ ñun ñoä lôùn ML=1,5-2,0</v>
          </cell>
          <cell r="D3202" t="str">
            <v>m³</v>
          </cell>
          <cell r="E3202">
            <v>1</v>
          </cell>
          <cell r="F3202">
            <v>256449</v>
          </cell>
          <cell r="G3202">
            <v>64331</v>
          </cell>
          <cell r="H3202">
            <v>65690</v>
          </cell>
        </row>
        <row r="3203">
          <cell r="B3203" t="str">
            <v>AE.72110</v>
          </cell>
          <cell r="C3203" t="str">
            <v>Xaây töôøng coù d &lt;=10cm, h &lt;=4 baèng gaïch roãng 6 loã 10x135x22</v>
          </cell>
          <cell r="D3203" t="str">
            <v>m³</v>
          </cell>
          <cell r="E3203">
            <v>1</v>
          </cell>
          <cell r="F3203">
            <v>187740</v>
          </cell>
          <cell r="G3203">
            <v>63147</v>
          </cell>
          <cell r="H3203">
            <v>1585</v>
          </cell>
        </row>
        <row r="3204">
          <cell r="B3204" t="str">
            <v>AE.72112</v>
          </cell>
          <cell r="C3204" t="str">
            <v>Xaây töôøng coù d &lt;=10cm, h &gt;4m vaø &lt;=16m baèng gaïch roãng 6l oã 10x15x22 VXM caùt mòn maùc 25 - moâ ñun ñoä lôùn MI=1,5-2</v>
          </cell>
          <cell r="D3204" t="str">
            <v>m³</v>
          </cell>
          <cell r="E3204">
            <v>1</v>
          </cell>
          <cell r="F3204">
            <v>218698</v>
          </cell>
          <cell r="G3204">
            <v>63147</v>
          </cell>
          <cell r="H3204">
            <v>1585</v>
          </cell>
        </row>
        <row r="3205">
          <cell r="B3205" t="str">
            <v>AE.72113</v>
          </cell>
          <cell r="C3205" t="str">
            <v>Xaây töôøng coù d &lt;=10cm, h &gt;4m vaø &lt;=16m baèng gaïch roãng 6l oã 10x15x22 VXM caùt mòn maùc 50 - moâ ñun ñoä lôùn MI=1,5-2</v>
          </cell>
          <cell r="D3205" t="str">
            <v>m³</v>
          </cell>
          <cell r="E3205">
            <v>1</v>
          </cell>
          <cell r="F3205">
            <v>232498</v>
          </cell>
          <cell r="G3205">
            <v>63147</v>
          </cell>
          <cell r="H3205">
            <v>1585</v>
          </cell>
        </row>
        <row r="3206">
          <cell r="B3206" t="str">
            <v>AE.72114</v>
          </cell>
          <cell r="C3206" t="str">
            <v>Xaây töôøng coù d &lt;=10cm, h &lt;=4 baèng gaïch roãng 6 loã 10x135x22, VXM caùt mòn maùc 75 - moâ ñun ñoä lôùn MI=1,5-2</v>
          </cell>
          <cell r="D3206" t="str">
            <v>m³</v>
          </cell>
          <cell r="E3206">
            <v>1</v>
          </cell>
          <cell r="F3206">
            <v>244263</v>
          </cell>
          <cell r="G3206">
            <v>63147</v>
          </cell>
          <cell r="H3206">
            <v>1585</v>
          </cell>
        </row>
        <row r="3207">
          <cell r="B3207" t="str">
            <v>AE.72115</v>
          </cell>
          <cell r="C3207" t="str">
            <v>Xaây töôøng coù d &lt;=10cm, h &lt;=4 baèng gaïch roãng 6 loã 10x135x22, VXM maùc 100, moâ ñun ñoä lôùn ML=1,5-2,0</v>
          </cell>
          <cell r="D3207" t="str">
            <v>m³</v>
          </cell>
          <cell r="E3207">
            <v>1</v>
          </cell>
          <cell r="F3207">
            <v>253022</v>
          </cell>
          <cell r="G3207">
            <v>63147</v>
          </cell>
          <cell r="H3207">
            <v>1585</v>
          </cell>
        </row>
        <row r="3208">
          <cell r="B3208" t="str">
            <v>AE.72120</v>
          </cell>
          <cell r="C3208" t="str">
            <v>Xaây töôøng coù d &lt;=10cm, h &gt;4m vaø &lt;=16m baèng gaïch roãng 6 loã 10x135x22</v>
          </cell>
          <cell r="D3208" t="str">
            <v>m³</v>
          </cell>
          <cell r="E3208">
            <v>1</v>
          </cell>
          <cell r="F3208">
            <v>189528</v>
          </cell>
          <cell r="G3208">
            <v>66699</v>
          </cell>
          <cell r="H3208">
            <v>5648</v>
          </cell>
        </row>
        <row r="3209">
          <cell r="B3209" t="str">
            <v>AE.72122</v>
          </cell>
          <cell r="C3209" t="str">
            <v>Xaây töôøng coù d &lt;=10cm, h &gt;50m baèng gaïch roãng 6 loã 10x135x22, VXM caùt mòn maùc 25 - moâ ñun ñoä lôùn MI=1,5-2</v>
          </cell>
          <cell r="D3209" t="str">
            <v>m³</v>
          </cell>
          <cell r="E3209">
            <v>1</v>
          </cell>
          <cell r="F3209">
            <v>220781</v>
          </cell>
          <cell r="G3209">
            <v>66699</v>
          </cell>
          <cell r="H3209">
            <v>5648</v>
          </cell>
        </row>
        <row r="3210">
          <cell r="B3210" t="str">
            <v>AE.72123</v>
          </cell>
          <cell r="C3210" t="str">
            <v>Xaây töôøng coù d &lt;=10cm, h &gt;50m baèng gaïch roãng 6 loã 10x135x22, VXM caùt mòn maùc 50 - moâ ñun ñoä lôùn MI=1,5-2</v>
          </cell>
          <cell r="D3210" t="str">
            <v>m³</v>
          </cell>
          <cell r="E3210">
            <v>1</v>
          </cell>
          <cell r="F3210">
            <v>234712</v>
          </cell>
          <cell r="G3210">
            <v>66699</v>
          </cell>
          <cell r="H3210">
            <v>5648</v>
          </cell>
        </row>
        <row r="3211">
          <cell r="B3211" t="str">
            <v>AE.72124</v>
          </cell>
          <cell r="C3211" t="str">
            <v>Xaây töôøng coù d &lt;=10cm, h &gt;4m vaø &lt;=16m baèng gaïch roãng 6 loã 10x135x22, VXM caùt mòn maùc 75 - moâ ñun ñoä lôùn MI=1,5-2</v>
          </cell>
          <cell r="D3211" t="str">
            <v>m³</v>
          </cell>
          <cell r="E3211">
            <v>1</v>
          </cell>
          <cell r="F3211">
            <v>246589</v>
          </cell>
          <cell r="G3211">
            <v>66699</v>
          </cell>
          <cell r="H3211">
            <v>5648</v>
          </cell>
        </row>
        <row r="3212">
          <cell r="B3212" t="str">
            <v>AE.72125</v>
          </cell>
          <cell r="C3212" t="str">
            <v>Xaây töôøng coù d &lt;=10cm, h &gt;4m vaø &lt;=16m baèng gaïch roãng 6 loã 10x135x22, VXM maùc 100, moâ ñun ñoä lôùn ML=1,5-2,0</v>
          </cell>
          <cell r="D3212" t="str">
            <v>m³</v>
          </cell>
          <cell r="E3212">
            <v>1</v>
          </cell>
          <cell r="F3212">
            <v>255432</v>
          </cell>
          <cell r="G3212">
            <v>66699</v>
          </cell>
          <cell r="H3212">
            <v>5648</v>
          </cell>
        </row>
        <row r="3213">
          <cell r="B3213" t="str">
            <v>AE.72130</v>
          </cell>
          <cell r="C3213" t="str">
            <v>Xaây töôøng coù d &lt;=10cm, h &gt;16m vaø &lt;=50m baèng gaïch roãng 6 loã 10x135x22</v>
          </cell>
          <cell r="D3213" t="str">
            <v>m³</v>
          </cell>
          <cell r="E3213">
            <v>1</v>
          </cell>
          <cell r="F3213">
            <v>189528</v>
          </cell>
          <cell r="G3213">
            <v>73014</v>
          </cell>
          <cell r="H3213">
            <v>48567</v>
          </cell>
        </row>
        <row r="3214">
          <cell r="B3214" t="str">
            <v>AE.72132</v>
          </cell>
          <cell r="C3214" t="str">
            <v>Xaây töôøng coù d &lt;=10cm, h &gt;50m baèng gaïch roãng 6 loã 10x15x22 VXM caùt mòn maùc 25 - moâ ñun ñoä lôùn MI=1,5-2</v>
          </cell>
          <cell r="D3214" t="str">
            <v>m³</v>
          </cell>
          <cell r="E3214">
            <v>1</v>
          </cell>
          <cell r="F3214">
            <v>220781</v>
          </cell>
          <cell r="G3214">
            <v>73014</v>
          </cell>
          <cell r="H3214">
            <v>48567</v>
          </cell>
        </row>
        <row r="3215">
          <cell r="B3215" t="str">
            <v>AE.72133</v>
          </cell>
          <cell r="C3215" t="str">
            <v>Xaây töôøng coù d &lt;=10cm, h &gt;50m baèng gaïch roãng 6 loã 10x15x22 VXM caùt mòn maùc 50 - moâ ñun ñoä lôùn MI=1,5-2</v>
          </cell>
          <cell r="D3215" t="str">
            <v>m³</v>
          </cell>
          <cell r="E3215">
            <v>1</v>
          </cell>
          <cell r="F3215">
            <v>234712</v>
          </cell>
          <cell r="G3215">
            <v>73014</v>
          </cell>
          <cell r="H3215">
            <v>48567</v>
          </cell>
        </row>
        <row r="3216">
          <cell r="B3216" t="str">
            <v>AE.72134</v>
          </cell>
          <cell r="C3216" t="str">
            <v>Xaây töôøng coù d &lt;=10cm, h &gt;16m vaø &lt;=50m baèng gaïch roãng 6 loã 10x135x22, VXM caùt mòn maùc 75 - moâ ñun ñoä lôùn MI=1,5-2</v>
          </cell>
          <cell r="D3216" t="str">
            <v>m³</v>
          </cell>
          <cell r="E3216">
            <v>1</v>
          </cell>
          <cell r="F3216">
            <v>246589</v>
          </cell>
          <cell r="G3216">
            <v>73014</v>
          </cell>
          <cell r="H3216">
            <v>48567</v>
          </cell>
        </row>
        <row r="3217">
          <cell r="B3217" t="str">
            <v>AE.72135</v>
          </cell>
          <cell r="C3217" t="str">
            <v>Xaây töôøng coù d &lt;=10cm, h &gt;16m vaø &lt;=50m baèng gaïch roãng 6 loã 10x135x22, VXM maùc 100, moâ ñun ñoä lôùn ML=1,5-2,0</v>
          </cell>
          <cell r="D3217" t="str">
            <v>m³</v>
          </cell>
          <cell r="E3217">
            <v>1</v>
          </cell>
          <cell r="F3217">
            <v>255432</v>
          </cell>
          <cell r="G3217">
            <v>73014</v>
          </cell>
          <cell r="H3217">
            <v>48567</v>
          </cell>
        </row>
        <row r="3218">
          <cell r="B3218" t="str">
            <v>AE.72140</v>
          </cell>
          <cell r="C3218" t="str">
            <v>Xaây töôøng coù d &lt;=10cm, h &gt;50m baèng gaïch roãng 6 loã 10x135x22</v>
          </cell>
          <cell r="D3218" t="str">
            <v>m³</v>
          </cell>
          <cell r="E3218">
            <v>1</v>
          </cell>
          <cell r="F3218">
            <v>189528</v>
          </cell>
          <cell r="G3218">
            <v>76566</v>
          </cell>
          <cell r="H3218">
            <v>65690</v>
          </cell>
        </row>
        <row r="3219">
          <cell r="B3219" t="str">
            <v>AE.72142</v>
          </cell>
          <cell r="C3219" t="str">
            <v>Xaây töôøng coù d &lt;=10cm, h &gt;50m baèng gaïch roãng 6 loã 85x13x20 VXM caùt mòn maùc 25 - moâ ñun ñoä lôùn MI=1,5-2</v>
          </cell>
          <cell r="D3219" t="str">
            <v>m³</v>
          </cell>
          <cell r="E3219">
            <v>1</v>
          </cell>
          <cell r="F3219">
            <v>220781</v>
          </cell>
          <cell r="G3219">
            <v>76566</v>
          </cell>
          <cell r="H3219">
            <v>65690</v>
          </cell>
        </row>
        <row r="3220">
          <cell r="B3220" t="str">
            <v>AE.72143</v>
          </cell>
          <cell r="C3220" t="str">
            <v>Xaây töôøng coù d &lt;=10cm, h &gt;50m baèng gaïch roãng 6 loã 85x13x20 VXM caùt mòn maùc 50 - moâ ñun ñoä lôùn MI=1,5-2</v>
          </cell>
          <cell r="D3220" t="str">
            <v>m³</v>
          </cell>
          <cell r="E3220">
            <v>1</v>
          </cell>
          <cell r="F3220">
            <v>234712</v>
          </cell>
          <cell r="G3220">
            <v>76566</v>
          </cell>
          <cell r="H3220">
            <v>65690</v>
          </cell>
        </row>
        <row r="3221">
          <cell r="B3221" t="str">
            <v>AE.72144</v>
          </cell>
          <cell r="C3221" t="str">
            <v>Xaây töôøng coù d &lt;=10cm, h &gt;50m baèng gaïch roãng 6 loã 10x135x22, VXM caùt mòn maùc 75 - moâ ñun ñoä lôùn MI=1,5-2</v>
          </cell>
          <cell r="D3221" t="str">
            <v>m³</v>
          </cell>
          <cell r="E3221">
            <v>1</v>
          </cell>
          <cell r="F3221">
            <v>246589</v>
          </cell>
          <cell r="G3221">
            <v>76566</v>
          </cell>
          <cell r="H3221">
            <v>65690</v>
          </cell>
        </row>
        <row r="3222">
          <cell r="B3222" t="str">
            <v>AE.72145</v>
          </cell>
          <cell r="C3222" t="str">
            <v>Xaây töôøng coù d &lt;=10cm, h &gt;50m baèng gaïch roãng 6 loã 10x135x22, VXM maùc 100, moâ ñun ñoä lôùn ML=1,5-2,0</v>
          </cell>
          <cell r="D3222" t="str">
            <v>m³</v>
          </cell>
          <cell r="E3222">
            <v>1</v>
          </cell>
          <cell r="F3222">
            <v>255432</v>
          </cell>
          <cell r="G3222">
            <v>76566</v>
          </cell>
          <cell r="H3222">
            <v>65690</v>
          </cell>
        </row>
        <row r="3223">
          <cell r="B3223" t="str">
            <v>AE.72210</v>
          </cell>
          <cell r="C3223" t="str">
            <v>Xaây töôøng coù d &gt;10cm, h &lt;=4 baèng gaïch roãng 6 loã 10x135x22</v>
          </cell>
          <cell r="D3223" t="str">
            <v>m³</v>
          </cell>
          <cell r="E3223">
            <v>1</v>
          </cell>
          <cell r="F3223">
            <v>182700</v>
          </cell>
          <cell r="G3223">
            <v>54464</v>
          </cell>
          <cell r="H3223">
            <v>1585</v>
          </cell>
        </row>
        <row r="3224">
          <cell r="B3224" t="str">
            <v>AE.72212</v>
          </cell>
          <cell r="C3224" t="str">
            <v>Xaây töôøng coù d &gt;10cm, h &lt;=4 baèng gaïch roãng 6 loã 10x135x22, VXM caùt mòn maùc 25 - moâ ñun ñoä lôùn MI=1,5-2</v>
          </cell>
          <cell r="D3224" t="str">
            <v>m³</v>
          </cell>
          <cell r="E3224">
            <v>1</v>
          </cell>
          <cell r="F3224">
            <v>215593</v>
          </cell>
          <cell r="G3224">
            <v>54464</v>
          </cell>
          <cell r="H3224">
            <v>1585</v>
          </cell>
        </row>
        <row r="3225">
          <cell r="B3225" t="str">
            <v>AE.72213</v>
          </cell>
          <cell r="C3225" t="str">
            <v>Xaây töôøng coù d &gt;10cm, h &lt;=4 baèng gaïch roãng 6 loã 10x135x22, VXM caùt mòn maùc 50 - moâ ñun ñoä lôùn MI=1,5-2</v>
          </cell>
          <cell r="D3225" t="str">
            <v>m³</v>
          </cell>
          <cell r="E3225">
            <v>1</v>
          </cell>
          <cell r="F3225">
            <v>230255</v>
          </cell>
          <cell r="G3225">
            <v>54464</v>
          </cell>
          <cell r="H3225">
            <v>1585</v>
          </cell>
        </row>
        <row r="3226">
          <cell r="B3226" t="str">
            <v>AE.72214</v>
          </cell>
          <cell r="C3226" t="str">
            <v>Xaây töôøng coù d &gt;10cm, h &lt;=4 baèng gaïch roãng 6 loã 10x135x22, VXM caùt mòn maùc 75 - moâ ñun ñoä lôùn MI=1,5-2</v>
          </cell>
          <cell r="D3226" t="str">
            <v>m³</v>
          </cell>
          <cell r="E3226">
            <v>1</v>
          </cell>
          <cell r="F3226">
            <v>242755</v>
          </cell>
          <cell r="G3226">
            <v>54464</v>
          </cell>
          <cell r="H3226">
            <v>1585</v>
          </cell>
        </row>
        <row r="3227">
          <cell r="B3227" t="str">
            <v>AE.72215</v>
          </cell>
          <cell r="C3227" t="str">
            <v>Xaây töôøng coù d &gt;10cm, h &lt;=4 baèng gaïch roãng 6 loã 10x135x22, VXM maùc 100, moâ ñun ñoä lôùn ML=1,5-2,0</v>
          </cell>
          <cell r="D3227" t="str">
            <v>m³</v>
          </cell>
          <cell r="E3227">
            <v>1</v>
          </cell>
          <cell r="F3227">
            <v>252062</v>
          </cell>
          <cell r="G3227">
            <v>54464</v>
          </cell>
          <cell r="H3227">
            <v>1585</v>
          </cell>
        </row>
        <row r="3228">
          <cell r="B3228" t="str">
            <v>AE.72220</v>
          </cell>
          <cell r="C3228" t="str">
            <v>Xaây töôøng coù d &gt;10cm, h &gt;4m vaø &lt;=16m baèng gaïch roãng 6 loã 10x135x22</v>
          </cell>
          <cell r="D3228" t="str">
            <v>m³</v>
          </cell>
          <cell r="E3228">
            <v>1</v>
          </cell>
          <cell r="F3228">
            <v>184440</v>
          </cell>
          <cell r="G3228">
            <v>56043</v>
          </cell>
          <cell r="H3228">
            <v>5648</v>
          </cell>
        </row>
        <row r="3229">
          <cell r="B3229" t="str">
            <v>AE.72222</v>
          </cell>
          <cell r="C3229" t="str">
            <v>Xaây töôøng coù d &gt;10cm, h &lt;=4 baèng gaïch roãng 6 loã 10x15x22 VXM caùt mòn maùc 25 - moâ ñun ñoä lôùn MI=1,5-2</v>
          </cell>
          <cell r="D3229" t="str">
            <v>m³</v>
          </cell>
          <cell r="E3229">
            <v>1</v>
          </cell>
          <cell r="F3229">
            <v>217647</v>
          </cell>
          <cell r="G3229">
            <v>56043</v>
          </cell>
          <cell r="H3229">
            <v>5648</v>
          </cell>
        </row>
        <row r="3230">
          <cell r="B3230" t="str">
            <v>AE.72223</v>
          </cell>
          <cell r="C3230" t="str">
            <v>Xaây töôøng coù d &gt;10cm, h &lt;=4 baèng gaïch roãng 6 loã 10x15x22 VXM caùt mòn maùc 50 - moâ ñun ñoä lôùn MI=1,5-2</v>
          </cell>
          <cell r="D3230" t="str">
            <v>m³</v>
          </cell>
          <cell r="E3230">
            <v>1</v>
          </cell>
          <cell r="F3230">
            <v>232448</v>
          </cell>
          <cell r="G3230">
            <v>56043</v>
          </cell>
          <cell r="H3230">
            <v>5648</v>
          </cell>
        </row>
        <row r="3231">
          <cell r="B3231" t="str">
            <v>AE.72224</v>
          </cell>
          <cell r="C3231" t="str">
            <v>Xaây töôøng coù d &gt;10cm, h &gt;4m vaø &lt;=16m baèng gaïch roãng 6 loã 10x135x22, VXM caùt mòn maùc 75 - moâ ñun ñoä lôùn MI=1,5-2</v>
          </cell>
          <cell r="D3231" t="str">
            <v>m³</v>
          </cell>
          <cell r="E3231">
            <v>1</v>
          </cell>
          <cell r="F3231">
            <v>245067</v>
          </cell>
          <cell r="G3231">
            <v>56043</v>
          </cell>
          <cell r="H3231">
            <v>5648</v>
          </cell>
        </row>
        <row r="3232">
          <cell r="B3232" t="str">
            <v>AE.72225</v>
          </cell>
          <cell r="C3232" t="str">
            <v>Xaây töôøng coù d &gt;10cm, h &gt;4m vaø &lt;=16m baèng gaïch roãng 6 loã 10x135x22, VXM maùc 100, moâ ñun ñoä lôùn ML=1,5-2,0</v>
          </cell>
          <cell r="D3232" t="str">
            <v>m³</v>
          </cell>
          <cell r="E3232">
            <v>1</v>
          </cell>
          <cell r="F3232">
            <v>254462</v>
          </cell>
          <cell r="G3232">
            <v>56043</v>
          </cell>
          <cell r="H3232">
            <v>5648</v>
          </cell>
        </row>
        <row r="3233">
          <cell r="B3233" t="str">
            <v>AE.72230</v>
          </cell>
          <cell r="C3233" t="str">
            <v>Xaây töôøng coù d &gt;10cm, h &gt;16m vaø &lt;=50m baèng gaïch roãng 6 loã 10x135x22</v>
          </cell>
          <cell r="D3233" t="str">
            <v>m³</v>
          </cell>
          <cell r="E3233">
            <v>1</v>
          </cell>
          <cell r="F3233">
            <v>184440</v>
          </cell>
          <cell r="G3233">
            <v>61569</v>
          </cell>
          <cell r="H3233">
            <v>48567</v>
          </cell>
        </row>
        <row r="3234">
          <cell r="B3234" t="str">
            <v>AE.72232</v>
          </cell>
          <cell r="C3234" t="str">
            <v>Xaây töôøng coù d &gt;10cm, h &lt;=4 baèng gaïch roãng 6 loã 85x13x20 VXM caùt mòn maùc 25 - moâ ñun ñoä lôùn MI=1,5-2</v>
          </cell>
          <cell r="D3234" t="str">
            <v>m³</v>
          </cell>
          <cell r="E3234">
            <v>1</v>
          </cell>
          <cell r="F3234">
            <v>217647</v>
          </cell>
          <cell r="G3234">
            <v>61569</v>
          </cell>
          <cell r="H3234">
            <v>48567</v>
          </cell>
        </row>
        <row r="3235">
          <cell r="B3235" t="str">
            <v>AE.72233</v>
          </cell>
          <cell r="C3235" t="str">
            <v>Xaây töôøng coù d &gt;10cm, h &lt;=4 baèng gaïch roãng 6 loã 85x13x20 VXM caùt mòn maùc 50 - moâ ñun ñoä lôùn MI=1,5-2</v>
          </cell>
          <cell r="D3235" t="str">
            <v>m³</v>
          </cell>
          <cell r="E3235">
            <v>1</v>
          </cell>
          <cell r="F3235">
            <v>232448</v>
          </cell>
          <cell r="G3235">
            <v>61569</v>
          </cell>
          <cell r="H3235">
            <v>48567</v>
          </cell>
        </row>
        <row r="3236">
          <cell r="B3236" t="str">
            <v>AE.72234</v>
          </cell>
          <cell r="C3236" t="str">
            <v>Xaây töôøng coù d &gt;10cm, h &gt;16m vaø &lt;=50m baèng gaïch roãng 6 loã 10x135x22, VXM caùt mòn maùc 75 - moâ ñun ñoä lôùn MI=1,5-2</v>
          </cell>
          <cell r="D3236" t="str">
            <v>m³</v>
          </cell>
          <cell r="E3236">
            <v>1</v>
          </cell>
          <cell r="F3236">
            <v>245067</v>
          </cell>
          <cell r="G3236">
            <v>61569</v>
          </cell>
          <cell r="H3236">
            <v>48567</v>
          </cell>
        </row>
        <row r="3237">
          <cell r="B3237" t="str">
            <v>AE.72235</v>
          </cell>
          <cell r="C3237" t="str">
            <v>Xaây töôøng coù d &gt;10cm, h &gt;16m vaø &lt;=50m baèng gaïch roãng 6 loã 10x135x22, VXM maùc 100, moâ ñun ñoä lôùn ML=1,5-2,0</v>
          </cell>
          <cell r="D3237" t="str">
            <v>m³</v>
          </cell>
          <cell r="E3237">
            <v>1</v>
          </cell>
          <cell r="F3237">
            <v>254462</v>
          </cell>
          <cell r="G3237">
            <v>61569</v>
          </cell>
          <cell r="H3237">
            <v>48567</v>
          </cell>
        </row>
        <row r="3238">
          <cell r="B3238" t="str">
            <v>AE.72240</v>
          </cell>
          <cell r="C3238" t="str">
            <v>Xaây töôøng coù d &gt;10cm, h &gt;50m baèng gaïch roãng 6 loã 10x135x22</v>
          </cell>
          <cell r="D3238" t="str">
            <v>m³</v>
          </cell>
          <cell r="E3238">
            <v>1</v>
          </cell>
          <cell r="F3238">
            <v>184440</v>
          </cell>
          <cell r="G3238">
            <v>64331</v>
          </cell>
          <cell r="H3238">
            <v>65690</v>
          </cell>
        </row>
        <row r="3239">
          <cell r="B3239" t="str">
            <v>AE.72242</v>
          </cell>
          <cell r="C3239" t="str">
            <v>Xaây töôøng coù d &gt;10cm, h &lt;=4 baèng gaïch roãng 6 loã 85x13x20, VXM caùt mòn maùc 25 - moâ ñun ñoä lôùn MI=1,5-2</v>
          </cell>
          <cell r="D3239" t="str">
            <v>m³</v>
          </cell>
          <cell r="E3239">
            <v>1</v>
          </cell>
          <cell r="F3239">
            <v>217647</v>
          </cell>
          <cell r="G3239">
            <v>64331</v>
          </cell>
          <cell r="H3239">
            <v>65690</v>
          </cell>
        </row>
        <row r="3240">
          <cell r="B3240" t="str">
            <v>AE.72243</v>
          </cell>
          <cell r="C3240" t="str">
            <v>Xaây töôøng coù d &gt;10cm, h &lt;=4 baèng gaïch roãng 6 loã 85x13x20, VXM caùt mòn maùc 50 - moâ ñun ñoä lôùn MI=1,5-2</v>
          </cell>
          <cell r="D3240" t="str">
            <v>m³</v>
          </cell>
          <cell r="E3240">
            <v>1</v>
          </cell>
          <cell r="F3240">
            <v>232448</v>
          </cell>
          <cell r="G3240">
            <v>64331</v>
          </cell>
          <cell r="H3240">
            <v>65690</v>
          </cell>
        </row>
        <row r="3241">
          <cell r="B3241" t="str">
            <v>AE.72244</v>
          </cell>
          <cell r="C3241" t="str">
            <v>Xaây töôøng coù d &gt;10cm, h &gt;50m baèng gaïch roãng 6 loã 10x135x22, VXM caùt mòn maùc 75 - moâ ñun ñoä lôùn MI=1,5-2</v>
          </cell>
          <cell r="D3241" t="str">
            <v>m³</v>
          </cell>
          <cell r="E3241">
            <v>1</v>
          </cell>
          <cell r="F3241">
            <v>245067</v>
          </cell>
          <cell r="G3241">
            <v>64331</v>
          </cell>
          <cell r="H3241">
            <v>65690</v>
          </cell>
        </row>
        <row r="3242">
          <cell r="B3242" t="str">
            <v>AE.72245</v>
          </cell>
          <cell r="C3242" t="str">
            <v>Xaây töôøng coù d &gt;10cm, h &gt;50m baèng gaïch roãng 6 loã 10x135x22, VXM maùc 100, moâ ñun ñoä lôùn ML=1,5-2,0</v>
          </cell>
          <cell r="D3242" t="str">
            <v>m³</v>
          </cell>
          <cell r="E3242">
            <v>1</v>
          </cell>
          <cell r="F3242">
            <v>254462</v>
          </cell>
          <cell r="G3242">
            <v>64331</v>
          </cell>
          <cell r="H3242">
            <v>65690</v>
          </cell>
        </row>
        <row r="3243">
          <cell r="B3243" t="str">
            <v>AE.73112</v>
          </cell>
          <cell r="C3243" t="str">
            <v>Xaây töôøng coù d &gt;10cm, h &gt;16m vaø &lt;=50m baèng gaïch roãng 6 loã 10x135x22, VXM caùt mòn maùc 25 - moâ ñun ñoä lôùn MI=1,5-2</v>
          </cell>
          <cell r="D3243" t="str">
            <v>m³</v>
          </cell>
          <cell r="E3243">
            <v>1</v>
          </cell>
          <cell r="F3243">
            <v>177688</v>
          </cell>
          <cell r="G3243">
            <v>56438</v>
          </cell>
          <cell r="H3243">
            <v>1522</v>
          </cell>
        </row>
        <row r="3244">
          <cell r="B3244" t="str">
            <v>AE.73113</v>
          </cell>
          <cell r="C3244" t="str">
            <v>Xaây töôøng coù d &gt;10cm, h &gt;16m vaø &lt;=50m baèng gaïch roãng 6 loã 10x135x22, VXM caùt mòn maùc 50 - moâ ñun ñoä lôùn MI=1,5-2</v>
          </cell>
          <cell r="D3244" t="str">
            <v>m³</v>
          </cell>
          <cell r="E3244">
            <v>1</v>
          </cell>
          <cell r="F3244">
            <v>192350</v>
          </cell>
          <cell r="G3244">
            <v>56438</v>
          </cell>
          <cell r="H3244">
            <v>1522</v>
          </cell>
        </row>
        <row r="3245">
          <cell r="B3245" t="str">
            <v>AE.73114</v>
          </cell>
          <cell r="C3245" t="str">
            <v>Xaây töôøng coù d &lt;=10cm, h &lt;=4 baèng gaïch roãng 6 loã 85x13x20 VXM caùt mòn maùc 75 - moâ ñun ñoä lôùn MI=1,5-2</v>
          </cell>
          <cell r="D3245" t="str">
            <v>m³</v>
          </cell>
          <cell r="E3245">
            <v>1</v>
          </cell>
          <cell r="F3245">
            <v>204850</v>
          </cell>
          <cell r="G3245">
            <v>56438</v>
          </cell>
          <cell r="H3245">
            <v>1522</v>
          </cell>
        </row>
        <row r="3246">
          <cell r="B3246" t="str">
            <v>AE.73115</v>
          </cell>
          <cell r="C3246" t="str">
            <v>Xaây töôøng coù d &lt;=10cm, h &lt;=4 baèng gaïch roãng 6 loã 85x13x20 Vöõa xi maêng caùt mòn maùc 100, moâ ñun ñoä lôùn cuûa caùt Ml=15-2, xi maêng PC30</v>
          </cell>
          <cell r="D3246" t="str">
            <v>m³</v>
          </cell>
          <cell r="E3246">
            <v>1</v>
          </cell>
          <cell r="F3246">
            <v>214157</v>
          </cell>
          <cell r="G3246">
            <v>56438</v>
          </cell>
          <cell r="H3246">
            <v>1522</v>
          </cell>
        </row>
        <row r="3247">
          <cell r="B3247" t="str">
            <v>AE.73122</v>
          </cell>
          <cell r="C3247" t="str">
            <v>Xaây töôøng coù d &gt;10cm, h &gt;16m vaø &lt;=50m baèng gaïch roãng 6 loã 10x15x22 VXM caùt mòn maùc 25 - moâ ñun ñoä lôùn MI=1,5-2</v>
          </cell>
          <cell r="D3247" t="str">
            <v>m³</v>
          </cell>
          <cell r="E3247">
            <v>1</v>
          </cell>
          <cell r="F3247">
            <v>179381</v>
          </cell>
          <cell r="G3247">
            <v>58016</v>
          </cell>
          <cell r="H3247">
            <v>5584</v>
          </cell>
        </row>
        <row r="3248">
          <cell r="B3248" t="str">
            <v>AE.73123</v>
          </cell>
          <cell r="C3248" t="str">
            <v>Xaây töôøng coù d &gt;10cm, h &gt;16m vaø &lt;=50m baèng gaïch roãng 6 loã 10x15x22 VXM caùt mòn maùc 50 - moâ ñun ñoä lôùn MI=1,5-2</v>
          </cell>
          <cell r="D3248" t="str">
            <v>m³</v>
          </cell>
          <cell r="E3248">
            <v>1</v>
          </cell>
          <cell r="F3248">
            <v>194182</v>
          </cell>
          <cell r="G3248">
            <v>58016</v>
          </cell>
          <cell r="H3248">
            <v>5584</v>
          </cell>
        </row>
        <row r="3249">
          <cell r="B3249" t="str">
            <v>AE.73124</v>
          </cell>
          <cell r="C3249" t="str">
            <v>Xaây töôøng coù d &lt;=10cm, h &gt;4m vaø &lt;=16m baèng gaïch roãng 6 loã 85x13x20 VXM caùt mòn maùc 75 - moâ ñun ñoä lôùn MI=1,5-2</v>
          </cell>
          <cell r="D3249" t="str">
            <v>m³</v>
          </cell>
          <cell r="E3249">
            <v>1</v>
          </cell>
          <cell r="F3249">
            <v>206801</v>
          </cell>
          <cell r="G3249">
            <v>58016</v>
          </cell>
          <cell r="H3249">
            <v>5584</v>
          </cell>
        </row>
        <row r="3250">
          <cell r="B3250" t="str">
            <v>AE.73125</v>
          </cell>
          <cell r="C3250" t="str">
            <v>Xaây töôøng coù d &lt;=10cm, h &gt;4m vaø &lt;=16m baèng gaïch roãng 6 loã 85x13x20 VXM maùc 100, moâ ñun ñoä lôùn ML=1,5-2,0</v>
          </cell>
          <cell r="D3250" t="str">
            <v>m³</v>
          </cell>
          <cell r="E3250">
            <v>1</v>
          </cell>
          <cell r="F3250">
            <v>216196</v>
          </cell>
          <cell r="G3250">
            <v>58016</v>
          </cell>
          <cell r="H3250">
            <v>5584</v>
          </cell>
        </row>
        <row r="3251">
          <cell r="B3251" t="str">
            <v>AE.73132</v>
          </cell>
          <cell r="C3251" t="str">
            <v>Xaây töôøng coù d &gt;10cm, h &gt;16m vaø &lt;=50m baèng gaïch roãng 6 loã 85x13x20 VXM caùt mòn maùc 25 - moâ ñun ñoä lôùn MI=1,5-2</v>
          </cell>
          <cell r="D3251" t="str">
            <v>m³</v>
          </cell>
          <cell r="E3251">
            <v>1</v>
          </cell>
          <cell r="F3251">
            <v>283791</v>
          </cell>
          <cell r="G3251">
            <v>63937</v>
          </cell>
          <cell r="H3251">
            <v>48504</v>
          </cell>
        </row>
        <row r="3252">
          <cell r="B3252" t="str">
            <v>AE.73133</v>
          </cell>
          <cell r="C3252" t="str">
            <v>Xaây töôøng coù d &gt;10cm, h &gt;16m vaø &lt;=50m baèng gaïch roãng 6 loã 85x13x20 VXM caùt mòn maùc 50 - moâ ñun ñoä lôùn MI=1,5-2</v>
          </cell>
          <cell r="D3252" t="str">
            <v>m³</v>
          </cell>
          <cell r="E3252">
            <v>1</v>
          </cell>
          <cell r="F3252">
            <v>298592</v>
          </cell>
          <cell r="G3252">
            <v>63937</v>
          </cell>
          <cell r="H3252">
            <v>48504</v>
          </cell>
        </row>
        <row r="3253">
          <cell r="B3253" t="str">
            <v>AE.73134</v>
          </cell>
          <cell r="C3253" t="str">
            <v>Xaây töôøng coù d &lt;=10cm, h &gt;16m vaø &lt;=50m baèng gaïch roãng 6 loã 85x13x20 VXM caùt mòn maùc 75 - moâ ñun ñoä lôùn MI=1,5-2</v>
          </cell>
          <cell r="D3253" t="str">
            <v>m³</v>
          </cell>
          <cell r="E3253">
            <v>1</v>
          </cell>
          <cell r="F3253">
            <v>311211</v>
          </cell>
          <cell r="G3253">
            <v>63937</v>
          </cell>
          <cell r="H3253">
            <v>48504</v>
          </cell>
        </row>
        <row r="3254">
          <cell r="B3254" t="str">
            <v>AE.73135</v>
          </cell>
          <cell r="C3254" t="str">
            <v>Xaây töôøng coù d &lt;=10cm, h &gt;16m vaø &lt;=50m baèng gaïch roãng 6 loã 85x13x20 VXM maùc 100, moâ ñun ñoä lôùn ML=1,5-2,0</v>
          </cell>
          <cell r="D3254" t="str">
            <v>m³</v>
          </cell>
          <cell r="E3254">
            <v>1</v>
          </cell>
          <cell r="F3254">
            <v>320606</v>
          </cell>
          <cell r="G3254">
            <v>63937</v>
          </cell>
          <cell r="H3254">
            <v>48504</v>
          </cell>
        </row>
        <row r="3255">
          <cell r="B3255" t="str">
            <v>AE.73142</v>
          </cell>
          <cell r="C3255" t="str">
            <v>Xaây töôøng coù d &gt;10cm, h &gt;16m vaø &lt;=50m baèng gaïch roãng 6 loã 85x13x20, VXM caùt mòn maùc 25 - moâ ñun ñoä lôùn MI=1,5-2</v>
          </cell>
          <cell r="D3255" t="str">
            <v>m³</v>
          </cell>
          <cell r="E3255">
            <v>1</v>
          </cell>
          <cell r="F3255">
            <v>179381</v>
          </cell>
          <cell r="G3255">
            <v>66699</v>
          </cell>
          <cell r="H3255">
            <v>65626</v>
          </cell>
        </row>
        <row r="3256">
          <cell r="B3256" t="str">
            <v>AE.73143</v>
          </cell>
          <cell r="C3256" t="str">
            <v>Xaây töôøng coù d &gt;10cm, h &gt;16m vaø &lt;=50m baèng gaïch roãng 6 loã 85x13x20, VXM caùt mòn maùc 50 - moâ ñun ñoä lôùn MI=1,5-2</v>
          </cell>
          <cell r="D3256" t="str">
            <v>m³</v>
          </cell>
          <cell r="E3256">
            <v>1</v>
          </cell>
          <cell r="F3256">
            <v>194182</v>
          </cell>
          <cell r="G3256">
            <v>66699</v>
          </cell>
          <cell r="H3256">
            <v>65626</v>
          </cell>
        </row>
        <row r="3257">
          <cell r="B3257" t="str">
            <v>AE.73144</v>
          </cell>
          <cell r="C3257" t="str">
            <v>Xaây töôøng coù d &lt;=10cm, h &gt;50m baèng gaïch roãng 6 loã 85x13x20 VXM caùt mòn maùc 75 - moâ ñun ñoä lôùn MI=1,5-2</v>
          </cell>
          <cell r="D3257" t="str">
            <v>m³</v>
          </cell>
          <cell r="E3257">
            <v>1</v>
          </cell>
          <cell r="F3257">
            <v>206801</v>
          </cell>
          <cell r="G3257">
            <v>66699</v>
          </cell>
          <cell r="H3257">
            <v>65626</v>
          </cell>
        </row>
        <row r="3258">
          <cell r="B3258" t="str">
            <v>AE.73145</v>
          </cell>
          <cell r="C3258" t="str">
            <v>Xaây töôøng coù d &lt;=10cm, h &gt;50m baèng gaïch roãng 6 loã 85x13x20 VXM maùc 100, moâ ñun ñoä lôùn ML=1,5-2,0</v>
          </cell>
          <cell r="D3258" t="str">
            <v>m³</v>
          </cell>
          <cell r="E3258">
            <v>1</v>
          </cell>
          <cell r="F3258">
            <v>216196</v>
          </cell>
          <cell r="G3258">
            <v>66699</v>
          </cell>
          <cell r="H3258">
            <v>65626</v>
          </cell>
        </row>
        <row r="3259">
          <cell r="B3259" t="str">
            <v>AE.73210</v>
          </cell>
          <cell r="C3259" t="str">
            <v>Xaây töôøng coù d &gt;10cm, h &lt;=4 baèng gaïch roãng 6 loã 85x13x20</v>
          </cell>
          <cell r="D3259" t="str">
            <v>m³</v>
          </cell>
          <cell r="E3259">
            <v>1</v>
          </cell>
        </row>
        <row r="3260">
          <cell r="B3260" t="str">
            <v>AE.73212</v>
          </cell>
          <cell r="C3260" t="str">
            <v>Xaây töôøng coù d &gt;10cm, h &gt;4m vaø &lt;=16m baèng gaïch roãng 6 loã 10x135x22, VXM caùt mòn maùc 25 - moâ ñun ñoä lôùn MI=1,5-2</v>
          </cell>
          <cell r="D3260" t="str">
            <v>m³</v>
          </cell>
          <cell r="E3260">
            <v>1</v>
          </cell>
          <cell r="F3260">
            <v>175309</v>
          </cell>
          <cell r="G3260">
            <v>54464</v>
          </cell>
          <cell r="H3260">
            <v>1522</v>
          </cell>
        </row>
        <row r="3261">
          <cell r="B3261" t="str">
            <v>AE.73213</v>
          </cell>
          <cell r="C3261" t="str">
            <v>Xaây töôøng coù d &gt;10cm, h &gt;4m vaø &lt;=16m baèng gaïch roãng 6 loã 10x135x22, VXM caùt mòn maùc 50 - moâ ñun ñoä lôùn MI=1,5-2</v>
          </cell>
          <cell r="D3261" t="str">
            <v>m³</v>
          </cell>
          <cell r="E3261">
            <v>1</v>
          </cell>
          <cell r="F3261">
            <v>190907</v>
          </cell>
          <cell r="G3261">
            <v>54464</v>
          </cell>
          <cell r="H3261">
            <v>1522</v>
          </cell>
        </row>
        <row r="3262">
          <cell r="B3262" t="str">
            <v>AE.73214</v>
          </cell>
          <cell r="C3262" t="str">
            <v>Xaây töôøng coù d &gt;10cm, h &lt;=4 baèng gaïch roãng 6 loã 85x13x20, VXM caùt mòn maùc 75 - moâ ñun ñoä lôùn MI=1,5-2</v>
          </cell>
          <cell r="D3262" t="str">
            <v>m³</v>
          </cell>
          <cell r="E3262">
            <v>1</v>
          </cell>
          <cell r="F3262">
            <v>204206</v>
          </cell>
          <cell r="G3262">
            <v>54464</v>
          </cell>
          <cell r="H3262">
            <v>1522</v>
          </cell>
        </row>
        <row r="3263">
          <cell r="B3263" t="str">
            <v>AE.73215</v>
          </cell>
          <cell r="C3263" t="str">
            <v>Xaây töôøng coù d &gt;10cm, h &lt;=4 baèng gaïch roãng 6 loã 85x13x20, VXM maùc 100, moâ ñun ñoä lôùn ML=1,5-2,0</v>
          </cell>
          <cell r="D3263" t="str">
            <v>m³</v>
          </cell>
          <cell r="E3263">
            <v>1</v>
          </cell>
          <cell r="F3263">
            <v>214107</v>
          </cell>
          <cell r="G3263">
            <v>54464</v>
          </cell>
          <cell r="H3263">
            <v>1522</v>
          </cell>
        </row>
        <row r="3264">
          <cell r="B3264" t="str">
            <v>AE.73220</v>
          </cell>
          <cell r="C3264" t="str">
            <v>Xaây töôøng coù d &gt;10cm, h &gt;4m vaø &lt;=16m baèng gaïch roãng 6 loã 85x13x20</v>
          </cell>
          <cell r="D3264" t="str">
            <v>m³</v>
          </cell>
          <cell r="E3264">
            <v>1</v>
          </cell>
        </row>
        <row r="3265">
          <cell r="B3265" t="str">
            <v>AE.73222</v>
          </cell>
          <cell r="C3265" t="str">
            <v>Xaây töôøng coù d &gt;10cm, h &gt;4m vaø &lt;=16m baèng gaïch roãng 6 loã 10x15x22 VXM caùt mòn maùc 25 - moâ ñun ñoä lôùn MI=1,5-2</v>
          </cell>
          <cell r="D3265" t="str">
            <v>m³</v>
          </cell>
          <cell r="E3265">
            <v>1</v>
          </cell>
          <cell r="F3265">
            <v>176971</v>
          </cell>
          <cell r="G3265">
            <v>56043</v>
          </cell>
          <cell r="H3265">
            <v>5584</v>
          </cell>
        </row>
        <row r="3266">
          <cell r="B3266" t="str">
            <v>AE.73223</v>
          </cell>
          <cell r="C3266" t="str">
            <v>Xaây töôøng coù d &gt;10cm, h &gt;4m vaø &lt;=16m baèng gaïch roãng 6 loã 10x15x22 VXM caùt mòn maùc 50 - moâ ñun ñoä lôùn MI=1,5-2</v>
          </cell>
          <cell r="D3266" t="str">
            <v>m³</v>
          </cell>
          <cell r="E3266">
            <v>1</v>
          </cell>
          <cell r="F3266">
            <v>192717</v>
          </cell>
          <cell r="G3266">
            <v>56043</v>
          </cell>
          <cell r="H3266">
            <v>5584</v>
          </cell>
        </row>
        <row r="3267">
          <cell r="B3267" t="str">
            <v>AE.73224</v>
          </cell>
          <cell r="C3267" t="str">
            <v>Xaây töôøng coù d &gt;10cm, h &gt;4m vaø &lt;=16m baèng gaïch roãng 6 loã 85x13x20, VXM caùt mòn maùc 75 - moâ ñun ñoä lôùn MI=1,5-2</v>
          </cell>
          <cell r="D3267" t="str">
            <v>m³</v>
          </cell>
          <cell r="E3267">
            <v>1</v>
          </cell>
          <cell r="F3267">
            <v>206141</v>
          </cell>
          <cell r="G3267">
            <v>56043</v>
          </cell>
          <cell r="H3267">
            <v>5584</v>
          </cell>
        </row>
        <row r="3268">
          <cell r="B3268" t="str">
            <v>AE.73225</v>
          </cell>
          <cell r="C3268" t="str">
            <v>Xaây töôøng coù d &gt;10cm, h &gt;4m vaø &lt;=16m baèng gaïch roãng 6 loã 85x13x20, VXM maùc 100, moâ ñun ñoä lôùn ML=1,5-2,0</v>
          </cell>
          <cell r="D3268" t="str">
            <v>m³</v>
          </cell>
          <cell r="E3268">
            <v>1</v>
          </cell>
          <cell r="F3268">
            <v>216136</v>
          </cell>
          <cell r="G3268">
            <v>56043</v>
          </cell>
          <cell r="H3268">
            <v>5584</v>
          </cell>
        </row>
        <row r="3269">
          <cell r="B3269" t="str">
            <v>AE.73230</v>
          </cell>
          <cell r="C3269" t="str">
            <v>Xaây töôøng coù d &gt;10cm, h &gt;16m vaø &lt;=50m baèng gaïch roãng 6 loã 85x13x20</v>
          </cell>
          <cell r="D3269" t="str">
            <v>m³</v>
          </cell>
          <cell r="E3269">
            <v>1</v>
          </cell>
        </row>
        <row r="3270">
          <cell r="B3270" t="str">
            <v>AE.73232</v>
          </cell>
          <cell r="C3270" t="str">
            <v>Xaây töôøng coù d &gt;10cm, h &gt;4m vaø &lt;=16m baèng gaïch roãng 6 loã 85x13x20 VXM caùt mòn maùc 25 - moâ ñun ñoä lôùn MI=1,5-2</v>
          </cell>
          <cell r="D3270" t="str">
            <v>m³</v>
          </cell>
          <cell r="E3270">
            <v>1</v>
          </cell>
          <cell r="F3270">
            <v>176971</v>
          </cell>
          <cell r="G3270">
            <v>61569</v>
          </cell>
          <cell r="H3270">
            <v>48504</v>
          </cell>
        </row>
        <row r="3271">
          <cell r="B3271" t="str">
            <v>AE.73233</v>
          </cell>
          <cell r="C3271" t="str">
            <v>Xaây töôøng coù d &gt;10cm, h &gt;4m vaø &lt;=16m baèng gaïch roãng 6 loã 85x13x20 VXM caùt mòn maùc 50 - moâ ñun ñoä lôùn MI=1,5-2</v>
          </cell>
          <cell r="D3271" t="str">
            <v>m³</v>
          </cell>
          <cell r="E3271">
            <v>1</v>
          </cell>
          <cell r="F3271">
            <v>192717</v>
          </cell>
          <cell r="G3271">
            <v>61569</v>
          </cell>
          <cell r="H3271">
            <v>48504</v>
          </cell>
        </row>
        <row r="3272">
          <cell r="B3272" t="str">
            <v>AE.73234</v>
          </cell>
          <cell r="C3272" t="str">
            <v>Xaây töôøng coù d &gt;10cm, h &gt;16m vaø &lt;=50m baèng gaïch roãng 6 loã 85x13x20, VXM caùt mòn maùc 75 - moâ ñun ñoä lôùn MI=1,5-2</v>
          </cell>
          <cell r="D3272" t="str">
            <v>m³</v>
          </cell>
          <cell r="E3272">
            <v>1</v>
          </cell>
          <cell r="F3272">
            <v>206141</v>
          </cell>
          <cell r="G3272">
            <v>61569</v>
          </cell>
          <cell r="H3272">
            <v>48504</v>
          </cell>
        </row>
        <row r="3273">
          <cell r="B3273" t="str">
            <v>AE.73235</v>
          </cell>
          <cell r="C3273" t="str">
            <v>Xaây töôøng coù d &gt;10cm, h &gt;16m vaø &lt;=50m baèng gaïch roãng 6 loã 85x13x20, VXM maùc 100, moâ ñun ñoä lôùn ML=1,5-2,0</v>
          </cell>
          <cell r="D3273" t="str">
            <v>m³</v>
          </cell>
          <cell r="E3273">
            <v>1</v>
          </cell>
          <cell r="F3273">
            <v>216136</v>
          </cell>
          <cell r="G3273">
            <v>61569</v>
          </cell>
          <cell r="H3273">
            <v>48504</v>
          </cell>
        </row>
        <row r="3274">
          <cell r="B3274" t="str">
            <v>AE.73240</v>
          </cell>
          <cell r="C3274" t="str">
            <v>Xaây töôøng coù d &gt;10cm, h &gt;50m baèng gaïch roãng 6 loã 85x13x20</v>
          </cell>
          <cell r="D3274" t="str">
            <v>m³</v>
          </cell>
          <cell r="E3274">
            <v>1</v>
          </cell>
        </row>
        <row r="3275">
          <cell r="B3275" t="str">
            <v>AE.73242</v>
          </cell>
          <cell r="C3275" t="str">
            <v>Xaây töôøng coù d &gt;10cm, h &gt;4m vaø &lt;=16m baèng gaïch roãng 6 loã 85x13x20, VXM caùt mòn maùc 25 - moâ ñun ñoä lôùn MI=1,5-2</v>
          </cell>
          <cell r="D3275" t="str">
            <v>m³</v>
          </cell>
          <cell r="E3275">
            <v>1</v>
          </cell>
          <cell r="F3275">
            <v>176971</v>
          </cell>
          <cell r="G3275">
            <v>64726</v>
          </cell>
          <cell r="H3275">
            <v>65626</v>
          </cell>
        </row>
        <row r="3276">
          <cell r="B3276" t="str">
            <v>AE.73243</v>
          </cell>
          <cell r="C3276" t="str">
            <v>Xaây töôøng coù d &gt;10cm, h &gt;4m vaø &lt;=16m baèng gaïch roãng 6 loã 85x13x20, VXM caùt mòn maùc 50 - moâ ñun ñoä lôùn MI=1,5-2</v>
          </cell>
          <cell r="D3276" t="str">
            <v>m³</v>
          </cell>
          <cell r="E3276">
            <v>1</v>
          </cell>
          <cell r="F3276">
            <v>192717</v>
          </cell>
          <cell r="G3276">
            <v>64726</v>
          </cell>
          <cell r="H3276">
            <v>65626</v>
          </cell>
        </row>
        <row r="3277">
          <cell r="B3277" t="str">
            <v>AE.73244</v>
          </cell>
          <cell r="C3277" t="str">
            <v>Xaây töôøng coù d &gt;10cm, h &gt;50m baèng gaïch roãng 6 loã 85x13x20, VXM caùt vaøng maùc75 - ñoä lôùn ML&gt;2</v>
          </cell>
          <cell r="D3277" t="str">
            <v>m³</v>
          </cell>
          <cell r="E3277">
            <v>1</v>
          </cell>
          <cell r="F3277">
            <v>206141</v>
          </cell>
          <cell r="G3277">
            <v>64726</v>
          </cell>
          <cell r="H3277">
            <v>65626</v>
          </cell>
        </row>
        <row r="3278">
          <cell r="B3278" t="str">
            <v>AE.73245</v>
          </cell>
          <cell r="C3278" t="str">
            <v>Xaây töôøng coù d &gt;10cm, h &gt;50m baèng gaïch roãng 6 loã 85x13x20, VXM maùc 100, moâ ñun ñoä lôùn ML=1,5-2,0</v>
          </cell>
          <cell r="D3278" t="str">
            <v>m³</v>
          </cell>
          <cell r="E3278">
            <v>1</v>
          </cell>
          <cell r="F3278">
            <v>216136</v>
          </cell>
          <cell r="G3278">
            <v>64726</v>
          </cell>
          <cell r="H3278">
            <v>65626</v>
          </cell>
        </row>
        <row r="3279">
          <cell r="B3279" t="str">
            <v>AE.74112</v>
          </cell>
          <cell r="C3279" t="str">
            <v>Xaây töôøng coù d &gt;10cm, h &gt;50m baèng gaïch roãng 6 loã 10x135x22, VXM caùt mòn maùc 25 - moâ ñun ñoä lôùn MI=1,5-2</v>
          </cell>
          <cell r="D3279" t="str">
            <v>m³</v>
          </cell>
          <cell r="E3279">
            <v>1</v>
          </cell>
          <cell r="F3279">
            <v>175309</v>
          </cell>
          <cell r="G3279">
            <v>54464</v>
          </cell>
          <cell r="H3279">
            <v>1522</v>
          </cell>
        </row>
        <row r="3280">
          <cell r="B3280" t="str">
            <v>AE.74113</v>
          </cell>
          <cell r="C3280" t="str">
            <v>Xaây töôøng coù d &gt;10cm, h &gt;50m baèng gaïch roãng 6 loã 10x135x22, VXM caùt mòn maùc 50 - moâ ñun ñoä lôùn MI=1,5-2</v>
          </cell>
          <cell r="D3280" t="str">
            <v>m³</v>
          </cell>
          <cell r="E3280">
            <v>1</v>
          </cell>
          <cell r="F3280">
            <v>190907</v>
          </cell>
          <cell r="G3280">
            <v>54464</v>
          </cell>
          <cell r="H3280">
            <v>1522</v>
          </cell>
        </row>
        <row r="3281">
          <cell r="B3281" t="str">
            <v>AE.74114</v>
          </cell>
          <cell r="C3281" t="str">
            <v>Xaây töôøng coù d &gt;10cm, h &lt;=4 baèng gaïch roãng 6 loã 85x13x20 VXM caùt mòn maùc 75 - moâ ñun ñoä lôùn MI=1,5-2</v>
          </cell>
          <cell r="D3281" t="str">
            <v>m³</v>
          </cell>
          <cell r="E3281">
            <v>1</v>
          </cell>
          <cell r="F3281">
            <v>204206</v>
          </cell>
          <cell r="G3281">
            <v>54464</v>
          </cell>
          <cell r="H3281">
            <v>1522</v>
          </cell>
        </row>
        <row r="3282">
          <cell r="B3282" t="str">
            <v>AE.74115</v>
          </cell>
          <cell r="C3282" t="str">
            <v>Xaây töôøng coù d &gt;10cm, h &lt;=4 baèng gaïch roãng 6 loã 85x13x20 VXM maùc 100, moâ ñun ñoä lôùn ML=1,5-2,0</v>
          </cell>
          <cell r="D3282" t="str">
            <v>m³</v>
          </cell>
          <cell r="E3282">
            <v>1</v>
          </cell>
          <cell r="F3282">
            <v>214107</v>
          </cell>
          <cell r="G3282">
            <v>54464</v>
          </cell>
          <cell r="H3282">
            <v>1522</v>
          </cell>
        </row>
        <row r="3283">
          <cell r="B3283" t="str">
            <v>AE.74122</v>
          </cell>
          <cell r="C3283" t="str">
            <v>Xaây töôøng coù d &gt;10cm, h &gt;50m baèng gaïch roãng 6 loã 10x15x22 VXM caùt mòn maùc 25 - moâ ñun ñoä lôùn MI=1,5-2</v>
          </cell>
          <cell r="D3283" t="str">
            <v>m³</v>
          </cell>
          <cell r="E3283">
            <v>1</v>
          </cell>
          <cell r="F3283">
            <v>278146</v>
          </cell>
          <cell r="G3283">
            <v>56043</v>
          </cell>
          <cell r="H3283">
            <v>5584</v>
          </cell>
        </row>
        <row r="3284">
          <cell r="B3284" t="str">
            <v>AE.74123</v>
          </cell>
          <cell r="C3284" t="str">
            <v>Xaây töôøng coù d &gt;10cm, h &gt;50m baèng gaïch roãng 6 loã 10x15x22 VXM caùt mòn maùc 50 - moâ ñun ñoä lôùn MI=1,5-2</v>
          </cell>
          <cell r="D3284" t="str">
            <v>m³</v>
          </cell>
          <cell r="E3284">
            <v>1</v>
          </cell>
          <cell r="F3284">
            <v>293892</v>
          </cell>
          <cell r="G3284">
            <v>56043</v>
          </cell>
          <cell r="H3284">
            <v>5584</v>
          </cell>
        </row>
        <row r="3285">
          <cell r="B3285" t="str">
            <v>AE.74124</v>
          </cell>
          <cell r="C3285" t="str">
            <v>Xaây töôøng coù d &gt;10cm, h &gt;4m vaø &lt;=16m baèng gaïch roãng 6 loã 85x13x20 VXM caùt mòn maùc 75 - moâ ñun ñoä lôùn MI=1,5-2</v>
          </cell>
          <cell r="D3285" t="str">
            <v>m³</v>
          </cell>
          <cell r="E3285">
            <v>1</v>
          </cell>
          <cell r="F3285">
            <v>307316</v>
          </cell>
          <cell r="G3285">
            <v>56043</v>
          </cell>
          <cell r="H3285">
            <v>5584</v>
          </cell>
        </row>
        <row r="3286">
          <cell r="B3286" t="str">
            <v>AE.74125</v>
          </cell>
          <cell r="C3286" t="str">
            <v>Xaây töôøng coù d &gt;10cm, h &gt;4m vaø &lt;=16m baèng gaïch roãng 6 loã 85x13x20 VXM maùc 100, moâ ñun ñoä lôùn ML=1,5-2,0</v>
          </cell>
          <cell r="D3286" t="str">
            <v>m³</v>
          </cell>
          <cell r="E3286">
            <v>1</v>
          </cell>
          <cell r="F3286">
            <v>317311</v>
          </cell>
          <cell r="G3286">
            <v>56043</v>
          </cell>
          <cell r="H3286">
            <v>5584</v>
          </cell>
        </row>
        <row r="3287">
          <cell r="B3287" t="str">
            <v>AE.74132</v>
          </cell>
          <cell r="C3287" t="str">
            <v>Xaây töôøng coù d &gt;10cm, h &gt;50m baèng gaïch roãng 6 loã 85x13x20 VXM caùt mòn maùc 25 - moâ ñun ñoä lôùn MI=1,5-2</v>
          </cell>
          <cell r="D3287" t="str">
            <v>m³</v>
          </cell>
          <cell r="E3287">
            <v>1</v>
          </cell>
          <cell r="F3287">
            <v>176971</v>
          </cell>
          <cell r="G3287">
            <v>61569</v>
          </cell>
          <cell r="H3287">
            <v>48504</v>
          </cell>
        </row>
        <row r="3288">
          <cell r="B3288" t="str">
            <v>AE.74133</v>
          </cell>
          <cell r="C3288" t="str">
            <v>Xaây töôøng coù d &gt;10cm, h &gt;50m baèng gaïch roãng 6 loã 85x13x20 VXM caùt mòn maùc 50 - moâ ñun ñoä lôùn MI=1,5-2</v>
          </cell>
          <cell r="D3288" t="str">
            <v>m³</v>
          </cell>
          <cell r="E3288">
            <v>1</v>
          </cell>
          <cell r="F3288">
            <v>192717</v>
          </cell>
          <cell r="G3288">
            <v>61569</v>
          </cell>
          <cell r="H3288">
            <v>48504</v>
          </cell>
        </row>
        <row r="3289">
          <cell r="B3289" t="str">
            <v>AE.74134</v>
          </cell>
          <cell r="C3289" t="str">
            <v>Xaây töôøng coù d &gt;10cm, h &gt;16m vaø &lt;=50m baèng gaïch roãng 6 loã 85x13x20 VXM caùt mòn maùc 75 - moâ ñun ñoä lôùn MI=1,5-2</v>
          </cell>
          <cell r="D3289" t="str">
            <v>m³</v>
          </cell>
          <cell r="E3289">
            <v>1</v>
          </cell>
          <cell r="F3289">
            <v>206141</v>
          </cell>
          <cell r="G3289">
            <v>61569</v>
          </cell>
          <cell r="H3289">
            <v>48504</v>
          </cell>
        </row>
        <row r="3290">
          <cell r="B3290" t="str">
            <v>AE.74135</v>
          </cell>
          <cell r="C3290" t="str">
            <v>Xaây töôøng coù d &gt;10cm, h &gt;16m vaø &lt;=50m baèng gaïch roãng 6 loã 85x13x20 VXM maùc 100, moâ ñun ñoä lôùn ML=1,5-2,0</v>
          </cell>
          <cell r="D3290" t="str">
            <v>m³</v>
          </cell>
          <cell r="E3290">
            <v>1</v>
          </cell>
          <cell r="F3290">
            <v>216136</v>
          </cell>
          <cell r="G3290">
            <v>61569</v>
          </cell>
          <cell r="H3290">
            <v>48504</v>
          </cell>
        </row>
        <row r="3291">
          <cell r="B3291" t="str">
            <v>AE.74142</v>
          </cell>
          <cell r="C3291" t="str">
            <v>Xaây töôøng coù d &gt;10cm, h &gt;50m baèng gaïch roãng 6 loã 85x13x20, VXM caùt mòn maùc 25 - moâ ñun ñoä lôùn MI=1,5-2</v>
          </cell>
          <cell r="D3291" t="str">
            <v>m³</v>
          </cell>
          <cell r="E3291">
            <v>1</v>
          </cell>
          <cell r="F3291">
            <v>176971</v>
          </cell>
          <cell r="G3291">
            <v>64726</v>
          </cell>
          <cell r="H3291">
            <v>65626</v>
          </cell>
        </row>
        <row r="3292">
          <cell r="B3292" t="str">
            <v>AE.74143</v>
          </cell>
          <cell r="C3292" t="str">
            <v>Xaây töôøng coù d &gt;10cm, h &gt;50m baèng gaïch roãng 6 loã 85x13x20, VXM caùt mòn maùc 50 - moâ ñun ñoä lôùn MI=1,5-2</v>
          </cell>
          <cell r="D3292" t="str">
            <v>m³</v>
          </cell>
          <cell r="E3292">
            <v>1</v>
          </cell>
          <cell r="F3292">
            <v>192717</v>
          </cell>
          <cell r="G3292">
            <v>64726</v>
          </cell>
          <cell r="H3292">
            <v>65626</v>
          </cell>
        </row>
        <row r="3293">
          <cell r="B3293" t="str">
            <v>AE.74144</v>
          </cell>
          <cell r="C3293" t="str">
            <v>Xaây töôøng coù d &gt;10cm, h &gt;50m baèng gaïch roãng 6 loã 85x13x20 VXM caùt mòn maùc 75 - moâ ñun ñoä lôùn MI=1,5-2</v>
          </cell>
          <cell r="D3293" t="str">
            <v>m³</v>
          </cell>
          <cell r="E3293">
            <v>1</v>
          </cell>
          <cell r="F3293">
            <v>206141</v>
          </cell>
          <cell r="G3293">
            <v>64726</v>
          </cell>
          <cell r="H3293">
            <v>65626</v>
          </cell>
        </row>
        <row r="3294">
          <cell r="B3294" t="str">
            <v>AE.74145</v>
          </cell>
          <cell r="C3294" t="str">
            <v>Xaây töôøng coù d &gt;10cm, h &gt;50m baèng gaïch roãng 6 loã 85x13x20 VXM maùc 100, moâ ñun ñoä lôùn ML=1,5-2,0</v>
          </cell>
          <cell r="D3294" t="str">
            <v>m³</v>
          </cell>
          <cell r="E3294">
            <v>1</v>
          </cell>
          <cell r="F3294">
            <v>216136</v>
          </cell>
          <cell r="G3294">
            <v>64726</v>
          </cell>
          <cell r="H3294">
            <v>65626</v>
          </cell>
        </row>
        <row r="3295">
          <cell r="B3295" t="str">
            <v>AE.81112</v>
          </cell>
          <cell r="C3295" t="str">
            <v>Xaây töôøng gaïch BT 20x20x40 d &lt;=30cm VXM caùt mòn maùc 25 - moâ ñun ñoä lôùn MI=1,5-2</v>
          </cell>
          <cell r="D3295" t="str">
            <v>m³</v>
          </cell>
          <cell r="E3295">
            <v>1</v>
          </cell>
          <cell r="F3295">
            <v>338853</v>
          </cell>
          <cell r="G3295">
            <v>52484</v>
          </cell>
        </row>
        <row r="3296">
          <cell r="B3296" t="str">
            <v>AE.81113</v>
          </cell>
          <cell r="C3296" t="str">
            <v>Xaây töôøng gaïch BT 20x20x40 d &lt;=30cm VXM caùt mòn maùc 50 - moâ ñun ñoä lôùn MI=1,5-2</v>
          </cell>
          <cell r="D3296" t="str">
            <v>m³</v>
          </cell>
          <cell r="E3296">
            <v>1</v>
          </cell>
          <cell r="F3296">
            <v>345261</v>
          </cell>
          <cell r="G3296">
            <v>52484</v>
          </cell>
        </row>
        <row r="3297">
          <cell r="B3297" t="str">
            <v>AE.81114</v>
          </cell>
          <cell r="C3297" t="str">
            <v>Xaây töôøng gaïch BT 20x20x40 d &lt;=30cm VXM caùt mòn maùc 75 - moâ ñun ñoä lôùn MI=1,5-2</v>
          </cell>
          <cell r="D3297" t="str">
            <v>m³</v>
          </cell>
          <cell r="E3297">
            <v>1</v>
          </cell>
          <cell r="F3297">
            <v>350726</v>
          </cell>
          <cell r="G3297">
            <v>52484</v>
          </cell>
        </row>
        <row r="3298">
          <cell r="B3298" t="str">
            <v>AE.81115</v>
          </cell>
          <cell r="C3298" t="str">
            <v>Xaây töôøng gaïch BT 20x20x40 d &lt;=30cm VXM maùc 100, moâ ñun ñoä lôùn ML=1,5-2,0</v>
          </cell>
          <cell r="D3298" t="str">
            <v>m³</v>
          </cell>
          <cell r="E3298">
            <v>1</v>
          </cell>
          <cell r="F3298">
            <v>354789</v>
          </cell>
          <cell r="G3298">
            <v>52484</v>
          </cell>
        </row>
        <row r="3299">
          <cell r="B3299" t="str">
            <v>AE.81122</v>
          </cell>
          <cell r="C3299" t="str">
            <v>Xaây töôøng gaïch BT 20x20x40 d &gt;30cm, VXM caùt mòn maùc 25 - moâ ñun ñoä lôùn MI=1,5-2</v>
          </cell>
          <cell r="D3299" t="str">
            <v>m³</v>
          </cell>
          <cell r="E3299">
            <v>1</v>
          </cell>
          <cell r="F3299">
            <v>320819</v>
          </cell>
          <cell r="G3299">
            <v>46788</v>
          </cell>
        </row>
        <row r="3300">
          <cell r="B3300" t="str">
            <v>AE.81123</v>
          </cell>
          <cell r="C3300" t="str">
            <v>Xaây töôøng gaïch BT 20x20x40 d &gt;30cm, VXM caùt mòn maùc 50 - moâ ñun ñoä lôùn MI=1,5-2</v>
          </cell>
          <cell r="D3300" t="str">
            <v>m³</v>
          </cell>
          <cell r="E3300">
            <v>1</v>
          </cell>
          <cell r="F3300">
            <v>331241</v>
          </cell>
          <cell r="G3300">
            <v>46788</v>
          </cell>
        </row>
        <row r="3301">
          <cell r="B3301" t="str">
            <v>AE.81124</v>
          </cell>
          <cell r="C3301" t="str">
            <v>Xaây töôøng gaïch BT 20x20x40 d &gt;30cm, VXM caùt mòn maùc 75 - moâ ñun ñoä lôùn MI=1,5-2</v>
          </cell>
          <cell r="D3301" t="str">
            <v>m³</v>
          </cell>
          <cell r="E3301">
            <v>1</v>
          </cell>
          <cell r="F3301">
            <v>340137</v>
          </cell>
          <cell r="G3301">
            <v>46788</v>
          </cell>
        </row>
        <row r="3302">
          <cell r="B3302" t="str">
            <v>AE.81125</v>
          </cell>
          <cell r="C3302" t="str">
            <v>Xaây töôøng gaïch BT 20x20x40 d &gt;30cm, VXM maùc 100, moâ ñun ñoä lôùn ML=1,5-2,0</v>
          </cell>
          <cell r="D3302" t="str">
            <v>m³</v>
          </cell>
          <cell r="E3302">
            <v>1</v>
          </cell>
          <cell r="F3302">
            <v>346743</v>
          </cell>
          <cell r="G3302">
            <v>46788</v>
          </cell>
        </row>
        <row r="3303">
          <cell r="B3303" t="str">
            <v>AE.81212</v>
          </cell>
          <cell r="C3303" t="str">
            <v>Xaây töôøng gaïch BT 15x20x40 d &lt;=30cm VXM caùt mòn maùc 25 - moâ ñun ñoä lôùn MI=1,5-2</v>
          </cell>
          <cell r="D3303" t="str">
            <v>m³</v>
          </cell>
          <cell r="E3303">
            <v>1</v>
          </cell>
          <cell r="F3303">
            <v>330533</v>
          </cell>
          <cell r="G3303">
            <v>62248</v>
          </cell>
        </row>
        <row r="3304">
          <cell r="B3304" t="str">
            <v>AE.81213</v>
          </cell>
          <cell r="C3304" t="str">
            <v>Xaây töôøng gaïch BT 15x20x40 d &lt;=30cm VXM caùt mòn maùc 50 - moâ ñun ñoä lôùn MI=1,5-2</v>
          </cell>
          <cell r="D3304" t="str">
            <v>m³</v>
          </cell>
          <cell r="E3304">
            <v>1</v>
          </cell>
          <cell r="F3304">
            <v>336941</v>
          </cell>
          <cell r="G3304">
            <v>62248</v>
          </cell>
        </row>
        <row r="3305">
          <cell r="B3305" t="str">
            <v>AE.81214</v>
          </cell>
          <cell r="C3305" t="str">
            <v>Xaây töôøng gaïch BT 15x20x40 d &lt;=30cm VXM caùt mòn maùc 75 - moâ ñun ñoä lôùn MI=1,5-2</v>
          </cell>
          <cell r="D3305" t="str">
            <v>m³</v>
          </cell>
          <cell r="E3305">
            <v>1</v>
          </cell>
          <cell r="F3305">
            <v>342406</v>
          </cell>
          <cell r="G3305">
            <v>62248</v>
          </cell>
        </row>
        <row r="3306">
          <cell r="B3306" t="str">
            <v>AE.81215</v>
          </cell>
          <cell r="C3306" t="str">
            <v>Xaây töôøng gaïch BT 15x20x40 d &lt;=30cm VXM maùc 100, moâ ñun ñoä lôùn ML=1,5-2,0</v>
          </cell>
          <cell r="D3306" t="str">
            <v>m³</v>
          </cell>
          <cell r="E3306">
            <v>1</v>
          </cell>
          <cell r="F3306">
            <v>346469</v>
          </cell>
          <cell r="G3306">
            <v>62248</v>
          </cell>
        </row>
        <row r="3307">
          <cell r="B3307" t="str">
            <v>AE.81222</v>
          </cell>
          <cell r="C3307" t="str">
            <v>Xaây töôøng gaïch BT 15x20x40 d &gt;30cm, VXM caùt mòn maùc 25 - moâ ñun ñoä lôùn MI=1,5-2</v>
          </cell>
          <cell r="D3307" t="str">
            <v>m³</v>
          </cell>
          <cell r="E3307">
            <v>1</v>
          </cell>
          <cell r="F3307">
            <v>321314</v>
          </cell>
          <cell r="G3307">
            <v>57773</v>
          </cell>
        </row>
        <row r="3308">
          <cell r="B3308" t="str">
            <v>AE.81223</v>
          </cell>
          <cell r="C3308" t="str">
            <v>Xaây töôøng gaïch BT 15x20x40 d &gt;30cm, VXM caùt mòn maùc 50 - moâ ñun ñoä lôùn MI=1,5-2</v>
          </cell>
          <cell r="D3308" t="str">
            <v>m³</v>
          </cell>
          <cell r="E3308">
            <v>1</v>
          </cell>
          <cell r="F3308">
            <v>332420</v>
          </cell>
          <cell r="G3308">
            <v>57773</v>
          </cell>
        </row>
        <row r="3309">
          <cell r="B3309" t="str">
            <v>AE.81224</v>
          </cell>
          <cell r="C3309" t="str">
            <v>Xaây töôøng gaïch BT 15x20x40 d &gt;30cm, VXM caùt mòn maùc 75 - moâ ñun ñoä lôùn MI=1,5-2</v>
          </cell>
          <cell r="D3309" t="str">
            <v>m³</v>
          </cell>
          <cell r="E3309">
            <v>1</v>
          </cell>
          <cell r="F3309">
            <v>341894</v>
          </cell>
          <cell r="G3309">
            <v>57773</v>
          </cell>
        </row>
        <row r="3310">
          <cell r="B3310" t="str">
            <v>AE.81225</v>
          </cell>
          <cell r="C3310" t="str">
            <v>Xaây töôøng gaïch BT 15x20x40 d &gt;30cm, VXM maùc 100, moâ ñun ñoä lôùn ML=1,5-2,0</v>
          </cell>
          <cell r="D3310" t="str">
            <v>m³</v>
          </cell>
          <cell r="E3310">
            <v>1</v>
          </cell>
          <cell r="F3310">
            <v>348936</v>
          </cell>
          <cell r="G3310">
            <v>57773</v>
          </cell>
        </row>
        <row r="3311">
          <cell r="B3311" t="str">
            <v>AE.81312</v>
          </cell>
          <cell r="C3311" t="str">
            <v>Xaây töôøng gaïch BT 10x20x40 d &lt;=30cm VXM caùt mòn maùc 25 - moâ ñun ñoä lôùn MI=1,5-2</v>
          </cell>
          <cell r="D3311" t="str">
            <v>m³</v>
          </cell>
          <cell r="E3311">
            <v>1</v>
          </cell>
          <cell r="F3311">
            <v>327332</v>
          </cell>
          <cell r="G3311">
            <v>62248</v>
          </cell>
        </row>
        <row r="3312">
          <cell r="B3312" t="str">
            <v>AE.81313</v>
          </cell>
          <cell r="C3312" t="str">
            <v>Xaây töôøng gaïch BT 10x20x40 d &lt;=30cm VXM caùt mòn maùc 50 - moâ ñun ñoä lôùn MI=1,5-2</v>
          </cell>
          <cell r="D3312" t="str">
            <v>m³</v>
          </cell>
          <cell r="E3312">
            <v>1</v>
          </cell>
          <cell r="F3312">
            <v>334166</v>
          </cell>
          <cell r="G3312">
            <v>62248</v>
          </cell>
        </row>
        <row r="3313">
          <cell r="B3313" t="str">
            <v>AE.81314</v>
          </cell>
          <cell r="C3313" t="str">
            <v>Xaây töôøng gaïch BT 10x20x40 d &lt;=30cm VXM caùt mòn maùc 75 - moâ ñun ñoä lôùn MI=1,5-2</v>
          </cell>
          <cell r="D3313" t="str">
            <v>m³</v>
          </cell>
          <cell r="E3313">
            <v>1</v>
          </cell>
          <cell r="F3313">
            <v>339999</v>
          </cell>
          <cell r="G3313">
            <v>62248</v>
          </cell>
        </row>
        <row r="3314">
          <cell r="B3314" t="str">
            <v>AE.81315</v>
          </cell>
          <cell r="C3314" t="str">
            <v>Xaây töôøng gaïch BT 10x20x40 d &lt;=30cm VXM maùc 100, moâ ñun ñoä lôùn ML=1,5-2,0</v>
          </cell>
          <cell r="D3314" t="str">
            <v>m³</v>
          </cell>
          <cell r="E3314">
            <v>1</v>
          </cell>
          <cell r="F3314">
            <v>344330</v>
          </cell>
          <cell r="G3314">
            <v>62248</v>
          </cell>
        </row>
        <row r="3315">
          <cell r="B3315" t="str">
            <v>AE.81322</v>
          </cell>
          <cell r="C3315" t="str">
            <v>Xaây töôøng gaïch BT 10x20x40 d &gt;30cm, VXM caùt mòn maùc 25 - moâ ñun ñoä lôùn MI=1,5-2</v>
          </cell>
          <cell r="D3315" t="str">
            <v>m³</v>
          </cell>
          <cell r="E3315">
            <v>1</v>
          </cell>
          <cell r="F3315">
            <v>329248</v>
          </cell>
          <cell r="G3315">
            <v>56145</v>
          </cell>
        </row>
        <row r="3316">
          <cell r="B3316" t="str">
            <v>AE.81323</v>
          </cell>
          <cell r="C3316" t="str">
            <v>Xaây töôøng gaïch BT 10x20x40 d &gt;30cm, VXM caùt mòn maùc 50 - moâ ñun ñoä lôùn MI=1,5-2</v>
          </cell>
          <cell r="D3316" t="str">
            <v>m³</v>
          </cell>
          <cell r="E3316">
            <v>1</v>
          </cell>
          <cell r="F3316">
            <v>336937</v>
          </cell>
          <cell r="G3316">
            <v>56145</v>
          </cell>
        </row>
        <row r="3317">
          <cell r="B3317" t="str">
            <v>AE.81324</v>
          </cell>
          <cell r="C3317" t="str">
            <v>Xaây töôøng gaïch BT 10x20x40 d &gt;30cm, VXM caùt mòn maùc 75 - moâ ñun ñoä lôùn MI=1,5-2</v>
          </cell>
          <cell r="D3317" t="str">
            <v>m³</v>
          </cell>
          <cell r="E3317">
            <v>1</v>
          </cell>
          <cell r="F3317">
            <v>343498</v>
          </cell>
          <cell r="G3317">
            <v>56145</v>
          </cell>
        </row>
        <row r="3318">
          <cell r="B3318" t="str">
            <v>AE.81325</v>
          </cell>
          <cell r="C3318" t="str">
            <v>Xaây töôøng gaïch BT 10x20x40 d &gt;30cm, VXM maùc 100, moâ ñun ñoä lôùn ML=1,5-2,0</v>
          </cell>
          <cell r="D3318" t="str">
            <v>m³</v>
          </cell>
          <cell r="E3318">
            <v>1</v>
          </cell>
          <cell r="F3318">
            <v>348371</v>
          </cell>
          <cell r="G3318">
            <v>56145</v>
          </cell>
        </row>
        <row r="3319">
          <cell r="B3319" t="str">
            <v>AE.81412</v>
          </cell>
          <cell r="C3319" t="str">
            <v>Xaây töôøng gaïch BT 15x20x30 d &lt;=30cm VXM caùt mòn maùc 25 - moâ ñun ñoä lôùn MI=1,5-2</v>
          </cell>
          <cell r="D3319" t="str">
            <v>m³</v>
          </cell>
          <cell r="E3319">
            <v>1</v>
          </cell>
          <cell r="F3319">
            <v>405332</v>
          </cell>
          <cell r="G3319">
            <v>52484</v>
          </cell>
        </row>
        <row r="3320">
          <cell r="B3320" t="str">
            <v>AE.81413</v>
          </cell>
          <cell r="C3320" t="str">
            <v>Xaây töôøng gaïch BT 15x20x30 d &lt;=30cm VXM caùt mòn maùc 50 - moâ ñun ñoä lôùn MI=1,5-2</v>
          </cell>
          <cell r="D3320" t="str">
            <v>m³</v>
          </cell>
          <cell r="E3320">
            <v>1</v>
          </cell>
          <cell r="F3320">
            <v>412166</v>
          </cell>
          <cell r="G3320">
            <v>52484</v>
          </cell>
        </row>
        <row r="3321">
          <cell r="B3321" t="str">
            <v>AE.81414</v>
          </cell>
          <cell r="C3321" t="str">
            <v>Xaây töôøng gaïch BT 15x20x30 d &lt;=30cm VXM caùt mòn maùc 75 - moâ ñun ñoä lôùn MI=1,5-2</v>
          </cell>
          <cell r="D3321" t="str">
            <v>m³</v>
          </cell>
          <cell r="E3321">
            <v>1</v>
          </cell>
          <cell r="F3321">
            <v>417999</v>
          </cell>
          <cell r="G3321">
            <v>52484</v>
          </cell>
        </row>
        <row r="3322">
          <cell r="B3322" t="str">
            <v>AE.81415</v>
          </cell>
          <cell r="C3322" t="str">
            <v>Xaây töôøng gaïch BT 15x20x30 d &lt;=30cm VXM maùc 100, moâ ñun ñoä lôùn ML=1,5-2,0</v>
          </cell>
          <cell r="D3322" t="str">
            <v>m³</v>
          </cell>
          <cell r="E3322">
            <v>1</v>
          </cell>
          <cell r="F3322">
            <v>422330</v>
          </cell>
          <cell r="G3322">
            <v>52484</v>
          </cell>
        </row>
        <row r="3323">
          <cell r="B3323" t="str">
            <v>AE.81422</v>
          </cell>
          <cell r="C3323" t="str">
            <v>Xaây töôøng gaïch BT 15x20x30 d &gt;30cm, VXM caùt mòn maùc 25 - moâ ñun ñoä lôùn MI=1,5-2</v>
          </cell>
          <cell r="D3323" t="str">
            <v>m³</v>
          </cell>
          <cell r="E3323">
            <v>1</v>
          </cell>
          <cell r="F3323">
            <v>409165</v>
          </cell>
          <cell r="G3323">
            <v>50856</v>
          </cell>
        </row>
        <row r="3324">
          <cell r="B3324" t="str">
            <v>AE.81423</v>
          </cell>
          <cell r="C3324" t="str">
            <v>Xaây töôøng gaïch BT 15x20x30 d &gt;30cm, VXM caùt mòn maùc 50 - moâ ñun ñoä lôùn MI=1,5-2</v>
          </cell>
          <cell r="D3324" t="str">
            <v>m³</v>
          </cell>
          <cell r="E3324">
            <v>1</v>
          </cell>
          <cell r="F3324">
            <v>417708</v>
          </cell>
          <cell r="G3324">
            <v>50856</v>
          </cell>
        </row>
        <row r="3325">
          <cell r="B3325" t="str">
            <v>AE.81424</v>
          </cell>
          <cell r="C3325" t="str">
            <v>Xaây töôøng gaïch BT 15x20x30 d &gt;30cm, VXM caùt mòn maùc 75 - moâ ñun ñoä lôùn MI=1,5-2</v>
          </cell>
          <cell r="D3325" t="str">
            <v>m³</v>
          </cell>
          <cell r="E3325">
            <v>1</v>
          </cell>
          <cell r="F3325">
            <v>424997</v>
          </cell>
          <cell r="G3325">
            <v>50856</v>
          </cell>
        </row>
        <row r="3326">
          <cell r="B3326" t="str">
            <v>AE.81425</v>
          </cell>
          <cell r="C3326" t="str">
            <v>Xaây töôøng gaïch BT 15x20x30 d &gt;30cm, VXM maùc 100, moâ ñun ñoä lôùn ML=1,5-2,0</v>
          </cell>
          <cell r="D3326" t="str">
            <v>m³</v>
          </cell>
          <cell r="E3326">
            <v>1</v>
          </cell>
          <cell r="F3326">
            <v>430413</v>
          </cell>
          <cell r="G3326">
            <v>50856</v>
          </cell>
        </row>
        <row r="3327">
          <cell r="B3327" t="str">
            <v>AE.82112</v>
          </cell>
          <cell r="C3327" t="str">
            <v>Xaây töôøng gaïch silicat 65x12x25 d &lt;=33cm vaø h&lt;=4m VXM caùt mòn maùc 25 - moâ ñun ñoä lôùn MI=1,5-2</v>
          </cell>
          <cell r="D3327" t="str">
            <v>m³</v>
          </cell>
          <cell r="E3327">
            <v>1</v>
          </cell>
          <cell r="F3327">
            <v>496860</v>
          </cell>
          <cell r="G3327">
            <v>118401</v>
          </cell>
        </row>
        <row r="3328">
          <cell r="B3328" t="str">
            <v>AE.82113</v>
          </cell>
          <cell r="C3328" t="str">
            <v>Xaây töôøng gaïch silicat 65x12x25 d &lt;=33cm vaø h&lt;=4m VXM caùt mòn maùc 50 - moâ ñun ñoä lôùn MI=1,5-2</v>
          </cell>
          <cell r="D3328" t="str">
            <v>m³</v>
          </cell>
          <cell r="E3328">
            <v>1</v>
          </cell>
          <cell r="F3328">
            <v>519888</v>
          </cell>
          <cell r="G3328">
            <v>118401</v>
          </cell>
        </row>
        <row r="3329">
          <cell r="B3329" t="str">
            <v>AE.82114</v>
          </cell>
          <cell r="C3329" t="str">
            <v>Xaây töôøng gaïch silicat 65x12x25 d &lt;=33cm vaø h&lt;=4m VXM caùt mòn maùc 75 - moâ ñun ñoä lôùn MI=1,5-2</v>
          </cell>
          <cell r="D3329" t="str">
            <v>m³</v>
          </cell>
          <cell r="E3329">
            <v>1</v>
          </cell>
          <cell r="F3329">
            <v>539534</v>
          </cell>
          <cell r="G3329">
            <v>118401</v>
          </cell>
        </row>
        <row r="3330">
          <cell r="B3330" t="str">
            <v>AE.82115</v>
          </cell>
          <cell r="C3330" t="str">
            <v>Xaây töôøng gaïch silicat 65x12x25 d &lt;=33cm vaø h&lt;=4m VXM maùc 100, moâ ñun ñoä lôùn ML=1,5-2,0</v>
          </cell>
          <cell r="D3330" t="str">
            <v>m³</v>
          </cell>
          <cell r="E3330">
            <v>1</v>
          </cell>
          <cell r="F3330">
            <v>554139</v>
          </cell>
          <cell r="G3330">
            <v>118401</v>
          </cell>
        </row>
        <row r="3331">
          <cell r="B3331" t="str">
            <v>AE.82122</v>
          </cell>
          <cell r="C3331" t="str">
            <v>Xaây töôøng gaïch silicat 65x12x25 d &lt;=33cm vaø h&gt;4m &lt;=16m VXM caùt mòn maùc 25 - moâ ñun ñoä lôùn MI=1,5-2</v>
          </cell>
          <cell r="D3331" t="str">
            <v>m³</v>
          </cell>
          <cell r="E3331">
            <v>1</v>
          </cell>
          <cell r="F3331">
            <v>496860</v>
          </cell>
          <cell r="G3331">
            <v>163788</v>
          </cell>
        </row>
        <row r="3332">
          <cell r="B3332" t="str">
            <v>AE.82123</v>
          </cell>
          <cell r="C3332" t="str">
            <v>Xaây töôøng gaïch silicat 65x12x25 d &lt;=33cm vaø h&gt;4m &lt;=16m VXM caùt mòn maùc 50 - moâ ñun ñoä lôùn MI=1,5-2</v>
          </cell>
          <cell r="D3332" t="str">
            <v>m³</v>
          </cell>
          <cell r="E3332">
            <v>1</v>
          </cell>
          <cell r="F3332">
            <v>519888</v>
          </cell>
          <cell r="G3332">
            <v>163788</v>
          </cell>
        </row>
        <row r="3333">
          <cell r="B3333" t="str">
            <v>AE.82124</v>
          </cell>
          <cell r="C3333" t="str">
            <v>Xaây töôøng gaïch silicat 65x12x25 d &lt;=33cm vaø h&gt;4m &lt;=16m VXM caùt mòn maùc 75 - moâ ñun ñoä lôùn MI=1,5-2</v>
          </cell>
          <cell r="D3333" t="str">
            <v>m³</v>
          </cell>
          <cell r="E3333">
            <v>1</v>
          </cell>
          <cell r="F3333">
            <v>539534</v>
          </cell>
          <cell r="G3333">
            <v>163788</v>
          </cell>
        </row>
        <row r="3334">
          <cell r="B3334" t="str">
            <v>AE.82125</v>
          </cell>
          <cell r="C3334" t="str">
            <v>Xaây töôøng gaïch silicat 65x12x25 d &lt;=33cm vaø h&gt;4m &lt;=16m VXM maùc 100, moâ ñun ñoä lôùn ML=1,5-2,0</v>
          </cell>
          <cell r="D3334" t="str">
            <v>m³</v>
          </cell>
          <cell r="E3334">
            <v>1</v>
          </cell>
          <cell r="F3334">
            <v>554139</v>
          </cell>
          <cell r="G3334">
            <v>163788</v>
          </cell>
        </row>
        <row r="3335">
          <cell r="B3335" t="str">
            <v>AE.82212</v>
          </cell>
          <cell r="C3335" t="str">
            <v>Xaây töôøng gaïch silicat 65x12x25 d &gt;33cm vaø h&lt;=4m VXM caùt mòn maùc 25 - moâ ñun ñoä lôùn MI=1,5-2</v>
          </cell>
          <cell r="D3335" t="str">
            <v>m³</v>
          </cell>
          <cell r="E3335">
            <v>1</v>
          </cell>
          <cell r="F3335">
            <v>489239</v>
          </cell>
          <cell r="G3335">
            <v>78934</v>
          </cell>
        </row>
        <row r="3336">
          <cell r="B3336" t="str">
            <v>AE.82213</v>
          </cell>
          <cell r="C3336" t="str">
            <v>Xaây töôøng gaïch silicat 65x12x25 d &gt;33cm vaø h&lt;=4m VXM caùt mòn maùc 50 - moâ ñun ñoä lôùn MI=1,5-2</v>
          </cell>
          <cell r="D3336" t="str">
            <v>m³</v>
          </cell>
          <cell r="E3336">
            <v>1</v>
          </cell>
          <cell r="F3336">
            <v>512609</v>
          </cell>
          <cell r="G3336">
            <v>78934</v>
          </cell>
        </row>
        <row r="3337">
          <cell r="B3337" t="str">
            <v>AE.82214</v>
          </cell>
          <cell r="C3337" t="str">
            <v>Xaây töôøng gaïch silicat 65x12x25 d &gt;33cm vaø h&lt;=4m VXM caùt mòn maùc 75 - moâ ñun ñoä lôùn MI=1,5-2</v>
          </cell>
          <cell r="D3337" t="str">
            <v>m³</v>
          </cell>
          <cell r="E3337">
            <v>1</v>
          </cell>
          <cell r="F3337">
            <v>532550</v>
          </cell>
          <cell r="G3337">
            <v>78934</v>
          </cell>
        </row>
        <row r="3338">
          <cell r="B3338" t="str">
            <v>AE.82215</v>
          </cell>
          <cell r="C3338" t="str">
            <v>Xaây töôøng gaïch silicat 65x12x25 d &gt;33cm vaø h&lt;=4m VXM maùc 100, moâ ñun ñoä lôùn ML=1,5-2,0</v>
          </cell>
          <cell r="D3338" t="str">
            <v>m³</v>
          </cell>
          <cell r="E3338">
            <v>1</v>
          </cell>
          <cell r="F3338">
            <v>547371</v>
          </cell>
          <cell r="G3338">
            <v>78934</v>
          </cell>
        </row>
        <row r="3339">
          <cell r="B3339" t="str">
            <v>AE.82222</v>
          </cell>
          <cell r="C3339" t="str">
            <v>Xaây töôøng gaïch silicat 65x12x25 d &gt;33cm vaø h&gt;4m, &lt;=16m VXM caùt mòn maùc 25 - moâ ñun ñoä lôùn MI=1,5-2</v>
          </cell>
          <cell r="D3339" t="str">
            <v>m³</v>
          </cell>
          <cell r="E3339">
            <v>1</v>
          </cell>
          <cell r="F3339">
            <v>489239</v>
          </cell>
          <cell r="G3339">
            <v>104982</v>
          </cell>
        </row>
        <row r="3340">
          <cell r="B3340" t="str">
            <v>AE.82223</v>
          </cell>
          <cell r="C3340" t="str">
            <v>Xaây töôøng gaïch silicat 65x12x25 d &gt;33cm vaø h&gt;4m, &lt;=16m VXM caùt mòn maùc 50 - moâ ñun ñoä lôùn MI=1,5-2</v>
          </cell>
          <cell r="D3340" t="str">
            <v>m³</v>
          </cell>
          <cell r="E3340">
            <v>1</v>
          </cell>
          <cell r="F3340">
            <v>512609</v>
          </cell>
          <cell r="G3340">
            <v>104982</v>
          </cell>
        </row>
        <row r="3341">
          <cell r="B3341" t="str">
            <v>AE.82224</v>
          </cell>
          <cell r="C3341" t="str">
            <v>Xaây töôøng gaïch silicat 65x12x25 d &gt;33cm vaø h&gt;4m, &lt;=16m VXM caùt mòn maùc 75 - moâ ñun ñoä lôùn MI=1,5-2</v>
          </cell>
          <cell r="D3341" t="str">
            <v>m³</v>
          </cell>
          <cell r="E3341">
            <v>1</v>
          </cell>
          <cell r="F3341">
            <v>532550</v>
          </cell>
          <cell r="G3341">
            <v>104982</v>
          </cell>
        </row>
        <row r="3342">
          <cell r="B3342" t="str">
            <v>AE.82225</v>
          </cell>
          <cell r="C3342" t="str">
            <v>Xaây töôøng gaïch silicat 65x12x25 d &gt;33cm vaø h&gt;4m, &lt;=16m VXM maùc 100, moâ ñun ñoä lôùn ML=1,5-2,0</v>
          </cell>
          <cell r="D3342" t="str">
            <v>m³</v>
          </cell>
          <cell r="E3342">
            <v>1</v>
          </cell>
          <cell r="F3342">
            <v>547371</v>
          </cell>
          <cell r="G3342">
            <v>104982</v>
          </cell>
        </row>
        <row r="3343">
          <cell r="B3343" t="str">
            <v>AE.83112</v>
          </cell>
          <cell r="C3343" t="str">
            <v>Xaây töôøng thoâng gioù baèng gaïch thoâng gioù 20x20cm VXM caùt mòn maùc 25 - moâ ñun ñoä lôùn MI=1,5-2</v>
          </cell>
          <cell r="D3343" t="str">
            <v>m³</v>
          </cell>
          <cell r="E3343">
            <v>1</v>
          </cell>
          <cell r="F3343">
            <v>68101</v>
          </cell>
          <cell r="G3343">
            <v>23286</v>
          </cell>
        </row>
        <row r="3344">
          <cell r="B3344" t="str">
            <v>AE.83113</v>
          </cell>
          <cell r="C3344" t="str">
            <v>Xaây töôøng thoâng gioù baèng gaïch thoâng gioù 20x20cm VXM caùt mòn maùc 50 - moâ ñun ñoä lôùn MI=1,5-2</v>
          </cell>
          <cell r="D3344" t="str">
            <v>m³</v>
          </cell>
          <cell r="E3344">
            <v>1</v>
          </cell>
          <cell r="F3344">
            <v>68614</v>
          </cell>
          <cell r="G3344">
            <v>23286</v>
          </cell>
        </row>
        <row r="3345">
          <cell r="B3345" t="str">
            <v>AE.83114</v>
          </cell>
          <cell r="C3345" t="str">
            <v>Xaây töôøng thoâng gioù baèng gaïch thoâng gioù 20x20cm VXM caùt mòn maùc 75 - moâ ñun ñoä lôùn MI=1,5-2</v>
          </cell>
          <cell r="D3345" t="str">
            <v>m³</v>
          </cell>
          <cell r="E3345">
            <v>1</v>
          </cell>
          <cell r="F3345">
            <v>69054</v>
          </cell>
          <cell r="G3345">
            <v>23286</v>
          </cell>
        </row>
        <row r="3346">
          <cell r="B3346" t="str">
            <v>AE.83115</v>
          </cell>
          <cell r="C3346" t="str">
            <v>Xaây töôøng thoâng gioù baèng gaïch thoâng gioù 20x20cm VXM maùc 100, moâ ñun ñoä lôùn ML=1,5-2,0</v>
          </cell>
          <cell r="D3346" t="str">
            <v>m³</v>
          </cell>
          <cell r="E3346">
            <v>1</v>
          </cell>
          <cell r="F3346">
            <v>69386</v>
          </cell>
          <cell r="G3346">
            <v>23286</v>
          </cell>
        </row>
        <row r="3347">
          <cell r="B3347" t="str">
            <v>AE.83212</v>
          </cell>
          <cell r="C3347" t="str">
            <v>Xaây töôøng thoâng gioù baèng gaïch thoâng gioù 30x30cm VXM caùt mòn maùc 25 - moâ ñun ñoä lôùn MI=1,5-2</v>
          </cell>
          <cell r="D3347" t="str">
            <v>m³</v>
          </cell>
          <cell r="E3347">
            <v>1</v>
          </cell>
          <cell r="F3347">
            <v>43365</v>
          </cell>
          <cell r="G3347">
            <v>25654</v>
          </cell>
        </row>
        <row r="3348">
          <cell r="B3348" t="str">
            <v>AE.83213</v>
          </cell>
          <cell r="C3348" t="str">
            <v>Xaây töôøng thoâng gioù baèng gaïch thoâng gioù 30x30cm VXM caùt mòn maùc 50 - moâ ñun ñoä lôùn MI=1,5-2</v>
          </cell>
          <cell r="D3348" t="str">
            <v>m³</v>
          </cell>
          <cell r="E3348">
            <v>1</v>
          </cell>
          <cell r="F3348">
            <v>43858</v>
          </cell>
          <cell r="G3348">
            <v>25654</v>
          </cell>
        </row>
        <row r="3349">
          <cell r="B3349" t="str">
            <v>AE.83214</v>
          </cell>
          <cell r="C3349" t="str">
            <v>Xaây töôøng thoâng gioù baèng gaïch thoâng gioù 30x30cm VXM caùt mòn maùc 75 - moâ ñun ñoä lôùn MI=1,5-2</v>
          </cell>
          <cell r="D3349" t="str">
            <v>m³</v>
          </cell>
          <cell r="E3349">
            <v>1</v>
          </cell>
          <cell r="F3349">
            <v>44275</v>
          </cell>
          <cell r="G3349">
            <v>25654</v>
          </cell>
        </row>
        <row r="3350">
          <cell r="B3350" t="str">
            <v>AE.83215</v>
          </cell>
          <cell r="C3350" t="str">
            <v>Xaây töôøng thoâng gioù baèng gaïch thoâng gioù 30x30cm VXM maùc 100, moâ ñun ñoä lôùn ML=1,5-2,0</v>
          </cell>
          <cell r="D3350" t="str">
            <v>m³</v>
          </cell>
          <cell r="E3350">
            <v>1</v>
          </cell>
          <cell r="F3350">
            <v>44588</v>
          </cell>
          <cell r="G3350">
            <v>25654</v>
          </cell>
        </row>
        <row r="3351">
          <cell r="B3351" t="str">
            <v>AE.91110</v>
          </cell>
          <cell r="C3351" t="str">
            <v>Xaây oáng khoùi baèng gaïch chòu löûa</v>
          </cell>
          <cell r="D3351" t="str">
            <v>m³</v>
          </cell>
          <cell r="E3351">
            <v>1</v>
          </cell>
          <cell r="F3351">
            <v>697725</v>
          </cell>
          <cell r="G3351">
            <v>437979</v>
          </cell>
          <cell r="H3351">
            <v>156048</v>
          </cell>
        </row>
        <row r="3352">
          <cell r="B3352" t="str">
            <v>AE.91210</v>
          </cell>
          <cell r="C3352" t="str">
            <v>Xaây loø nung Clinke baèng gaïch chòu löûa</v>
          </cell>
          <cell r="D3352" t="str">
            <v>m³</v>
          </cell>
          <cell r="E3352">
            <v>1</v>
          </cell>
          <cell r="F3352">
            <v>665590</v>
          </cell>
          <cell r="G3352">
            <v>334247</v>
          </cell>
          <cell r="H3352">
            <v>50704</v>
          </cell>
        </row>
        <row r="3353">
          <cell r="B3353" t="str">
            <v>AE.91310</v>
          </cell>
          <cell r="C3353" t="str">
            <v>Xaây cöûa loø, ñaùy loø nung, cöûa oáng khoùi baèng gaïch chòu löûa</v>
          </cell>
          <cell r="D3353" t="str">
            <v>m³</v>
          </cell>
          <cell r="E3353">
            <v>1</v>
          </cell>
          <cell r="F3353">
            <v>670140</v>
          </cell>
          <cell r="G3353">
            <v>207464</v>
          </cell>
          <cell r="H3353">
            <v>20520</v>
          </cell>
        </row>
        <row r="3354">
          <cell r="B3354" t="str">
            <v>AE.92110</v>
          </cell>
          <cell r="C3354" t="str">
            <v>Xaây thaân Xiclon baèng gaïch chòu löûa trong keát caáu theùp</v>
          </cell>
          <cell r="D3354" t="str">
            <v>m³</v>
          </cell>
          <cell r="E3354">
            <v>1</v>
          </cell>
          <cell r="F3354">
            <v>689325</v>
          </cell>
          <cell r="G3354">
            <v>414927</v>
          </cell>
          <cell r="H3354">
            <v>239998</v>
          </cell>
        </row>
        <row r="3355">
          <cell r="B3355" t="str">
            <v>AE.92210</v>
          </cell>
          <cell r="C3355" t="str">
            <v>Xaây trong pheãu, trong oáng theùp baèng gaïch chòu löûa trong keát caáu theùp</v>
          </cell>
          <cell r="D3355" t="str">
            <v>m³</v>
          </cell>
          <cell r="E3355">
            <v>1</v>
          </cell>
          <cell r="F3355">
            <v>682380</v>
          </cell>
          <cell r="G3355">
            <v>576288</v>
          </cell>
          <cell r="H3355">
            <v>231711</v>
          </cell>
        </row>
        <row r="3356">
          <cell r="B3356" t="str">
            <v>AE.92310</v>
          </cell>
          <cell r="C3356" t="str">
            <v>Xaây trong coân, cuùt theùp baèng gaïch chòu löûa trong keát caáu theùp</v>
          </cell>
          <cell r="D3356" t="str">
            <v>m³</v>
          </cell>
          <cell r="E3356">
            <v>1</v>
          </cell>
          <cell r="F3356">
            <v>701250</v>
          </cell>
          <cell r="G3356">
            <v>668494</v>
          </cell>
          <cell r="H3356">
            <v>206389</v>
          </cell>
        </row>
        <row r="3357">
          <cell r="B3357" t="str">
            <v>AE.93110</v>
          </cell>
          <cell r="C3357" t="str">
            <v>Xaây töôøng loø baèng gaïch chòu löûa loø nung</v>
          </cell>
          <cell r="D3357" t="str">
            <v>m³</v>
          </cell>
          <cell r="E3357">
            <v>1</v>
          </cell>
          <cell r="F3357">
            <v>658275</v>
          </cell>
          <cell r="G3357">
            <v>345773</v>
          </cell>
          <cell r="H3357">
            <v>33181</v>
          </cell>
        </row>
        <row r="3358">
          <cell r="B3358" t="str">
            <v>AE.93120</v>
          </cell>
          <cell r="C3358" t="str">
            <v>Xaây voøm loø baèng gaïch chòu löûa loø nung</v>
          </cell>
          <cell r="D3358" t="str">
            <v>m³</v>
          </cell>
          <cell r="E3358">
            <v>1</v>
          </cell>
          <cell r="F3358">
            <v>635160</v>
          </cell>
          <cell r="G3358">
            <v>391876</v>
          </cell>
          <cell r="H3358">
            <v>38245</v>
          </cell>
        </row>
        <row r="3359">
          <cell r="B3359" t="str">
            <v>AE.93130</v>
          </cell>
          <cell r="C3359" t="str">
            <v>Xaây ñaùy loø baèng gaïch chòu löûa loø nung</v>
          </cell>
          <cell r="D3359" t="str">
            <v>m³</v>
          </cell>
          <cell r="E3359">
            <v>1</v>
          </cell>
          <cell r="F3359">
            <v>658275</v>
          </cell>
          <cell r="G3359">
            <v>322721</v>
          </cell>
          <cell r="H3359">
            <v>10391</v>
          </cell>
        </row>
        <row r="3360">
          <cell r="B3360" t="str">
            <v>AE.93140</v>
          </cell>
          <cell r="C3360" t="str">
            <v>Xaây ñöôøng khoùi baèng gaïch chòu löûa loø nung</v>
          </cell>
          <cell r="D3360" t="str">
            <v>m³</v>
          </cell>
          <cell r="E3360">
            <v>1</v>
          </cell>
          <cell r="F3360">
            <v>634155</v>
          </cell>
          <cell r="G3360">
            <v>437979</v>
          </cell>
          <cell r="H3360">
            <v>35713</v>
          </cell>
        </row>
        <row r="3361">
          <cell r="C3361" t="str">
            <v/>
          </cell>
        </row>
        <row r="3362">
          <cell r="C3362" t="str">
            <v/>
          </cell>
        </row>
        <row r="3364">
          <cell r="B3364" t="str">
            <v>AF.11111</v>
          </cell>
          <cell r="C3364" t="str">
            <v>BT loùt moùng coù R &lt;=250cm, vöõa BT ñaù 4x6 maùc 100, SN=2÷4cm</v>
          </cell>
          <cell r="D3364" t="str">
            <v>m³</v>
          </cell>
          <cell r="E3364">
            <v>1</v>
          </cell>
          <cell r="F3364">
            <v>305952</v>
          </cell>
          <cell r="G3364">
            <v>51719</v>
          </cell>
          <cell r="H3364">
            <v>17260</v>
          </cell>
        </row>
        <row r="3365">
          <cell r="B3365" t="str">
            <v>AF.11112</v>
          </cell>
          <cell r="C3365" t="str">
            <v>BT loùt moùng coù R &lt;=250cm, vöõa BT ñaù 4x6 maùc 150, SN=2÷4cm</v>
          </cell>
          <cell r="D3365" t="str">
            <v>m³</v>
          </cell>
          <cell r="E3365">
            <v>1</v>
          </cell>
          <cell r="F3365">
            <v>348368</v>
          </cell>
          <cell r="G3365">
            <v>51719</v>
          </cell>
          <cell r="H3365">
            <v>17260</v>
          </cell>
        </row>
        <row r="3366">
          <cell r="B3366" t="str">
            <v>AF.11121</v>
          </cell>
          <cell r="C3366" t="str">
            <v>BT loùt moùng coù R &gt;250cm, vöõa BT ñaù 4x6 maùc 100, SN=2÷4cm</v>
          </cell>
          <cell r="D3366" t="str">
            <v>m³</v>
          </cell>
          <cell r="E3366">
            <v>1</v>
          </cell>
          <cell r="F3366">
            <v>305952</v>
          </cell>
          <cell r="G3366">
            <v>42978</v>
          </cell>
          <cell r="H3366">
            <v>17260</v>
          </cell>
        </row>
        <row r="3367">
          <cell r="B3367" t="str">
            <v>AF.11122</v>
          </cell>
          <cell r="C3367" t="str">
            <v>BT loùt moùng coù R &gt;250cm, vöõa BT ñaù 4x6 maùc 150, SN=2÷4cm</v>
          </cell>
          <cell r="D3367" t="str">
            <v>m³</v>
          </cell>
          <cell r="E3367">
            <v>1</v>
          </cell>
          <cell r="F3367">
            <v>348368</v>
          </cell>
          <cell r="G3367">
            <v>42978</v>
          </cell>
          <cell r="H3367">
            <v>17260</v>
          </cell>
        </row>
        <row r="3368">
          <cell r="B3368" t="str">
            <v>AF.11212</v>
          </cell>
          <cell r="C3368" t="str">
            <v xml:space="preserve">BT moùng coù R&lt;=250cm, vöõa BT ñaù 1x2 maùc 150, SN=2÷4cm </v>
          </cell>
          <cell r="D3368" t="str">
            <v>m³</v>
          </cell>
          <cell r="E3368">
            <v>1</v>
          </cell>
          <cell r="F3368">
            <v>388846</v>
          </cell>
          <cell r="G3368">
            <v>59732</v>
          </cell>
          <cell r="H3368">
            <v>17783</v>
          </cell>
        </row>
        <row r="3369">
          <cell r="B3369" t="str">
            <v>AF.11213</v>
          </cell>
          <cell r="C3369" t="str">
            <v xml:space="preserve">BT moùng coù R&lt;=250cm, vöõa BT ñaù 1x2 maùc 200, SN=2÷4cm </v>
          </cell>
          <cell r="D3369" t="str">
            <v>m³</v>
          </cell>
          <cell r="E3369">
            <v>1</v>
          </cell>
          <cell r="F3369">
            <v>435744</v>
          </cell>
          <cell r="G3369">
            <v>59732</v>
          </cell>
          <cell r="H3369">
            <v>17783</v>
          </cell>
        </row>
        <row r="3370">
          <cell r="B3370" t="str">
            <v>AF.11214</v>
          </cell>
          <cell r="C3370" t="str">
            <v xml:space="preserve">BT moùng coù R&lt;=250cm, vöõa BT ñaù 1x2 maùc 250, SN=2÷4cm </v>
          </cell>
          <cell r="D3370" t="str">
            <v>m³</v>
          </cell>
          <cell r="E3370">
            <v>1</v>
          </cell>
          <cell r="F3370">
            <v>484203</v>
          </cell>
          <cell r="G3370">
            <v>59732</v>
          </cell>
          <cell r="H3370">
            <v>17783</v>
          </cell>
        </row>
        <row r="3371">
          <cell r="B3371" t="str">
            <v>AF.11215</v>
          </cell>
          <cell r="C3371" t="str">
            <v xml:space="preserve">BT moùng coù R&lt;=250cm, vöõa BT ñaù 1x2 maùc 300, SN=2÷4cm </v>
          </cell>
          <cell r="D3371" t="str">
            <v>m³</v>
          </cell>
          <cell r="E3371">
            <v>1</v>
          </cell>
          <cell r="F3371">
            <v>526010</v>
          </cell>
          <cell r="G3371">
            <v>59732</v>
          </cell>
          <cell r="H3371">
            <v>17783</v>
          </cell>
        </row>
        <row r="3373">
          <cell r="B3373" t="str">
            <v>AF.11216</v>
          </cell>
          <cell r="C3373" t="str">
            <v xml:space="preserve">BT moùng coù R&lt;=250cm, vöõa BT ñaù 2x4 maùc 200, SN=2÷4cm </v>
          </cell>
          <cell r="D3373" t="str">
            <v>m³</v>
          </cell>
          <cell r="E3373">
            <v>1</v>
          </cell>
          <cell r="F3373">
            <v>411457</v>
          </cell>
          <cell r="G3373">
            <v>59732</v>
          </cell>
          <cell r="H3373">
            <v>17783</v>
          </cell>
        </row>
        <row r="3374">
          <cell r="B3374" t="str">
            <v>AF.11217</v>
          </cell>
          <cell r="C3374" t="str">
            <v xml:space="preserve">BT moùng coù R&lt;=250cm, vöõa BT ñaù 2x4 maùc 250, SN=2÷4cm </v>
          </cell>
          <cell r="D3374" t="str">
            <v>m³</v>
          </cell>
          <cell r="E3374">
            <v>1</v>
          </cell>
          <cell r="F3374">
            <v>458362</v>
          </cell>
          <cell r="G3374">
            <v>59732</v>
          </cell>
          <cell r="H3374">
            <v>17783</v>
          </cell>
        </row>
        <row r="3375">
          <cell r="B3375" t="str">
            <v>AF.11218</v>
          </cell>
          <cell r="C3375" t="str">
            <v xml:space="preserve">BT moùng coù R&lt;=250cm, vöõa BT ñaù 2x4 maùc 300, SN=2÷4cm </v>
          </cell>
          <cell r="D3375" t="str">
            <v>m³</v>
          </cell>
          <cell r="E3375">
            <v>1</v>
          </cell>
          <cell r="F3375">
            <v>512474</v>
          </cell>
          <cell r="G3375">
            <v>59732</v>
          </cell>
          <cell r="H3375">
            <v>17783</v>
          </cell>
        </row>
        <row r="3377">
          <cell r="B3377" t="str">
            <v>AF.11222</v>
          </cell>
          <cell r="C3377" t="str">
            <v xml:space="preserve">BT moùng coù R&gt;250cm, vöõa BT ñaù 1x2 maùc 150, SN=2÷4cm </v>
          </cell>
          <cell r="D3377" t="str">
            <v>m³</v>
          </cell>
          <cell r="E3377">
            <v>1</v>
          </cell>
          <cell r="F3377">
            <v>426741</v>
          </cell>
          <cell r="G3377">
            <v>71751</v>
          </cell>
          <cell r="H3377">
            <v>17783</v>
          </cell>
        </row>
        <row r="3378">
          <cell r="B3378" t="str">
            <v>AF.11223</v>
          </cell>
          <cell r="C3378" t="str">
            <v xml:space="preserve">BT moùng coù R&gt;250cm, vöõa BT ñaù 1x2 maùc 200, SN=2÷4cm </v>
          </cell>
          <cell r="D3378" t="str">
            <v>m³</v>
          </cell>
          <cell r="E3378">
            <v>1</v>
          </cell>
          <cell r="F3378">
            <v>473638</v>
          </cell>
          <cell r="G3378">
            <v>71751</v>
          </cell>
          <cell r="H3378">
            <v>17783</v>
          </cell>
        </row>
        <row r="3379">
          <cell r="B3379" t="str">
            <v>AF.11224</v>
          </cell>
          <cell r="C3379" t="str">
            <v xml:space="preserve">BT moùng coù R&gt;250cm, vöõa BT ñaù 1x2 maùc 250, SN=2÷4cm </v>
          </cell>
          <cell r="D3379" t="str">
            <v>m³</v>
          </cell>
          <cell r="E3379">
            <v>1</v>
          </cell>
          <cell r="F3379">
            <v>522098</v>
          </cell>
          <cell r="G3379">
            <v>71751</v>
          </cell>
          <cell r="H3379">
            <v>17783</v>
          </cell>
        </row>
        <row r="3380">
          <cell r="B3380" t="str">
            <v>AF.11225</v>
          </cell>
          <cell r="C3380" t="str">
            <v xml:space="preserve">BT moùng coù R&gt;250cm, vöõa BT ñaù 1x2 maùc 300, SN=2÷4cm </v>
          </cell>
          <cell r="D3380" t="str">
            <v>m³</v>
          </cell>
          <cell r="E3380">
            <v>1</v>
          </cell>
          <cell r="F3380">
            <v>563904</v>
          </cell>
          <cell r="G3380">
            <v>71751</v>
          </cell>
          <cell r="H3380">
            <v>17783</v>
          </cell>
        </row>
        <row r="3382">
          <cell r="B3382" t="str">
            <v>AF.11226</v>
          </cell>
          <cell r="C3382" t="str">
            <v>BT moùng coù R &gt;250cm, vöõa BT ñaù 2x4 maùc 200, SN=2÷4cm</v>
          </cell>
          <cell r="D3382" t="str">
            <v>m³</v>
          </cell>
          <cell r="E3382">
            <v>1</v>
          </cell>
          <cell r="F3382">
            <v>449352</v>
          </cell>
          <cell r="G3382">
            <v>71751</v>
          </cell>
          <cell r="H3382">
            <v>17783</v>
          </cell>
        </row>
        <row r="3383">
          <cell r="B3383" t="str">
            <v>AF.11227</v>
          </cell>
          <cell r="C3383" t="str">
            <v>BT moùng coù R &gt;250cm, vöõa BT ñaù 2x4 maùc 250, SN=2÷4cm</v>
          </cell>
          <cell r="D3383" t="str">
            <v>m³</v>
          </cell>
          <cell r="E3383">
            <v>1</v>
          </cell>
          <cell r="F3383">
            <v>496257</v>
          </cell>
          <cell r="G3383">
            <v>71751</v>
          </cell>
          <cell r="H3383">
            <v>17783</v>
          </cell>
        </row>
        <row r="3384">
          <cell r="B3384" t="str">
            <v>AF.11228</v>
          </cell>
          <cell r="C3384" t="str">
            <v>BT moùng coù R &gt;250cm, vöõa BT ñaù 2x4 maùc 300, SN=2÷4cm</v>
          </cell>
          <cell r="D3384" t="str">
            <v>m³</v>
          </cell>
          <cell r="E3384">
            <v>1</v>
          </cell>
          <cell r="F3384">
            <v>550368</v>
          </cell>
          <cell r="G3384">
            <v>71751</v>
          </cell>
          <cell r="H3384">
            <v>17783</v>
          </cell>
        </row>
        <row r="3385">
          <cell r="B3385" t="str">
            <v>AF.11232</v>
          </cell>
          <cell r="C3385" t="str">
            <v>BT moùng coù R &lt;=250cm, vöõa BT ñaù 2x4 maùc 150, SN=2÷4cm</v>
          </cell>
          <cell r="D3385" t="str">
            <v>m³</v>
          </cell>
          <cell r="E3385">
            <v>1</v>
          </cell>
          <cell r="F3385">
            <v>367385</v>
          </cell>
          <cell r="G3385">
            <v>59732</v>
          </cell>
          <cell r="H3385">
            <v>17783</v>
          </cell>
        </row>
        <row r="3386">
          <cell r="B3386" t="str">
            <v>AF.11233</v>
          </cell>
          <cell r="C3386" t="str">
            <v>BT moùng coù R &lt;=250cm, vöõa BT ñaù 2x4 maùc 200, SN=2÷4cm</v>
          </cell>
          <cell r="D3386" t="str">
            <v>m³</v>
          </cell>
          <cell r="E3386">
            <v>1</v>
          </cell>
          <cell r="F3386">
            <v>411465</v>
          </cell>
          <cell r="G3386">
            <v>59732</v>
          </cell>
          <cell r="H3386">
            <v>17783</v>
          </cell>
        </row>
        <row r="3387">
          <cell r="B3387" t="str">
            <v>AF.11234</v>
          </cell>
          <cell r="C3387" t="str">
            <v>BT moùng coù R &lt;=250cm, vöõa BT ñaù 2x4 maùc 250, SN=2÷4cm</v>
          </cell>
          <cell r="D3387" t="str">
            <v>m³</v>
          </cell>
          <cell r="E3387">
            <v>1</v>
          </cell>
          <cell r="F3387">
            <v>458362</v>
          </cell>
          <cell r="G3387">
            <v>59732</v>
          </cell>
          <cell r="H3387">
            <v>17783</v>
          </cell>
        </row>
        <row r="3388">
          <cell r="B3388" t="str">
            <v>AF.11235</v>
          </cell>
          <cell r="C3388" t="str">
            <v>BT moùng coù R &lt;=250cm, vöõa BT ñaù 2x4 maùc 300, SN=2÷4cm</v>
          </cell>
          <cell r="D3388" t="str">
            <v>m³</v>
          </cell>
          <cell r="E3388">
            <v>1</v>
          </cell>
          <cell r="F3388">
            <v>512481</v>
          </cell>
          <cell r="G3388">
            <v>59732</v>
          </cell>
          <cell r="H3388">
            <v>17783</v>
          </cell>
        </row>
        <row r="3389">
          <cell r="B3389" t="str">
            <v>AF.11242</v>
          </cell>
          <cell r="C3389" t="str">
            <v>BT moùng coù R &gt;250cm, vöõa BT ñaù 2x4 maùc 150, SN=2÷4cm</v>
          </cell>
          <cell r="D3389" t="str">
            <v>m³</v>
          </cell>
          <cell r="E3389">
            <v>1</v>
          </cell>
          <cell r="F3389">
            <v>405280</v>
          </cell>
          <cell r="G3389">
            <v>71751</v>
          </cell>
          <cell r="H3389">
            <v>17783</v>
          </cell>
        </row>
        <row r="3390">
          <cell r="B3390" t="str">
            <v>AF.11243</v>
          </cell>
          <cell r="C3390" t="str">
            <v>BT moùng coù R &gt;250cm, vöõa BT ñaù 2x4 maùc 200, SN=2÷4cm</v>
          </cell>
          <cell r="D3390" t="str">
            <v>m³</v>
          </cell>
          <cell r="E3390">
            <v>1</v>
          </cell>
          <cell r="F3390">
            <v>449359</v>
          </cell>
          <cell r="G3390">
            <v>71751</v>
          </cell>
          <cell r="H3390">
            <v>17783</v>
          </cell>
        </row>
        <row r="3391">
          <cell r="B3391" t="str">
            <v>AF.11244</v>
          </cell>
          <cell r="C3391" t="str">
            <v>BT moùng coù R &gt;250cm, vöõa BT ñaù 2x4 maùc 250, SN=2÷4cm</v>
          </cell>
          <cell r="D3391" t="str">
            <v>m³</v>
          </cell>
          <cell r="E3391">
            <v>1</v>
          </cell>
          <cell r="F3391">
            <v>496257</v>
          </cell>
          <cell r="G3391">
            <v>71751</v>
          </cell>
          <cell r="H3391">
            <v>17783</v>
          </cell>
        </row>
        <row r="3392">
          <cell r="B3392" t="str">
            <v>AF.11245</v>
          </cell>
          <cell r="C3392" t="str">
            <v>BT moùng coù R &gt;250cm, vöõa BT ñaù 2x4 maùc 300, SN=2÷4cm</v>
          </cell>
          <cell r="D3392" t="str">
            <v>m³</v>
          </cell>
          <cell r="E3392">
            <v>1</v>
          </cell>
          <cell r="F3392">
            <v>550375</v>
          </cell>
          <cell r="G3392">
            <v>71751</v>
          </cell>
          <cell r="H3392">
            <v>17783</v>
          </cell>
        </row>
        <row r="3394">
          <cell r="B3394" t="str">
            <v>AF.11252</v>
          </cell>
          <cell r="C3394" t="str">
            <v>BT moùng coù R &lt;=250cm Vöõa BT maùc 150, ñaù 4x6cm, SN=2÷4cm</v>
          </cell>
          <cell r="D3394" t="str">
            <v>m³</v>
          </cell>
          <cell r="E3394">
            <v>1</v>
          </cell>
          <cell r="F3394">
            <v>350141</v>
          </cell>
          <cell r="G3394">
            <v>59732</v>
          </cell>
          <cell r="H3394">
            <v>17783</v>
          </cell>
        </row>
        <row r="3395">
          <cell r="B3395" t="str">
            <v>AF.11253</v>
          </cell>
          <cell r="C3395" t="str">
            <v>BT moùng coù R &lt;=250cm Vöõa BT maùc 200, ñaù 4x6cm, SN=2÷4cm</v>
          </cell>
          <cell r="D3395" t="str">
            <v>m³</v>
          </cell>
          <cell r="E3395">
            <v>1</v>
          </cell>
          <cell r="F3395">
            <v>392644</v>
          </cell>
          <cell r="G3395">
            <v>59732</v>
          </cell>
          <cell r="H3395">
            <v>17783</v>
          </cell>
        </row>
        <row r="3396">
          <cell r="B3396" t="str">
            <v>AF.11254</v>
          </cell>
          <cell r="C3396" t="str">
            <v>BT moùng coù R &lt;=250cm Vöõa BT maùc 250, ñaù 4x6cm, SN=2÷4cm</v>
          </cell>
          <cell r="D3396" t="str">
            <v>m³</v>
          </cell>
          <cell r="E3396">
            <v>1</v>
          </cell>
          <cell r="F3396">
            <v>436673</v>
          </cell>
          <cell r="G3396">
            <v>59732</v>
          </cell>
          <cell r="H3396">
            <v>17783</v>
          </cell>
        </row>
        <row r="3397">
          <cell r="B3397" t="str">
            <v>AF.11255</v>
          </cell>
          <cell r="C3397" t="str">
            <v>BT moùng coù R &lt;=250cm Vöõa BT maùc 300, ñaù 4x6cm, SN=2÷4cm</v>
          </cell>
          <cell r="D3397" t="str">
            <v>m³</v>
          </cell>
          <cell r="E3397">
            <v>1</v>
          </cell>
          <cell r="F3397">
            <v>482874</v>
          </cell>
          <cell r="G3397">
            <v>59732</v>
          </cell>
          <cell r="H3397">
            <v>17783</v>
          </cell>
        </row>
        <row r="3398">
          <cell r="B3398" t="str">
            <v>AF.11262</v>
          </cell>
          <cell r="C3398" t="str">
            <v>BT moùng coù R &gt;250cm Vöõa BT maùc 150, ñaù 4x6cm, SN=2÷4cm</v>
          </cell>
          <cell r="D3398" t="str">
            <v>m³</v>
          </cell>
          <cell r="E3398">
            <v>1</v>
          </cell>
          <cell r="F3398">
            <v>388035</v>
          </cell>
          <cell r="G3398">
            <v>71751</v>
          </cell>
          <cell r="H3398">
            <v>17783</v>
          </cell>
        </row>
        <row r="3399">
          <cell r="B3399" t="str">
            <v>AF.11263</v>
          </cell>
          <cell r="C3399" t="str">
            <v>BT moùng coù R &gt;250cm Vöõa BT maùc 200, ñaù 4x6cm, SN=2÷4cm</v>
          </cell>
          <cell r="D3399" t="str">
            <v>m³</v>
          </cell>
          <cell r="E3399">
            <v>1</v>
          </cell>
          <cell r="F3399">
            <v>430539</v>
          </cell>
          <cell r="G3399">
            <v>71751</v>
          </cell>
          <cell r="H3399">
            <v>17783</v>
          </cell>
        </row>
        <row r="3400">
          <cell r="B3400" t="str">
            <v>AF.11264</v>
          </cell>
          <cell r="C3400" t="str">
            <v>BT moùng coù R &gt;250cm Vöõa BT maùc 250, ñaù 4x6cm, SN=2÷4cm</v>
          </cell>
          <cell r="D3400" t="str">
            <v>m³</v>
          </cell>
          <cell r="E3400">
            <v>1</v>
          </cell>
          <cell r="F3400">
            <v>474567</v>
          </cell>
          <cell r="G3400">
            <v>71751</v>
          </cell>
          <cell r="H3400">
            <v>17783</v>
          </cell>
        </row>
        <row r="3401">
          <cell r="B3401" t="str">
            <v>AF.11265</v>
          </cell>
          <cell r="C3401" t="str">
            <v>BT moùng coù R &gt;250cm Vöõa BT maùc 300, ñaù 4x6cm, SN=2÷4cm</v>
          </cell>
          <cell r="D3401" t="str">
            <v>m³</v>
          </cell>
          <cell r="E3401">
            <v>1</v>
          </cell>
          <cell r="F3401">
            <v>520769</v>
          </cell>
          <cell r="G3401">
            <v>71751</v>
          </cell>
          <cell r="H3401">
            <v>17783</v>
          </cell>
        </row>
        <row r="3403">
          <cell r="B3403" t="str">
            <v>AF.11312</v>
          </cell>
          <cell r="C3403" t="str">
            <v xml:space="preserve">BT neàn, vöõa BT ñaù 1x2 maùc 150, SN=2÷4cm  </v>
          </cell>
          <cell r="D3403" t="str">
            <v>m³</v>
          </cell>
          <cell r="E3403">
            <v>1</v>
          </cell>
          <cell r="F3403">
            <v>390751</v>
          </cell>
          <cell r="G3403">
            <v>57547</v>
          </cell>
          <cell r="H3403">
            <v>17260</v>
          </cell>
        </row>
        <row r="3404">
          <cell r="B3404" t="str">
            <v>AF.11313</v>
          </cell>
          <cell r="C3404" t="str">
            <v xml:space="preserve">BT neàn, vöõa BT ñaù 1x2 maùc 200, SN=2÷4cm  </v>
          </cell>
          <cell r="D3404" t="str">
            <v>m³</v>
          </cell>
          <cell r="E3404">
            <v>1</v>
          </cell>
          <cell r="F3404">
            <v>437867</v>
          </cell>
          <cell r="G3404">
            <v>57547</v>
          </cell>
          <cell r="H3404">
            <v>17260</v>
          </cell>
        </row>
        <row r="3405">
          <cell r="B3405" t="str">
            <v>AF.11314</v>
          </cell>
          <cell r="C3405" t="str">
            <v xml:space="preserve">BT neàn, vöõa BT ñaù 1x2 maùc 250, SN=2÷4cm  </v>
          </cell>
          <cell r="D3405" t="str">
            <v>m³</v>
          </cell>
          <cell r="E3405">
            <v>1</v>
          </cell>
          <cell r="F3405">
            <v>486560</v>
          </cell>
          <cell r="G3405">
            <v>57547</v>
          </cell>
          <cell r="H3405">
            <v>17260</v>
          </cell>
        </row>
        <row r="3406">
          <cell r="B3406" t="str">
            <v>AF.11315</v>
          </cell>
          <cell r="C3406" t="str">
            <v xml:space="preserve">BT neàn, vöõa BT ñaù 1x2 maùc 300, SN=2÷4cm  </v>
          </cell>
          <cell r="D3406" t="str">
            <v>m³</v>
          </cell>
          <cell r="E3406">
            <v>1</v>
          </cell>
          <cell r="F3406">
            <v>514871</v>
          </cell>
          <cell r="G3406">
            <v>57547</v>
          </cell>
          <cell r="H3406">
            <v>17260</v>
          </cell>
        </row>
        <row r="3408">
          <cell r="B3408" t="str">
            <v>AF.11316</v>
          </cell>
          <cell r="C3408" t="str">
            <v>BT neàn, vöõa BT ñaù 2x4 maùc 200, SN=2÷4cm</v>
          </cell>
          <cell r="D3408" t="str">
            <v>m³</v>
          </cell>
          <cell r="E3408">
            <v>1</v>
          </cell>
          <cell r="F3408">
            <v>413464</v>
          </cell>
          <cell r="G3408">
            <v>57547</v>
          </cell>
          <cell r="H3408">
            <v>17260</v>
          </cell>
        </row>
        <row r="3409">
          <cell r="B3409" t="str">
            <v>AF.11317</v>
          </cell>
          <cell r="C3409" t="str">
            <v>BT neàn, vöõa BT ñaù 2x4 maùc 250, SN=2÷4cm</v>
          </cell>
          <cell r="D3409" t="str">
            <v>m³</v>
          </cell>
          <cell r="E3409">
            <v>1</v>
          </cell>
          <cell r="F3409">
            <v>460598</v>
          </cell>
          <cell r="G3409">
            <v>57547</v>
          </cell>
          <cell r="H3409">
            <v>17260</v>
          </cell>
        </row>
        <row r="3410">
          <cell r="B3410" t="str">
            <v>AF.11318</v>
          </cell>
          <cell r="C3410" t="str">
            <v>BT neàn, vöõa BT ñaù 2x4 maùc 300, SN=2÷4cm</v>
          </cell>
          <cell r="D3410" t="str">
            <v>m³</v>
          </cell>
          <cell r="E3410">
            <v>1</v>
          </cell>
          <cell r="F3410">
            <v>514973</v>
          </cell>
          <cell r="G3410">
            <v>57547</v>
          </cell>
          <cell r="H3410">
            <v>17260</v>
          </cell>
        </row>
        <row r="3411">
          <cell r="B3411" t="str">
            <v>AF.11322</v>
          </cell>
          <cell r="C3411" t="str">
            <v xml:space="preserve">BT neàn, vöõa BT ñaù 2x4 maùc 150, SN=2÷4cm  </v>
          </cell>
          <cell r="D3411" t="str">
            <v>m³</v>
          </cell>
          <cell r="E3411">
            <v>1</v>
          </cell>
          <cell r="F3411">
            <v>369184</v>
          </cell>
          <cell r="G3411">
            <v>57547</v>
          </cell>
          <cell r="H3411">
            <v>17260</v>
          </cell>
        </row>
        <row r="3412">
          <cell r="B3412" t="str">
            <v>AF.11323</v>
          </cell>
          <cell r="C3412" t="str">
            <v xml:space="preserve">BT neàn, vöõa BT ñaù 2x4 maùc 200, SN=2÷4cm  </v>
          </cell>
          <cell r="D3412" t="str">
            <v>m³</v>
          </cell>
          <cell r="E3412">
            <v>1</v>
          </cell>
          <cell r="F3412">
            <v>413475</v>
          </cell>
          <cell r="G3412">
            <v>57547</v>
          </cell>
          <cell r="H3412">
            <v>17260</v>
          </cell>
        </row>
        <row r="3413">
          <cell r="B3413" t="str">
            <v>AF.11324</v>
          </cell>
          <cell r="C3413" t="str">
            <v xml:space="preserve">BT neàn, vöõa BT ñaù 2x4 maùc 250, SN=2÷4cm  </v>
          </cell>
          <cell r="D3413" t="str">
            <v>m³</v>
          </cell>
          <cell r="E3413">
            <v>1</v>
          </cell>
          <cell r="F3413">
            <v>460599</v>
          </cell>
          <cell r="G3413">
            <v>57547</v>
          </cell>
          <cell r="H3413">
            <v>17260</v>
          </cell>
        </row>
        <row r="3414">
          <cell r="B3414" t="str">
            <v>AF.11325</v>
          </cell>
          <cell r="C3414" t="str">
            <v xml:space="preserve">BT neàn, vöõa BT ñaù 2x4 maùc 300, SN=2÷4cm  </v>
          </cell>
          <cell r="D3414" t="str">
            <v>m³</v>
          </cell>
          <cell r="E3414">
            <v>1</v>
          </cell>
          <cell r="F3414">
            <v>514988</v>
          </cell>
          <cell r="G3414">
            <v>57547</v>
          </cell>
          <cell r="H3414">
            <v>17260</v>
          </cell>
        </row>
        <row r="3415">
          <cell r="B3415" t="str">
            <v>AF.11332</v>
          </cell>
          <cell r="C3415" t="str">
            <v xml:space="preserve">BT neàn, vöõa BT ñaù 4x6 maùc 150, SN=2÷4cm  </v>
          </cell>
          <cell r="D3415" t="str">
            <v>m³</v>
          </cell>
          <cell r="E3415">
            <v>1</v>
          </cell>
          <cell r="F3415">
            <v>351852</v>
          </cell>
          <cell r="G3415">
            <v>57547</v>
          </cell>
          <cell r="H3415">
            <v>17260</v>
          </cell>
        </row>
        <row r="3416">
          <cell r="B3416" t="str">
            <v>AF.11333</v>
          </cell>
          <cell r="C3416" t="str">
            <v xml:space="preserve">BT neàn, vöõa BT ñaù 4x6 maùc 200, SN=2÷4cm  </v>
          </cell>
          <cell r="D3416" t="str">
            <v>m³</v>
          </cell>
          <cell r="E3416">
            <v>1</v>
          </cell>
          <cell r="F3416">
            <v>394559</v>
          </cell>
          <cell r="G3416">
            <v>57547</v>
          </cell>
          <cell r="H3416">
            <v>17260</v>
          </cell>
        </row>
        <row r="3417">
          <cell r="B3417" t="str">
            <v>AF.11334</v>
          </cell>
          <cell r="C3417" t="str">
            <v xml:space="preserve">BT neàn, vöõa BT ñaù 4x6 maùc 250, SN=2÷4cm  </v>
          </cell>
          <cell r="D3417" t="str">
            <v>m³</v>
          </cell>
          <cell r="E3417">
            <v>1</v>
          </cell>
          <cell r="F3417">
            <v>438809</v>
          </cell>
          <cell r="G3417">
            <v>57547</v>
          </cell>
          <cell r="H3417">
            <v>17260</v>
          </cell>
        </row>
        <row r="3418">
          <cell r="B3418" t="str">
            <v>AF.11335</v>
          </cell>
          <cell r="C3418" t="str">
            <v xml:space="preserve">BT neàn, vöõa BT ñaù 4x6 maùc 300, SN=2÷4cm  </v>
          </cell>
          <cell r="D3418" t="str">
            <v>m³</v>
          </cell>
          <cell r="E3418">
            <v>1</v>
          </cell>
          <cell r="F3418">
            <v>485234</v>
          </cell>
          <cell r="G3418">
            <v>57547</v>
          </cell>
          <cell r="H3418">
            <v>17260</v>
          </cell>
        </row>
        <row r="3420">
          <cell r="B3420" t="str">
            <v>AF.11412</v>
          </cell>
          <cell r="C3420" t="str">
            <v xml:space="preserve">BT beä maùy, vöõa BT ñaù 1x2 maùc 150, SN=2÷4cm   </v>
          </cell>
          <cell r="D3420" t="str">
            <v>m³</v>
          </cell>
          <cell r="E3420">
            <v>1</v>
          </cell>
          <cell r="F3420">
            <v>388846</v>
          </cell>
          <cell r="G3420">
            <v>87777</v>
          </cell>
          <cell r="H3420">
            <v>17783</v>
          </cell>
        </row>
        <row r="3421">
          <cell r="B3421" t="str">
            <v>AF.11413</v>
          </cell>
          <cell r="C3421" t="str">
            <v xml:space="preserve">BT beä maùy, vöõa BT ñaù 1x2 maùc 200, SN=2÷4cm   </v>
          </cell>
          <cell r="D3421" t="str">
            <v>m³</v>
          </cell>
          <cell r="E3421">
            <v>1</v>
          </cell>
          <cell r="F3421">
            <v>435744</v>
          </cell>
          <cell r="G3421">
            <v>87777</v>
          </cell>
          <cell r="H3421">
            <v>17783</v>
          </cell>
        </row>
        <row r="3422">
          <cell r="B3422" t="str">
            <v>AF.11414</v>
          </cell>
          <cell r="C3422" t="str">
            <v xml:space="preserve">BT beä maùy, vöõa BT ñaù 1x2 maùc 250, SN=2÷4cm   </v>
          </cell>
          <cell r="D3422" t="str">
            <v>m³</v>
          </cell>
          <cell r="E3422">
            <v>1</v>
          </cell>
          <cell r="F3422">
            <v>484203</v>
          </cell>
          <cell r="G3422">
            <v>87777</v>
          </cell>
          <cell r="H3422">
            <v>17783</v>
          </cell>
        </row>
        <row r="3423">
          <cell r="B3423" t="str">
            <v>AF.11415</v>
          </cell>
          <cell r="C3423" t="str">
            <v xml:space="preserve">BT beä maùy, vöõa BT ñaù 1x2 maùc 300, SN=2÷4cm   </v>
          </cell>
          <cell r="D3423" t="str">
            <v>m³</v>
          </cell>
          <cell r="E3423">
            <v>1</v>
          </cell>
          <cell r="F3423">
            <v>526010</v>
          </cell>
          <cell r="G3423">
            <v>87777</v>
          </cell>
          <cell r="H3423">
            <v>17783</v>
          </cell>
        </row>
        <row r="3425">
          <cell r="B3425" t="str">
            <v>AF.11422</v>
          </cell>
          <cell r="C3425" t="str">
            <v>BT beä maùy, vöõa BT ñaù 2x4 maùc 150, SN=2÷4cm</v>
          </cell>
          <cell r="D3425" t="str">
            <v>m³</v>
          </cell>
          <cell r="E3425">
            <v>1</v>
          </cell>
          <cell r="F3425">
            <v>367385</v>
          </cell>
          <cell r="G3425">
            <v>87777</v>
          </cell>
          <cell r="H3425">
            <v>17783</v>
          </cell>
        </row>
        <row r="3426">
          <cell r="B3426" t="str">
            <v>AF.11423</v>
          </cell>
          <cell r="C3426" t="str">
            <v>BT beä maùy, vöõa BT ñaù 2x4 maùc 200, SN=2÷4cm</v>
          </cell>
          <cell r="D3426" t="str">
            <v>m³</v>
          </cell>
          <cell r="E3426">
            <v>1</v>
          </cell>
          <cell r="F3426">
            <v>411465</v>
          </cell>
          <cell r="G3426">
            <v>87777</v>
          </cell>
          <cell r="H3426">
            <v>17783</v>
          </cell>
        </row>
        <row r="3427">
          <cell r="B3427" t="str">
            <v>AF.11424</v>
          </cell>
          <cell r="C3427" t="str">
            <v>BT beä maùy, vöõa BT ñaù 2x4 maùc 250, SN=2÷4cm</v>
          </cell>
          <cell r="D3427" t="str">
            <v>m³</v>
          </cell>
          <cell r="E3427">
            <v>1</v>
          </cell>
          <cell r="F3427">
            <v>458362</v>
          </cell>
          <cell r="G3427">
            <v>87777</v>
          </cell>
          <cell r="H3427">
            <v>17783</v>
          </cell>
        </row>
        <row r="3428">
          <cell r="B3428" t="str">
            <v>AF.11425</v>
          </cell>
          <cell r="C3428" t="str">
            <v>BT beä maùy, vöõa BT ñaù 2x4 maùc 300, SN=2÷4cm</v>
          </cell>
          <cell r="D3428" t="str">
            <v>m³</v>
          </cell>
          <cell r="E3428">
            <v>1</v>
          </cell>
          <cell r="F3428">
            <v>512481</v>
          </cell>
          <cell r="G3428">
            <v>87777</v>
          </cell>
          <cell r="H3428">
            <v>17783</v>
          </cell>
        </row>
        <row r="3430">
          <cell r="B3430" t="str">
            <v>AF.11432</v>
          </cell>
          <cell r="C3430" t="str">
            <v>BT beä maùy Vöõa BT maùc 150, ñaù 4x6cm, SN=2÷4cm</v>
          </cell>
          <cell r="D3430" t="str">
            <v>m³</v>
          </cell>
          <cell r="E3430">
            <v>1</v>
          </cell>
          <cell r="F3430">
            <v>350141</v>
          </cell>
          <cell r="G3430">
            <v>87777</v>
          </cell>
          <cell r="H3430">
            <v>17783</v>
          </cell>
        </row>
        <row r="3431">
          <cell r="B3431" t="str">
            <v>AF.11433</v>
          </cell>
          <cell r="C3431" t="str">
            <v>BT beä maùy Vöõa BT maùc 200, ñaù 4x6cm, SN=2÷4cm</v>
          </cell>
          <cell r="D3431" t="str">
            <v>m³</v>
          </cell>
          <cell r="E3431">
            <v>1</v>
          </cell>
          <cell r="F3431">
            <v>392644</v>
          </cell>
          <cell r="G3431">
            <v>87777</v>
          </cell>
          <cell r="H3431">
            <v>17783</v>
          </cell>
        </row>
        <row r="3432">
          <cell r="B3432" t="str">
            <v>AF.11434</v>
          </cell>
          <cell r="C3432" t="str">
            <v>BT beä maùy Vöõa BT maùc 250, ñaù 4x6cm, SN=2÷4cm</v>
          </cell>
          <cell r="D3432" t="str">
            <v>m³</v>
          </cell>
          <cell r="E3432">
            <v>1</v>
          </cell>
          <cell r="F3432">
            <v>436673</v>
          </cell>
          <cell r="G3432">
            <v>87777</v>
          </cell>
          <cell r="H3432">
            <v>17783</v>
          </cell>
        </row>
        <row r="3433">
          <cell r="B3433" t="str">
            <v>AF.11435</v>
          </cell>
          <cell r="C3433" t="str">
            <v>BT beä maùy Vöõa BT maùc 300, ñaù 4x6cm, SN=2÷4cm</v>
          </cell>
          <cell r="D3433" t="str">
            <v>m³</v>
          </cell>
          <cell r="E3433">
            <v>1</v>
          </cell>
          <cell r="F3433">
            <v>482874</v>
          </cell>
          <cell r="G3433">
            <v>87777</v>
          </cell>
          <cell r="H3433">
            <v>17783</v>
          </cell>
        </row>
        <row r="3435">
          <cell r="B3435" t="str">
            <v>AF.12112</v>
          </cell>
          <cell r="C3435" t="str">
            <v xml:space="preserve">BT töôøng d &lt;=45cm, h&lt;=4m, vöõa BT ñaù 1x2 maùc 150, SN=2÷4cm    </v>
          </cell>
          <cell r="D3435" t="str">
            <v>m³</v>
          </cell>
          <cell r="E3435">
            <v>1</v>
          </cell>
          <cell r="F3435">
            <v>515084</v>
          </cell>
          <cell r="G3435">
            <v>140503</v>
          </cell>
          <cell r="H3435">
            <v>22874</v>
          </cell>
        </row>
        <row r="3436">
          <cell r="B3436" t="str">
            <v>AF.12113</v>
          </cell>
          <cell r="C3436" t="str">
            <v xml:space="preserve">BT töôøng d &lt;=45cm, h&lt;=4m, vöõa BT ñaù 1x2 maùc 200, SN=2÷4cm    </v>
          </cell>
          <cell r="D3436" t="str">
            <v>m³</v>
          </cell>
          <cell r="E3436">
            <v>1</v>
          </cell>
          <cell r="F3436">
            <v>562446</v>
          </cell>
          <cell r="G3436">
            <v>140503</v>
          </cell>
          <cell r="H3436">
            <v>22874</v>
          </cell>
        </row>
        <row r="3437">
          <cell r="B3437" t="str">
            <v>AF.12114</v>
          </cell>
          <cell r="C3437" t="str">
            <v xml:space="preserve">BT töôøng d &lt;=45cm, h&lt;=4m, vöõa BT ñaù 1x2 maùc 250, SN=2÷4cm    </v>
          </cell>
          <cell r="D3437" t="str">
            <v>m³</v>
          </cell>
          <cell r="E3437">
            <v>1</v>
          </cell>
          <cell r="F3437">
            <v>611385</v>
          </cell>
          <cell r="G3437">
            <v>140503</v>
          </cell>
          <cell r="H3437">
            <v>22874</v>
          </cell>
        </row>
        <row r="3438">
          <cell r="B3438" t="str">
            <v>AF.12115</v>
          </cell>
          <cell r="C3438" t="str">
            <v xml:space="preserve">BT töôøng d &lt;=45cm, h&lt;=4m, vöõa BT ñaù 1x2 maùc 300, SN=2÷4cm    </v>
          </cell>
          <cell r="D3438" t="str">
            <v>m³</v>
          </cell>
          <cell r="E3438">
            <v>1</v>
          </cell>
          <cell r="F3438">
            <v>653606</v>
          </cell>
          <cell r="G3438">
            <v>140503</v>
          </cell>
          <cell r="H3438">
            <v>22874</v>
          </cell>
        </row>
        <row r="3440">
          <cell r="B3440" t="str">
            <v>AF.12116</v>
          </cell>
          <cell r="C3440" t="str">
            <v>BT töôøng coù d &lt;=45cm, h&lt;=4m, vöõa BT ñaù 2x4 maùc 200, SN=2÷4cm</v>
          </cell>
          <cell r="D3440" t="str">
            <v>m³</v>
          </cell>
          <cell r="E3440">
            <v>1</v>
          </cell>
          <cell r="F3440">
            <v>537919</v>
          </cell>
          <cell r="G3440">
            <v>140503</v>
          </cell>
          <cell r="H3440">
            <v>22874</v>
          </cell>
        </row>
        <row r="3441">
          <cell r="B3441" t="str">
            <v>AF.12117</v>
          </cell>
          <cell r="C3441" t="str">
            <v>BT töôøng coù d &lt;=45cm, h&lt;=4m, vöõa BT ñaù 2x4 maùc 250, SN=2÷4cm</v>
          </cell>
          <cell r="D3441" t="str">
            <v>m³</v>
          </cell>
          <cell r="E3441">
            <v>1</v>
          </cell>
          <cell r="F3441">
            <v>585288</v>
          </cell>
          <cell r="G3441">
            <v>140503</v>
          </cell>
          <cell r="H3441">
            <v>22874</v>
          </cell>
        </row>
        <row r="3442">
          <cell r="B3442" t="str">
            <v>AF.12118</v>
          </cell>
          <cell r="C3442" t="str">
            <v>BT töôøng coù d &lt;=45cm, h&lt;=4m, vöõa BT ñaù 2x4 maùc 300, SN=2÷4cm</v>
          </cell>
          <cell r="D3442" t="str">
            <v>m³</v>
          </cell>
          <cell r="E3442">
            <v>1</v>
          </cell>
          <cell r="F3442">
            <v>639936</v>
          </cell>
          <cell r="G3442">
            <v>140503</v>
          </cell>
          <cell r="H3442">
            <v>22874</v>
          </cell>
        </row>
        <row r="3444">
          <cell r="B3444" t="str">
            <v>AF.12122</v>
          </cell>
          <cell r="C3444" t="str">
            <v xml:space="preserve">BT töôøng d &lt;=45cm, h&gt;4m vaø &lt;=16m, vöõa BT ñaù 1x2 maùc 150, SN=2÷4cm    </v>
          </cell>
          <cell r="D3444" t="str">
            <v>m³</v>
          </cell>
          <cell r="E3444">
            <v>1</v>
          </cell>
          <cell r="F3444">
            <v>515084</v>
          </cell>
          <cell r="G3444">
            <v>166551</v>
          </cell>
          <cell r="H3444">
            <v>33969</v>
          </cell>
        </row>
        <row r="3445">
          <cell r="B3445" t="str">
            <v>AF.12123</v>
          </cell>
          <cell r="C3445" t="str">
            <v xml:space="preserve">BT töôøng d &lt;=45cm, h&gt;4m vaø &lt;=16m, vöõa BT ñaù 1x2 maùc 200, SN=2÷4cm    </v>
          </cell>
          <cell r="D3445" t="str">
            <v>m³</v>
          </cell>
          <cell r="E3445">
            <v>1</v>
          </cell>
          <cell r="F3445">
            <v>562446</v>
          </cell>
          <cell r="G3445">
            <v>166551</v>
          </cell>
          <cell r="H3445">
            <v>33969</v>
          </cell>
        </row>
        <row r="3446">
          <cell r="B3446" t="str">
            <v>AF.12124</v>
          </cell>
          <cell r="C3446" t="str">
            <v xml:space="preserve">BT töôøng d &lt;=45cm, h&gt;4m vaø &lt;=16m, vöõa BT ñaù 1x2 maùc 250, SN=2÷4cm    </v>
          </cell>
          <cell r="D3446" t="str">
            <v>m³</v>
          </cell>
          <cell r="E3446">
            <v>1</v>
          </cell>
          <cell r="F3446">
            <v>611385</v>
          </cell>
          <cell r="G3446">
            <v>166551</v>
          </cell>
          <cell r="H3446">
            <v>33969</v>
          </cell>
        </row>
        <row r="3447">
          <cell r="B3447" t="str">
            <v>AF.12125</v>
          </cell>
          <cell r="C3447" t="str">
            <v xml:space="preserve">BT töôøng d &lt;=45cm, h&gt;4m vaø &lt;=16m, vöõa BT ñaù 1x2 maùc 300, SN=2÷4cm    </v>
          </cell>
          <cell r="D3447" t="str">
            <v>m³</v>
          </cell>
          <cell r="E3447">
            <v>1</v>
          </cell>
          <cell r="F3447">
            <v>653606</v>
          </cell>
          <cell r="G3447">
            <v>166551</v>
          </cell>
          <cell r="H3447">
            <v>33969</v>
          </cell>
        </row>
        <row r="3449">
          <cell r="B3449" t="str">
            <v>AF.12126</v>
          </cell>
          <cell r="C3449" t="str">
            <v>BT töôøng d &lt;45cm, h &gt;4m vaø &lt;=16m, vöõa BT ñaù 2x4 maùc 200, SN=2÷4cm</v>
          </cell>
          <cell r="D3449" t="str">
            <v>m³</v>
          </cell>
          <cell r="E3449">
            <v>1</v>
          </cell>
          <cell r="F3449">
            <v>537919</v>
          </cell>
          <cell r="G3449">
            <v>166551</v>
          </cell>
          <cell r="H3449">
            <v>33969</v>
          </cell>
        </row>
        <row r="3450">
          <cell r="B3450" t="str">
            <v>AF.12127</v>
          </cell>
          <cell r="C3450" t="str">
            <v>BT töôøng d &lt;45cm, h &gt;4m vaø &lt;=16m, vöõa BT ñaù 2x4 maùc 250, SN=2÷4cm</v>
          </cell>
          <cell r="D3450" t="str">
            <v>m³</v>
          </cell>
          <cell r="E3450">
            <v>1</v>
          </cell>
          <cell r="F3450">
            <v>585288</v>
          </cell>
          <cell r="G3450">
            <v>166551</v>
          </cell>
          <cell r="H3450">
            <v>33969</v>
          </cell>
        </row>
        <row r="3451">
          <cell r="B3451" t="str">
            <v>AF.12128</v>
          </cell>
          <cell r="C3451" t="str">
            <v>BT töôøng d &lt;45cm, h &gt;4m vaø &lt;=16m, vöõa BT ñaù 2x4 maùc 300, SN=2÷4cm</v>
          </cell>
          <cell r="D3451" t="str">
            <v>m³</v>
          </cell>
          <cell r="E3451">
            <v>1</v>
          </cell>
          <cell r="F3451">
            <v>639936</v>
          </cell>
          <cell r="G3451">
            <v>166551</v>
          </cell>
          <cell r="H3451">
            <v>33969</v>
          </cell>
        </row>
        <row r="3453">
          <cell r="B3453" t="str">
            <v>AF.12132</v>
          </cell>
          <cell r="C3453" t="str">
            <v xml:space="preserve">BT töôøng d &gt;45cm, h&lt;=4m, vöõa BT ñaù 1x2 maùc 150, SN=2÷4cm    </v>
          </cell>
          <cell r="D3453" t="str">
            <v>m³</v>
          </cell>
          <cell r="E3453">
            <v>1</v>
          </cell>
          <cell r="F3453">
            <v>442359</v>
          </cell>
          <cell r="G3453">
            <v>129846</v>
          </cell>
          <cell r="H3453">
            <v>22874</v>
          </cell>
        </row>
        <row r="3454">
          <cell r="B3454" t="str">
            <v>AF.12133</v>
          </cell>
          <cell r="C3454" t="str">
            <v xml:space="preserve">BT töôøng d &gt;45cm, h&lt;=4m, vöõa BT ñaù 1x2 maùc 200, SN=2÷4cm    </v>
          </cell>
          <cell r="D3454" t="str">
            <v>m³</v>
          </cell>
          <cell r="E3454">
            <v>1</v>
          </cell>
          <cell r="F3454">
            <v>489721</v>
          </cell>
          <cell r="G3454">
            <v>129846</v>
          </cell>
          <cell r="H3454">
            <v>22874</v>
          </cell>
        </row>
        <row r="3455">
          <cell r="B3455" t="str">
            <v>AF.12134</v>
          </cell>
          <cell r="C3455" t="str">
            <v xml:space="preserve">BT töôøng d &gt;45cm, h&lt;=4m, vöõa BT ñaù 1x2 maùc 250, SN=2÷4cm    </v>
          </cell>
          <cell r="D3455" t="str">
            <v>m³</v>
          </cell>
          <cell r="E3455">
            <v>1</v>
          </cell>
          <cell r="F3455">
            <v>538661</v>
          </cell>
          <cell r="G3455">
            <v>129846</v>
          </cell>
          <cell r="H3455">
            <v>22874</v>
          </cell>
        </row>
        <row r="3456">
          <cell r="B3456" t="str">
            <v>AF.12135</v>
          </cell>
          <cell r="C3456" t="str">
            <v xml:space="preserve">BT töôøng d &gt;45cm, h&lt;=4m, vöõa BT ñaù 1x2 maùc 300, SN=2÷4cm    </v>
          </cell>
          <cell r="D3456" t="str">
            <v>m³</v>
          </cell>
          <cell r="E3456">
            <v>1</v>
          </cell>
          <cell r="F3456">
            <v>580881</v>
          </cell>
          <cell r="G3456">
            <v>129846</v>
          </cell>
          <cell r="H3456">
            <v>22874</v>
          </cell>
        </row>
        <row r="3458">
          <cell r="B3458" t="str">
            <v>AF.12136</v>
          </cell>
          <cell r="C3458" t="str">
            <v>BT töôøng coù d &gt;45cm, h&lt;=4m, vöõa BT ñaù 2x4 maùc 200, SN=2÷4cm</v>
          </cell>
          <cell r="D3458" t="str">
            <v>m³</v>
          </cell>
          <cell r="E3458">
            <v>1</v>
          </cell>
          <cell r="F3458">
            <v>537919</v>
          </cell>
          <cell r="G3458">
            <v>129846</v>
          </cell>
          <cell r="H3458">
            <v>22874</v>
          </cell>
        </row>
        <row r="3459">
          <cell r="B3459" t="str">
            <v>AF.12137</v>
          </cell>
          <cell r="C3459" t="str">
            <v>BT töôøng coù d &gt;45cm, h&lt;=4m, vöõa BT ñaù 2x4 maùc 250, SN=2÷4cm</v>
          </cell>
          <cell r="D3459" t="str">
            <v>m³</v>
          </cell>
          <cell r="E3459">
            <v>1</v>
          </cell>
          <cell r="F3459">
            <v>585288</v>
          </cell>
          <cell r="G3459">
            <v>129846</v>
          </cell>
          <cell r="H3459">
            <v>22874</v>
          </cell>
        </row>
        <row r="3461">
          <cell r="B3461" t="str">
            <v>AF.12142</v>
          </cell>
          <cell r="C3461" t="str">
            <v xml:space="preserve">BT töôøng d &gt;45cm, h&gt;4m vaø &lt;=16m, vöõa BT ñaù 1x2 maùc 150, SN=2÷4cm    </v>
          </cell>
          <cell r="D3461" t="str">
            <v>m³</v>
          </cell>
          <cell r="E3461">
            <v>1</v>
          </cell>
          <cell r="F3461">
            <v>442359</v>
          </cell>
          <cell r="G3461">
            <v>155895</v>
          </cell>
          <cell r="H3461">
            <v>33969</v>
          </cell>
        </row>
        <row r="3462">
          <cell r="B3462" t="str">
            <v>AF.12143</v>
          </cell>
          <cell r="C3462" t="str">
            <v xml:space="preserve">BT töôøng d &gt;45cm, h&gt;4m vaø &lt;=16m, vöõa BT ñaù 1x2 maùc 200, SN=2÷4cm    </v>
          </cell>
          <cell r="D3462" t="str">
            <v>m³</v>
          </cell>
          <cell r="E3462">
            <v>1</v>
          </cell>
          <cell r="F3462">
            <v>489721</v>
          </cell>
          <cell r="G3462">
            <v>155895</v>
          </cell>
          <cell r="H3462">
            <v>33969</v>
          </cell>
        </row>
        <row r="3463">
          <cell r="B3463" t="str">
            <v>AF.12144</v>
          </cell>
          <cell r="C3463" t="str">
            <v xml:space="preserve">BT töôøng d &gt;45cm, h&gt;4m vaø &lt;=16m, vöõa BT ñaù 1x2 maùc 250, SN=2÷4cm    </v>
          </cell>
          <cell r="D3463" t="str">
            <v>m³</v>
          </cell>
          <cell r="E3463">
            <v>1</v>
          </cell>
          <cell r="F3463">
            <v>538661</v>
          </cell>
          <cell r="G3463">
            <v>155895</v>
          </cell>
          <cell r="H3463">
            <v>33969</v>
          </cell>
        </row>
        <row r="3464">
          <cell r="B3464" t="str">
            <v>AF.12145</v>
          </cell>
          <cell r="C3464" t="str">
            <v xml:space="preserve">BT töôøng d &gt;45cm, h&gt;4m vaø &lt;=16m, vöõa BT ñaù 1x2 maùc 300, SN=2÷4cm    </v>
          </cell>
          <cell r="D3464" t="str">
            <v>m³</v>
          </cell>
          <cell r="E3464">
            <v>1</v>
          </cell>
          <cell r="F3464">
            <v>580881</v>
          </cell>
          <cell r="G3464">
            <v>155895</v>
          </cell>
          <cell r="H3464">
            <v>33969</v>
          </cell>
        </row>
        <row r="3466">
          <cell r="B3466" t="str">
            <v>AF.12146</v>
          </cell>
          <cell r="C3466" t="str">
            <v>BT töôøng d &gt;45cm, h &gt;4m vaø &lt;=16m, vöõa BT ñaù 2x4 maùc 200, SN=2÷4cm</v>
          </cell>
          <cell r="D3466" t="str">
            <v>m³</v>
          </cell>
          <cell r="E3466">
            <v>1</v>
          </cell>
          <cell r="F3466">
            <v>537919</v>
          </cell>
          <cell r="G3466">
            <v>155895</v>
          </cell>
          <cell r="H3466">
            <v>33969</v>
          </cell>
        </row>
        <row r="3467">
          <cell r="B3467" t="str">
            <v>AF.12147</v>
          </cell>
          <cell r="C3467" t="str">
            <v>BT töôøng d &gt;45cm, h &gt;4m vaø &lt;=16m, vöõa BT ñaù 2x4 maùc 250, SN=2÷4cm</v>
          </cell>
          <cell r="D3467" t="str">
            <v>m³</v>
          </cell>
          <cell r="E3467">
            <v>1</v>
          </cell>
          <cell r="F3467">
            <v>585288</v>
          </cell>
          <cell r="G3467">
            <v>155895</v>
          </cell>
          <cell r="H3467">
            <v>33969</v>
          </cell>
        </row>
        <row r="3468">
          <cell r="B3468" t="str">
            <v>AF.12148</v>
          </cell>
          <cell r="C3468" t="str">
            <v>BT töôøng d &gt;45cm, h &gt;4m vaø &lt;=16m, vöõa BT ñaù 2x4 maùc 300, SN=2÷4cm</v>
          </cell>
          <cell r="D3468" t="str">
            <v>m³</v>
          </cell>
          <cell r="E3468">
            <v>1</v>
          </cell>
          <cell r="F3468">
            <v>639936</v>
          </cell>
          <cell r="G3468">
            <v>155895</v>
          </cell>
          <cell r="H3468">
            <v>33969</v>
          </cell>
        </row>
        <row r="3469">
          <cell r="B3469" t="str">
            <v>AF.12152</v>
          </cell>
          <cell r="C3469" t="str">
            <v>BT töôøng coù d &lt;=45cm, h&lt;=4m, vöõa BT ñaù 2x4 maùc 150, SN=2÷4cm</v>
          </cell>
          <cell r="D3469" t="str">
            <v>m³</v>
          </cell>
          <cell r="E3469">
            <v>1</v>
          </cell>
          <cell r="F3469">
            <v>493411</v>
          </cell>
          <cell r="G3469">
            <v>140503</v>
          </cell>
          <cell r="H3469">
            <v>22874</v>
          </cell>
        </row>
        <row r="3470">
          <cell r="B3470" t="str">
            <v>AF.12153</v>
          </cell>
          <cell r="C3470" t="str">
            <v>BT töôøng coù d &lt;=45cm, h&lt;=4m, vöõa BT ñaù 2x4 maùc 200, SN=2÷4cm</v>
          </cell>
          <cell r="D3470" t="str">
            <v>m³</v>
          </cell>
          <cell r="E3470">
            <v>1</v>
          </cell>
          <cell r="F3470">
            <v>537927</v>
          </cell>
          <cell r="G3470">
            <v>140503</v>
          </cell>
          <cell r="H3470">
            <v>22874</v>
          </cell>
        </row>
        <row r="3471">
          <cell r="B3471" t="str">
            <v>AF.12154</v>
          </cell>
          <cell r="C3471" t="str">
            <v>BT töôøng coù d &lt;=45cm, h&lt;=4m, vöõa BT ñaù 2x4 maùc 250, SN=2÷4cm</v>
          </cell>
          <cell r="D3471" t="str">
            <v>m³</v>
          </cell>
          <cell r="E3471">
            <v>1</v>
          </cell>
          <cell r="F3471">
            <v>585288</v>
          </cell>
          <cell r="G3471">
            <v>140503</v>
          </cell>
          <cell r="H3471">
            <v>22874</v>
          </cell>
        </row>
        <row r="3472">
          <cell r="B3472" t="str">
            <v>AF.12155</v>
          </cell>
          <cell r="C3472" t="str">
            <v>BT töôøng coù d &lt;=45cm, h&lt;=4m, vöõa BT ñaù 2x4 maùc 300, SN=2÷4cm</v>
          </cell>
          <cell r="D3472" t="str">
            <v>m³</v>
          </cell>
          <cell r="E3472">
            <v>1</v>
          </cell>
          <cell r="F3472">
            <v>639943</v>
          </cell>
          <cell r="G3472">
            <v>140503</v>
          </cell>
          <cell r="H3472">
            <v>22874</v>
          </cell>
        </row>
        <row r="3473">
          <cell r="B3473" t="str">
            <v>AF.12162</v>
          </cell>
          <cell r="C3473" t="str">
            <v>BT töôøng d &lt;45cm, h &gt;4m vaø &lt;=16m, vöõa BT ñaù 2x4 maùc 150, SN=2÷4cm</v>
          </cell>
          <cell r="D3473" t="str">
            <v>m³</v>
          </cell>
          <cell r="E3473">
            <v>1</v>
          </cell>
          <cell r="F3473">
            <v>493411</v>
          </cell>
          <cell r="G3473">
            <v>166551</v>
          </cell>
          <cell r="H3473">
            <v>33969</v>
          </cell>
        </row>
        <row r="3474">
          <cell r="B3474" t="str">
            <v>AF.12163</v>
          </cell>
          <cell r="C3474" t="str">
            <v>BT töôøng d &lt;45cm, h &gt;4m vaø &lt;=16m, vöõa BT ñaù 2x4 maùc 200, SN=2÷4cm</v>
          </cell>
          <cell r="D3474" t="str">
            <v>m³</v>
          </cell>
          <cell r="E3474">
            <v>1</v>
          </cell>
          <cell r="F3474">
            <v>537927</v>
          </cell>
          <cell r="G3474">
            <v>166551</v>
          </cell>
          <cell r="H3474">
            <v>33969</v>
          </cell>
        </row>
        <row r="3475">
          <cell r="B3475" t="str">
            <v>AF.12164</v>
          </cell>
          <cell r="C3475" t="str">
            <v>BT töôøng d &lt;45cm, h &gt;4m vaø &lt;=16m, vöõa BT ñaù 2x4 maùc 250, SN=2÷4cm</v>
          </cell>
          <cell r="D3475" t="str">
            <v>m³</v>
          </cell>
          <cell r="E3475">
            <v>1</v>
          </cell>
          <cell r="F3475">
            <v>585288</v>
          </cell>
          <cell r="G3475">
            <v>166551</v>
          </cell>
          <cell r="H3475">
            <v>33969</v>
          </cell>
        </row>
        <row r="3476">
          <cell r="B3476" t="str">
            <v>AF.12165</v>
          </cell>
          <cell r="C3476" t="str">
            <v>BT töôøng d &lt;45cm, h &gt;4m vaø &lt;=16m, vöõa BT ñaù 2x4 maùc 300, SN=2÷4cm</v>
          </cell>
          <cell r="D3476" t="str">
            <v>m³</v>
          </cell>
          <cell r="E3476">
            <v>1</v>
          </cell>
          <cell r="F3476">
            <v>639943</v>
          </cell>
          <cell r="G3476">
            <v>166551</v>
          </cell>
          <cell r="H3476">
            <v>33969</v>
          </cell>
        </row>
        <row r="3477">
          <cell r="B3477" t="str">
            <v>AF.12172</v>
          </cell>
          <cell r="C3477" t="str">
            <v>BT töôøng coù d &gt;45cm, h&lt;=4m, vöõa BT ñaù 2x4 maùc 150, SN=2÷4cm</v>
          </cell>
          <cell r="D3477" t="str">
            <v>m³</v>
          </cell>
          <cell r="E3477">
            <v>1</v>
          </cell>
          <cell r="F3477">
            <v>420686</v>
          </cell>
          <cell r="G3477">
            <v>129846</v>
          </cell>
          <cell r="H3477">
            <v>22874</v>
          </cell>
        </row>
        <row r="3478">
          <cell r="B3478" t="str">
            <v>AF.12173</v>
          </cell>
          <cell r="C3478" t="str">
            <v>BT töôøng coù d &gt;45cm, h&lt;=4m, vöõa BT ñaù 2x4 maùc 200, SN=2÷4cm</v>
          </cell>
          <cell r="D3478" t="str">
            <v>m³</v>
          </cell>
          <cell r="E3478">
            <v>1</v>
          </cell>
          <cell r="F3478">
            <v>465202</v>
          </cell>
          <cell r="G3478">
            <v>129846</v>
          </cell>
          <cell r="H3478">
            <v>22874</v>
          </cell>
        </row>
        <row r="3479">
          <cell r="B3479" t="str">
            <v>AF.12174</v>
          </cell>
          <cell r="C3479" t="str">
            <v>BT töôøng coù d &gt;45cm, h&lt;=4m, vöõa BT ñaù 2x4 maùc 250, SN=2÷4cm</v>
          </cell>
          <cell r="D3479" t="str">
            <v>m³</v>
          </cell>
          <cell r="E3479">
            <v>1</v>
          </cell>
          <cell r="F3479">
            <v>512564</v>
          </cell>
          <cell r="G3479">
            <v>129846</v>
          </cell>
          <cell r="H3479">
            <v>22874</v>
          </cell>
        </row>
        <row r="3480">
          <cell r="B3480" t="str">
            <v>AF.12175</v>
          </cell>
          <cell r="C3480" t="str">
            <v>BT töôøng coù d &gt;45cm, h&lt;=4m, vöõa BT ñaù 2x4 maùc 300, SN=2÷4cm</v>
          </cell>
          <cell r="D3480" t="str">
            <v>m³</v>
          </cell>
          <cell r="E3480">
            <v>1</v>
          </cell>
          <cell r="F3480">
            <v>567218</v>
          </cell>
          <cell r="G3480">
            <v>129846</v>
          </cell>
          <cell r="H3480">
            <v>22874</v>
          </cell>
        </row>
        <row r="3481">
          <cell r="B3481" t="str">
            <v>AF.12182</v>
          </cell>
          <cell r="C3481" t="str">
            <v>BT töôøng d &gt;45cm, h &gt;4m vaø &lt;=16m, vöõa BT ñaù 2x4 maùc 150, SN=2÷4cm</v>
          </cell>
          <cell r="D3481" t="str">
            <v>m³</v>
          </cell>
          <cell r="E3481">
            <v>1</v>
          </cell>
          <cell r="F3481">
            <v>420686</v>
          </cell>
          <cell r="G3481">
            <v>155895</v>
          </cell>
          <cell r="H3481">
            <v>33969</v>
          </cell>
        </row>
        <row r="3482">
          <cell r="B3482" t="str">
            <v>AF.12183</v>
          </cell>
          <cell r="C3482" t="str">
            <v>BT töôøng d &gt;45cm, h &gt;4m vaø &lt;=16m, vöõa BT ñaù 2x4 maùc 200, SN=2÷4cm</v>
          </cell>
          <cell r="D3482" t="str">
            <v>m³</v>
          </cell>
          <cell r="E3482">
            <v>1</v>
          </cell>
          <cell r="F3482">
            <v>465202</v>
          </cell>
          <cell r="G3482">
            <v>155895</v>
          </cell>
          <cell r="H3482">
            <v>33969</v>
          </cell>
        </row>
        <row r="3483">
          <cell r="B3483" t="str">
            <v>AF.12184</v>
          </cell>
          <cell r="C3483" t="str">
            <v>BT töôøng d &gt;45cm, h &gt;4m vaø &lt;=16m, vöõa BT ñaù 2x4 maùc 250, SN=2÷4cm</v>
          </cell>
          <cell r="D3483" t="str">
            <v>m³</v>
          </cell>
          <cell r="E3483">
            <v>1</v>
          </cell>
          <cell r="F3483">
            <v>512564</v>
          </cell>
          <cell r="G3483">
            <v>155895</v>
          </cell>
          <cell r="H3483">
            <v>33969</v>
          </cell>
        </row>
        <row r="3484">
          <cell r="B3484" t="str">
            <v>AF.12185</v>
          </cell>
          <cell r="C3484" t="str">
            <v>BT töôøng d &gt;45cm, h &gt;4m vaø &lt;=16m, vöõa BT ñaù 2x4 maùc 300, SN=2÷4cm</v>
          </cell>
          <cell r="D3484" t="str">
            <v>m³</v>
          </cell>
          <cell r="E3484">
            <v>1</v>
          </cell>
          <cell r="F3484">
            <v>567218</v>
          </cell>
          <cell r="G3484">
            <v>155895</v>
          </cell>
          <cell r="H3484">
            <v>33969</v>
          </cell>
        </row>
        <row r="3486">
          <cell r="B3486" t="str">
            <v>AF.12212</v>
          </cell>
          <cell r="C3486" t="str">
            <v xml:space="preserve">BT coät coù tieát dieân coät &lt;=0.1m² vaø h&lt;=4m, vöõa BT ñaù 1x2 maùc 150, SN=2÷4cm </v>
          </cell>
          <cell r="D3486" t="str">
            <v>m³</v>
          </cell>
          <cell r="E3486">
            <v>1</v>
          </cell>
          <cell r="F3486">
            <v>438022</v>
          </cell>
          <cell r="G3486">
            <v>177602</v>
          </cell>
          <cell r="H3486">
            <v>22874</v>
          </cell>
        </row>
        <row r="3487">
          <cell r="B3487" t="str">
            <v>AF.12213</v>
          </cell>
          <cell r="C3487" t="str">
            <v xml:space="preserve">BT coät coù tieát dieân coät &lt;=0.1m² vaø h&lt;=4m, vöõa BT ñaù 1x2 maùc 200, SN=2÷4cm </v>
          </cell>
          <cell r="D3487" t="str">
            <v>m³</v>
          </cell>
          <cell r="E3487">
            <v>1</v>
          </cell>
          <cell r="F3487">
            <v>484920</v>
          </cell>
          <cell r="G3487">
            <v>177602</v>
          </cell>
          <cell r="H3487">
            <v>22874</v>
          </cell>
        </row>
        <row r="3488">
          <cell r="B3488" t="str">
            <v>AF.12214</v>
          </cell>
          <cell r="C3488" t="str">
            <v xml:space="preserve">BT coät coù tieát dieân coät &lt;=0.1m² vaø h&lt;=4m, vöõa BT ñaù 1x2 maùc 250, SN=2÷4cm </v>
          </cell>
          <cell r="D3488" t="str">
            <v>m³</v>
          </cell>
          <cell r="E3488">
            <v>1</v>
          </cell>
          <cell r="F3488">
            <v>533380</v>
          </cell>
          <cell r="G3488">
            <v>177602</v>
          </cell>
          <cell r="H3488">
            <v>22874</v>
          </cell>
        </row>
        <row r="3489">
          <cell r="B3489" t="str">
            <v>AF.12215</v>
          </cell>
          <cell r="C3489" t="str">
            <v xml:space="preserve">BT coät coù tieát dieân coät &lt;=0.1m² vaø h&lt;=4m, vöõa BT ñaù 1x2 maùc 300, SN=2÷4cm </v>
          </cell>
          <cell r="D3489" t="str">
            <v>m³</v>
          </cell>
          <cell r="E3489">
            <v>1</v>
          </cell>
          <cell r="F3489">
            <v>575186</v>
          </cell>
          <cell r="G3489">
            <v>177602</v>
          </cell>
          <cell r="H3489">
            <v>22874</v>
          </cell>
        </row>
        <row r="3491">
          <cell r="B3491" t="str">
            <v>AF.12216</v>
          </cell>
          <cell r="C3491" t="str">
            <v>BT coät coù tieát dieân coät &lt;=01m² vaø h &lt;=4m, vöõa BT ñaù 2x4 maùc 200, SN=2÷4cm</v>
          </cell>
          <cell r="D3491" t="str">
            <v>m³</v>
          </cell>
          <cell r="E3491">
            <v>1</v>
          </cell>
          <cell r="F3491">
            <v>438022</v>
          </cell>
          <cell r="G3491">
            <v>177602</v>
          </cell>
          <cell r="H3491">
            <v>22874</v>
          </cell>
        </row>
        <row r="3492">
          <cell r="B3492" t="str">
            <v>AF.12217</v>
          </cell>
          <cell r="C3492" t="str">
            <v>BT coät coù tieát dieân coät &lt;=01m² vaø h &lt;=4m, vöõa BT ñaù 2x4 maùc 250, SN=2÷4cm</v>
          </cell>
          <cell r="D3492" t="str">
            <v>m³</v>
          </cell>
          <cell r="E3492">
            <v>1</v>
          </cell>
          <cell r="F3492">
            <v>484920</v>
          </cell>
          <cell r="G3492">
            <v>177602</v>
          </cell>
          <cell r="H3492">
            <v>22874</v>
          </cell>
        </row>
        <row r="3493">
          <cell r="B3493" t="str">
            <v>AF.12218</v>
          </cell>
          <cell r="C3493" t="str">
            <v>BT coät coù tieát dieân coät &lt;=01m² vaø h &lt;=4m, vöõa BT ñaù 2x4 maùc 300, SN=2÷4cm</v>
          </cell>
          <cell r="D3493" t="str">
            <v>m³</v>
          </cell>
          <cell r="E3493">
            <v>1</v>
          </cell>
          <cell r="F3493">
            <v>533380</v>
          </cell>
          <cell r="G3493">
            <v>177602</v>
          </cell>
          <cell r="H3493">
            <v>22874</v>
          </cell>
        </row>
        <row r="3495">
          <cell r="B3495" t="str">
            <v>AF.12222</v>
          </cell>
          <cell r="C3495" t="str">
            <v xml:space="preserve">BT coät coù tieát dieân coät &lt;=0.1m² vaø h&gt;4 ñeán &lt;=16m, vöõa BT ñaù 1x2 maùc 150, SN=2÷4cm    </v>
          </cell>
          <cell r="D3495" t="str">
            <v>m³</v>
          </cell>
          <cell r="E3495">
            <v>1</v>
          </cell>
          <cell r="F3495">
            <v>438022</v>
          </cell>
          <cell r="G3495">
            <v>190231</v>
          </cell>
          <cell r="H3495">
            <v>33969</v>
          </cell>
        </row>
        <row r="3496">
          <cell r="B3496" t="str">
            <v>AF.12223</v>
          </cell>
          <cell r="C3496" t="str">
            <v xml:space="preserve">BT coät coù tieát dieân coät &lt;=0.1m² vaø h&gt;4 ñeán &lt;=16m, vöõa BT ñaù 1x2 maùc 200, SN=2÷4cm    </v>
          </cell>
          <cell r="D3496" t="str">
            <v>m³</v>
          </cell>
          <cell r="E3496">
            <v>1</v>
          </cell>
          <cell r="F3496">
            <v>484920</v>
          </cell>
          <cell r="G3496">
            <v>190231</v>
          </cell>
          <cell r="H3496">
            <v>33969</v>
          </cell>
        </row>
        <row r="3497">
          <cell r="B3497" t="str">
            <v>AF.12224</v>
          </cell>
          <cell r="C3497" t="str">
            <v xml:space="preserve">BT coät coù tieát dieân coät &lt;=0.1m² vaø h&gt;4 ñeán &lt;=16m, vöõa BT ñaù 1x2 maùc 250, SN=2÷4cm    </v>
          </cell>
          <cell r="D3497" t="str">
            <v>m³</v>
          </cell>
          <cell r="E3497">
            <v>1</v>
          </cell>
          <cell r="F3497">
            <v>533380</v>
          </cell>
          <cell r="G3497">
            <v>190231</v>
          </cell>
          <cell r="H3497">
            <v>33969</v>
          </cell>
        </row>
        <row r="3498">
          <cell r="B3498" t="str">
            <v>AF.12225</v>
          </cell>
          <cell r="C3498" t="str">
            <v xml:space="preserve">BT coät coù tieát dieân coät &lt;=0.1m² vaø h&gt;4 ñeán &lt;=16m, vöõa BT ñaù 1x2 maùc 300, SN=2÷4cm    </v>
          </cell>
          <cell r="D3498" t="str">
            <v>m³</v>
          </cell>
          <cell r="E3498">
            <v>1</v>
          </cell>
          <cell r="F3498">
            <v>575186</v>
          </cell>
          <cell r="G3498">
            <v>190231</v>
          </cell>
          <cell r="H3498">
            <v>33969</v>
          </cell>
        </row>
        <row r="3500">
          <cell r="B3500" t="str">
            <v>AF.12226</v>
          </cell>
          <cell r="C3500" t="str">
            <v>BT coät coù tieát dieân coät &lt;=01m² vaø h &gt;4 ñeán &lt;=16m, vöõa BT ñaù 2x4 maùc 200, SN=2÷4cm</v>
          </cell>
          <cell r="D3500" t="str">
            <v>m³</v>
          </cell>
          <cell r="E3500">
            <v>1</v>
          </cell>
          <cell r="F3500">
            <v>460633</v>
          </cell>
          <cell r="G3500">
            <v>190231</v>
          </cell>
          <cell r="H3500">
            <v>33969</v>
          </cell>
        </row>
        <row r="3501">
          <cell r="B3501" t="str">
            <v>AF.12227</v>
          </cell>
          <cell r="C3501" t="str">
            <v>BT coät coù tieát dieân coät &lt;=01m² vaø h &gt;4 ñeán &lt;=16m, vöõa BT ñaù 2x4 maùc 250, SN=2÷4cm</v>
          </cell>
          <cell r="D3501" t="str">
            <v>m³</v>
          </cell>
          <cell r="E3501">
            <v>1</v>
          </cell>
          <cell r="F3501">
            <v>507539</v>
          </cell>
          <cell r="G3501">
            <v>190231</v>
          </cell>
          <cell r="H3501">
            <v>33969</v>
          </cell>
        </row>
        <row r="3502">
          <cell r="B3502" t="str">
            <v>AF.12228</v>
          </cell>
          <cell r="C3502" t="str">
            <v>BT coät coù tieát dieân coät &lt;=01m² vaø h &gt;4 ñeán &lt;=16m, vöõa BT ñaù 2x4 maùc 300, SN=2÷4cm</v>
          </cell>
          <cell r="D3502" t="str">
            <v>m³</v>
          </cell>
          <cell r="E3502">
            <v>1</v>
          </cell>
          <cell r="F3502">
            <v>561650</v>
          </cell>
          <cell r="G3502">
            <v>190231</v>
          </cell>
          <cell r="H3502">
            <v>33969</v>
          </cell>
        </row>
        <row r="3504">
          <cell r="B3504" t="str">
            <v>AF.12232</v>
          </cell>
          <cell r="C3504" t="str">
            <v xml:space="preserve">BT coät coù tieát dieân coät &gt;0.1m² vaø h&lt;=4m, vöõa BT ñaù 1x2 maùc 150, SN=2÷4cm    </v>
          </cell>
          <cell r="D3504" t="str">
            <v>m³</v>
          </cell>
          <cell r="E3504">
            <v>1</v>
          </cell>
          <cell r="F3504">
            <v>438022</v>
          </cell>
          <cell r="G3504">
            <v>159841</v>
          </cell>
          <cell r="H3504">
            <v>23993</v>
          </cell>
        </row>
        <row r="3505">
          <cell r="B3505" t="str">
            <v>AF.12233</v>
          </cell>
          <cell r="C3505" t="str">
            <v xml:space="preserve">BT coät coù tieát dieân coät &gt;0.1m² vaø h&lt;=4m, vöõa BT ñaù 1x2 maùc 200, SN=2÷4cm    </v>
          </cell>
          <cell r="D3505" t="str">
            <v>m³</v>
          </cell>
          <cell r="E3505">
            <v>1</v>
          </cell>
          <cell r="F3505">
            <v>484920</v>
          </cell>
          <cell r="G3505">
            <v>159841</v>
          </cell>
          <cell r="H3505">
            <v>23993</v>
          </cell>
        </row>
        <row r="3506">
          <cell r="B3506" t="str">
            <v>AF.12234</v>
          </cell>
          <cell r="C3506" t="str">
            <v xml:space="preserve">BT coät coù tieát dieân coät &gt;0.1m² vaø h&lt;=4m, vöõa BT ñaù 1x2 maùc 250, SN=2÷4cm    </v>
          </cell>
          <cell r="D3506" t="str">
            <v>m³</v>
          </cell>
          <cell r="E3506">
            <v>1</v>
          </cell>
          <cell r="F3506">
            <v>533380</v>
          </cell>
          <cell r="G3506">
            <v>159841</v>
          </cell>
          <cell r="H3506">
            <v>23993</v>
          </cell>
        </row>
        <row r="3507">
          <cell r="B3507" t="str">
            <v>AF.12235</v>
          </cell>
          <cell r="C3507" t="str">
            <v xml:space="preserve">BT coät coù tieát dieân coät &gt;0.1m² vaø h&lt;=4m, vöõa BT ñaù 1x2 maùc 300, SN=2÷4cm    </v>
          </cell>
          <cell r="D3507" t="str">
            <v>m³</v>
          </cell>
          <cell r="E3507">
            <v>1</v>
          </cell>
          <cell r="F3507">
            <v>575186</v>
          </cell>
          <cell r="G3507">
            <v>159841</v>
          </cell>
          <cell r="H3507">
            <v>23993</v>
          </cell>
        </row>
        <row r="3509">
          <cell r="B3509" t="str">
            <v>AF.12236</v>
          </cell>
          <cell r="C3509" t="str">
            <v>BT coät coù tieát dieân coät &gt;01m² vaø h &lt;=4m, vöõa BT ñaù 2x4 maùc 200, SN=2÷4cm</v>
          </cell>
          <cell r="D3509" t="str">
            <v>m³</v>
          </cell>
          <cell r="E3509">
            <v>1</v>
          </cell>
          <cell r="F3509">
            <v>460633</v>
          </cell>
          <cell r="G3509">
            <v>159841</v>
          </cell>
          <cell r="H3509">
            <v>23993</v>
          </cell>
        </row>
        <row r="3510">
          <cell r="B3510" t="str">
            <v>AF.12237</v>
          </cell>
          <cell r="C3510" t="str">
            <v>BT coät coù tieát dieân coät &gt;01m² vaø h &lt;=4m, vöõa BT ñaù 2x4 maùc 250, SN=2÷4cm</v>
          </cell>
          <cell r="D3510" t="str">
            <v>m³</v>
          </cell>
          <cell r="E3510">
            <v>1</v>
          </cell>
          <cell r="F3510">
            <v>507539</v>
          </cell>
          <cell r="G3510">
            <v>159841</v>
          </cell>
          <cell r="H3510">
            <v>23993</v>
          </cell>
        </row>
        <row r="3511">
          <cell r="B3511" t="str">
            <v>AF.12238</v>
          </cell>
          <cell r="C3511" t="str">
            <v>BT coät coù tieát dieân coät &gt;01m² vaø h &lt;=4m, vöõa BT ñaù 2x4 maùc 300, SN=2÷4cm</v>
          </cell>
          <cell r="D3511" t="str">
            <v>m³</v>
          </cell>
          <cell r="E3511">
            <v>1</v>
          </cell>
          <cell r="F3511">
            <v>561650</v>
          </cell>
          <cell r="G3511">
            <v>159841</v>
          </cell>
          <cell r="H3511">
            <v>23993</v>
          </cell>
        </row>
        <row r="3513">
          <cell r="B3513" t="str">
            <v>AF.12242</v>
          </cell>
          <cell r="C3513" t="str">
            <v xml:space="preserve">BT coät coù tieát dieân coät &gt;0.1m² vaø h&gt;4 ñeán &lt;=16m, vöõa BT ñaù 1x2 maùc 150, SN=2÷4cm    </v>
          </cell>
          <cell r="D3513" t="str">
            <v>m³</v>
          </cell>
          <cell r="E3513">
            <v>1</v>
          </cell>
          <cell r="F3513">
            <v>438022</v>
          </cell>
          <cell r="G3513">
            <v>170892</v>
          </cell>
          <cell r="H3513">
            <v>35088</v>
          </cell>
        </row>
        <row r="3514">
          <cell r="B3514" t="str">
            <v>AF.12243</v>
          </cell>
          <cell r="C3514" t="str">
            <v xml:space="preserve">BT coät coù tieát dieân coät &gt;0.1m² vaø h&gt;4 ñeán &lt;=16m, vöõa BT ñaù 1x2 maùc 200, SN=2÷4cm    </v>
          </cell>
          <cell r="D3514" t="str">
            <v>m³</v>
          </cell>
          <cell r="E3514">
            <v>1</v>
          </cell>
          <cell r="F3514">
            <v>484920</v>
          </cell>
          <cell r="G3514">
            <v>170892</v>
          </cell>
          <cell r="H3514">
            <v>35088</v>
          </cell>
        </row>
        <row r="3515">
          <cell r="B3515" t="str">
            <v>AF.12244</v>
          </cell>
          <cell r="C3515" t="str">
            <v xml:space="preserve">BT coät coù tieát dieân coät &gt;0.1m² vaø h&gt;4 ñeán &lt;=16m, vöõa BT ñaù 1x2 maùc 250, SN=2÷4cm    </v>
          </cell>
          <cell r="D3515" t="str">
            <v>m³</v>
          </cell>
          <cell r="E3515">
            <v>1</v>
          </cell>
          <cell r="F3515">
            <v>533380</v>
          </cell>
          <cell r="G3515">
            <v>170892</v>
          </cell>
          <cell r="H3515">
            <v>35088</v>
          </cell>
        </row>
        <row r="3516">
          <cell r="B3516" t="str">
            <v>AF.12245</v>
          </cell>
          <cell r="C3516" t="str">
            <v xml:space="preserve">BT coät coù tieát dieân coät &gt;0.1m² vaø h&gt;4 ñeán &lt;=16m, vöõa BT ñaù 1x2 maùc 300, SN=2÷4cm    </v>
          </cell>
          <cell r="D3516" t="str">
            <v>m³</v>
          </cell>
          <cell r="E3516">
            <v>1</v>
          </cell>
          <cell r="F3516">
            <v>575186</v>
          </cell>
          <cell r="G3516">
            <v>170892</v>
          </cell>
          <cell r="H3516">
            <v>35088</v>
          </cell>
        </row>
        <row r="3518">
          <cell r="B3518" t="str">
            <v>AF.12246</v>
          </cell>
          <cell r="C3518" t="str">
            <v>BT coät coù tieát dieân coät &gt;01m² vaø h &gt;4 ñeán &lt;=16m, vöõa BT ñaù 2x4 maùc 200, SN=2÷4cm</v>
          </cell>
          <cell r="D3518" t="str">
            <v>m³</v>
          </cell>
          <cell r="E3518">
            <v>1</v>
          </cell>
          <cell r="F3518">
            <v>460633</v>
          </cell>
          <cell r="G3518">
            <v>170892</v>
          </cell>
          <cell r="H3518">
            <v>35088</v>
          </cell>
        </row>
        <row r="3519">
          <cell r="B3519" t="str">
            <v>AF.12247</v>
          </cell>
          <cell r="C3519" t="str">
            <v>BT coät coù tieát dieân coät &gt;01m² vaø h &gt;4 ñeán &lt;=16m, vöõa BT ñaù 2x4 maùc 250, SN=2÷4cm</v>
          </cell>
          <cell r="D3519" t="str">
            <v>m³</v>
          </cell>
          <cell r="E3519">
            <v>1</v>
          </cell>
          <cell r="F3519">
            <v>507539</v>
          </cell>
          <cell r="G3519">
            <v>170892</v>
          </cell>
          <cell r="H3519">
            <v>35088</v>
          </cell>
        </row>
        <row r="3520">
          <cell r="B3520" t="str">
            <v>AF.12248</v>
          </cell>
          <cell r="C3520" t="str">
            <v>BT coät coù tieát dieân coät &gt;01m² vaø h &gt;4 ñeán &lt;=16m, vöõa BT ñaù 2x4 maùc 300, SN=2÷4cm</v>
          </cell>
          <cell r="D3520" t="str">
            <v>m³</v>
          </cell>
          <cell r="E3520">
            <v>1</v>
          </cell>
          <cell r="F3520">
            <v>561650</v>
          </cell>
          <cell r="G3520">
            <v>170892</v>
          </cell>
          <cell r="H3520">
            <v>35088</v>
          </cell>
        </row>
        <row r="3521">
          <cell r="B3521" t="str">
            <v>AF.12252</v>
          </cell>
          <cell r="C3521" t="str">
            <v>BT coät coù tieát dieân coät &lt;=01m² vaø h &lt;=4m, vöõa BT ñaù 2x4 maùc 150, SN=2÷4cm</v>
          </cell>
          <cell r="D3521" t="str">
            <v>m³</v>
          </cell>
          <cell r="E3521">
            <v>1</v>
          </cell>
          <cell r="F3521">
            <v>416562</v>
          </cell>
          <cell r="G3521">
            <v>177602</v>
          </cell>
          <cell r="H3521">
            <v>22874</v>
          </cell>
        </row>
        <row r="3522">
          <cell r="B3522" t="str">
            <v>AF.12253</v>
          </cell>
          <cell r="C3522" t="str">
            <v>BT coät coù tieát dieân coät &lt;=01m² vaø h &lt;=4m, vöõa BT ñaù 2x4 maùc 200, SN=2÷4cm</v>
          </cell>
          <cell r="D3522" t="str">
            <v>m³</v>
          </cell>
          <cell r="E3522">
            <v>1</v>
          </cell>
          <cell r="F3522">
            <v>460641</v>
          </cell>
          <cell r="G3522">
            <v>177602</v>
          </cell>
          <cell r="H3522">
            <v>22874</v>
          </cell>
        </row>
        <row r="3523">
          <cell r="B3523" t="str">
            <v>AF.12254</v>
          </cell>
          <cell r="C3523" t="str">
            <v>BT coät coù tieát dieân coät &lt;=01m² vaø h &lt;=4m, vöõa BT ñaù 2x4 maùc 250, SN=2÷4cm</v>
          </cell>
          <cell r="D3523" t="str">
            <v>m³</v>
          </cell>
          <cell r="E3523">
            <v>1</v>
          </cell>
          <cell r="F3523">
            <v>507539</v>
          </cell>
          <cell r="G3523">
            <v>177602</v>
          </cell>
          <cell r="H3523">
            <v>22874</v>
          </cell>
        </row>
        <row r="3524">
          <cell r="B3524" t="str">
            <v>AF.12255</v>
          </cell>
          <cell r="C3524" t="str">
            <v>BT coät coù tieát dieân coät &lt;=01m² vaø h &lt;=4m, vöõa BT ñaù 2x4 maùc 300, SN=2÷4cm</v>
          </cell>
          <cell r="D3524" t="str">
            <v>m³</v>
          </cell>
          <cell r="E3524">
            <v>1</v>
          </cell>
          <cell r="F3524">
            <v>561657</v>
          </cell>
          <cell r="G3524">
            <v>177602</v>
          </cell>
          <cell r="H3524">
            <v>22874</v>
          </cell>
        </row>
        <row r="3525">
          <cell r="B3525" t="str">
            <v>AF.12262</v>
          </cell>
          <cell r="C3525" t="str">
            <v>BT coät coù tieát dieân coät &lt;=01m² vaø h &gt;4 ñeán &lt;=16m, vöõa BT ñaù 2x4 maùc 150, SN=2÷4cm</v>
          </cell>
          <cell r="D3525" t="str">
            <v>m³</v>
          </cell>
          <cell r="E3525">
            <v>1</v>
          </cell>
          <cell r="F3525">
            <v>416562</v>
          </cell>
          <cell r="G3525">
            <v>190231</v>
          </cell>
          <cell r="H3525">
            <v>33969</v>
          </cell>
        </row>
        <row r="3526">
          <cell r="B3526" t="str">
            <v>AF.12263</v>
          </cell>
          <cell r="C3526" t="str">
            <v>BT coät coù tieát dieân coät &lt;=01m² vaø h &gt;4 ñeán &lt;=16m, vöõa BT ñaù 2x4 maùc 200, SN=2÷4cm</v>
          </cell>
          <cell r="D3526" t="str">
            <v>m³</v>
          </cell>
          <cell r="E3526">
            <v>1</v>
          </cell>
          <cell r="F3526">
            <v>460641</v>
          </cell>
          <cell r="G3526">
            <v>190231</v>
          </cell>
          <cell r="H3526">
            <v>33969</v>
          </cell>
        </row>
        <row r="3527">
          <cell r="B3527" t="str">
            <v>AF.12264</v>
          </cell>
          <cell r="C3527" t="str">
            <v>BT coät coù tieát dieân coät &lt;=01m² vaø h &gt;4 ñeán &lt;=16m, vöõa BT ñaù 2x4 maùc 250, SN=2÷4cm</v>
          </cell>
          <cell r="D3527" t="str">
            <v>m³</v>
          </cell>
          <cell r="E3527">
            <v>1</v>
          </cell>
          <cell r="F3527">
            <v>507539</v>
          </cell>
          <cell r="G3527">
            <v>190231</v>
          </cell>
          <cell r="H3527">
            <v>33969</v>
          </cell>
        </row>
        <row r="3528">
          <cell r="B3528" t="str">
            <v>AF.12265</v>
          </cell>
          <cell r="C3528" t="str">
            <v>BT coät coù tieát dieân coät &lt;=01m² vaø h &gt;4 ñeán &lt;=16m, vöõa BT ñaù 2x4 maùc 300, SN=2÷4cm</v>
          </cell>
          <cell r="D3528" t="str">
            <v>m³</v>
          </cell>
          <cell r="E3528">
            <v>1</v>
          </cell>
          <cell r="F3528">
            <v>561657</v>
          </cell>
          <cell r="G3528">
            <v>190231</v>
          </cell>
          <cell r="H3528">
            <v>33969</v>
          </cell>
        </row>
        <row r="3529">
          <cell r="B3529" t="str">
            <v>AF.12272</v>
          </cell>
          <cell r="C3529" t="str">
            <v>BT coät coù tieát dieân coät &gt;01m² vaø h &lt;=4m, vöõa BT ñaù 2x4 maùc 150, SN=2÷4cm</v>
          </cell>
          <cell r="D3529" t="str">
            <v>m³</v>
          </cell>
          <cell r="E3529">
            <v>1</v>
          </cell>
          <cell r="F3529">
            <v>416562</v>
          </cell>
          <cell r="G3529">
            <v>159841</v>
          </cell>
          <cell r="H3529">
            <v>23993</v>
          </cell>
        </row>
        <row r="3530">
          <cell r="B3530" t="str">
            <v>AF.12273</v>
          </cell>
          <cell r="C3530" t="str">
            <v>BT coät coù tieát dieân coät &gt;01m² vaø h &lt;=4m, vöõa BT ñaù 2x4 maùc 200, SN=2÷4cm</v>
          </cell>
          <cell r="D3530" t="str">
            <v>m³</v>
          </cell>
          <cell r="E3530">
            <v>1</v>
          </cell>
          <cell r="F3530">
            <v>460641</v>
          </cell>
          <cell r="G3530">
            <v>159841</v>
          </cell>
          <cell r="H3530">
            <v>23993</v>
          </cell>
        </row>
        <row r="3531">
          <cell r="B3531" t="str">
            <v>AF.12274</v>
          </cell>
          <cell r="C3531" t="str">
            <v>BT coät coù tieát dieân coät &gt;01m² vaø h &lt;=4m, vöõa BT ñaù 2x4 maùc 250, SN=2÷4cm</v>
          </cell>
          <cell r="D3531" t="str">
            <v>m³</v>
          </cell>
          <cell r="E3531">
            <v>1</v>
          </cell>
          <cell r="F3531">
            <v>507539</v>
          </cell>
          <cell r="G3531">
            <v>159841</v>
          </cell>
          <cell r="H3531">
            <v>23993</v>
          </cell>
        </row>
        <row r="3532">
          <cell r="B3532" t="str">
            <v>AF.12275</v>
          </cell>
          <cell r="C3532" t="str">
            <v>BT coät coù tieát dieân coät &gt;01m² vaø h &lt;=4m, vöõa BT ñaù 2x4 maùc 300, SN=2÷4cm</v>
          </cell>
          <cell r="D3532" t="str">
            <v>m³</v>
          </cell>
          <cell r="E3532">
            <v>1</v>
          </cell>
          <cell r="F3532">
            <v>561657</v>
          </cell>
          <cell r="G3532">
            <v>159841</v>
          </cell>
          <cell r="H3532">
            <v>23993</v>
          </cell>
        </row>
        <row r="3533">
          <cell r="B3533" t="str">
            <v>AF.12282</v>
          </cell>
          <cell r="C3533" t="str">
            <v>BT coät coù tieát dieân coät &gt;01m² vaø h &gt;4 ñeán &lt;=16m, vöõa BT ñaù 2x4 maùc 150, SN=2÷4cm</v>
          </cell>
          <cell r="D3533" t="str">
            <v>m³</v>
          </cell>
          <cell r="E3533">
            <v>1</v>
          </cell>
          <cell r="F3533">
            <v>416562</v>
          </cell>
          <cell r="G3533">
            <v>170892</v>
          </cell>
          <cell r="H3533">
            <v>35088</v>
          </cell>
        </row>
        <row r="3534">
          <cell r="B3534" t="str">
            <v>AF.12283</v>
          </cell>
          <cell r="C3534" t="str">
            <v>BT coät coù tieát dieân coät &gt;01m² vaø h &gt;4 ñeán &lt;=16m, vöõa BT ñaù 2x4 maùc 200, SN=2÷4cm</v>
          </cell>
          <cell r="D3534" t="str">
            <v>m³</v>
          </cell>
          <cell r="E3534">
            <v>1</v>
          </cell>
          <cell r="F3534">
            <v>460641</v>
          </cell>
          <cell r="G3534">
            <v>170892</v>
          </cell>
          <cell r="H3534">
            <v>35088</v>
          </cell>
        </row>
        <row r="3535">
          <cell r="B3535" t="str">
            <v>AF.12284</v>
          </cell>
          <cell r="C3535" t="str">
            <v>BT coät coù tieát dieân coät &gt;01m² vaø h &gt;4 ñeán &lt;=16m, vöõa BT ñaù 2x4 maùc 250, SN=2÷4cm</v>
          </cell>
          <cell r="D3535" t="str">
            <v>m³</v>
          </cell>
          <cell r="E3535">
            <v>1</v>
          </cell>
          <cell r="F3535">
            <v>507539</v>
          </cell>
          <cell r="G3535">
            <v>170892</v>
          </cell>
          <cell r="H3535">
            <v>35088</v>
          </cell>
        </row>
        <row r="3536">
          <cell r="B3536" t="str">
            <v>AF.12285</v>
          </cell>
          <cell r="C3536" t="str">
            <v>BT coät coù tieát dieân coät &gt;01m² vaø h &gt;4 ñeán &lt;=16m, vöõa BT ñaù 2x4 maùc 300, SN=2÷4cm</v>
          </cell>
          <cell r="D3536" t="str">
            <v>m³</v>
          </cell>
          <cell r="E3536">
            <v>1</v>
          </cell>
          <cell r="F3536">
            <v>561657</v>
          </cell>
          <cell r="G3536">
            <v>170892</v>
          </cell>
          <cell r="H3536">
            <v>35088</v>
          </cell>
        </row>
        <row r="3538">
          <cell r="B3538" t="str">
            <v>AF.12312</v>
          </cell>
          <cell r="C3538" t="str">
            <v>BT xaø daàm, giaèng nhaø, vöõa BT ñaù 1x2 maùc 150, SN=2÷4cm</v>
          </cell>
          <cell r="D3538" t="str">
            <v>m³</v>
          </cell>
          <cell r="E3538">
            <v>1</v>
          </cell>
          <cell r="F3538">
            <v>388846</v>
          </cell>
          <cell r="G3538">
            <v>140503</v>
          </cell>
          <cell r="H3538">
            <v>33969</v>
          </cell>
        </row>
        <row r="3539">
          <cell r="B3539" t="str">
            <v>AF.12313</v>
          </cell>
          <cell r="C3539" t="str">
            <v>BT xaø daàm, giaèng nhaø, vöõa BT ñaù 1x2 maùc 200, SN=2÷4cm</v>
          </cell>
          <cell r="D3539" t="str">
            <v>m³</v>
          </cell>
          <cell r="E3539">
            <v>1</v>
          </cell>
          <cell r="F3539">
            <v>435744</v>
          </cell>
          <cell r="G3539">
            <v>140503</v>
          </cell>
          <cell r="H3539">
            <v>33969</v>
          </cell>
        </row>
        <row r="3540">
          <cell r="B3540" t="str">
            <v>AF.12314</v>
          </cell>
          <cell r="C3540" t="str">
            <v>BT xaø daàm, giaèng nhaø, vöõa BT ñaù 1x2 maùc 250, SN=2÷4cm</v>
          </cell>
          <cell r="D3540" t="str">
            <v>m³</v>
          </cell>
          <cell r="E3540">
            <v>1</v>
          </cell>
          <cell r="F3540">
            <v>484203</v>
          </cell>
          <cell r="G3540">
            <v>140503</v>
          </cell>
          <cell r="H3540">
            <v>33969</v>
          </cell>
        </row>
        <row r="3541">
          <cell r="B3541" t="str">
            <v>AF.12315</v>
          </cell>
          <cell r="C3541" t="str">
            <v>BT xaø daàm, giaèng nhaø, vöõa BT ñaù 1x2 maùc 300, SN=2÷4cm</v>
          </cell>
          <cell r="D3541" t="str">
            <v>m³</v>
          </cell>
          <cell r="E3541">
            <v>1</v>
          </cell>
          <cell r="F3541">
            <v>526010</v>
          </cell>
          <cell r="G3541">
            <v>140503</v>
          </cell>
          <cell r="H3541">
            <v>33969</v>
          </cell>
        </row>
        <row r="3543">
          <cell r="B3543" t="str">
            <v>AF.12512</v>
          </cell>
          <cell r="C3543" t="str">
            <v>BT saøn maùi, vöõa BT ñaù 1x2 maùc 150, SN=2÷4cm</v>
          </cell>
          <cell r="D3543" t="str">
            <v>m³</v>
          </cell>
          <cell r="E3543">
            <v>1</v>
          </cell>
          <cell r="F3543">
            <v>388846</v>
          </cell>
          <cell r="G3543">
            <v>97878</v>
          </cell>
          <cell r="H3543">
            <v>28878</v>
          </cell>
        </row>
        <row r="3544">
          <cell r="B3544" t="str">
            <v>AF.12513</v>
          </cell>
          <cell r="C3544" t="str">
            <v>BT saøn maùi, vöõa BT ñaù 1x2 maùc 200, SN=2÷4cm</v>
          </cell>
          <cell r="D3544" t="str">
            <v>m³</v>
          </cell>
          <cell r="E3544">
            <v>1</v>
          </cell>
          <cell r="F3544">
            <v>435744</v>
          </cell>
          <cell r="G3544">
            <v>97878</v>
          </cell>
          <cell r="H3544">
            <v>28878</v>
          </cell>
        </row>
        <row r="3545">
          <cell r="B3545" t="str">
            <v>AF.12514</v>
          </cell>
          <cell r="C3545" t="str">
            <v>BT saøn maùi, vöõa BT ñaù 1x2 maùc 250, SN=2÷4cm</v>
          </cell>
          <cell r="D3545" t="str">
            <v>m³</v>
          </cell>
          <cell r="E3545">
            <v>1</v>
          </cell>
          <cell r="F3545">
            <v>484203</v>
          </cell>
          <cell r="G3545">
            <v>97878</v>
          </cell>
          <cell r="H3545">
            <v>28878</v>
          </cell>
        </row>
        <row r="3546">
          <cell r="B3546" t="str">
            <v>AF.12515</v>
          </cell>
          <cell r="C3546" t="str">
            <v>BT saøn maùi, vöõa BT ñaù 1x2 maùc 300, SN=2÷4cm</v>
          </cell>
          <cell r="D3546" t="str">
            <v>m³</v>
          </cell>
          <cell r="E3546">
            <v>1</v>
          </cell>
          <cell r="F3546">
            <v>526010</v>
          </cell>
          <cell r="G3546">
            <v>97878</v>
          </cell>
          <cell r="H3546">
            <v>28878</v>
          </cell>
        </row>
        <row r="3548">
          <cell r="B3548" t="str">
            <v>AF.12612</v>
          </cell>
          <cell r="C3548" t="str">
            <v xml:space="preserve">BT lanh toâ, lanh toâ lieàn maùi haét, maùng nöôùc, taám ñan, vöõa BT ñaù 1x2 maùc 150, SN=2÷4cm </v>
          </cell>
          <cell r="D3548" t="str">
            <v>m³</v>
          </cell>
          <cell r="E3548">
            <v>1</v>
          </cell>
          <cell r="F3548">
            <v>388846</v>
          </cell>
          <cell r="G3548">
            <v>149975</v>
          </cell>
          <cell r="H3548">
            <v>28878</v>
          </cell>
        </row>
        <row r="3549">
          <cell r="B3549" t="str">
            <v>AF.12613</v>
          </cell>
          <cell r="C3549" t="str">
            <v xml:space="preserve">BT lanh toâ, lanh toâ lieàn maùi haét, maùng nöôùc, taám ñan, vöõa BT ñaù 1x2 maùc 200, SN=2÷4cm </v>
          </cell>
          <cell r="D3549" t="str">
            <v>m³</v>
          </cell>
          <cell r="E3549">
            <v>1</v>
          </cell>
          <cell r="F3549">
            <v>435744</v>
          </cell>
          <cell r="G3549">
            <v>149975</v>
          </cell>
          <cell r="H3549">
            <v>28878</v>
          </cell>
        </row>
        <row r="3550">
          <cell r="B3550" t="str">
            <v>AF.12614</v>
          </cell>
          <cell r="C3550" t="str">
            <v xml:space="preserve">BT lanh toâ, lanh toâ lieàn maùi haét, maùng nöôùc, taám ñan, vöõa BT ñaù 1x2 maùc 250, SN=2÷4cm </v>
          </cell>
          <cell r="D3550" t="str">
            <v>m³</v>
          </cell>
          <cell r="E3550">
            <v>1</v>
          </cell>
          <cell r="F3550">
            <v>484203</v>
          </cell>
          <cell r="G3550">
            <v>149975</v>
          </cell>
          <cell r="H3550">
            <v>28878</v>
          </cell>
        </row>
        <row r="3551">
          <cell r="B3551" t="str">
            <v>AF.12615</v>
          </cell>
          <cell r="C3551" t="str">
            <v xml:space="preserve">BT lanh toâ, lanh toâ lieàn maùi haét, maùng nöôùc, taám ñan, vöõa BT ñaù 1x2 maùc 300, SN=2÷4cm </v>
          </cell>
          <cell r="D3551" t="str">
            <v>m³</v>
          </cell>
          <cell r="E3551">
            <v>1</v>
          </cell>
          <cell r="F3551">
            <v>526010</v>
          </cell>
          <cell r="G3551">
            <v>149975</v>
          </cell>
          <cell r="H3551">
            <v>28878</v>
          </cell>
        </row>
        <row r="3553">
          <cell r="B3553" t="str">
            <v>AF.12712</v>
          </cell>
          <cell r="C3553" t="str">
            <v>BT caàu thang thöôøng, vöõa BT ñaù 1x2 maùc 150, SN=2÷4cm</v>
          </cell>
          <cell r="D3553" t="str">
            <v>m³</v>
          </cell>
          <cell r="E3553">
            <v>1</v>
          </cell>
          <cell r="F3553">
            <v>388846</v>
          </cell>
          <cell r="G3553">
            <v>114454</v>
          </cell>
          <cell r="H3553">
            <v>28878</v>
          </cell>
        </row>
        <row r="3554">
          <cell r="B3554" t="str">
            <v>AF.12713</v>
          </cell>
          <cell r="C3554" t="str">
            <v>BT caàu thang thöôøng, vöõa BT ñaù 1x2 maùc 200, SN=2÷4cm</v>
          </cell>
          <cell r="D3554" t="str">
            <v>m³</v>
          </cell>
          <cell r="E3554">
            <v>1</v>
          </cell>
          <cell r="F3554">
            <v>435744</v>
          </cell>
          <cell r="G3554">
            <v>114454</v>
          </cell>
          <cell r="H3554">
            <v>28878</v>
          </cell>
        </row>
        <row r="3555">
          <cell r="B3555" t="str">
            <v>AF.12714</v>
          </cell>
          <cell r="C3555" t="str">
            <v>BT caàu thang thöôøng, vöõa BT ñaù 1x2 maùc 250, SN=2÷4cm</v>
          </cell>
          <cell r="D3555" t="str">
            <v>m³</v>
          </cell>
          <cell r="E3555">
            <v>1</v>
          </cell>
          <cell r="F3555">
            <v>484203</v>
          </cell>
          <cell r="G3555">
            <v>114454</v>
          </cell>
          <cell r="H3555">
            <v>28878</v>
          </cell>
        </row>
        <row r="3556">
          <cell r="B3556" t="str">
            <v>AF.12715</v>
          </cell>
          <cell r="C3556" t="str">
            <v>BT caàu thang thöôøng, vöõa BT ñaù 1x2 maùc 300, SN=2÷4cm</v>
          </cell>
          <cell r="D3556" t="str">
            <v>m³</v>
          </cell>
          <cell r="E3556">
            <v>1</v>
          </cell>
          <cell r="F3556">
            <v>526010</v>
          </cell>
          <cell r="G3556">
            <v>114454</v>
          </cell>
          <cell r="H3556">
            <v>28878</v>
          </cell>
        </row>
        <row r="3558">
          <cell r="B3558" t="str">
            <v>AF.12722</v>
          </cell>
          <cell r="C3558" t="str">
            <v xml:space="preserve">BT caàu thang xoaén troân oác, vöõa BT ñaù 1x2 maùc 150, SN=2÷4cm </v>
          </cell>
          <cell r="D3558" t="str">
            <v>m³</v>
          </cell>
          <cell r="E3558">
            <v>1</v>
          </cell>
          <cell r="F3558">
            <v>388846</v>
          </cell>
          <cell r="G3558">
            <v>121164</v>
          </cell>
          <cell r="H3558">
            <v>28878</v>
          </cell>
        </row>
        <row r="3559">
          <cell r="B3559" t="str">
            <v>AF.12723</v>
          </cell>
          <cell r="C3559" t="str">
            <v xml:space="preserve">BT caàu thang xoaén troân oác, vöõa BT ñaù 1x2 maùc 200, SN=2÷4cm </v>
          </cell>
          <cell r="D3559" t="str">
            <v>m³</v>
          </cell>
          <cell r="E3559">
            <v>1</v>
          </cell>
          <cell r="F3559">
            <v>435744</v>
          </cell>
          <cell r="G3559">
            <v>121164</v>
          </cell>
          <cell r="H3559">
            <v>28878</v>
          </cell>
        </row>
        <row r="3560">
          <cell r="B3560" t="str">
            <v>AF.12724</v>
          </cell>
          <cell r="C3560" t="str">
            <v xml:space="preserve">BT caàu thang xoaén troân oác, vöõa BT ñaù 1x2 maùc 250, SN=2÷4cm </v>
          </cell>
          <cell r="D3560" t="str">
            <v>m³</v>
          </cell>
          <cell r="E3560">
            <v>1</v>
          </cell>
          <cell r="F3560">
            <v>484203</v>
          </cell>
          <cell r="G3560">
            <v>121164</v>
          </cell>
          <cell r="H3560">
            <v>28878</v>
          </cell>
        </row>
        <row r="3561">
          <cell r="B3561" t="str">
            <v>AF.12725</v>
          </cell>
          <cell r="C3561" t="str">
            <v xml:space="preserve">BT caàu thang xoaén troân oác, vöõa BT ñaù 1x2 maùc 300, SN=2÷4cm </v>
          </cell>
          <cell r="D3561" t="str">
            <v>m³</v>
          </cell>
          <cell r="E3561">
            <v>1</v>
          </cell>
          <cell r="F3561">
            <v>526010</v>
          </cell>
          <cell r="G3561">
            <v>121164</v>
          </cell>
          <cell r="H3561">
            <v>28878</v>
          </cell>
        </row>
        <row r="3563">
          <cell r="B3563" t="str">
            <v>AF.13112</v>
          </cell>
          <cell r="C3563" t="str">
            <v xml:space="preserve">BT gieáng nöôùc, gieáng caùp, vöõa BT ñaù 1x2 maùc 150, SN=2÷4cm </v>
          </cell>
          <cell r="D3563" t="str">
            <v>m³</v>
          </cell>
          <cell r="E3563">
            <v>1</v>
          </cell>
          <cell r="F3563">
            <v>388846</v>
          </cell>
          <cell r="G3563">
            <v>73409</v>
          </cell>
          <cell r="H3563">
            <v>12804</v>
          </cell>
        </row>
        <row r="3564">
          <cell r="B3564" t="str">
            <v>AF.13113</v>
          </cell>
          <cell r="C3564" t="str">
            <v xml:space="preserve">BT gieáng nöôùc, gieáng caùp, vöõa BT ñaù 1x2 maùc 200, SN=2÷4cm </v>
          </cell>
          <cell r="D3564" t="str">
            <v>m³</v>
          </cell>
          <cell r="E3564">
            <v>1</v>
          </cell>
          <cell r="F3564">
            <v>435744</v>
          </cell>
          <cell r="G3564">
            <v>73409</v>
          </cell>
          <cell r="H3564">
            <v>12804</v>
          </cell>
        </row>
        <row r="3565">
          <cell r="B3565" t="str">
            <v>AF.13114</v>
          </cell>
          <cell r="C3565" t="str">
            <v xml:space="preserve">BT gieáng nöôùc, gieáng caùp, vöõa BT ñaù 1x2 maùc 250, SN=2÷4cm </v>
          </cell>
          <cell r="D3565" t="str">
            <v>m³</v>
          </cell>
          <cell r="E3565">
            <v>1</v>
          </cell>
          <cell r="F3565">
            <v>484203</v>
          </cell>
          <cell r="G3565">
            <v>73409</v>
          </cell>
          <cell r="H3565">
            <v>12804</v>
          </cell>
        </row>
        <row r="3566">
          <cell r="B3566" t="str">
            <v>AF.13115</v>
          </cell>
          <cell r="C3566" t="str">
            <v xml:space="preserve">BT gieáng nöôùc, gieáng caùp, vöõa BT ñaù 1x2 maùc 300, SN=2÷4cm </v>
          </cell>
          <cell r="D3566" t="str">
            <v>m³</v>
          </cell>
          <cell r="E3566">
            <v>1</v>
          </cell>
          <cell r="F3566">
            <v>526010</v>
          </cell>
          <cell r="G3566">
            <v>73409</v>
          </cell>
          <cell r="H3566">
            <v>12804</v>
          </cell>
        </row>
        <row r="3568">
          <cell r="B3568" t="str">
            <v>AF.13212</v>
          </cell>
          <cell r="C3568" t="str">
            <v>BT möông caùp, raõnh nöôùc, vöõa BT ñaù 1x2 maùc 150, SN=2÷4cm</v>
          </cell>
          <cell r="D3568" t="str">
            <v>m³</v>
          </cell>
          <cell r="E3568">
            <v>1</v>
          </cell>
          <cell r="F3568">
            <v>388846</v>
          </cell>
          <cell r="G3568">
            <v>87222</v>
          </cell>
          <cell r="H3568">
            <v>12804</v>
          </cell>
        </row>
        <row r="3569">
          <cell r="B3569" t="str">
            <v>AF.13213</v>
          </cell>
          <cell r="C3569" t="str">
            <v>BT möông caùp, raõnh nöôùc, vöõa BT ñaù 1x2 maùc 200, SN=2÷4cm</v>
          </cell>
          <cell r="D3569" t="str">
            <v>m³</v>
          </cell>
          <cell r="E3569">
            <v>1</v>
          </cell>
          <cell r="F3569">
            <v>435744</v>
          </cell>
          <cell r="G3569">
            <v>87222</v>
          </cell>
          <cell r="H3569">
            <v>12804</v>
          </cell>
        </row>
        <row r="3570">
          <cell r="B3570" t="str">
            <v>AF.13214</v>
          </cell>
          <cell r="C3570" t="str">
            <v>BT möông caùp, raõnh nöôùc, vöõa BT ñaù 1x2 maùc 250, SN=2÷4cm</v>
          </cell>
          <cell r="D3570" t="str">
            <v>m³</v>
          </cell>
          <cell r="E3570">
            <v>1</v>
          </cell>
          <cell r="F3570">
            <v>484203</v>
          </cell>
          <cell r="G3570">
            <v>87222</v>
          </cell>
          <cell r="H3570">
            <v>12804</v>
          </cell>
        </row>
        <row r="3571">
          <cell r="B3571" t="str">
            <v>AF.13215</v>
          </cell>
          <cell r="C3571" t="str">
            <v>BT möông caùp, raõnh nöôùc, vöõa BT ñaù 1x2 maùc 300, SN=2÷4cm</v>
          </cell>
          <cell r="D3571" t="str">
            <v>m³</v>
          </cell>
          <cell r="E3571">
            <v>1</v>
          </cell>
          <cell r="F3571">
            <v>526010</v>
          </cell>
          <cell r="G3571">
            <v>87222</v>
          </cell>
          <cell r="H3571">
            <v>12804</v>
          </cell>
        </row>
        <row r="3573">
          <cell r="B3573" t="str">
            <v>AF.13312</v>
          </cell>
          <cell r="C3573" t="str">
            <v>BT oáng xi phoâng, oáng phun, oáng buy coù Þoáng &lt;=100cm, vöõa BT ñaù 1x2 maùc 150, SN=2÷4cm</v>
          </cell>
          <cell r="D3573" t="str">
            <v>m³</v>
          </cell>
          <cell r="E3573">
            <v>1</v>
          </cell>
          <cell r="F3573">
            <v>649496</v>
          </cell>
          <cell r="G3573">
            <v>167735</v>
          </cell>
          <cell r="H3573">
            <v>22874</v>
          </cell>
        </row>
        <row r="3574">
          <cell r="B3574" t="str">
            <v>AF.13313</v>
          </cell>
          <cell r="C3574" t="str">
            <v>BT oáng xi phoâng, oáng phun, oáng buy coù Þoáng &lt;=100cm, vöõa BT ñaù 1x2 maùc 200, SN=2÷4cm</v>
          </cell>
          <cell r="D3574" t="str">
            <v>m³</v>
          </cell>
          <cell r="E3574">
            <v>1</v>
          </cell>
          <cell r="F3574">
            <v>697529</v>
          </cell>
          <cell r="G3574">
            <v>167735</v>
          </cell>
          <cell r="H3574">
            <v>22874</v>
          </cell>
        </row>
        <row r="3575">
          <cell r="B3575" t="str">
            <v>AF.13314</v>
          </cell>
          <cell r="C3575" t="str">
            <v>BT oáng xi phoâng, oáng phun, oáng buy coù Þoáng &lt;=100cm, vöõa BT ñaù 1x2 maùc 250, SN=2÷4cm</v>
          </cell>
          <cell r="D3575" t="str">
            <v>m³</v>
          </cell>
          <cell r="E3575">
            <v>1</v>
          </cell>
          <cell r="F3575">
            <v>747179</v>
          </cell>
          <cell r="G3575">
            <v>167735</v>
          </cell>
          <cell r="H3575">
            <v>22874</v>
          </cell>
        </row>
        <row r="3576">
          <cell r="B3576" t="str">
            <v>AF.13315</v>
          </cell>
          <cell r="C3576" t="str">
            <v>BT oáng xi phoâng, oáng phun, oáng buy coù Þoáng &lt;=100cm, vöõa BT ñaù 1x2 maùc 300, SN=2÷4cm</v>
          </cell>
          <cell r="D3576" t="str">
            <v>m³</v>
          </cell>
          <cell r="E3576">
            <v>1</v>
          </cell>
          <cell r="F3576">
            <v>790005</v>
          </cell>
          <cell r="G3576">
            <v>167735</v>
          </cell>
          <cell r="H3576">
            <v>22874</v>
          </cell>
        </row>
        <row r="3577">
          <cell r="B3577" t="str">
            <v>AF.13322</v>
          </cell>
          <cell r="C3577" t="str">
            <v>BT oáng xi phoâng, oáng phun, oáng buy coù Þoáng &gt;100cm vaø &lt;=200cm, vöõa BT ñaù 1x2 maùc 150, SN=2÷4cm</v>
          </cell>
          <cell r="D3577" t="str">
            <v>m³</v>
          </cell>
          <cell r="E3577">
            <v>1</v>
          </cell>
          <cell r="F3577">
            <v>614648</v>
          </cell>
          <cell r="G3577">
            <v>141687</v>
          </cell>
          <cell r="H3577">
            <v>22874</v>
          </cell>
        </row>
        <row r="3578">
          <cell r="B3578" t="str">
            <v>AF.13323</v>
          </cell>
          <cell r="C3578" t="str">
            <v>BT oáng xi phoâng, oáng phun, oáng buy coù Þoáng &gt;100cm vaø &lt;=200cm, vöõa BT ñaù 1x2 maùc 200, SN=2÷4cm</v>
          </cell>
          <cell r="D3578" t="str">
            <v>m³</v>
          </cell>
          <cell r="E3578">
            <v>1</v>
          </cell>
          <cell r="F3578">
            <v>662680</v>
          </cell>
          <cell r="G3578">
            <v>141687</v>
          </cell>
          <cell r="H3578">
            <v>22874</v>
          </cell>
        </row>
        <row r="3579">
          <cell r="B3579" t="str">
            <v>AF.13324</v>
          </cell>
          <cell r="C3579" t="str">
            <v>BT oáng xi phoâng, oáng phun, oáng buy coù Þoáng &gt;100cm vaø &lt;=200cm, vöõa BT ñaù 1x2 maùc 250, SN=2÷4cm</v>
          </cell>
          <cell r="D3579" t="str">
            <v>m³</v>
          </cell>
          <cell r="E3579">
            <v>1</v>
          </cell>
          <cell r="F3579">
            <v>712330</v>
          </cell>
          <cell r="G3579">
            <v>141687</v>
          </cell>
          <cell r="H3579">
            <v>22874</v>
          </cell>
        </row>
        <row r="3580">
          <cell r="B3580" t="str">
            <v>AF.13325</v>
          </cell>
          <cell r="C3580" t="str">
            <v>BT oáng xi phoâng, oáng phun, oáng buy coù Þoáng &gt;100cm vaø &lt;=200cm, vöõa BT ñaù 1x2 maùc 300, SN=2÷4cm</v>
          </cell>
          <cell r="D3580" t="str">
            <v>m³</v>
          </cell>
          <cell r="E3580">
            <v>1</v>
          </cell>
          <cell r="F3580">
            <v>755156</v>
          </cell>
          <cell r="G3580">
            <v>141687</v>
          </cell>
          <cell r="H3580">
            <v>22874</v>
          </cell>
        </row>
        <row r="3581">
          <cell r="B3581" t="str">
            <v>AF.13332</v>
          </cell>
          <cell r="C3581" t="str">
            <v>BT oáng xi phoâng, oáng phun, oáng buy coù Þoáng &gt; 200cm, vöõa BT ñaù 1x2 maùc 150, SN=2÷4cm</v>
          </cell>
          <cell r="D3581" t="str">
            <v>m³</v>
          </cell>
          <cell r="E3581">
            <v>1</v>
          </cell>
          <cell r="F3581">
            <v>540909</v>
          </cell>
          <cell r="G3581">
            <v>134977</v>
          </cell>
          <cell r="H3581">
            <v>22874</v>
          </cell>
        </row>
        <row r="3582">
          <cell r="B3582" t="str">
            <v>AF.13333</v>
          </cell>
          <cell r="C3582" t="str">
            <v>BT oáng xi phoâng, oáng phun, oáng buy coù Þoáng &gt; 200cm, vöõa BT ñaù 1x2 maùc 200, SN=2÷4cm</v>
          </cell>
          <cell r="D3582" t="str">
            <v>m³</v>
          </cell>
          <cell r="E3582">
            <v>1</v>
          </cell>
          <cell r="F3582">
            <v>588942</v>
          </cell>
          <cell r="G3582">
            <v>134977</v>
          </cell>
          <cell r="H3582">
            <v>22874</v>
          </cell>
        </row>
        <row r="3583">
          <cell r="B3583" t="str">
            <v>AF.13334</v>
          </cell>
          <cell r="C3583" t="str">
            <v>BT oáng xi phoâng, oáng phun, oáng buy coù Þoáng &gt; 200cm, vöõa BT ñaù 1x2 maùc 250, SN=2÷4cm</v>
          </cell>
          <cell r="D3583" t="str">
            <v>m³</v>
          </cell>
          <cell r="E3583">
            <v>1</v>
          </cell>
          <cell r="F3583">
            <v>638592</v>
          </cell>
          <cell r="G3583">
            <v>134977</v>
          </cell>
          <cell r="H3583">
            <v>22874</v>
          </cell>
        </row>
        <row r="3584">
          <cell r="B3584" t="str">
            <v>AF.13335</v>
          </cell>
          <cell r="C3584" t="str">
            <v>BT oáng xi phoâng, oáng phun, oáng buy coù Þoáng &gt; 200cm, vöõa BT ñaù 1x2 maùc 300, SN=2÷4cm</v>
          </cell>
          <cell r="D3584" t="str">
            <v>m³</v>
          </cell>
          <cell r="E3584">
            <v>1</v>
          </cell>
          <cell r="F3584">
            <v>681418</v>
          </cell>
          <cell r="G3584">
            <v>134977</v>
          </cell>
          <cell r="H3584">
            <v>22874</v>
          </cell>
        </row>
        <row r="3586">
          <cell r="B3586" t="str">
            <v>AF.13412</v>
          </cell>
          <cell r="C3586" t="str">
            <v>BT oáng coáng hình hoäp, vöõa BT ñaù 1x2 maùc 150, SN=2÷4cm</v>
          </cell>
          <cell r="D3586" t="str">
            <v>m³</v>
          </cell>
          <cell r="E3586">
            <v>1</v>
          </cell>
          <cell r="F3586">
            <v>540909</v>
          </cell>
          <cell r="G3586">
            <v>124321</v>
          </cell>
          <cell r="H3586">
            <v>17783</v>
          </cell>
        </row>
        <row r="3587">
          <cell r="B3587" t="str">
            <v>AF.13413</v>
          </cell>
          <cell r="C3587" t="str">
            <v>BT oáng coáng hình hoäp, vöõa BT ñaù 1x2 maùc 200, SN=2÷4cm</v>
          </cell>
          <cell r="D3587" t="str">
            <v>m³</v>
          </cell>
          <cell r="E3587">
            <v>1</v>
          </cell>
          <cell r="F3587">
            <v>588942</v>
          </cell>
          <cell r="G3587">
            <v>124321</v>
          </cell>
          <cell r="H3587">
            <v>17783</v>
          </cell>
        </row>
        <row r="3588">
          <cell r="B3588" t="str">
            <v>AF.13414</v>
          </cell>
          <cell r="C3588" t="str">
            <v>BT oáng coáng hình hoäp, vöõa BT ñaù 1x2 maùc 250, SN=2÷4cm</v>
          </cell>
          <cell r="D3588" t="str">
            <v>m³</v>
          </cell>
          <cell r="E3588">
            <v>1</v>
          </cell>
          <cell r="F3588">
            <v>638592</v>
          </cell>
          <cell r="G3588">
            <v>124321</v>
          </cell>
          <cell r="H3588">
            <v>17783</v>
          </cell>
        </row>
        <row r="3589">
          <cell r="B3589" t="str">
            <v>AF.13415</v>
          </cell>
          <cell r="C3589" t="str">
            <v>BT oáng coáng hình hoäp, vöõa BT ñaù 1x2 maùc 300, SN=2÷4cm</v>
          </cell>
          <cell r="D3589" t="str">
            <v>m³</v>
          </cell>
          <cell r="E3589">
            <v>1</v>
          </cell>
          <cell r="F3589">
            <v>681418</v>
          </cell>
          <cell r="G3589">
            <v>124321</v>
          </cell>
          <cell r="H3589">
            <v>17783</v>
          </cell>
        </row>
        <row r="3591">
          <cell r="B3591" t="str">
            <v>AF.14112</v>
          </cell>
          <cell r="C3591" t="str">
            <v>BT moùng, moá, truï caàu ôû treân caïn, vöõa BT ñaù 1x2 maùc 150, SN=2÷4cm</v>
          </cell>
          <cell r="D3591" t="str">
            <v>m³</v>
          </cell>
          <cell r="E3591">
            <v>1</v>
          </cell>
          <cell r="F3591">
            <v>392696</v>
          </cell>
          <cell r="G3591">
            <v>123710</v>
          </cell>
          <cell r="H3591">
            <v>71052</v>
          </cell>
        </row>
        <row r="3592">
          <cell r="B3592" t="str">
            <v>AF.14113</v>
          </cell>
          <cell r="C3592" t="str">
            <v>BT moùng, moá, truï caàu ôû treân caïn, vöõa BT ñaù 1x2 maùc 200, SN=2÷4cm</v>
          </cell>
          <cell r="D3592" t="str">
            <v>m³</v>
          </cell>
          <cell r="E3592">
            <v>1</v>
          </cell>
          <cell r="F3592">
            <v>440058</v>
          </cell>
          <cell r="G3592">
            <v>123710</v>
          </cell>
          <cell r="H3592">
            <v>71052</v>
          </cell>
        </row>
        <row r="3593">
          <cell r="B3593" t="str">
            <v>AF.14114</v>
          </cell>
          <cell r="C3593" t="str">
            <v>BT moùng, moá, truï caàu ôû treân caïn, vöõa BT ñaù 1x2 maùc 250, SN=2÷4cm</v>
          </cell>
          <cell r="D3593" t="str">
            <v>m³</v>
          </cell>
          <cell r="E3593">
            <v>1</v>
          </cell>
          <cell r="F3593">
            <v>489007</v>
          </cell>
          <cell r="G3593">
            <v>123710</v>
          </cell>
          <cell r="H3593">
            <v>71052</v>
          </cell>
        </row>
        <row r="3594">
          <cell r="B3594" t="str">
            <v>AF.14115</v>
          </cell>
          <cell r="C3594" t="str">
            <v>BT moùng, moá, truï caàu ôû treân caïn, vöõa BT ñaù 1x2 maùc 300, SN=2÷4cm</v>
          </cell>
          <cell r="D3594" t="str">
            <v>m³</v>
          </cell>
          <cell r="E3594">
            <v>1</v>
          </cell>
          <cell r="F3594">
            <v>531218</v>
          </cell>
          <cell r="G3594">
            <v>123710</v>
          </cell>
          <cell r="H3594">
            <v>71052</v>
          </cell>
        </row>
        <row r="3596">
          <cell r="B3596" t="str">
            <v>AF.14116</v>
          </cell>
          <cell r="C3596" t="str">
            <v>BT moùng, moá, truï caàu ôû treân caïn, vöõa BT ñaù 2x4 maùc 150, SN=2÷4cm</v>
          </cell>
          <cell r="D3596" t="str">
            <v>m³</v>
          </cell>
          <cell r="E3596">
            <v>1</v>
          </cell>
          <cell r="F3596">
            <v>371020</v>
          </cell>
          <cell r="G3596">
            <v>123710</v>
          </cell>
          <cell r="H3596">
            <v>71052</v>
          </cell>
        </row>
        <row r="3597">
          <cell r="B3597" t="str">
            <v>AF.14117</v>
          </cell>
          <cell r="C3597" t="str">
            <v>BT moùng, moá, truï caàu ôû treân caïn, vöõa BT ñaù 2x4 maùc 200, SN=2÷4cm</v>
          </cell>
          <cell r="D3597" t="str">
            <v>m³</v>
          </cell>
          <cell r="E3597">
            <v>1</v>
          </cell>
          <cell r="F3597">
            <v>415531</v>
          </cell>
          <cell r="G3597">
            <v>123710</v>
          </cell>
          <cell r="H3597">
            <v>71052</v>
          </cell>
        </row>
        <row r="3598">
          <cell r="B3598" t="str">
            <v>AF.14118</v>
          </cell>
          <cell r="C3598" t="str">
            <v>BT moùng, moá, truï caàu ôû treân caïn, vöõa BT ñaù 2x4 maùc 250, SN=2÷4cm</v>
          </cell>
          <cell r="D3598" t="str">
            <v>m³</v>
          </cell>
          <cell r="E3598">
            <v>1</v>
          </cell>
          <cell r="F3598">
            <v>462900</v>
          </cell>
          <cell r="G3598">
            <v>123710</v>
          </cell>
          <cell r="H3598">
            <v>71052</v>
          </cell>
        </row>
        <row r="3600">
          <cell r="B3600" t="str">
            <v>AF.14122</v>
          </cell>
          <cell r="C3600" t="str">
            <v>BT moùng, moá, truï caàu ôû döôùi nöôùc, vöõa BT ñaù 1x2 maùc 150, SN=2÷4cm</v>
          </cell>
          <cell r="D3600" t="str">
            <v>m³</v>
          </cell>
          <cell r="E3600">
            <v>1</v>
          </cell>
          <cell r="F3600">
            <v>392696</v>
          </cell>
          <cell r="G3600">
            <v>148367</v>
          </cell>
          <cell r="H3600">
            <v>301649</v>
          </cell>
        </row>
        <row r="3601">
          <cell r="B3601" t="str">
            <v>AF.14123</v>
          </cell>
          <cell r="C3601" t="str">
            <v>BT moùng, moá, truï caàu ôû döôùi nöôùc, vöõa BT ñaù 1x2 maùc 200, SN=2÷4cm</v>
          </cell>
          <cell r="D3601" t="str">
            <v>m³</v>
          </cell>
          <cell r="E3601">
            <v>1</v>
          </cell>
          <cell r="F3601">
            <v>440058</v>
          </cell>
          <cell r="G3601">
            <v>148367</v>
          </cell>
          <cell r="H3601">
            <v>301649</v>
          </cell>
        </row>
        <row r="3602">
          <cell r="B3602" t="str">
            <v>AF.14124</v>
          </cell>
          <cell r="C3602" t="str">
            <v>BT moùng, moá, truï caàu ôû döôùi nöôùc, vöõa BT ñaù 1x2 maùc 250, SN=2÷4cm</v>
          </cell>
          <cell r="D3602" t="str">
            <v>m³</v>
          </cell>
          <cell r="E3602">
            <v>1</v>
          </cell>
          <cell r="F3602">
            <v>489007</v>
          </cell>
          <cell r="G3602">
            <v>148367</v>
          </cell>
          <cell r="H3602">
            <v>301649</v>
          </cell>
        </row>
        <row r="3603">
          <cell r="B3603" t="str">
            <v>AF.14125</v>
          </cell>
          <cell r="C3603" t="str">
            <v>BT moùng, moá, truï caàu ôû döôùi nöôùc, vöõa BT ñaù 1x2 maùc 300, SN=2÷4cm</v>
          </cell>
          <cell r="D3603" t="str">
            <v>m³</v>
          </cell>
          <cell r="E3603">
            <v>1</v>
          </cell>
          <cell r="F3603">
            <v>531218</v>
          </cell>
          <cell r="G3603">
            <v>148367</v>
          </cell>
          <cell r="H3603">
            <v>301649</v>
          </cell>
        </row>
        <row r="3605">
          <cell r="B3605" t="str">
            <v>AF.14126</v>
          </cell>
          <cell r="C3605" t="str">
            <v>BT moùng, moá, truï caàu ôû döôùi nöôùc, vöõa BT ñaù 2x4 maùc 200, SN=2÷4cm</v>
          </cell>
          <cell r="D3605" t="str">
            <v>m³</v>
          </cell>
          <cell r="E3605">
            <v>1</v>
          </cell>
          <cell r="F3605">
            <v>415531</v>
          </cell>
          <cell r="G3605">
            <v>148367</v>
          </cell>
          <cell r="H3605">
            <v>301649</v>
          </cell>
        </row>
        <row r="3606">
          <cell r="B3606" t="str">
            <v>AF.14127</v>
          </cell>
          <cell r="C3606" t="str">
            <v>BT moùng, moá, truï caàu ôû döôùi nöôùc, vöõa BT ñaù 2x4 maùc 250, SN=2÷4cm</v>
          </cell>
          <cell r="D3606" t="str">
            <v>m³</v>
          </cell>
          <cell r="E3606">
            <v>1</v>
          </cell>
          <cell r="F3606">
            <v>462900</v>
          </cell>
          <cell r="G3606">
            <v>148367</v>
          </cell>
          <cell r="H3606">
            <v>301649</v>
          </cell>
        </row>
        <row r="3607">
          <cell r="B3607" t="str">
            <v>AF.14128</v>
          </cell>
          <cell r="C3607" t="str">
            <v>BT moùng, moá, truï caàu ôû döôùi nöôùc, vöõa BT ñaù 2x4 maùc 300, SN=2÷4cm</v>
          </cell>
          <cell r="D3607" t="str">
            <v>m³</v>
          </cell>
          <cell r="E3607">
            <v>1</v>
          </cell>
          <cell r="F3607">
            <v>517548</v>
          </cell>
          <cell r="G3607">
            <v>148367</v>
          </cell>
          <cell r="H3607">
            <v>301649</v>
          </cell>
        </row>
        <row r="3608">
          <cell r="B3608" t="str">
            <v>AF.14132</v>
          </cell>
          <cell r="C3608" t="str">
            <v>BT moùng, moá, truï caàu ôû treân caïn, vöõa BT ñaù 2x4 maùc 150, SN=2÷4cm</v>
          </cell>
          <cell r="D3608" t="str">
            <v>m³</v>
          </cell>
          <cell r="E3608">
            <v>1</v>
          </cell>
          <cell r="F3608">
            <v>371023</v>
          </cell>
          <cell r="G3608">
            <v>123710</v>
          </cell>
          <cell r="H3608">
            <v>71052</v>
          </cell>
        </row>
        <row r="3609">
          <cell r="B3609" t="str">
            <v>AF.14133</v>
          </cell>
          <cell r="C3609" t="str">
            <v>BT moùng, moá, truï caàu ôû treân caïn, vöõa BT ñaù 2x4 maùc 200, SN=2÷4cm</v>
          </cell>
          <cell r="D3609" t="str">
            <v>m³</v>
          </cell>
          <cell r="E3609">
            <v>1</v>
          </cell>
          <cell r="F3609">
            <v>415539</v>
          </cell>
          <cell r="G3609">
            <v>123710</v>
          </cell>
          <cell r="H3609">
            <v>71052</v>
          </cell>
        </row>
        <row r="3610">
          <cell r="B3610" t="str">
            <v>AF.14134</v>
          </cell>
          <cell r="C3610" t="str">
            <v>BT moùng, moá, truï caàu ôû treân caïn, vöõa BT ñaù 2x4 maùc 250, SN=2÷4cm</v>
          </cell>
          <cell r="D3610" t="str">
            <v>m³</v>
          </cell>
          <cell r="E3610">
            <v>1</v>
          </cell>
          <cell r="F3610">
            <v>462900</v>
          </cell>
          <cell r="G3610">
            <v>123710</v>
          </cell>
          <cell r="H3610">
            <v>71052</v>
          </cell>
        </row>
        <row r="3611">
          <cell r="B3611" t="str">
            <v>AF.14135</v>
          </cell>
          <cell r="C3611" t="str">
            <v>BT moùng, moá, truï caàu ôû treân caïn, vöõa BT ñaù 2x4 maùc 300, SN=2÷4cm</v>
          </cell>
          <cell r="D3611" t="str">
            <v>m³</v>
          </cell>
          <cell r="E3611">
            <v>1</v>
          </cell>
          <cell r="F3611">
            <v>517555</v>
          </cell>
          <cell r="G3611">
            <v>123710</v>
          </cell>
          <cell r="H3611">
            <v>71052</v>
          </cell>
        </row>
        <row r="3613">
          <cell r="B3613" t="str">
            <v>AF.14136</v>
          </cell>
          <cell r="C3613" t="str">
            <v>BT moùng, moá, truï caàu ôû döôùi nöôùc Vöõa BT maùc 200, ñaù 4x6cm, SN=2÷4cm</v>
          </cell>
          <cell r="D3613" t="str">
            <v>m³</v>
          </cell>
          <cell r="E3613">
            <v>1</v>
          </cell>
          <cell r="F3613">
            <v>396534</v>
          </cell>
          <cell r="G3613">
            <v>148367</v>
          </cell>
          <cell r="H3613">
            <v>301649</v>
          </cell>
        </row>
        <row r="3614">
          <cell r="B3614" t="str">
            <v>AF.14137</v>
          </cell>
          <cell r="C3614" t="str">
            <v>BT moùng, moá, truï caàu ôû döôùi nöôùc Vöõa BT maùc 250, ñaù 4x6cm, SN=2÷4cm</v>
          </cell>
          <cell r="D3614" t="str">
            <v>m³</v>
          </cell>
          <cell r="E3614">
            <v>1</v>
          </cell>
          <cell r="F3614">
            <v>440993</v>
          </cell>
          <cell r="G3614">
            <v>148367</v>
          </cell>
          <cell r="H3614">
            <v>301649</v>
          </cell>
        </row>
        <row r="3615">
          <cell r="B3615" t="str">
            <v>AF.14138</v>
          </cell>
          <cell r="C3615" t="str">
            <v>BT moùng, moá, truï caàu ôû döôùi nöôùc Vöõa BT maùc 300, ñaù 4x6cm, SN=2÷4cm</v>
          </cell>
          <cell r="D3615" t="str">
            <v>m³</v>
          </cell>
          <cell r="E3615">
            <v>1</v>
          </cell>
          <cell r="F3615">
            <v>487647</v>
          </cell>
          <cell r="G3615">
            <v>148367</v>
          </cell>
          <cell r="H3615">
            <v>301649</v>
          </cell>
        </row>
        <row r="3617">
          <cell r="B3617" t="str">
            <v>AF.14142</v>
          </cell>
          <cell r="C3617" t="str">
            <v>BT moùng, moá, truï caàu ôû döôùi nöôùc, vöõa BT ñaù 2x4 maùc 150, SN=2÷4cm</v>
          </cell>
          <cell r="D3617" t="str">
            <v>m³</v>
          </cell>
          <cell r="E3617">
            <v>1</v>
          </cell>
          <cell r="F3617">
            <v>371023</v>
          </cell>
          <cell r="G3617">
            <v>148367</v>
          </cell>
          <cell r="H3617">
            <v>301649</v>
          </cell>
        </row>
        <row r="3618">
          <cell r="B3618" t="str">
            <v>AF.14143</v>
          </cell>
          <cell r="C3618" t="str">
            <v>BT moùng, moá, truï caàu ôû döôùi nöôùc, vöõa BT ñaù 2x4 maùc 200, SN=2÷4cm</v>
          </cell>
          <cell r="D3618" t="str">
            <v>m³</v>
          </cell>
          <cell r="E3618">
            <v>1</v>
          </cell>
          <cell r="F3618">
            <v>415539</v>
          </cell>
          <cell r="G3618">
            <v>148367</v>
          </cell>
          <cell r="H3618">
            <v>301649</v>
          </cell>
        </row>
        <row r="3619">
          <cell r="B3619" t="str">
            <v>AF.14144</v>
          </cell>
          <cell r="C3619" t="str">
            <v>BT moùng, moá, truï caàu ôû döôùi nöôùc, vöõa BT ñaù 2x4 maùc 250, SN=2÷4cm</v>
          </cell>
          <cell r="D3619" t="str">
            <v>m³</v>
          </cell>
          <cell r="E3619">
            <v>1</v>
          </cell>
          <cell r="F3619">
            <v>462900</v>
          </cell>
          <cell r="G3619">
            <v>148367</v>
          </cell>
          <cell r="H3619">
            <v>301649</v>
          </cell>
        </row>
        <row r="3620">
          <cell r="B3620" t="str">
            <v>AF.14145</v>
          </cell>
          <cell r="C3620" t="str">
            <v>BT moùng, moá, truï caàu ôû döôùi nöôùc, vöõa BT ñaù 2x4 maùc 300, SN=2÷4cm</v>
          </cell>
          <cell r="D3620" t="str">
            <v>m³</v>
          </cell>
          <cell r="E3620">
            <v>1</v>
          </cell>
          <cell r="F3620">
            <v>517555</v>
          </cell>
          <cell r="G3620">
            <v>148367</v>
          </cell>
          <cell r="H3620">
            <v>301649</v>
          </cell>
        </row>
        <row r="3622">
          <cell r="B3622" t="str">
            <v>AF.14212</v>
          </cell>
          <cell r="C3622" t="str">
            <v>BT muõ moá ,muõ truï ôû treân caïn, vöõa BT ñaù 1x2 maùc 150, SN=2÷4cm</v>
          </cell>
          <cell r="D3622" t="str">
            <v>m³</v>
          </cell>
          <cell r="E3622">
            <v>1</v>
          </cell>
          <cell r="F3622">
            <v>392696</v>
          </cell>
          <cell r="G3622">
            <v>156869</v>
          </cell>
          <cell r="H3622">
            <v>71052</v>
          </cell>
        </row>
        <row r="3623">
          <cell r="B3623" t="str">
            <v>AF.14213</v>
          </cell>
          <cell r="C3623" t="str">
            <v>BT muõ moá ,muõ truï ôû treân caïn, vöõa BT ñaù 1x2 maùc 200, SN=2÷4cm</v>
          </cell>
          <cell r="D3623" t="str">
            <v>m³</v>
          </cell>
          <cell r="E3623">
            <v>1</v>
          </cell>
          <cell r="F3623">
            <v>440058</v>
          </cell>
          <cell r="G3623">
            <v>156869</v>
          </cell>
          <cell r="H3623">
            <v>71052</v>
          </cell>
        </row>
        <row r="3624">
          <cell r="B3624" t="str">
            <v>AF.14214</v>
          </cell>
          <cell r="C3624" t="str">
            <v>BT muõ moá ,muõ truï ôû treân caïn, vöõa BT ñaù 1x2 maùc 250, SN=2÷4cm</v>
          </cell>
          <cell r="D3624" t="str">
            <v>m³</v>
          </cell>
          <cell r="E3624">
            <v>1</v>
          </cell>
          <cell r="F3624">
            <v>489007</v>
          </cell>
          <cell r="G3624">
            <v>156869</v>
          </cell>
          <cell r="H3624">
            <v>71052</v>
          </cell>
        </row>
        <row r="3625">
          <cell r="B3625" t="str">
            <v>AF.14215</v>
          </cell>
          <cell r="C3625" t="str">
            <v>BT muõ moá ,muõ truï ôû treân caïn, vöõa BT ñaù 1x2 maùc 300, SN=2÷4cm</v>
          </cell>
          <cell r="D3625" t="str">
            <v>m³</v>
          </cell>
          <cell r="E3625">
            <v>1</v>
          </cell>
          <cell r="F3625">
            <v>531218</v>
          </cell>
          <cell r="G3625">
            <v>156869</v>
          </cell>
          <cell r="H3625">
            <v>71052</v>
          </cell>
        </row>
        <row r="3627">
          <cell r="B3627" t="str">
            <v>AF.14216</v>
          </cell>
          <cell r="C3627" t="str">
            <v>BT muõ moá ,muõ truï ôû treân caïn, vöõa BT ñaù 2x4 maùc 200, SN=2÷4cm</v>
          </cell>
          <cell r="D3627" t="str">
            <v>m³</v>
          </cell>
          <cell r="E3627">
            <v>1</v>
          </cell>
          <cell r="F3627">
            <v>415531</v>
          </cell>
          <cell r="G3627">
            <v>156869</v>
          </cell>
          <cell r="H3627">
            <v>71052</v>
          </cell>
        </row>
        <row r="3628">
          <cell r="B3628" t="str">
            <v>AF.14217</v>
          </cell>
          <cell r="C3628" t="str">
            <v>BT muõ moá ,muõ truï ôû treân caïn, vöõa BT ñaù 2x4 maùc 250, SN=2÷4cm</v>
          </cell>
          <cell r="D3628" t="str">
            <v>m³</v>
          </cell>
          <cell r="E3628">
            <v>1</v>
          </cell>
          <cell r="F3628">
            <v>462900</v>
          </cell>
          <cell r="G3628">
            <v>156869</v>
          </cell>
          <cell r="H3628">
            <v>71052</v>
          </cell>
        </row>
        <row r="3629">
          <cell r="B3629" t="str">
            <v>AF.14218</v>
          </cell>
          <cell r="C3629" t="str">
            <v>BT muõ moá ,muõ truï ôû treân caïn, vöõa BT ñaù 2x4 maùc 300, SN=2÷4cm</v>
          </cell>
          <cell r="D3629" t="str">
            <v>m³</v>
          </cell>
          <cell r="E3629">
            <v>1</v>
          </cell>
          <cell r="F3629">
            <v>517548</v>
          </cell>
          <cell r="G3629">
            <v>156869</v>
          </cell>
          <cell r="H3629">
            <v>71052</v>
          </cell>
        </row>
        <row r="3631">
          <cell r="B3631" t="str">
            <v>AF.14222</v>
          </cell>
          <cell r="C3631" t="str">
            <v>BT muõ moá, muõ truï ôû döôùi nöôùc, vöõa BT ñaù 1x2 maùc 150, SN=2÷4cm</v>
          </cell>
          <cell r="D3631" t="str">
            <v>m³</v>
          </cell>
          <cell r="E3631">
            <v>1</v>
          </cell>
          <cell r="F3631">
            <v>392696</v>
          </cell>
          <cell r="G3631">
            <v>177700</v>
          </cell>
          <cell r="H3631">
            <v>301649</v>
          </cell>
        </row>
        <row r="3632">
          <cell r="B3632" t="str">
            <v>AF.14223</v>
          </cell>
          <cell r="C3632" t="str">
            <v>BT muõ moá, muõ truï ôû döôùi nöôùc, vöõa BT ñaù 1x2 maùc 200, SN=2÷4cm</v>
          </cell>
          <cell r="D3632" t="str">
            <v>m³</v>
          </cell>
          <cell r="E3632">
            <v>1</v>
          </cell>
          <cell r="F3632">
            <v>440058</v>
          </cell>
          <cell r="G3632">
            <v>177700</v>
          </cell>
          <cell r="H3632">
            <v>301649</v>
          </cell>
        </row>
        <row r="3633">
          <cell r="B3633" t="str">
            <v>AF.14224</v>
          </cell>
          <cell r="C3633" t="str">
            <v>BT muõ moá, muõ truï ôû döôùi nöôùc, vöõa BT ñaù 1x2 maùc 250, SN=2÷4cm</v>
          </cell>
          <cell r="D3633" t="str">
            <v>m³</v>
          </cell>
          <cell r="E3633">
            <v>1</v>
          </cell>
          <cell r="F3633">
            <v>489007</v>
          </cell>
          <cell r="G3633">
            <v>177700</v>
          </cell>
          <cell r="H3633">
            <v>301649</v>
          </cell>
        </row>
        <row r="3634">
          <cell r="B3634" t="str">
            <v>AF.14225</v>
          </cell>
          <cell r="C3634" t="str">
            <v>BT muõ moá, muõ truï ôû döôùi nöôùc, vöõa BT ñaù 1x2 maùc 300, SN=2÷4cm</v>
          </cell>
          <cell r="D3634" t="str">
            <v>m³</v>
          </cell>
          <cell r="E3634">
            <v>1</v>
          </cell>
          <cell r="F3634">
            <v>531218</v>
          </cell>
          <cell r="G3634">
            <v>177700</v>
          </cell>
          <cell r="H3634">
            <v>301649</v>
          </cell>
        </row>
        <row r="3636">
          <cell r="B3636" t="str">
            <v>AF.14226</v>
          </cell>
          <cell r="C3636" t="str">
            <v>BT muõ moá, muõ truï ôû döôùi nöôùc, vöõa BT ñaù 2x4 maùc 200, SN=2÷4cm</v>
          </cell>
          <cell r="D3636" t="str">
            <v>m³</v>
          </cell>
          <cell r="E3636">
            <v>1</v>
          </cell>
          <cell r="F3636">
            <v>415531</v>
          </cell>
          <cell r="G3636">
            <v>177700</v>
          </cell>
          <cell r="H3636">
            <v>301649</v>
          </cell>
        </row>
        <row r="3637">
          <cell r="B3637" t="str">
            <v>AF.14227</v>
          </cell>
          <cell r="C3637" t="str">
            <v>BT muõ moá, muõ truï ôû döôùi nöôùc, vöõa BT ñaù 2x4 maùc 250, SN=2÷4cm</v>
          </cell>
          <cell r="D3637" t="str">
            <v>m³</v>
          </cell>
          <cell r="E3637">
            <v>1</v>
          </cell>
          <cell r="F3637">
            <v>462900</v>
          </cell>
          <cell r="G3637">
            <v>177700</v>
          </cell>
          <cell r="H3637">
            <v>301649</v>
          </cell>
        </row>
        <row r="3638">
          <cell r="B3638" t="str">
            <v>AF.14228</v>
          </cell>
          <cell r="C3638" t="str">
            <v>BT muõ moá, muõ truï ôû döôùi nöôùc, vöõa BT ñaù 2x4 maùc 300, SN=2÷4cm</v>
          </cell>
          <cell r="D3638" t="str">
            <v>m³</v>
          </cell>
          <cell r="E3638">
            <v>1</v>
          </cell>
          <cell r="F3638">
            <v>517548</v>
          </cell>
          <cell r="G3638">
            <v>177700</v>
          </cell>
          <cell r="H3638">
            <v>301649</v>
          </cell>
        </row>
        <row r="3639">
          <cell r="B3639" t="str">
            <v>AF.14232</v>
          </cell>
          <cell r="C3639" t="str">
            <v>BT muõ moá ,muõ truï ôû treân caïn, vöõa BT ñaù 2x4 maùc 150, SN=2÷4cm</v>
          </cell>
          <cell r="D3639" t="str">
            <v>m³</v>
          </cell>
          <cell r="E3639">
            <v>1</v>
          </cell>
          <cell r="F3639">
            <v>371023</v>
          </cell>
          <cell r="G3639">
            <v>156869</v>
          </cell>
          <cell r="H3639">
            <v>71052</v>
          </cell>
        </row>
        <row r="3640">
          <cell r="B3640" t="str">
            <v>AF.14233</v>
          </cell>
          <cell r="C3640" t="str">
            <v>BT muõ moá ,muõ truï ôû treân caïn, vöõa BT ñaù 2x4 maùc 200, SN=2÷4cm</v>
          </cell>
          <cell r="D3640" t="str">
            <v>m³</v>
          </cell>
          <cell r="E3640">
            <v>1</v>
          </cell>
          <cell r="F3640">
            <v>415539</v>
          </cell>
          <cell r="G3640">
            <v>156869</v>
          </cell>
          <cell r="H3640">
            <v>71052</v>
          </cell>
        </row>
        <row r="3641">
          <cell r="B3641" t="str">
            <v>AF.14234</v>
          </cell>
          <cell r="C3641" t="str">
            <v>BT muõ moá ,muõ truï ôû treân caïn, vöõa BT ñaù 2x4 maùc 250, SN=2÷4cm</v>
          </cell>
          <cell r="D3641" t="str">
            <v>m³</v>
          </cell>
          <cell r="E3641">
            <v>1</v>
          </cell>
          <cell r="F3641">
            <v>462900</v>
          </cell>
          <cell r="G3641">
            <v>156869</v>
          </cell>
          <cell r="H3641">
            <v>71052</v>
          </cell>
        </row>
        <row r="3642">
          <cell r="B3642" t="str">
            <v>AF.14235</v>
          </cell>
          <cell r="C3642" t="str">
            <v>BT muõ moá ,muõ truï ôû treân caïn, vöõa BT ñaù 2x4 maùc 300, SN=2÷4cm</v>
          </cell>
          <cell r="D3642" t="str">
            <v>m³</v>
          </cell>
          <cell r="E3642">
            <v>1</v>
          </cell>
          <cell r="F3642">
            <v>517555</v>
          </cell>
          <cell r="G3642">
            <v>156869</v>
          </cell>
          <cell r="H3642">
            <v>71052</v>
          </cell>
        </row>
        <row r="3643">
          <cell r="B3643" t="str">
            <v>AF.14242</v>
          </cell>
          <cell r="C3643" t="str">
            <v>BT muõ moá, muõ truï ôû döôùi nöôùc, vöõa BT ñaù 2x4 maùc 150, SN=2÷4cm</v>
          </cell>
          <cell r="D3643" t="str">
            <v>m³</v>
          </cell>
          <cell r="E3643">
            <v>1</v>
          </cell>
          <cell r="F3643">
            <v>371023</v>
          </cell>
          <cell r="G3643">
            <v>177700</v>
          </cell>
          <cell r="H3643">
            <v>301649</v>
          </cell>
        </row>
        <row r="3644">
          <cell r="B3644" t="str">
            <v>AF.14243</v>
          </cell>
          <cell r="C3644" t="str">
            <v>BT muõ moá, muõ truï ôû döôùi nöôùc, vöõa BT ñaù 2x4 maùc 200, SN=2÷4cm</v>
          </cell>
          <cell r="D3644" t="str">
            <v>m³</v>
          </cell>
          <cell r="E3644">
            <v>1</v>
          </cell>
          <cell r="F3644">
            <v>415539</v>
          </cell>
          <cell r="G3644">
            <v>177700</v>
          </cell>
          <cell r="H3644">
            <v>301649</v>
          </cell>
        </row>
        <row r="3645">
          <cell r="B3645" t="str">
            <v>AF.14244</v>
          </cell>
          <cell r="C3645" t="str">
            <v>BT muõ moá, muõ truï ôû döôùi nöôùc, vöõa BT ñaù 2x4 maùc 250, SN=2÷4cm</v>
          </cell>
          <cell r="D3645" t="str">
            <v>m³</v>
          </cell>
          <cell r="E3645">
            <v>1</v>
          </cell>
          <cell r="F3645">
            <v>462900</v>
          </cell>
          <cell r="G3645">
            <v>177700</v>
          </cell>
          <cell r="H3645">
            <v>301649</v>
          </cell>
        </row>
        <row r="3646">
          <cell r="B3646" t="str">
            <v>AF.14245</v>
          </cell>
          <cell r="C3646" t="str">
            <v>BT muõ moá, muõ truï ôû döôùi nöôùc, vöõa BT ñaù 2x4 maùc 300, SN=2÷4cm</v>
          </cell>
          <cell r="D3646" t="str">
            <v>m³</v>
          </cell>
          <cell r="E3646">
            <v>1</v>
          </cell>
          <cell r="F3646">
            <v>517555</v>
          </cell>
          <cell r="G3646">
            <v>177700</v>
          </cell>
          <cell r="H3646">
            <v>301649</v>
          </cell>
        </row>
        <row r="3648">
          <cell r="B3648" t="str">
            <v>AF.14312</v>
          </cell>
          <cell r="C3648" t="str">
            <v>BT maët caàu, vöõa BT ñaù 1x2 maùc 150, SN=2÷4cm</v>
          </cell>
          <cell r="D3648" t="str">
            <v>m³</v>
          </cell>
          <cell r="E3648">
            <v>1</v>
          </cell>
          <cell r="F3648">
            <v>400396</v>
          </cell>
          <cell r="G3648">
            <v>110508</v>
          </cell>
          <cell r="H3648">
            <v>18123</v>
          </cell>
        </row>
        <row r="3649">
          <cell r="B3649" t="str">
            <v>AF.14313</v>
          </cell>
          <cell r="C3649" t="str">
            <v>BT maët caàu, vöõa BT ñaù 1x2 maùc 200, SN=2÷4cm</v>
          </cell>
          <cell r="D3649" t="str">
            <v>m³</v>
          </cell>
          <cell r="E3649">
            <v>1</v>
          </cell>
          <cell r="F3649">
            <v>448687</v>
          </cell>
          <cell r="G3649">
            <v>110508</v>
          </cell>
          <cell r="H3649">
            <v>18123</v>
          </cell>
        </row>
        <row r="3650">
          <cell r="B3650" t="str">
            <v>AF.14314</v>
          </cell>
          <cell r="C3650" t="str">
            <v>BT maët caàu, vöõa BT ñaù 1x2 maùc 250, SN=2÷4cm</v>
          </cell>
          <cell r="D3650" t="str">
            <v>m³</v>
          </cell>
          <cell r="E3650">
            <v>1</v>
          </cell>
          <cell r="F3650">
            <v>498585</v>
          </cell>
          <cell r="G3650">
            <v>110508</v>
          </cell>
          <cell r="H3650">
            <v>18123</v>
          </cell>
        </row>
        <row r="3651">
          <cell r="B3651" t="str">
            <v>AF.14315</v>
          </cell>
          <cell r="C3651" t="str">
            <v>BT maët caàu, vöõa BT ñaù 1x2 maùc 300, SN=2÷4cm</v>
          </cell>
          <cell r="D3651" t="str">
            <v>m³</v>
          </cell>
          <cell r="E3651">
            <v>1</v>
          </cell>
          <cell r="F3651">
            <v>541634</v>
          </cell>
          <cell r="G3651">
            <v>110508</v>
          </cell>
          <cell r="H3651">
            <v>18123</v>
          </cell>
        </row>
        <row r="3652">
          <cell r="B3652" t="str">
            <v>AF.14322</v>
          </cell>
          <cell r="C3652" t="str">
            <v>BT lan can, gôø chaén, vöõa BT ñaù 1x2 maùc 150, SN=2÷4cm</v>
          </cell>
          <cell r="D3652" t="str">
            <v>m³</v>
          </cell>
          <cell r="E3652">
            <v>1</v>
          </cell>
          <cell r="F3652">
            <v>400396</v>
          </cell>
          <cell r="G3652">
            <v>177602</v>
          </cell>
          <cell r="H3652">
            <v>15567</v>
          </cell>
        </row>
        <row r="3653">
          <cell r="B3653" t="str">
            <v>AF.14323</v>
          </cell>
          <cell r="C3653" t="str">
            <v>BT lan can, gôø chaén, vöõa BT ñaù 1x2 maùc 200, SN=2÷4cm</v>
          </cell>
          <cell r="D3653" t="str">
            <v>m³</v>
          </cell>
          <cell r="E3653">
            <v>1</v>
          </cell>
          <cell r="F3653">
            <v>448687</v>
          </cell>
          <cell r="G3653">
            <v>177602</v>
          </cell>
          <cell r="H3653">
            <v>15567</v>
          </cell>
        </row>
        <row r="3654">
          <cell r="B3654" t="str">
            <v>AF.14324</v>
          </cell>
          <cell r="C3654" t="str">
            <v>BT lan can, gôø chaén, vöõa BT ñaù 1x2 maùc 250, SN=2÷4cm</v>
          </cell>
          <cell r="D3654" t="str">
            <v>m³</v>
          </cell>
          <cell r="E3654">
            <v>1</v>
          </cell>
          <cell r="F3654">
            <v>498585</v>
          </cell>
          <cell r="G3654">
            <v>177602</v>
          </cell>
          <cell r="H3654">
            <v>15567</v>
          </cell>
        </row>
        <row r="3655">
          <cell r="B3655" t="str">
            <v>AF.14325</v>
          </cell>
          <cell r="C3655" t="str">
            <v>BT lan can, gôø chaén, vöõa BT ñaù 1x2 maùc 300, SN=2÷4cm</v>
          </cell>
          <cell r="D3655" t="str">
            <v>m³</v>
          </cell>
          <cell r="E3655">
            <v>1</v>
          </cell>
          <cell r="F3655">
            <v>541634</v>
          </cell>
          <cell r="G3655">
            <v>177602</v>
          </cell>
          <cell r="H3655">
            <v>15567</v>
          </cell>
        </row>
        <row r="3656">
          <cell r="B3656" t="str">
            <v>AF.15112</v>
          </cell>
          <cell r="C3656" t="str">
            <v>BT buoàng xoaén, vöõa BT ñaù 1x2 maùc 150, SN=2÷4cm</v>
          </cell>
          <cell r="D3656" t="str">
            <v>m³</v>
          </cell>
          <cell r="E3656">
            <v>1</v>
          </cell>
          <cell r="F3656">
            <v>431487</v>
          </cell>
          <cell r="G3656">
            <v>189178</v>
          </cell>
          <cell r="H3656">
            <v>22874</v>
          </cell>
        </row>
        <row r="3657">
          <cell r="B3657" t="str">
            <v>AF.15113</v>
          </cell>
          <cell r="C3657" t="str">
            <v>BT buoàng xoaén, vöõa BT ñaù 1x2 maùc 200, SN=2÷4cm</v>
          </cell>
          <cell r="D3657" t="str">
            <v>m³</v>
          </cell>
          <cell r="E3657">
            <v>1</v>
          </cell>
          <cell r="F3657">
            <v>478456</v>
          </cell>
          <cell r="G3657">
            <v>189178</v>
          </cell>
          <cell r="H3657">
            <v>22874</v>
          </cell>
        </row>
        <row r="3658">
          <cell r="B3658" t="str">
            <v>AF.15114</v>
          </cell>
          <cell r="C3658" t="str">
            <v>BT buoàng xoaén, vöõa BT ñaù 1x2 maùc 250, SN=2÷4cm</v>
          </cell>
          <cell r="D3658" t="str">
            <v>m³</v>
          </cell>
          <cell r="E3658">
            <v>1</v>
          </cell>
          <cell r="F3658">
            <v>526915</v>
          </cell>
          <cell r="G3658">
            <v>189178</v>
          </cell>
          <cell r="H3658">
            <v>22874</v>
          </cell>
        </row>
        <row r="3659">
          <cell r="B3659" t="str">
            <v>AF.15115</v>
          </cell>
          <cell r="C3659" t="str">
            <v>BT buoàng xoaén, vöõa BT ñaù 1x2 maùc 300, SN=2÷4cm</v>
          </cell>
          <cell r="D3659" t="str">
            <v>m³</v>
          </cell>
          <cell r="E3659">
            <v>1</v>
          </cell>
          <cell r="F3659">
            <v>555088</v>
          </cell>
          <cell r="G3659">
            <v>189178</v>
          </cell>
          <cell r="H3659">
            <v>22874</v>
          </cell>
        </row>
        <row r="3660">
          <cell r="B3660" t="str">
            <v>AF.15122</v>
          </cell>
          <cell r="C3660" t="str">
            <v>BT caàu maùng thöôøng, vöõa BT ñaù 1x2 maùc 150, SN=2÷4cm</v>
          </cell>
          <cell r="D3660" t="str">
            <v>m³</v>
          </cell>
          <cell r="E3660">
            <v>1</v>
          </cell>
          <cell r="F3660">
            <v>440909</v>
          </cell>
          <cell r="G3660">
            <v>150918</v>
          </cell>
          <cell r="H3660">
            <v>22874</v>
          </cell>
        </row>
        <row r="3661">
          <cell r="B3661" t="str">
            <v>AF.15123</v>
          </cell>
          <cell r="C3661" t="str">
            <v>BT caàu maùng thöôøng, vöõa BT ñaù 1x2 maùc 200, SN=2÷4cm</v>
          </cell>
          <cell r="D3661" t="str">
            <v>m³</v>
          </cell>
          <cell r="E3661">
            <v>1</v>
          </cell>
          <cell r="F3661">
            <v>488955</v>
          </cell>
          <cell r="G3661">
            <v>150918</v>
          </cell>
          <cell r="H3661">
            <v>22874</v>
          </cell>
        </row>
        <row r="3662">
          <cell r="B3662" t="str">
            <v>AF.15124</v>
          </cell>
          <cell r="C3662" t="str">
            <v>BT caàu maùng thöôøng, vöõa BT ñaù 1x2 maùc 250, SN=2÷4cm</v>
          </cell>
          <cell r="D3662" t="str">
            <v>m³</v>
          </cell>
          <cell r="E3662">
            <v>1</v>
          </cell>
          <cell r="F3662">
            <v>538590</v>
          </cell>
          <cell r="G3662">
            <v>150918</v>
          </cell>
          <cell r="H3662">
            <v>22874</v>
          </cell>
        </row>
        <row r="3663">
          <cell r="B3663" t="str">
            <v>AF.15125</v>
          </cell>
          <cell r="C3663" t="str">
            <v>BT caàu maùng thöôøng, vöõa BT ñaù 1x2 maùc 300, SN=2÷4cm</v>
          </cell>
          <cell r="D3663" t="str">
            <v>m³</v>
          </cell>
          <cell r="E3663">
            <v>1</v>
          </cell>
          <cell r="F3663">
            <v>581416</v>
          </cell>
          <cell r="G3663">
            <v>150918</v>
          </cell>
          <cell r="H3663">
            <v>22874</v>
          </cell>
        </row>
        <row r="3664">
          <cell r="B3664" t="str">
            <v>AF.15132</v>
          </cell>
          <cell r="C3664" t="str">
            <v>BT caàn maùng voû moûng, vöõa BT ñaù 1x2 maùc 150, SN=2÷4cm</v>
          </cell>
          <cell r="D3664" t="str">
            <v>m³</v>
          </cell>
          <cell r="E3664">
            <v>1</v>
          </cell>
          <cell r="F3664">
            <v>126848</v>
          </cell>
          <cell r="G3664">
            <v>45063</v>
          </cell>
          <cell r="H3664">
            <v>4880</v>
          </cell>
        </row>
        <row r="3665">
          <cell r="B3665" t="str">
            <v>AF.15133</v>
          </cell>
          <cell r="C3665" t="str">
            <v>BT caàn maùng voû moûng, vöõa BT ñaù 1x2 maùc 200, SN=2÷4cm</v>
          </cell>
          <cell r="D3665" t="str">
            <v>m³</v>
          </cell>
          <cell r="E3665">
            <v>1</v>
          </cell>
          <cell r="F3665">
            <v>127749</v>
          </cell>
          <cell r="G3665">
            <v>45063</v>
          </cell>
          <cell r="H3665">
            <v>4880</v>
          </cell>
        </row>
        <row r="3666">
          <cell r="B3666" t="str">
            <v>AF.15134</v>
          </cell>
          <cell r="C3666" t="str">
            <v>BT caàn maùng voû moûng, vöõa BT ñaù 1x2 maùc 250, SN=2÷4cm</v>
          </cell>
          <cell r="D3666" t="str">
            <v>m³</v>
          </cell>
          <cell r="E3666">
            <v>1</v>
          </cell>
          <cell r="F3666">
            <v>129717</v>
          </cell>
          <cell r="G3666">
            <v>45063</v>
          </cell>
          <cell r="H3666">
            <v>4880</v>
          </cell>
        </row>
        <row r="3667">
          <cell r="B3667" t="str">
            <v>AF.15135</v>
          </cell>
          <cell r="C3667" t="str">
            <v>BT caàn maùng voû moûng, vöõa BT ñaù 1x2 maùc 300, SN=2÷4cm</v>
          </cell>
          <cell r="D3667" t="str">
            <v>m³</v>
          </cell>
          <cell r="E3667">
            <v>1</v>
          </cell>
          <cell r="F3667">
            <v>130764</v>
          </cell>
          <cell r="G3667">
            <v>45063</v>
          </cell>
          <cell r="H3667">
            <v>4880</v>
          </cell>
        </row>
        <row r="3668">
          <cell r="B3668" t="str">
            <v>AF.15210</v>
          </cell>
          <cell r="C3668" t="str">
            <v>BT caàu caûng, BT moái noái baûn daàm doïc</v>
          </cell>
          <cell r="D3668" t="str">
            <v>m³</v>
          </cell>
          <cell r="E3668">
            <v>1</v>
          </cell>
          <cell r="G3668">
            <v>102029</v>
          </cell>
          <cell r="H3668">
            <v>130016</v>
          </cell>
        </row>
        <row r="3669">
          <cell r="B3669" t="str">
            <v>AF.15213</v>
          </cell>
          <cell r="C3669" t="str">
            <v>BT caàu caûng moái noái baûn daàm doïc, vöõa maùc 200 ñaù 1x2 ñoä suït 2-4cm</v>
          </cell>
          <cell r="D3669" t="str">
            <v>m³</v>
          </cell>
          <cell r="E3669">
            <v>1</v>
          </cell>
          <cell r="F3669">
            <v>435744</v>
          </cell>
          <cell r="G3669">
            <v>102029</v>
          </cell>
          <cell r="H3669">
            <v>130016</v>
          </cell>
        </row>
        <row r="3670">
          <cell r="B3670" t="str">
            <v>AF.15214</v>
          </cell>
          <cell r="C3670" t="str">
            <v>BT caàu caûng moái noái baûn daàm doïc, vöõa maùc 250 ñaù 1x2 ñoä suït 2-4cm</v>
          </cell>
          <cell r="D3670" t="str">
            <v>m³</v>
          </cell>
          <cell r="E3670">
            <v>1</v>
          </cell>
          <cell r="F3670">
            <v>484203</v>
          </cell>
          <cell r="G3670">
            <v>102029</v>
          </cell>
          <cell r="H3670">
            <v>130016</v>
          </cell>
        </row>
        <row r="3671">
          <cell r="B3671" t="str">
            <v>AF.15215</v>
          </cell>
          <cell r="C3671" t="str">
            <v>BT caàu caûng moái noái baûn daàm doïc, vöõa maùc 300 ñaù 1x2 ñoä suït 2-4cm</v>
          </cell>
          <cell r="D3671" t="str">
            <v>m³</v>
          </cell>
          <cell r="E3671">
            <v>1</v>
          </cell>
          <cell r="F3671">
            <v>526010</v>
          </cell>
          <cell r="G3671">
            <v>102029</v>
          </cell>
          <cell r="H3671">
            <v>130016</v>
          </cell>
        </row>
        <row r="3672">
          <cell r="B3672" t="str">
            <v>AF.15217</v>
          </cell>
          <cell r="C3672" t="str">
            <v>BT maùi bôø keânh möông, vöõa BT ñaù 2x4 maùc 250, SN=2÷4cm</v>
          </cell>
          <cell r="D3672" t="str">
            <v>m³</v>
          </cell>
          <cell r="E3672">
            <v>1</v>
          </cell>
          <cell r="F3672">
            <v>458362</v>
          </cell>
          <cell r="G3672">
            <v>119034</v>
          </cell>
          <cell r="H3672">
            <v>22874</v>
          </cell>
        </row>
        <row r="3673">
          <cell r="B3673" t="str">
            <v>AF.15218</v>
          </cell>
          <cell r="C3673" t="str">
            <v>BT maùi bôø keânh möông, vöõa BT ñaù 2x4 maùc 300, SN=2÷4cm</v>
          </cell>
          <cell r="D3673" t="str">
            <v>m³</v>
          </cell>
          <cell r="E3673">
            <v>1</v>
          </cell>
          <cell r="F3673">
            <v>512474</v>
          </cell>
          <cell r="G3673">
            <v>119034</v>
          </cell>
          <cell r="H3673">
            <v>22874</v>
          </cell>
        </row>
        <row r="3674">
          <cell r="B3674" t="str">
            <v>AF.15220</v>
          </cell>
          <cell r="C3674" t="str">
            <v>BT caàu caûng, BT daàm</v>
          </cell>
          <cell r="D3674" t="str">
            <v>m³</v>
          </cell>
          <cell r="E3674">
            <v>1</v>
          </cell>
          <cell r="G3674">
            <v>105430</v>
          </cell>
          <cell r="H3674">
            <v>130016</v>
          </cell>
        </row>
        <row r="3675">
          <cell r="B3675" t="str">
            <v>AF.15223</v>
          </cell>
          <cell r="C3675" t="str">
            <v>BT caàu caûng, BT daàm, ñaù 1x2 maùc 200 - ñoä suït 2-4cm</v>
          </cell>
          <cell r="D3675" t="str">
            <v>m³</v>
          </cell>
          <cell r="E3675">
            <v>1</v>
          </cell>
          <cell r="F3675">
            <v>435744</v>
          </cell>
          <cell r="G3675">
            <v>105430</v>
          </cell>
          <cell r="H3675">
            <v>130016</v>
          </cell>
        </row>
        <row r="3676">
          <cell r="B3676" t="str">
            <v>AF.15224</v>
          </cell>
          <cell r="C3676" t="str">
            <v>BT caàu caûng, BT daàm, ñaù 1x2 maùc 250 - ñoä suït 2-4cm</v>
          </cell>
          <cell r="D3676" t="str">
            <v>m³</v>
          </cell>
          <cell r="E3676">
            <v>1</v>
          </cell>
          <cell r="F3676">
            <v>484203</v>
          </cell>
          <cell r="G3676">
            <v>105430</v>
          </cell>
          <cell r="H3676">
            <v>130016</v>
          </cell>
        </row>
        <row r="3677">
          <cell r="B3677" t="str">
            <v>AF.15225</v>
          </cell>
          <cell r="C3677" t="str">
            <v>BT caàu caûng, BT daàm, ñaù 1x2 maùc 300 - ñoä suït 2-4cm</v>
          </cell>
          <cell r="D3677" t="str">
            <v>m³</v>
          </cell>
          <cell r="E3677">
            <v>1</v>
          </cell>
          <cell r="F3677">
            <v>526010</v>
          </cell>
          <cell r="G3677">
            <v>105430</v>
          </cell>
          <cell r="H3677">
            <v>130016</v>
          </cell>
        </row>
        <row r="3678">
          <cell r="B3678" t="str">
            <v>AF.15312</v>
          </cell>
          <cell r="C3678" t="str">
            <v>BT maùi bôø keânh möông, vöõa BT ñaù 1x2 maùc 150, SN=2÷4cm</v>
          </cell>
          <cell r="D3678" t="str">
            <v>m³</v>
          </cell>
          <cell r="E3678">
            <v>1</v>
          </cell>
          <cell r="F3678">
            <v>388845</v>
          </cell>
          <cell r="G3678">
            <v>119034</v>
          </cell>
          <cell r="H3678">
            <v>22874</v>
          </cell>
        </row>
        <row r="3679">
          <cell r="B3679" t="str">
            <v>AF.15313</v>
          </cell>
          <cell r="C3679" t="str">
            <v>BT maùi bôø keânh möông, vöõa BT ñaù 1x2 maùc 200, SN=2÷4cm</v>
          </cell>
          <cell r="D3679" t="str">
            <v>m³</v>
          </cell>
          <cell r="E3679">
            <v>1</v>
          </cell>
          <cell r="F3679">
            <v>435744</v>
          </cell>
          <cell r="G3679">
            <v>119034</v>
          </cell>
          <cell r="H3679">
            <v>22874</v>
          </cell>
        </row>
        <row r="3680">
          <cell r="B3680" t="str">
            <v>AF.15314</v>
          </cell>
          <cell r="C3680" t="str">
            <v>BT maùi bôø keânh möông, vöõa BT ñaù 1x2 maùc 250, SN=2÷4cm</v>
          </cell>
          <cell r="D3680" t="str">
            <v>m³</v>
          </cell>
          <cell r="E3680">
            <v>1</v>
          </cell>
          <cell r="F3680">
            <v>484203</v>
          </cell>
          <cell r="G3680">
            <v>119034</v>
          </cell>
          <cell r="H3680">
            <v>22874</v>
          </cell>
        </row>
        <row r="3681">
          <cell r="B3681" t="str">
            <v>AF.15315</v>
          </cell>
          <cell r="C3681" t="str">
            <v>BT maùi bôø keânh möông, vöõa BT ñaù 1x2 maùc 300, SN=2÷4cm</v>
          </cell>
          <cell r="D3681" t="str">
            <v>m³</v>
          </cell>
          <cell r="E3681">
            <v>1</v>
          </cell>
          <cell r="F3681">
            <v>526010</v>
          </cell>
          <cell r="G3681">
            <v>119034</v>
          </cell>
          <cell r="H3681">
            <v>22874</v>
          </cell>
        </row>
        <row r="3682">
          <cell r="B3682" t="str">
            <v>AF.15316</v>
          </cell>
          <cell r="C3682" t="str">
            <v>BT maùi bôø keânh möông, vöõa BT ñaù 2x4 maùc 200, SN=2÷4cm</v>
          </cell>
          <cell r="D3682" t="str">
            <v>m³</v>
          </cell>
          <cell r="E3682">
            <v>1</v>
          </cell>
          <cell r="F3682">
            <v>411457</v>
          </cell>
          <cell r="G3682">
            <v>119034</v>
          </cell>
          <cell r="H3682">
            <v>22874</v>
          </cell>
        </row>
        <row r="3683">
          <cell r="B3683" t="str">
            <v>AF.15412</v>
          </cell>
          <cell r="C3683" t="str">
            <v>BT maët ñöôøng coù d maët ñöôøng &lt;=25cm, vöõa BT ñaù 1x2 maùc 150, SN=2÷4cm</v>
          </cell>
          <cell r="D3683" t="str">
            <v>m³</v>
          </cell>
          <cell r="E3683">
            <v>1</v>
          </cell>
          <cell r="F3683">
            <v>531449</v>
          </cell>
          <cell r="G3683">
            <v>77372</v>
          </cell>
          <cell r="H3683">
            <v>28255</v>
          </cell>
        </row>
        <row r="3684">
          <cell r="B3684" t="str">
            <v>AF.15413</v>
          </cell>
          <cell r="C3684" t="str">
            <v>BT maët ñöôøng coù d maët ñöôøng &lt;=25cm, vöõa BT ñaù 1x2 maùc 200, SN=2÷4cm</v>
          </cell>
          <cell r="D3684" t="str">
            <v>m³</v>
          </cell>
          <cell r="E3684">
            <v>1</v>
          </cell>
          <cell r="F3684">
            <v>487991</v>
          </cell>
          <cell r="G3684">
            <v>77372</v>
          </cell>
          <cell r="H3684">
            <v>28255</v>
          </cell>
        </row>
        <row r="3685">
          <cell r="B3685" t="str">
            <v>AF.15414</v>
          </cell>
          <cell r="C3685" t="str">
            <v>BT maët ñöôøng coù d maët ñöôøng &lt;=25cm, vöõa BT ñaù 1x2 maùc 250, SN=2÷4cm</v>
          </cell>
          <cell r="D3685" t="str">
            <v>m³</v>
          </cell>
          <cell r="E3685">
            <v>1</v>
          </cell>
          <cell r="F3685">
            <v>536690</v>
          </cell>
          <cell r="G3685">
            <v>77372</v>
          </cell>
          <cell r="H3685">
            <v>28255</v>
          </cell>
        </row>
        <row r="3686">
          <cell r="B3686" t="str">
            <v>AF.15415</v>
          </cell>
          <cell r="C3686" t="str">
            <v>BT maët ñöôøng coù d maët ñöôøng &lt;=25cm, vöõa BT ñaù 1x2 maùc 300, SN=2÷4cm</v>
          </cell>
          <cell r="D3686" t="str">
            <v>m³</v>
          </cell>
          <cell r="E3686">
            <v>1</v>
          </cell>
          <cell r="F3686">
            <v>578704</v>
          </cell>
          <cell r="G3686">
            <v>77372</v>
          </cell>
          <cell r="H3686">
            <v>28255</v>
          </cell>
        </row>
        <row r="3687">
          <cell r="B3687" t="str">
            <v>AF.15422</v>
          </cell>
          <cell r="C3687" t="str">
            <v>BT maët ñöôøng coù d maët ñöôøng &gt;25cm, vöõa BT ñaù 1x2 maùc 150, SN=2÷4cm</v>
          </cell>
          <cell r="D3687" t="str">
            <v>m³</v>
          </cell>
          <cell r="E3687">
            <v>1</v>
          </cell>
          <cell r="F3687">
            <v>444895</v>
          </cell>
          <cell r="G3687">
            <v>69295</v>
          </cell>
          <cell r="H3687">
            <v>28255</v>
          </cell>
        </row>
        <row r="3688">
          <cell r="B3688" t="str">
            <v>AF.15423</v>
          </cell>
          <cell r="C3688" t="str">
            <v>BT maët ñöôøng coù d maët ñöôøng &gt;25cm, vöõa BT ñaù 1x2 maùc 200, SN=2÷4cm</v>
          </cell>
          <cell r="D3688" t="str">
            <v>m³</v>
          </cell>
          <cell r="E3688">
            <v>1</v>
          </cell>
          <cell r="F3688">
            <v>492026</v>
          </cell>
          <cell r="G3688">
            <v>69295</v>
          </cell>
          <cell r="H3688">
            <v>28255</v>
          </cell>
        </row>
        <row r="3689">
          <cell r="B3689" t="str">
            <v>AF.15424</v>
          </cell>
          <cell r="C3689" t="str">
            <v>BT maët ñöôøng coù d maët ñöôøng &gt;25cm, vöõa BT ñaù 1x2 maùc 250, SN=2÷4cm</v>
          </cell>
          <cell r="D3689" t="str">
            <v>m³</v>
          </cell>
          <cell r="E3689">
            <v>1</v>
          </cell>
          <cell r="F3689">
            <v>540725</v>
          </cell>
          <cell r="G3689">
            <v>69295</v>
          </cell>
          <cell r="H3689">
            <v>28255</v>
          </cell>
        </row>
        <row r="3690">
          <cell r="B3690" t="str">
            <v>AF.15425</v>
          </cell>
          <cell r="C3690" t="str">
            <v>BT maët ñöôøng coù d maët ñöôøng &gt;25cm, vöõa BT ñaù 1x2 maùc 300, SN=2÷4cm</v>
          </cell>
          <cell r="D3690" t="str">
            <v>m³</v>
          </cell>
          <cell r="E3690">
            <v>1</v>
          </cell>
          <cell r="F3690">
            <v>582738</v>
          </cell>
          <cell r="G3690">
            <v>69295</v>
          </cell>
          <cell r="H3690">
            <v>28255</v>
          </cell>
        </row>
        <row r="3692">
          <cell r="B3692" t="str">
            <v>AF.15432</v>
          </cell>
          <cell r="C3692" t="str">
            <v>BT maët ñöôøng coù d maët ñöôøng &lt;=25cm, vöõa BT ñaù 2x4 maùc 150, SN=2÷4cm</v>
          </cell>
          <cell r="D3692" t="str">
            <v>m³</v>
          </cell>
          <cell r="E3692">
            <v>1</v>
          </cell>
          <cell r="F3692">
            <v>419291</v>
          </cell>
          <cell r="G3692">
            <v>77372</v>
          </cell>
          <cell r="H3692">
            <v>28255</v>
          </cell>
        </row>
        <row r="3693">
          <cell r="B3693" t="str">
            <v>AF.15433</v>
          </cell>
          <cell r="C3693" t="str">
            <v>BT maët ñöôøng coù d maët ñöôøng &lt;=25cm, vöõa BT ñaù 2x4 maùc 200, SN=2÷4cm</v>
          </cell>
          <cell r="D3693" t="str">
            <v>m³</v>
          </cell>
          <cell r="E3693">
            <v>1</v>
          </cell>
          <cell r="F3693">
            <v>463592</v>
          </cell>
          <cell r="G3693">
            <v>77372</v>
          </cell>
          <cell r="H3693">
            <v>28255</v>
          </cell>
        </row>
        <row r="3694">
          <cell r="B3694" t="str">
            <v>AF.15434</v>
          </cell>
          <cell r="C3694" t="str">
            <v>BT maët ñöôøng coù d maët ñöôøng &lt;=25cm, vöõa BT ñaù 2x4 maùc 250, SN=2÷4cm</v>
          </cell>
          <cell r="D3694" t="str">
            <v>m³</v>
          </cell>
          <cell r="E3694">
            <v>1</v>
          </cell>
          <cell r="F3694">
            <v>510721</v>
          </cell>
          <cell r="G3694">
            <v>77372</v>
          </cell>
          <cell r="H3694">
            <v>28255</v>
          </cell>
        </row>
        <row r="3695">
          <cell r="B3695" t="str">
            <v>AF.15435</v>
          </cell>
          <cell r="C3695" t="str">
            <v>BT maët ñöôøng coù d maët ñöôøng &lt;=25cm, vöõa BT ñaù 2x4 maùc 300, SN=2÷4cm</v>
          </cell>
          <cell r="D3695" t="str">
            <v>m³</v>
          </cell>
          <cell r="E3695">
            <v>1</v>
          </cell>
          <cell r="F3695">
            <v>565108</v>
          </cell>
          <cell r="G3695">
            <v>77372</v>
          </cell>
          <cell r="H3695">
            <v>28255</v>
          </cell>
        </row>
        <row r="3696">
          <cell r="B3696" t="str">
            <v>AF.15442</v>
          </cell>
          <cell r="C3696" t="str">
            <v>BT maët ñöôøng coù d maët ñöôøng &gt;25cm, vöõa BT ñaù 2x4 maùc 150, SN=2÷4cm</v>
          </cell>
          <cell r="D3696" t="str">
            <v>m³</v>
          </cell>
          <cell r="E3696">
            <v>1</v>
          </cell>
          <cell r="F3696">
            <v>423326</v>
          </cell>
          <cell r="G3696">
            <v>69295</v>
          </cell>
          <cell r="H3696">
            <v>28255</v>
          </cell>
        </row>
        <row r="3697">
          <cell r="B3697" t="str">
            <v>AF.15443</v>
          </cell>
          <cell r="C3697" t="str">
            <v>BT maët ñöôøng coù d maët ñöôøng &gt;25cm, vöõa BT ñaù 2x4 maùc 200, SN=2÷4cm</v>
          </cell>
          <cell r="D3697" t="str">
            <v>m³</v>
          </cell>
          <cell r="E3697">
            <v>1</v>
          </cell>
          <cell r="F3697">
            <v>467627</v>
          </cell>
          <cell r="G3697">
            <v>69295</v>
          </cell>
          <cell r="H3697">
            <v>28255</v>
          </cell>
        </row>
        <row r="3698">
          <cell r="B3698" t="str">
            <v>AF.15444</v>
          </cell>
          <cell r="C3698" t="str">
            <v>BT maët ñöôøng coù d maët ñöôøng &gt;25cm, vöõa BT ñaù 2x4 maùc 250, SN=2÷4cm</v>
          </cell>
          <cell r="D3698" t="str">
            <v>m³</v>
          </cell>
          <cell r="E3698">
            <v>1</v>
          </cell>
          <cell r="F3698">
            <v>514756</v>
          </cell>
          <cell r="G3698">
            <v>69295</v>
          </cell>
          <cell r="H3698">
            <v>28255</v>
          </cell>
        </row>
        <row r="3699">
          <cell r="B3699" t="str">
            <v>AF.15445</v>
          </cell>
          <cell r="C3699" t="str">
            <v>BT maët ñöôøng coù d maët ñöôøng &gt;25cm, vöõa BT ñaù 2x4 maùc 300, SN=2÷4cm</v>
          </cell>
          <cell r="D3699" t="str">
            <v>m³</v>
          </cell>
          <cell r="E3699">
            <v>1</v>
          </cell>
          <cell r="F3699">
            <v>569143</v>
          </cell>
          <cell r="G3699">
            <v>69295</v>
          </cell>
          <cell r="H3699">
            <v>28255</v>
          </cell>
        </row>
        <row r="3701">
          <cell r="B3701" t="str">
            <v>AF.15452</v>
          </cell>
          <cell r="C3701" t="str">
            <v>BT maët ñöôøng coù d maët ñöôøng &lt;=25cm Vöõa BT maùc 150, ñaù 4x6cm, SN=2÷4cm</v>
          </cell>
          <cell r="D3701" t="str">
            <v>m³</v>
          </cell>
          <cell r="E3701">
            <v>1</v>
          </cell>
          <cell r="F3701">
            <v>401960</v>
          </cell>
          <cell r="G3701">
            <v>77372</v>
          </cell>
          <cell r="H3701">
            <v>28255</v>
          </cell>
        </row>
        <row r="3702">
          <cell r="B3702" t="str">
            <v>AF.15453</v>
          </cell>
          <cell r="C3702" t="str">
            <v>BT maët ñöôøng coù d maët ñöôøng &lt;=25cm Vöõa BT maùc 200, ñaù 4x6cm, SN=2÷4cm</v>
          </cell>
          <cell r="D3702" t="str">
            <v>m³</v>
          </cell>
          <cell r="E3702">
            <v>1</v>
          </cell>
          <cell r="F3702">
            <v>444681</v>
          </cell>
          <cell r="G3702">
            <v>77372</v>
          </cell>
          <cell r="H3702">
            <v>28255</v>
          </cell>
        </row>
        <row r="3703">
          <cell r="B3703" t="str">
            <v>AF.15454</v>
          </cell>
          <cell r="C3703" t="str">
            <v>BT maët ñöôøng coù d maët ñöôøng &lt;=25cm Vöõa BT maùc 250, ñaù 4x6cm, SN=2÷4cm</v>
          </cell>
          <cell r="D3703" t="str">
            <v>m³</v>
          </cell>
          <cell r="E3703">
            <v>1</v>
          </cell>
          <cell r="F3703">
            <v>488921</v>
          </cell>
          <cell r="G3703">
            <v>77372</v>
          </cell>
          <cell r="H3703">
            <v>28255</v>
          </cell>
        </row>
        <row r="3704">
          <cell r="B3704" t="str">
            <v>AF.15455</v>
          </cell>
          <cell r="C3704" t="str">
            <v>BT maët ñöôøng coù d maët ñöôøng &lt;=25cm Vöõa BT maùc 300, ñaù 4x6cm, SN=2÷4cm</v>
          </cell>
          <cell r="D3704" t="str">
            <v>m³</v>
          </cell>
          <cell r="E3704">
            <v>1</v>
          </cell>
          <cell r="F3704">
            <v>535347</v>
          </cell>
          <cell r="G3704">
            <v>77372</v>
          </cell>
          <cell r="H3704">
            <v>28255</v>
          </cell>
        </row>
        <row r="3705">
          <cell r="B3705" t="str">
            <v>AF.15462</v>
          </cell>
          <cell r="C3705" t="str">
            <v>BT maët ñöôøng coù d maët ñöôøng &gt;25cm Vöõa BT maùc 150, ñaù 4x6cm, SN=2÷4cm</v>
          </cell>
          <cell r="D3705" t="str">
            <v>m³</v>
          </cell>
          <cell r="E3705">
            <v>1</v>
          </cell>
          <cell r="F3705">
            <v>405994</v>
          </cell>
          <cell r="G3705">
            <v>69295</v>
          </cell>
          <cell r="H3705">
            <v>28255</v>
          </cell>
        </row>
        <row r="3706">
          <cell r="B3706" t="str">
            <v>AF.15463</v>
          </cell>
          <cell r="C3706" t="str">
            <v>BT maët ñöôøng coù d maët ñöôøng &gt;25cm Vöõa BT maùc 200, ñaù 4x6cm, SN=2÷4cm</v>
          </cell>
          <cell r="D3706" t="str">
            <v>m³</v>
          </cell>
          <cell r="E3706">
            <v>1</v>
          </cell>
          <cell r="F3706">
            <v>448715</v>
          </cell>
          <cell r="G3706">
            <v>69295</v>
          </cell>
          <cell r="H3706">
            <v>28255</v>
          </cell>
        </row>
        <row r="3707">
          <cell r="B3707" t="str">
            <v>AF.15464</v>
          </cell>
          <cell r="C3707" t="str">
            <v>BT maët ñöôøng coù d maët ñöôøng &gt;25cm Vöõa BT maùc 250, ñaù 4x6cm, SN=2÷4cm</v>
          </cell>
          <cell r="D3707" t="str">
            <v>m³</v>
          </cell>
          <cell r="E3707">
            <v>1</v>
          </cell>
          <cell r="F3707">
            <v>492956</v>
          </cell>
          <cell r="G3707">
            <v>69295</v>
          </cell>
          <cell r="H3707">
            <v>28255</v>
          </cell>
        </row>
        <row r="3708">
          <cell r="B3708" t="str">
            <v>AF.15465</v>
          </cell>
          <cell r="C3708" t="str">
            <v>BT maët ñöôøng coù d maët ñöôøng &gt;25cm Vöõa BT maùc 300, ñaù 4x6cm, SN=2÷4cm</v>
          </cell>
          <cell r="D3708" t="str">
            <v>m³</v>
          </cell>
          <cell r="E3708">
            <v>1</v>
          </cell>
          <cell r="F3708">
            <v>539382</v>
          </cell>
          <cell r="G3708">
            <v>69295</v>
          </cell>
          <cell r="H3708">
            <v>28255</v>
          </cell>
        </row>
        <row r="3709">
          <cell r="B3709" t="str">
            <v>AF.15512</v>
          </cell>
          <cell r="C3709" t="str">
            <v>BT gaïch vôõ, maùc 50</v>
          </cell>
          <cell r="D3709" t="str">
            <v>m³</v>
          </cell>
          <cell r="E3709">
            <v>1</v>
          </cell>
          <cell r="F3709">
            <v>145997</v>
          </cell>
          <cell r="G3709">
            <v>42614</v>
          </cell>
        </row>
        <row r="3710">
          <cell r="B3710" t="str">
            <v>AF.15513</v>
          </cell>
          <cell r="C3710" t="str">
            <v>BT gaïch vôõ, maùc 75</v>
          </cell>
          <cell r="D3710" t="str">
            <v>m³</v>
          </cell>
          <cell r="E3710">
            <v>1</v>
          </cell>
          <cell r="F3710">
            <v>186006</v>
          </cell>
          <cell r="G3710">
            <v>42614</v>
          </cell>
        </row>
        <row r="3711">
          <cell r="B3711" t="str">
            <v>AF.15514</v>
          </cell>
          <cell r="C3711" t="str">
            <v>BT gaïch vôõ Vöõa xi maêng caùt vaøng maùc 75, moâ ñun ñoä lôùn cuûa caùt Ml&gt;2, xi maêng PC30</v>
          </cell>
          <cell r="D3711" t="str">
            <v>m³</v>
          </cell>
          <cell r="E3711">
            <v>1</v>
          </cell>
          <cell r="F3711">
            <v>208785</v>
          </cell>
          <cell r="G3711">
            <v>42614</v>
          </cell>
        </row>
        <row r="3712">
          <cell r="B3712" t="str">
            <v>AF.15515</v>
          </cell>
          <cell r="C3712" t="str">
            <v>BT gaïch vôõ Vöõa xi maêng caùt vaøng maùc 100, moâ ñun ñoä lôùn cuûa caùt Ml&gt;2, xi maêng PC30</v>
          </cell>
          <cell r="D3712" t="str">
            <v>m³</v>
          </cell>
          <cell r="E3712">
            <v>1</v>
          </cell>
          <cell r="F3712">
            <v>257452</v>
          </cell>
          <cell r="G3712">
            <v>42614</v>
          </cell>
        </row>
        <row r="3713">
          <cell r="B3713" t="str">
            <v>AF.15516</v>
          </cell>
          <cell r="C3713" t="str">
            <v>BT gaïch vôõ Vöõa xi maêng caùt vaøng maùc 150, moâ ñun ñoä lôùn cuûa caùt Ml&gt;2, xi maêng PC30</v>
          </cell>
          <cell r="D3713" t="str">
            <v>m³</v>
          </cell>
          <cell r="E3713">
            <v>1</v>
          </cell>
          <cell r="F3713">
            <v>288829</v>
          </cell>
          <cell r="G3713">
            <v>42614</v>
          </cell>
        </row>
        <row r="3714">
          <cell r="B3714" t="str">
            <v>AF.16122</v>
          </cell>
          <cell r="C3714" t="str">
            <v xml:space="preserve">BT beå chöùa daïng thaønh thaúng, vöõa BT ñaù 1x2 maùc 150, SN=2÷4cm </v>
          </cell>
          <cell r="D3714" t="str">
            <v>m³</v>
          </cell>
          <cell r="E3714">
            <v>1</v>
          </cell>
          <cell r="F3714">
            <v>392696</v>
          </cell>
          <cell r="G3714">
            <v>296002</v>
          </cell>
          <cell r="H3714">
            <v>23103</v>
          </cell>
        </row>
        <row r="3715">
          <cell r="B3715" t="str">
            <v>AF.16123</v>
          </cell>
          <cell r="C3715" t="str">
            <v xml:space="preserve">BT beå chöùa daïng thaønh thaúng, vöõa BT ñaù 1x2 maùc 200, SN=2÷4cm </v>
          </cell>
          <cell r="D3715" t="str">
            <v>m³</v>
          </cell>
          <cell r="E3715">
            <v>1</v>
          </cell>
          <cell r="F3715">
            <v>440058</v>
          </cell>
          <cell r="G3715">
            <v>296002</v>
          </cell>
          <cell r="H3715">
            <v>23103</v>
          </cell>
        </row>
        <row r="3716">
          <cell r="B3716" t="str">
            <v>AF.16124</v>
          </cell>
          <cell r="C3716" t="str">
            <v xml:space="preserve">BT beå chöùa daïng thaønh thaúng, vöõa BT ñaù 1x2 maùc 250, SN=2÷4cm </v>
          </cell>
          <cell r="D3716" t="str">
            <v>m³</v>
          </cell>
          <cell r="E3716">
            <v>1</v>
          </cell>
          <cell r="F3716">
            <v>488997</v>
          </cell>
          <cell r="G3716">
            <v>296002</v>
          </cell>
          <cell r="H3716">
            <v>23103</v>
          </cell>
        </row>
        <row r="3717">
          <cell r="B3717" t="str">
            <v>AF.16125</v>
          </cell>
          <cell r="C3717" t="str">
            <v xml:space="preserve">BT beå chöùa daïng thaønh thaúng, vöõa BT ñaù 1x2 maùc 300, SN=2÷4cm </v>
          </cell>
          <cell r="D3717" t="str">
            <v>m³</v>
          </cell>
          <cell r="E3717">
            <v>1</v>
          </cell>
          <cell r="F3717">
            <v>531218</v>
          </cell>
          <cell r="G3717">
            <v>296002</v>
          </cell>
          <cell r="H3717">
            <v>23103</v>
          </cell>
        </row>
        <row r="3719">
          <cell r="B3719" t="str">
            <v>AF.16132</v>
          </cell>
          <cell r="C3719" t="str">
            <v>BT beå chöùa daïng thaønh thaúng, vöõa BT ñaù 2x4 maùc 150, SN=2÷4cm</v>
          </cell>
          <cell r="D3719" t="str">
            <v>m³</v>
          </cell>
          <cell r="E3719">
            <v>1</v>
          </cell>
          <cell r="F3719">
            <v>392696</v>
          </cell>
          <cell r="G3719">
            <v>296002</v>
          </cell>
          <cell r="H3719">
            <v>23103</v>
          </cell>
        </row>
        <row r="3720">
          <cell r="B3720" t="str">
            <v>AF.16133</v>
          </cell>
          <cell r="C3720" t="str">
            <v>BT beå chöùa daïng thaønh thaúng, vöõa BT ñaù 2x4 maùc 200, SN=2÷4cm</v>
          </cell>
          <cell r="D3720" t="str">
            <v>m³</v>
          </cell>
          <cell r="E3720">
            <v>1</v>
          </cell>
          <cell r="F3720">
            <v>440058</v>
          </cell>
          <cell r="G3720">
            <v>296002</v>
          </cell>
          <cell r="H3720">
            <v>23103</v>
          </cell>
        </row>
        <row r="3721">
          <cell r="B3721" t="str">
            <v>AF.16134</v>
          </cell>
          <cell r="C3721" t="str">
            <v>BT beå chöùa daïng thaønh thaúng, vöõa BT ñaù 2x4 maùc 250, SN=2÷4cm</v>
          </cell>
          <cell r="D3721" t="str">
            <v>m³</v>
          </cell>
          <cell r="E3721">
            <v>1</v>
          </cell>
          <cell r="F3721">
            <v>488997</v>
          </cell>
          <cell r="G3721">
            <v>296002</v>
          </cell>
          <cell r="H3721">
            <v>23103</v>
          </cell>
        </row>
        <row r="3722">
          <cell r="B3722" t="str">
            <v>AF.16135</v>
          </cell>
          <cell r="C3722" t="str">
            <v>BT beå chöùa daïng thaønh thaúng, vöõa BT ñaù 2x4 maùc 300, SN=2÷4cm</v>
          </cell>
          <cell r="D3722" t="str">
            <v>m³</v>
          </cell>
          <cell r="E3722">
            <v>1</v>
          </cell>
          <cell r="F3722">
            <v>531218</v>
          </cell>
          <cell r="G3722">
            <v>296002</v>
          </cell>
          <cell r="H3722">
            <v>23103</v>
          </cell>
        </row>
        <row r="3724">
          <cell r="B3724" t="str">
            <v>AF.16212</v>
          </cell>
          <cell r="C3724" t="str">
            <v xml:space="preserve">BT beå chöùa daïng thaønh cong, vöõa BT ñaù 1x2 maùc 150, SN=2÷4cm </v>
          </cell>
          <cell r="D3724" t="str">
            <v>m³</v>
          </cell>
          <cell r="E3724">
            <v>1</v>
          </cell>
          <cell r="F3724">
            <v>392696</v>
          </cell>
          <cell r="G3724">
            <v>374936</v>
          </cell>
          <cell r="H3724">
            <v>18582</v>
          </cell>
        </row>
        <row r="3725">
          <cell r="B3725" t="str">
            <v>AF.16213</v>
          </cell>
          <cell r="C3725" t="str">
            <v xml:space="preserve">BT beå chöùa daïng thaønh cong, vöõa BT ñaù 1x2 maùc 200, SN=2÷4cm </v>
          </cell>
          <cell r="D3725" t="str">
            <v>m³</v>
          </cell>
          <cell r="E3725">
            <v>1</v>
          </cell>
          <cell r="F3725">
            <v>440058</v>
          </cell>
          <cell r="G3725">
            <v>374936</v>
          </cell>
          <cell r="H3725">
            <v>18582</v>
          </cell>
        </row>
        <row r="3726">
          <cell r="B3726" t="str">
            <v>AF.16214</v>
          </cell>
          <cell r="C3726" t="str">
            <v xml:space="preserve">BT beå chöùa daïng thaønh cong, vöõa BT ñaù 1x2 maùc 250, SN=2÷4cm </v>
          </cell>
          <cell r="D3726" t="str">
            <v>m³</v>
          </cell>
          <cell r="E3726">
            <v>1</v>
          </cell>
          <cell r="F3726">
            <v>488997</v>
          </cell>
          <cell r="G3726">
            <v>374936</v>
          </cell>
          <cell r="H3726">
            <v>18582</v>
          </cell>
        </row>
        <row r="3727">
          <cell r="B3727" t="str">
            <v>AF.16215</v>
          </cell>
          <cell r="C3727" t="str">
            <v xml:space="preserve">BT beå chöùa daïng thaønh cong, vöõa BT ñaù 1x2 maùc 300, SN=2÷4cm </v>
          </cell>
          <cell r="D3727" t="str">
            <v>m³</v>
          </cell>
          <cell r="E3727">
            <v>1</v>
          </cell>
          <cell r="F3727">
            <v>531218</v>
          </cell>
          <cell r="G3727">
            <v>374936</v>
          </cell>
          <cell r="H3727">
            <v>18582</v>
          </cell>
        </row>
        <row r="3728">
          <cell r="B3728" t="str">
            <v>AF.16222</v>
          </cell>
          <cell r="C3728" t="str">
            <v>BT beå chöùa daïng thaønh cong, vöõa BT ñaù 1x2 maùc 150, SN=2÷4cm</v>
          </cell>
          <cell r="D3728" t="str">
            <v>m³</v>
          </cell>
          <cell r="E3728">
            <v>1</v>
          </cell>
          <cell r="F3728">
            <v>392695</v>
          </cell>
          <cell r="G3728">
            <v>374936</v>
          </cell>
          <cell r="H3728">
            <v>18582</v>
          </cell>
        </row>
        <row r="3729">
          <cell r="B3729" t="str">
            <v>AF.16223</v>
          </cell>
          <cell r="C3729" t="str">
            <v>BT beå chöùa daïng thaønh cong, vöõa BT ñaù 1x2 maùc 200, SN=2÷4cm</v>
          </cell>
          <cell r="D3729" t="str">
            <v>m³</v>
          </cell>
          <cell r="E3729">
            <v>1</v>
          </cell>
          <cell r="F3729">
            <v>440054</v>
          </cell>
          <cell r="G3729">
            <v>374936</v>
          </cell>
          <cell r="H3729">
            <v>18582</v>
          </cell>
        </row>
        <row r="3730">
          <cell r="B3730" t="str">
            <v>AF.16224</v>
          </cell>
          <cell r="C3730" t="str">
            <v>BT beå chöùa daïng thaønh cong, vöõa BT ñaù 1x2 maùc 250, SN=2÷4cm</v>
          </cell>
          <cell r="D3730" t="str">
            <v>m³</v>
          </cell>
          <cell r="E3730">
            <v>1</v>
          </cell>
          <cell r="F3730">
            <v>489000</v>
          </cell>
          <cell r="G3730">
            <v>374936</v>
          </cell>
          <cell r="H3730">
            <v>18582</v>
          </cell>
        </row>
        <row r="3731">
          <cell r="B3731" t="str">
            <v>AF.16225</v>
          </cell>
          <cell r="C3731" t="str">
            <v>BT beå chöùa daïng thaønh cong, vöõa BT ñaù 1x2 maùc 300, SN=2÷4cm</v>
          </cell>
          <cell r="D3731" t="str">
            <v>m³</v>
          </cell>
          <cell r="E3731">
            <v>1</v>
          </cell>
          <cell r="F3731">
            <v>517451</v>
          </cell>
          <cell r="G3731">
            <v>374936</v>
          </cell>
          <cell r="H3731">
            <v>18582</v>
          </cell>
        </row>
        <row r="3732">
          <cell r="B3732" t="str">
            <v>AF.17112</v>
          </cell>
          <cell r="C3732" t="str">
            <v xml:space="preserve">BT maùng daïng chöõ V, hình baùn nguyeät vaø ña giaùc, vöõa BT ñaù 1x2 maùc 150, SN=2÷4cm </v>
          </cell>
          <cell r="D3732" t="str">
            <v>m³</v>
          </cell>
          <cell r="E3732">
            <v>1</v>
          </cell>
          <cell r="F3732">
            <v>392696</v>
          </cell>
          <cell r="G3732">
            <v>168129</v>
          </cell>
          <cell r="H3732">
            <v>17783</v>
          </cell>
        </row>
        <row r="3733">
          <cell r="B3733" t="str">
            <v>AF.17113</v>
          </cell>
          <cell r="C3733" t="str">
            <v xml:space="preserve">BT maùng daïng chöõ V, hình baùn nguyeät vaø ña giaùc, vöõa BT ñaù 1x2 maùc 200, SN=2÷4cm </v>
          </cell>
          <cell r="D3733" t="str">
            <v>m³</v>
          </cell>
          <cell r="E3733">
            <v>1</v>
          </cell>
          <cell r="F3733">
            <v>440058</v>
          </cell>
          <cell r="G3733">
            <v>168129</v>
          </cell>
          <cell r="H3733">
            <v>17783</v>
          </cell>
        </row>
        <row r="3734">
          <cell r="B3734" t="str">
            <v>AF.17114</v>
          </cell>
          <cell r="C3734" t="str">
            <v xml:space="preserve">BT maùng daïng chöõ V, hình baùn nguyeät vaø ña giaùc, vöõa BT ñaù 1x2 maùc 250, SN=2÷4cm </v>
          </cell>
          <cell r="D3734" t="str">
            <v>m³</v>
          </cell>
          <cell r="E3734">
            <v>1</v>
          </cell>
          <cell r="F3734">
            <v>488997</v>
          </cell>
          <cell r="G3734">
            <v>168129</v>
          </cell>
          <cell r="H3734">
            <v>17783</v>
          </cell>
        </row>
        <row r="3735">
          <cell r="B3735" t="str">
            <v>AF.17115</v>
          </cell>
          <cell r="C3735" t="str">
            <v xml:space="preserve">BT maùng daïng chöõ V, hình baùn nguyeät vaø ña giaùc, vöõa BT ñaù 1x2 maùc 300, SN=2÷4cm </v>
          </cell>
          <cell r="D3735" t="str">
            <v>m³</v>
          </cell>
          <cell r="E3735">
            <v>1</v>
          </cell>
          <cell r="F3735">
            <v>531218</v>
          </cell>
          <cell r="G3735">
            <v>168129</v>
          </cell>
          <cell r="H3735">
            <v>17783</v>
          </cell>
        </row>
        <row r="3736">
          <cell r="B3736" t="str">
            <v>AF.17212</v>
          </cell>
          <cell r="C3736" t="str">
            <v xml:space="preserve">BT hoá van, hoá ga, vöõa BT ñaù 1x2 maùc 150, SN=2÷4cm  </v>
          </cell>
          <cell r="D3736" t="str">
            <v>m³</v>
          </cell>
          <cell r="E3736">
            <v>1</v>
          </cell>
          <cell r="F3736">
            <v>388846</v>
          </cell>
          <cell r="G3736">
            <v>110113</v>
          </cell>
          <cell r="H3736">
            <v>17783</v>
          </cell>
        </row>
        <row r="3737">
          <cell r="B3737" t="str">
            <v>AF.17213</v>
          </cell>
          <cell r="C3737" t="str">
            <v xml:space="preserve">BT hoá van, hoá ga, vöõa BT ñaù 1x2 maùc 200, SN=2÷4cm  </v>
          </cell>
          <cell r="D3737" t="str">
            <v>m³</v>
          </cell>
          <cell r="E3737">
            <v>1</v>
          </cell>
          <cell r="F3737">
            <v>435744</v>
          </cell>
          <cell r="G3737">
            <v>110113</v>
          </cell>
          <cell r="H3737">
            <v>17783</v>
          </cell>
        </row>
        <row r="3738">
          <cell r="B3738" t="str">
            <v>AF.17214</v>
          </cell>
          <cell r="C3738" t="str">
            <v xml:space="preserve">BT hoá van, hoá ga, vöõa BT ñaù 1x2 maùc 250, SN=2÷4cm  </v>
          </cell>
          <cell r="D3738" t="str">
            <v>m³</v>
          </cell>
          <cell r="E3738">
            <v>1</v>
          </cell>
          <cell r="F3738">
            <v>484203</v>
          </cell>
          <cell r="G3738">
            <v>110113</v>
          </cell>
          <cell r="H3738">
            <v>17783</v>
          </cell>
        </row>
        <row r="3739">
          <cell r="B3739" t="str">
            <v>AF.17215</v>
          </cell>
          <cell r="C3739" t="str">
            <v xml:space="preserve">BT hoá van, hoá ga, vöõa BT ñaù 1x2 maùc 300, SN=2÷4cm  </v>
          </cell>
          <cell r="D3739" t="str">
            <v>m³</v>
          </cell>
          <cell r="E3739">
            <v>1</v>
          </cell>
          <cell r="F3739">
            <v>526010</v>
          </cell>
          <cell r="G3739">
            <v>110113</v>
          </cell>
          <cell r="H3739">
            <v>17783</v>
          </cell>
        </row>
        <row r="3741">
          <cell r="B3741" t="str">
            <v>AF.17222</v>
          </cell>
          <cell r="C3741" t="str">
            <v>BT ñaù daêm Ñoå BT hoá van, hoá ga, vöõa BT ñaù 2x4 maùc 150, SN=2÷4cm</v>
          </cell>
          <cell r="D3741" t="str">
            <v>m³</v>
          </cell>
          <cell r="E3741">
            <v>1</v>
          </cell>
          <cell r="F3741">
            <v>367382</v>
          </cell>
          <cell r="G3741">
            <v>110113</v>
          </cell>
          <cell r="H3741">
            <v>17783</v>
          </cell>
        </row>
        <row r="3742">
          <cell r="B3742" t="str">
            <v>AF.17223</v>
          </cell>
          <cell r="C3742" t="str">
            <v>BT ñaù daêm Ñoå BT hoá van, hoá ga, vöõa BT ñaù 2x4 maùc 200, SN=2÷4cm</v>
          </cell>
          <cell r="D3742" t="str">
            <v>m³</v>
          </cell>
          <cell r="E3742">
            <v>1</v>
          </cell>
          <cell r="F3742">
            <v>411457</v>
          </cell>
          <cell r="G3742">
            <v>110113</v>
          </cell>
          <cell r="H3742">
            <v>17783</v>
          </cell>
        </row>
        <row r="3743">
          <cell r="B3743" t="str">
            <v>AF.17224</v>
          </cell>
          <cell r="C3743" t="str">
            <v>BT ñaù daêm Ñoå BT hoá van, hoá ga, vöõa BT ñaù 2x4 maùc 250, SN=2÷4cm</v>
          </cell>
          <cell r="D3743" t="str">
            <v>m³</v>
          </cell>
          <cell r="E3743">
            <v>1</v>
          </cell>
          <cell r="F3743">
            <v>458362</v>
          </cell>
          <cell r="G3743">
            <v>110113</v>
          </cell>
          <cell r="H3743">
            <v>17783</v>
          </cell>
        </row>
        <row r="3744">
          <cell r="B3744" t="str">
            <v>AF.17225</v>
          </cell>
          <cell r="C3744" t="str">
            <v>BT ñaù daêm Ñoå BT hoá van, hoá ga, vöõa BT ñaù 2x4 maùc 300, SN=2÷4cm</v>
          </cell>
          <cell r="D3744" t="str">
            <v>m³</v>
          </cell>
          <cell r="E3744">
            <v>1</v>
          </cell>
          <cell r="F3744">
            <v>512474</v>
          </cell>
          <cell r="G3744">
            <v>110113</v>
          </cell>
          <cell r="H3744">
            <v>17783</v>
          </cell>
        </row>
        <row r="3746">
          <cell r="B3746" t="str">
            <v>AF.17232</v>
          </cell>
          <cell r="C3746" t="str">
            <v>BT ñaù daêm Ñoå BT hoá van, hoá ga Vöõa BT maùc 150, ñaù 4x6cm, SN=2÷4cm</v>
          </cell>
          <cell r="D3746" t="str">
            <v>m³</v>
          </cell>
          <cell r="E3746">
            <v>1</v>
          </cell>
          <cell r="F3746">
            <v>350136</v>
          </cell>
          <cell r="G3746">
            <v>110113</v>
          </cell>
          <cell r="H3746">
            <v>17783</v>
          </cell>
        </row>
        <row r="3747">
          <cell r="B3747" t="str">
            <v>AF.17233</v>
          </cell>
          <cell r="C3747" t="str">
            <v>BT ñaù daêm Ñoå BT hoá van, hoá ga Vöõa BT maùc 200, ñaù 4x6cm, SN=2÷4cm</v>
          </cell>
          <cell r="D3747" t="str">
            <v>m³</v>
          </cell>
          <cell r="E3747">
            <v>1</v>
          </cell>
          <cell r="F3747">
            <v>392647</v>
          </cell>
          <cell r="G3747">
            <v>110113</v>
          </cell>
          <cell r="H3747">
            <v>17783</v>
          </cell>
        </row>
        <row r="3748">
          <cell r="B3748" t="str">
            <v>AF.17234</v>
          </cell>
          <cell r="C3748" t="str">
            <v>BT ñaù daêm Ñoå BT hoá van, hoá ga Vöõa BT maùc 250, ñaù 4x6cm, SN=2÷4cm</v>
          </cell>
          <cell r="D3748" t="str">
            <v>m³</v>
          </cell>
          <cell r="E3748">
            <v>1</v>
          </cell>
          <cell r="F3748">
            <v>436669</v>
          </cell>
          <cell r="G3748">
            <v>110113</v>
          </cell>
          <cell r="H3748">
            <v>17783</v>
          </cell>
        </row>
        <row r="3749">
          <cell r="B3749" t="str">
            <v>AF.17235</v>
          </cell>
          <cell r="C3749" t="str">
            <v>BT ñaù daêm Ñoå BT hoá van, hoá ga Vöõa BT maùc 300, ñaù 4x6cm, SN=2÷4cm</v>
          </cell>
          <cell r="D3749" t="str">
            <v>m³</v>
          </cell>
          <cell r="E3749">
            <v>1</v>
          </cell>
          <cell r="F3749">
            <v>482866</v>
          </cell>
          <cell r="G3749">
            <v>110113</v>
          </cell>
          <cell r="H3749">
            <v>17783</v>
          </cell>
        </row>
        <row r="3750">
          <cell r="B3750" t="str">
            <v>AF.18112</v>
          </cell>
          <cell r="C3750" t="str">
            <v>BT maùi taluy ñöôøng baèng phöông phaùp phun khoâ, vöõa BT ñaù 1x2 maùc 150, SN=2÷4cm</v>
          </cell>
          <cell r="D3750" t="str">
            <v>m³</v>
          </cell>
          <cell r="E3750">
            <v>1</v>
          </cell>
          <cell r="F3750">
            <v>461355</v>
          </cell>
          <cell r="G3750">
            <v>493338</v>
          </cell>
          <cell r="H3750">
            <v>431772</v>
          </cell>
        </row>
        <row r="3751">
          <cell r="B3751" t="str">
            <v>AF.18113</v>
          </cell>
          <cell r="C3751" t="str">
            <v>BT maùi taluy ñöôøng baèng phöông phaùp phun khoâ, vöõa BT ñaù 1x2 maùc 200, SN=2÷4cm</v>
          </cell>
          <cell r="D3751" t="str">
            <v>m³</v>
          </cell>
          <cell r="E3751">
            <v>1</v>
          </cell>
          <cell r="F3751">
            <v>525621</v>
          </cell>
          <cell r="G3751">
            <v>493338</v>
          </cell>
          <cell r="H3751">
            <v>431772</v>
          </cell>
        </row>
        <row r="3752">
          <cell r="B3752" t="str">
            <v>AF.18114</v>
          </cell>
          <cell r="C3752" t="str">
            <v>BT maùi taluy ñöôøng baèng phöông phaùp phun khoâ, vöõa BT ñaù 1x2 maùc 250, SN=2÷4cm</v>
          </cell>
          <cell r="D3752" t="str">
            <v>m³</v>
          </cell>
          <cell r="E3752">
            <v>1</v>
          </cell>
          <cell r="F3752">
            <v>596751</v>
          </cell>
          <cell r="G3752">
            <v>493338</v>
          </cell>
          <cell r="H3752">
            <v>431772</v>
          </cell>
        </row>
        <row r="3753">
          <cell r="B3753" t="str">
            <v>AF.18115</v>
          </cell>
          <cell r="C3753" t="str">
            <v>BT maùi taluy ñöôøng baèng phöông phaùp phun khoâ, vöõa BT ñaù 1x2 maùc 300, SN=2÷4cm</v>
          </cell>
          <cell r="D3753" t="str">
            <v>m³</v>
          </cell>
          <cell r="E3753">
            <v>1</v>
          </cell>
          <cell r="F3753">
            <v>653207</v>
          </cell>
          <cell r="G3753">
            <v>493338</v>
          </cell>
          <cell r="H3753">
            <v>431772</v>
          </cell>
        </row>
        <row r="3755">
          <cell r="B3755" t="str">
            <v>AF.21111</v>
          </cell>
          <cell r="C3755" t="str">
            <v>BT loùt moùng Vöõa BT maùc 100, ñaù 2x4cm, SN=6÷8cm</v>
          </cell>
          <cell r="D3755" t="str">
            <v>m³</v>
          </cell>
          <cell r="E3755">
            <v>1</v>
          </cell>
          <cell r="F3755">
            <v>326929</v>
          </cell>
          <cell r="G3755">
            <v>23674</v>
          </cell>
          <cell r="H3755">
            <v>30830</v>
          </cell>
        </row>
        <row r="3756">
          <cell r="B3756" t="str">
            <v>AF.21112</v>
          </cell>
          <cell r="C3756" t="str">
            <v>BT loùt moùng Vöõa BT maùc 100, ñaù 2x4cm, SN=6÷8cm</v>
          </cell>
          <cell r="D3756" t="str">
            <v>m³</v>
          </cell>
          <cell r="E3756">
            <v>1</v>
          </cell>
          <cell r="F3756">
            <v>375357</v>
          </cell>
          <cell r="G3756">
            <v>23674</v>
          </cell>
          <cell r="H3756">
            <v>30830</v>
          </cell>
        </row>
        <row r="3757">
          <cell r="B3757" t="str">
            <v>AF.21113</v>
          </cell>
          <cell r="C3757" t="str">
            <v>BT loùt moùng Vöõa BT maùc 100, ñaù 2x4cm, SN=6÷8cm</v>
          </cell>
          <cell r="D3757" t="str">
            <v>m³</v>
          </cell>
          <cell r="E3757">
            <v>1</v>
          </cell>
          <cell r="F3757">
            <v>422000</v>
          </cell>
          <cell r="G3757">
            <v>23674</v>
          </cell>
          <cell r="H3757">
            <v>30830</v>
          </cell>
        </row>
        <row r="3759">
          <cell r="B3759" t="str">
            <v>AF.21212</v>
          </cell>
          <cell r="C3759" t="str">
            <v>BT moùng coù R moùng &lt;=250cm, vöõa BT ñaù 1x2 maùc 150, SN=6÷8cm</v>
          </cell>
          <cell r="D3759" t="str">
            <v>m³</v>
          </cell>
          <cell r="E3759">
            <v>1</v>
          </cell>
          <cell r="F3759">
            <v>398505</v>
          </cell>
          <cell r="G3759">
            <v>32416</v>
          </cell>
          <cell r="H3759">
            <v>30830</v>
          </cell>
        </row>
        <row r="3760">
          <cell r="B3760" t="str">
            <v>AF.21213</v>
          </cell>
          <cell r="C3760" t="str">
            <v>BT moùng coù R moùng &lt;=250cm, vöõa BT ñaù 1x2 maùc 200, SN=6÷8cm</v>
          </cell>
          <cell r="D3760" t="str">
            <v>m³</v>
          </cell>
          <cell r="E3760">
            <v>1</v>
          </cell>
          <cell r="F3760">
            <v>448395</v>
          </cell>
          <cell r="G3760">
            <v>32416</v>
          </cell>
          <cell r="H3760">
            <v>30830</v>
          </cell>
        </row>
        <row r="3761">
          <cell r="B3761" t="str">
            <v>AF.21214</v>
          </cell>
          <cell r="C3761" t="str">
            <v>BT moùng coù R moùng &lt;=250cm, vöõa BT ñaù 1x2 maùc 250, SN=6÷8cm</v>
          </cell>
          <cell r="D3761" t="str">
            <v>m³</v>
          </cell>
          <cell r="E3761">
            <v>1</v>
          </cell>
          <cell r="F3761">
            <v>504892</v>
          </cell>
          <cell r="G3761">
            <v>32416</v>
          </cell>
          <cell r="H3761">
            <v>30830</v>
          </cell>
        </row>
        <row r="3762">
          <cell r="B3762" t="str">
            <v>AF.21215</v>
          </cell>
          <cell r="C3762" t="str">
            <v>BT moùng coù R moùng &lt;=250cm, vöõa BT ñaù 1x2 maùc 300, SN=6÷8cm</v>
          </cell>
          <cell r="D3762" t="str">
            <v>m³</v>
          </cell>
          <cell r="E3762">
            <v>1</v>
          </cell>
          <cell r="F3762">
            <v>540133</v>
          </cell>
          <cell r="G3762">
            <v>32416</v>
          </cell>
          <cell r="H3762">
            <v>30830</v>
          </cell>
        </row>
        <row r="3764">
          <cell r="B3764" t="str">
            <v>AF.21216</v>
          </cell>
          <cell r="C3764" t="str">
            <v>BT moùng coù R moùng &lt;=250cm, vöõa BT ñaù 2x4 maùc 200, SN=6÷8cm</v>
          </cell>
          <cell r="D3764" t="str">
            <v>m³</v>
          </cell>
          <cell r="E3764">
            <v>1</v>
          </cell>
          <cell r="F3764">
            <v>424151</v>
          </cell>
          <cell r="G3764">
            <v>32416</v>
          </cell>
          <cell r="H3764">
            <v>30830</v>
          </cell>
        </row>
        <row r="3765">
          <cell r="B3765" t="str">
            <v>AF.21217</v>
          </cell>
          <cell r="C3765" t="str">
            <v>BT moùng coù R moùng &lt;=250cm, vöõa BT ñaù 2x4 maùc 250, SN=6÷8cm</v>
          </cell>
          <cell r="D3765" t="str">
            <v>m³</v>
          </cell>
          <cell r="E3765">
            <v>1</v>
          </cell>
          <cell r="F3765">
            <v>472940</v>
          </cell>
          <cell r="G3765">
            <v>32416</v>
          </cell>
          <cell r="H3765">
            <v>30830</v>
          </cell>
        </row>
        <row r="3766">
          <cell r="B3766" t="str">
            <v>AF.21218</v>
          </cell>
          <cell r="C3766" t="str">
            <v>BT moùng coù R moùng &lt;=250cm, vöõa BT ñaù 2x4 maùc 300, SN=6÷8cm</v>
          </cell>
          <cell r="D3766" t="str">
            <v>m³</v>
          </cell>
          <cell r="E3766">
            <v>1</v>
          </cell>
          <cell r="F3766">
            <v>492712</v>
          </cell>
          <cell r="G3766">
            <v>32416</v>
          </cell>
          <cell r="H3766">
            <v>30830</v>
          </cell>
        </row>
        <row r="3768">
          <cell r="B3768" t="str">
            <v>AF.21222</v>
          </cell>
          <cell r="C3768" t="str">
            <v>BT moùng coù R moùng &gt;250cm, vöõa BT ñaù 1x2 maùc 150, SN=6÷8cm</v>
          </cell>
          <cell r="D3768" t="str">
            <v>m³</v>
          </cell>
          <cell r="E3768">
            <v>1</v>
          </cell>
          <cell r="F3768">
            <v>436400</v>
          </cell>
          <cell r="G3768">
            <v>41885</v>
          </cell>
          <cell r="H3768">
            <v>30830</v>
          </cell>
        </row>
        <row r="3769">
          <cell r="B3769" t="str">
            <v>AF.21223</v>
          </cell>
          <cell r="C3769" t="str">
            <v>BT moùng coù R moùng &gt;250cm, vöõa BT ñaù 1x2 maùc 200, SN=6÷8cm</v>
          </cell>
          <cell r="D3769" t="str">
            <v>m³</v>
          </cell>
          <cell r="E3769">
            <v>1</v>
          </cell>
          <cell r="F3769">
            <v>486289</v>
          </cell>
          <cell r="G3769">
            <v>41885</v>
          </cell>
          <cell r="H3769">
            <v>30830</v>
          </cell>
        </row>
        <row r="3770">
          <cell r="B3770" t="str">
            <v>AF.21224</v>
          </cell>
          <cell r="C3770" t="str">
            <v>BT moùng coù R moùng &gt;250cm, vöõa BT ñaù 1x2 maùc 250, SN=6÷8cm</v>
          </cell>
          <cell r="D3770" t="str">
            <v>m³</v>
          </cell>
          <cell r="E3770">
            <v>1</v>
          </cell>
          <cell r="F3770">
            <v>542787</v>
          </cell>
          <cell r="G3770">
            <v>41885</v>
          </cell>
          <cell r="H3770">
            <v>30830</v>
          </cell>
        </row>
        <row r="3771">
          <cell r="B3771" t="str">
            <v>AF.21225</v>
          </cell>
          <cell r="C3771" t="str">
            <v>BT moùng coù R moùng &gt;250cm, vöõa BT ñaù 1x2 maùc 300, SN=6÷8cm</v>
          </cell>
          <cell r="D3771" t="str">
            <v>m³</v>
          </cell>
          <cell r="E3771">
            <v>1</v>
          </cell>
          <cell r="F3771">
            <v>578028</v>
          </cell>
          <cell r="G3771">
            <v>41885</v>
          </cell>
          <cell r="H3771">
            <v>30830</v>
          </cell>
        </row>
        <row r="3773">
          <cell r="B3773" t="str">
            <v>AF.21226</v>
          </cell>
          <cell r="C3773" t="str">
            <v>BT moùng coù R mnhs &gt;250cm, vöõa BT ñaù 2x4 maùc 200, SN=6÷8cm</v>
          </cell>
          <cell r="D3773" t="str">
            <v>m³</v>
          </cell>
          <cell r="E3773">
            <v>1</v>
          </cell>
          <cell r="F3773">
            <v>462046</v>
          </cell>
          <cell r="G3773">
            <v>41885</v>
          </cell>
          <cell r="H3773">
            <v>30830</v>
          </cell>
        </row>
        <row r="3774">
          <cell r="B3774" t="str">
            <v>AF.21227</v>
          </cell>
          <cell r="C3774" t="str">
            <v>BT moùng coù R mnhs &gt;250cm, vöõa BT ñaù 2x4 maùc 250, SN=6÷8cm</v>
          </cell>
          <cell r="D3774" t="str">
            <v>m³</v>
          </cell>
          <cell r="E3774">
            <v>1</v>
          </cell>
          <cell r="F3774">
            <v>510835</v>
          </cell>
          <cell r="G3774">
            <v>41885</v>
          </cell>
          <cell r="H3774">
            <v>30830</v>
          </cell>
        </row>
        <row r="3775">
          <cell r="B3775" t="str">
            <v>AF.21228</v>
          </cell>
          <cell r="C3775" t="str">
            <v>BT moùng coù R mnhs &gt;250cm, vöõa BT ñaù 2x4 maùc 300, SN=6÷8cm</v>
          </cell>
          <cell r="D3775" t="str">
            <v>m³</v>
          </cell>
          <cell r="E3775">
            <v>1</v>
          </cell>
          <cell r="F3775">
            <v>530606</v>
          </cell>
          <cell r="G3775">
            <v>41885</v>
          </cell>
          <cell r="H3775">
            <v>30830</v>
          </cell>
        </row>
        <row r="3776">
          <cell r="B3776" t="str">
            <v>AF.21232</v>
          </cell>
          <cell r="C3776" t="str">
            <v>BT moùng coù R moùng &lt;=250cm, vöõa BT ñaù 2x4 maùc 150, SN=6÷8cm</v>
          </cell>
          <cell r="D3776" t="str">
            <v>m³</v>
          </cell>
          <cell r="E3776">
            <v>1</v>
          </cell>
          <cell r="F3776">
            <v>377271</v>
          </cell>
          <cell r="G3776">
            <v>32416</v>
          </cell>
          <cell r="H3776">
            <v>30830</v>
          </cell>
        </row>
        <row r="3777">
          <cell r="B3777" t="str">
            <v>AF.21233</v>
          </cell>
          <cell r="C3777" t="str">
            <v>BT moùng coù R moùng &lt;=250cm, vöõa BT ñaù 2x4 maùc 200, SN=6÷8cm</v>
          </cell>
          <cell r="D3777" t="str">
            <v>m³</v>
          </cell>
          <cell r="E3777">
            <v>1</v>
          </cell>
          <cell r="F3777">
            <v>424156</v>
          </cell>
          <cell r="G3777">
            <v>32416</v>
          </cell>
          <cell r="H3777">
            <v>30830</v>
          </cell>
        </row>
        <row r="3778">
          <cell r="B3778" t="str">
            <v>AF.21234</v>
          </cell>
          <cell r="C3778" t="str">
            <v>BT moùng coù R maùc&lt;=250cm, vöõa BT ñaù 2x4 maùc 250, SN=6÷8cm</v>
          </cell>
          <cell r="D3778" t="str">
            <v>m³</v>
          </cell>
          <cell r="E3778">
            <v>1</v>
          </cell>
          <cell r="F3778">
            <v>472948</v>
          </cell>
          <cell r="G3778">
            <v>32416</v>
          </cell>
          <cell r="H3778">
            <v>30830</v>
          </cell>
        </row>
        <row r="3779">
          <cell r="B3779" t="str">
            <v>AF.21235</v>
          </cell>
          <cell r="C3779" t="str">
            <v>BT moùng coù R moùng &lt;=250cm, vöõa BT ñaù 2x4 maùc 300, SN=6÷8cm</v>
          </cell>
          <cell r="D3779" t="str">
            <v>m³</v>
          </cell>
          <cell r="E3779">
            <v>1</v>
          </cell>
          <cell r="F3779">
            <v>505968</v>
          </cell>
          <cell r="G3779">
            <v>32416</v>
          </cell>
          <cell r="H3779">
            <v>30830</v>
          </cell>
        </row>
        <row r="3780">
          <cell r="B3780" t="str">
            <v>AF.21242</v>
          </cell>
          <cell r="C3780" t="str">
            <v>BT moùng coù R mnhs &gt;250cm, vöõa BT ñaù 2x4 maùc 150, SN=6÷8cm</v>
          </cell>
          <cell r="D3780" t="str">
            <v>m³</v>
          </cell>
          <cell r="E3780">
            <v>1</v>
          </cell>
          <cell r="F3780">
            <v>411055</v>
          </cell>
          <cell r="G3780">
            <v>41885</v>
          </cell>
          <cell r="H3780">
            <v>30830</v>
          </cell>
        </row>
        <row r="3781">
          <cell r="B3781" t="str">
            <v>AF.21243</v>
          </cell>
          <cell r="C3781" t="str">
            <v>BT moùng coù R mnhs &gt;250cm, vöõa BT ñaù 2x4 maùc 200, SN=6÷8cm</v>
          </cell>
          <cell r="D3781" t="str">
            <v>m³</v>
          </cell>
          <cell r="E3781">
            <v>1</v>
          </cell>
          <cell r="F3781">
            <v>457476</v>
          </cell>
          <cell r="G3781">
            <v>41885</v>
          </cell>
          <cell r="H3781">
            <v>30830</v>
          </cell>
        </row>
        <row r="3782">
          <cell r="B3782" t="str">
            <v>AF.21244</v>
          </cell>
          <cell r="C3782" t="str">
            <v>BT moùng coù R moùng &gt;250cm, vöõa BT ñaù 2x4 maùc 250, SN=6÷8cm</v>
          </cell>
          <cell r="D3782" t="str">
            <v>m³</v>
          </cell>
          <cell r="E3782">
            <v>1</v>
          </cell>
          <cell r="F3782">
            <v>505785</v>
          </cell>
          <cell r="G3782">
            <v>41885</v>
          </cell>
          <cell r="H3782">
            <v>30830</v>
          </cell>
        </row>
        <row r="3783">
          <cell r="B3783" t="str">
            <v>AF.21245</v>
          </cell>
          <cell r="C3783" t="str">
            <v>BT moùng coù R moùng &gt;250cm, vöõa BT ñaù 2x4 maùc 300, SN=6÷8cm</v>
          </cell>
          <cell r="D3783" t="str">
            <v>m³</v>
          </cell>
          <cell r="E3783">
            <v>1</v>
          </cell>
          <cell r="F3783">
            <v>538478</v>
          </cell>
          <cell r="G3783">
            <v>41885</v>
          </cell>
          <cell r="H3783">
            <v>30830</v>
          </cell>
        </row>
        <row r="3785">
          <cell r="B3785" t="str">
            <v>AF.21312</v>
          </cell>
          <cell r="C3785" t="str">
            <v>BT neàn, vöõa BT ñaù 1x2 maùc 150, SN=6÷8cm</v>
          </cell>
          <cell r="D3785" t="str">
            <v>m³</v>
          </cell>
          <cell r="E3785">
            <v>1</v>
          </cell>
          <cell r="F3785">
            <v>400451</v>
          </cell>
          <cell r="G3785">
            <v>24767</v>
          </cell>
          <cell r="H3785">
            <v>30308</v>
          </cell>
        </row>
        <row r="3786">
          <cell r="B3786" t="str">
            <v>AF.21313</v>
          </cell>
          <cell r="C3786" t="str">
            <v>BT neàn, vöõa BT ñaù 1x2 maùc 200, SN=6÷8cm</v>
          </cell>
          <cell r="D3786" t="str">
            <v>m³</v>
          </cell>
          <cell r="E3786">
            <v>1</v>
          </cell>
          <cell r="F3786">
            <v>450583</v>
          </cell>
          <cell r="G3786">
            <v>24767</v>
          </cell>
          <cell r="H3786">
            <v>30308</v>
          </cell>
        </row>
        <row r="3787">
          <cell r="B3787" t="str">
            <v>AF.21314</v>
          </cell>
          <cell r="C3787" t="str">
            <v>BT neàn, vöõa BT ñaù 1x2 maùc 250, SN=6÷8cm</v>
          </cell>
          <cell r="D3787" t="str">
            <v>m³</v>
          </cell>
          <cell r="E3787">
            <v>1</v>
          </cell>
          <cell r="F3787">
            <v>507359</v>
          </cell>
          <cell r="G3787">
            <v>24767</v>
          </cell>
          <cell r="H3787">
            <v>30308</v>
          </cell>
        </row>
        <row r="3788">
          <cell r="B3788" t="str">
            <v>AF.21315</v>
          </cell>
          <cell r="C3788" t="str">
            <v>BT neàn, vöõa BT ñaù 1x2 maùc 300, SN=6÷8cm</v>
          </cell>
          <cell r="D3788" t="str">
            <v>m³</v>
          </cell>
          <cell r="E3788">
            <v>1</v>
          </cell>
          <cell r="F3788">
            <v>542766</v>
          </cell>
          <cell r="G3788">
            <v>24767</v>
          </cell>
          <cell r="H3788">
            <v>30308</v>
          </cell>
        </row>
        <row r="3790">
          <cell r="B3790" t="str">
            <v>AF.21316</v>
          </cell>
          <cell r="C3790" t="str">
            <v>BT neàn, vöõa BT ñaù 2x4 maùc 200, SN=6÷8cm</v>
          </cell>
          <cell r="D3790" t="str">
            <v>m³</v>
          </cell>
          <cell r="E3790">
            <v>1</v>
          </cell>
          <cell r="F3790">
            <v>426220</v>
          </cell>
          <cell r="G3790">
            <v>24767</v>
          </cell>
          <cell r="H3790">
            <v>30308</v>
          </cell>
        </row>
        <row r="3791">
          <cell r="B3791" t="str">
            <v>AF.21317</v>
          </cell>
          <cell r="C3791" t="str">
            <v>BT neàn, vöõa BT ñaù 2x4 maùc 250, SN=6÷8cm</v>
          </cell>
          <cell r="D3791" t="str">
            <v>m³</v>
          </cell>
          <cell r="E3791">
            <v>1</v>
          </cell>
          <cell r="F3791">
            <v>475248</v>
          </cell>
          <cell r="G3791">
            <v>24767</v>
          </cell>
          <cell r="H3791">
            <v>30308</v>
          </cell>
        </row>
        <row r="3792">
          <cell r="B3792" t="str">
            <v>AF.21318</v>
          </cell>
          <cell r="C3792" t="str">
            <v>BT neàn, vöõa BT ñaù 2x4 maùc 300, SN=6÷8cm</v>
          </cell>
          <cell r="D3792" t="str">
            <v>m³</v>
          </cell>
          <cell r="E3792">
            <v>1</v>
          </cell>
          <cell r="F3792">
            <v>495115</v>
          </cell>
          <cell r="G3792">
            <v>24767</v>
          </cell>
          <cell r="H3792">
            <v>30308</v>
          </cell>
        </row>
        <row r="3793">
          <cell r="B3793" t="str">
            <v>AF.21322</v>
          </cell>
          <cell r="C3793" t="str">
            <v>BT neàn, vöõa BT ñaù 2x4 maùc 150, SN=6÷8cm</v>
          </cell>
          <cell r="D3793" t="str">
            <v>m³</v>
          </cell>
          <cell r="E3793">
            <v>1</v>
          </cell>
          <cell r="F3793">
            <v>379111</v>
          </cell>
          <cell r="G3793">
            <v>24767</v>
          </cell>
          <cell r="H3793">
            <v>30308</v>
          </cell>
        </row>
        <row r="3794">
          <cell r="B3794" t="str">
            <v>AF.21323</v>
          </cell>
          <cell r="C3794" t="str">
            <v>BT neàn, vöõa BT ñaù 2x4 maùc 200, SN=6÷8cm</v>
          </cell>
          <cell r="D3794" t="str">
            <v>m³</v>
          </cell>
          <cell r="E3794">
            <v>1</v>
          </cell>
          <cell r="F3794">
            <v>426224</v>
          </cell>
          <cell r="G3794">
            <v>24767</v>
          </cell>
          <cell r="H3794">
            <v>30308</v>
          </cell>
        </row>
        <row r="3795">
          <cell r="B3795" t="str">
            <v>AF.21324</v>
          </cell>
          <cell r="C3795" t="str">
            <v>BT neàn, vöõa BT ñaù 2x4 maùc 250, SN=6÷8cm</v>
          </cell>
          <cell r="D3795" t="str">
            <v>m³</v>
          </cell>
          <cell r="E3795">
            <v>1</v>
          </cell>
          <cell r="F3795">
            <v>475253</v>
          </cell>
          <cell r="G3795">
            <v>24767</v>
          </cell>
          <cell r="H3795">
            <v>30308</v>
          </cell>
        </row>
        <row r="3796">
          <cell r="B3796" t="str">
            <v>AF.21325</v>
          </cell>
          <cell r="C3796" t="str">
            <v>BT neàn, vöõa BT ñaù 2x4 maùc 300, SN=6÷8cm</v>
          </cell>
          <cell r="D3796" t="str">
            <v>m³</v>
          </cell>
          <cell r="E3796">
            <v>1</v>
          </cell>
          <cell r="F3796">
            <v>508436</v>
          </cell>
          <cell r="G3796">
            <v>24767</v>
          </cell>
          <cell r="H3796">
            <v>30308</v>
          </cell>
        </row>
        <row r="3798">
          <cell r="B3798" t="str">
            <v>AF.21412</v>
          </cell>
          <cell r="C3798" t="str">
            <v>BT beä maùy, vöõa BT ñaù 1x2 maùc 150, SN=6÷8cm</v>
          </cell>
          <cell r="D3798" t="str">
            <v>m³</v>
          </cell>
          <cell r="E3798">
            <v>1</v>
          </cell>
          <cell r="F3798">
            <v>398505</v>
          </cell>
          <cell r="G3798">
            <v>60461</v>
          </cell>
          <cell r="H3798">
            <v>30830</v>
          </cell>
        </row>
        <row r="3799">
          <cell r="B3799" t="str">
            <v>AF.21413</v>
          </cell>
          <cell r="C3799" t="str">
            <v>BT beä maùy, vöõa BT ñaù 1x2 maùc 200, SN=6÷8cm</v>
          </cell>
          <cell r="D3799" t="str">
            <v>m³</v>
          </cell>
          <cell r="E3799">
            <v>1</v>
          </cell>
          <cell r="F3799">
            <v>448395</v>
          </cell>
          <cell r="G3799">
            <v>60461</v>
          </cell>
          <cell r="H3799">
            <v>30830</v>
          </cell>
        </row>
        <row r="3800">
          <cell r="B3800" t="str">
            <v>AF.21414</v>
          </cell>
          <cell r="C3800" t="str">
            <v>BT beä maùy, vöõa BT ñaù 1x2 maùc 250, SN=6÷8cm</v>
          </cell>
          <cell r="D3800" t="str">
            <v>m³</v>
          </cell>
          <cell r="E3800">
            <v>1</v>
          </cell>
          <cell r="F3800">
            <v>504892</v>
          </cell>
          <cell r="G3800">
            <v>60461</v>
          </cell>
          <cell r="H3800">
            <v>30830</v>
          </cell>
        </row>
        <row r="3801">
          <cell r="B3801" t="str">
            <v>AF.21415</v>
          </cell>
          <cell r="C3801" t="str">
            <v>BT beä maùy, vöõa BT ñaù 1x2 maùc 300, SN=6÷8cm</v>
          </cell>
          <cell r="D3801" t="str">
            <v>m³</v>
          </cell>
          <cell r="E3801">
            <v>1</v>
          </cell>
          <cell r="F3801">
            <v>540133</v>
          </cell>
          <cell r="G3801">
            <v>60461</v>
          </cell>
          <cell r="H3801">
            <v>30830</v>
          </cell>
        </row>
        <row r="3803">
          <cell r="B3803" t="str">
            <v>AF.21416</v>
          </cell>
          <cell r="C3803" t="str">
            <v>BT beä maùy, vöõa BT ñaù 2x4 maùc 200, SN=6÷8cm</v>
          </cell>
          <cell r="D3803" t="str">
            <v>m³</v>
          </cell>
          <cell r="E3803">
            <v>1</v>
          </cell>
          <cell r="F3803">
            <v>424151</v>
          </cell>
          <cell r="G3803">
            <v>60461</v>
          </cell>
          <cell r="H3803">
            <v>30830</v>
          </cell>
        </row>
        <row r="3804">
          <cell r="B3804" t="str">
            <v>AF.21417</v>
          </cell>
          <cell r="C3804" t="str">
            <v>BT beä maùy, vöõa BT ñaù 2x4 maùc 250, SN=6÷8cm</v>
          </cell>
          <cell r="D3804" t="str">
            <v>m³</v>
          </cell>
          <cell r="E3804">
            <v>1</v>
          </cell>
          <cell r="F3804">
            <v>472940</v>
          </cell>
          <cell r="G3804">
            <v>60461</v>
          </cell>
          <cell r="H3804">
            <v>30830</v>
          </cell>
        </row>
        <row r="3805">
          <cell r="B3805" t="str">
            <v>AF.21418</v>
          </cell>
          <cell r="C3805" t="str">
            <v>BT beä maùy, vöõa BT ñaù 2x4 maùc 300, SN=6÷8cm</v>
          </cell>
          <cell r="D3805" t="str">
            <v>m³</v>
          </cell>
          <cell r="E3805">
            <v>1</v>
          </cell>
          <cell r="F3805">
            <v>492712</v>
          </cell>
          <cell r="G3805">
            <v>60461</v>
          </cell>
          <cell r="H3805">
            <v>30830</v>
          </cell>
        </row>
        <row r="3806">
          <cell r="B3806" t="str">
            <v>AF.21422</v>
          </cell>
          <cell r="C3806" t="str">
            <v>BT beä maùy, vöõa BT ñaù 2x4 maùc 150, SN=6÷8cm</v>
          </cell>
          <cell r="D3806" t="str">
            <v>m³</v>
          </cell>
          <cell r="E3806">
            <v>1</v>
          </cell>
          <cell r="F3806">
            <v>377271</v>
          </cell>
          <cell r="G3806">
            <v>60461</v>
          </cell>
          <cell r="H3806">
            <v>30830</v>
          </cell>
        </row>
        <row r="3807">
          <cell r="B3807" t="str">
            <v>AF.21423</v>
          </cell>
          <cell r="C3807" t="str">
            <v>BT beä maùy, vöõa BT ñaù 2x4 maùc 200, SN=6÷8cm</v>
          </cell>
          <cell r="D3807" t="str">
            <v>m³</v>
          </cell>
          <cell r="E3807">
            <v>1</v>
          </cell>
          <cell r="F3807">
            <v>421156</v>
          </cell>
          <cell r="G3807">
            <v>60461</v>
          </cell>
          <cell r="H3807">
            <v>30830</v>
          </cell>
        </row>
        <row r="3808">
          <cell r="B3808" t="str">
            <v>AF.21424</v>
          </cell>
          <cell r="C3808" t="str">
            <v>BT beä maùy, vöõa BT ñaù 2x4 maùc 250, SN=6÷8cm</v>
          </cell>
          <cell r="D3808" t="str">
            <v>m³</v>
          </cell>
          <cell r="E3808">
            <v>1</v>
          </cell>
          <cell r="F3808">
            <v>472948</v>
          </cell>
          <cell r="G3808">
            <v>60461</v>
          </cell>
          <cell r="H3808">
            <v>30830</v>
          </cell>
        </row>
        <row r="3809">
          <cell r="B3809" t="str">
            <v>AF.21425</v>
          </cell>
          <cell r="C3809" t="str">
            <v>BT beä maùy, vöõa BT ñaù 2x4 maùc 300, SN=6÷8cm</v>
          </cell>
          <cell r="D3809" t="str">
            <v>m³</v>
          </cell>
          <cell r="E3809">
            <v>1</v>
          </cell>
          <cell r="F3809">
            <v>505968</v>
          </cell>
          <cell r="G3809">
            <v>60461</v>
          </cell>
          <cell r="H3809">
            <v>30830</v>
          </cell>
        </row>
        <row r="3810">
          <cell r="B3810" t="str">
            <v>AF.21443</v>
          </cell>
          <cell r="C3810" t="str">
            <v>BT beä maùy, vöõa BT ñaù 2x4 maùc 200, SN=6÷8cm</v>
          </cell>
          <cell r="D3810" t="str">
            <v>m³</v>
          </cell>
          <cell r="E3810">
            <v>1</v>
          </cell>
          <cell r="F3810">
            <v>424151</v>
          </cell>
          <cell r="G3810">
            <v>60461</v>
          </cell>
          <cell r="H3810">
            <v>30830</v>
          </cell>
        </row>
        <row r="3811">
          <cell r="B3811" t="str">
            <v>AF.21444</v>
          </cell>
          <cell r="C3811" t="str">
            <v>BT beä maùy, vöõa BT ñaù 2x4 maùc 250, SN=6÷8cm</v>
          </cell>
          <cell r="D3811" t="str">
            <v>m³</v>
          </cell>
          <cell r="E3811">
            <v>1</v>
          </cell>
          <cell r="F3811">
            <v>472940</v>
          </cell>
          <cell r="G3811">
            <v>60461</v>
          </cell>
          <cell r="H3811">
            <v>30830</v>
          </cell>
        </row>
        <row r="3812">
          <cell r="B3812" t="str">
            <v>AF.21445</v>
          </cell>
          <cell r="C3812" t="str">
            <v>BT beä maùy, vöõa BT ñaù 2x4 maùc 300, SN=6÷8cm</v>
          </cell>
          <cell r="D3812" t="str">
            <v>m³</v>
          </cell>
          <cell r="E3812">
            <v>1</v>
          </cell>
          <cell r="F3812">
            <v>492712</v>
          </cell>
          <cell r="G3812">
            <v>60461</v>
          </cell>
          <cell r="H3812">
            <v>30830</v>
          </cell>
        </row>
        <row r="3813">
          <cell r="B3813" t="str">
            <v>AF.22112</v>
          </cell>
          <cell r="C3813" t="str">
            <v>BT töôøng coù d &lt;=45cm, h &lt;=4m, vöõa BT ñaù 1x2 maùc 150, SN=6÷8cm</v>
          </cell>
          <cell r="D3813" t="str">
            <v>m³</v>
          </cell>
          <cell r="E3813">
            <v>1</v>
          </cell>
          <cell r="F3813">
            <v>524839</v>
          </cell>
          <cell r="G3813">
            <v>101036</v>
          </cell>
          <cell r="H3813">
            <v>45429</v>
          </cell>
        </row>
        <row r="3814">
          <cell r="B3814" t="str">
            <v>AF.22113</v>
          </cell>
          <cell r="C3814" t="str">
            <v>BT töôøng coù d &lt;=45cm, h &lt;=4m, vöõa BT ñaù 1x2 maùc 200, SN=6÷8cm</v>
          </cell>
          <cell r="D3814" t="str">
            <v>m³</v>
          </cell>
          <cell r="E3814">
            <v>1</v>
          </cell>
          <cell r="F3814">
            <v>575222</v>
          </cell>
          <cell r="G3814">
            <v>101036</v>
          </cell>
          <cell r="H3814">
            <v>45429</v>
          </cell>
        </row>
        <row r="3815">
          <cell r="B3815" t="str">
            <v>AF.22114</v>
          </cell>
          <cell r="C3815" t="str">
            <v>BT töôøng coù d &lt;=45cm, h &lt;=4m, vöõa BT ñaù 1x2 maùc 250, SN=6÷8cm</v>
          </cell>
          <cell r="D3815" t="str">
            <v>m³</v>
          </cell>
          <cell r="E3815">
            <v>1</v>
          </cell>
          <cell r="F3815">
            <v>632279</v>
          </cell>
          <cell r="G3815">
            <v>101036</v>
          </cell>
          <cell r="H3815">
            <v>45429</v>
          </cell>
        </row>
        <row r="3816">
          <cell r="B3816" t="str">
            <v>AF.22115</v>
          </cell>
          <cell r="C3816" t="str">
            <v>BT töôøng coù d &lt;=45cm, h &lt;=4m, vöõa BT ñaù 1x2 maùc 300, SN=6÷8cm</v>
          </cell>
          <cell r="D3816" t="str">
            <v>m³</v>
          </cell>
          <cell r="E3816">
            <v>1</v>
          </cell>
          <cell r="F3816">
            <v>667869</v>
          </cell>
          <cell r="G3816">
            <v>101036</v>
          </cell>
          <cell r="H3816">
            <v>45429</v>
          </cell>
        </row>
        <row r="3818">
          <cell r="B3818" t="str">
            <v>AF.22116</v>
          </cell>
          <cell r="C3818" t="str">
            <v>BT töôøng coù d &lt;=45cm, h &lt;=4m, vöõa BT ñaù 2x4 maùc 200, SN=6÷8cm</v>
          </cell>
          <cell r="D3818" t="str">
            <v>m³</v>
          </cell>
          <cell r="E3818">
            <v>1</v>
          </cell>
          <cell r="F3818">
            <v>550739</v>
          </cell>
          <cell r="G3818">
            <v>101036</v>
          </cell>
          <cell r="H3818">
            <v>45429</v>
          </cell>
        </row>
        <row r="3819">
          <cell r="B3819" t="str">
            <v>AF.22117</v>
          </cell>
          <cell r="C3819" t="str">
            <v>BT töôøng coù d &lt;=45cm, h &lt;=4m, vöõa BT ñaù 2x4 maùc 250, SN=6÷8cm</v>
          </cell>
          <cell r="D3819" t="str">
            <v>m³</v>
          </cell>
          <cell r="E3819">
            <v>1</v>
          </cell>
          <cell r="F3819">
            <v>600011</v>
          </cell>
          <cell r="G3819">
            <v>101036</v>
          </cell>
          <cell r="H3819">
            <v>45429</v>
          </cell>
        </row>
        <row r="3820">
          <cell r="B3820" t="str">
            <v>AF.22118</v>
          </cell>
          <cell r="C3820" t="str">
            <v>BT töôøng coù d &lt;=45cm, h &lt;=4m, vöõa BT ñaù 2x4 maùc 300, SN=6÷8cm</v>
          </cell>
          <cell r="D3820" t="str">
            <v>m³</v>
          </cell>
          <cell r="E3820">
            <v>1</v>
          </cell>
          <cell r="F3820">
            <v>619978</v>
          </cell>
          <cell r="G3820">
            <v>101036</v>
          </cell>
          <cell r="H3820">
            <v>45429</v>
          </cell>
        </row>
        <row r="3822">
          <cell r="B3822" t="str">
            <v>AF.22122</v>
          </cell>
          <cell r="C3822" t="str">
            <v>BT töôøng coù d &lt;=45cm, h &gt;4m caø &lt;=16m, vöõa BT ñaù 1x2 maùc 150, SN=6÷8cm</v>
          </cell>
          <cell r="D3822" t="str">
            <v>m³</v>
          </cell>
          <cell r="E3822">
            <v>1</v>
          </cell>
          <cell r="F3822">
            <v>524840</v>
          </cell>
          <cell r="G3822">
            <v>127084</v>
          </cell>
          <cell r="H3822">
            <v>80587</v>
          </cell>
        </row>
        <row r="3823">
          <cell r="B3823" t="str">
            <v>AF.22123</v>
          </cell>
          <cell r="C3823" t="str">
            <v>BT töôøng coù d &lt;=45cm, h &gt;4m caø &lt;=16m, vöõa BT ñaù 1x2 maùc 200, SN=6÷8cm</v>
          </cell>
          <cell r="D3823" t="str">
            <v>m³</v>
          </cell>
          <cell r="E3823">
            <v>1</v>
          </cell>
          <cell r="F3823">
            <v>575212</v>
          </cell>
          <cell r="G3823">
            <v>127084</v>
          </cell>
          <cell r="H3823">
            <v>80587</v>
          </cell>
        </row>
        <row r="3824">
          <cell r="B3824" t="str">
            <v>AF.22124</v>
          </cell>
          <cell r="C3824" t="str">
            <v>BT töôøng coù d &lt;=45cm, h &gt;4m caø &lt;=16m, vöõa BT ñaù 1x2 maùc 250, SN=6÷8cm</v>
          </cell>
          <cell r="D3824" t="str">
            <v>m³</v>
          </cell>
          <cell r="E3824">
            <v>1</v>
          </cell>
          <cell r="F3824">
            <v>632271</v>
          </cell>
          <cell r="G3824">
            <v>127084</v>
          </cell>
          <cell r="H3824">
            <v>80587</v>
          </cell>
        </row>
        <row r="3825">
          <cell r="B3825" t="str">
            <v>AF.22125</v>
          </cell>
          <cell r="C3825" t="str">
            <v>BT töôøng coù d &lt;=45cm, h &gt;4m caø &lt;=16m, vöõa BT ñaù 1x2 maùc 300, SN=6÷8cm</v>
          </cell>
          <cell r="D3825" t="str">
            <v>m³</v>
          </cell>
          <cell r="E3825">
            <v>1</v>
          </cell>
          <cell r="F3825">
            <v>653507</v>
          </cell>
          <cell r="G3825">
            <v>127084</v>
          </cell>
          <cell r="H3825">
            <v>80587</v>
          </cell>
        </row>
        <row r="3827">
          <cell r="B3827" t="str">
            <v>AF.22126</v>
          </cell>
          <cell r="C3827" t="str">
            <v>BT töôøng coù d &lt;=45cm, h &gt;4m caø &lt;=16m, vöõa BT ñaù 2x4 maùc 200, SN=6÷8cm</v>
          </cell>
          <cell r="D3827" t="str">
            <v>m³</v>
          </cell>
          <cell r="E3827">
            <v>1</v>
          </cell>
          <cell r="F3827">
            <v>550739</v>
          </cell>
          <cell r="G3827">
            <v>127084</v>
          </cell>
          <cell r="H3827">
            <v>80587</v>
          </cell>
        </row>
        <row r="3828">
          <cell r="B3828" t="str">
            <v>AF.22127</v>
          </cell>
          <cell r="C3828" t="str">
            <v>BT töôøng coù d &lt;=45cm, h &gt;4m caø &lt;=16m, vöõa BT ñaù 2x4 maùc 250, SN=6÷8cm</v>
          </cell>
          <cell r="D3828" t="str">
            <v>m³</v>
          </cell>
          <cell r="E3828">
            <v>1</v>
          </cell>
          <cell r="F3828">
            <v>600011</v>
          </cell>
          <cell r="G3828">
            <v>127084</v>
          </cell>
          <cell r="H3828">
            <v>80587</v>
          </cell>
        </row>
        <row r="3829">
          <cell r="B3829" t="str">
            <v>AF.22128</v>
          </cell>
          <cell r="C3829" t="str">
            <v>BT töôøng coù d &lt;=45cm, h &gt;4m caø &lt;=16m, vöõa BT ñaù 2x4 maùc 300, SN=6÷8cm</v>
          </cell>
          <cell r="D3829" t="str">
            <v>m³</v>
          </cell>
          <cell r="E3829">
            <v>1</v>
          </cell>
          <cell r="F3829">
            <v>619978</v>
          </cell>
          <cell r="G3829">
            <v>127084</v>
          </cell>
          <cell r="H3829">
            <v>80587</v>
          </cell>
        </row>
        <row r="3831">
          <cell r="B3831" t="str">
            <v>AF.22132</v>
          </cell>
          <cell r="C3831" t="str">
            <v>BT töôøng coù d &lt;=45cm, h &gt;16m caø &lt;=50m, vöõa BT ñaù 1x2 maùc 150, SN=6÷8cm</v>
          </cell>
          <cell r="D3831" t="str">
            <v>m³</v>
          </cell>
          <cell r="E3831">
            <v>1</v>
          </cell>
          <cell r="F3831">
            <v>524840</v>
          </cell>
          <cell r="G3831">
            <v>139713</v>
          </cell>
          <cell r="H3831">
            <v>67482</v>
          </cell>
        </row>
        <row r="3832">
          <cell r="B3832" t="str">
            <v>AF.22133</v>
          </cell>
          <cell r="C3832" t="str">
            <v>BT töôøng coù d &lt;=45cm, h &gt;16m caø &lt;=50m, vöõa BT ñaù 1x2 maùc 200, SN=6÷8cm</v>
          </cell>
          <cell r="D3832" t="str">
            <v>m³</v>
          </cell>
          <cell r="E3832">
            <v>1</v>
          </cell>
          <cell r="F3832">
            <v>575212</v>
          </cell>
          <cell r="G3832">
            <v>139713</v>
          </cell>
          <cell r="H3832">
            <v>67482</v>
          </cell>
        </row>
        <row r="3833">
          <cell r="B3833" t="str">
            <v>AF.22134</v>
          </cell>
          <cell r="C3833" t="str">
            <v>BT töôøng coù d &lt;=45cm, h &gt;16m caø &lt;=50m, vöõa BT ñaù 1x2 maùc 250, SN=6÷8cm</v>
          </cell>
          <cell r="D3833" t="str">
            <v>m³</v>
          </cell>
          <cell r="E3833">
            <v>1</v>
          </cell>
          <cell r="F3833">
            <v>632271</v>
          </cell>
          <cell r="G3833">
            <v>139713</v>
          </cell>
          <cell r="H3833">
            <v>67482</v>
          </cell>
        </row>
        <row r="3834">
          <cell r="B3834" t="str">
            <v>AF.22135</v>
          </cell>
          <cell r="C3834" t="str">
            <v>BT töôøng coù d &lt;=45cm, h &gt;16m caø &lt;=50m, vöõa BT ñaù 1x2 maùc 300, SN=6÷8cm</v>
          </cell>
          <cell r="D3834" t="str">
            <v>m³</v>
          </cell>
          <cell r="E3834">
            <v>1</v>
          </cell>
          <cell r="F3834">
            <v>653507</v>
          </cell>
          <cell r="G3834">
            <v>139713</v>
          </cell>
          <cell r="H3834">
            <v>67482</v>
          </cell>
        </row>
        <row r="3836">
          <cell r="B3836" t="str">
            <v>AF.22136</v>
          </cell>
          <cell r="C3836" t="str">
            <v>BT töôøng coù d &lt;=45cm, h &gt;16m caø &lt;=50m, vöõa BT ñaù 2x4 maùc 200, SN=6÷8cm</v>
          </cell>
          <cell r="D3836" t="str">
            <v>m³</v>
          </cell>
          <cell r="E3836">
            <v>1</v>
          </cell>
          <cell r="F3836">
            <v>550739</v>
          </cell>
          <cell r="G3836">
            <v>139713</v>
          </cell>
          <cell r="H3836">
            <v>67482</v>
          </cell>
        </row>
        <row r="3837">
          <cell r="B3837" t="str">
            <v>AF.22137</v>
          </cell>
          <cell r="C3837" t="str">
            <v>BT töôøng coù d &lt;=45cm, h &gt;16m caø &lt;=50m, vöõa BT ñaù 2x4 maùc 250, SN=6÷8cm</v>
          </cell>
          <cell r="D3837" t="str">
            <v>m³</v>
          </cell>
          <cell r="E3837">
            <v>1</v>
          </cell>
          <cell r="F3837">
            <v>600011</v>
          </cell>
          <cell r="G3837">
            <v>139713</v>
          </cell>
          <cell r="H3837">
            <v>67482</v>
          </cell>
        </row>
        <row r="3838">
          <cell r="B3838" t="str">
            <v>AF.22138</v>
          </cell>
          <cell r="C3838" t="str">
            <v>BT töôøng coù d &lt;=45cm, h &gt;16m caø &lt;=50m, vöõa BT ñaù 2x4 maùc 300, SN=6÷8cm</v>
          </cell>
          <cell r="D3838" t="str">
            <v>m³</v>
          </cell>
          <cell r="E3838">
            <v>1</v>
          </cell>
          <cell r="F3838">
            <v>619978</v>
          </cell>
          <cell r="G3838">
            <v>139713</v>
          </cell>
          <cell r="H3838">
            <v>67482</v>
          </cell>
        </row>
        <row r="3840">
          <cell r="B3840" t="str">
            <v>AF.22142</v>
          </cell>
          <cell r="C3840" t="str">
            <v>BT ñaù daêm Ñoå BT coät coù tieát dieän &lt;=01m², h &gt;50m, vöõa BT ñaù 1x2 maùc 150, SN=6÷8cm</v>
          </cell>
          <cell r="D3840" t="str">
            <v>m³</v>
          </cell>
          <cell r="E3840">
            <v>1</v>
          </cell>
          <cell r="F3840">
            <v>524840</v>
          </cell>
          <cell r="G3840">
            <v>146028</v>
          </cell>
          <cell r="H3840">
            <v>94600</v>
          </cell>
        </row>
        <row r="3841">
          <cell r="B3841" t="str">
            <v>AF.22143</v>
          </cell>
          <cell r="C3841" t="str">
            <v>BT ñaù daêm Ñoå BT coät coù tieát dieän &lt;=01m², h &gt;50m, vöõa BT ñaù 1x2 maùc 200, SN=6÷8cm</v>
          </cell>
          <cell r="D3841" t="str">
            <v>m³</v>
          </cell>
          <cell r="E3841">
            <v>1</v>
          </cell>
          <cell r="F3841">
            <v>575212</v>
          </cell>
          <cell r="G3841">
            <v>146028</v>
          </cell>
          <cell r="H3841">
            <v>94600</v>
          </cell>
        </row>
        <row r="3842">
          <cell r="B3842" t="str">
            <v>AF.22144</v>
          </cell>
          <cell r="C3842" t="str">
            <v>BT ñaù daêm Ñoå BT coät coù tieát dieän &lt;=01m², h &gt;50m, vöõa BT ñaù 1x2 maùc 250, SN=6÷8cm</v>
          </cell>
          <cell r="D3842" t="str">
            <v>m³</v>
          </cell>
          <cell r="E3842">
            <v>1</v>
          </cell>
          <cell r="F3842">
            <v>632271</v>
          </cell>
          <cell r="G3842">
            <v>146028</v>
          </cell>
          <cell r="H3842">
            <v>94600</v>
          </cell>
        </row>
        <row r="3843">
          <cell r="B3843" t="str">
            <v>AF.22145</v>
          </cell>
          <cell r="C3843" t="str">
            <v>BT ñaù daêm Ñoå BT coät coù tieát dieän &lt;=01m², h &gt;50m, vöõa BT ñaù 1x2 maùc 300, SN=6÷8cm</v>
          </cell>
          <cell r="D3843" t="str">
            <v>m³</v>
          </cell>
          <cell r="E3843">
            <v>1</v>
          </cell>
          <cell r="F3843">
            <v>653507</v>
          </cell>
          <cell r="G3843">
            <v>146028</v>
          </cell>
          <cell r="H3843">
            <v>94600</v>
          </cell>
        </row>
        <row r="3845">
          <cell r="B3845" t="str">
            <v>AF.22146</v>
          </cell>
          <cell r="C3845" t="str">
            <v>BT ñaù daêm Ñoå BT coät coù tieát dieän &lt;=01m², h &gt;50m, vöõa BT ñaù 2x4 maùc 200, SN=6÷8cm</v>
          </cell>
          <cell r="D3845" t="str">
            <v>m³</v>
          </cell>
          <cell r="E3845">
            <v>1</v>
          </cell>
          <cell r="F3845">
            <v>550739</v>
          </cell>
          <cell r="G3845">
            <v>146028</v>
          </cell>
          <cell r="H3845">
            <v>94600</v>
          </cell>
        </row>
        <row r="3846">
          <cell r="B3846" t="str">
            <v>AF.22147</v>
          </cell>
          <cell r="C3846" t="str">
            <v>BT ñaù daêm Ñoå BT coät coù tieát dieän &lt;=01m², h &gt;50m, vöõa BT ñaù 2x4 maùc 250, SN=6÷8cm</v>
          </cell>
          <cell r="D3846" t="str">
            <v>m³</v>
          </cell>
          <cell r="E3846">
            <v>1</v>
          </cell>
          <cell r="F3846">
            <v>600011</v>
          </cell>
          <cell r="G3846">
            <v>146028</v>
          </cell>
          <cell r="H3846">
            <v>94600</v>
          </cell>
        </row>
        <row r="3847">
          <cell r="B3847" t="str">
            <v>AF.22148</v>
          </cell>
          <cell r="C3847" t="str">
            <v>BT ñaù daêm Ñoå BT coät coù tieát dieän &lt;=01m², h &gt;50m, vöõa BT ñaù 2x4 maùc 300, SN=6÷8cm</v>
          </cell>
          <cell r="D3847" t="str">
            <v>m³</v>
          </cell>
          <cell r="E3847">
            <v>1</v>
          </cell>
          <cell r="F3847">
            <v>619978</v>
          </cell>
          <cell r="G3847">
            <v>146028</v>
          </cell>
          <cell r="H3847">
            <v>94600</v>
          </cell>
        </row>
        <row r="3849">
          <cell r="B3849" t="str">
            <v>AF.22152</v>
          </cell>
          <cell r="C3849" t="str">
            <v>BT ñaù daêm Ñoå BT töôøng coù d &gt;45cm, h &lt;=4m, vöõa BT ñaù 1x2 maùc 150, SN=6÷8cm</v>
          </cell>
          <cell r="D3849" t="str">
            <v>m³</v>
          </cell>
          <cell r="E3849">
            <v>1</v>
          </cell>
          <cell r="F3849">
            <v>452115</v>
          </cell>
          <cell r="G3849">
            <v>89985</v>
          </cell>
          <cell r="H3849">
            <v>45429</v>
          </cell>
        </row>
        <row r="3850">
          <cell r="B3850" t="str">
            <v>AF.22153</v>
          </cell>
          <cell r="C3850" t="str">
            <v>BT ñaù daêm Ñoå BT töôøng coù d &gt;45cm, h &lt;=4m, vöõa BT ñaù 1x2 maùc 200, SN=6÷8cm</v>
          </cell>
          <cell r="D3850" t="str">
            <v>m³</v>
          </cell>
          <cell r="E3850">
            <v>1</v>
          </cell>
          <cell r="F3850">
            <v>502487</v>
          </cell>
          <cell r="G3850">
            <v>89985</v>
          </cell>
          <cell r="H3850">
            <v>45429</v>
          </cell>
        </row>
        <row r="3851">
          <cell r="B3851" t="str">
            <v>AF.22154</v>
          </cell>
          <cell r="C3851" t="str">
            <v>BT ñaù daêm Ñoå BT töôøng coù d &gt;45cm, h &lt;=4m, vöõa BT ñaù 1x2 maùc 250, SN=6÷8cm</v>
          </cell>
          <cell r="D3851" t="str">
            <v>m³</v>
          </cell>
          <cell r="E3851">
            <v>1</v>
          </cell>
          <cell r="F3851">
            <v>559546</v>
          </cell>
          <cell r="G3851">
            <v>89985</v>
          </cell>
          <cell r="H3851">
            <v>45429</v>
          </cell>
        </row>
        <row r="3852">
          <cell r="B3852" t="str">
            <v>AF.22155</v>
          </cell>
          <cell r="C3852" t="str">
            <v>BT ñaù daêm Ñoå BT töôøng coù d &gt;45cm, h &lt;=4m, vöõa BT ñaù 1x2 maùc 300, SN=6÷8cm</v>
          </cell>
          <cell r="D3852" t="str">
            <v>m³</v>
          </cell>
          <cell r="E3852">
            <v>1</v>
          </cell>
          <cell r="F3852">
            <v>580783</v>
          </cell>
          <cell r="G3852">
            <v>89985</v>
          </cell>
          <cell r="H3852">
            <v>45429</v>
          </cell>
        </row>
        <row r="3854">
          <cell r="B3854" t="str">
            <v>AF.22156</v>
          </cell>
          <cell r="C3854" t="str">
            <v>BT ñaù daêm Ñoå BT töôøng coù d &gt;45cm, h &lt;=4m, vöõa BT ñaù 2x4 maùc 200, SN=6÷8cm</v>
          </cell>
          <cell r="D3854" t="str">
            <v>m³</v>
          </cell>
          <cell r="E3854">
            <v>1</v>
          </cell>
          <cell r="F3854">
            <v>478014</v>
          </cell>
          <cell r="G3854">
            <v>89985</v>
          </cell>
          <cell r="H3854">
            <v>45429</v>
          </cell>
        </row>
        <row r="3855">
          <cell r="B3855" t="str">
            <v>AF.22157</v>
          </cell>
          <cell r="C3855" t="str">
            <v>BT ñaù daêm Ñoå BT töôøng coù d &gt;45cm, h &lt;=4m, vöõa BT ñaù 2x4 maùc 250, SN=6÷8cm</v>
          </cell>
          <cell r="D3855" t="str">
            <v>m³</v>
          </cell>
          <cell r="E3855">
            <v>1</v>
          </cell>
          <cell r="F3855">
            <v>527286</v>
          </cell>
          <cell r="G3855">
            <v>89985</v>
          </cell>
          <cell r="H3855">
            <v>45429</v>
          </cell>
        </row>
        <row r="3856">
          <cell r="B3856" t="str">
            <v>AF.22158</v>
          </cell>
          <cell r="C3856" t="str">
            <v>BT ñaù daêm Ñoå BT töôøng coù d &gt;45cm, h &lt;=4m, vöõa BT ñaù 2x4 maùc 300, SN=6÷8cm</v>
          </cell>
          <cell r="D3856" t="str">
            <v>m³</v>
          </cell>
          <cell r="E3856">
            <v>1</v>
          </cell>
          <cell r="F3856">
            <v>547253</v>
          </cell>
          <cell r="G3856">
            <v>89985</v>
          </cell>
          <cell r="H3856">
            <v>45429</v>
          </cell>
        </row>
        <row r="3858">
          <cell r="B3858" t="str">
            <v>AF.22162</v>
          </cell>
          <cell r="C3858" t="str">
            <v>BT töôøng coù d &gt;45cm, h &gt;4m caø &lt;=16m, vöõa BT ñaù 1x2 maùc 150, SN=6÷8cm</v>
          </cell>
          <cell r="D3858" t="str">
            <v>m³</v>
          </cell>
          <cell r="E3858">
            <v>1</v>
          </cell>
          <cell r="F3858">
            <v>452115</v>
          </cell>
          <cell r="G3858">
            <v>116033</v>
          </cell>
          <cell r="H3858">
            <v>80587</v>
          </cell>
        </row>
        <row r="3859">
          <cell r="B3859" t="str">
            <v>AF.22163</v>
          </cell>
          <cell r="C3859" t="str">
            <v>BT töôøng coù d &gt;45cm, h &gt;4m caø &lt;=16m, vöõa BT ñaù 1x2 maùc 200, SN=6÷8cm</v>
          </cell>
          <cell r="D3859" t="str">
            <v>m³</v>
          </cell>
          <cell r="E3859">
            <v>1</v>
          </cell>
          <cell r="F3859">
            <v>502487</v>
          </cell>
          <cell r="G3859">
            <v>116033</v>
          </cell>
          <cell r="H3859">
            <v>80587</v>
          </cell>
        </row>
        <row r="3860">
          <cell r="B3860" t="str">
            <v>AF.22164</v>
          </cell>
          <cell r="C3860" t="str">
            <v>BT töôøng coù d &gt;45cm, h &gt;4m caø &lt;=16m, vöõa BT ñaù 1x2 maùc 250, SN=6÷8cm</v>
          </cell>
          <cell r="D3860" t="str">
            <v>m³</v>
          </cell>
          <cell r="E3860">
            <v>1</v>
          </cell>
          <cell r="F3860">
            <v>559546</v>
          </cell>
          <cell r="G3860">
            <v>116033</v>
          </cell>
          <cell r="H3860">
            <v>80587</v>
          </cell>
        </row>
        <row r="3861">
          <cell r="B3861" t="str">
            <v>AF.22165</v>
          </cell>
          <cell r="C3861" t="str">
            <v>BT töôøng coù d &gt;45cm, h &gt;4m caø &lt;=16m, vöõa BT ñaù 1x2 maùc 300, SN=6÷8cm</v>
          </cell>
          <cell r="D3861" t="str">
            <v>m³</v>
          </cell>
          <cell r="E3861">
            <v>1</v>
          </cell>
          <cell r="F3861">
            <v>580783</v>
          </cell>
          <cell r="G3861">
            <v>116033</v>
          </cell>
          <cell r="H3861">
            <v>80587</v>
          </cell>
        </row>
        <row r="3863">
          <cell r="B3863" t="str">
            <v>AF.22166</v>
          </cell>
          <cell r="C3863" t="str">
            <v>BT töôøng coù d &gt;45cm, h &gt;4m caø &lt;=16m, vöõa BT ñaù 2x4 maùc 200, SN=6÷8cm</v>
          </cell>
          <cell r="D3863" t="str">
            <v>m³</v>
          </cell>
          <cell r="E3863">
            <v>1</v>
          </cell>
          <cell r="F3863">
            <v>478014</v>
          </cell>
          <cell r="G3863">
            <v>116033</v>
          </cell>
          <cell r="H3863">
            <v>80587</v>
          </cell>
        </row>
        <row r="3864">
          <cell r="B3864" t="str">
            <v>AF.22167</v>
          </cell>
          <cell r="C3864" t="str">
            <v>BT töôøng coù d &gt;45cm, h &gt;4m caø &lt;=16m, vöõa BT ñaù 2x4 maùc 250, SN=6÷8cm</v>
          </cell>
          <cell r="D3864" t="str">
            <v>m³</v>
          </cell>
          <cell r="E3864">
            <v>1</v>
          </cell>
          <cell r="F3864">
            <v>527286</v>
          </cell>
          <cell r="G3864">
            <v>116033</v>
          </cell>
          <cell r="H3864">
            <v>80587</v>
          </cell>
        </row>
        <row r="3865">
          <cell r="B3865" t="str">
            <v>AF.22168</v>
          </cell>
          <cell r="C3865" t="str">
            <v>BT töôøng coù d &gt;45cm, h &gt;4m caø &lt;=16m, vöõa BT ñaù 2x4 maùc 300, SN=6÷8cm</v>
          </cell>
          <cell r="D3865" t="str">
            <v>m³</v>
          </cell>
          <cell r="E3865">
            <v>1</v>
          </cell>
          <cell r="F3865">
            <v>547253</v>
          </cell>
          <cell r="G3865">
            <v>116033</v>
          </cell>
          <cell r="H3865">
            <v>80587</v>
          </cell>
        </row>
        <row r="3867">
          <cell r="B3867" t="str">
            <v>AF.22172</v>
          </cell>
          <cell r="C3867" t="str">
            <v>BT töôøng coù d &gt;45cm, h &gt;16m caø &lt;=50m, vöõa BT ñaù 1x2 maùc 150, SN=6÷8cm</v>
          </cell>
          <cell r="D3867" t="str">
            <v>m³</v>
          </cell>
          <cell r="E3867">
            <v>1</v>
          </cell>
          <cell r="F3867">
            <v>452115</v>
          </cell>
          <cell r="G3867">
            <v>127478</v>
          </cell>
          <cell r="H3867">
            <v>67482</v>
          </cell>
        </row>
        <row r="3868">
          <cell r="B3868" t="str">
            <v>AF.22173</v>
          </cell>
          <cell r="C3868" t="str">
            <v>BT töôøng coù d &gt;45cm, h &gt;16m caø &lt;=50m, vöõa BT ñaù 1x2 maùc 200, SN=6÷8cm</v>
          </cell>
          <cell r="D3868" t="str">
            <v>m³</v>
          </cell>
          <cell r="E3868">
            <v>1</v>
          </cell>
          <cell r="F3868">
            <v>502487</v>
          </cell>
          <cell r="G3868">
            <v>127478</v>
          </cell>
          <cell r="H3868">
            <v>67482</v>
          </cell>
        </row>
        <row r="3869">
          <cell r="B3869" t="str">
            <v>AF.22174</v>
          </cell>
          <cell r="C3869" t="str">
            <v>BT töôøng coù d &gt;45cm, h &gt;16m caø &lt;=50m, vöõa BT ñaù 1x2 maùc 250, SN=6÷8cm</v>
          </cell>
          <cell r="D3869" t="str">
            <v>m³</v>
          </cell>
          <cell r="E3869">
            <v>1</v>
          </cell>
          <cell r="F3869">
            <v>559546</v>
          </cell>
          <cell r="G3869">
            <v>127478</v>
          </cell>
          <cell r="H3869">
            <v>67482</v>
          </cell>
        </row>
        <row r="3870">
          <cell r="B3870" t="str">
            <v>AF.22175</v>
          </cell>
          <cell r="C3870" t="str">
            <v>BT töôøng coù d &gt;45cm, h &gt;16m caø &lt;=50m, vöõa BT ñaù 1x2 maùc 300, SN=6÷8cm</v>
          </cell>
          <cell r="D3870" t="str">
            <v>m³</v>
          </cell>
          <cell r="E3870">
            <v>1</v>
          </cell>
          <cell r="F3870">
            <v>580783</v>
          </cell>
          <cell r="G3870">
            <v>127478</v>
          </cell>
          <cell r="H3870">
            <v>67482</v>
          </cell>
        </row>
        <row r="3872">
          <cell r="B3872" t="str">
            <v>AF.22176</v>
          </cell>
          <cell r="C3872" t="str">
            <v>BT töôøng coù d &gt;45cm, h &gt;16m caø &lt;=50m, vöõa BT ñaù 2x4 maùc 200, SN=6÷8cm</v>
          </cell>
          <cell r="D3872" t="str">
            <v>m³</v>
          </cell>
          <cell r="E3872">
            <v>1</v>
          </cell>
          <cell r="F3872">
            <v>478014</v>
          </cell>
          <cell r="G3872">
            <v>127478</v>
          </cell>
          <cell r="H3872">
            <v>67482</v>
          </cell>
        </row>
        <row r="3873">
          <cell r="B3873" t="str">
            <v>AF.22177</v>
          </cell>
          <cell r="C3873" t="str">
            <v>BT töôøng coù d &gt;45cm, h &gt;16m caø &lt;=50m, vöõa BT ñaù 2x4 maùc 250, SN=6÷8cm</v>
          </cell>
          <cell r="D3873" t="str">
            <v>m³</v>
          </cell>
          <cell r="E3873">
            <v>1</v>
          </cell>
          <cell r="F3873">
            <v>527286</v>
          </cell>
          <cell r="G3873">
            <v>127478</v>
          </cell>
          <cell r="H3873">
            <v>67482</v>
          </cell>
        </row>
        <row r="3874">
          <cell r="B3874" t="str">
            <v>AF.22178</v>
          </cell>
          <cell r="C3874" t="str">
            <v>BT töôøng coù d &gt;45cm, h &gt;16m caø &lt;=50m, vöõa BT ñaù 2x4 maùc 300, SN=6÷8cm</v>
          </cell>
          <cell r="D3874" t="str">
            <v>m³</v>
          </cell>
          <cell r="E3874">
            <v>1</v>
          </cell>
          <cell r="F3874">
            <v>547253</v>
          </cell>
          <cell r="G3874">
            <v>127478</v>
          </cell>
          <cell r="H3874">
            <v>67482</v>
          </cell>
        </row>
        <row r="3876">
          <cell r="B3876" t="str">
            <v>AF.22182</v>
          </cell>
          <cell r="C3876" t="str">
            <v>BT töôøng coù d &gt;45cm, h &gt;50m, vöõa BT ñaù 1x2 maùc 150, SN=6÷8cm</v>
          </cell>
          <cell r="D3876" t="str">
            <v>m³</v>
          </cell>
          <cell r="E3876">
            <v>1</v>
          </cell>
          <cell r="F3876">
            <v>452115</v>
          </cell>
          <cell r="G3876">
            <v>133398</v>
          </cell>
          <cell r="H3876">
            <v>94600</v>
          </cell>
        </row>
        <row r="3877">
          <cell r="B3877" t="str">
            <v>AF.22183</v>
          </cell>
          <cell r="C3877" t="str">
            <v>BT töôøng coù d &gt;45cm, h &gt;50m, vöõa BT ñaù 1x2 maùc 200, SN=6÷8cm</v>
          </cell>
          <cell r="D3877" t="str">
            <v>m³</v>
          </cell>
          <cell r="E3877">
            <v>1</v>
          </cell>
          <cell r="F3877">
            <v>502487</v>
          </cell>
          <cell r="G3877">
            <v>133398</v>
          </cell>
          <cell r="H3877">
            <v>94600</v>
          </cell>
        </row>
        <row r="3878">
          <cell r="B3878" t="str">
            <v>AF.22184</v>
          </cell>
          <cell r="C3878" t="str">
            <v>BT töôøng coù d &gt;45cm, h &gt;50m, vöõa BT ñaù 1x2 maùc 250, SN=6÷8cm</v>
          </cell>
          <cell r="D3878" t="str">
            <v>m³</v>
          </cell>
          <cell r="E3878">
            <v>1</v>
          </cell>
          <cell r="F3878">
            <v>559546</v>
          </cell>
          <cell r="G3878">
            <v>133398</v>
          </cell>
          <cell r="H3878">
            <v>94600</v>
          </cell>
        </row>
        <row r="3879">
          <cell r="B3879" t="str">
            <v>AF.22185</v>
          </cell>
          <cell r="C3879" t="str">
            <v>BT töôøng coù d &gt;45cm, h &gt;50m, vöõa BT ñaù 1x2 maùc 300, SN=6÷8cm</v>
          </cell>
          <cell r="D3879" t="str">
            <v>m³</v>
          </cell>
          <cell r="E3879">
            <v>1</v>
          </cell>
          <cell r="F3879">
            <v>580783</v>
          </cell>
          <cell r="G3879">
            <v>133398</v>
          </cell>
          <cell r="H3879">
            <v>94600</v>
          </cell>
        </row>
        <row r="3881">
          <cell r="B3881" t="str">
            <v>AF.22186</v>
          </cell>
          <cell r="C3881" t="str">
            <v>BT töôøng coù d &gt;45cm, h &gt;50m, vöõa BT ñaù 2x4 maùc 200, SN=6÷8cm</v>
          </cell>
          <cell r="D3881" t="str">
            <v>m³</v>
          </cell>
          <cell r="E3881">
            <v>1</v>
          </cell>
          <cell r="F3881">
            <v>478014</v>
          </cell>
          <cell r="G3881">
            <v>133398</v>
          </cell>
          <cell r="H3881">
            <v>94600</v>
          </cell>
        </row>
        <row r="3882">
          <cell r="B3882" t="str">
            <v>AF.22187</v>
          </cell>
          <cell r="C3882" t="str">
            <v>BT töôøng coù d &gt;45cm, h &gt;50m, vöõa BT ñaù 2x4 maùc 250, SN=6÷8cm</v>
          </cell>
          <cell r="D3882" t="str">
            <v>m³</v>
          </cell>
          <cell r="E3882">
            <v>1</v>
          </cell>
          <cell r="F3882">
            <v>527286</v>
          </cell>
          <cell r="G3882">
            <v>133398</v>
          </cell>
          <cell r="H3882">
            <v>94600</v>
          </cell>
        </row>
        <row r="3883">
          <cell r="B3883" t="str">
            <v>AF.22188</v>
          </cell>
          <cell r="C3883" t="str">
            <v>BT töôøng coù d &gt;45cm, h &gt;50m, vöõa BT ñaù 2x4 maùc 300, SN=6÷8cm</v>
          </cell>
          <cell r="D3883" t="str">
            <v>m³</v>
          </cell>
          <cell r="E3883">
            <v>1</v>
          </cell>
          <cell r="F3883">
            <v>547253</v>
          </cell>
          <cell r="G3883">
            <v>133398</v>
          </cell>
          <cell r="H3883">
            <v>94600</v>
          </cell>
        </row>
        <row r="3885">
          <cell r="B3885" t="str">
            <v>AF.22212</v>
          </cell>
          <cell r="C3885" t="str">
            <v>BT coät coù tieát dieän &lt;=01m², h &lt;=4m, vöõa BT ñaù 1x2 maùc 150, SN=6÷8cm</v>
          </cell>
          <cell r="D3885" t="str">
            <v>m³</v>
          </cell>
          <cell r="E3885">
            <v>1</v>
          </cell>
          <cell r="F3885">
            <v>447682</v>
          </cell>
          <cell r="G3885">
            <v>137740</v>
          </cell>
          <cell r="H3885">
            <v>63008</v>
          </cell>
        </row>
        <row r="3886">
          <cell r="B3886" t="str">
            <v>AF.22213</v>
          </cell>
          <cell r="C3886" t="str">
            <v>BT coät coù tieát dieän &lt;=01m², h &lt;=4m, vöõa BT ñaù 1x2 maùc 200, SN=6÷8cm</v>
          </cell>
          <cell r="D3886" t="str">
            <v>m³</v>
          </cell>
          <cell r="E3886">
            <v>1</v>
          </cell>
          <cell r="F3886">
            <v>497571</v>
          </cell>
          <cell r="G3886">
            <v>137740</v>
          </cell>
          <cell r="H3886">
            <v>63008</v>
          </cell>
        </row>
        <row r="3887">
          <cell r="B3887" t="str">
            <v>AF.22214</v>
          </cell>
          <cell r="C3887" t="str">
            <v>BT coät coù tieát dieän &lt;=01m², h &lt;=4m, vöõa BT ñaù 1x2 maùc 250, SN=6÷8cm</v>
          </cell>
          <cell r="D3887" t="str">
            <v>m³</v>
          </cell>
          <cell r="E3887">
            <v>1</v>
          </cell>
          <cell r="F3887">
            <v>554069</v>
          </cell>
          <cell r="G3887">
            <v>137740</v>
          </cell>
          <cell r="H3887">
            <v>63008</v>
          </cell>
        </row>
        <row r="3888">
          <cell r="B3888" t="str">
            <v>AF.22215</v>
          </cell>
          <cell r="C3888" t="str">
            <v>BT coät coù tieát dieän &lt;=01m², h &lt;=4m, vöõa BT ñaù 1x2 maùc 300, SN=6÷8cm</v>
          </cell>
          <cell r="D3888" t="str">
            <v>m³</v>
          </cell>
          <cell r="E3888">
            <v>1</v>
          </cell>
          <cell r="F3888">
            <v>589310</v>
          </cell>
          <cell r="G3888">
            <v>137740</v>
          </cell>
          <cell r="H3888">
            <v>63008</v>
          </cell>
        </row>
        <row r="3890">
          <cell r="B3890" t="str">
            <v>AF.22216</v>
          </cell>
          <cell r="C3890" t="str">
            <v>BT coät coù tieát dieän &lt;=01m², h &lt;=4m, vöõa BT ñaù 2x4 maùc 200, SN=6÷8cm</v>
          </cell>
          <cell r="D3890" t="str">
            <v>m³</v>
          </cell>
          <cell r="E3890">
            <v>1</v>
          </cell>
          <cell r="F3890">
            <v>473328</v>
          </cell>
          <cell r="G3890">
            <v>137740</v>
          </cell>
          <cell r="H3890">
            <v>63008</v>
          </cell>
        </row>
        <row r="3891">
          <cell r="B3891" t="str">
            <v>AF.22217</v>
          </cell>
          <cell r="C3891" t="str">
            <v>BT coät coù tieát dieän &lt;=01m², h &lt;=4m, vöõa BT ñaù 2x4 maùc 250, SN=6÷8cm</v>
          </cell>
          <cell r="D3891" t="str">
            <v>m³</v>
          </cell>
          <cell r="E3891">
            <v>1</v>
          </cell>
          <cell r="F3891">
            <v>522117</v>
          </cell>
          <cell r="G3891">
            <v>137740</v>
          </cell>
          <cell r="H3891">
            <v>63008</v>
          </cell>
        </row>
        <row r="3892">
          <cell r="B3892" t="str">
            <v>AF.22218</v>
          </cell>
          <cell r="C3892" t="str">
            <v>BT coät coù tieát dieän &lt;=01m², h &lt;=4m, vöõa BT ñaù 2x4 maùc 300, SN=6÷8cm</v>
          </cell>
          <cell r="D3892" t="str">
            <v>m³</v>
          </cell>
          <cell r="E3892">
            <v>1</v>
          </cell>
          <cell r="F3892">
            <v>541888</v>
          </cell>
          <cell r="G3892">
            <v>137740</v>
          </cell>
          <cell r="H3892">
            <v>63008</v>
          </cell>
        </row>
        <row r="3894">
          <cell r="B3894" t="str">
            <v>AF.22222</v>
          </cell>
          <cell r="C3894" t="str">
            <v>BT coät coù tieát dieän &lt;=01m², h &gt;4m caø &lt;=16m, vöõa BT ñaù 1x2 maùc 150, SN=6÷8cm</v>
          </cell>
          <cell r="D3894" t="str">
            <v>m³</v>
          </cell>
          <cell r="E3894">
            <v>1</v>
          </cell>
          <cell r="F3894">
            <v>447682</v>
          </cell>
          <cell r="G3894">
            <v>150369</v>
          </cell>
          <cell r="H3894">
            <v>89377</v>
          </cell>
        </row>
        <row r="3895">
          <cell r="B3895" t="str">
            <v>AF.22223</v>
          </cell>
          <cell r="C3895" t="str">
            <v>BT coät coù tieát dieän &lt;=01m², h &gt;4m caø &lt;=16m, vöõa BT ñaù 1x2 maùc 200, SN=6÷8cm</v>
          </cell>
          <cell r="D3895" t="str">
            <v>m³</v>
          </cell>
          <cell r="E3895">
            <v>1</v>
          </cell>
          <cell r="F3895">
            <v>497571</v>
          </cell>
          <cell r="G3895">
            <v>150369</v>
          </cell>
          <cell r="H3895">
            <v>89377</v>
          </cell>
        </row>
        <row r="3896">
          <cell r="B3896" t="str">
            <v>AF.22224</v>
          </cell>
          <cell r="C3896" t="str">
            <v>BT coät coù tieát dieän &lt;=01m², h &gt;4m caø &lt;=16m, vöõa BT ñaù 1x2 maùc 250, SN=6÷8cm</v>
          </cell>
          <cell r="D3896" t="str">
            <v>m³</v>
          </cell>
          <cell r="E3896">
            <v>1</v>
          </cell>
          <cell r="F3896">
            <v>554069</v>
          </cell>
          <cell r="G3896">
            <v>150369</v>
          </cell>
          <cell r="H3896">
            <v>89377</v>
          </cell>
        </row>
        <row r="3897">
          <cell r="B3897" t="str">
            <v>AF.22225</v>
          </cell>
          <cell r="C3897" t="str">
            <v>BT coät coù tieát dieän &lt;=01m², h &gt;4m caø &lt;=16m, vöõa BT ñaù 1x2 maùc 300, SN=6÷8cm</v>
          </cell>
          <cell r="D3897" t="str">
            <v>m³</v>
          </cell>
          <cell r="E3897">
            <v>1</v>
          </cell>
          <cell r="F3897">
            <v>589310</v>
          </cell>
          <cell r="G3897">
            <v>150369</v>
          </cell>
          <cell r="H3897">
            <v>89377</v>
          </cell>
        </row>
        <row r="3899">
          <cell r="B3899" t="str">
            <v>AF.22226</v>
          </cell>
          <cell r="C3899" t="str">
            <v>BT coät coù tieát dieän &lt;=01m², h &gt;4m caø &lt;=16m, vöõa BT ñaù 2x4 maùc 200, SN=6÷8cm</v>
          </cell>
          <cell r="D3899" t="str">
            <v>m³</v>
          </cell>
          <cell r="E3899">
            <v>1</v>
          </cell>
          <cell r="F3899">
            <v>473328</v>
          </cell>
          <cell r="G3899">
            <v>150369</v>
          </cell>
          <cell r="H3899">
            <v>89377</v>
          </cell>
        </row>
        <row r="3900">
          <cell r="B3900" t="str">
            <v>AF.22227</v>
          </cell>
          <cell r="C3900" t="str">
            <v>BT coät coù tieát dieän &lt;=01m², h &gt;4m caø &lt;=16m, vöõa BT ñaù 2x4 maùc 250, SN=6÷8cm</v>
          </cell>
          <cell r="D3900" t="str">
            <v>m³</v>
          </cell>
          <cell r="E3900">
            <v>1</v>
          </cell>
          <cell r="F3900">
            <v>522117</v>
          </cell>
          <cell r="G3900">
            <v>150369</v>
          </cell>
          <cell r="H3900">
            <v>89377</v>
          </cell>
        </row>
        <row r="3901">
          <cell r="B3901" t="str">
            <v>AF.22228</v>
          </cell>
          <cell r="C3901" t="str">
            <v>BT coät coù tieát dieän &lt;=01m², h &gt;4m caø &lt;=16m, vöõa BT ñaù 2x4 maùc 300, SN=6÷8cm</v>
          </cell>
          <cell r="D3901" t="str">
            <v>m³</v>
          </cell>
          <cell r="E3901">
            <v>1</v>
          </cell>
          <cell r="F3901">
            <v>541888</v>
          </cell>
          <cell r="G3901">
            <v>150369</v>
          </cell>
          <cell r="H3901">
            <v>89377</v>
          </cell>
        </row>
        <row r="3903">
          <cell r="B3903" t="str">
            <v>AF.22232</v>
          </cell>
          <cell r="C3903" t="str">
            <v>BT coät coù tieát dieän &lt;=01m², h &gt;16m caø &lt;=50m, vöõa BT ñaù 1x2 maùc 150, SN=6÷8cm</v>
          </cell>
          <cell r="D3903" t="str">
            <v>m³</v>
          </cell>
          <cell r="E3903">
            <v>1</v>
          </cell>
          <cell r="F3903">
            <v>447682</v>
          </cell>
          <cell r="G3903">
            <v>165367</v>
          </cell>
          <cell r="H3903">
            <v>86552</v>
          </cell>
        </row>
        <row r="3904">
          <cell r="B3904" t="str">
            <v>AF.22233</v>
          </cell>
          <cell r="C3904" t="str">
            <v>BT coät coù tieát dieän &lt;=01m², h &gt;16m caø &lt;=50m, vöõa BT ñaù 1x2 maùc 200, SN=6÷8cm</v>
          </cell>
          <cell r="D3904" t="str">
            <v>m³</v>
          </cell>
          <cell r="E3904">
            <v>1</v>
          </cell>
          <cell r="F3904">
            <v>497571</v>
          </cell>
          <cell r="G3904">
            <v>165367</v>
          </cell>
          <cell r="H3904">
            <v>86552</v>
          </cell>
        </row>
        <row r="3905">
          <cell r="B3905" t="str">
            <v>AF.22234</v>
          </cell>
          <cell r="C3905" t="str">
            <v>BT coät coù tieát dieän &lt;=01m², h &gt;16m caø &lt;=50m, vöõa BT ñaù 1x2 maùc 250, SN=6÷8cm</v>
          </cell>
          <cell r="D3905" t="str">
            <v>m³</v>
          </cell>
          <cell r="E3905">
            <v>1</v>
          </cell>
          <cell r="F3905">
            <v>554069</v>
          </cell>
          <cell r="G3905">
            <v>165367</v>
          </cell>
          <cell r="H3905">
            <v>86552</v>
          </cell>
        </row>
        <row r="3906">
          <cell r="B3906" t="str">
            <v>AF.22235</v>
          </cell>
          <cell r="C3906" t="str">
            <v>BT coät coù tieát dieän &lt;=01m², h &gt;16m caø &lt;=50m, vöõa BT ñaù 1x2 maùc 300, SN=6÷8cm</v>
          </cell>
          <cell r="D3906" t="str">
            <v>m³</v>
          </cell>
          <cell r="E3906">
            <v>1</v>
          </cell>
          <cell r="F3906">
            <v>589310</v>
          </cell>
          <cell r="G3906">
            <v>165367</v>
          </cell>
          <cell r="H3906">
            <v>86552</v>
          </cell>
        </row>
        <row r="3908">
          <cell r="B3908" t="str">
            <v>AF.22236</v>
          </cell>
          <cell r="C3908" t="str">
            <v>BT coät coù tieát dieän &lt;=01m², h &gt;16m caø &lt;=50m, vöõa BT ñaù 2x4 maùc 200, SN=6÷8cm</v>
          </cell>
          <cell r="D3908" t="str">
            <v>m³</v>
          </cell>
          <cell r="E3908">
            <v>1</v>
          </cell>
          <cell r="F3908">
            <v>473328</v>
          </cell>
          <cell r="G3908">
            <v>165367</v>
          </cell>
          <cell r="H3908">
            <v>86552</v>
          </cell>
        </row>
        <row r="3909">
          <cell r="B3909" t="str">
            <v>AF.22237</v>
          </cell>
          <cell r="C3909" t="str">
            <v>BT coät coù tieát dieän &lt;=01m², h &gt;16m caø &lt;=50m, vöõa BT ñaù 2x4 maùc 250, SN=6÷8cm</v>
          </cell>
          <cell r="D3909" t="str">
            <v>m³</v>
          </cell>
          <cell r="E3909">
            <v>1</v>
          </cell>
          <cell r="F3909">
            <v>522117</v>
          </cell>
          <cell r="G3909">
            <v>165367</v>
          </cell>
          <cell r="H3909">
            <v>86552</v>
          </cell>
        </row>
        <row r="3910">
          <cell r="B3910" t="str">
            <v>AF.22238</v>
          </cell>
          <cell r="C3910" t="str">
            <v>BT coät coù tieát dieän &lt;=01m², h &gt;16m caø &lt;=50m, vöõa BT ñaù 2x4 maùc 300, SN=6÷8cm</v>
          </cell>
          <cell r="D3910" t="str">
            <v>m³</v>
          </cell>
          <cell r="E3910">
            <v>1</v>
          </cell>
          <cell r="F3910">
            <v>541888</v>
          </cell>
          <cell r="G3910">
            <v>165367</v>
          </cell>
          <cell r="H3910">
            <v>86552</v>
          </cell>
        </row>
        <row r="3912">
          <cell r="B3912" t="str">
            <v>AF.22242</v>
          </cell>
          <cell r="C3912" t="str">
            <v>BT coät coù tieát dieän &gt;01m², h &gt;50m, vöõa BT ñaù 1x2 maùc 150, SN=6÷8cm</v>
          </cell>
          <cell r="D3912" t="str">
            <v>m³</v>
          </cell>
          <cell r="E3912">
            <v>1</v>
          </cell>
          <cell r="F3912">
            <v>447682</v>
          </cell>
          <cell r="G3912">
            <v>172865</v>
          </cell>
          <cell r="H3912">
            <v>118694</v>
          </cell>
        </row>
        <row r="3913">
          <cell r="B3913" t="str">
            <v>AF.22243</v>
          </cell>
          <cell r="C3913" t="str">
            <v>BT coät coù tieát dieän &gt;01m², h &gt;50m, vöõa BT ñaù 1x2 maùc 200, SN=6÷8cm</v>
          </cell>
          <cell r="D3913" t="str">
            <v>m³</v>
          </cell>
          <cell r="E3913">
            <v>1</v>
          </cell>
          <cell r="F3913">
            <v>497571</v>
          </cell>
          <cell r="G3913">
            <v>172865</v>
          </cell>
          <cell r="H3913">
            <v>118694</v>
          </cell>
        </row>
        <row r="3914">
          <cell r="B3914" t="str">
            <v>AF.22244</v>
          </cell>
          <cell r="C3914" t="str">
            <v>BT coät coù tieát dieän &gt;01m², h &gt;50m, vöõa BT ñaù 1x2 maùc 250, SN=6÷8cm</v>
          </cell>
          <cell r="D3914" t="str">
            <v>m³</v>
          </cell>
          <cell r="E3914">
            <v>1</v>
          </cell>
          <cell r="F3914">
            <v>554069</v>
          </cell>
          <cell r="G3914">
            <v>172865</v>
          </cell>
          <cell r="H3914">
            <v>118694</v>
          </cell>
        </row>
        <row r="3915">
          <cell r="B3915" t="str">
            <v>AF.22245</v>
          </cell>
          <cell r="C3915" t="str">
            <v>BT coät coù tieát dieän &gt;01m², h &gt;50m, vöõa BT ñaù 1x2 maùc 300, SN=6÷8cm</v>
          </cell>
          <cell r="D3915" t="str">
            <v>m³</v>
          </cell>
          <cell r="E3915">
            <v>1</v>
          </cell>
          <cell r="F3915">
            <v>589310</v>
          </cell>
          <cell r="G3915">
            <v>172865</v>
          </cell>
          <cell r="H3915">
            <v>118694</v>
          </cell>
        </row>
        <row r="3917">
          <cell r="B3917" t="str">
            <v>AF.22246</v>
          </cell>
          <cell r="C3917" t="str">
            <v>BT coät coù tieát dieän &gt;01m², h &gt;50m, vöõa BT ñaù 2x4 maùc 200, SN=6÷8cm</v>
          </cell>
          <cell r="D3917" t="str">
            <v>m³</v>
          </cell>
          <cell r="E3917">
            <v>1</v>
          </cell>
          <cell r="F3917">
            <v>473328</v>
          </cell>
          <cell r="G3917">
            <v>172865</v>
          </cell>
          <cell r="H3917">
            <v>118694</v>
          </cell>
        </row>
        <row r="3918">
          <cell r="B3918" t="str">
            <v>AF.22247</v>
          </cell>
          <cell r="C3918" t="str">
            <v>BT coät coù tieát dieän &gt;01m², h &gt;50m, vöõa BT ñaù 2x4 maùc 250, SN=6÷8cm</v>
          </cell>
          <cell r="D3918" t="str">
            <v>m³</v>
          </cell>
          <cell r="E3918">
            <v>1</v>
          </cell>
          <cell r="F3918">
            <v>522117</v>
          </cell>
          <cell r="G3918">
            <v>172865</v>
          </cell>
          <cell r="H3918">
            <v>118694</v>
          </cell>
        </row>
        <row r="3919">
          <cell r="B3919" t="str">
            <v>AF.22248</v>
          </cell>
          <cell r="C3919" t="str">
            <v>BT coät coù tieát dieän &gt;01m², h &gt;50m, vöõa BT ñaù 2x4 maùc 300, SN=6÷8cm</v>
          </cell>
          <cell r="D3919" t="str">
            <v>m³</v>
          </cell>
          <cell r="E3919">
            <v>1</v>
          </cell>
          <cell r="F3919">
            <v>541888</v>
          </cell>
          <cell r="G3919">
            <v>172865</v>
          </cell>
          <cell r="H3919">
            <v>118694</v>
          </cell>
        </row>
        <row r="3921">
          <cell r="B3921" t="str">
            <v>AF.22252</v>
          </cell>
          <cell r="C3921" t="str">
            <v>BT coät coù tieát dieän &gt;01m², h &lt;=4m, vöõa BT ñaù 1x2 maùc 150, SN=6÷8cm</v>
          </cell>
          <cell r="D3921" t="str">
            <v>m³</v>
          </cell>
          <cell r="E3921">
            <v>1</v>
          </cell>
          <cell r="F3921">
            <v>447682</v>
          </cell>
          <cell r="G3921">
            <v>119980</v>
          </cell>
          <cell r="H3921">
            <v>55360</v>
          </cell>
        </row>
        <row r="3922">
          <cell r="B3922" t="str">
            <v>AF.22253</v>
          </cell>
          <cell r="C3922" t="str">
            <v>BT coät coù tieát dieän &gt;01m², h &lt;=4m, vöõa BT ñaù 1x2 maùc 200, SN=6÷8cm</v>
          </cell>
          <cell r="D3922" t="str">
            <v>m³</v>
          </cell>
          <cell r="E3922">
            <v>1</v>
          </cell>
          <cell r="F3922">
            <v>497571</v>
          </cell>
          <cell r="G3922">
            <v>119980</v>
          </cell>
          <cell r="H3922">
            <v>55360</v>
          </cell>
        </row>
        <row r="3923">
          <cell r="B3923" t="str">
            <v>AF.22254</v>
          </cell>
          <cell r="C3923" t="str">
            <v>BT coät coù tieát dieän &gt;01m², h &lt;=4m, vöõa BT ñaù 1x2 maùc 250, SN=6÷8cm</v>
          </cell>
          <cell r="D3923" t="str">
            <v>m³</v>
          </cell>
          <cell r="E3923">
            <v>1</v>
          </cell>
          <cell r="F3923">
            <v>554069</v>
          </cell>
          <cell r="G3923">
            <v>119980</v>
          </cell>
          <cell r="H3923">
            <v>55360</v>
          </cell>
        </row>
        <row r="3924">
          <cell r="B3924" t="str">
            <v>AF.22255</v>
          </cell>
          <cell r="C3924" t="str">
            <v>BT coät coù tieát dieän &gt;01m², h &lt;=4m, vöõa BT ñaù 1x2 maùc 300, SN=6÷8cm</v>
          </cell>
          <cell r="D3924" t="str">
            <v>m³</v>
          </cell>
          <cell r="E3924">
            <v>1</v>
          </cell>
          <cell r="F3924">
            <v>589310</v>
          </cell>
          <cell r="G3924">
            <v>119980</v>
          </cell>
          <cell r="H3924">
            <v>55360</v>
          </cell>
        </row>
        <row r="3926">
          <cell r="B3926" t="str">
            <v>AF.22256</v>
          </cell>
          <cell r="C3926" t="str">
            <v>BT coät coù tieát dieän &gt;01m², h &lt;=4m, vöõa BT ñaù 2x4 maùc 200, SN=6÷8cm</v>
          </cell>
          <cell r="D3926" t="str">
            <v>m³</v>
          </cell>
          <cell r="E3926">
            <v>1</v>
          </cell>
          <cell r="F3926">
            <v>473328</v>
          </cell>
          <cell r="G3926">
            <v>119980</v>
          </cell>
          <cell r="H3926">
            <v>55360</v>
          </cell>
        </row>
        <row r="3927">
          <cell r="B3927" t="str">
            <v>AF.22257</v>
          </cell>
          <cell r="C3927" t="str">
            <v>BT coät coù tieát dieän &gt;01m², h &lt;=4m, vöõa BT ñaù 2x4 maùc 250, SN=6÷8cm</v>
          </cell>
          <cell r="D3927" t="str">
            <v>m³</v>
          </cell>
          <cell r="E3927">
            <v>1</v>
          </cell>
          <cell r="F3927">
            <v>522117</v>
          </cell>
          <cell r="G3927">
            <v>119980</v>
          </cell>
          <cell r="H3927">
            <v>55360</v>
          </cell>
        </row>
        <row r="3928">
          <cell r="B3928" t="str">
            <v>AF.22258</v>
          </cell>
          <cell r="C3928" t="str">
            <v>BT coät coù tieát dieän &gt;01m², h &lt;=4m, vöõa BT ñaù 2x4 maùc 300, SN=6÷8cm</v>
          </cell>
          <cell r="D3928" t="str">
            <v>m³</v>
          </cell>
          <cell r="E3928">
            <v>1</v>
          </cell>
          <cell r="F3928">
            <v>541888</v>
          </cell>
          <cell r="G3928">
            <v>119980</v>
          </cell>
          <cell r="H3928">
            <v>55360</v>
          </cell>
        </row>
        <row r="3930">
          <cell r="B3930" t="str">
            <v>AF.22262</v>
          </cell>
          <cell r="C3930" t="str">
            <v>BT coät coù tieát dieän &gt;01m², h &gt;4m caø &lt;=16m, vöõa BT ñaù 1x2 maùc 150, SN=6÷8cm</v>
          </cell>
          <cell r="D3930" t="str">
            <v>m³</v>
          </cell>
          <cell r="E3930">
            <v>1</v>
          </cell>
          <cell r="F3930">
            <v>447682</v>
          </cell>
          <cell r="G3930">
            <v>131425</v>
          </cell>
          <cell r="H3930">
            <v>81729</v>
          </cell>
        </row>
        <row r="3931">
          <cell r="B3931" t="str">
            <v>AF.22263</v>
          </cell>
          <cell r="C3931" t="str">
            <v>BT coät coù tieát dieän &gt;01m², h &gt;4m caø &lt;=16m, vöõa BT ñaù 1x2 maùc 200, SN=6÷8cm</v>
          </cell>
          <cell r="D3931" t="str">
            <v>m³</v>
          </cell>
          <cell r="E3931">
            <v>1</v>
          </cell>
          <cell r="F3931">
            <v>497571</v>
          </cell>
          <cell r="G3931">
            <v>131425</v>
          </cell>
          <cell r="H3931">
            <v>81729</v>
          </cell>
        </row>
        <row r="3932">
          <cell r="B3932" t="str">
            <v>AF.22264</v>
          </cell>
          <cell r="C3932" t="str">
            <v>BT coät coù tieát dieän &gt;01m², h &gt;4m caø &lt;=16m, vöõa BT ñaù 1x2 maùc 250, SN=6÷8cm</v>
          </cell>
          <cell r="D3932" t="str">
            <v>m³</v>
          </cell>
          <cell r="E3932">
            <v>1</v>
          </cell>
          <cell r="F3932">
            <v>554069</v>
          </cell>
          <cell r="G3932">
            <v>131425</v>
          </cell>
          <cell r="H3932">
            <v>81729</v>
          </cell>
        </row>
        <row r="3933">
          <cell r="B3933" t="str">
            <v>AF.22265</v>
          </cell>
          <cell r="C3933" t="str">
            <v>BT coät coù tieát dieän &gt;01m², h &gt;4m caø &lt;=16m, vöõa BT ñaù 1x2 maùc 300, SN=6÷8cm</v>
          </cell>
          <cell r="D3933" t="str">
            <v>m³</v>
          </cell>
          <cell r="E3933">
            <v>1</v>
          </cell>
          <cell r="F3933">
            <v>589310</v>
          </cell>
          <cell r="G3933">
            <v>131425</v>
          </cell>
          <cell r="H3933">
            <v>81729</v>
          </cell>
        </row>
        <row r="3935">
          <cell r="B3935" t="str">
            <v>AF.22266</v>
          </cell>
          <cell r="C3935" t="str">
            <v>BT coät coù tieát dieän &gt;01m², h &gt;4m caø &lt;=16m, vöõa BT ñaù 2x4 maùc 200, SN=6÷8cm</v>
          </cell>
          <cell r="D3935" t="str">
            <v>m³</v>
          </cell>
          <cell r="E3935">
            <v>1</v>
          </cell>
          <cell r="F3935">
            <v>473328</v>
          </cell>
          <cell r="G3935">
            <v>131425</v>
          </cell>
          <cell r="H3935">
            <v>81729</v>
          </cell>
        </row>
        <row r="3936">
          <cell r="B3936" t="str">
            <v>AF.22267</v>
          </cell>
          <cell r="C3936" t="str">
            <v>BT coät coù tieát dieän &gt;01m², h &gt;4m caø &lt;=16m, vöõa BT ñaù 2x4 maùc 250, SN=6÷8cm</v>
          </cell>
          <cell r="D3936" t="str">
            <v>m³</v>
          </cell>
          <cell r="E3936">
            <v>1</v>
          </cell>
          <cell r="F3936">
            <v>522117</v>
          </cell>
          <cell r="G3936">
            <v>131425</v>
          </cell>
          <cell r="H3936">
            <v>81729</v>
          </cell>
        </row>
        <row r="3937">
          <cell r="B3937" t="str">
            <v>AF.22268</v>
          </cell>
          <cell r="C3937" t="str">
            <v>BT coät coù tieát dieän &gt;01m², h &gt;4m caø &lt;=16m, vöõa BT ñaù 2x4 maùc 300, SN=6÷8cm</v>
          </cell>
          <cell r="D3937" t="str">
            <v>m³</v>
          </cell>
          <cell r="E3937">
            <v>1</v>
          </cell>
          <cell r="F3937">
            <v>541888</v>
          </cell>
          <cell r="G3937">
            <v>131425</v>
          </cell>
          <cell r="H3937">
            <v>81729</v>
          </cell>
        </row>
        <row r="3939">
          <cell r="B3939" t="str">
            <v>AF.22272</v>
          </cell>
          <cell r="C3939" t="str">
            <v>BT coät coù tieát dieän &gt;01m², h &gt;16m caø &lt;=50m, vöõa BT ñaù 1x2 maùc 150, SN=6÷8cm</v>
          </cell>
          <cell r="D3939" t="str">
            <v>m³</v>
          </cell>
          <cell r="E3939">
            <v>1</v>
          </cell>
          <cell r="F3939">
            <v>447682</v>
          </cell>
          <cell r="G3939">
            <v>144449</v>
          </cell>
          <cell r="H3939">
            <v>78158</v>
          </cell>
        </row>
        <row r="3940">
          <cell r="B3940" t="str">
            <v>AF.22273</v>
          </cell>
          <cell r="C3940" t="str">
            <v>BT coät coù tieát dieän &gt;01m², h &gt;16m caø &lt;=50m, vöõa BT ñaù 1x2 maùc 200, SN=6÷8cm</v>
          </cell>
          <cell r="D3940" t="str">
            <v>m³</v>
          </cell>
          <cell r="E3940">
            <v>1</v>
          </cell>
          <cell r="F3940">
            <v>497571</v>
          </cell>
          <cell r="G3940">
            <v>144449</v>
          </cell>
          <cell r="H3940">
            <v>78158</v>
          </cell>
        </row>
        <row r="3941">
          <cell r="B3941" t="str">
            <v>AF.22274</v>
          </cell>
          <cell r="C3941" t="str">
            <v>BT coät coù tieát dieän &gt;01m², h &gt;16m caø &lt;=50m, vöõa BT ñaù 1x2 maùc 250, SN=6÷8cm</v>
          </cell>
          <cell r="D3941" t="str">
            <v>m³</v>
          </cell>
          <cell r="E3941">
            <v>1</v>
          </cell>
          <cell r="F3941">
            <v>554069</v>
          </cell>
          <cell r="G3941">
            <v>144449</v>
          </cell>
          <cell r="H3941">
            <v>78158</v>
          </cell>
        </row>
        <row r="3942">
          <cell r="B3942" t="str">
            <v>AF.22275</v>
          </cell>
          <cell r="C3942" t="str">
            <v>BT coät coù tieát dieän &gt;01m², h &gt;16m caø &lt;=50m, vöõa BT ñaù 1x2 maùc 300, SN=6÷8cm</v>
          </cell>
          <cell r="D3942" t="str">
            <v>m³</v>
          </cell>
          <cell r="E3942">
            <v>1</v>
          </cell>
          <cell r="F3942">
            <v>589310</v>
          </cell>
          <cell r="G3942">
            <v>144449</v>
          </cell>
          <cell r="H3942">
            <v>78158</v>
          </cell>
        </row>
        <row r="3944">
          <cell r="B3944" t="str">
            <v>AF.22276</v>
          </cell>
          <cell r="C3944" t="str">
            <v>BT coät coù tieát dieän &gt;01m², h &gt;16m caø &lt;=50m, vöõa BT ñaù 2x4 maùc 200, SN=6÷8cm</v>
          </cell>
          <cell r="D3944" t="str">
            <v>m³</v>
          </cell>
          <cell r="E3944">
            <v>1</v>
          </cell>
          <cell r="F3944">
            <v>473328</v>
          </cell>
          <cell r="G3944">
            <v>144449</v>
          </cell>
          <cell r="H3944">
            <v>78158</v>
          </cell>
        </row>
        <row r="3945">
          <cell r="B3945" t="str">
            <v>AF.22277</v>
          </cell>
          <cell r="C3945" t="str">
            <v>BT coät coù tieát dieän &gt;01m², h &gt;16m caø &lt;=50m, vöõa BT ñaù 2x4 maùc 250, SN=6÷8cm</v>
          </cell>
          <cell r="D3945" t="str">
            <v>m³</v>
          </cell>
          <cell r="E3945">
            <v>1</v>
          </cell>
          <cell r="F3945">
            <v>522117</v>
          </cell>
          <cell r="G3945">
            <v>144449</v>
          </cell>
          <cell r="H3945">
            <v>78158</v>
          </cell>
        </row>
        <row r="3946">
          <cell r="B3946" t="str">
            <v>AF.22278</v>
          </cell>
          <cell r="C3946" t="str">
            <v>BT coät coù tieát dieän &gt;01m², h &gt;16m caø &lt;=50m, vöõa BT ñaù 2x4 maùc 300, SN=6÷8cm</v>
          </cell>
          <cell r="D3946" t="str">
            <v>m³</v>
          </cell>
          <cell r="E3946">
            <v>1</v>
          </cell>
          <cell r="F3946">
            <v>541888</v>
          </cell>
          <cell r="G3946">
            <v>144449</v>
          </cell>
          <cell r="H3946">
            <v>78158</v>
          </cell>
        </row>
        <row r="3948">
          <cell r="B3948" t="str">
            <v>AF.22282</v>
          </cell>
          <cell r="C3948" t="str">
            <v>BT coät coù tieát dieän &gt;01m², h &gt;50m, vöõa BT ñaù 1x2 maùc 150, SN=6÷8cm</v>
          </cell>
          <cell r="D3948" t="str">
            <v>m³</v>
          </cell>
          <cell r="E3948">
            <v>1</v>
          </cell>
          <cell r="F3948">
            <v>447682</v>
          </cell>
          <cell r="G3948">
            <v>151159</v>
          </cell>
          <cell r="H3948">
            <v>107788</v>
          </cell>
        </row>
        <row r="3949">
          <cell r="B3949" t="str">
            <v>AF.22283</v>
          </cell>
          <cell r="C3949" t="str">
            <v>BT coät coù tieát dieän &gt;01m², h &gt;50m, vöõa BT ñaù 1x2 maùc 200, SN=6÷8cm</v>
          </cell>
          <cell r="D3949" t="str">
            <v>m³</v>
          </cell>
          <cell r="E3949">
            <v>1</v>
          </cell>
          <cell r="F3949">
            <v>497571</v>
          </cell>
          <cell r="G3949">
            <v>151159</v>
          </cell>
          <cell r="H3949">
            <v>107788</v>
          </cell>
        </row>
        <row r="3950">
          <cell r="B3950" t="str">
            <v>AF.22284</v>
          </cell>
          <cell r="C3950" t="str">
            <v>BT coät coù tieát dieän &gt;01m², h &gt;50m, vöõa BT ñaù 1x2 maùc 250, SN=6÷8cm</v>
          </cell>
          <cell r="D3950" t="str">
            <v>m³</v>
          </cell>
          <cell r="E3950">
            <v>1</v>
          </cell>
          <cell r="F3950">
            <v>554069</v>
          </cell>
          <cell r="G3950">
            <v>151159</v>
          </cell>
          <cell r="H3950">
            <v>107788</v>
          </cell>
        </row>
        <row r="3951">
          <cell r="B3951" t="str">
            <v>AF.22285</v>
          </cell>
          <cell r="C3951" t="str">
            <v>BT coät coù tieát dieän &gt;01m², h &gt;50m, vöõa BT ñaù 1x2 maùc 300, SN=6÷8cm</v>
          </cell>
          <cell r="D3951" t="str">
            <v>m³</v>
          </cell>
          <cell r="E3951">
            <v>1</v>
          </cell>
          <cell r="F3951">
            <v>589310</v>
          </cell>
          <cell r="G3951">
            <v>151159</v>
          </cell>
          <cell r="H3951">
            <v>107788</v>
          </cell>
        </row>
        <row r="3953">
          <cell r="B3953" t="str">
            <v>AF.22286</v>
          </cell>
          <cell r="C3953" t="str">
            <v>BT coät coù tieát dieän &gt;01m², h &gt;50m, vöõa BT ñaù 2x4 maùc 200, SN=6÷8cm</v>
          </cell>
          <cell r="D3953" t="str">
            <v>m³</v>
          </cell>
          <cell r="E3953">
            <v>1</v>
          </cell>
          <cell r="F3953">
            <v>473328</v>
          </cell>
          <cell r="G3953">
            <v>151159</v>
          </cell>
          <cell r="H3953">
            <v>107788</v>
          </cell>
        </row>
        <row r="3954">
          <cell r="B3954" t="str">
            <v>AF.22287</v>
          </cell>
          <cell r="C3954" t="str">
            <v>BT coät coù tieát dieän &gt;01m², h &gt;50m, vöõa BT ñaù 2x4 maùc 250, SN=6÷8cm</v>
          </cell>
          <cell r="D3954" t="str">
            <v>m³</v>
          </cell>
          <cell r="E3954">
            <v>1</v>
          </cell>
          <cell r="F3954">
            <v>522117</v>
          </cell>
          <cell r="G3954">
            <v>151159</v>
          </cell>
          <cell r="H3954">
            <v>107788</v>
          </cell>
        </row>
        <row r="3955">
          <cell r="B3955" t="str">
            <v>AF.22288</v>
          </cell>
          <cell r="C3955" t="str">
            <v>BT coät coù tieát dieän &gt;01m², h &gt;50m, vöõa BT ñaù 2x4 maùc 300, SN=6÷8cm</v>
          </cell>
          <cell r="D3955" t="str">
            <v>m³</v>
          </cell>
          <cell r="E3955">
            <v>1</v>
          </cell>
          <cell r="F3955">
            <v>541888</v>
          </cell>
          <cell r="G3955">
            <v>151159</v>
          </cell>
          <cell r="H3955">
            <v>107788</v>
          </cell>
        </row>
        <row r="3957">
          <cell r="B3957" t="str">
            <v>AF.22312</v>
          </cell>
          <cell r="C3957" t="str">
            <v>BT xaø daàm, giaèng, saøn maùi, h &lt;=4m, vöõa BT ñaù 1x2 maùc 150, SN=6÷8cm</v>
          </cell>
          <cell r="D3957" t="str">
            <v>m³</v>
          </cell>
          <cell r="E3957">
            <v>1</v>
          </cell>
          <cell r="F3957">
            <v>398505</v>
          </cell>
          <cell r="G3957">
            <v>101036</v>
          </cell>
          <cell r="H3957">
            <v>45429</v>
          </cell>
        </row>
        <row r="3958">
          <cell r="B3958" t="str">
            <v>AF.22313</v>
          </cell>
          <cell r="C3958" t="str">
            <v>BT xaø daàm, giaèng, saøn maùi, h &lt;=4m, vöõa BT ñaù 1x2 maùc 200, SN=6÷8cm</v>
          </cell>
          <cell r="D3958" t="str">
            <v>m³</v>
          </cell>
          <cell r="E3958">
            <v>1</v>
          </cell>
          <cell r="F3958">
            <v>448395</v>
          </cell>
          <cell r="G3958">
            <v>101036</v>
          </cell>
          <cell r="H3958">
            <v>45429</v>
          </cell>
        </row>
        <row r="3959">
          <cell r="B3959" t="str">
            <v>AF.22314</v>
          </cell>
          <cell r="C3959" t="str">
            <v>BT xaø daàm, giaèng, saøn maùi, h &lt;=4m, vöõa BT ñaù 1x2 maùc 250, SN=6÷8cm</v>
          </cell>
          <cell r="D3959" t="str">
            <v>m³</v>
          </cell>
          <cell r="E3959">
            <v>1</v>
          </cell>
          <cell r="F3959">
            <v>504892</v>
          </cell>
          <cell r="G3959">
            <v>101036</v>
          </cell>
          <cell r="H3959">
            <v>45429</v>
          </cell>
        </row>
        <row r="3960">
          <cell r="B3960" t="str">
            <v>AF.22315</v>
          </cell>
          <cell r="C3960" t="str">
            <v>BT xaø daàm, giaèng, saøn maùi, h &lt;=4m, vöõa BT ñaù 1x2 maùc 300, SN=6÷8cm</v>
          </cell>
          <cell r="D3960" t="str">
            <v>m³</v>
          </cell>
          <cell r="E3960">
            <v>1</v>
          </cell>
          <cell r="F3960">
            <v>540133</v>
          </cell>
          <cell r="G3960">
            <v>101036</v>
          </cell>
          <cell r="H3960">
            <v>45429</v>
          </cell>
        </row>
        <row r="3961">
          <cell r="B3961" t="str">
            <v>AF.22322</v>
          </cell>
          <cell r="C3961" t="str">
            <v>BT xaø daàm, giaèng, saøn maùi, h &gt;4m caø &lt;=16m, vöõa BT ñaù 1x2 maùc 150, SN=6÷8cm</v>
          </cell>
          <cell r="D3961" t="str">
            <v>m³</v>
          </cell>
          <cell r="E3961">
            <v>1</v>
          </cell>
          <cell r="F3961">
            <v>398505</v>
          </cell>
          <cell r="G3961">
            <v>116822</v>
          </cell>
          <cell r="H3961">
            <v>54223</v>
          </cell>
        </row>
        <row r="3962">
          <cell r="B3962" t="str">
            <v>AF.22323</v>
          </cell>
          <cell r="C3962" t="str">
            <v>BT xaø daàm, giaèng, saøn maùi, h &gt;4m caø &lt;=16m, vöõa BT ñaù 1x2 maùc 200, SN=6÷8cm</v>
          </cell>
          <cell r="D3962" t="str">
            <v>m³</v>
          </cell>
          <cell r="E3962">
            <v>1</v>
          </cell>
          <cell r="F3962">
            <v>448395</v>
          </cell>
          <cell r="G3962">
            <v>116822</v>
          </cell>
          <cell r="H3962">
            <v>54223</v>
          </cell>
        </row>
        <row r="3963">
          <cell r="B3963" t="str">
            <v>AF.22324</v>
          </cell>
          <cell r="C3963" t="str">
            <v>BT xaø daàm, giaèng, saøn maùi, h &gt;4m caø &lt;=16m, vöõa BT ñaù 1x2 maùc 250, SN=6÷8cm</v>
          </cell>
          <cell r="D3963" t="str">
            <v>m³</v>
          </cell>
          <cell r="E3963">
            <v>1</v>
          </cell>
          <cell r="F3963">
            <v>504892</v>
          </cell>
          <cell r="G3963">
            <v>116822</v>
          </cell>
          <cell r="H3963">
            <v>54223</v>
          </cell>
        </row>
        <row r="3964">
          <cell r="B3964" t="str">
            <v>AF.22325</v>
          </cell>
          <cell r="C3964" t="str">
            <v>BT xaø daàm, giaèng, saøn maùi, h &gt;4m caø &lt;=16m, vöõa BT ñaù 1x2 maùc 300, SN=6÷8cm</v>
          </cell>
          <cell r="D3964" t="str">
            <v>m³</v>
          </cell>
          <cell r="E3964">
            <v>1</v>
          </cell>
          <cell r="F3964">
            <v>540133</v>
          </cell>
          <cell r="G3964">
            <v>116822</v>
          </cell>
          <cell r="H3964">
            <v>54223</v>
          </cell>
        </row>
        <row r="3965">
          <cell r="B3965" t="str">
            <v>AF.22332</v>
          </cell>
          <cell r="C3965" t="str">
            <v>BT xaø daàm, giaèng, saøn maùi, h &gt;16m caø &lt;=50m, vöõa BT ñaù 1x2 maùc 150, SN=6÷8cm</v>
          </cell>
          <cell r="D3965" t="str">
            <v>m³</v>
          </cell>
          <cell r="E3965">
            <v>1</v>
          </cell>
          <cell r="F3965">
            <v>398505</v>
          </cell>
          <cell r="G3965">
            <v>128662</v>
          </cell>
          <cell r="H3965">
            <v>67482</v>
          </cell>
        </row>
        <row r="3966">
          <cell r="B3966" t="str">
            <v>AF.22333</v>
          </cell>
          <cell r="C3966" t="str">
            <v>BT xaø daàm, giaèng, saøn maùi, h &gt;16m caø &lt;=50m, vöõa BT ñaù 1x2 maùc 200, SN=6÷8cm</v>
          </cell>
          <cell r="D3966" t="str">
            <v>m³</v>
          </cell>
          <cell r="E3966">
            <v>1</v>
          </cell>
          <cell r="F3966">
            <v>448395</v>
          </cell>
          <cell r="G3966">
            <v>128662</v>
          </cell>
          <cell r="H3966">
            <v>67482</v>
          </cell>
        </row>
        <row r="3967">
          <cell r="B3967" t="str">
            <v>AF.22334</v>
          </cell>
          <cell r="C3967" t="str">
            <v>BT xaø daàm, giaèng, saøn maùi, h &gt;16m caø &lt;=50m, vöõa BT ñaù 1x2 maùc 250, SN=6÷8cm</v>
          </cell>
          <cell r="D3967" t="str">
            <v>m³</v>
          </cell>
          <cell r="E3967">
            <v>1</v>
          </cell>
          <cell r="F3967">
            <v>504892</v>
          </cell>
          <cell r="G3967">
            <v>128662</v>
          </cell>
          <cell r="H3967">
            <v>67482</v>
          </cell>
        </row>
        <row r="3968">
          <cell r="B3968" t="str">
            <v>AF.22335</v>
          </cell>
          <cell r="C3968" t="str">
            <v>BT xaø daàm, giaèng, saøn maùi, h &gt;16m caø &lt;=50m, vöõa BT ñaù 1x2 maùc 300, SN=6÷8cm</v>
          </cell>
          <cell r="D3968" t="str">
            <v>m³</v>
          </cell>
          <cell r="E3968">
            <v>1</v>
          </cell>
          <cell r="F3968">
            <v>540133</v>
          </cell>
          <cell r="G3968">
            <v>128662</v>
          </cell>
          <cell r="H3968">
            <v>67482</v>
          </cell>
        </row>
        <row r="3969">
          <cell r="B3969" t="str">
            <v>AF.22342</v>
          </cell>
          <cell r="C3969" t="str">
            <v>BT xaø daàm, giaèng, saøn maùi, h &gt;50m, vöõa BT ñaù 1x2 maùc 150, SN=6÷8cm</v>
          </cell>
          <cell r="D3969" t="str">
            <v>m³</v>
          </cell>
          <cell r="E3969">
            <v>1</v>
          </cell>
          <cell r="F3969">
            <v>398505</v>
          </cell>
          <cell r="G3969">
            <v>134582</v>
          </cell>
          <cell r="H3969">
            <v>94600</v>
          </cell>
        </row>
        <row r="3970">
          <cell r="B3970" t="str">
            <v>AF.22343</v>
          </cell>
          <cell r="C3970" t="str">
            <v>BT xaø daàm, giaèng, saøn maùi, h &gt;50m, vöõa BT ñaù 1x2 maùc 200, SN=6÷8cm</v>
          </cell>
          <cell r="D3970" t="str">
            <v>m³</v>
          </cell>
          <cell r="E3970">
            <v>1</v>
          </cell>
          <cell r="F3970">
            <v>448395</v>
          </cell>
          <cell r="G3970">
            <v>134582</v>
          </cell>
          <cell r="H3970">
            <v>94600</v>
          </cell>
        </row>
        <row r="3971">
          <cell r="B3971" t="str">
            <v>AF.22344</v>
          </cell>
          <cell r="C3971" t="str">
            <v>BT xaø daàm, giaèng, saøn maùi, h &gt;50m, vöõa BT ñaù 1x2 maùc 250, SN=6÷8cm</v>
          </cell>
          <cell r="D3971" t="str">
            <v>m³</v>
          </cell>
          <cell r="E3971">
            <v>1</v>
          </cell>
          <cell r="F3971">
            <v>504892</v>
          </cell>
          <cell r="G3971">
            <v>134582</v>
          </cell>
          <cell r="H3971">
            <v>94600</v>
          </cell>
        </row>
        <row r="3972">
          <cell r="B3972" t="str">
            <v>AF.22345</v>
          </cell>
          <cell r="C3972" t="str">
            <v>BT xaø daàm, giaèng, saøn maùi, h &gt;50m, vöõa BT ñaù 1x2 maùc 300, SN=6÷8cm</v>
          </cell>
          <cell r="D3972" t="str">
            <v>m³</v>
          </cell>
          <cell r="E3972">
            <v>1</v>
          </cell>
          <cell r="F3972">
            <v>540133</v>
          </cell>
          <cell r="G3972">
            <v>134582</v>
          </cell>
          <cell r="H3972">
            <v>94600</v>
          </cell>
        </row>
        <row r="3973">
          <cell r="B3973" t="str">
            <v>AF.23112</v>
          </cell>
          <cell r="C3973" t="str">
            <v>BT moùng moá truï caàu ôû treân caïn, vöõa BT ñaù 1x2 maùc 150, SN=6÷8cm</v>
          </cell>
          <cell r="D3973" t="str">
            <v>m³</v>
          </cell>
          <cell r="E3973">
            <v>1</v>
          </cell>
          <cell r="F3973">
            <v>402451</v>
          </cell>
          <cell r="G3973">
            <v>78145</v>
          </cell>
          <cell r="H3973">
            <v>57764</v>
          </cell>
        </row>
        <row r="3974">
          <cell r="B3974" t="str">
            <v>AF.23113</v>
          </cell>
          <cell r="C3974" t="str">
            <v>BT moùng moá truï caàu ôû treân caïn, vöõa BT ñaù 1x2 maùc 200, SN=6÷8cm</v>
          </cell>
          <cell r="D3974" t="str">
            <v>m³</v>
          </cell>
          <cell r="E3974">
            <v>1</v>
          </cell>
          <cell r="F3974">
            <v>452834</v>
          </cell>
          <cell r="G3974">
            <v>78145</v>
          </cell>
          <cell r="H3974">
            <v>57764</v>
          </cell>
        </row>
        <row r="3975">
          <cell r="B3975" t="str">
            <v>AF.23114</v>
          </cell>
          <cell r="C3975" t="str">
            <v>BT moùng moá truï caàu ôû treân caïn, vöõa BT ñaù 1x2 maùc 250, SN=6÷8cm</v>
          </cell>
          <cell r="D3975" t="str">
            <v>m³</v>
          </cell>
          <cell r="E3975">
            <v>1</v>
          </cell>
          <cell r="F3975">
            <v>509891</v>
          </cell>
          <cell r="G3975">
            <v>78145</v>
          </cell>
          <cell r="H3975">
            <v>57764</v>
          </cell>
        </row>
        <row r="3976">
          <cell r="B3976" t="str">
            <v>AF.23115</v>
          </cell>
          <cell r="C3976" t="str">
            <v>BT moùng moá truï caàu ôû treân caïn, vöõa BT ñaù 1x2 maùc 300, SN=6÷8cm</v>
          </cell>
          <cell r="D3976" t="str">
            <v>m³</v>
          </cell>
          <cell r="E3976">
            <v>1</v>
          </cell>
          <cell r="F3976">
            <v>545481</v>
          </cell>
          <cell r="G3976">
            <v>78145</v>
          </cell>
          <cell r="H3976">
            <v>57764</v>
          </cell>
        </row>
        <row r="3978">
          <cell r="B3978" t="str">
            <v>AF.23116</v>
          </cell>
          <cell r="C3978" t="str">
            <v>BT moùng moá truï caàu ôû treân caïn, vöõa BT ñaù 2x4 maùc 200, SN=6÷8cm</v>
          </cell>
          <cell r="D3978" t="str">
            <v>m³</v>
          </cell>
          <cell r="E3978">
            <v>1</v>
          </cell>
          <cell r="F3978">
            <v>428351</v>
          </cell>
          <cell r="G3978">
            <v>78145</v>
          </cell>
          <cell r="H3978">
            <v>57764</v>
          </cell>
        </row>
        <row r="3979">
          <cell r="B3979" t="str">
            <v>AF.23117</v>
          </cell>
          <cell r="C3979" t="str">
            <v>BT moùng moá truï caàu ôû treân caïn, vöõa BT ñaù 2x4 maùc 250, SN=6÷8cm</v>
          </cell>
          <cell r="D3979" t="str">
            <v>m³</v>
          </cell>
          <cell r="E3979">
            <v>1</v>
          </cell>
          <cell r="F3979">
            <v>477623</v>
          </cell>
          <cell r="G3979">
            <v>78145</v>
          </cell>
          <cell r="H3979">
            <v>57764</v>
          </cell>
        </row>
        <row r="3980">
          <cell r="B3980" t="str">
            <v>AF.23118</v>
          </cell>
          <cell r="C3980" t="str">
            <v>BT moùng moá truï caàu ôû treân caïn, vöõa BT ñaù 2x4 maùc 300, SN=6÷8cm</v>
          </cell>
          <cell r="D3980" t="str">
            <v>m³</v>
          </cell>
          <cell r="E3980">
            <v>1</v>
          </cell>
          <cell r="F3980">
            <v>497590</v>
          </cell>
          <cell r="G3980">
            <v>78145</v>
          </cell>
          <cell r="H3980">
            <v>57764</v>
          </cell>
        </row>
        <row r="3982">
          <cell r="B3982" t="str">
            <v>AF.23122</v>
          </cell>
          <cell r="C3982" t="str">
            <v>BT moùng moá truï caàu ôû döôùi nöôùc, vöõa BT ñaù 1x2 maùc 150, SN=6÷8cm</v>
          </cell>
          <cell r="D3982" t="str">
            <v>m³</v>
          </cell>
          <cell r="E3982">
            <v>1</v>
          </cell>
          <cell r="F3982">
            <v>402451</v>
          </cell>
          <cell r="G3982">
            <v>130636</v>
          </cell>
          <cell r="H3982">
            <v>188503</v>
          </cell>
        </row>
        <row r="3983">
          <cell r="B3983" t="str">
            <v>AF.23123</v>
          </cell>
          <cell r="C3983" t="str">
            <v>BT moùng moá truï caàu ôû döôùi nöôùc, vöõa BT ñaù 1x2 maùc 200, SN=6÷8cm</v>
          </cell>
          <cell r="D3983" t="str">
            <v>m³</v>
          </cell>
          <cell r="E3983">
            <v>1</v>
          </cell>
          <cell r="F3983">
            <v>452834</v>
          </cell>
          <cell r="G3983">
            <v>130636</v>
          </cell>
          <cell r="H3983">
            <v>188503</v>
          </cell>
        </row>
        <row r="3984">
          <cell r="B3984" t="str">
            <v>AF.23124</v>
          </cell>
          <cell r="C3984" t="str">
            <v>BT moùng moá truï caàu ôû döôùi nöôùc, vöõa BT ñaù 1x2 maùc 250, SN=6÷8cm</v>
          </cell>
          <cell r="D3984" t="str">
            <v>m³</v>
          </cell>
          <cell r="E3984">
            <v>1</v>
          </cell>
          <cell r="F3984">
            <v>509891</v>
          </cell>
          <cell r="G3984">
            <v>130636</v>
          </cell>
          <cell r="H3984">
            <v>188503</v>
          </cell>
        </row>
        <row r="3985">
          <cell r="B3985" t="str">
            <v>AF.23125</v>
          </cell>
          <cell r="C3985" t="str">
            <v>BT moùng moá truï caàu ôû döôùi nöôùc, vöõa BT ñaù 1x2 maùc 300, SN=6÷8cm</v>
          </cell>
          <cell r="D3985" t="str">
            <v>m³</v>
          </cell>
          <cell r="E3985">
            <v>1</v>
          </cell>
          <cell r="F3985">
            <v>545481</v>
          </cell>
          <cell r="G3985">
            <v>130636</v>
          </cell>
          <cell r="H3985">
            <v>188503</v>
          </cell>
        </row>
        <row r="3987">
          <cell r="B3987" t="str">
            <v>AF.23126</v>
          </cell>
          <cell r="C3987" t="str">
            <v>BT moùng moá truï caàu ôû döôùi nöôùc, vöõa BT ñaù 2x4 maùc 200, SN=6÷8cm</v>
          </cell>
          <cell r="D3987" t="str">
            <v>m³</v>
          </cell>
          <cell r="E3987">
            <v>1</v>
          </cell>
          <cell r="F3987">
            <v>428351</v>
          </cell>
          <cell r="G3987">
            <v>130636</v>
          </cell>
          <cell r="H3987">
            <v>188503</v>
          </cell>
        </row>
        <row r="3988">
          <cell r="B3988" t="str">
            <v>AF.23127</v>
          </cell>
          <cell r="C3988" t="str">
            <v>BT moùng moá truï caàu ôû döôùi nöôùc, vöõa BT ñaù 2x4 maùc 250, SN=6÷8cm</v>
          </cell>
          <cell r="D3988" t="str">
            <v>m³</v>
          </cell>
          <cell r="E3988">
            <v>1</v>
          </cell>
          <cell r="F3988">
            <v>477623</v>
          </cell>
          <cell r="G3988">
            <v>130636</v>
          </cell>
          <cell r="H3988">
            <v>188503</v>
          </cell>
        </row>
        <row r="3989">
          <cell r="B3989" t="str">
            <v>AF.23128</v>
          </cell>
          <cell r="C3989" t="str">
            <v>BT moùng moá truï caàu ôû döôùi nöôùc, vöõa BT ñaù 2x4 maùc 300, SN=6÷8cm</v>
          </cell>
          <cell r="D3989" t="str">
            <v>m³</v>
          </cell>
          <cell r="E3989">
            <v>1</v>
          </cell>
          <cell r="F3989">
            <v>497590</v>
          </cell>
          <cell r="G3989">
            <v>130636</v>
          </cell>
          <cell r="H3989">
            <v>188503</v>
          </cell>
        </row>
        <row r="3990">
          <cell r="B3990" t="str">
            <v>AF.23132</v>
          </cell>
          <cell r="C3990" t="str">
            <v>BT moùng moá truï caàu ôû treân caïn, vöõa BT ñaù 2x4 maùc 150, SN=6÷8cm</v>
          </cell>
          <cell r="D3990" t="str">
            <v>m³</v>
          </cell>
          <cell r="E3990">
            <v>1</v>
          </cell>
          <cell r="F3990">
            <v>381006</v>
          </cell>
          <cell r="G3990">
            <v>78145</v>
          </cell>
          <cell r="H3990">
            <v>57764</v>
          </cell>
        </row>
        <row r="3991">
          <cell r="B3991" t="str">
            <v>AF.23133</v>
          </cell>
          <cell r="C3991" t="str">
            <v>BT moùng moá truï caàu ôû treân caïn, vöõa BT ñaù 2x4 maùc 200, SN=6÷8cm</v>
          </cell>
          <cell r="D3991" t="str">
            <v>m³</v>
          </cell>
          <cell r="E3991">
            <v>1</v>
          </cell>
          <cell r="F3991">
            <v>428356</v>
          </cell>
          <cell r="G3991">
            <v>78145</v>
          </cell>
          <cell r="H3991">
            <v>57764</v>
          </cell>
        </row>
        <row r="3992">
          <cell r="B3992" t="str">
            <v>AF.23134</v>
          </cell>
          <cell r="C3992" t="str">
            <v>BT moùng moá truï caàu ôû treân caïn, vöõa BT ñaù 2x4 maùc 250, SN=6÷8cm</v>
          </cell>
          <cell r="D3992" t="str">
            <v>m³</v>
          </cell>
          <cell r="E3992">
            <v>1</v>
          </cell>
          <cell r="F3992">
            <v>477631</v>
          </cell>
          <cell r="G3992">
            <v>78145</v>
          </cell>
          <cell r="H3992">
            <v>57764</v>
          </cell>
        </row>
        <row r="3993">
          <cell r="B3993" t="str">
            <v>AF.23135</v>
          </cell>
          <cell r="C3993" t="str">
            <v>BT moùng moá truï caàu ôû treân caïn, vöõa BT ñaù 2x4 maùc 300, SN=6÷8cm</v>
          </cell>
          <cell r="D3993" t="str">
            <v>m³</v>
          </cell>
          <cell r="E3993">
            <v>1</v>
          </cell>
          <cell r="F3993">
            <v>510978</v>
          </cell>
          <cell r="G3993">
            <v>78145</v>
          </cell>
          <cell r="H3993">
            <v>57764</v>
          </cell>
        </row>
        <row r="3994">
          <cell r="B3994" t="str">
            <v>AF.23142</v>
          </cell>
          <cell r="C3994" t="str">
            <v>BT moùng moá truï caàu ôû döôùi nöôùc, vöõa BT ñaù 2x4 maùc 150, SN=6÷8cm</v>
          </cell>
          <cell r="D3994" t="str">
            <v>m³</v>
          </cell>
          <cell r="E3994">
            <v>1</v>
          </cell>
          <cell r="F3994">
            <v>381006</v>
          </cell>
          <cell r="G3994">
            <v>130636</v>
          </cell>
          <cell r="H3994">
            <v>188503</v>
          </cell>
        </row>
        <row r="3995">
          <cell r="B3995" t="str">
            <v>AF.23143</v>
          </cell>
          <cell r="C3995" t="str">
            <v>BT moùng moá truï caàu ôû döôùi nöôùc, vöõa BT ñaù 2x4 maùc 200, SN=6÷8cm</v>
          </cell>
          <cell r="D3995" t="str">
            <v>m³</v>
          </cell>
          <cell r="E3995">
            <v>1</v>
          </cell>
          <cell r="F3995">
            <v>428356</v>
          </cell>
          <cell r="G3995">
            <v>130636</v>
          </cell>
          <cell r="H3995">
            <v>188503</v>
          </cell>
        </row>
        <row r="3996">
          <cell r="B3996" t="str">
            <v>AF.23144</v>
          </cell>
          <cell r="C3996" t="str">
            <v>BT moùng moá truï caàu ôû döôùi nöôùc, vöõa BT ñaù 2x4 maùc 250, SN=6÷8cm</v>
          </cell>
          <cell r="D3996" t="str">
            <v>m³</v>
          </cell>
          <cell r="E3996">
            <v>1</v>
          </cell>
          <cell r="F3996">
            <v>477631</v>
          </cell>
          <cell r="G3996">
            <v>130636</v>
          </cell>
          <cell r="H3996">
            <v>188503</v>
          </cell>
        </row>
        <row r="3997">
          <cell r="B3997" t="str">
            <v>AF.23145</v>
          </cell>
          <cell r="C3997" t="str">
            <v>BT moùng moá truï caàu ôû döôùi nöôùc, vöõa BT ñaù 2x4 maùc 300, SN=6÷8cm</v>
          </cell>
          <cell r="D3997" t="str">
            <v>m³</v>
          </cell>
          <cell r="E3997">
            <v>1</v>
          </cell>
          <cell r="F3997">
            <v>510978</v>
          </cell>
          <cell r="G3997">
            <v>130636</v>
          </cell>
          <cell r="H3997">
            <v>188503</v>
          </cell>
        </row>
        <row r="3999">
          <cell r="B3999" t="str">
            <v>AF.23212</v>
          </cell>
          <cell r="C3999" t="str">
            <v>BT muõ moá, muõ truï caàu ôû treân caïn, vöõa BT ñaù 1x2 maùc 150, SN=6÷8cm</v>
          </cell>
          <cell r="D3999" t="str">
            <v>m³</v>
          </cell>
          <cell r="E3999">
            <v>1</v>
          </cell>
          <cell r="F3999">
            <v>402451</v>
          </cell>
          <cell r="G3999">
            <v>178391</v>
          </cell>
          <cell r="H3999">
            <v>58334</v>
          </cell>
        </row>
        <row r="4000">
          <cell r="B4000" t="str">
            <v>AF.23213</v>
          </cell>
          <cell r="C4000" t="str">
            <v>BT muõ moá, muõ truï caàu ôû treân caïn, vöõa BT ñaù 1x2 maùc 200, SN=6÷8cm</v>
          </cell>
          <cell r="D4000" t="str">
            <v>m³</v>
          </cell>
          <cell r="E4000">
            <v>1</v>
          </cell>
          <cell r="F4000">
            <v>452834</v>
          </cell>
          <cell r="G4000">
            <v>178391</v>
          </cell>
          <cell r="H4000">
            <v>58334</v>
          </cell>
        </row>
        <row r="4001">
          <cell r="B4001" t="str">
            <v>AF.23214</v>
          </cell>
          <cell r="C4001" t="str">
            <v>BT muõ moá, muõ truï caàu ôû treân caïn, vöõa BT ñaù 1x2 maùc 250, SN=6÷8cm</v>
          </cell>
          <cell r="D4001" t="str">
            <v>m³</v>
          </cell>
          <cell r="E4001">
            <v>1</v>
          </cell>
          <cell r="F4001">
            <v>509891</v>
          </cell>
          <cell r="G4001">
            <v>178391</v>
          </cell>
          <cell r="H4001">
            <v>58334</v>
          </cell>
        </row>
        <row r="4002">
          <cell r="B4002" t="str">
            <v>AF.23215</v>
          </cell>
          <cell r="C4002" t="str">
            <v>BT muõ moá, muõ truï caàu ôû treân caïn, vöõa BT ñaù 1x2 maùc 300, SN=6÷8cm</v>
          </cell>
          <cell r="D4002" t="str">
            <v>m³</v>
          </cell>
          <cell r="E4002">
            <v>1</v>
          </cell>
          <cell r="F4002">
            <v>545481</v>
          </cell>
          <cell r="G4002">
            <v>178391</v>
          </cell>
          <cell r="H4002">
            <v>58334</v>
          </cell>
        </row>
        <row r="4004">
          <cell r="B4004" t="str">
            <v>AF.23216</v>
          </cell>
          <cell r="C4004" t="str">
            <v>BT muõ moá, muõ truï caàu ôû treân caïn, vöõa BT ñaù 2x4 maùc 200, SN=6÷8cm</v>
          </cell>
          <cell r="D4004" t="str">
            <v>m³</v>
          </cell>
          <cell r="E4004">
            <v>1</v>
          </cell>
          <cell r="F4004">
            <v>428351</v>
          </cell>
          <cell r="G4004">
            <v>178391</v>
          </cell>
          <cell r="H4004">
            <v>58334</v>
          </cell>
        </row>
        <row r="4005">
          <cell r="B4005" t="str">
            <v>AF.23217</v>
          </cell>
          <cell r="C4005" t="str">
            <v>BT muõ moá, muõ truï caàu ôû treân caïn, vöõa BT ñaù 2x4 maùc 250, SN=6÷8cm</v>
          </cell>
          <cell r="D4005" t="str">
            <v>m³</v>
          </cell>
          <cell r="E4005">
            <v>1</v>
          </cell>
          <cell r="F4005">
            <v>477623</v>
          </cell>
          <cell r="G4005">
            <v>178391</v>
          </cell>
          <cell r="H4005">
            <v>58334</v>
          </cell>
        </row>
        <row r="4006">
          <cell r="B4006" t="str">
            <v>AF.23218</v>
          </cell>
          <cell r="C4006" t="str">
            <v>BT muõ moá, muõ truï caàu ôû treân caïn, vöõa BT ñaù 2x4 maùc 300, SN=6÷8cm</v>
          </cell>
          <cell r="D4006" t="str">
            <v>m³</v>
          </cell>
          <cell r="E4006">
            <v>1</v>
          </cell>
          <cell r="F4006">
            <v>497590</v>
          </cell>
          <cell r="G4006">
            <v>178391</v>
          </cell>
          <cell r="H4006">
            <v>58334</v>
          </cell>
        </row>
        <row r="4008">
          <cell r="B4008" t="str">
            <v>AF.23222</v>
          </cell>
          <cell r="C4008" t="str">
            <v>BT muõ moá, muõ truï caàu ôû döôùi nöôùc, vöõa BT ñaù 1x2 maùc 150, SN=6÷8cm</v>
          </cell>
          <cell r="D4008" t="str">
            <v>m³</v>
          </cell>
          <cell r="E4008">
            <v>1</v>
          </cell>
          <cell r="F4008">
            <v>402451</v>
          </cell>
          <cell r="G4008">
            <v>245879</v>
          </cell>
          <cell r="H4008">
            <v>247192</v>
          </cell>
        </row>
        <row r="4009">
          <cell r="B4009" t="str">
            <v>AF.23223</v>
          </cell>
          <cell r="C4009" t="str">
            <v>BT muõ moá, muõ truï caàu ôû döôùi nöôùc, vöõa BT ñaù 1x2 maùc 200, SN=6÷8cm</v>
          </cell>
          <cell r="D4009" t="str">
            <v>m³</v>
          </cell>
          <cell r="E4009">
            <v>1</v>
          </cell>
          <cell r="F4009">
            <v>452834</v>
          </cell>
          <cell r="G4009">
            <v>245879</v>
          </cell>
          <cell r="H4009">
            <v>247192</v>
          </cell>
        </row>
        <row r="4010">
          <cell r="B4010" t="str">
            <v>AF.23224</v>
          </cell>
          <cell r="C4010" t="str">
            <v>BT muõ moá, muõ truï caàu ôû döôùi nöôùc, vöõa BT ñaù 1x2 maùc 250, SN=6÷8cm</v>
          </cell>
          <cell r="D4010" t="str">
            <v>m³</v>
          </cell>
          <cell r="E4010">
            <v>1</v>
          </cell>
          <cell r="F4010">
            <v>509891</v>
          </cell>
          <cell r="G4010">
            <v>245879</v>
          </cell>
          <cell r="H4010">
            <v>247192</v>
          </cell>
        </row>
        <row r="4011">
          <cell r="B4011" t="str">
            <v>AF.23225</v>
          </cell>
          <cell r="C4011" t="str">
            <v>BT muõ moá, muõ truï caàu ôû döôùi nöôùc, vöõa BT ñaù 1x2 maùc 300, SN=6÷8cm</v>
          </cell>
          <cell r="D4011" t="str">
            <v>m³</v>
          </cell>
          <cell r="E4011">
            <v>1</v>
          </cell>
          <cell r="F4011">
            <v>545481</v>
          </cell>
          <cell r="G4011">
            <v>245879</v>
          </cell>
          <cell r="H4011">
            <v>247192</v>
          </cell>
        </row>
        <row r="4013">
          <cell r="B4013" t="str">
            <v>AF.23226</v>
          </cell>
          <cell r="C4013" t="str">
            <v>BT muõ moá, muõ truï caàu ôû döôùi nöôùc, vöõa BT ñaù 2x4 maùc 200, SN=6÷8cm</v>
          </cell>
          <cell r="D4013" t="str">
            <v>m³</v>
          </cell>
          <cell r="E4013">
            <v>1</v>
          </cell>
          <cell r="F4013">
            <v>428351</v>
          </cell>
          <cell r="G4013">
            <v>245879</v>
          </cell>
          <cell r="H4013">
            <v>247192</v>
          </cell>
        </row>
        <row r="4014">
          <cell r="B4014" t="str">
            <v>AF.23227</v>
          </cell>
          <cell r="C4014" t="str">
            <v>BT muõ moá, muõ truï caàu ôû döôùi nöôùc, vöõa BT ñaù 2x4 maùc 250, SN=6÷8cm</v>
          </cell>
          <cell r="D4014" t="str">
            <v>m³</v>
          </cell>
          <cell r="E4014">
            <v>1</v>
          </cell>
          <cell r="F4014">
            <v>477623</v>
          </cell>
          <cell r="G4014">
            <v>245879</v>
          </cell>
          <cell r="H4014">
            <v>247192</v>
          </cell>
        </row>
        <row r="4015">
          <cell r="B4015" t="str">
            <v>AF.23228</v>
          </cell>
          <cell r="C4015" t="str">
            <v>BT muõ moá, muõ truï caàu ôû döôùi nöôùc, vöõa BT ñaù 2x4 maùc 300, SN=6÷8cm</v>
          </cell>
          <cell r="D4015" t="str">
            <v>m³</v>
          </cell>
          <cell r="E4015">
            <v>1</v>
          </cell>
          <cell r="F4015">
            <v>497590</v>
          </cell>
          <cell r="G4015">
            <v>245879</v>
          </cell>
          <cell r="H4015">
            <v>247192</v>
          </cell>
        </row>
        <row r="4016">
          <cell r="B4016" t="str">
            <v>AF.23232</v>
          </cell>
          <cell r="C4016" t="str">
            <v>BT muõ moá, muõ truï caàu ôû treân caïn, vöõa BT ñaù 2x4 maùc 150, SN=6÷8cm</v>
          </cell>
          <cell r="D4016" t="str">
            <v>m³</v>
          </cell>
          <cell r="E4016">
            <v>1</v>
          </cell>
          <cell r="F4016">
            <v>381006</v>
          </cell>
          <cell r="G4016">
            <v>178391</v>
          </cell>
          <cell r="H4016">
            <v>58334</v>
          </cell>
        </row>
        <row r="4017">
          <cell r="B4017" t="str">
            <v>AF.23233</v>
          </cell>
          <cell r="C4017" t="str">
            <v>BT muõ moá, muõ truï caàu ôû treân caïn, vöõa BT ñaù 2x4 maùc 200, SN=6÷8cm</v>
          </cell>
          <cell r="D4017" t="str">
            <v>m³</v>
          </cell>
          <cell r="E4017">
            <v>1</v>
          </cell>
          <cell r="F4017">
            <v>428356</v>
          </cell>
          <cell r="G4017">
            <v>178391</v>
          </cell>
          <cell r="H4017">
            <v>58334</v>
          </cell>
        </row>
        <row r="4018">
          <cell r="B4018" t="str">
            <v>AF.23234</v>
          </cell>
          <cell r="C4018" t="str">
            <v>BT muõ moá, muõ truï caàu ôû treân caïn, vöõa BT ñaù 2x4 maùc 250, SN=6÷8cm</v>
          </cell>
          <cell r="D4018" t="str">
            <v>m³</v>
          </cell>
          <cell r="E4018">
            <v>1</v>
          </cell>
          <cell r="F4018">
            <v>477631</v>
          </cell>
          <cell r="G4018">
            <v>178391</v>
          </cell>
          <cell r="H4018">
            <v>58334</v>
          </cell>
        </row>
        <row r="4019">
          <cell r="B4019" t="str">
            <v>AF.23235</v>
          </cell>
          <cell r="C4019" t="str">
            <v>BT muõ moá, muõ truï caàu ôû treân caïn, vöõa BT ñaù 2x4 maùc 300, SN=6÷8cm</v>
          </cell>
          <cell r="D4019" t="str">
            <v>m³</v>
          </cell>
          <cell r="E4019">
            <v>1</v>
          </cell>
          <cell r="F4019">
            <v>510978</v>
          </cell>
          <cell r="G4019">
            <v>178391</v>
          </cell>
          <cell r="H4019">
            <v>58334</v>
          </cell>
        </row>
        <row r="4020">
          <cell r="B4020" t="str">
            <v>AF.23242</v>
          </cell>
          <cell r="C4020" t="str">
            <v>BT muõ moá, muõ truï caàu ôû döôùi nöôùc, vöõa BT ñaù 2x4 maùc 150, SN=6÷8cm</v>
          </cell>
          <cell r="D4020" t="str">
            <v>m³</v>
          </cell>
          <cell r="E4020">
            <v>1</v>
          </cell>
          <cell r="F4020">
            <v>381006</v>
          </cell>
          <cell r="G4020">
            <v>245879</v>
          </cell>
          <cell r="H4020">
            <v>247192</v>
          </cell>
        </row>
        <row r="4021">
          <cell r="B4021" t="str">
            <v>AF.23243</v>
          </cell>
          <cell r="C4021" t="str">
            <v>BT muõ moá, muõ truï caàu ôû döôùi nöôùc, vöõa BT ñaù 2x4 maùc 200, SN=6÷8cm</v>
          </cell>
          <cell r="D4021" t="str">
            <v>m³</v>
          </cell>
          <cell r="E4021">
            <v>1</v>
          </cell>
          <cell r="F4021">
            <v>428356</v>
          </cell>
          <cell r="G4021">
            <v>245879</v>
          </cell>
          <cell r="H4021">
            <v>247192</v>
          </cell>
        </row>
        <row r="4022">
          <cell r="B4022" t="str">
            <v>AF.23244</v>
          </cell>
          <cell r="C4022" t="str">
            <v>BT muõ moá, muõ truï caàu ôû döôùi nöôùc, vöõa BT ñaù 2x4 maùc 250, SN=6÷8cm</v>
          </cell>
          <cell r="D4022" t="str">
            <v>m³</v>
          </cell>
          <cell r="E4022">
            <v>1</v>
          </cell>
          <cell r="F4022">
            <v>477631</v>
          </cell>
          <cell r="G4022">
            <v>245879</v>
          </cell>
          <cell r="H4022">
            <v>247192</v>
          </cell>
        </row>
        <row r="4023">
          <cell r="B4023" t="str">
            <v>AF.23245</v>
          </cell>
          <cell r="C4023" t="str">
            <v>BT muõ moá, muõ truï caàu ôû döôùi nöôùc, vöõa BT ñaù 2x4 maùc 300, SN=6÷8cm</v>
          </cell>
          <cell r="D4023" t="str">
            <v>m³</v>
          </cell>
          <cell r="E4023">
            <v>1</v>
          </cell>
          <cell r="F4023">
            <v>510978</v>
          </cell>
          <cell r="G4023">
            <v>245879</v>
          </cell>
          <cell r="H4023">
            <v>247192</v>
          </cell>
        </row>
        <row r="4025">
          <cell r="B4025" t="str">
            <v>AF.24110</v>
          </cell>
          <cell r="C4025" t="str">
            <v>BT moái noái baûn daàm doïc</v>
          </cell>
          <cell r="D4025" t="str">
            <v>m³</v>
          </cell>
          <cell r="E4025">
            <v>1</v>
          </cell>
          <cell r="G4025">
            <v>59517</v>
          </cell>
          <cell r="H4025">
            <v>116956</v>
          </cell>
        </row>
        <row r="4026">
          <cell r="B4026" t="str">
            <v>AF.24113</v>
          </cell>
          <cell r="C4026" t="str">
            <v>BT moái noái baûn daàm doïc, ñaù 1x2 maùc 200, SN=6÷8cm</v>
          </cell>
          <cell r="D4026" t="str">
            <v>m³</v>
          </cell>
          <cell r="E4026">
            <v>1</v>
          </cell>
          <cell r="F4026">
            <v>450615</v>
          </cell>
          <cell r="G4026">
            <v>59517</v>
          </cell>
          <cell r="H4026">
            <v>143324</v>
          </cell>
        </row>
        <row r="4027">
          <cell r="B4027" t="str">
            <v>AF.24114</v>
          </cell>
          <cell r="C4027" t="str">
            <v>BT moái noái baûn daàm doïc, ñaù 1x2 maùc 250, SN=6÷8cm</v>
          </cell>
          <cell r="D4027" t="str">
            <v>m³</v>
          </cell>
          <cell r="E4027">
            <v>1</v>
          </cell>
          <cell r="F4027">
            <v>507392</v>
          </cell>
          <cell r="G4027">
            <v>59517</v>
          </cell>
          <cell r="H4027">
            <v>143324</v>
          </cell>
        </row>
        <row r="4028">
          <cell r="B4028" t="str">
            <v>AF.24115</v>
          </cell>
          <cell r="C4028" t="str">
            <v>BT moái noái baûn daàm doïc, ñaù 1x2 maùc 300, SN=6÷8cm</v>
          </cell>
          <cell r="D4028" t="str">
            <v>m³</v>
          </cell>
          <cell r="E4028">
            <v>1</v>
          </cell>
          <cell r="F4028">
            <v>542807</v>
          </cell>
          <cell r="G4028">
            <v>59517</v>
          </cell>
          <cell r="H4028">
            <v>143324</v>
          </cell>
        </row>
        <row r="4029">
          <cell r="B4029" t="str">
            <v>AF.24120</v>
          </cell>
          <cell r="C4029" t="str">
            <v>BT daàm</v>
          </cell>
          <cell r="D4029" t="str">
            <v>m³</v>
          </cell>
          <cell r="E4029">
            <v>1</v>
          </cell>
          <cell r="G4029">
            <v>62918</v>
          </cell>
          <cell r="H4029">
            <v>116956</v>
          </cell>
        </row>
        <row r="4030">
          <cell r="B4030" t="str">
            <v>AF.24123</v>
          </cell>
          <cell r="C4030" t="str">
            <v>BT daàm, ñaù 1x2 maùc 200, SN=6÷8cm</v>
          </cell>
          <cell r="D4030" t="str">
            <v>m³</v>
          </cell>
          <cell r="E4030">
            <v>1</v>
          </cell>
          <cell r="F4030">
            <v>450615</v>
          </cell>
          <cell r="G4030">
            <v>62918</v>
          </cell>
          <cell r="H4030">
            <v>143324</v>
          </cell>
        </row>
        <row r="4031">
          <cell r="B4031" t="str">
            <v>AF.24124</v>
          </cell>
          <cell r="C4031" t="str">
            <v>BT daàm, ñaù 1x2 maùc 250, SN=6÷8cm</v>
          </cell>
          <cell r="D4031" t="str">
            <v>m³</v>
          </cell>
          <cell r="E4031">
            <v>1</v>
          </cell>
          <cell r="F4031">
            <v>507392</v>
          </cell>
          <cell r="G4031">
            <v>62918</v>
          </cell>
          <cell r="H4031">
            <v>143324</v>
          </cell>
        </row>
        <row r="4032">
          <cell r="B4032" t="str">
            <v>AF.24125</v>
          </cell>
          <cell r="C4032" t="str">
            <v>BT daàm, ñaù 1x2 maùc 300, SN=6÷8cm</v>
          </cell>
          <cell r="D4032" t="str">
            <v>m³</v>
          </cell>
          <cell r="E4032">
            <v>1</v>
          </cell>
          <cell r="F4032">
            <v>542807</v>
          </cell>
          <cell r="G4032">
            <v>62918</v>
          </cell>
          <cell r="H4032">
            <v>143324</v>
          </cell>
        </row>
        <row r="4033">
          <cell r="B4033" t="str">
            <v>AF.24212</v>
          </cell>
          <cell r="C4033" t="str">
            <v>BT maùi bôø keânh möông, vöõa BT ñaù 1x2 maùc 150, SN=6÷8cm</v>
          </cell>
          <cell r="D4033" t="str">
            <v>m³</v>
          </cell>
          <cell r="E4033">
            <v>1</v>
          </cell>
          <cell r="F4033">
            <v>398506</v>
          </cell>
          <cell r="G4033">
            <v>76522</v>
          </cell>
          <cell r="H4033">
            <v>35921</v>
          </cell>
        </row>
        <row r="4034">
          <cell r="B4034" t="str">
            <v>AF.24213</v>
          </cell>
          <cell r="C4034" t="str">
            <v>BT maùi bôø keânh möông, vöõa BT ñaù 1x2 maùc 200, SN=6÷8cm</v>
          </cell>
          <cell r="D4034" t="str">
            <v>m³</v>
          </cell>
          <cell r="E4034">
            <v>1</v>
          </cell>
          <cell r="F4034">
            <v>448395</v>
          </cell>
          <cell r="G4034">
            <v>76522</v>
          </cell>
          <cell r="H4034">
            <v>35921</v>
          </cell>
        </row>
        <row r="4035">
          <cell r="B4035" t="str">
            <v>AF.24214</v>
          </cell>
          <cell r="C4035" t="str">
            <v>BT maùi bôø keânh möông, vöõa BT ñaù 1x2 maùc 250, SN=6÷8cm</v>
          </cell>
          <cell r="D4035" t="str">
            <v>m³</v>
          </cell>
          <cell r="E4035">
            <v>1</v>
          </cell>
          <cell r="F4035">
            <v>504892</v>
          </cell>
          <cell r="G4035">
            <v>76522</v>
          </cell>
          <cell r="H4035">
            <v>35921</v>
          </cell>
        </row>
        <row r="4036">
          <cell r="B4036" t="str">
            <v>AF.24215</v>
          </cell>
          <cell r="C4036" t="str">
            <v>BT maùi bôø keânh möông, vöõa BT ñaù 1x2 maùc 300, SN=6÷8cm</v>
          </cell>
          <cell r="D4036" t="str">
            <v>m³</v>
          </cell>
          <cell r="E4036">
            <v>1</v>
          </cell>
          <cell r="F4036">
            <v>540133</v>
          </cell>
          <cell r="G4036">
            <v>76522</v>
          </cell>
          <cell r="H4036">
            <v>35921</v>
          </cell>
        </row>
        <row r="4038">
          <cell r="B4038" t="str">
            <v>AF.24222</v>
          </cell>
          <cell r="C4038" t="str">
            <v>BT maùi bôø keânh möông, vöõa BT ñaù 2x4 maùc 150, SN=6÷8cm</v>
          </cell>
          <cell r="D4038" t="str">
            <v>m³</v>
          </cell>
          <cell r="E4038">
            <v>1</v>
          </cell>
          <cell r="F4038">
            <v>377261</v>
          </cell>
          <cell r="G4038">
            <v>76522</v>
          </cell>
          <cell r="H4038">
            <v>35921</v>
          </cell>
        </row>
        <row r="4039">
          <cell r="B4039" t="str">
            <v>AF.24223</v>
          </cell>
          <cell r="C4039" t="str">
            <v>BT maùi bôø keânh möông, vöõa BT ñaù 2x4 maùc 200, SN=6÷8cm</v>
          </cell>
          <cell r="D4039" t="str">
            <v>m³</v>
          </cell>
          <cell r="E4039">
            <v>1</v>
          </cell>
          <cell r="F4039">
            <v>424151</v>
          </cell>
          <cell r="G4039">
            <v>76522</v>
          </cell>
          <cell r="H4039">
            <v>35921</v>
          </cell>
        </row>
        <row r="4040">
          <cell r="B4040" t="str">
            <v>AF.24224</v>
          </cell>
          <cell r="C4040" t="str">
            <v>BT maùi bôø keânh möông, vöõa BT ñaù 2x4 maùc 250, SN=6÷8cm</v>
          </cell>
          <cell r="D4040" t="str">
            <v>m³</v>
          </cell>
          <cell r="E4040">
            <v>1</v>
          </cell>
          <cell r="F4040">
            <v>472940</v>
          </cell>
          <cell r="G4040">
            <v>76522</v>
          </cell>
          <cell r="H4040">
            <v>35921</v>
          </cell>
        </row>
        <row r="4041">
          <cell r="B4041" t="str">
            <v>AF.24225</v>
          </cell>
          <cell r="C4041" t="str">
            <v>BT maùi bôø keânh möông, vöõa BT ñaù 2x4 maùc 300, SN=6÷8cm</v>
          </cell>
          <cell r="D4041" t="str">
            <v>m³</v>
          </cell>
          <cell r="E4041">
            <v>1</v>
          </cell>
          <cell r="F4041">
            <v>492712</v>
          </cell>
          <cell r="G4041">
            <v>76522</v>
          </cell>
          <cell r="H4041">
            <v>35921</v>
          </cell>
        </row>
        <row r="4043">
          <cell r="B4043" t="str">
            <v>AF.25113</v>
          </cell>
          <cell r="C4043" t="str">
            <v>BT coïc nhoài treân caïn, Þcoïc &lt;=1000mm, vöõa BT ñaù 1x2 maùc 200, SN=6÷8cm</v>
          </cell>
          <cell r="D4043" t="str">
            <v>m³</v>
          </cell>
          <cell r="E4043">
            <v>1</v>
          </cell>
          <cell r="F4043">
            <v>506236</v>
          </cell>
          <cell r="G4043">
            <v>55785</v>
          </cell>
          <cell r="H4043">
            <v>192383</v>
          </cell>
        </row>
        <row r="4044">
          <cell r="B4044" t="str">
            <v>AF.25114</v>
          </cell>
          <cell r="C4044" t="str">
            <v>BT coïc nhoài treân caïn, Þcoïc &lt;=1000mm, vöõa BT ñaù 1x2 maùc 250, SN=6÷8cm</v>
          </cell>
          <cell r="D4044" t="str">
            <v>m³</v>
          </cell>
          <cell r="E4044">
            <v>1</v>
          </cell>
          <cell r="F4044">
            <v>565590</v>
          </cell>
          <cell r="G4044">
            <v>55785</v>
          </cell>
          <cell r="H4044">
            <v>192383</v>
          </cell>
        </row>
        <row r="4045">
          <cell r="B4045" t="str">
            <v>AF.25115</v>
          </cell>
          <cell r="C4045" t="str">
            <v>BT coïc nhoài treân caïn, Þcoïc &lt;=1000mm, vöõa BT ñaù 1x2 maùc 300, SN=6÷8cm</v>
          </cell>
          <cell r="D4045" t="str">
            <v>m³</v>
          </cell>
          <cell r="E4045">
            <v>1</v>
          </cell>
          <cell r="F4045">
            <v>604830</v>
          </cell>
          <cell r="G4045">
            <v>55785</v>
          </cell>
          <cell r="H4045">
            <v>192383</v>
          </cell>
        </row>
        <row r="4046">
          <cell r="B4046" t="str">
            <v>AF.25123</v>
          </cell>
          <cell r="C4046" t="str">
            <v>BT coïc nhoài treân caïn, Þcoïc &gt;1000mm, vöõa BT ñaù 1x2 maùc 200, SN=6÷8cm</v>
          </cell>
          <cell r="D4046" t="str">
            <v>m³</v>
          </cell>
          <cell r="E4046">
            <v>1</v>
          </cell>
          <cell r="F4046">
            <v>508340</v>
          </cell>
          <cell r="G4046">
            <v>47025</v>
          </cell>
          <cell r="H4046">
            <v>132118</v>
          </cell>
        </row>
        <row r="4047">
          <cell r="B4047" t="str">
            <v>AF.25124</v>
          </cell>
          <cell r="C4047" t="str">
            <v>BT coïc nhoài treân caïn, Þcoïc &gt;1000mm, vöõa BT ñaù 1x2 maùc 250, SN=6÷8cm</v>
          </cell>
          <cell r="D4047" t="str">
            <v>m³</v>
          </cell>
          <cell r="E4047">
            <v>1</v>
          </cell>
          <cell r="F4047">
            <v>567695</v>
          </cell>
          <cell r="G4047">
            <v>47025</v>
          </cell>
          <cell r="H4047">
            <v>132118</v>
          </cell>
        </row>
        <row r="4048">
          <cell r="B4048" t="str">
            <v>AF.25125</v>
          </cell>
          <cell r="C4048" t="str">
            <v>BT coïc nhoài treân caïn, Þcoïc &gt;1000mm, vöõa BT ñaù 1x2 maùc 300, SN=6÷8cm</v>
          </cell>
          <cell r="D4048" t="str">
            <v>m³</v>
          </cell>
          <cell r="E4048">
            <v>1</v>
          </cell>
          <cell r="F4048">
            <v>606935</v>
          </cell>
          <cell r="G4048">
            <v>47025</v>
          </cell>
          <cell r="H4048">
            <v>132118</v>
          </cell>
        </row>
        <row r="4050">
          <cell r="B4050" t="str">
            <v>AF.25133</v>
          </cell>
          <cell r="C4050" t="str">
            <v>BT coïc nhoài treân caïn, Þcoïc &lt;=1000mm, vöõa BT ñaù 2x4 maùc 200, SN=6÷8cm</v>
          </cell>
          <cell r="D4050" t="str">
            <v>m³</v>
          </cell>
          <cell r="E4050">
            <v>1</v>
          </cell>
          <cell r="F4050">
            <v>475715</v>
          </cell>
          <cell r="G4050">
            <v>55785</v>
          </cell>
          <cell r="H4050">
            <v>192383</v>
          </cell>
        </row>
        <row r="4051">
          <cell r="B4051" t="str">
            <v>AF.25134</v>
          </cell>
          <cell r="C4051" t="str">
            <v>BT coïc nhoài treân caïn, Þcoïc &lt;=1000mm, vöõa BT ñaù 2x4 maùc 250, SN=6÷8cm</v>
          </cell>
          <cell r="D4051" t="str">
            <v>m³</v>
          </cell>
          <cell r="E4051">
            <v>1</v>
          </cell>
          <cell r="F4051">
            <v>530020</v>
          </cell>
          <cell r="G4051">
            <v>55785</v>
          </cell>
          <cell r="H4051">
            <v>192383</v>
          </cell>
        </row>
        <row r="4052">
          <cell r="B4052" t="str">
            <v>AF.25135</v>
          </cell>
          <cell r="C4052" t="str">
            <v>BT coïc nhoài treân caïn, Þcoïc &lt;=1000mm, vöõa BT ñaù 2x4 maùc 300, SN=6÷8cm</v>
          </cell>
          <cell r="D4052" t="str">
            <v>m³</v>
          </cell>
          <cell r="E4052">
            <v>1</v>
          </cell>
          <cell r="F4052">
            <v>552027</v>
          </cell>
          <cell r="G4052">
            <v>55785</v>
          </cell>
          <cell r="H4052">
            <v>192383</v>
          </cell>
        </row>
        <row r="4053">
          <cell r="B4053" t="str">
            <v>AF.25143</v>
          </cell>
          <cell r="C4053" t="str">
            <v>BT coïc nhoài treân caïn, Þcoïc &gt;1000mm, vöõa BT ñaù 2x4 maùc 200, SN=6÷8cm</v>
          </cell>
          <cell r="D4053" t="str">
            <v>m³</v>
          </cell>
          <cell r="E4053">
            <v>1</v>
          </cell>
          <cell r="F4053">
            <v>477819</v>
          </cell>
          <cell r="G4053">
            <v>47025</v>
          </cell>
          <cell r="H4053">
            <v>132118</v>
          </cell>
        </row>
        <row r="4054">
          <cell r="B4054" t="str">
            <v>AF.25144</v>
          </cell>
          <cell r="C4054" t="str">
            <v>BT coïc nhoài treân caïn, Þcoïc &gt;1000mm, vöõa BT ñaù 2x4 maùc 250, SN=6÷8cm</v>
          </cell>
          <cell r="D4054" t="str">
            <v>m³</v>
          </cell>
          <cell r="E4054">
            <v>1</v>
          </cell>
          <cell r="F4054">
            <v>532125</v>
          </cell>
          <cell r="G4054">
            <v>47025</v>
          </cell>
          <cell r="H4054">
            <v>132118</v>
          </cell>
        </row>
        <row r="4055">
          <cell r="B4055" t="str">
            <v>AF.25145</v>
          </cell>
          <cell r="C4055" t="str">
            <v>BT coïc nhoài treân caïn, Þcoïc &gt;1000mm, vöõa BT ñaù 2x4 maùc 300, SN=6÷8cm</v>
          </cell>
          <cell r="D4055" t="str">
            <v>m³</v>
          </cell>
          <cell r="E4055">
            <v>1</v>
          </cell>
          <cell r="F4055">
            <v>554131</v>
          </cell>
          <cell r="G4055">
            <v>47025</v>
          </cell>
          <cell r="H4055">
            <v>132118</v>
          </cell>
        </row>
        <row r="4057">
          <cell r="B4057" t="str">
            <v>AF.25213</v>
          </cell>
          <cell r="C4057" t="str">
            <v>BT coïc nhoài döôùi nöôùc, Þcoïc &lt;=1000mm, vöõa BT ñaù 1x2 maùc 200, SN=6÷8cm</v>
          </cell>
          <cell r="D4057" t="str">
            <v>m³</v>
          </cell>
          <cell r="E4057">
            <v>1</v>
          </cell>
          <cell r="F4057">
            <v>507752</v>
          </cell>
          <cell r="G4057">
            <v>66849</v>
          </cell>
          <cell r="H4057">
            <v>379042</v>
          </cell>
        </row>
        <row r="4058">
          <cell r="B4058" t="str">
            <v>AF.25214</v>
          </cell>
          <cell r="C4058" t="str">
            <v>BT coïc nhoài döôùi nöôùc, Þcoïc &lt;=1000mm, vöõa BT ñaù 1x2 maùc 250, SN=6÷8cm</v>
          </cell>
          <cell r="D4058" t="str">
            <v>m³</v>
          </cell>
          <cell r="E4058">
            <v>1</v>
          </cell>
          <cell r="F4058">
            <v>567284</v>
          </cell>
          <cell r="G4058">
            <v>66849</v>
          </cell>
          <cell r="H4058">
            <v>379042</v>
          </cell>
        </row>
        <row r="4059">
          <cell r="B4059" t="str">
            <v>AF.25215</v>
          </cell>
          <cell r="C4059" t="str">
            <v>BT coïc nhoài döôùi nöôùc, Þcoïc &lt;=1000mm, vöõa BT ñaù 1x2 maùc 300, SN=6÷8cm</v>
          </cell>
          <cell r="D4059" t="str">
            <v>m³</v>
          </cell>
          <cell r="E4059">
            <v>1</v>
          </cell>
          <cell r="F4059">
            <v>606641</v>
          </cell>
          <cell r="G4059">
            <v>66849</v>
          </cell>
          <cell r="H4059">
            <v>379042</v>
          </cell>
        </row>
        <row r="4060">
          <cell r="B4060" t="str">
            <v>AF.25223</v>
          </cell>
          <cell r="C4060" t="str">
            <v>BT coïc nhoài döôùi nöôùc, Þcoïc &gt;1000mm, vöõa BT ñaù 1x2 maùc 200, SN=6÷8cm</v>
          </cell>
          <cell r="D4060" t="str">
            <v>m³</v>
          </cell>
          <cell r="E4060">
            <v>1</v>
          </cell>
          <cell r="F4060">
            <v>509862</v>
          </cell>
          <cell r="G4060">
            <v>56707</v>
          </cell>
          <cell r="H4060">
            <v>217675</v>
          </cell>
        </row>
        <row r="4061">
          <cell r="B4061" t="str">
            <v>AF.25224</v>
          </cell>
          <cell r="C4061" t="str">
            <v>BT coïc nhoài döôùi nöôùc, Þcoïc &gt;1000mm, vöõa BT ñaù 1x2 maùc 250, SN=6÷8cm</v>
          </cell>
          <cell r="D4061" t="str">
            <v>m³</v>
          </cell>
          <cell r="E4061">
            <v>1</v>
          </cell>
          <cell r="F4061">
            <v>569394</v>
          </cell>
          <cell r="G4061">
            <v>56707</v>
          </cell>
          <cell r="H4061">
            <v>217675</v>
          </cell>
        </row>
        <row r="4062">
          <cell r="B4062" t="str">
            <v>AF.25225</v>
          </cell>
          <cell r="C4062" t="str">
            <v>BT coïc nhoài döôùi nöôùc, Þcoïc &gt;1000mm, vöõa BT ñaù 1x2 maùc 300, SN=6÷8cm</v>
          </cell>
          <cell r="D4062" t="str">
            <v>m³</v>
          </cell>
          <cell r="E4062">
            <v>1</v>
          </cell>
          <cell r="F4062">
            <v>608752</v>
          </cell>
          <cell r="G4062">
            <v>56707</v>
          </cell>
          <cell r="H4062">
            <v>217675</v>
          </cell>
        </row>
        <row r="4064">
          <cell r="B4064" t="str">
            <v>AF.25243</v>
          </cell>
          <cell r="C4064" t="str">
            <v>BT coïc nhoài döôùi nöôùc, Þcoïc &lt;=1000mm, vöõa BT ñaù 2x4 maùc 200, SN=6÷8cm</v>
          </cell>
          <cell r="D4064" t="str">
            <v>m³</v>
          </cell>
          <cell r="E4064">
            <v>1</v>
          </cell>
          <cell r="F4064">
            <v>477139</v>
          </cell>
          <cell r="G4064">
            <v>66849</v>
          </cell>
          <cell r="H4064">
            <v>379042</v>
          </cell>
        </row>
        <row r="4065">
          <cell r="B4065" t="str">
            <v>AF.25244</v>
          </cell>
          <cell r="C4065" t="str">
            <v>BT coïc nhoài döôùi nöôùc, Þcoïc &lt;=1000mm, vöõa BT ñaù 2x4 maùc 250, SN=6÷8cm</v>
          </cell>
          <cell r="D4065" t="str">
            <v>m³</v>
          </cell>
          <cell r="E4065">
            <v>1</v>
          </cell>
          <cell r="F4065">
            <v>531607</v>
          </cell>
          <cell r="G4065">
            <v>66849</v>
          </cell>
          <cell r="H4065">
            <v>379042</v>
          </cell>
        </row>
        <row r="4066">
          <cell r="B4066" t="str">
            <v>AF.25245</v>
          </cell>
          <cell r="C4066" t="str">
            <v>BT coïc nhoài döôùi nöôùc, Þcoïc &lt;=1000mm, vöõa BT ñaù 2x4 maùc 300, SN=6÷8cm</v>
          </cell>
          <cell r="D4066" t="str">
            <v>m³</v>
          </cell>
          <cell r="E4066">
            <v>1</v>
          </cell>
          <cell r="F4066">
            <v>553680</v>
          </cell>
          <cell r="G4066">
            <v>66849</v>
          </cell>
          <cell r="H4066">
            <v>379042</v>
          </cell>
        </row>
        <row r="4067">
          <cell r="B4067" t="str">
            <v>AF.25253</v>
          </cell>
          <cell r="C4067" t="str">
            <v>BT coïc nhoài döôùi nöôùc, Þcoïc &gt;1000mm, vöõa BT ñaù 2x4 maùc 200, SN=6÷8cm</v>
          </cell>
          <cell r="D4067" t="str">
            <v>m³</v>
          </cell>
          <cell r="E4067">
            <v>1</v>
          </cell>
          <cell r="F4067">
            <v>479250</v>
          </cell>
          <cell r="G4067">
            <v>56707</v>
          </cell>
          <cell r="H4067">
            <v>217675</v>
          </cell>
        </row>
        <row r="4068">
          <cell r="B4068" t="str">
            <v>AF.25254</v>
          </cell>
          <cell r="C4068" t="str">
            <v>BT coïc nhoài döôùi nöôùc, Þcoïc &gt;1000mm, vöõa BT ñaù 2x4 maùc 250, SN=6÷8cm</v>
          </cell>
          <cell r="D4068" t="str">
            <v>m³</v>
          </cell>
          <cell r="E4068">
            <v>1</v>
          </cell>
          <cell r="F4068">
            <v>533718</v>
          </cell>
          <cell r="G4068">
            <v>56707</v>
          </cell>
          <cell r="H4068">
            <v>217675</v>
          </cell>
        </row>
        <row r="4069">
          <cell r="B4069" t="str">
            <v>AF.25255</v>
          </cell>
          <cell r="C4069" t="str">
            <v>BT coïc nhoài döôùi nöôùc, Þcoïc &gt;1000mm, vöõa BT ñaù 2x4 maùc 300, SN=6÷8cm</v>
          </cell>
          <cell r="D4069" t="str">
            <v>m³</v>
          </cell>
          <cell r="E4069">
            <v>1</v>
          </cell>
          <cell r="F4069">
            <v>555790</v>
          </cell>
          <cell r="G4069">
            <v>56707</v>
          </cell>
          <cell r="H4069">
            <v>217675</v>
          </cell>
        </row>
        <row r="4071">
          <cell r="B4071" t="str">
            <v>AF.25313</v>
          </cell>
          <cell r="C4071" t="str">
            <v>BT coïc Barrette, vöõa BT ñaù 1x2 maùc 200, SN=6÷8cm</v>
          </cell>
          <cell r="D4071" t="str">
            <v>m³</v>
          </cell>
          <cell r="E4071">
            <v>1</v>
          </cell>
          <cell r="F4071">
            <v>509259</v>
          </cell>
          <cell r="G4071">
            <v>48408</v>
          </cell>
          <cell r="H4071">
            <v>128745</v>
          </cell>
        </row>
        <row r="4072">
          <cell r="B4072" t="str">
            <v>AF.25314</v>
          </cell>
          <cell r="C4072" t="str">
            <v>BT coïc Barrette, vöõa BT ñaù 1x2 maùc 250, SN=6÷8cm</v>
          </cell>
          <cell r="D4072" t="str">
            <v>m³</v>
          </cell>
          <cell r="E4072">
            <v>1</v>
          </cell>
          <cell r="F4072">
            <v>568791</v>
          </cell>
          <cell r="G4072">
            <v>48408</v>
          </cell>
          <cell r="H4072">
            <v>128745</v>
          </cell>
        </row>
        <row r="4073">
          <cell r="B4073" t="str">
            <v>AF.25315</v>
          </cell>
          <cell r="C4073" t="str">
            <v>BT coïc Barrette, vöõa BT ñaù 1x2 maùc 300, SN=6÷8cm</v>
          </cell>
          <cell r="D4073" t="str">
            <v>m³</v>
          </cell>
          <cell r="E4073">
            <v>1</v>
          </cell>
          <cell r="F4073">
            <v>608149</v>
          </cell>
          <cell r="G4073">
            <v>48408</v>
          </cell>
          <cell r="H4073">
            <v>128745</v>
          </cell>
        </row>
        <row r="4075">
          <cell r="B4075" t="str">
            <v>AF.25363</v>
          </cell>
          <cell r="C4075" t="str">
            <v>BT coïc Barrette, vöõa BT ñaù 2x4 maùc 200, SN=6÷8cm</v>
          </cell>
          <cell r="D4075" t="str">
            <v>m³</v>
          </cell>
          <cell r="E4075">
            <v>1</v>
          </cell>
          <cell r="F4075">
            <v>477218</v>
          </cell>
          <cell r="G4075">
            <v>48408</v>
          </cell>
          <cell r="H4075">
            <v>128745</v>
          </cell>
        </row>
        <row r="4076">
          <cell r="B4076" t="str">
            <v>AF.25364</v>
          </cell>
          <cell r="C4076" t="str">
            <v>BT coïc Barrette, vöõa BT ñaù 2x4 maùc 250, SN=6÷8cm</v>
          </cell>
          <cell r="D4076" t="str">
            <v>m³</v>
          </cell>
          <cell r="E4076">
            <v>1</v>
          </cell>
          <cell r="F4076">
            <v>531523</v>
          </cell>
          <cell r="G4076">
            <v>48408</v>
          </cell>
          <cell r="H4076">
            <v>128745</v>
          </cell>
        </row>
        <row r="4077">
          <cell r="B4077" t="str">
            <v>AF.25365</v>
          </cell>
          <cell r="C4077" t="str">
            <v>BT coïc Barrette, vöõa BT ñaù 2x4 maùc 300, SN=6÷8cm</v>
          </cell>
          <cell r="D4077" t="str">
            <v>m³</v>
          </cell>
          <cell r="E4077">
            <v>1</v>
          </cell>
          <cell r="F4077">
            <v>553530</v>
          </cell>
          <cell r="G4077">
            <v>48408</v>
          </cell>
          <cell r="H4077">
            <v>128745</v>
          </cell>
        </row>
        <row r="4079">
          <cell r="B4079" t="str">
            <v>AF.26112</v>
          </cell>
          <cell r="C4079" t="str">
            <v>BT beå chöùa thaønh thaúng, vöõa BT ñaù 1x2 maùc 150, SN=6÷8cm</v>
          </cell>
          <cell r="D4079" t="str">
            <v>m³</v>
          </cell>
          <cell r="E4079">
            <v>1</v>
          </cell>
          <cell r="F4079">
            <v>518998</v>
          </cell>
          <cell r="G4079">
            <v>193388</v>
          </cell>
          <cell r="H4079">
            <v>81729</v>
          </cell>
        </row>
        <row r="4080">
          <cell r="B4080" t="str">
            <v>AF.26113</v>
          </cell>
          <cell r="C4080" t="str">
            <v>BT beå chöùa thaønh thaúng, vöõa BT ñaù 1x2 maùc 200, SN=6÷8cm</v>
          </cell>
          <cell r="D4080" t="str">
            <v>m³</v>
          </cell>
          <cell r="E4080">
            <v>1</v>
          </cell>
          <cell r="F4080">
            <v>568888</v>
          </cell>
          <cell r="G4080">
            <v>193388</v>
          </cell>
          <cell r="H4080">
            <v>81729</v>
          </cell>
        </row>
        <row r="4081">
          <cell r="B4081" t="str">
            <v>AF.26114</v>
          </cell>
          <cell r="C4081" t="str">
            <v>BT beå chöùa thaønh thaúng, vöõa BT ñaù 1x2 maùc 250, SN=6÷8cm</v>
          </cell>
          <cell r="D4081" t="str">
            <v>m³</v>
          </cell>
          <cell r="E4081">
            <v>1</v>
          </cell>
          <cell r="F4081">
            <v>625385</v>
          </cell>
          <cell r="G4081">
            <v>193388</v>
          </cell>
          <cell r="H4081">
            <v>81729</v>
          </cell>
        </row>
        <row r="4082">
          <cell r="B4082" t="str">
            <v>AF.26115</v>
          </cell>
          <cell r="C4082" t="str">
            <v>BT beå chöùa thaønh thaúng, vöõa BT ñaù 1x2 maùc 300, SN=6÷8cm</v>
          </cell>
          <cell r="D4082" t="str">
            <v>m³</v>
          </cell>
          <cell r="E4082">
            <v>1</v>
          </cell>
          <cell r="F4082">
            <v>660626</v>
          </cell>
          <cell r="G4082">
            <v>193388</v>
          </cell>
          <cell r="H4082">
            <v>81729</v>
          </cell>
        </row>
        <row r="4083">
          <cell r="B4083" t="str">
            <v>AF.26122</v>
          </cell>
          <cell r="C4083" t="str">
            <v>BT beå chöùa thaønh cong, vöõa BT ñaù 1x2 maùc 150, SN=6÷8cm</v>
          </cell>
          <cell r="D4083" t="str">
            <v>m³</v>
          </cell>
          <cell r="E4083">
            <v>1</v>
          </cell>
          <cell r="F4083">
            <v>518998</v>
          </cell>
          <cell r="G4083">
            <v>281400</v>
          </cell>
          <cell r="H4083">
            <v>81729</v>
          </cell>
        </row>
        <row r="4084">
          <cell r="B4084" t="str">
            <v>AF.26123</v>
          </cell>
          <cell r="C4084" t="str">
            <v>BT beå chöùa thaønh cong, vöõa BT ñaù 1x2 maùc 200, SN=6÷8cm</v>
          </cell>
          <cell r="D4084" t="str">
            <v>m³</v>
          </cell>
          <cell r="E4084">
            <v>1</v>
          </cell>
          <cell r="F4084">
            <v>568888</v>
          </cell>
          <cell r="G4084">
            <v>281400</v>
          </cell>
          <cell r="H4084">
            <v>81729</v>
          </cell>
        </row>
        <row r="4085">
          <cell r="B4085" t="str">
            <v>AF.26124</v>
          </cell>
          <cell r="C4085" t="str">
            <v>BT beå chöùa thaønh cong, vöõa BT ñaù 1x2 maùc 250, SN=6÷8cm</v>
          </cell>
          <cell r="D4085" t="str">
            <v>m³</v>
          </cell>
          <cell r="E4085">
            <v>1</v>
          </cell>
          <cell r="F4085">
            <v>625385</v>
          </cell>
          <cell r="G4085">
            <v>281400</v>
          </cell>
          <cell r="H4085">
            <v>81729</v>
          </cell>
        </row>
        <row r="4086">
          <cell r="B4086" t="str">
            <v>AF.26125</v>
          </cell>
          <cell r="C4086" t="str">
            <v>BT beå chöùa thaønh cong, vöõa BT ñaù 1x2 maùc 300, SN=6÷8cm</v>
          </cell>
          <cell r="D4086" t="str">
            <v>m³</v>
          </cell>
          <cell r="E4086">
            <v>1</v>
          </cell>
          <cell r="F4086">
            <v>660626</v>
          </cell>
          <cell r="G4086">
            <v>281400</v>
          </cell>
          <cell r="H4086">
            <v>81729</v>
          </cell>
        </row>
        <row r="4087">
          <cell r="B4087" t="str">
            <v>AF.26212</v>
          </cell>
          <cell r="C4087" t="str">
            <v>BT maùng daïng chöõ V, hình baùn nguyeät vaø ña giaùc, vöõa BT ñaù 1x2 maùc 150, SN=6÷8cm</v>
          </cell>
          <cell r="D4087" t="str">
            <v>m³</v>
          </cell>
          <cell r="E4087">
            <v>1</v>
          </cell>
          <cell r="F4087">
            <v>398505</v>
          </cell>
          <cell r="G4087">
            <v>146817</v>
          </cell>
          <cell r="H4087">
            <v>81729</v>
          </cell>
        </row>
        <row r="4088">
          <cell r="B4088" t="str">
            <v>AF.26213</v>
          </cell>
          <cell r="C4088" t="str">
            <v>BT maùng daïng chöõ V, hình baùn nguyeät vaø ña giaùc, vöõa BT ñaù 1x2 maùc 200, SN=6÷8cm</v>
          </cell>
          <cell r="D4088" t="str">
            <v>m³</v>
          </cell>
          <cell r="E4088">
            <v>1</v>
          </cell>
          <cell r="F4088">
            <v>448395</v>
          </cell>
          <cell r="G4088">
            <v>146817</v>
          </cell>
          <cell r="H4088">
            <v>81729</v>
          </cell>
        </row>
        <row r="4089">
          <cell r="B4089" t="str">
            <v>AF.26214</v>
          </cell>
          <cell r="C4089" t="str">
            <v>BT maùng daïng chöõ V, hình baùn nguyeät vaø ña giaùc, vöõa BT ñaù 1x2 maùc 250, SN=6÷8cm</v>
          </cell>
          <cell r="D4089" t="str">
            <v>m³</v>
          </cell>
          <cell r="E4089">
            <v>1</v>
          </cell>
          <cell r="F4089">
            <v>504892</v>
          </cell>
          <cell r="G4089">
            <v>146817</v>
          </cell>
          <cell r="H4089">
            <v>81729</v>
          </cell>
        </row>
        <row r="4090">
          <cell r="B4090" t="str">
            <v>AF.26215</v>
          </cell>
          <cell r="C4090" t="str">
            <v>BT maùng daïng chöõ V, hình baùn nguyeät vaø ña giaùc, vöõa BT ñaù 1x2 maùc 300, SN=6÷8cm</v>
          </cell>
          <cell r="D4090" t="str">
            <v>m³</v>
          </cell>
          <cell r="E4090">
            <v>1</v>
          </cell>
          <cell r="F4090">
            <v>540133</v>
          </cell>
          <cell r="G4090">
            <v>146817</v>
          </cell>
          <cell r="H4090">
            <v>81729</v>
          </cell>
        </row>
        <row r="4091">
          <cell r="B4091" t="str">
            <v>AF.27112</v>
          </cell>
          <cell r="C4091" t="str">
            <v>BT tröôït loàng thang maùy, vöõa BT ñaù 1x2 maùc 150, SN=6÷8cm</v>
          </cell>
          <cell r="D4091" t="str">
            <v>m³</v>
          </cell>
          <cell r="E4091">
            <v>1</v>
          </cell>
          <cell r="F4091">
            <v>398505</v>
          </cell>
          <cell r="G4091">
            <v>150918</v>
          </cell>
          <cell r="H4091">
            <v>206684</v>
          </cell>
        </row>
        <row r="4092">
          <cell r="B4092" t="str">
            <v>AF.27113</v>
          </cell>
          <cell r="C4092" t="str">
            <v>BT tröôït loàng thang maùy, vöõa BT ñaù 1x2 maùc 200, SN=6÷8cm</v>
          </cell>
          <cell r="D4092" t="str">
            <v>m³</v>
          </cell>
          <cell r="E4092">
            <v>1</v>
          </cell>
          <cell r="F4092">
            <v>448395</v>
          </cell>
          <cell r="G4092">
            <v>150918</v>
          </cell>
          <cell r="H4092">
            <v>206684</v>
          </cell>
        </row>
        <row r="4093">
          <cell r="B4093" t="str">
            <v>AF.27114</v>
          </cell>
          <cell r="C4093" t="str">
            <v>BT tröôït loàng thang maùy, vöõa BT ñaù 1x2 maùc 250, SN=6÷8cm</v>
          </cell>
          <cell r="D4093" t="str">
            <v>m³</v>
          </cell>
          <cell r="E4093">
            <v>1</v>
          </cell>
          <cell r="F4093">
            <v>504892</v>
          </cell>
          <cell r="G4093">
            <v>150918</v>
          </cell>
          <cell r="H4093">
            <v>206684</v>
          </cell>
        </row>
        <row r="4094">
          <cell r="B4094" t="str">
            <v>AF.27115</v>
          </cell>
          <cell r="C4094" t="str">
            <v>BT tröôït loàng thang maùy, vöõa BT ñaù 1x2 maùc 300, SN=6÷8cm</v>
          </cell>
          <cell r="D4094" t="str">
            <v>m³</v>
          </cell>
          <cell r="E4094">
            <v>1</v>
          </cell>
          <cell r="F4094">
            <v>540133</v>
          </cell>
          <cell r="G4094">
            <v>150918</v>
          </cell>
          <cell r="H4094">
            <v>206684</v>
          </cell>
        </row>
        <row r="4095">
          <cell r="B4095" t="str">
            <v>AF.27212</v>
          </cell>
          <cell r="C4095" t="str">
            <v>BT tröôït Siloâ, vöõa BT ñaù 1x2 maùc 150, SN=6÷8cm</v>
          </cell>
          <cell r="D4095" t="str">
            <v>m³</v>
          </cell>
          <cell r="E4095">
            <v>1</v>
          </cell>
          <cell r="F4095">
            <v>398505</v>
          </cell>
          <cell r="G4095">
            <v>108406</v>
          </cell>
          <cell r="H4095">
            <v>201015</v>
          </cell>
        </row>
        <row r="4096">
          <cell r="B4096" t="str">
            <v>AF.27213</v>
          </cell>
          <cell r="C4096" t="str">
            <v>BT tröôït Siloâ, vöõa BT ñaù 1x2 maùc 200, SN=6÷8cm</v>
          </cell>
          <cell r="D4096" t="str">
            <v>m³</v>
          </cell>
          <cell r="E4096">
            <v>1</v>
          </cell>
          <cell r="F4096">
            <v>448395</v>
          </cell>
          <cell r="G4096">
            <v>108406</v>
          </cell>
          <cell r="H4096">
            <v>201015</v>
          </cell>
        </row>
        <row r="4097">
          <cell r="B4097" t="str">
            <v>AF.27214</v>
          </cell>
          <cell r="C4097" t="str">
            <v>BT tröôït Siloâ, vöõa BT ñaù 1x2 maùc 250, SN=6÷8cm</v>
          </cell>
          <cell r="D4097" t="str">
            <v>m³</v>
          </cell>
          <cell r="E4097">
            <v>1</v>
          </cell>
          <cell r="F4097">
            <v>504892</v>
          </cell>
          <cell r="G4097">
            <v>108406</v>
          </cell>
          <cell r="H4097">
            <v>201015</v>
          </cell>
        </row>
        <row r="4098">
          <cell r="B4098" t="str">
            <v>AF.27215</v>
          </cell>
          <cell r="C4098" t="str">
            <v>BT tröôït Siloâ, vöõa BT ñaù 1x2 maùc 300, SN=6÷8cm</v>
          </cell>
          <cell r="D4098" t="str">
            <v>m³</v>
          </cell>
          <cell r="E4098">
            <v>1</v>
          </cell>
          <cell r="F4098">
            <v>540133</v>
          </cell>
          <cell r="G4098">
            <v>108406</v>
          </cell>
          <cell r="H4098">
            <v>201015</v>
          </cell>
        </row>
        <row r="4099">
          <cell r="B4099" t="str">
            <v>AF.27312</v>
          </cell>
          <cell r="C4099" t="str">
            <v>BT tröôït oáng khoùi, vöõa BT ñaù 1x2 maùc 150, SN=6÷8cm</v>
          </cell>
          <cell r="D4099" t="str">
            <v>m³</v>
          </cell>
          <cell r="E4099">
            <v>1</v>
          </cell>
          <cell r="F4099">
            <v>398505</v>
          </cell>
          <cell r="G4099">
            <v>193430</v>
          </cell>
          <cell r="H4099">
            <v>236324</v>
          </cell>
        </row>
        <row r="4100">
          <cell r="B4100" t="str">
            <v>AF.27313</v>
          </cell>
          <cell r="C4100" t="str">
            <v>BT tröôït oáng khoùi, vöõa BT ñaù 1x2 maùc 200, SN=6÷8cm</v>
          </cell>
          <cell r="D4100" t="str">
            <v>m³</v>
          </cell>
          <cell r="E4100">
            <v>1</v>
          </cell>
          <cell r="F4100">
            <v>448395</v>
          </cell>
          <cell r="G4100">
            <v>193430</v>
          </cell>
          <cell r="H4100">
            <v>236324</v>
          </cell>
        </row>
        <row r="4101">
          <cell r="B4101" t="str">
            <v>AF.27314</v>
          </cell>
          <cell r="C4101" t="str">
            <v>BT tröôït oáng khoùi, vöõa BT ñaù 1x2 maùc 250, SN=6÷8cm</v>
          </cell>
          <cell r="D4101" t="str">
            <v>m³</v>
          </cell>
          <cell r="E4101">
            <v>1</v>
          </cell>
          <cell r="F4101">
            <v>504892</v>
          </cell>
          <cell r="G4101">
            <v>193430</v>
          </cell>
          <cell r="H4101">
            <v>236324</v>
          </cell>
        </row>
        <row r="4102">
          <cell r="B4102" t="str">
            <v>AF.27315</v>
          </cell>
          <cell r="C4102" t="str">
            <v>BT tröôït oáng khoùi, vöõa BT ñaù 1x2 maùc 300, SN=6÷8cm</v>
          </cell>
          <cell r="D4102" t="str">
            <v>m³</v>
          </cell>
          <cell r="E4102">
            <v>1</v>
          </cell>
          <cell r="F4102">
            <v>540133</v>
          </cell>
          <cell r="G4102">
            <v>193430</v>
          </cell>
          <cell r="H4102">
            <v>236324</v>
          </cell>
        </row>
        <row r="4103">
          <cell r="B4103" t="str">
            <v>AF.28113</v>
          </cell>
          <cell r="C4103" t="str">
            <v>BT laøm lôùp vöõa xi maêng baûo veä maùi ñaäp maùc 50</v>
          </cell>
          <cell r="D4103" t="str">
            <v>100m²</v>
          </cell>
          <cell r="E4103">
            <v>1</v>
          </cell>
          <cell r="F4103">
            <v>2144650</v>
          </cell>
          <cell r="G4103">
            <v>1526610</v>
          </cell>
          <cell r="H4103">
            <v>842935</v>
          </cell>
        </row>
        <row r="4104">
          <cell r="B4104" t="str">
            <v>AF.28114</v>
          </cell>
          <cell r="C4104" t="str">
            <v>BT laøm lôùp vöõa xi maêng baûo veä maùi ñaäp maùc 75</v>
          </cell>
          <cell r="D4104" t="str">
            <v>100m²</v>
          </cell>
          <cell r="E4104">
            <v>1</v>
          </cell>
          <cell r="F4104">
            <v>2708380</v>
          </cell>
          <cell r="G4104">
            <v>1526610</v>
          </cell>
          <cell r="H4104">
            <v>842935</v>
          </cell>
        </row>
        <row r="4105">
          <cell r="B4105" t="str">
            <v>AF.31112</v>
          </cell>
          <cell r="C4105" t="str">
            <v>BT moùng R&lt;=250 cm, vöõa BT ñaù 1x2 maùc 150, SN=14÷17cm</v>
          </cell>
          <cell r="D4105" t="str">
            <v>m³</v>
          </cell>
          <cell r="E4105">
            <v>1</v>
          </cell>
          <cell r="F4105">
            <v>402603</v>
          </cell>
          <cell r="G4105">
            <v>30959</v>
          </cell>
          <cell r="H4105">
            <v>71910</v>
          </cell>
        </row>
        <row r="4106">
          <cell r="B4106" t="str">
            <v>AF.31113</v>
          </cell>
          <cell r="C4106" t="str">
            <v>BT moùng R&lt;=250 cm, vöõa BT ñaù 1x2 maùc 200, SN=14÷17cm</v>
          </cell>
          <cell r="D4106" t="str">
            <v>m³</v>
          </cell>
          <cell r="E4106">
            <v>1</v>
          </cell>
          <cell r="F4106">
            <v>455038</v>
          </cell>
          <cell r="G4106">
            <v>30959</v>
          </cell>
          <cell r="H4106">
            <v>71910</v>
          </cell>
        </row>
        <row r="4107">
          <cell r="B4107" t="str">
            <v>AF.31114</v>
          </cell>
          <cell r="C4107" t="str">
            <v>BT moùng R&lt;=250 cm, vöõa BT ñaù 1x2 maùc 250, SN=14÷17cm</v>
          </cell>
          <cell r="D4107" t="str">
            <v>m³</v>
          </cell>
          <cell r="E4107">
            <v>1</v>
          </cell>
          <cell r="F4107">
            <v>512485</v>
          </cell>
          <cell r="G4107">
            <v>30959</v>
          </cell>
          <cell r="H4107">
            <v>71910</v>
          </cell>
        </row>
        <row r="4108">
          <cell r="B4108" t="str">
            <v>AF.31115</v>
          </cell>
          <cell r="C4108" t="str">
            <v>BT moùng R&lt;=250 cm, vöõa BT ñaù 1x2 maùc 300, SN=14÷17cm</v>
          </cell>
          <cell r="D4108" t="str">
            <v>m³</v>
          </cell>
          <cell r="E4108">
            <v>1</v>
          </cell>
          <cell r="F4108">
            <v>548906</v>
          </cell>
          <cell r="G4108">
            <v>30959</v>
          </cell>
          <cell r="H4108">
            <v>71910</v>
          </cell>
        </row>
        <row r="4109">
          <cell r="B4109" t="str">
            <v>AF.31122</v>
          </cell>
          <cell r="C4109" t="str">
            <v>BT moùng R&gt;250 cm, vöõa BT ñaù 1x2 maùc 150, SN=14÷17cm</v>
          </cell>
          <cell r="D4109" t="str">
            <v>m³</v>
          </cell>
          <cell r="E4109">
            <v>1</v>
          </cell>
          <cell r="F4109">
            <v>440498</v>
          </cell>
          <cell r="G4109">
            <v>44071</v>
          </cell>
          <cell r="H4109">
            <v>71910</v>
          </cell>
        </row>
        <row r="4110">
          <cell r="B4110" t="str">
            <v>AF.31123</v>
          </cell>
          <cell r="C4110" t="str">
            <v>BT moùng R&gt;250 cm, vöõa BT ñaù 1x2 maùc 200, SN=14÷17cm</v>
          </cell>
          <cell r="D4110" t="str">
            <v>m³</v>
          </cell>
          <cell r="E4110">
            <v>1</v>
          </cell>
          <cell r="F4110">
            <v>492932</v>
          </cell>
          <cell r="G4110">
            <v>44071</v>
          </cell>
          <cell r="H4110">
            <v>71910</v>
          </cell>
        </row>
        <row r="4111">
          <cell r="B4111" t="str">
            <v>AF.31124</v>
          </cell>
          <cell r="C4111" t="str">
            <v>BT moùng R&gt;250 cm, vöõa BT ñaù 1x2 maùc 250, SN=14÷17cm</v>
          </cell>
          <cell r="D4111" t="str">
            <v>m³</v>
          </cell>
          <cell r="E4111">
            <v>1</v>
          </cell>
          <cell r="F4111">
            <v>550380</v>
          </cell>
          <cell r="G4111">
            <v>44071</v>
          </cell>
          <cell r="H4111">
            <v>71910</v>
          </cell>
        </row>
        <row r="4112">
          <cell r="B4112" t="str">
            <v>AF.31125</v>
          </cell>
          <cell r="C4112" t="str">
            <v>BT moùng R&gt;250 cm, vöõa BT ñaù 1x2 maùc 300, SN=14÷17cm</v>
          </cell>
          <cell r="D4112" t="str">
            <v>m³</v>
          </cell>
          <cell r="E4112">
            <v>1</v>
          </cell>
          <cell r="F4112">
            <v>586800</v>
          </cell>
          <cell r="G4112">
            <v>44071</v>
          </cell>
          <cell r="H4112">
            <v>71910</v>
          </cell>
        </row>
        <row r="4114">
          <cell r="B4114" t="str">
            <v>AF.31132</v>
          </cell>
          <cell r="C4114" t="str">
            <v>BT moùng coù R &lt;=250 cm, vöõa BT ñaù 2x4 maùc 150, SN=14÷17cm</v>
          </cell>
          <cell r="D4114" t="str">
            <v>m³</v>
          </cell>
          <cell r="E4114">
            <v>1</v>
          </cell>
          <cell r="F4114">
            <v>374268</v>
          </cell>
          <cell r="G4114">
            <v>30959</v>
          </cell>
          <cell r="H4114">
            <v>71910</v>
          </cell>
        </row>
        <row r="4115">
          <cell r="B4115" t="str">
            <v>AF.31133</v>
          </cell>
          <cell r="C4115" t="str">
            <v>BT moùng coù R &lt;=250 cm, vöõa BT ñaù 2x4 maùc 200, SN=14÷17cm</v>
          </cell>
          <cell r="D4115" t="str">
            <v>m³</v>
          </cell>
          <cell r="E4115">
            <v>1</v>
          </cell>
          <cell r="F4115">
            <v>420990</v>
          </cell>
          <cell r="G4115">
            <v>30959</v>
          </cell>
          <cell r="H4115">
            <v>71910</v>
          </cell>
        </row>
        <row r="4116">
          <cell r="B4116" t="str">
            <v>AF.31134</v>
          </cell>
          <cell r="C4116" t="str">
            <v>BT moùng coù R &lt;=250 cm, vöõa BT ñaù 2x4 maùc 250, SN=14÷17cm</v>
          </cell>
          <cell r="D4116" t="str">
            <v>m³</v>
          </cell>
          <cell r="E4116">
            <v>1</v>
          </cell>
          <cell r="F4116">
            <v>470870</v>
          </cell>
          <cell r="G4116">
            <v>30959</v>
          </cell>
          <cell r="H4116">
            <v>71910</v>
          </cell>
        </row>
        <row r="4117">
          <cell r="B4117" t="str">
            <v>AF.31135</v>
          </cell>
          <cell r="C4117" t="str">
            <v>BT moùng coù R &lt;=250 cm, vöõa BT ñaù 2x4 maùc 300, SN=14÷17cm</v>
          </cell>
          <cell r="D4117" t="str">
            <v>m³</v>
          </cell>
          <cell r="E4117">
            <v>1</v>
          </cell>
          <cell r="F4117">
            <v>506279</v>
          </cell>
          <cell r="G4117">
            <v>30959</v>
          </cell>
          <cell r="H4117">
            <v>71910</v>
          </cell>
        </row>
        <row r="4118">
          <cell r="B4118" t="str">
            <v>AF.31142</v>
          </cell>
          <cell r="C4118" t="str">
            <v>BT moùng coù R &gt;250 cm, vöõa BT ñaù 2x4 maùc 150, SN=14÷17cm</v>
          </cell>
          <cell r="D4118" t="str">
            <v>m³</v>
          </cell>
          <cell r="E4118">
            <v>1</v>
          </cell>
          <cell r="F4118">
            <v>412163</v>
          </cell>
          <cell r="G4118">
            <v>44071</v>
          </cell>
          <cell r="H4118">
            <v>71910</v>
          </cell>
        </row>
        <row r="4119">
          <cell r="B4119" t="str">
            <v>AF.31143</v>
          </cell>
          <cell r="C4119" t="str">
            <v>BT moùng coù R &gt;250 cm, vöõa BT ñaù 2x4 maùc 200, SN=14÷17cm</v>
          </cell>
          <cell r="D4119" t="str">
            <v>m³</v>
          </cell>
          <cell r="E4119">
            <v>1</v>
          </cell>
          <cell r="F4119">
            <v>458885</v>
          </cell>
          <cell r="G4119">
            <v>44071</v>
          </cell>
          <cell r="H4119">
            <v>71910</v>
          </cell>
        </row>
        <row r="4120">
          <cell r="B4120" t="str">
            <v>AF.31144</v>
          </cell>
          <cell r="C4120" t="str">
            <v>BT moùng coù R &gt;250 cm, vöõa BT ñaù 2x4 maùc 250, SN=14÷17cm</v>
          </cell>
          <cell r="D4120" t="str">
            <v>m³</v>
          </cell>
          <cell r="E4120">
            <v>1</v>
          </cell>
          <cell r="F4120">
            <v>508764</v>
          </cell>
          <cell r="G4120">
            <v>44071</v>
          </cell>
          <cell r="H4120">
            <v>71910</v>
          </cell>
        </row>
        <row r="4121">
          <cell r="B4121" t="str">
            <v>AF.31145</v>
          </cell>
          <cell r="C4121" t="str">
            <v>BT moùng coù R &gt;250 cm, vöõa BT ñaù 2x4 maùc 300, SN=14÷17cm</v>
          </cell>
          <cell r="D4121" t="str">
            <v>m³</v>
          </cell>
          <cell r="E4121">
            <v>1</v>
          </cell>
          <cell r="F4121">
            <v>544173</v>
          </cell>
          <cell r="G4121">
            <v>44071</v>
          </cell>
          <cell r="H4121">
            <v>71910</v>
          </cell>
        </row>
        <row r="4123">
          <cell r="B4123" t="str">
            <v>AF.31152</v>
          </cell>
          <cell r="C4123" t="str">
            <v>BT moùng coù R &lt;=250 cm Vöõa BT maùc 150, ñaù 4x6cm, SN=14÷17cm</v>
          </cell>
          <cell r="D4123" t="str">
            <v>m³</v>
          </cell>
          <cell r="E4123">
            <v>1</v>
          </cell>
          <cell r="F4123">
            <v>359020</v>
          </cell>
          <cell r="G4123">
            <v>30959</v>
          </cell>
          <cell r="H4123">
            <v>71910</v>
          </cell>
        </row>
        <row r="4124">
          <cell r="B4124" t="str">
            <v>AF.31153</v>
          </cell>
          <cell r="C4124" t="str">
            <v>BT moùng coù R &lt;=250 cm Vöõa BT maùc 200, ñaù 4x6cm, SN=14÷17cm</v>
          </cell>
          <cell r="D4124" t="str">
            <v>m³</v>
          </cell>
          <cell r="E4124">
            <v>1</v>
          </cell>
          <cell r="F4124">
            <v>404228</v>
          </cell>
          <cell r="G4124">
            <v>30959</v>
          </cell>
          <cell r="H4124">
            <v>71910</v>
          </cell>
        </row>
        <row r="4125">
          <cell r="B4125" t="str">
            <v>AF.31154</v>
          </cell>
          <cell r="C4125" t="str">
            <v>BT moùng coù R &lt;=250 cm Vöõa BT maùc 250, ñaù 4x6cm, SN=14÷17cm</v>
          </cell>
          <cell r="D4125" t="str">
            <v>m³</v>
          </cell>
          <cell r="E4125">
            <v>1</v>
          </cell>
          <cell r="F4125">
            <v>451012</v>
          </cell>
          <cell r="G4125">
            <v>30959</v>
          </cell>
          <cell r="H4125">
            <v>71910</v>
          </cell>
        </row>
        <row r="4126">
          <cell r="B4126" t="str">
            <v>AF.31155</v>
          </cell>
          <cell r="C4126" t="str">
            <v>BT moùng coù R &lt;=250 cm Vöõa BT maùc 300, ñaù 4x6cm, SN=14÷17cm</v>
          </cell>
          <cell r="D4126" t="str">
            <v>m³</v>
          </cell>
          <cell r="E4126">
            <v>1</v>
          </cell>
          <cell r="F4126">
            <v>500448</v>
          </cell>
          <cell r="G4126">
            <v>30959</v>
          </cell>
          <cell r="H4126">
            <v>71910</v>
          </cell>
        </row>
        <row r="4127">
          <cell r="B4127" t="str">
            <v>AF.31162</v>
          </cell>
          <cell r="C4127" t="str">
            <v>BT moùng coù R &gt;250 cm Vöõa BT maùc 150, ñaù 4x6cm, SN=14÷17cm</v>
          </cell>
          <cell r="D4127" t="str">
            <v>m³</v>
          </cell>
          <cell r="E4127">
            <v>1</v>
          </cell>
          <cell r="F4127">
            <v>396914</v>
          </cell>
          <cell r="G4127">
            <v>44071</v>
          </cell>
          <cell r="H4127">
            <v>71910</v>
          </cell>
        </row>
        <row r="4128">
          <cell r="B4128" t="str">
            <v>AF.31163</v>
          </cell>
          <cell r="C4128" t="str">
            <v>BT moùng coù R &gt;250 cm Vöõa BT maùc 200, ñaù 4x6cm, SN=14÷17cm</v>
          </cell>
          <cell r="D4128" t="str">
            <v>m³</v>
          </cell>
          <cell r="E4128">
            <v>1</v>
          </cell>
          <cell r="F4128">
            <v>442123</v>
          </cell>
          <cell r="G4128">
            <v>44071</v>
          </cell>
          <cell r="H4128">
            <v>71910</v>
          </cell>
        </row>
        <row r="4129">
          <cell r="B4129" t="str">
            <v>AF.31164</v>
          </cell>
          <cell r="C4129" t="str">
            <v>BT moùng coù R &gt;250 cm Vöõa BT maùc 250, ñaù 4x6cm, SN=14÷17cm</v>
          </cell>
          <cell r="D4129" t="str">
            <v>m³</v>
          </cell>
          <cell r="E4129">
            <v>1</v>
          </cell>
          <cell r="F4129">
            <v>488906</v>
          </cell>
          <cell r="G4129">
            <v>44071</v>
          </cell>
          <cell r="H4129">
            <v>71910</v>
          </cell>
        </row>
        <row r="4130">
          <cell r="B4130" t="str">
            <v>AF.31165</v>
          </cell>
          <cell r="C4130" t="str">
            <v>BT moùng coù R &gt;250 cm Vöõa BT maùc 300, ñaù 4x6cm, SN=14÷17cm</v>
          </cell>
          <cell r="D4130" t="str">
            <v>m³</v>
          </cell>
          <cell r="E4130">
            <v>1</v>
          </cell>
          <cell r="F4130">
            <v>538343</v>
          </cell>
          <cell r="G4130">
            <v>44071</v>
          </cell>
          <cell r="H4130">
            <v>71910</v>
          </cell>
        </row>
        <row r="4131">
          <cell r="B4131" t="str">
            <v>AF.31212</v>
          </cell>
          <cell r="C4131" t="str">
            <v>BT neàn, vöõa BT ñaù 1x2 maùc 150, SN=14÷17cm</v>
          </cell>
          <cell r="D4131" t="str">
            <v>m³</v>
          </cell>
          <cell r="E4131">
            <v>1</v>
          </cell>
          <cell r="F4131">
            <v>406566</v>
          </cell>
          <cell r="G4131">
            <v>22582</v>
          </cell>
          <cell r="H4131">
            <v>71382</v>
          </cell>
        </row>
        <row r="4132">
          <cell r="B4132" t="str">
            <v>AF.31213</v>
          </cell>
          <cell r="C4132" t="str">
            <v>BT neàn, vöõa BT ñaù 1x2 maùc 200, SN=14÷17cm</v>
          </cell>
          <cell r="D4132" t="str">
            <v>m³</v>
          </cell>
          <cell r="E4132">
            <v>1</v>
          </cell>
          <cell r="F4132">
            <v>459517</v>
          </cell>
          <cell r="G4132">
            <v>22582</v>
          </cell>
          <cell r="H4132">
            <v>71382</v>
          </cell>
        </row>
        <row r="4133">
          <cell r="B4133" t="str">
            <v>AF.31214</v>
          </cell>
          <cell r="C4133" t="str">
            <v>BT neàn, vöõa BT ñaù 1x2 maùc 250, SN=14÷17cm</v>
          </cell>
          <cell r="D4133" t="str">
            <v>m³</v>
          </cell>
          <cell r="E4133">
            <v>1</v>
          </cell>
          <cell r="F4133">
            <v>517540</v>
          </cell>
          <cell r="G4133">
            <v>22582</v>
          </cell>
          <cell r="H4133">
            <v>71382</v>
          </cell>
        </row>
        <row r="4134">
          <cell r="B4134" t="str">
            <v>AF.31215</v>
          </cell>
          <cell r="C4134" t="str">
            <v>BT neàn, vöõa BT ñaù 1x2 maùc 300, SN=14÷17cm</v>
          </cell>
          <cell r="D4134" t="str">
            <v>m³</v>
          </cell>
          <cell r="E4134">
            <v>1</v>
          </cell>
          <cell r="F4134">
            <v>554321</v>
          </cell>
          <cell r="G4134">
            <v>22582</v>
          </cell>
          <cell r="H4134">
            <v>71382</v>
          </cell>
        </row>
        <row r="4136">
          <cell r="B4136" t="str">
            <v>AF.31232</v>
          </cell>
          <cell r="C4136" t="str">
            <v>BT neàn, vöõa BT ñaù 2x4 maùc 150, SN=14÷17cm</v>
          </cell>
          <cell r="D4136" t="str">
            <v>m³</v>
          </cell>
          <cell r="E4136">
            <v>1</v>
          </cell>
          <cell r="F4136">
            <v>377955</v>
          </cell>
          <cell r="G4136">
            <v>22582</v>
          </cell>
          <cell r="H4136">
            <v>71382</v>
          </cell>
        </row>
        <row r="4137">
          <cell r="B4137" t="str">
            <v>AF.31233</v>
          </cell>
          <cell r="C4137" t="str">
            <v>BT neàn, vöõa BT ñaù 2x4 maùc 200, SN=14÷17cm</v>
          </cell>
          <cell r="D4137" t="str">
            <v>m³</v>
          </cell>
          <cell r="E4137">
            <v>1</v>
          </cell>
          <cell r="F4137">
            <v>425138</v>
          </cell>
          <cell r="G4137">
            <v>22582</v>
          </cell>
          <cell r="H4137">
            <v>71382</v>
          </cell>
        </row>
        <row r="4138">
          <cell r="B4138" t="str">
            <v>AF.31234</v>
          </cell>
          <cell r="C4138" t="str">
            <v>BT neàn, vöõa BT ñaù 2x4 maùc 250, SN=14÷17cm</v>
          </cell>
          <cell r="D4138" t="str">
            <v>m³</v>
          </cell>
          <cell r="E4138">
            <v>1</v>
          </cell>
          <cell r="F4138">
            <v>475509</v>
          </cell>
          <cell r="G4138">
            <v>22582</v>
          </cell>
          <cell r="H4138">
            <v>71382</v>
          </cell>
        </row>
        <row r="4139">
          <cell r="B4139" t="str">
            <v>AF.31235</v>
          </cell>
          <cell r="C4139" t="str">
            <v>BT neàn, vöõa BT ñaù 2x4 maùc 300, SN=14÷17cm</v>
          </cell>
          <cell r="D4139" t="str">
            <v>m³</v>
          </cell>
          <cell r="E4139">
            <v>1</v>
          </cell>
          <cell r="F4139">
            <v>511266</v>
          </cell>
          <cell r="G4139">
            <v>22582</v>
          </cell>
          <cell r="H4139">
            <v>71382</v>
          </cell>
        </row>
        <row r="4141">
          <cell r="B4141" t="str">
            <v>AF.31252</v>
          </cell>
          <cell r="C4141" t="str">
            <v>BT neàn Vöõa BT maùc 150, ñaù 4x6cm, SN=14÷17cm</v>
          </cell>
          <cell r="D4141" t="str">
            <v>m³</v>
          </cell>
          <cell r="E4141">
            <v>1</v>
          </cell>
          <cell r="F4141">
            <v>362557</v>
          </cell>
          <cell r="G4141">
            <v>22582</v>
          </cell>
          <cell r="H4141">
            <v>71382</v>
          </cell>
        </row>
        <row r="4142">
          <cell r="B4142" t="str">
            <v>AF.31253</v>
          </cell>
          <cell r="C4142" t="str">
            <v>BT neàn Vöõa BT maùc 200, ñaù 4x6cm, SN=14÷17cm</v>
          </cell>
          <cell r="D4142" t="str">
            <v>m³</v>
          </cell>
          <cell r="E4142">
            <v>1</v>
          </cell>
          <cell r="F4142">
            <v>408210</v>
          </cell>
          <cell r="G4142">
            <v>22582</v>
          </cell>
          <cell r="H4142">
            <v>71382</v>
          </cell>
        </row>
        <row r="4143">
          <cell r="B4143" t="str">
            <v>AF.31254</v>
          </cell>
          <cell r="C4143" t="str">
            <v>BT neàn Vöõa BT maùc 250, ñaù 4x6cm, SN=14÷17cm</v>
          </cell>
          <cell r="D4143" t="str">
            <v>m³</v>
          </cell>
          <cell r="E4143">
            <v>1</v>
          </cell>
          <cell r="F4143">
            <v>455455</v>
          </cell>
          <cell r="G4143">
            <v>22582</v>
          </cell>
          <cell r="H4143">
            <v>71382</v>
          </cell>
        </row>
        <row r="4144">
          <cell r="B4144" t="str">
            <v>AF.31255</v>
          </cell>
          <cell r="C4144" t="str">
            <v>BT neàn Vöõa BT maùc 300, ñaù 4x6cm, SN=14÷17cm</v>
          </cell>
          <cell r="D4144" t="str">
            <v>m³</v>
          </cell>
          <cell r="E4144">
            <v>1</v>
          </cell>
          <cell r="F4144">
            <v>505379</v>
          </cell>
          <cell r="G4144">
            <v>22582</v>
          </cell>
          <cell r="H4144">
            <v>71382</v>
          </cell>
        </row>
        <row r="4145">
          <cell r="B4145" t="str">
            <v>AF.31322</v>
          </cell>
          <cell r="C4145" t="str">
            <v>BT beä maùy, vöõa BT ñaù 1x2 maùc 150, SN=14÷17cm</v>
          </cell>
          <cell r="D4145" t="str">
            <v>m³</v>
          </cell>
          <cell r="E4145">
            <v>1</v>
          </cell>
          <cell r="F4145">
            <v>402603</v>
          </cell>
          <cell r="G4145">
            <v>59732</v>
          </cell>
          <cell r="H4145">
            <v>71910</v>
          </cell>
        </row>
        <row r="4146">
          <cell r="B4146" t="str">
            <v>AF.31323</v>
          </cell>
          <cell r="C4146" t="str">
            <v>BT beä maùy, vöõa BT ñaù 1x2 maùc 200, SN=14÷17cm</v>
          </cell>
          <cell r="D4146" t="str">
            <v>m³</v>
          </cell>
          <cell r="E4146">
            <v>1</v>
          </cell>
          <cell r="F4146">
            <v>455038</v>
          </cell>
          <cell r="G4146">
            <v>59732</v>
          </cell>
          <cell r="H4146">
            <v>71910</v>
          </cell>
        </row>
        <row r="4147">
          <cell r="B4147" t="str">
            <v>AF.31324</v>
          </cell>
          <cell r="C4147" t="str">
            <v>BT beä maùy, vöõa BT ñaù 1x2 maùc 250, SN=14÷17cm</v>
          </cell>
          <cell r="D4147" t="str">
            <v>m³</v>
          </cell>
          <cell r="E4147">
            <v>1</v>
          </cell>
          <cell r="F4147">
            <v>512485</v>
          </cell>
          <cell r="G4147">
            <v>59732</v>
          </cell>
          <cell r="H4147">
            <v>71910</v>
          </cell>
        </row>
        <row r="4148">
          <cell r="B4148" t="str">
            <v>AF.31325</v>
          </cell>
          <cell r="C4148" t="str">
            <v>BT beä maùy, vöõa BT ñaù 1x2 maùc 300, SN=14÷17cm</v>
          </cell>
          <cell r="D4148" t="str">
            <v>m³</v>
          </cell>
          <cell r="E4148">
            <v>1</v>
          </cell>
          <cell r="F4148">
            <v>548906</v>
          </cell>
          <cell r="G4148">
            <v>59732</v>
          </cell>
          <cell r="H4148">
            <v>71910</v>
          </cell>
        </row>
        <row r="4150">
          <cell r="B4150" t="str">
            <v>AF.31342</v>
          </cell>
          <cell r="C4150" t="str">
            <v>BT beä maùy, vöõa BT ñaù 2x4 maùc 150, SN=14÷17cm</v>
          </cell>
          <cell r="D4150" t="str">
            <v>m³</v>
          </cell>
          <cell r="E4150">
            <v>1</v>
          </cell>
          <cell r="F4150">
            <v>374268</v>
          </cell>
          <cell r="G4150">
            <v>59732</v>
          </cell>
          <cell r="H4150">
            <v>71910</v>
          </cell>
        </row>
        <row r="4151">
          <cell r="B4151" t="str">
            <v>AF.31343</v>
          </cell>
          <cell r="C4151" t="str">
            <v>BT beä maùy, vöõa BT ñaù 2x4 maùc 200, SN=14÷17cm</v>
          </cell>
          <cell r="D4151" t="str">
            <v>m³</v>
          </cell>
          <cell r="E4151">
            <v>1</v>
          </cell>
          <cell r="F4151">
            <v>420990</v>
          </cell>
          <cell r="G4151">
            <v>59732</v>
          </cell>
          <cell r="H4151">
            <v>71910</v>
          </cell>
        </row>
        <row r="4152">
          <cell r="B4152" t="str">
            <v>AF.31344</v>
          </cell>
          <cell r="C4152" t="str">
            <v>BT beä maùy, vöõa BT ñaù 2x4 maùc 250, SN=14÷17cm</v>
          </cell>
          <cell r="D4152" t="str">
            <v>m³</v>
          </cell>
          <cell r="E4152">
            <v>1</v>
          </cell>
          <cell r="F4152">
            <v>470870</v>
          </cell>
          <cell r="G4152">
            <v>59732</v>
          </cell>
          <cell r="H4152">
            <v>71910</v>
          </cell>
        </row>
        <row r="4153">
          <cell r="B4153" t="str">
            <v>AF.31345</v>
          </cell>
          <cell r="C4153" t="str">
            <v>BT beä maùy, vöõa BT ñaù 2x4 maùc 300, SN=14÷17cm</v>
          </cell>
          <cell r="D4153" t="str">
            <v>m³</v>
          </cell>
          <cell r="E4153">
            <v>1</v>
          </cell>
          <cell r="F4153">
            <v>506279</v>
          </cell>
          <cell r="G4153">
            <v>59732</v>
          </cell>
          <cell r="H4153">
            <v>71910</v>
          </cell>
        </row>
        <row r="4155">
          <cell r="B4155" t="str">
            <v>AF.31362</v>
          </cell>
          <cell r="C4155" t="str">
            <v>BT beä maùy Vöõa BT maùc 150, ñaù 4x6cm, SN=14÷17cm</v>
          </cell>
          <cell r="D4155" t="str">
            <v>m³</v>
          </cell>
          <cell r="E4155">
            <v>1</v>
          </cell>
          <cell r="F4155">
            <v>359020</v>
          </cell>
          <cell r="G4155">
            <v>59732</v>
          </cell>
          <cell r="H4155">
            <v>71910</v>
          </cell>
        </row>
        <row r="4156">
          <cell r="B4156" t="str">
            <v>AF.31363</v>
          </cell>
          <cell r="C4156" t="str">
            <v>BT beä maùy Vöõa BT maùc 200, ñaù 4x6cm, SN=14÷17cm</v>
          </cell>
          <cell r="D4156" t="str">
            <v>m³</v>
          </cell>
          <cell r="E4156">
            <v>1</v>
          </cell>
          <cell r="F4156">
            <v>404228</v>
          </cell>
          <cell r="G4156">
            <v>59732</v>
          </cell>
          <cell r="H4156">
            <v>71910</v>
          </cell>
        </row>
        <row r="4157">
          <cell r="B4157" t="str">
            <v>AF.31364</v>
          </cell>
          <cell r="C4157" t="str">
            <v>BT beä maùy Vöõa BT maùc 250, ñaù 4x6cm, SN=14÷17cm</v>
          </cell>
          <cell r="D4157" t="str">
            <v>m³</v>
          </cell>
          <cell r="E4157">
            <v>1</v>
          </cell>
          <cell r="F4157">
            <v>451012</v>
          </cell>
          <cell r="G4157">
            <v>59732</v>
          </cell>
          <cell r="H4157">
            <v>71910</v>
          </cell>
        </row>
        <row r="4158">
          <cell r="B4158" t="str">
            <v>AF.31365</v>
          </cell>
          <cell r="C4158" t="str">
            <v>BT beä maùy Vöõa BT maùc 300, ñaù 4x6cm, SN=14÷17cm</v>
          </cell>
          <cell r="D4158" t="str">
            <v>m³</v>
          </cell>
          <cell r="E4158">
            <v>1</v>
          </cell>
          <cell r="F4158">
            <v>500448</v>
          </cell>
          <cell r="G4158">
            <v>59732</v>
          </cell>
          <cell r="H4158">
            <v>71910</v>
          </cell>
        </row>
        <row r="4159">
          <cell r="B4159" t="str">
            <v>AF.32112</v>
          </cell>
          <cell r="C4159" t="str">
            <v>BT töôøng d&lt;=45cm, h&lt;=4m, vöõa BT ñaù 1x2 maùc 150, SN=14÷17cm</v>
          </cell>
          <cell r="D4159" t="str">
            <v>m³</v>
          </cell>
          <cell r="E4159">
            <v>1</v>
          </cell>
          <cell r="F4159">
            <v>528977</v>
          </cell>
          <cell r="G4159">
            <v>101036</v>
          </cell>
          <cell r="H4159">
            <v>77052</v>
          </cell>
        </row>
        <row r="4160">
          <cell r="B4160" t="str">
            <v>AF.32113</v>
          </cell>
          <cell r="C4160" t="str">
            <v>BT töôøng d&lt;=45cm, h&lt;=4m, vöõa BT ñaù 1x2 maùc 200, SN=14÷17cm</v>
          </cell>
          <cell r="D4160" t="str">
            <v>m³</v>
          </cell>
          <cell r="E4160">
            <v>1</v>
          </cell>
          <cell r="F4160">
            <v>581931</v>
          </cell>
          <cell r="G4160">
            <v>101036</v>
          </cell>
          <cell r="H4160">
            <v>77052</v>
          </cell>
        </row>
        <row r="4161">
          <cell r="B4161" t="str">
            <v>AF.32114</v>
          </cell>
          <cell r="C4161" t="str">
            <v>BT töôøng d&lt;=45cm, h&lt;=4m, vöõa BT ñaù 1x2 maùc 250, SN=14÷17cm</v>
          </cell>
          <cell r="D4161" t="str">
            <v>m³</v>
          </cell>
          <cell r="E4161">
            <v>1</v>
          </cell>
          <cell r="F4161">
            <v>639947</v>
          </cell>
          <cell r="G4161">
            <v>101036</v>
          </cell>
          <cell r="H4161">
            <v>77052</v>
          </cell>
        </row>
        <row r="4162">
          <cell r="B4162" t="str">
            <v>AF.32115</v>
          </cell>
          <cell r="C4162" t="str">
            <v>BT töôøng d&lt;=45cm, h&lt;=4m, vöõa BT ñaù 1x2 maùc 300, SN=14÷17cm</v>
          </cell>
          <cell r="D4162" t="str">
            <v>m³</v>
          </cell>
          <cell r="E4162">
            <v>1</v>
          </cell>
          <cell r="F4162">
            <v>676728</v>
          </cell>
          <cell r="G4162">
            <v>101036</v>
          </cell>
          <cell r="H4162">
            <v>77052</v>
          </cell>
        </row>
        <row r="4163">
          <cell r="B4163" t="str">
            <v>AF.32122</v>
          </cell>
          <cell r="C4163" t="str">
            <v xml:space="preserve">BT töôøng d&lt;=45cm, h&gt;4m vaø &lt;=16m, vöõa BT ñaù 1x2 maùc 150, SN=14÷17cm </v>
          </cell>
          <cell r="D4163" t="str">
            <v>m³</v>
          </cell>
          <cell r="E4163">
            <v>1</v>
          </cell>
          <cell r="F4163">
            <v>528977</v>
          </cell>
          <cell r="G4163">
            <v>127084</v>
          </cell>
          <cell r="H4163">
            <v>77052</v>
          </cell>
        </row>
        <row r="4164">
          <cell r="B4164" t="str">
            <v>AF.32123</v>
          </cell>
          <cell r="C4164" t="str">
            <v xml:space="preserve">BT töôøng d&lt;=45cm, h&gt;4m vaø &lt;=16m, vöõa BT ñaù 1x2 maùc 200, SN=14÷17cm </v>
          </cell>
          <cell r="D4164" t="str">
            <v>m³</v>
          </cell>
          <cell r="E4164">
            <v>1</v>
          </cell>
          <cell r="F4164">
            <v>581931</v>
          </cell>
          <cell r="G4164">
            <v>127084</v>
          </cell>
          <cell r="H4164">
            <v>77052</v>
          </cell>
        </row>
        <row r="4165">
          <cell r="B4165" t="str">
            <v>AF.32124</v>
          </cell>
          <cell r="C4165" t="str">
            <v xml:space="preserve">BT töôøng d&lt;=45cm, h&gt;4m vaø &lt;=16m, vöõa BT ñaù 1x2 maùc 250, SN=14÷17cm </v>
          </cell>
          <cell r="D4165" t="str">
            <v>m³</v>
          </cell>
          <cell r="E4165">
            <v>1</v>
          </cell>
          <cell r="F4165">
            <v>639947</v>
          </cell>
          <cell r="G4165">
            <v>127084</v>
          </cell>
          <cell r="H4165">
            <v>77052</v>
          </cell>
        </row>
        <row r="4166">
          <cell r="B4166" t="str">
            <v>AF.32125</v>
          </cell>
          <cell r="C4166" t="str">
            <v xml:space="preserve">BT töôøng d&lt;=45cm, h&gt;4m vaø &lt;=16m, vöõa BT ñaù 1x2 maùc 300, SN=14÷17cm </v>
          </cell>
          <cell r="D4166" t="str">
            <v>m³</v>
          </cell>
          <cell r="E4166">
            <v>1</v>
          </cell>
          <cell r="F4166">
            <v>676728</v>
          </cell>
          <cell r="G4166">
            <v>127084</v>
          </cell>
          <cell r="H4166">
            <v>77052</v>
          </cell>
        </row>
        <row r="4167">
          <cell r="B4167" t="str">
            <v>AF.32132</v>
          </cell>
          <cell r="C4167" t="str">
            <v>BT töôøng d&gt;45cm, h&lt;=4m, vöõa BT ñaù 1x2 maùc 150, SN=14÷17cm</v>
          </cell>
          <cell r="D4167" t="str">
            <v>m³</v>
          </cell>
          <cell r="E4167">
            <v>1</v>
          </cell>
          <cell r="F4167">
            <v>528977</v>
          </cell>
          <cell r="G4167">
            <v>89985</v>
          </cell>
          <cell r="H4167">
            <v>77052</v>
          </cell>
        </row>
        <row r="4168">
          <cell r="B4168" t="str">
            <v>AF.32133</v>
          </cell>
          <cell r="C4168" t="str">
            <v>BT töôøng d&gt;45cm, h&lt;=4m, vöõa BT ñaù 1x2 maùc 200, SN=14÷17cm</v>
          </cell>
          <cell r="D4168" t="str">
            <v>m³</v>
          </cell>
          <cell r="E4168">
            <v>1</v>
          </cell>
          <cell r="F4168">
            <v>581931</v>
          </cell>
          <cell r="G4168">
            <v>89985</v>
          </cell>
          <cell r="H4168">
            <v>77052</v>
          </cell>
        </row>
        <row r="4169">
          <cell r="B4169" t="str">
            <v>AF.32134</v>
          </cell>
          <cell r="C4169" t="str">
            <v>BT töôøng d&gt;45cm, h&lt;=4m, vöõa BT ñaù 1x2 maùc 250, SN=14÷17cm</v>
          </cell>
          <cell r="D4169" t="str">
            <v>m³</v>
          </cell>
          <cell r="E4169">
            <v>1</v>
          </cell>
          <cell r="F4169">
            <v>639947</v>
          </cell>
          <cell r="G4169">
            <v>89985</v>
          </cell>
          <cell r="H4169">
            <v>77052</v>
          </cell>
        </row>
        <row r="4170">
          <cell r="B4170" t="str">
            <v>AF.32135</v>
          </cell>
          <cell r="C4170" t="str">
            <v>BT töôøng d&gt;45cm, h&lt;=4m, vöõa BT ñaù 1x2 maùc 300, SN=14÷17cm</v>
          </cell>
          <cell r="D4170" t="str">
            <v>m³</v>
          </cell>
          <cell r="E4170">
            <v>1</v>
          </cell>
          <cell r="F4170">
            <v>676728</v>
          </cell>
          <cell r="G4170">
            <v>89985</v>
          </cell>
          <cell r="H4170">
            <v>77052</v>
          </cell>
        </row>
        <row r="4171">
          <cell r="B4171" t="str">
            <v>AF.32142</v>
          </cell>
          <cell r="C4171" t="str">
            <v>BT töôøng d&gt;45cm, h&gt;4m vaø &lt;=16m, vöõa BT ñaù 1x2 maùc 150, SN=14÷17cm</v>
          </cell>
          <cell r="D4171" t="str">
            <v>m³</v>
          </cell>
          <cell r="E4171">
            <v>1</v>
          </cell>
          <cell r="F4171">
            <v>528977</v>
          </cell>
          <cell r="G4171">
            <v>116033</v>
          </cell>
          <cell r="H4171">
            <v>77052</v>
          </cell>
        </row>
        <row r="4172">
          <cell r="B4172" t="str">
            <v>AF.32143</v>
          </cell>
          <cell r="C4172" t="str">
            <v>BT töôøng d&gt;45cm, h&gt;4m vaø &lt;=16m, vöõa BT ñaù 1x2 maùc 200, SN=14÷17cm</v>
          </cell>
          <cell r="D4172" t="str">
            <v>m³</v>
          </cell>
          <cell r="E4172">
            <v>1</v>
          </cell>
          <cell r="F4172">
            <v>581931</v>
          </cell>
          <cell r="G4172">
            <v>116033</v>
          </cell>
          <cell r="H4172">
            <v>77052</v>
          </cell>
        </row>
        <row r="4173">
          <cell r="B4173" t="str">
            <v>AF.32144</v>
          </cell>
          <cell r="C4173" t="str">
            <v>BT töôøng d&gt;45cm, h&gt;4m vaø &lt;=16m, vöõa BT ñaù 1x2 maùc 2150, SN=14÷17cm</v>
          </cell>
          <cell r="D4173" t="str">
            <v>m³</v>
          </cell>
          <cell r="E4173">
            <v>1</v>
          </cell>
          <cell r="F4173">
            <v>639947</v>
          </cell>
          <cell r="G4173">
            <v>116033</v>
          </cell>
          <cell r="H4173">
            <v>77052</v>
          </cell>
        </row>
        <row r="4174">
          <cell r="B4174" t="str">
            <v>AF.32145</v>
          </cell>
          <cell r="C4174" t="str">
            <v>BT töôøng d&gt;45cm, h&gt;4m vaø &lt;=16m, vöõa BT ñaù 1x2 maùc 300, SN=14÷17cm</v>
          </cell>
          <cell r="D4174" t="str">
            <v>m³</v>
          </cell>
          <cell r="E4174">
            <v>1</v>
          </cell>
          <cell r="F4174">
            <v>676728</v>
          </cell>
          <cell r="G4174">
            <v>116033</v>
          </cell>
          <cell r="H4174">
            <v>77052</v>
          </cell>
        </row>
        <row r="4176">
          <cell r="B4176" t="str">
            <v>AF.32152</v>
          </cell>
          <cell r="C4176" t="str">
            <v>BT töôøng d &lt;=45cm h &lt;=4m, vöõa BT ñaù 2x4 maùc 150, SN=14÷17cm</v>
          </cell>
          <cell r="D4176" t="str">
            <v>m³</v>
          </cell>
          <cell r="E4176">
            <v>1</v>
          </cell>
          <cell r="F4176">
            <v>500362</v>
          </cell>
          <cell r="G4176">
            <v>101036</v>
          </cell>
          <cell r="H4176">
            <v>77052</v>
          </cell>
        </row>
        <row r="4177">
          <cell r="B4177" t="str">
            <v>AF.32153</v>
          </cell>
          <cell r="C4177" t="str">
            <v>BT töôøng d &lt;=45cm h &lt;=4m, vöõa BT ñaù 2x4 maùc 200, SN=14÷17cm</v>
          </cell>
          <cell r="D4177" t="str">
            <v>m³</v>
          </cell>
          <cell r="E4177">
            <v>1</v>
          </cell>
          <cell r="F4177">
            <v>547546</v>
          </cell>
          <cell r="G4177">
            <v>101036</v>
          </cell>
          <cell r="H4177">
            <v>77052</v>
          </cell>
        </row>
        <row r="4178">
          <cell r="B4178" t="str">
            <v>AF.32154</v>
          </cell>
          <cell r="C4178" t="str">
            <v>BT töôøng d &lt;=45cm h &lt;=4m, vöõa BT ñaù 2x4 maùc 250, SN=14÷17cm</v>
          </cell>
          <cell r="D4178" t="str">
            <v>m³</v>
          </cell>
          <cell r="E4178">
            <v>1</v>
          </cell>
          <cell r="F4178">
            <v>597920</v>
          </cell>
          <cell r="G4178">
            <v>101036</v>
          </cell>
          <cell r="H4178">
            <v>77052</v>
          </cell>
        </row>
        <row r="4179">
          <cell r="B4179" t="str">
            <v>AF.32162</v>
          </cell>
          <cell r="C4179" t="str">
            <v>BT töôøng d &lt;=45cm h &gt;4m vaø &lt;=16m, vöõa BT ñaù 2x4 maùc 150, SN=14÷17cm</v>
          </cell>
          <cell r="D4179" t="str">
            <v>m³</v>
          </cell>
          <cell r="E4179">
            <v>1</v>
          </cell>
          <cell r="F4179">
            <v>500362</v>
          </cell>
          <cell r="G4179">
            <v>127084</v>
          </cell>
          <cell r="H4179">
            <v>77052</v>
          </cell>
        </row>
        <row r="4180">
          <cell r="B4180" t="str">
            <v>AF.32163</v>
          </cell>
          <cell r="C4180" t="str">
            <v>BT töôøng d &lt;=45cm h &gt;4m vaø &lt;=16m, vöõa BT ñaù 2x4 maùc 200, SN=14÷17cm</v>
          </cell>
          <cell r="D4180" t="str">
            <v>m³</v>
          </cell>
          <cell r="E4180">
            <v>1</v>
          </cell>
          <cell r="F4180">
            <v>547546</v>
          </cell>
          <cell r="G4180">
            <v>127084</v>
          </cell>
          <cell r="H4180">
            <v>77052</v>
          </cell>
        </row>
        <row r="4181">
          <cell r="B4181" t="str">
            <v>AF.32164</v>
          </cell>
          <cell r="C4181" t="str">
            <v>BT töôøng d &lt;=45cm h &gt;4m vaø &lt;=16m, vöõa BT ñaù 2x4 maùc 250, SN=14÷17cm</v>
          </cell>
          <cell r="D4181" t="str">
            <v>m³</v>
          </cell>
          <cell r="E4181">
            <v>1</v>
          </cell>
          <cell r="F4181">
            <v>597920</v>
          </cell>
          <cell r="G4181">
            <v>127084</v>
          </cell>
          <cell r="H4181">
            <v>77052</v>
          </cell>
        </row>
        <row r="4182">
          <cell r="B4182" t="str">
            <v>AF.32165</v>
          </cell>
          <cell r="C4182" t="str">
            <v>BT töôøng d &lt;=45cm h &gt;4m vaø &lt;=16m, vöõa BT ñaù 2x4 maùc 300, SN=14÷17cm</v>
          </cell>
          <cell r="D4182" t="str">
            <v>m³</v>
          </cell>
          <cell r="E4182">
            <v>1</v>
          </cell>
          <cell r="F4182">
            <v>633679</v>
          </cell>
          <cell r="G4182">
            <v>127084</v>
          </cell>
          <cell r="H4182">
            <v>77052</v>
          </cell>
        </row>
        <row r="4183">
          <cell r="B4183" t="str">
            <v>AF.32172</v>
          </cell>
          <cell r="C4183" t="str">
            <v>BT töôøng d &gt;45cm h &lt;=4m, vöõa BT ñaù 2x4 maùc 150, SN=14÷17cm</v>
          </cell>
          <cell r="D4183" t="str">
            <v>m³</v>
          </cell>
          <cell r="E4183">
            <v>1</v>
          </cell>
          <cell r="F4183">
            <v>427637</v>
          </cell>
          <cell r="G4183">
            <v>89985</v>
          </cell>
          <cell r="H4183">
            <v>77052</v>
          </cell>
        </row>
        <row r="4184">
          <cell r="B4184" t="str">
            <v>AF.32173</v>
          </cell>
          <cell r="C4184" t="str">
            <v>BT töôøng d &gt;45cm h &lt;=4m, vöõa BT ñaù 2x4 maùc 200, SN=14÷17cm</v>
          </cell>
          <cell r="D4184" t="str">
            <v>m³</v>
          </cell>
          <cell r="E4184">
            <v>1</v>
          </cell>
          <cell r="F4184">
            <v>474822</v>
          </cell>
          <cell r="G4184">
            <v>89985</v>
          </cell>
          <cell r="H4184">
            <v>77052</v>
          </cell>
        </row>
        <row r="4185">
          <cell r="B4185" t="str">
            <v>AF.32174</v>
          </cell>
          <cell r="C4185" t="str">
            <v>BT töôøng d &gt;45cm h &lt;=4m, vöõa BT ñaù 2x4 maùc 250, SN=14÷17cm</v>
          </cell>
          <cell r="D4185" t="str">
            <v>m³</v>
          </cell>
          <cell r="E4185">
            <v>1</v>
          </cell>
          <cell r="F4185">
            <v>525195</v>
          </cell>
          <cell r="G4185">
            <v>89985</v>
          </cell>
          <cell r="H4185">
            <v>77052</v>
          </cell>
        </row>
        <row r="4186">
          <cell r="B4186" t="str">
            <v>AF.32175</v>
          </cell>
          <cell r="C4186" t="str">
            <v>BT töôøng d &gt;45cm h &lt;=4m, vöõa BT ñaù 2x4 maùc 300, SN=14÷17cm</v>
          </cell>
          <cell r="D4186" t="str">
            <v>m³</v>
          </cell>
          <cell r="E4186">
            <v>1</v>
          </cell>
          <cell r="F4186">
            <v>560955</v>
          </cell>
          <cell r="G4186">
            <v>89985</v>
          </cell>
          <cell r="H4186">
            <v>77052</v>
          </cell>
        </row>
        <row r="4187">
          <cell r="B4187" t="str">
            <v>AF.32182</v>
          </cell>
          <cell r="C4187" t="str">
            <v>BT töôøng d &gt;45cm h &gt;4m vaø &lt;=16m, vöõa BT ñaù 2x4 maùc 150, SN=14÷17cm</v>
          </cell>
          <cell r="D4187" t="str">
            <v>m³</v>
          </cell>
          <cell r="E4187">
            <v>1</v>
          </cell>
          <cell r="F4187">
            <v>427637</v>
          </cell>
          <cell r="G4187">
            <v>116033</v>
          </cell>
          <cell r="H4187">
            <v>77052</v>
          </cell>
        </row>
        <row r="4188">
          <cell r="B4188" t="str">
            <v>AF.32183</v>
          </cell>
          <cell r="C4188" t="str">
            <v>BT töôøng d &gt;45cm h &gt;4m vaø &lt;=16m, vöõa BT ñaù 2x4 maùc 200, SN=14÷17cm</v>
          </cell>
          <cell r="D4188" t="str">
            <v>m³</v>
          </cell>
          <cell r="E4188">
            <v>1</v>
          </cell>
          <cell r="F4188">
            <v>474822</v>
          </cell>
          <cell r="G4188">
            <v>116033</v>
          </cell>
          <cell r="H4188">
            <v>77052</v>
          </cell>
        </row>
        <row r="4189">
          <cell r="B4189" t="str">
            <v>AF.32184</v>
          </cell>
          <cell r="C4189" t="str">
            <v>BT töôøng d &gt;45cm h &gt;4m vaø &lt;=16m, vöõa BT ñaù 2x4 maùc 250, SN=14÷17cm</v>
          </cell>
          <cell r="D4189" t="str">
            <v>m³</v>
          </cell>
          <cell r="E4189">
            <v>1</v>
          </cell>
          <cell r="F4189">
            <v>525195</v>
          </cell>
          <cell r="G4189">
            <v>116033</v>
          </cell>
          <cell r="H4189">
            <v>77052</v>
          </cell>
        </row>
        <row r="4190">
          <cell r="B4190" t="str">
            <v>AF.32185</v>
          </cell>
          <cell r="C4190" t="str">
            <v>BT töôøng d &gt;45cm h &gt;4m vaø &lt;=16m, vöõa BT ñaù 2x4 maùc 300, SN=14÷17cm</v>
          </cell>
          <cell r="D4190" t="str">
            <v>m³</v>
          </cell>
          <cell r="E4190">
            <v>1</v>
          </cell>
          <cell r="F4190">
            <v>560955</v>
          </cell>
          <cell r="G4190">
            <v>116033</v>
          </cell>
          <cell r="H4190">
            <v>77052</v>
          </cell>
        </row>
        <row r="4192">
          <cell r="B4192" t="str">
            <v>AF.32212</v>
          </cell>
          <cell r="C4192" t="str">
            <v>BT coät coù tieát dieän &lt;=0.1m², h&lt;=4m, vöõa BT ñaù 1x2 maùc 150, SN=14÷17cm</v>
          </cell>
          <cell r="D4192" t="str">
            <v>m³</v>
          </cell>
          <cell r="E4192">
            <v>1</v>
          </cell>
          <cell r="F4192">
            <v>451780</v>
          </cell>
          <cell r="G4192">
            <v>137740</v>
          </cell>
          <cell r="H4192">
            <v>77052</v>
          </cell>
        </row>
        <row r="4193">
          <cell r="B4193" t="str">
            <v>AF.32213</v>
          </cell>
          <cell r="C4193" t="str">
            <v>BT coät coù tieát dieän &lt;=0.1m², h&lt;=4m, vöõa BT ñaù 1x2 maùc 200, SN=14÷17cm</v>
          </cell>
          <cell r="D4193" t="str">
            <v>m³</v>
          </cell>
          <cell r="E4193">
            <v>1</v>
          </cell>
          <cell r="F4193">
            <v>504214</v>
          </cell>
          <cell r="G4193">
            <v>137740</v>
          </cell>
          <cell r="H4193">
            <v>77052</v>
          </cell>
        </row>
        <row r="4194">
          <cell r="B4194" t="str">
            <v>AF.32214</v>
          </cell>
          <cell r="C4194" t="str">
            <v>BT coät coù tieát dieän &lt;=0.1m², h&lt;=4m, vöõa BT ñaù 1x2 maùc 250, SN=14÷17cm</v>
          </cell>
          <cell r="D4194" t="str">
            <v>m³</v>
          </cell>
          <cell r="E4194">
            <v>1</v>
          </cell>
          <cell r="F4194">
            <v>561662</v>
          </cell>
          <cell r="G4194">
            <v>137740</v>
          </cell>
          <cell r="H4194">
            <v>77052</v>
          </cell>
        </row>
        <row r="4195">
          <cell r="B4195" t="str">
            <v>AF.32215</v>
          </cell>
          <cell r="C4195" t="str">
            <v>BT coät coù tieát dieän &lt;=0.1m², h&lt;=4m, vöõa BT ñaù 1x2 maùc 300, SN=14÷17cm</v>
          </cell>
          <cell r="D4195" t="str">
            <v>m³</v>
          </cell>
          <cell r="E4195">
            <v>1</v>
          </cell>
          <cell r="F4195">
            <v>598082</v>
          </cell>
          <cell r="G4195">
            <v>137740</v>
          </cell>
          <cell r="H4195">
            <v>77052</v>
          </cell>
        </row>
        <row r="4196">
          <cell r="B4196" t="str">
            <v>AF.32222</v>
          </cell>
          <cell r="C4196" t="str">
            <v xml:space="preserve">BT coät tieát dieän &lt;=0.1m², h&gt;4m vaø &lt;=16m, vöõa BT ñaù 1x2 maùc 150, SN=14÷17cm </v>
          </cell>
          <cell r="D4196" t="str">
            <v>m³</v>
          </cell>
          <cell r="E4196">
            <v>1</v>
          </cell>
          <cell r="F4196">
            <v>451780</v>
          </cell>
          <cell r="G4196">
            <v>150369</v>
          </cell>
          <cell r="H4196">
            <v>77052</v>
          </cell>
        </row>
        <row r="4197">
          <cell r="B4197" t="str">
            <v>AF.32223</v>
          </cell>
          <cell r="C4197" t="str">
            <v xml:space="preserve">BT coät tieát dieän &lt;=0.1m², h&gt;4m vaø &lt;=16m, vöõa BT ñaù 1x2 maùc 200, SN=14÷17cm </v>
          </cell>
          <cell r="D4197" t="str">
            <v>m³</v>
          </cell>
          <cell r="E4197">
            <v>1</v>
          </cell>
          <cell r="F4197">
            <v>504214</v>
          </cell>
          <cell r="G4197">
            <v>150369</v>
          </cell>
          <cell r="H4197">
            <v>77052</v>
          </cell>
        </row>
        <row r="4198">
          <cell r="B4198" t="str">
            <v>AF.32224</v>
          </cell>
          <cell r="C4198" t="str">
            <v xml:space="preserve">BT coät tieát dieän &lt;=0.1m², h&gt;4m vaø &lt;=16m, vöõa BT ñaù 1x2 maùc 250, SN=14÷17cm </v>
          </cell>
          <cell r="D4198" t="str">
            <v>m³</v>
          </cell>
          <cell r="E4198">
            <v>1</v>
          </cell>
          <cell r="F4198">
            <v>561662</v>
          </cell>
          <cell r="G4198">
            <v>150369</v>
          </cell>
          <cell r="H4198">
            <v>77052</v>
          </cell>
        </row>
        <row r="4199">
          <cell r="B4199" t="str">
            <v>AF.32225</v>
          </cell>
          <cell r="C4199" t="str">
            <v xml:space="preserve">BT coät tieát dieän &lt;=0.1m², h&gt;4m vaø &lt;=16m, vöõa BT ñaù 1x2 maùc 300, SN=14÷17cm </v>
          </cell>
          <cell r="D4199" t="str">
            <v>m³</v>
          </cell>
          <cell r="E4199">
            <v>1</v>
          </cell>
          <cell r="F4199">
            <v>598082</v>
          </cell>
          <cell r="G4199">
            <v>150369</v>
          </cell>
          <cell r="H4199">
            <v>77052</v>
          </cell>
        </row>
        <row r="4200">
          <cell r="B4200" t="str">
            <v>AF.32232</v>
          </cell>
          <cell r="C4200" t="str">
            <v>BT coät tieát dieän &gt;0.1m², h&lt;=4m, vöõa BT ñaù 1x2 maùc 150, SN=14÷17cm</v>
          </cell>
          <cell r="D4200" t="str">
            <v>m³</v>
          </cell>
          <cell r="E4200">
            <v>1</v>
          </cell>
          <cell r="F4200">
            <v>451780</v>
          </cell>
          <cell r="G4200">
            <v>119980</v>
          </cell>
          <cell r="H4200">
            <v>78182</v>
          </cell>
        </row>
        <row r="4201">
          <cell r="B4201" t="str">
            <v>AF.32233</v>
          </cell>
          <cell r="C4201" t="str">
            <v>BT coät tieát dieän &gt;0.1m², h&lt;=4m, vöõa BT ñaù 1x2 maùc 200, SN=14÷17cm</v>
          </cell>
          <cell r="D4201" t="str">
            <v>m³</v>
          </cell>
          <cell r="E4201">
            <v>1</v>
          </cell>
          <cell r="F4201">
            <v>504214</v>
          </cell>
          <cell r="G4201">
            <v>119980</v>
          </cell>
          <cell r="H4201">
            <v>78182</v>
          </cell>
        </row>
        <row r="4202">
          <cell r="B4202" t="str">
            <v>AF.32234</v>
          </cell>
          <cell r="C4202" t="str">
            <v>BT coät tieát dieän &gt;0.1m², h&lt;=4m, vöõa BT ñaù 1x2 maùc 250, SN=14÷17cm</v>
          </cell>
          <cell r="D4202" t="str">
            <v>m³</v>
          </cell>
          <cell r="E4202">
            <v>1</v>
          </cell>
          <cell r="F4202">
            <v>561662</v>
          </cell>
          <cell r="G4202">
            <v>119980</v>
          </cell>
          <cell r="H4202">
            <v>78182</v>
          </cell>
        </row>
        <row r="4203">
          <cell r="B4203" t="str">
            <v>AF.32235</v>
          </cell>
          <cell r="C4203" t="str">
            <v>BT coät tieát dieän &gt;0.1m², h&lt;=4m, vöõa BT ñaù 1x2 maùc 300, SN=14÷17cm</v>
          </cell>
          <cell r="D4203" t="str">
            <v>m³</v>
          </cell>
          <cell r="E4203">
            <v>1</v>
          </cell>
          <cell r="F4203">
            <v>598082</v>
          </cell>
          <cell r="G4203">
            <v>119980</v>
          </cell>
          <cell r="H4203">
            <v>78182</v>
          </cell>
        </row>
        <row r="4204">
          <cell r="B4204" t="str">
            <v>AF.32242</v>
          </cell>
          <cell r="C4204" t="str">
            <v>BT coät tieát dieän &gt;0.1m², h &gt;4m vaø &lt;=16m, vöõa BT ñaù 1x2 maùc 150, SN=14÷17cm</v>
          </cell>
          <cell r="D4204" t="str">
            <v>m³</v>
          </cell>
          <cell r="E4204">
            <v>1</v>
          </cell>
          <cell r="F4204">
            <v>451780</v>
          </cell>
          <cell r="G4204">
            <v>131425</v>
          </cell>
          <cell r="H4204">
            <v>78182</v>
          </cell>
        </row>
        <row r="4205">
          <cell r="B4205" t="str">
            <v>AF.32243</v>
          </cell>
          <cell r="C4205" t="str">
            <v>BT coät tieát dieän &gt;0.1m², h &gt;4m vaø &lt;=16m, vöõa BT ñaù 1x2 maùc 200, SN=14÷17cm</v>
          </cell>
          <cell r="D4205" t="str">
            <v>m³</v>
          </cell>
          <cell r="E4205">
            <v>1</v>
          </cell>
          <cell r="F4205">
            <v>504214</v>
          </cell>
          <cell r="G4205">
            <v>131425</v>
          </cell>
          <cell r="H4205">
            <v>78182</v>
          </cell>
        </row>
        <row r="4206">
          <cell r="B4206" t="str">
            <v>AF.32244</v>
          </cell>
          <cell r="C4206" t="str">
            <v>BT coät tieát dieän &gt;0.1m², h &gt;4m vaø &lt;=16m, vöõa BT ñaù 1x2 maùc 250, SN=14÷17cm</v>
          </cell>
          <cell r="D4206" t="str">
            <v>m³</v>
          </cell>
          <cell r="E4206">
            <v>1</v>
          </cell>
          <cell r="F4206">
            <v>561662</v>
          </cell>
          <cell r="G4206">
            <v>131425</v>
          </cell>
          <cell r="H4206">
            <v>78182</v>
          </cell>
        </row>
        <row r="4207">
          <cell r="B4207" t="str">
            <v>AF.32245</v>
          </cell>
          <cell r="C4207" t="str">
            <v>BT coät tieát dieän &gt;0.1m², h &gt;4m vaø &lt;=16m, vöõa BT ñaù 1x2 maùc 300, SN=14÷17cm</v>
          </cell>
          <cell r="D4207" t="str">
            <v>m³</v>
          </cell>
          <cell r="E4207">
            <v>1</v>
          </cell>
          <cell r="F4207">
            <v>598082</v>
          </cell>
          <cell r="G4207">
            <v>131425</v>
          </cell>
          <cell r="H4207">
            <v>78182</v>
          </cell>
        </row>
        <row r="4209">
          <cell r="B4209" t="str">
            <v>AF.32252</v>
          </cell>
          <cell r="C4209" t="str">
            <v>BT coät coù tieát dieän &lt;=01m² vaø h &lt;=4m, vöõa BT ñaù 2x4 maùc 150, SN=14÷17cm</v>
          </cell>
          <cell r="D4209" t="str">
            <v>m³</v>
          </cell>
          <cell r="E4209">
            <v>1</v>
          </cell>
          <cell r="F4209">
            <v>423444</v>
          </cell>
          <cell r="G4209">
            <v>137740</v>
          </cell>
          <cell r="H4209">
            <v>77052</v>
          </cell>
        </row>
        <row r="4210">
          <cell r="B4210" t="str">
            <v>AF.32253</v>
          </cell>
          <cell r="C4210" t="str">
            <v>BT coät coù tieát dieän &lt;=01m² vaø h &lt;=4m, vöõa BT ñaù 2x4 maùc 200, SN=14÷17cm</v>
          </cell>
          <cell r="D4210" t="str">
            <v>m³</v>
          </cell>
          <cell r="E4210">
            <v>1</v>
          </cell>
          <cell r="F4210">
            <v>470167</v>
          </cell>
          <cell r="G4210">
            <v>137740</v>
          </cell>
          <cell r="H4210">
            <v>77052</v>
          </cell>
        </row>
        <row r="4211">
          <cell r="B4211" t="str">
            <v>AF.32254</v>
          </cell>
          <cell r="C4211" t="str">
            <v>BT coät coù tieát dieän &lt;=01m² vaø h &lt;=4m, vöõa BT ñaù 2x4 maùc 250, SN=14÷17cm</v>
          </cell>
          <cell r="D4211" t="str">
            <v>m³</v>
          </cell>
          <cell r="E4211">
            <v>1</v>
          </cell>
          <cell r="F4211">
            <v>520046</v>
          </cell>
          <cell r="G4211">
            <v>137740</v>
          </cell>
          <cell r="H4211">
            <v>77052</v>
          </cell>
        </row>
        <row r="4212">
          <cell r="B4212" t="str">
            <v>AF.32255</v>
          </cell>
          <cell r="C4212" t="str">
            <v>BT coät coù tieát dieän &lt;=01m² vaø h &lt;=4m, vöõa BT ñaù 2x4 maùc 300, SN=14÷17cm</v>
          </cell>
          <cell r="D4212" t="str">
            <v>m³</v>
          </cell>
          <cell r="E4212">
            <v>1</v>
          </cell>
          <cell r="F4212">
            <v>555455</v>
          </cell>
          <cell r="G4212">
            <v>137740</v>
          </cell>
          <cell r="H4212">
            <v>77052</v>
          </cell>
        </row>
        <row r="4213">
          <cell r="B4213" t="str">
            <v>AF.32262</v>
          </cell>
          <cell r="C4213" t="str">
            <v>BT coät tieát dieän &lt;=01m², h &gt;4m vaø &lt;=16m, vöõa BT ñaù 2x4 maùc 150, SN=14÷17cm</v>
          </cell>
          <cell r="D4213" t="str">
            <v>m³</v>
          </cell>
          <cell r="E4213">
            <v>1</v>
          </cell>
          <cell r="F4213">
            <v>423444</v>
          </cell>
          <cell r="G4213">
            <v>150369</v>
          </cell>
          <cell r="H4213">
            <v>77052</v>
          </cell>
        </row>
        <row r="4214">
          <cell r="B4214" t="str">
            <v>AF.32263</v>
          </cell>
          <cell r="C4214" t="str">
            <v>BT coät tieát dieän &lt;=01m², h &gt;4m vaø &lt;=16m, vöõa BT ñaù 2x4 maùc 200, SN=14÷17cm</v>
          </cell>
          <cell r="D4214" t="str">
            <v>m³</v>
          </cell>
          <cell r="E4214">
            <v>1</v>
          </cell>
          <cell r="F4214">
            <v>470167</v>
          </cell>
          <cell r="G4214">
            <v>150369</v>
          </cell>
          <cell r="H4214">
            <v>77052</v>
          </cell>
        </row>
        <row r="4215">
          <cell r="B4215" t="str">
            <v>AF.32264</v>
          </cell>
          <cell r="C4215" t="str">
            <v>BT coät tieát dieän &lt;=01m², h &gt;4m vaø &lt;=16m, vöõa BT ñaù 2x4 maùc 250, SN=14÷17cm</v>
          </cell>
          <cell r="D4215" t="str">
            <v>m³</v>
          </cell>
          <cell r="E4215">
            <v>1</v>
          </cell>
          <cell r="F4215">
            <v>520046</v>
          </cell>
          <cell r="G4215">
            <v>150369</v>
          </cell>
          <cell r="H4215">
            <v>77052</v>
          </cell>
        </row>
        <row r="4216">
          <cell r="B4216" t="str">
            <v>AF.32265</v>
          </cell>
          <cell r="C4216" t="str">
            <v>BT coät tieát dieän &lt;=01m², h &gt;4m vaø &lt;=16m, vöõa BT ñaù 2x4 maùc 300, SN=14÷17cm</v>
          </cell>
          <cell r="D4216" t="str">
            <v>m³</v>
          </cell>
          <cell r="E4216">
            <v>1</v>
          </cell>
          <cell r="F4216">
            <v>555455</v>
          </cell>
          <cell r="G4216">
            <v>150369</v>
          </cell>
          <cell r="H4216">
            <v>77052</v>
          </cell>
        </row>
        <row r="4217">
          <cell r="B4217" t="str">
            <v>AF.32272</v>
          </cell>
          <cell r="C4217" t="str">
            <v>BT coät tieát dieän &gt;01m²,h &lt;=4m, vöõa BT ñaù 2x4 maùc 150, SN=14÷17cm</v>
          </cell>
          <cell r="D4217" t="str">
            <v>m³</v>
          </cell>
          <cell r="E4217">
            <v>1</v>
          </cell>
          <cell r="F4217">
            <v>423444</v>
          </cell>
          <cell r="G4217">
            <v>119980</v>
          </cell>
          <cell r="H4217">
            <v>78182</v>
          </cell>
        </row>
        <row r="4218">
          <cell r="B4218" t="str">
            <v>AF.32273</v>
          </cell>
          <cell r="C4218" t="str">
            <v>BT coät tieát dieän &gt;01m²,h &lt;=4m, vöõa BT ñaù 2x4 maùc 200, SN=14÷17cm</v>
          </cell>
          <cell r="D4218" t="str">
            <v>m³</v>
          </cell>
          <cell r="E4218">
            <v>1</v>
          </cell>
          <cell r="F4218">
            <v>470167</v>
          </cell>
          <cell r="G4218">
            <v>119980</v>
          </cell>
          <cell r="H4218">
            <v>78182</v>
          </cell>
        </row>
        <row r="4219">
          <cell r="B4219" t="str">
            <v>AF.32274</v>
          </cell>
          <cell r="C4219" t="str">
            <v>BT coät tieát dieän &gt;01m²,h &lt;=4m, vöõa BT ñaù 2x4 maùc 250, SN=14÷17cm</v>
          </cell>
          <cell r="D4219" t="str">
            <v>m³</v>
          </cell>
          <cell r="E4219">
            <v>1</v>
          </cell>
          <cell r="F4219">
            <v>520046</v>
          </cell>
          <cell r="G4219">
            <v>119980</v>
          </cell>
          <cell r="H4219">
            <v>78182</v>
          </cell>
        </row>
        <row r="4220">
          <cell r="B4220" t="str">
            <v>AF.32275</v>
          </cell>
          <cell r="C4220" t="str">
            <v>BT coät tieát dieän &gt;01m²,h &lt;=4m, vöõa BT ñaù 2x4 maùc 300, SN=14÷17cm</v>
          </cell>
          <cell r="D4220" t="str">
            <v>m³</v>
          </cell>
          <cell r="E4220">
            <v>1</v>
          </cell>
          <cell r="F4220">
            <v>555455</v>
          </cell>
          <cell r="G4220">
            <v>119980</v>
          </cell>
          <cell r="H4220">
            <v>78182</v>
          </cell>
        </row>
        <row r="4221">
          <cell r="B4221" t="str">
            <v>AF.32282</v>
          </cell>
          <cell r="C4221" t="str">
            <v>BT coät tieát dieän &gt;01m²,h &gt;4m vaø &lt;=16m, vöõa BT ñaù 2x4 maùc 150, SN=14÷17cm</v>
          </cell>
          <cell r="D4221" t="str">
            <v>m³</v>
          </cell>
          <cell r="E4221">
            <v>1</v>
          </cell>
          <cell r="F4221">
            <v>423444</v>
          </cell>
          <cell r="G4221">
            <v>131425</v>
          </cell>
          <cell r="H4221">
            <v>78182</v>
          </cell>
        </row>
        <row r="4222">
          <cell r="B4222" t="str">
            <v>AF.32283</v>
          </cell>
          <cell r="C4222" t="str">
            <v>BT coät tieát dieän &gt;01m²,h &gt;4m vaø &lt;=16m, vöõa BT ñaù 2x4 maùc 200, SN=14÷17cm</v>
          </cell>
          <cell r="D4222" t="str">
            <v>m³</v>
          </cell>
          <cell r="E4222">
            <v>1</v>
          </cell>
          <cell r="F4222">
            <v>470167</v>
          </cell>
          <cell r="G4222">
            <v>131425</v>
          </cell>
          <cell r="H4222">
            <v>78182</v>
          </cell>
        </row>
        <row r="4223">
          <cell r="B4223" t="str">
            <v>AF.32284</v>
          </cell>
          <cell r="C4223" t="str">
            <v>BT coät tieát dieän &gt;01m²,h &gt;4m vaø &lt;=16m, vöõa BT ñaù 2x4 maùc 250, SN=14÷17cm</v>
          </cell>
          <cell r="D4223" t="str">
            <v>m³</v>
          </cell>
          <cell r="E4223">
            <v>1</v>
          </cell>
          <cell r="F4223">
            <v>520046</v>
          </cell>
          <cell r="G4223">
            <v>131425</v>
          </cell>
          <cell r="H4223">
            <v>78182</v>
          </cell>
        </row>
        <row r="4224">
          <cell r="B4224" t="str">
            <v>AF.32285</v>
          </cell>
          <cell r="C4224" t="str">
            <v>BT coät tieát dieän &gt;01m²,h &gt;4m vaø &lt;=16m, vöõa BT ñaù 2x4 maùc 300, SN=14÷17cm</v>
          </cell>
          <cell r="D4224" t="str">
            <v>m³</v>
          </cell>
          <cell r="E4224">
            <v>1</v>
          </cell>
          <cell r="F4224">
            <v>555455</v>
          </cell>
          <cell r="G4224">
            <v>131425</v>
          </cell>
          <cell r="H4224">
            <v>78182</v>
          </cell>
        </row>
        <row r="4226">
          <cell r="B4226" t="str">
            <v>AF.32312</v>
          </cell>
          <cell r="C4226" t="str">
            <v>BT xaø daàm, giaèng, saøn maùi, vöõa BT ñaù 1x2 maùc 150, SN=14÷17cm</v>
          </cell>
          <cell r="D4226" t="str">
            <v>m³</v>
          </cell>
          <cell r="E4226">
            <v>1</v>
          </cell>
          <cell r="F4226">
            <v>402603</v>
          </cell>
          <cell r="G4226">
            <v>101036</v>
          </cell>
          <cell r="H4226">
            <v>77052</v>
          </cell>
        </row>
        <row r="4227">
          <cell r="B4227" t="str">
            <v>AF.32313</v>
          </cell>
          <cell r="C4227" t="str">
            <v>BT xaø daàm, giaèng, saøn maùi, vöõa BT ñaù 1x2 maùc 200, SN=14÷17cm</v>
          </cell>
          <cell r="D4227" t="str">
            <v>m³</v>
          </cell>
          <cell r="E4227">
            <v>1</v>
          </cell>
          <cell r="F4227">
            <v>455038</v>
          </cell>
          <cell r="G4227">
            <v>101036</v>
          </cell>
          <cell r="H4227">
            <v>77052</v>
          </cell>
        </row>
        <row r="4228">
          <cell r="B4228" t="str">
            <v>AF.32314</v>
          </cell>
          <cell r="C4228" t="str">
            <v>BT xaø daàm, giaèng, saøn maùi, vöõa BT ñaù 1x2 maùc 250, SN=14÷17cm</v>
          </cell>
          <cell r="D4228" t="str">
            <v>m³</v>
          </cell>
          <cell r="E4228">
            <v>1</v>
          </cell>
          <cell r="F4228">
            <v>512485</v>
          </cell>
          <cell r="G4228">
            <v>101036</v>
          </cell>
          <cell r="H4228">
            <v>77052</v>
          </cell>
        </row>
        <row r="4229">
          <cell r="B4229" t="str">
            <v>AF.32315</v>
          </cell>
          <cell r="C4229" t="str">
            <v>BT xaø daàm, giaèng, saøn maùi, vöõa BT ñaù 1x2 maùc 300, SN=14÷17cm</v>
          </cell>
          <cell r="D4229" t="str">
            <v>m³</v>
          </cell>
          <cell r="E4229">
            <v>1</v>
          </cell>
          <cell r="F4229">
            <v>548906</v>
          </cell>
          <cell r="G4229">
            <v>101036</v>
          </cell>
          <cell r="H4229">
            <v>77052</v>
          </cell>
        </row>
        <row r="4230">
          <cell r="B4230" t="str">
            <v>AF.33112</v>
          </cell>
          <cell r="C4230" t="str">
            <v>BT moùng moá, truï caàu ôû treân caïn, vöõa BT ñaù 1x2 maùc 150, SN=14÷17cm</v>
          </cell>
          <cell r="D4230" t="str">
            <v>m³</v>
          </cell>
          <cell r="E4230">
            <v>1</v>
          </cell>
          <cell r="F4230">
            <v>403400</v>
          </cell>
          <cell r="G4230">
            <v>81302</v>
          </cell>
          <cell r="H4230">
            <v>123376</v>
          </cell>
        </row>
        <row r="4231">
          <cell r="B4231" t="str">
            <v>AF.33113</v>
          </cell>
          <cell r="C4231" t="str">
            <v>BT moùng moá, truï caàu ôû treân caïn, vöõa BT ñaù 1x2 maùc 200, SN=14÷17cm</v>
          </cell>
          <cell r="D4231" t="str">
            <v>m³</v>
          </cell>
          <cell r="E4231">
            <v>1</v>
          </cell>
          <cell r="F4231">
            <v>455939</v>
          </cell>
          <cell r="G4231">
            <v>81302</v>
          </cell>
          <cell r="H4231">
            <v>123376</v>
          </cell>
        </row>
        <row r="4232">
          <cell r="B4232" t="str">
            <v>AF.33114</v>
          </cell>
          <cell r="C4232" t="str">
            <v>BT moùng moá, truï caàu ôû treân caïn, vöõa BT ñaù 1x2 maùc 250, SN=14÷17cm</v>
          </cell>
          <cell r="D4232" t="str">
            <v>m³</v>
          </cell>
          <cell r="E4232">
            <v>1</v>
          </cell>
          <cell r="F4232">
            <v>513500</v>
          </cell>
          <cell r="G4232">
            <v>81302</v>
          </cell>
          <cell r="H4232">
            <v>123376</v>
          </cell>
        </row>
        <row r="4233">
          <cell r="B4233" t="str">
            <v>AF.33115</v>
          </cell>
          <cell r="C4233" t="str">
            <v>BT moùng moá, truï caàu ôû treân caïn, vöõa BT ñaù 1x2 maùc 300, SN=14÷17cm</v>
          </cell>
          <cell r="D4233" t="str">
            <v>m³</v>
          </cell>
          <cell r="E4233">
            <v>1</v>
          </cell>
          <cell r="F4233">
            <v>549993</v>
          </cell>
          <cell r="G4233">
            <v>81302</v>
          </cell>
          <cell r="H4233">
            <v>123376</v>
          </cell>
        </row>
        <row r="4234">
          <cell r="B4234" t="str">
            <v>AF.33122</v>
          </cell>
          <cell r="C4234" t="str">
            <v>BT moùng moá, truï caàu ôû döôùi nöôùc, vöõa BT ñaù 1x2 maùc 150, SN=14÷17cm</v>
          </cell>
          <cell r="D4234" t="str">
            <v>m³</v>
          </cell>
          <cell r="E4234">
            <v>1</v>
          </cell>
          <cell r="F4234">
            <v>403400</v>
          </cell>
          <cell r="G4234">
            <v>104193</v>
          </cell>
          <cell r="H4234">
            <v>254000</v>
          </cell>
        </row>
        <row r="4235">
          <cell r="B4235" t="str">
            <v>AF.33123</v>
          </cell>
          <cell r="C4235" t="str">
            <v>BT moùng moá, truï caàu ôû döôùi nöôùc, vöõa BT ñaù 1x2 maùc 200, SN=14÷17cm</v>
          </cell>
          <cell r="D4235" t="str">
            <v>m³</v>
          </cell>
          <cell r="E4235">
            <v>1</v>
          </cell>
          <cell r="F4235">
            <v>455939</v>
          </cell>
          <cell r="G4235">
            <v>104193</v>
          </cell>
          <cell r="H4235">
            <v>254000</v>
          </cell>
        </row>
        <row r="4236">
          <cell r="B4236" t="str">
            <v>AF.33124</v>
          </cell>
          <cell r="C4236" t="str">
            <v>BT moùng moá, truï caàu ôû döôùi nöôùc, vöõa BT ñaù 1x2 maùc 250, SN=14÷17cm</v>
          </cell>
          <cell r="D4236" t="str">
            <v>m³</v>
          </cell>
          <cell r="E4236">
            <v>1</v>
          </cell>
          <cell r="F4236">
            <v>513500</v>
          </cell>
          <cell r="G4236">
            <v>104193</v>
          </cell>
          <cell r="H4236">
            <v>254000</v>
          </cell>
        </row>
        <row r="4237">
          <cell r="B4237" t="str">
            <v>AF.33125</v>
          </cell>
          <cell r="C4237" t="str">
            <v>BT moùng moá, truï caàu ôû döôùi nöôùc, vöõa BT ñaù 1x2 maùc 300, SN=14÷17cm</v>
          </cell>
          <cell r="D4237" t="str">
            <v>m³</v>
          </cell>
          <cell r="E4237">
            <v>1</v>
          </cell>
          <cell r="F4237">
            <v>549993</v>
          </cell>
          <cell r="G4237">
            <v>104193</v>
          </cell>
          <cell r="H4237">
            <v>254000</v>
          </cell>
        </row>
        <row r="4239">
          <cell r="B4239" t="str">
            <v>AF.33132</v>
          </cell>
          <cell r="C4239" t="str">
            <v>BT moùng moá, truï caàu ôû treân caïn, vöõa BT ñaù 2x4 maùc 150, SN=14÷17cm</v>
          </cell>
          <cell r="D4239" t="str">
            <v>m³</v>
          </cell>
          <cell r="E4239">
            <v>1</v>
          </cell>
          <cell r="F4239">
            <v>403400</v>
          </cell>
          <cell r="G4239">
            <v>81302</v>
          </cell>
          <cell r="H4239">
            <v>123376</v>
          </cell>
        </row>
        <row r="4240">
          <cell r="B4240" t="str">
            <v>AF.33133</v>
          </cell>
          <cell r="C4240" t="str">
            <v>BT moùng moá, truï caàu ôû treân caïn, vöõa BT ñaù 2x4 maùc 200, SN=14÷17cm</v>
          </cell>
          <cell r="D4240" t="str">
            <v>m³</v>
          </cell>
          <cell r="E4240">
            <v>1</v>
          </cell>
          <cell r="F4240">
            <v>455939</v>
          </cell>
          <cell r="G4240">
            <v>81302</v>
          </cell>
          <cell r="H4240">
            <v>123376</v>
          </cell>
        </row>
        <row r="4241">
          <cell r="B4241" t="str">
            <v>AF.33134</v>
          </cell>
          <cell r="C4241" t="str">
            <v>BT moùng moá, truï caàu ôû treân caïn, vöõa BT ñaù 2x4 maùc 250, SN=14÷17cm</v>
          </cell>
          <cell r="D4241" t="str">
            <v>m³</v>
          </cell>
          <cell r="E4241">
            <v>1</v>
          </cell>
          <cell r="F4241">
            <v>513500</v>
          </cell>
          <cell r="G4241">
            <v>81302</v>
          </cell>
          <cell r="H4241">
            <v>123376</v>
          </cell>
        </row>
        <row r="4242">
          <cell r="B4242" t="str">
            <v>AF.33135</v>
          </cell>
          <cell r="C4242" t="str">
            <v>BT moùng moá, truï caàu ôû treân caïn, vöõa BT ñaù 2x4 maùc 300, SN=14÷17cm</v>
          </cell>
          <cell r="D4242" t="str">
            <v>m³</v>
          </cell>
          <cell r="E4242">
            <v>1</v>
          </cell>
          <cell r="F4242">
            <v>549993</v>
          </cell>
          <cell r="G4242">
            <v>81302</v>
          </cell>
          <cell r="H4242">
            <v>123376</v>
          </cell>
        </row>
        <row r="4243">
          <cell r="B4243" t="str">
            <v>AF.33142</v>
          </cell>
          <cell r="C4243" t="str">
            <v>BT moùng moá, truï caàu ôû döôùi nöôùc, vöõa BT ñaù 2x4 maùc 150, SN=14÷17cm</v>
          </cell>
          <cell r="D4243" t="str">
            <v>m³</v>
          </cell>
          <cell r="E4243">
            <v>1</v>
          </cell>
          <cell r="F4243">
            <v>375009</v>
          </cell>
          <cell r="G4243">
            <v>104193</v>
          </cell>
          <cell r="H4243">
            <v>254000</v>
          </cell>
        </row>
        <row r="4244">
          <cell r="B4244" t="str">
            <v>AF.33143</v>
          </cell>
          <cell r="C4244" t="str">
            <v>BT moùng moá, truï caàu ôû döôùi nöôùc, vöõa BT ñaù 2x4 maùc 200, SN=14÷17cm</v>
          </cell>
          <cell r="D4244" t="str">
            <v>m³</v>
          </cell>
          <cell r="E4244">
            <v>1</v>
          </cell>
          <cell r="F4244">
            <v>421824</v>
          </cell>
          <cell r="G4244">
            <v>104193</v>
          </cell>
          <cell r="H4244">
            <v>254000</v>
          </cell>
        </row>
        <row r="4245">
          <cell r="B4245" t="str">
            <v>AF.33144</v>
          </cell>
          <cell r="C4245" t="str">
            <v>BT moùng moá, truï caàu ôû döôùi nöôùc, vöõa BT ñaù 2x4 maùc 250, SN=14÷17cm</v>
          </cell>
          <cell r="D4245" t="str">
            <v>m³</v>
          </cell>
          <cell r="E4245">
            <v>1</v>
          </cell>
          <cell r="F4245">
            <v>471802</v>
          </cell>
          <cell r="G4245">
            <v>104193</v>
          </cell>
          <cell r="H4245">
            <v>254000</v>
          </cell>
        </row>
        <row r="4246">
          <cell r="B4246" t="str">
            <v>AF.33145</v>
          </cell>
          <cell r="C4246" t="str">
            <v>BT moùng moá, truï caàu ôû döôùi nöôùc, vöõa BT ñaù 2x4 maùc 300, SN=14÷17cm</v>
          </cell>
          <cell r="D4246" t="str">
            <v>m³</v>
          </cell>
          <cell r="E4246">
            <v>1</v>
          </cell>
          <cell r="F4246">
            <v>507281</v>
          </cell>
          <cell r="G4246">
            <v>104193</v>
          </cell>
          <cell r="H4246">
            <v>254000</v>
          </cell>
        </row>
        <row r="4248">
          <cell r="B4248" t="str">
            <v>AF.33152</v>
          </cell>
          <cell r="C4248" t="str">
            <v>BT moùng moá, truï caàu ôû treân caïn Vöõa BT maùc 150, ñaù 4x6cm, SN=14÷17cm</v>
          </cell>
          <cell r="D4248" t="str">
            <v>m³</v>
          </cell>
          <cell r="E4248">
            <v>1</v>
          </cell>
          <cell r="F4248">
            <v>359731</v>
          </cell>
          <cell r="G4248">
            <v>81302</v>
          </cell>
          <cell r="H4248">
            <v>123376</v>
          </cell>
        </row>
        <row r="4249">
          <cell r="B4249" t="str">
            <v>AF.33153</v>
          </cell>
          <cell r="C4249" t="str">
            <v>BT moùng moá, truï caàu ôû treân caïn Vöõa BT maùc 200, ñaù 4x6cm, SN=14÷17cm</v>
          </cell>
          <cell r="D4249" t="str">
            <v>m³</v>
          </cell>
          <cell r="E4249">
            <v>1</v>
          </cell>
          <cell r="F4249">
            <v>405028</v>
          </cell>
          <cell r="G4249">
            <v>81302</v>
          </cell>
          <cell r="H4249">
            <v>123376</v>
          </cell>
        </row>
        <row r="4250">
          <cell r="B4250" t="str">
            <v>AF.33154</v>
          </cell>
          <cell r="C4250" t="str">
            <v>BT moùng moá, truï caàu ôû treân caïn Vöõa BT maùc 250, ñaù 4x6cm, SN=14÷17cm</v>
          </cell>
          <cell r="D4250" t="str">
            <v>m³</v>
          </cell>
          <cell r="E4250">
            <v>1</v>
          </cell>
          <cell r="F4250">
            <v>451905</v>
          </cell>
          <cell r="G4250">
            <v>81302</v>
          </cell>
          <cell r="H4250">
            <v>123376</v>
          </cell>
        </row>
        <row r="4251">
          <cell r="B4251" t="str">
            <v>AF.33155</v>
          </cell>
          <cell r="C4251" t="str">
            <v>BT moùng moá, truï caàu ôû treân caïn Vöõa BT maùc 300, ñaù 4x6cm, SN=14÷17cm</v>
          </cell>
          <cell r="D4251" t="str">
            <v>m³</v>
          </cell>
          <cell r="E4251">
            <v>1</v>
          </cell>
          <cell r="F4251">
            <v>501439</v>
          </cell>
          <cell r="G4251">
            <v>81302</v>
          </cell>
          <cell r="H4251">
            <v>123376</v>
          </cell>
        </row>
        <row r="4252">
          <cell r="B4252" t="str">
            <v>AF.33162</v>
          </cell>
          <cell r="C4252" t="str">
            <v>BT moùng moá, truï caàu ôû döôùi nöôùc Vöõa BT maùc 150, ñaù 4x6cm, SN=14÷17cm</v>
          </cell>
          <cell r="D4252" t="str">
            <v>m³</v>
          </cell>
          <cell r="E4252">
            <v>1</v>
          </cell>
          <cell r="F4252">
            <v>359731</v>
          </cell>
          <cell r="G4252">
            <v>104193</v>
          </cell>
          <cell r="H4252">
            <v>254000</v>
          </cell>
        </row>
        <row r="4253">
          <cell r="B4253" t="str">
            <v>AF.33163</v>
          </cell>
          <cell r="C4253" t="str">
            <v>BT moùng moá, truï caàu ôû döôùi nöôùc Vöõa BT maùc 200, ñaù 4x6cm, SN=14÷17cm</v>
          </cell>
          <cell r="D4253" t="str">
            <v>m³</v>
          </cell>
          <cell r="E4253">
            <v>1</v>
          </cell>
          <cell r="F4253">
            <v>405028</v>
          </cell>
          <cell r="G4253">
            <v>104193</v>
          </cell>
          <cell r="H4253">
            <v>254000</v>
          </cell>
        </row>
        <row r="4254">
          <cell r="B4254" t="str">
            <v>AF.33164</v>
          </cell>
          <cell r="C4254" t="str">
            <v>BT moùng moá, truï caàu ôû döôùi nöôùc Vöõa BT maùc 250, ñaù 4x6cm, SN=14÷17cm</v>
          </cell>
          <cell r="D4254" t="str">
            <v>m³</v>
          </cell>
          <cell r="E4254">
            <v>1</v>
          </cell>
          <cell r="F4254">
            <v>451905</v>
          </cell>
          <cell r="G4254">
            <v>104193</v>
          </cell>
          <cell r="H4254">
            <v>254000</v>
          </cell>
        </row>
        <row r="4255">
          <cell r="B4255" t="str">
            <v>AF.33165</v>
          </cell>
          <cell r="C4255" t="str">
            <v>BT moùng moá, truï caàu ôû döôùi nöôùc Vöõa BT maùc 300, ñaù 4x6cm, SN=14÷17cm</v>
          </cell>
          <cell r="D4255" t="str">
            <v>m³</v>
          </cell>
          <cell r="E4255">
            <v>1</v>
          </cell>
          <cell r="F4255">
            <v>501439</v>
          </cell>
          <cell r="G4255">
            <v>104193</v>
          </cell>
          <cell r="H4255">
            <v>254000</v>
          </cell>
        </row>
        <row r="4256">
          <cell r="B4256" t="str">
            <v>AF.33212</v>
          </cell>
          <cell r="C4256" t="str">
            <v>BT muõ moá, muõ truï caàu ôû treân caïn, vöõa BT ñaù 1x2 maùc 150, SN=14÷17cm</v>
          </cell>
          <cell r="D4256" t="str">
            <v>m³</v>
          </cell>
          <cell r="E4256">
            <v>1</v>
          </cell>
          <cell r="F4256">
            <v>404596</v>
          </cell>
          <cell r="G4256">
            <v>123532</v>
          </cell>
          <cell r="H4256">
            <v>246788</v>
          </cell>
        </row>
        <row r="4257">
          <cell r="B4257" t="str">
            <v>AF.33213</v>
          </cell>
          <cell r="C4257" t="str">
            <v>BT muõ moá, muõ truï caàu ôû treân caïn, vöõa BT ñaù 1x2 maùc 200, SN=14÷17cm</v>
          </cell>
          <cell r="D4257" t="str">
            <v>m³</v>
          </cell>
          <cell r="E4257">
            <v>1</v>
          </cell>
          <cell r="F4257">
            <v>457290</v>
          </cell>
          <cell r="G4257">
            <v>123532</v>
          </cell>
          <cell r="H4257">
            <v>246788</v>
          </cell>
        </row>
        <row r="4258">
          <cell r="B4258" t="str">
            <v>AF.33214</v>
          </cell>
          <cell r="C4258" t="str">
            <v>BT muõ moá, muõ truï caàu ôû treân caïn, vöõa BT ñaù 1x2 maùc 250, SN=14÷17cm</v>
          </cell>
          <cell r="D4258" t="str">
            <v>m³</v>
          </cell>
          <cell r="E4258">
            <v>1</v>
          </cell>
          <cell r="F4258">
            <v>515022</v>
          </cell>
          <cell r="G4258">
            <v>123532</v>
          </cell>
          <cell r="H4258">
            <v>246788</v>
          </cell>
        </row>
        <row r="4259">
          <cell r="B4259" t="str">
            <v>AF.33215</v>
          </cell>
          <cell r="C4259" t="str">
            <v>BT muõ moá, muõ truï caàu ôû treân caïn, vöõa BT ñaù 1x2 maùc 300, SN=14÷17cm</v>
          </cell>
          <cell r="D4259" t="str">
            <v>m³</v>
          </cell>
          <cell r="E4259">
            <v>1</v>
          </cell>
          <cell r="F4259">
            <v>551623</v>
          </cell>
          <cell r="G4259">
            <v>123532</v>
          </cell>
          <cell r="H4259">
            <v>246788</v>
          </cell>
        </row>
        <row r="4260">
          <cell r="B4260" t="str">
            <v>AF.33222</v>
          </cell>
          <cell r="C4260" t="str">
            <v>BT muõ moá, muõ truï caàu ôû döôùi nöôùc, vöõa BT ñaù 1x2 maùc 150, SN=14÷17cm</v>
          </cell>
          <cell r="D4260" t="str">
            <v>m³</v>
          </cell>
          <cell r="E4260">
            <v>1</v>
          </cell>
          <cell r="F4260">
            <v>404596</v>
          </cell>
          <cell r="G4260">
            <v>131425</v>
          </cell>
          <cell r="H4260">
            <v>603494</v>
          </cell>
        </row>
        <row r="4261">
          <cell r="B4261" t="str">
            <v>AF.33223</v>
          </cell>
          <cell r="C4261" t="str">
            <v>BT muõ moá, muõ truï caàu ôû döôùi nöôùc, vöõa BT ñaù 1x2 maùc 200, SN=14÷17cm</v>
          </cell>
          <cell r="D4261" t="str">
            <v>m³</v>
          </cell>
          <cell r="E4261">
            <v>1</v>
          </cell>
          <cell r="F4261">
            <v>457290</v>
          </cell>
          <cell r="G4261">
            <v>131425</v>
          </cell>
          <cell r="H4261">
            <v>603494</v>
          </cell>
        </row>
        <row r="4262">
          <cell r="B4262" t="str">
            <v>AF.33224</v>
          </cell>
          <cell r="C4262" t="str">
            <v>BT muõ moá, muõ truï caàu ôû döôùi nöôùc, vöõa BT ñaù 1x2 maùc 250, SN=14÷17cm</v>
          </cell>
          <cell r="D4262" t="str">
            <v>m³</v>
          </cell>
          <cell r="E4262">
            <v>1</v>
          </cell>
          <cell r="F4262">
            <v>515022</v>
          </cell>
          <cell r="G4262">
            <v>131425</v>
          </cell>
          <cell r="H4262">
            <v>603494</v>
          </cell>
        </row>
        <row r="4263">
          <cell r="B4263" t="str">
            <v>AF.33225</v>
          </cell>
          <cell r="C4263" t="str">
            <v>BT muõ moá, muõ truï caàu ôû döôùi nöôùc, vöõa BT ñaù 1x2 maùc 300, SN=14÷17cm</v>
          </cell>
          <cell r="D4263" t="str">
            <v>m³</v>
          </cell>
          <cell r="E4263">
            <v>1</v>
          </cell>
          <cell r="F4263">
            <v>551623</v>
          </cell>
          <cell r="G4263">
            <v>131425</v>
          </cell>
          <cell r="H4263">
            <v>603494</v>
          </cell>
        </row>
        <row r="4265">
          <cell r="B4265" t="str">
            <v>AF.33232</v>
          </cell>
          <cell r="C4265" t="str">
            <v>BT muõ moá, muõ truï caàu ôû treân caïn, vöõa BT ñaù 2x4 maùc 150, SN=14÷17cm</v>
          </cell>
          <cell r="D4265" t="str">
            <v>m³</v>
          </cell>
          <cell r="E4265">
            <v>1</v>
          </cell>
          <cell r="F4265">
            <v>376121</v>
          </cell>
          <cell r="G4265">
            <v>123532</v>
          </cell>
          <cell r="H4265">
            <v>246788</v>
          </cell>
        </row>
        <row r="4266">
          <cell r="B4266" t="str">
            <v>AF.33233</v>
          </cell>
          <cell r="C4266" t="str">
            <v>BT muõ moá, muõ truï caàu ôû treân caïn, vöõa BT ñaù 2x4 maùc 200, SN=14÷17cm</v>
          </cell>
          <cell r="D4266" t="str">
            <v>m³</v>
          </cell>
          <cell r="E4266">
            <v>1</v>
          </cell>
          <cell r="F4266">
            <v>423074</v>
          </cell>
          <cell r="G4266">
            <v>123532</v>
          </cell>
          <cell r="H4266">
            <v>246788</v>
          </cell>
        </row>
        <row r="4267">
          <cell r="B4267" t="str">
            <v>AF.33234</v>
          </cell>
          <cell r="C4267" t="str">
            <v>BT muõ moá, muõ truï caàu ôû treân caïn, vöõa BT ñaù 2x4 maùc 250, SN=14÷17cm</v>
          </cell>
          <cell r="D4267" t="str">
            <v>m³</v>
          </cell>
          <cell r="E4267">
            <v>1</v>
          </cell>
          <cell r="F4267">
            <v>473201</v>
          </cell>
          <cell r="G4267">
            <v>123532</v>
          </cell>
          <cell r="H4267">
            <v>246788</v>
          </cell>
        </row>
        <row r="4268">
          <cell r="B4268" t="str">
            <v>AF.33235</v>
          </cell>
          <cell r="C4268" t="str">
            <v>BT muõ moá, muõ truï caàu ôû treân caïn, vöõa BT ñaù 2x4 maùc 300, SN=14÷17cm</v>
          </cell>
          <cell r="D4268" t="str">
            <v>m³</v>
          </cell>
          <cell r="E4268">
            <v>1</v>
          </cell>
          <cell r="F4268">
            <v>508785</v>
          </cell>
          <cell r="G4268">
            <v>123532</v>
          </cell>
          <cell r="H4268">
            <v>246788</v>
          </cell>
        </row>
        <row r="4269">
          <cell r="B4269" t="str">
            <v>AF.33242</v>
          </cell>
          <cell r="C4269" t="str">
            <v>BT muõ moá, muõ truï caàu ôû döôùi nöôùc, vöõa BT ñaù 2x4 maùc 150, SN=14÷17cm</v>
          </cell>
          <cell r="D4269" t="str">
            <v>m³</v>
          </cell>
          <cell r="E4269">
            <v>1</v>
          </cell>
          <cell r="F4269">
            <v>376121</v>
          </cell>
          <cell r="G4269">
            <v>131425</v>
          </cell>
          <cell r="H4269">
            <v>603494</v>
          </cell>
        </row>
        <row r="4270">
          <cell r="B4270" t="str">
            <v>AF.33243</v>
          </cell>
          <cell r="C4270" t="str">
            <v>BT muõ moá, muõ truï caàu ôû döôùi nöôùc, vöõa BT ñaù 2x4 maùc 200, SN=14÷17cm</v>
          </cell>
          <cell r="D4270" t="str">
            <v>m³</v>
          </cell>
          <cell r="E4270">
            <v>1</v>
          </cell>
          <cell r="F4270">
            <v>423074</v>
          </cell>
          <cell r="G4270">
            <v>131425</v>
          </cell>
          <cell r="H4270">
            <v>603494</v>
          </cell>
        </row>
        <row r="4271">
          <cell r="B4271" t="str">
            <v>AF.33244</v>
          </cell>
          <cell r="C4271" t="str">
            <v>BT muõ moá, muõ truï caàu ôû döôùi nöôùc, vöõa BT ñaù 2x4 maùc 250, SN=14÷17cm</v>
          </cell>
          <cell r="D4271" t="str">
            <v>m³</v>
          </cell>
          <cell r="E4271">
            <v>1</v>
          </cell>
          <cell r="F4271">
            <v>473201</v>
          </cell>
          <cell r="G4271">
            <v>131425</v>
          </cell>
          <cell r="H4271">
            <v>603494</v>
          </cell>
        </row>
        <row r="4272">
          <cell r="B4272" t="str">
            <v>AF.33245</v>
          </cell>
          <cell r="C4272" t="str">
            <v>BT muõ moá, muõ truï caàu ôû döôùi nöôùc, vöõa BT ñaù 2x4 maùc 300, SN=14÷17cm</v>
          </cell>
          <cell r="D4272" t="str">
            <v>m³</v>
          </cell>
          <cell r="E4272">
            <v>1</v>
          </cell>
          <cell r="F4272">
            <v>508785</v>
          </cell>
          <cell r="G4272">
            <v>131425</v>
          </cell>
          <cell r="H4272">
            <v>603494</v>
          </cell>
        </row>
        <row r="4274">
          <cell r="B4274" t="str">
            <v>AF.33252</v>
          </cell>
          <cell r="C4274" t="str">
            <v>BT muõ moá, muõ truï caàu ôû treân caïn Vöõa BT maùc 150, ñaù 4x6cm, SN=14÷17cm</v>
          </cell>
          <cell r="D4274" t="str">
            <v>m³</v>
          </cell>
          <cell r="E4274">
            <v>1</v>
          </cell>
          <cell r="F4274">
            <v>360797</v>
          </cell>
          <cell r="G4274">
            <v>123532</v>
          </cell>
          <cell r="H4274">
            <v>246788</v>
          </cell>
        </row>
        <row r="4275">
          <cell r="B4275" t="str">
            <v>AF.33253</v>
          </cell>
          <cell r="C4275" t="str">
            <v>BT muõ moá, muõ truï caàu ôû treân caïn Vöõa BT maùc 200, ñaù 4x6cm, SN=14÷17cm</v>
          </cell>
          <cell r="D4275" t="str">
            <v>m³</v>
          </cell>
          <cell r="E4275">
            <v>1</v>
          </cell>
          <cell r="F4275">
            <v>406229</v>
          </cell>
          <cell r="G4275">
            <v>123532</v>
          </cell>
          <cell r="H4275">
            <v>246788</v>
          </cell>
        </row>
        <row r="4276">
          <cell r="B4276" t="str">
            <v>AF.33254</v>
          </cell>
          <cell r="C4276" t="str">
            <v>BT muõ moá, muõ truï caàu ôû treân caïn Vöõa BT maùc 250, ñaù 4x6cm, SN=14÷17cm</v>
          </cell>
          <cell r="D4276" t="str">
            <v>m³</v>
          </cell>
          <cell r="E4276">
            <v>1</v>
          </cell>
          <cell r="F4276">
            <v>453244</v>
          </cell>
          <cell r="G4276">
            <v>123532</v>
          </cell>
          <cell r="H4276">
            <v>246788</v>
          </cell>
        </row>
        <row r="4277">
          <cell r="B4277" t="str">
            <v>AF.33255</v>
          </cell>
          <cell r="C4277" t="str">
            <v>BT muõ moá, muõ truï caàu ôû treân caïn Vöõa BT maùc 300, ñaù 4x6cm, SN=14÷17cm</v>
          </cell>
          <cell r="D4277" t="str">
            <v>m³</v>
          </cell>
          <cell r="E4277">
            <v>1</v>
          </cell>
          <cell r="F4277">
            <v>502926</v>
          </cell>
          <cell r="G4277">
            <v>123532</v>
          </cell>
          <cell r="H4277">
            <v>246788</v>
          </cell>
        </row>
        <row r="4278">
          <cell r="B4278" t="str">
            <v>AF.33262</v>
          </cell>
          <cell r="C4278" t="str">
            <v>BT muõ moá, muõ truï caàu ôû döôùi nöôùc Vöõa BT maùc 150, ñaù 4x6cm, SN=14÷17cm</v>
          </cell>
          <cell r="D4278" t="str">
            <v>m³</v>
          </cell>
          <cell r="E4278">
            <v>1</v>
          </cell>
          <cell r="F4278">
            <v>360797</v>
          </cell>
          <cell r="G4278">
            <v>131425</v>
          </cell>
          <cell r="H4278">
            <v>603494</v>
          </cell>
        </row>
        <row r="4279">
          <cell r="B4279" t="str">
            <v>AF.33263</v>
          </cell>
          <cell r="C4279" t="str">
            <v>BT muõ moá, muõ truï caàu ôû döôùi nöôùc Vöõa BT maùc 200, ñaù 4x6cm, SN=14÷17cm</v>
          </cell>
          <cell r="D4279" t="str">
            <v>m³</v>
          </cell>
          <cell r="E4279">
            <v>1</v>
          </cell>
          <cell r="F4279">
            <v>406229</v>
          </cell>
          <cell r="G4279">
            <v>131425</v>
          </cell>
          <cell r="H4279">
            <v>603494</v>
          </cell>
        </row>
        <row r="4280">
          <cell r="B4280" t="str">
            <v>AF.33264</v>
          </cell>
          <cell r="C4280" t="str">
            <v>BT muõ moá, muõ truï caàu ôû döôùi nöôùc Vöõa BT maùc 250, ñaù 4x6cm, SN=14÷17cm</v>
          </cell>
          <cell r="D4280" t="str">
            <v>m³</v>
          </cell>
          <cell r="E4280">
            <v>1</v>
          </cell>
          <cell r="F4280">
            <v>453244</v>
          </cell>
          <cell r="G4280">
            <v>131425</v>
          </cell>
          <cell r="H4280">
            <v>603494</v>
          </cell>
        </row>
        <row r="4281">
          <cell r="B4281" t="str">
            <v>AF.33265</v>
          </cell>
          <cell r="C4281" t="str">
            <v>BT muõ moá, muõ truï caàu ôû döôùi nöôùc Vöõa BT maùc 300, ñaù 4x6cm, SN=14÷17cm</v>
          </cell>
          <cell r="D4281" t="str">
            <v>m³</v>
          </cell>
          <cell r="E4281">
            <v>1</v>
          </cell>
          <cell r="F4281">
            <v>502926</v>
          </cell>
          <cell r="G4281">
            <v>131425</v>
          </cell>
          <cell r="H4281">
            <v>603494</v>
          </cell>
        </row>
        <row r="4282">
          <cell r="B4282" t="str">
            <v>AF.33313</v>
          </cell>
          <cell r="C4282" t="str">
            <v>BT daàm caàu thi coâng baèng phöông phaùp ñuùc ñaåy, vöõa BT ñaù 1x2 maùc 200, SN=14÷17cm</v>
          </cell>
          <cell r="D4282" t="str">
            <v>m³</v>
          </cell>
          <cell r="E4282">
            <v>1</v>
          </cell>
          <cell r="F4282">
            <v>450838</v>
          </cell>
          <cell r="G4282">
            <v>482936</v>
          </cell>
          <cell r="H4282">
            <v>120620</v>
          </cell>
        </row>
        <row r="4283">
          <cell r="B4283" t="str">
            <v>AF.33314</v>
          </cell>
          <cell r="C4283" t="str">
            <v>BT daàm caàu thi coâng baèng phöông phaùp ñuùc ñaåy, vöõa BT ñaù 1x2 maùc 250, SN=14÷17cm</v>
          </cell>
          <cell r="D4283" t="str">
            <v>m³</v>
          </cell>
          <cell r="E4283">
            <v>1</v>
          </cell>
          <cell r="F4283">
            <v>507717</v>
          </cell>
          <cell r="G4283">
            <v>482936</v>
          </cell>
          <cell r="H4283">
            <v>120620</v>
          </cell>
        </row>
        <row r="4284">
          <cell r="B4284" t="str">
            <v>AF.33315</v>
          </cell>
          <cell r="C4284" t="str">
            <v>BT daàm caàu thi coâng baèng phöông phaùp ñuùc ñaåy, vöõa BT ñaù 1x2 maùc 300, SN=14÷17cm</v>
          </cell>
          <cell r="D4284" t="str">
            <v>m³</v>
          </cell>
          <cell r="E4284">
            <v>1</v>
          </cell>
          <cell r="F4284">
            <v>543777</v>
          </cell>
          <cell r="G4284">
            <v>482936</v>
          </cell>
          <cell r="H4284">
            <v>120620</v>
          </cell>
        </row>
        <row r="4285">
          <cell r="B4285" t="str">
            <v>AF.33323</v>
          </cell>
          <cell r="C4285" t="str">
            <v>BT daàm caàu ôû treân caïn thi coâng baèng phöông phaùp ñuùc haãng, vöõa BT ñaù 1x2 maùc 200, SN=14÷17cm</v>
          </cell>
          <cell r="D4285" t="str">
            <v>m³</v>
          </cell>
          <cell r="E4285">
            <v>1</v>
          </cell>
          <cell r="F4285">
            <v>466138</v>
          </cell>
          <cell r="G4285">
            <v>707400</v>
          </cell>
          <cell r="H4285">
            <v>257985</v>
          </cell>
        </row>
        <row r="4286">
          <cell r="B4286" t="str">
            <v>AF.33324</v>
          </cell>
          <cell r="C4286" t="str">
            <v>BT daàm caàu ôû treân caïn thi coâng baèng phöông phaùp ñuùc haãng, vöõa BT ñaù 1x2 maùc 250, SN=14÷17cm</v>
          </cell>
          <cell r="D4286" t="str">
            <v>m³</v>
          </cell>
          <cell r="E4286">
            <v>1</v>
          </cell>
          <cell r="F4286">
            <v>523017</v>
          </cell>
          <cell r="G4286">
            <v>707400</v>
          </cell>
          <cell r="H4286">
            <v>257985</v>
          </cell>
        </row>
        <row r="4287">
          <cell r="B4287" t="str">
            <v>AF.33325</v>
          </cell>
          <cell r="C4287" t="str">
            <v>BT daàm caàu ôû treân caïn thi coâng baèng phöông phaùp ñuùc haãng, vöõa BT ñaù 1x2 maùc 300, SN=14÷17cm</v>
          </cell>
          <cell r="D4287" t="str">
            <v>m³</v>
          </cell>
          <cell r="E4287">
            <v>1</v>
          </cell>
          <cell r="F4287">
            <v>559077</v>
          </cell>
          <cell r="G4287">
            <v>707400</v>
          </cell>
          <cell r="H4287">
            <v>257985</v>
          </cell>
        </row>
        <row r="4288">
          <cell r="B4288" t="str">
            <v>AF.33333</v>
          </cell>
          <cell r="C4288" t="str">
            <v>BT daàm caàu ôû döôùi nöôùc thi coâng baèng phöông phaùp ñuùc haãng, vöõa BT ñaù 1x2 maùc 200, SN=14÷17cm</v>
          </cell>
          <cell r="D4288" t="str">
            <v>m³</v>
          </cell>
          <cell r="E4288">
            <v>1</v>
          </cell>
          <cell r="F4288">
            <v>466138</v>
          </cell>
          <cell r="G4288">
            <v>840037</v>
          </cell>
          <cell r="H4288">
            <v>695147</v>
          </cell>
        </row>
        <row r="4289">
          <cell r="B4289" t="str">
            <v>AF.33334</v>
          </cell>
          <cell r="C4289" t="str">
            <v>BT daàm caàu ôû döôùi nöôùc thi coâng baèng phöông phaùp ñuùc haãng, vöõa BT ñaù 1x2 maùc 250, SN=14÷17cm</v>
          </cell>
          <cell r="D4289" t="str">
            <v>m³</v>
          </cell>
          <cell r="E4289">
            <v>1</v>
          </cell>
          <cell r="F4289">
            <v>523017</v>
          </cell>
          <cell r="G4289">
            <v>840037</v>
          </cell>
          <cell r="H4289">
            <v>695147</v>
          </cell>
        </row>
        <row r="4290">
          <cell r="B4290" t="str">
            <v>AF.33335</v>
          </cell>
          <cell r="C4290" t="str">
            <v>BT daàm caàu ôû döôùi nöôùc thi coâng baèng phöông phaùp ñuùc haãng, vöõa BT ñaù 1x2 maùc 300, SN=14÷17cm</v>
          </cell>
          <cell r="D4290" t="str">
            <v>m³</v>
          </cell>
          <cell r="E4290">
            <v>1</v>
          </cell>
          <cell r="F4290">
            <v>559099</v>
          </cell>
          <cell r="G4290">
            <v>840037</v>
          </cell>
          <cell r="H4290">
            <v>695147</v>
          </cell>
        </row>
        <row r="4291">
          <cell r="B4291" t="str">
            <v>AF.34110</v>
          </cell>
          <cell r="C4291" t="str">
            <v>BT moái noái baûn daàm doïc, thi coâng baèng phöông phaùp ñuùc ñaåy, ñuùc haãng</v>
          </cell>
          <cell r="D4291" t="str">
            <v>m³</v>
          </cell>
          <cell r="E4291">
            <v>1</v>
          </cell>
          <cell r="G4291">
            <v>59517</v>
          </cell>
          <cell r="H4291">
            <v>184499</v>
          </cell>
        </row>
        <row r="4292">
          <cell r="B4292" t="str">
            <v>AF.34112</v>
          </cell>
          <cell r="C4292" t="str">
            <v>BT moái noái baûn daàm doïc, thi coâng baèng phöông phaùp ñuùc ñaåy, ñuùc haãng, ñaù 1x2 M150, SN=14÷17cm</v>
          </cell>
          <cell r="D4292" t="str">
            <v>m³</v>
          </cell>
          <cell r="E4292">
            <v>1</v>
          </cell>
          <cell r="F4292">
            <v>402603</v>
          </cell>
          <cell r="G4292">
            <v>59517</v>
          </cell>
          <cell r="H4292">
            <v>184499</v>
          </cell>
        </row>
        <row r="4293">
          <cell r="B4293" t="str">
            <v>AF.34113</v>
          </cell>
          <cell r="C4293" t="str">
            <v>BT moái noái baûn daàm doïc, thi coâng baèng phöông phaùp ñuùc ñaåy, ñuùc haãng, ñaù 1x2 maùc 200, SN=14÷17cm</v>
          </cell>
          <cell r="D4293" t="str">
            <v>m³</v>
          </cell>
          <cell r="E4293">
            <v>1</v>
          </cell>
          <cell r="F4293">
            <v>455038</v>
          </cell>
          <cell r="G4293">
            <v>59517</v>
          </cell>
          <cell r="H4293">
            <v>184499</v>
          </cell>
        </row>
        <row r="4294">
          <cell r="B4294" t="str">
            <v>AF.34114</v>
          </cell>
          <cell r="C4294" t="str">
            <v>BT moái noái baûn daàm doïc, thi coâng baèng phöông phaùp ñuùc ñaåy, ñuùc haãng, ñaù 1x2 maùc 250, SN=14÷17cm</v>
          </cell>
          <cell r="D4294" t="str">
            <v>m³</v>
          </cell>
          <cell r="E4294">
            <v>1</v>
          </cell>
          <cell r="F4294">
            <v>512485</v>
          </cell>
          <cell r="G4294">
            <v>59517</v>
          </cell>
          <cell r="H4294">
            <v>184499</v>
          </cell>
        </row>
        <row r="4295">
          <cell r="B4295" t="str">
            <v>AF.34115</v>
          </cell>
          <cell r="C4295" t="str">
            <v>BT moái noái baûn daàm doïc, thi coâng baèng phöông phaùp ñuùc ñaåy, ñuùc haãng, ñaù 1x2 maùc 300, SN=14÷17cm</v>
          </cell>
          <cell r="D4295" t="str">
            <v>m³</v>
          </cell>
          <cell r="E4295">
            <v>1</v>
          </cell>
          <cell r="F4295">
            <v>548906</v>
          </cell>
          <cell r="G4295">
            <v>59517</v>
          </cell>
          <cell r="H4295">
            <v>184499</v>
          </cell>
        </row>
        <row r="4296">
          <cell r="B4296" t="str">
            <v>AF.34120</v>
          </cell>
          <cell r="C4296" t="str">
            <v>BT daàm, thi coâng baèng phöông phaùp ñuùc ñaåy, ñuùc haãng</v>
          </cell>
          <cell r="D4296" t="str">
            <v>m³</v>
          </cell>
          <cell r="E4296">
            <v>1</v>
          </cell>
          <cell r="G4296">
            <v>62918</v>
          </cell>
          <cell r="H4296">
            <v>184499</v>
          </cell>
        </row>
        <row r="4297">
          <cell r="B4297" t="str">
            <v>AF.34122</v>
          </cell>
          <cell r="C4297" t="str">
            <v>BT daàm, thi coâng baèng phöông phaùp ñuùc ñaåy, ñuùc haãng, ñaù 1x2 M150, SN=14÷17cm</v>
          </cell>
          <cell r="D4297" t="str">
            <v>m³</v>
          </cell>
          <cell r="E4297">
            <v>1</v>
          </cell>
          <cell r="F4297">
            <v>402603</v>
          </cell>
          <cell r="G4297">
            <v>62918</v>
          </cell>
          <cell r="H4297">
            <v>184499</v>
          </cell>
        </row>
        <row r="4298">
          <cell r="B4298" t="str">
            <v>AF.34123</v>
          </cell>
          <cell r="C4298" t="str">
            <v>BT daàm, thi coâng baèng phöông phaùp ñuùc ñaåy, ñuùc haãng, ñaù 1x2 maùc 200, SN=14÷17cm</v>
          </cell>
          <cell r="D4298" t="str">
            <v>m³</v>
          </cell>
          <cell r="E4298">
            <v>1</v>
          </cell>
          <cell r="F4298">
            <v>455038</v>
          </cell>
          <cell r="G4298">
            <v>62918</v>
          </cell>
          <cell r="H4298">
            <v>184499</v>
          </cell>
        </row>
        <row r="4299">
          <cell r="B4299" t="str">
            <v>AF.34124</v>
          </cell>
          <cell r="C4299" t="str">
            <v>BT daàm, thi coâng baèng phöông phaùp ñuùc ñaåy, ñuùc haãng, ñaù 1x2 maùc 250, SN=14÷17cm</v>
          </cell>
          <cell r="D4299" t="str">
            <v>m³</v>
          </cell>
          <cell r="E4299">
            <v>1</v>
          </cell>
          <cell r="F4299">
            <v>512485</v>
          </cell>
          <cell r="G4299">
            <v>62918</v>
          </cell>
          <cell r="H4299">
            <v>184499</v>
          </cell>
        </row>
        <row r="4300">
          <cell r="B4300" t="str">
            <v>AF.34125</v>
          </cell>
          <cell r="C4300" t="str">
            <v>BT daàm, thi coâng baèng phöông phaùp ñuùc ñaåy, ñuùc haãng, ñaù 1x2 maùc 300, SN=14÷17cm</v>
          </cell>
          <cell r="D4300" t="str">
            <v>m³</v>
          </cell>
          <cell r="E4300">
            <v>1</v>
          </cell>
          <cell r="F4300">
            <v>548906</v>
          </cell>
          <cell r="G4300">
            <v>62918</v>
          </cell>
          <cell r="H4300">
            <v>184499</v>
          </cell>
        </row>
        <row r="4301">
          <cell r="B4301" t="str">
            <v>AF.34212</v>
          </cell>
          <cell r="C4301" t="str">
            <v>BT maùi bôø keânh möông, thi coâng baèng phöông phaùp ñuùc ñaåy, ñuùc haãng, vöõa BT ñaù 1x2 maùc 150, SN=14÷17cm</v>
          </cell>
          <cell r="D4301" t="str">
            <v>m³</v>
          </cell>
          <cell r="E4301">
            <v>1</v>
          </cell>
          <cell r="F4301">
            <v>399283</v>
          </cell>
          <cell r="G4301">
            <v>76522</v>
          </cell>
          <cell r="H4301">
            <v>77052</v>
          </cell>
        </row>
        <row r="4302">
          <cell r="B4302" t="str">
            <v>AF.34213</v>
          </cell>
          <cell r="C4302" t="str">
            <v>BT maùi bôø keânh möông, thi coâng baèng phöông phaùp ñuùc ñaåy, ñuùc haãng, vöõa BT ñaù 1x2 maùc 200, SN=14÷17cm</v>
          </cell>
          <cell r="D4302" t="str">
            <v>m³</v>
          </cell>
          <cell r="E4302">
            <v>1</v>
          </cell>
          <cell r="F4302">
            <v>461762</v>
          </cell>
          <cell r="G4302">
            <v>76522</v>
          </cell>
          <cell r="H4302">
            <v>77052</v>
          </cell>
        </row>
        <row r="4303">
          <cell r="B4303" t="str">
            <v>AF.34214</v>
          </cell>
          <cell r="C4303" t="str">
            <v>BT maùi bôø keânh möông, thi coâng baèng phöông phaùp ñuùc ñaåy, ñuùc haãng, vöõa BT ñaù 1x2 maùc 250, SN=14÷17cm</v>
          </cell>
          <cell r="D4303" t="str">
            <v>m³</v>
          </cell>
          <cell r="E4303">
            <v>1</v>
          </cell>
          <cell r="F4303">
            <v>520053</v>
          </cell>
          <cell r="G4303">
            <v>76522</v>
          </cell>
          <cell r="H4303">
            <v>77052</v>
          </cell>
        </row>
        <row r="4304">
          <cell r="B4304" t="str">
            <v>AF.34215</v>
          </cell>
          <cell r="C4304" t="str">
            <v>BT maùi bôø keânh möông, thi coâng baèng phöông phaùp ñuùc ñaåy, ñuùc haãng, vöõa BT ñaù 1x2 maùc 300, SN=14÷17cm</v>
          </cell>
          <cell r="D4304" t="str">
            <v>m³</v>
          </cell>
          <cell r="E4304">
            <v>1</v>
          </cell>
          <cell r="F4304">
            <v>557019</v>
          </cell>
          <cell r="G4304">
            <v>76522</v>
          </cell>
          <cell r="H4304">
            <v>77052</v>
          </cell>
        </row>
        <row r="4306">
          <cell r="B4306" t="str">
            <v>AF.34222</v>
          </cell>
          <cell r="C4306" t="str">
            <v>BT maùi bôø keânh möông, thi coâng baèng phöông phaùp ñuùc ñaåy, ñuùc haãng, vöõa BT ñaù 2x4 maùc 150, SN=14÷17cm</v>
          </cell>
          <cell r="D4306" t="str">
            <v>m³</v>
          </cell>
          <cell r="E4306">
            <v>1</v>
          </cell>
          <cell r="F4306">
            <v>379799</v>
          </cell>
          <cell r="G4306">
            <v>76522</v>
          </cell>
          <cell r="H4306">
            <v>77052</v>
          </cell>
        </row>
        <row r="4307">
          <cell r="B4307" t="str">
            <v>AF.34223</v>
          </cell>
          <cell r="C4307" t="str">
            <v>BT maùi bôø keânh möông, thi coâng baèng phöông phaùp ñuùc ñaåy, ñuùc haãng, vöõa BT ñaù 2x4 maùc 200, SN=14÷17cm</v>
          </cell>
          <cell r="D4307" t="str">
            <v>m³</v>
          </cell>
          <cell r="E4307">
            <v>1</v>
          </cell>
          <cell r="F4307">
            <v>427212</v>
          </cell>
          <cell r="G4307">
            <v>76522</v>
          </cell>
          <cell r="H4307">
            <v>77052</v>
          </cell>
        </row>
        <row r="4308">
          <cell r="B4308" t="str">
            <v>AF.34224</v>
          </cell>
          <cell r="C4308" t="str">
            <v>BT maùi bôø keânh möông, thi coâng baèng phöông phaùp ñuùc ñaåy, ñuùc haãng, vöõa BT ñaù 2x4 maùc 250, SN=14÷17cm</v>
          </cell>
          <cell r="D4308" t="str">
            <v>m³</v>
          </cell>
          <cell r="E4308">
            <v>1</v>
          </cell>
          <cell r="F4308">
            <v>477829</v>
          </cell>
          <cell r="G4308">
            <v>76522</v>
          </cell>
          <cell r="H4308">
            <v>77052</v>
          </cell>
        </row>
        <row r="4309">
          <cell r="B4309" t="str">
            <v>AF.34225</v>
          </cell>
          <cell r="C4309" t="str">
            <v>BT maùi bôø keânh möông, thi coâng baèng phöông phaùp ñuùc ñaåy, ñuùc haãng, vöõa BT ñaù 2x4 maùc 300, SN=14÷17cm</v>
          </cell>
          <cell r="D4309" t="str">
            <v>m³</v>
          </cell>
          <cell r="E4309">
            <v>1</v>
          </cell>
          <cell r="F4309">
            <v>513760</v>
          </cell>
          <cell r="G4309">
            <v>76522</v>
          </cell>
          <cell r="H4309">
            <v>77052</v>
          </cell>
        </row>
        <row r="4311">
          <cell r="B4311" t="str">
            <v>AF.35113</v>
          </cell>
          <cell r="C4311" t="str">
            <v>BT coïc nhoài treân caïn Þcoïc &lt;=1000mm, vöõa BT ñaù 1x2 maùc 200, SN=14÷17cm</v>
          </cell>
          <cell r="D4311" t="str">
            <v>m³</v>
          </cell>
          <cell r="E4311">
            <v>1</v>
          </cell>
          <cell r="F4311">
            <v>520225</v>
          </cell>
          <cell r="G4311">
            <v>43414</v>
          </cell>
          <cell r="H4311">
            <v>288150</v>
          </cell>
        </row>
        <row r="4312">
          <cell r="B4312" t="str">
            <v>AF.35114</v>
          </cell>
          <cell r="C4312" t="str">
            <v>BT coïc nhoài treân caïn Þcoïc &lt;=1000mm, vöõa BT ñaù 1x2 maùc 250, SN=14÷17cm</v>
          </cell>
          <cell r="D4312" t="str">
            <v>m³</v>
          </cell>
          <cell r="E4312">
            <v>1</v>
          </cell>
          <cell r="F4312">
            <v>585448</v>
          </cell>
          <cell r="G4312">
            <v>43414</v>
          </cell>
          <cell r="H4312">
            <v>288150</v>
          </cell>
        </row>
        <row r="4313">
          <cell r="B4313" t="str">
            <v>AF.35115</v>
          </cell>
          <cell r="C4313" t="str">
            <v>BT coïc nhoài treân caïn Þcoïc &lt;=1000mm, vöõa BT ñaù 1x2 maùc 300, SN=14÷17cm</v>
          </cell>
          <cell r="D4313" t="str">
            <v>m³</v>
          </cell>
          <cell r="E4313">
            <v>1</v>
          </cell>
          <cell r="F4313">
            <v>626792</v>
          </cell>
          <cell r="G4313">
            <v>43414</v>
          </cell>
          <cell r="H4313">
            <v>288150</v>
          </cell>
        </row>
        <row r="4314">
          <cell r="B4314" t="str">
            <v>AF.35123</v>
          </cell>
          <cell r="C4314" t="str">
            <v>BT coïc nhoài treân caïn Þcoïc &gt;1000mm, vöõa BT ñaù 1x2 maùc 200, SN=14÷17cm</v>
          </cell>
          <cell r="D4314" t="str">
            <v>m³</v>
          </cell>
          <cell r="E4314">
            <v>1</v>
          </cell>
          <cell r="F4314">
            <v>522350</v>
          </cell>
          <cell r="G4314">
            <v>36704</v>
          </cell>
          <cell r="H4314">
            <v>127662</v>
          </cell>
        </row>
        <row r="4315">
          <cell r="B4315" t="str">
            <v>AF.35124</v>
          </cell>
          <cell r="C4315" t="str">
            <v>BT coïc nhoài treân caïn Þcoïc &gt;1000mm, vöõa BT ñaù 1x2 maùc 250, SN=14÷17cm</v>
          </cell>
          <cell r="D4315" t="str">
            <v>m³</v>
          </cell>
          <cell r="E4315">
            <v>1</v>
          </cell>
          <cell r="F4315">
            <v>587573</v>
          </cell>
          <cell r="G4315">
            <v>36704</v>
          </cell>
          <cell r="H4315">
            <v>127662</v>
          </cell>
        </row>
        <row r="4316">
          <cell r="B4316" t="str">
            <v>AF.35125</v>
          </cell>
          <cell r="C4316" t="str">
            <v>BT coïc nhoài treân caïn Þcoïc &gt;1000mm, vöõa BT ñaù 1x2 maùc 300, SN=14÷17cm</v>
          </cell>
          <cell r="D4316" t="str">
            <v>m³</v>
          </cell>
          <cell r="E4316">
            <v>1</v>
          </cell>
          <cell r="F4316">
            <v>628917</v>
          </cell>
          <cell r="G4316">
            <v>36704</v>
          </cell>
          <cell r="H4316">
            <v>127662</v>
          </cell>
        </row>
        <row r="4318">
          <cell r="B4318" t="str">
            <v>AF.35133</v>
          </cell>
          <cell r="C4318" t="str">
            <v>BT coïc nhoài treân caïn Þcoïc &lt;=1000mm, vöõa BT ñaù 2x4 maùc 200, SN=14÷17cm</v>
          </cell>
          <cell r="D4318" t="str">
            <v>m³</v>
          </cell>
          <cell r="E4318">
            <v>1</v>
          </cell>
          <cell r="F4318">
            <v>521767</v>
          </cell>
          <cell r="G4318">
            <v>43414</v>
          </cell>
          <cell r="H4318">
            <v>236826</v>
          </cell>
        </row>
        <row r="4319">
          <cell r="B4319" t="str">
            <v>AF.35134</v>
          </cell>
          <cell r="C4319" t="str">
            <v>BT coïc nhoài treân caïn Þcoïc &lt;=1000mm, vöõa BT ñaù 2x4 maùc 250, SN=14÷17cm</v>
          </cell>
          <cell r="D4319" t="str">
            <v>m³</v>
          </cell>
          <cell r="E4319">
            <v>1</v>
          </cell>
          <cell r="F4319">
            <v>587183</v>
          </cell>
          <cell r="G4319">
            <v>43414</v>
          </cell>
          <cell r="H4319">
            <v>236826</v>
          </cell>
        </row>
        <row r="4320">
          <cell r="B4320" t="str">
            <v>AF.35135</v>
          </cell>
          <cell r="C4320" t="str">
            <v>BT coïc nhoài treân caïn Þcoïc &lt;=1000mm, vöõa BT ñaù 2x4 maùc 300, SN=14÷17cm</v>
          </cell>
          <cell r="D4320" t="str">
            <v>m³</v>
          </cell>
          <cell r="E4320">
            <v>1</v>
          </cell>
          <cell r="F4320">
            <v>628650</v>
          </cell>
          <cell r="G4320">
            <v>43414</v>
          </cell>
          <cell r="H4320">
            <v>236826</v>
          </cell>
        </row>
        <row r="4321">
          <cell r="B4321" t="str">
            <v>AF.35143</v>
          </cell>
          <cell r="C4321" t="str">
            <v>BT coïc nhoài treân caïn Þcoïc &gt;1000mm, vöõa BT ñaù 2x4 maùc 200, SN=14÷17cm</v>
          </cell>
          <cell r="D4321" t="str">
            <v>m³</v>
          </cell>
          <cell r="E4321">
            <v>1</v>
          </cell>
          <cell r="F4321">
            <v>483697</v>
          </cell>
          <cell r="G4321">
            <v>36704</v>
          </cell>
          <cell r="H4321">
            <v>104923</v>
          </cell>
        </row>
        <row r="4322">
          <cell r="B4322" t="str">
            <v>AF.35144</v>
          </cell>
          <cell r="C4322" t="str">
            <v>BT coïc nhoài treân caïn Þcoïc &gt;1000mm, vöõa BT ñaù 2x4 maùc 250, SN=14÷17cm</v>
          </cell>
          <cell r="D4322" t="str">
            <v>m³</v>
          </cell>
          <cell r="E4322">
            <v>1</v>
          </cell>
          <cell r="F4322">
            <v>540323</v>
          </cell>
          <cell r="G4322">
            <v>36704</v>
          </cell>
          <cell r="H4322">
            <v>104923</v>
          </cell>
        </row>
        <row r="4323">
          <cell r="B4323" t="str">
            <v>AF.35145</v>
          </cell>
          <cell r="C4323" t="str">
            <v>BT coïc nhoài treân caïn Þcoïc &gt;1000mm, vöõa BT ñaù 2x4 maùc 300, SN=14÷17cm</v>
          </cell>
          <cell r="D4323" t="str">
            <v>m³</v>
          </cell>
          <cell r="E4323">
            <v>1</v>
          </cell>
          <cell r="F4323">
            <v>580520</v>
          </cell>
          <cell r="G4323">
            <v>36704</v>
          </cell>
          <cell r="H4323">
            <v>104923</v>
          </cell>
        </row>
        <row r="4325">
          <cell r="B4325" t="str">
            <v>AF.35213</v>
          </cell>
          <cell r="C4325" t="str">
            <v>BT coïc nhoài döôùi nöôùc coù Þcoïc &lt;=1000mm, vöõa BT ñaù 1x2 maùc 200, SN=14÷17cm</v>
          </cell>
          <cell r="D4325" t="str">
            <v>m³</v>
          </cell>
          <cell r="E4325">
            <v>1</v>
          </cell>
          <cell r="F4325">
            <v>521767</v>
          </cell>
          <cell r="G4325">
            <v>52096</v>
          </cell>
          <cell r="H4325">
            <v>585222</v>
          </cell>
        </row>
        <row r="4326">
          <cell r="B4326" t="str">
            <v>AF.35214</v>
          </cell>
          <cell r="C4326" t="str">
            <v>BT coïc nhoài döôùi nöôùc coù Þcoïc &lt;=1000mm, vöõa BT ñaù 1x2 maùc 250, SN=14÷17cm</v>
          </cell>
          <cell r="D4326" t="str">
            <v>m³</v>
          </cell>
          <cell r="E4326">
            <v>1</v>
          </cell>
          <cell r="F4326">
            <v>587183</v>
          </cell>
          <cell r="G4326">
            <v>52096</v>
          </cell>
          <cell r="H4326">
            <v>585222</v>
          </cell>
        </row>
        <row r="4327">
          <cell r="B4327" t="str">
            <v>AF.35215</v>
          </cell>
          <cell r="C4327" t="str">
            <v>BT coïc nhoài döôùi nöôùc coù Þcoïc &lt;=1000mm, vöõa BT ñaù 1x2 maùc 300, SN=14÷17cm</v>
          </cell>
          <cell r="D4327" t="str">
            <v>m³</v>
          </cell>
          <cell r="E4327">
            <v>1</v>
          </cell>
          <cell r="F4327">
            <v>628650</v>
          </cell>
          <cell r="G4327">
            <v>52096</v>
          </cell>
          <cell r="H4327">
            <v>585222</v>
          </cell>
        </row>
        <row r="4328">
          <cell r="B4328" t="str">
            <v>AF.35223</v>
          </cell>
          <cell r="C4328" t="str">
            <v>BT coïc nhoài döôùi nöôùc coù Þcoïc &gt;1000mm, vöõa BT ñaù 1x2 maùc 200, SN=14÷17cm</v>
          </cell>
          <cell r="D4328" t="str">
            <v>m³</v>
          </cell>
          <cell r="E4328">
            <v>1</v>
          </cell>
          <cell r="F4328">
            <v>523899</v>
          </cell>
          <cell r="G4328">
            <v>44203</v>
          </cell>
          <cell r="H4328">
            <v>272749</v>
          </cell>
        </row>
        <row r="4329">
          <cell r="B4329" t="str">
            <v>AF.35224</v>
          </cell>
          <cell r="C4329" t="str">
            <v>BT coïc nhoài döôùi nöôùc coù Þcoïc &gt;1000mm, vöõa BT ñaù 1x2 maùc 250, SN=14÷17cm</v>
          </cell>
          <cell r="D4329" t="str">
            <v>m³</v>
          </cell>
          <cell r="E4329">
            <v>1</v>
          </cell>
          <cell r="F4329">
            <v>589315</v>
          </cell>
          <cell r="G4329">
            <v>44203</v>
          </cell>
          <cell r="H4329">
            <v>272749</v>
          </cell>
        </row>
        <row r="4330">
          <cell r="B4330" t="str">
            <v>AF.35225</v>
          </cell>
          <cell r="C4330" t="str">
            <v>BT coïc nhoài döôùi nöôùc coù Þcoïc &gt;1000mm, vöõa BT ñaù 1x2 maùc 300, SN=14÷17cm</v>
          </cell>
          <cell r="D4330" t="str">
            <v>m³</v>
          </cell>
          <cell r="E4330">
            <v>1</v>
          </cell>
          <cell r="F4330">
            <v>628782</v>
          </cell>
          <cell r="G4330">
            <v>44203</v>
          </cell>
          <cell r="H4330">
            <v>272749</v>
          </cell>
        </row>
        <row r="4332">
          <cell r="B4332" t="str">
            <v>AF.35243</v>
          </cell>
          <cell r="C4332" t="str">
            <v>BT coïc nhoài döôùi nöôùc coù Þcoïc &lt;=1000mm, vöõa BT ñaù 2x4 maùc 200, SN=14÷17cm</v>
          </cell>
          <cell r="D4332" t="str">
            <v>m³</v>
          </cell>
          <cell r="E4332">
            <v>1</v>
          </cell>
          <cell r="F4332">
            <v>482999</v>
          </cell>
          <cell r="G4332">
            <v>52096</v>
          </cell>
          <cell r="H4332">
            <v>522897</v>
          </cell>
        </row>
        <row r="4333">
          <cell r="B4333" t="str">
            <v>AF.35244</v>
          </cell>
          <cell r="C4333" t="str">
            <v>BT coïc nhoài döôùi nöôùc coù Þcoïc &lt;=1000mm, vöõa BT ñaù 2x4 maùc 250, SN=14÷17cm</v>
          </cell>
          <cell r="D4333" t="str">
            <v>m³</v>
          </cell>
          <cell r="E4333">
            <v>1</v>
          </cell>
          <cell r="F4333">
            <v>539793</v>
          </cell>
          <cell r="G4333">
            <v>52096</v>
          </cell>
          <cell r="H4333">
            <v>522897</v>
          </cell>
        </row>
        <row r="4334">
          <cell r="B4334" t="str">
            <v>AF.35245</v>
          </cell>
          <cell r="C4334" t="str">
            <v>BT coïc nhoài döôùi nöôùc coù Þcoïc &lt;=1000mm, vöõa BT ñaù 2x4 maùc 300, SN=14÷17cm</v>
          </cell>
          <cell r="D4334" t="str">
            <v>m³</v>
          </cell>
          <cell r="E4334">
            <v>1</v>
          </cell>
          <cell r="F4334">
            <v>580110</v>
          </cell>
          <cell r="G4334">
            <v>52096</v>
          </cell>
          <cell r="H4334">
            <v>522897</v>
          </cell>
        </row>
        <row r="4335">
          <cell r="B4335" t="str">
            <v>AF.35253</v>
          </cell>
          <cell r="C4335" t="str">
            <v>BT coïc nhoài döôùi nöôùc coù Þcoïc &gt;1000mm, vöõa BT ñaù 2x4 maùc 200, SN=14÷17cm</v>
          </cell>
          <cell r="D4335" t="str">
            <v>m³</v>
          </cell>
          <cell r="E4335">
            <v>1</v>
          </cell>
          <cell r="F4335">
            <v>485131</v>
          </cell>
          <cell r="G4335">
            <v>44203</v>
          </cell>
          <cell r="H4335">
            <v>245195</v>
          </cell>
        </row>
        <row r="4336">
          <cell r="B4336" t="str">
            <v>AF.35254</v>
          </cell>
          <cell r="C4336" t="str">
            <v>BT coïc nhoài döôùi nöôùc coù Þcoïc &gt;1000mm, vöõa BT ñaù 2x4 maùc 250, SN=14÷17cm</v>
          </cell>
          <cell r="D4336" t="str">
            <v>m³</v>
          </cell>
          <cell r="E4336">
            <v>1</v>
          </cell>
          <cell r="F4336">
            <v>541924</v>
          </cell>
          <cell r="G4336">
            <v>44203</v>
          </cell>
          <cell r="H4336">
            <v>245195</v>
          </cell>
        </row>
        <row r="4337">
          <cell r="B4337" t="str">
            <v>AF.35255</v>
          </cell>
          <cell r="C4337" t="str">
            <v>BT coïc nhoài döôùi nöôùc coù Þcoïc &gt;1000mm, vöõa BT ñaù 2x4 maùc 300, SN=14÷17cm</v>
          </cell>
          <cell r="D4337" t="str">
            <v>m³</v>
          </cell>
          <cell r="E4337">
            <v>1</v>
          </cell>
          <cell r="F4337">
            <v>582241</v>
          </cell>
          <cell r="G4337">
            <v>44203</v>
          </cell>
          <cell r="H4337">
            <v>245195</v>
          </cell>
        </row>
        <row r="4339">
          <cell r="B4339" t="str">
            <v>AF.35313</v>
          </cell>
          <cell r="C4339" t="str">
            <v>BT coïc töôøng Barrette, vöõa BT ñaù 1x2 maùc 200, SN=14÷17cm</v>
          </cell>
          <cell r="D4339" t="str">
            <v>m³</v>
          </cell>
          <cell r="E4339">
            <v>1</v>
          </cell>
          <cell r="F4339">
            <v>523290</v>
          </cell>
          <cell r="G4339">
            <v>47360</v>
          </cell>
          <cell r="H4339">
            <v>134957</v>
          </cell>
        </row>
        <row r="4340">
          <cell r="B4340" t="str">
            <v>AF.35314</v>
          </cell>
          <cell r="C4340" t="str">
            <v>BT coïc töôøng Barrette, vöõa BT ñaù 1x2 maùc 250, SN=14÷17cm</v>
          </cell>
          <cell r="D4340" t="str">
            <v>m³</v>
          </cell>
          <cell r="E4340">
            <v>1</v>
          </cell>
          <cell r="F4340">
            <v>588706</v>
          </cell>
          <cell r="G4340">
            <v>47360</v>
          </cell>
          <cell r="H4340">
            <v>134957</v>
          </cell>
        </row>
        <row r="4341">
          <cell r="B4341" t="str">
            <v>AF.35315</v>
          </cell>
          <cell r="C4341" t="str">
            <v>BT coïc töôøng Barrette, vöõa BT ñaù 1x2 maùc 300, SN=14÷17cm</v>
          </cell>
          <cell r="D4341" t="str">
            <v>m³</v>
          </cell>
          <cell r="E4341">
            <v>1</v>
          </cell>
          <cell r="F4341">
            <v>630173</v>
          </cell>
          <cell r="G4341">
            <v>47360</v>
          </cell>
          <cell r="H4341">
            <v>134957</v>
          </cell>
        </row>
        <row r="4343">
          <cell r="B4343" t="str">
            <v>AF.35363</v>
          </cell>
          <cell r="C4343" t="str">
            <v>BT coïc töôøng Barrette, vöõa BT ñaù 2x4 maùc 200, SN=14÷17cm</v>
          </cell>
          <cell r="D4343" t="str">
            <v>m³</v>
          </cell>
          <cell r="E4343">
            <v>1</v>
          </cell>
          <cell r="F4343">
            <v>484522</v>
          </cell>
          <cell r="G4343">
            <v>47360</v>
          </cell>
          <cell r="H4343">
            <v>134957</v>
          </cell>
        </row>
        <row r="4344">
          <cell r="B4344" t="str">
            <v>AF.35364</v>
          </cell>
          <cell r="C4344" t="str">
            <v>BT coïc töôøng Barrette, vöõa BT ñaù 2x4 maùc 250, SN=14÷17cm</v>
          </cell>
          <cell r="D4344" t="str">
            <v>m³</v>
          </cell>
          <cell r="E4344">
            <v>1</v>
          </cell>
          <cell r="F4344">
            <v>541315</v>
          </cell>
          <cell r="G4344">
            <v>47360</v>
          </cell>
          <cell r="H4344">
            <v>134957</v>
          </cell>
        </row>
        <row r="4345">
          <cell r="B4345" t="str">
            <v>AF.35365</v>
          </cell>
          <cell r="C4345" t="str">
            <v>BT coïc töôøng Barrette, vöõa BT ñaù 2x4 maùc 300, SN=14÷17cm</v>
          </cell>
          <cell r="D4345" t="str">
            <v>m³</v>
          </cell>
          <cell r="E4345">
            <v>1</v>
          </cell>
          <cell r="F4345">
            <v>581632</v>
          </cell>
          <cell r="G4345">
            <v>47360</v>
          </cell>
          <cell r="H4345">
            <v>134957</v>
          </cell>
        </row>
        <row r="4347">
          <cell r="B4347" t="str">
            <v>AF.36110</v>
          </cell>
          <cell r="C4347" t="str">
            <v>BT toaøn tieát dieän haàm ngang</v>
          </cell>
          <cell r="D4347" t="str">
            <v>m³</v>
          </cell>
          <cell r="E4347">
            <v>1</v>
          </cell>
          <cell r="F4347">
            <v>30424</v>
          </cell>
          <cell r="G4347">
            <v>166987</v>
          </cell>
          <cell r="H4347">
            <v>126913</v>
          </cell>
        </row>
        <row r="4348">
          <cell r="B4348" t="str">
            <v>AF.36112</v>
          </cell>
          <cell r="C4348" t="str">
            <v>BT toaøn tieát dieän haàm ngang, ñaù 1x2 M150, SN=14÷17cm</v>
          </cell>
          <cell r="D4348" t="str">
            <v>m³</v>
          </cell>
          <cell r="E4348">
            <v>1</v>
          </cell>
          <cell r="F4348">
            <v>433660</v>
          </cell>
          <cell r="G4348">
            <v>166987</v>
          </cell>
          <cell r="H4348">
            <v>152441</v>
          </cell>
        </row>
        <row r="4349">
          <cell r="B4349" t="str">
            <v>AF.36113</v>
          </cell>
          <cell r="C4349" t="str">
            <v>BT toaøn tieát dieän haàm ngang, ñaù 1x2 maùc 200, SN=14÷17cm</v>
          </cell>
          <cell r="D4349" t="str">
            <v>m³</v>
          </cell>
          <cell r="E4349">
            <v>1</v>
          </cell>
          <cell r="F4349">
            <v>493898</v>
          </cell>
          <cell r="G4349">
            <v>166987</v>
          </cell>
          <cell r="H4349">
            <v>152441</v>
          </cell>
        </row>
        <row r="4350">
          <cell r="B4350" t="str">
            <v>AF.36114</v>
          </cell>
          <cell r="C4350" t="str">
            <v>BT toaøn tieát dieän haàm ngang, ñaù 1x2 maùc 250, SN=14÷17cm</v>
          </cell>
          <cell r="D4350" t="str">
            <v>m³</v>
          </cell>
          <cell r="E4350">
            <v>1</v>
          </cell>
          <cell r="F4350">
            <v>552766</v>
          </cell>
          <cell r="G4350">
            <v>166987</v>
          </cell>
          <cell r="H4350">
            <v>152441</v>
          </cell>
        </row>
        <row r="4351">
          <cell r="B4351" t="str">
            <v>AF.36115</v>
          </cell>
          <cell r="C4351" t="str">
            <v>BT toaøn tieát dieän haàm ngang, ñaù 1x2 maùc 300, SN=14÷17cm</v>
          </cell>
          <cell r="D4351" t="str">
            <v>m³</v>
          </cell>
          <cell r="E4351">
            <v>1</v>
          </cell>
          <cell r="F4351">
            <v>590098</v>
          </cell>
          <cell r="G4351">
            <v>166987</v>
          </cell>
          <cell r="H4351">
            <v>152441</v>
          </cell>
        </row>
        <row r="4352">
          <cell r="B4352" t="str">
            <v>AF.36120</v>
          </cell>
          <cell r="C4352" t="str">
            <v>BT neàn haàm</v>
          </cell>
          <cell r="D4352" t="str">
            <v>m³</v>
          </cell>
          <cell r="E4352">
            <v>1</v>
          </cell>
          <cell r="F4352">
            <v>29689</v>
          </cell>
          <cell r="G4352">
            <v>49314</v>
          </cell>
          <cell r="H4352">
            <v>111519</v>
          </cell>
        </row>
        <row r="4353">
          <cell r="B4353" t="str">
            <v>AF.36122</v>
          </cell>
          <cell r="C4353" t="str">
            <v>BT neàn haàm, ñaù 1x2 M150, SN=14÷17cm</v>
          </cell>
          <cell r="D4353" t="str">
            <v>m³</v>
          </cell>
          <cell r="E4353">
            <v>1</v>
          </cell>
          <cell r="F4353">
            <v>427053</v>
          </cell>
          <cell r="G4353">
            <v>49314</v>
          </cell>
          <cell r="H4353">
            <v>111519</v>
          </cell>
        </row>
        <row r="4354">
          <cell r="B4354" t="str">
            <v>AF.36123</v>
          </cell>
          <cell r="C4354" t="str">
            <v>BT neàn haàm, ñaù 1x2 maùc 200, SN=14÷17cm</v>
          </cell>
          <cell r="D4354" t="str">
            <v>m³</v>
          </cell>
          <cell r="E4354">
            <v>1</v>
          </cell>
          <cell r="F4354">
            <v>486561</v>
          </cell>
          <cell r="G4354">
            <v>49314</v>
          </cell>
          <cell r="H4354">
            <v>111519</v>
          </cell>
        </row>
        <row r="4355">
          <cell r="B4355" t="str">
            <v>AF.36124</v>
          </cell>
          <cell r="C4355" t="str">
            <v>BT neàn haàm, ñaù 1x2 maùc 250, SN=14÷17cm</v>
          </cell>
          <cell r="D4355" t="str">
            <v>m³</v>
          </cell>
          <cell r="E4355">
            <v>1</v>
          </cell>
          <cell r="F4355">
            <v>544577</v>
          </cell>
          <cell r="G4355">
            <v>49314</v>
          </cell>
          <cell r="H4355">
            <v>131904</v>
          </cell>
        </row>
        <row r="4356">
          <cell r="B4356" t="str">
            <v>AF.36125</v>
          </cell>
          <cell r="C4356" t="str">
            <v>BT neàn haàm, ñaù 1x2 maùc 300, SN=14÷17cm</v>
          </cell>
          <cell r="D4356" t="str">
            <v>m³</v>
          </cell>
          <cell r="E4356">
            <v>1</v>
          </cell>
          <cell r="F4356">
            <v>581358</v>
          </cell>
          <cell r="G4356">
            <v>49314</v>
          </cell>
          <cell r="H4356">
            <v>131904</v>
          </cell>
        </row>
        <row r="4357">
          <cell r="B4357" t="str">
            <v>AF.36130</v>
          </cell>
          <cell r="C4357" t="str">
            <v>BT töôøng haàm</v>
          </cell>
          <cell r="D4357" t="str">
            <v>m³</v>
          </cell>
          <cell r="E4357">
            <v>1</v>
          </cell>
          <cell r="F4357">
            <v>32336</v>
          </cell>
          <cell r="G4357">
            <v>113932</v>
          </cell>
          <cell r="H4357">
            <v>131904</v>
          </cell>
        </row>
        <row r="4358">
          <cell r="B4358" t="str">
            <v>AF.36132</v>
          </cell>
          <cell r="C4358" t="str">
            <v>BT töôøng haàm, ñaù 1x2 M150, SN=14÷17cm</v>
          </cell>
          <cell r="D4358" t="str">
            <v>m³</v>
          </cell>
          <cell r="E4358">
            <v>1</v>
          </cell>
          <cell r="F4358">
            <v>435572</v>
          </cell>
          <cell r="G4358">
            <v>113932</v>
          </cell>
          <cell r="H4358">
            <v>131904</v>
          </cell>
        </row>
        <row r="4359">
          <cell r="B4359" t="str">
            <v>AF.36133</v>
          </cell>
          <cell r="C4359" t="str">
            <v>BT töôøng haàm, ñaù 1x2 maùc 200, SN=14÷17cm</v>
          </cell>
          <cell r="D4359" t="str">
            <v>m³</v>
          </cell>
          <cell r="E4359">
            <v>1</v>
          </cell>
          <cell r="F4359">
            <v>494955</v>
          </cell>
          <cell r="G4359">
            <v>113932</v>
          </cell>
          <cell r="H4359">
            <v>131904</v>
          </cell>
        </row>
        <row r="4360">
          <cell r="B4360" t="str">
            <v>AF.36134</v>
          </cell>
          <cell r="C4360" t="str">
            <v>BT töôøng haàm, ñaù 1x2 maùc 250, SN=14÷17cm</v>
          </cell>
          <cell r="D4360" t="str">
            <v>m³</v>
          </cell>
          <cell r="E4360">
            <v>1</v>
          </cell>
          <cell r="F4360">
            <v>553823</v>
          </cell>
          <cell r="G4360">
            <v>113932</v>
          </cell>
          <cell r="H4360">
            <v>131904</v>
          </cell>
        </row>
        <row r="4361">
          <cell r="B4361" t="str">
            <v>AF.36135</v>
          </cell>
          <cell r="C4361" t="str">
            <v>BT töôøng haàm, ñaù 1x2 maùc 300, SN=14÷17cm</v>
          </cell>
          <cell r="D4361" t="str">
            <v>m³</v>
          </cell>
          <cell r="E4361">
            <v>1</v>
          </cell>
          <cell r="F4361">
            <v>591155</v>
          </cell>
          <cell r="G4361">
            <v>113932</v>
          </cell>
          <cell r="H4361">
            <v>131904</v>
          </cell>
        </row>
        <row r="4362">
          <cell r="B4362" t="str">
            <v>AF.36140</v>
          </cell>
          <cell r="C4362" t="str">
            <v>BT voøm haàm</v>
          </cell>
          <cell r="D4362" t="str">
            <v>m³</v>
          </cell>
          <cell r="E4362">
            <v>1</v>
          </cell>
          <cell r="F4362">
            <v>29990</v>
          </cell>
          <cell r="G4362">
            <v>219489</v>
          </cell>
          <cell r="H4362">
            <v>169259</v>
          </cell>
        </row>
        <row r="4363">
          <cell r="B4363" t="str">
            <v>AF.36142</v>
          </cell>
          <cell r="C4363" t="str">
            <v>BT voøm haàm, ñaù 1x2 M150, SN=14÷17cm</v>
          </cell>
          <cell r="D4363" t="str">
            <v>m³</v>
          </cell>
          <cell r="E4363">
            <v>1</v>
          </cell>
          <cell r="F4363">
            <v>433226</v>
          </cell>
          <cell r="G4363">
            <v>219489</v>
          </cell>
          <cell r="H4363">
            <v>169259</v>
          </cell>
        </row>
        <row r="4364">
          <cell r="B4364" t="str">
            <v>AF.36143</v>
          </cell>
          <cell r="C4364" t="str">
            <v>BT voøm haàm, ñaù 1x2 maùc 200, SN=14÷17cm</v>
          </cell>
          <cell r="D4364" t="str">
            <v>m³</v>
          </cell>
          <cell r="E4364">
            <v>1</v>
          </cell>
          <cell r="F4364">
            <v>493690</v>
          </cell>
          <cell r="G4364">
            <v>219489</v>
          </cell>
          <cell r="H4364">
            <v>169259</v>
          </cell>
        </row>
        <row r="4365">
          <cell r="B4365" t="str">
            <v>AF.36144</v>
          </cell>
          <cell r="C4365" t="str">
            <v>BT voøm haàm, ñaù 1x2 maùc 250, SN=14÷17cm</v>
          </cell>
          <cell r="D4365" t="str">
            <v>m³</v>
          </cell>
          <cell r="E4365">
            <v>1</v>
          </cell>
          <cell r="F4365">
            <v>552558</v>
          </cell>
          <cell r="G4365">
            <v>219489</v>
          </cell>
          <cell r="H4365">
            <v>169259</v>
          </cell>
        </row>
        <row r="4366">
          <cell r="B4366" t="str">
            <v>AF.36145</v>
          </cell>
          <cell r="C4366" t="str">
            <v>BT voøm haàm, ñaù 1x2 maùc 300, SN=14÷17cm</v>
          </cell>
          <cell r="D4366" t="str">
            <v>m³</v>
          </cell>
          <cell r="E4366">
            <v>1</v>
          </cell>
          <cell r="F4366">
            <v>589890</v>
          </cell>
          <cell r="G4366">
            <v>219489</v>
          </cell>
          <cell r="H4366">
            <v>169259</v>
          </cell>
        </row>
        <row r="4367">
          <cell r="B4367" t="str">
            <v>AF.36210</v>
          </cell>
          <cell r="C4367" t="str">
            <v>BT haàm ñöùng</v>
          </cell>
          <cell r="D4367" t="str">
            <v>m³</v>
          </cell>
          <cell r="E4367">
            <v>1</v>
          </cell>
          <cell r="F4367">
            <v>636</v>
          </cell>
          <cell r="G4367">
            <v>240320</v>
          </cell>
          <cell r="H4367">
            <v>112544</v>
          </cell>
        </row>
        <row r="4368">
          <cell r="B4368" t="str">
            <v>AF.36212</v>
          </cell>
          <cell r="C4368" t="str">
            <v>BT haàm ñöùng, ñaù 1x2 M150, SN=14÷17cm</v>
          </cell>
          <cell r="D4368" t="str">
            <v>m³</v>
          </cell>
          <cell r="E4368">
            <v>1</v>
          </cell>
          <cell r="F4368">
            <v>399919</v>
          </cell>
          <cell r="G4368">
            <v>240320</v>
          </cell>
          <cell r="H4368">
            <v>112544</v>
          </cell>
        </row>
        <row r="4369">
          <cell r="B4369" t="str">
            <v>AF.36213</v>
          </cell>
          <cell r="C4369" t="str">
            <v>BT haàm ñöùng, ñaù 1x2 maùc 200, SN=14÷17cm</v>
          </cell>
          <cell r="D4369" t="str">
            <v>m³</v>
          </cell>
          <cell r="E4369">
            <v>1</v>
          </cell>
          <cell r="F4369">
            <v>462175</v>
          </cell>
          <cell r="G4369">
            <v>240320</v>
          </cell>
          <cell r="H4369">
            <v>112544</v>
          </cell>
        </row>
        <row r="4370">
          <cell r="B4370" t="str">
            <v>AF.36214</v>
          </cell>
          <cell r="C4370" t="str">
            <v>BT haàm ñöùng, ñaù 1x2 maùc 250, SN=14÷17cm</v>
          </cell>
          <cell r="D4370" t="str">
            <v>m³</v>
          </cell>
          <cell r="E4370">
            <v>1</v>
          </cell>
          <cell r="F4370">
            <v>520466</v>
          </cell>
          <cell r="G4370">
            <v>240320</v>
          </cell>
          <cell r="H4370">
            <v>112544</v>
          </cell>
        </row>
        <row r="4371">
          <cell r="B4371" t="str">
            <v>AF.36215</v>
          </cell>
          <cell r="C4371" t="str">
            <v>BT haàm ñöùng, ñaù 1x2 maùc 300, SN=14÷17cm</v>
          </cell>
          <cell r="D4371" t="str">
            <v>m³</v>
          </cell>
          <cell r="E4371">
            <v>1</v>
          </cell>
          <cell r="F4371">
            <v>557432</v>
          </cell>
          <cell r="G4371">
            <v>240320</v>
          </cell>
          <cell r="H4371">
            <v>112544</v>
          </cell>
        </row>
        <row r="4372">
          <cell r="B4372" t="str">
            <v>AF.36310</v>
          </cell>
          <cell r="C4372" t="str">
            <v>BT haàm nghieâng</v>
          </cell>
          <cell r="D4372" t="str">
            <v>m³</v>
          </cell>
          <cell r="E4372">
            <v>1</v>
          </cell>
          <cell r="F4372">
            <v>28193</v>
          </cell>
          <cell r="G4372">
            <v>278411</v>
          </cell>
          <cell r="H4372">
            <v>122384</v>
          </cell>
        </row>
        <row r="4373">
          <cell r="B4373" t="str">
            <v>AF.36312</v>
          </cell>
          <cell r="C4373" t="str">
            <v>BT haàm nghieâng, ñaù 1x2 M150, SN=14÷17cm</v>
          </cell>
          <cell r="D4373" t="str">
            <v>m³</v>
          </cell>
          <cell r="E4373">
            <v>1</v>
          </cell>
          <cell r="F4373">
            <v>431429</v>
          </cell>
          <cell r="G4373">
            <v>278411</v>
          </cell>
          <cell r="H4373">
            <v>122384</v>
          </cell>
        </row>
        <row r="4374">
          <cell r="B4374" t="str">
            <v>AF.36313</v>
          </cell>
          <cell r="C4374" t="str">
            <v>BT haàm nghieâng, ñaù 1x2 maùc 200, SN=14÷17cm</v>
          </cell>
          <cell r="D4374" t="str">
            <v>m³</v>
          </cell>
          <cell r="E4374">
            <v>1</v>
          </cell>
          <cell r="F4374">
            <v>490827</v>
          </cell>
          <cell r="G4374">
            <v>278411</v>
          </cell>
          <cell r="H4374">
            <v>122384</v>
          </cell>
        </row>
        <row r="4375">
          <cell r="B4375" t="str">
            <v>AF.36314</v>
          </cell>
          <cell r="C4375" t="str">
            <v>BT haàm nghieâng, ñaù 1x2 maùc 250, SN=14÷17cm</v>
          </cell>
          <cell r="D4375" t="str">
            <v>m³</v>
          </cell>
          <cell r="E4375">
            <v>1</v>
          </cell>
          <cell r="F4375">
            <v>549696</v>
          </cell>
          <cell r="G4375">
            <v>278411</v>
          </cell>
          <cell r="H4375">
            <v>122384</v>
          </cell>
        </row>
        <row r="4376">
          <cell r="B4376" t="str">
            <v>AF.36315</v>
          </cell>
          <cell r="C4376" t="str">
            <v>BT haàm nghieâng, ñaù 1x2 maùc 300, SN=14÷17cm</v>
          </cell>
          <cell r="D4376" t="str">
            <v>m³</v>
          </cell>
          <cell r="E4376">
            <v>1</v>
          </cell>
          <cell r="F4376">
            <v>587028</v>
          </cell>
          <cell r="G4376">
            <v>278411</v>
          </cell>
          <cell r="H4376">
            <v>122384</v>
          </cell>
        </row>
        <row r="4377">
          <cell r="B4377" t="str">
            <v>AF.36410</v>
          </cell>
          <cell r="C4377" t="str">
            <v>BT nuùt haàm</v>
          </cell>
          <cell r="D4377" t="str">
            <v>m³</v>
          </cell>
          <cell r="E4377">
            <v>1</v>
          </cell>
          <cell r="F4377">
            <v>33317</v>
          </cell>
          <cell r="G4377">
            <v>131362</v>
          </cell>
          <cell r="H4377">
            <v>125342</v>
          </cell>
        </row>
        <row r="4378">
          <cell r="B4378" t="str">
            <v>AF.36412</v>
          </cell>
          <cell r="C4378" t="str">
            <v>BT nuùt haàm, ñaù 1x2 M150, SN=14÷17cm</v>
          </cell>
          <cell r="D4378" t="str">
            <v>m³</v>
          </cell>
          <cell r="E4378">
            <v>1</v>
          </cell>
          <cell r="F4378">
            <v>436553</v>
          </cell>
          <cell r="G4378">
            <v>131362</v>
          </cell>
          <cell r="H4378">
            <v>125342</v>
          </cell>
        </row>
        <row r="4379">
          <cell r="B4379" t="str">
            <v>AF.36413</v>
          </cell>
          <cell r="C4379" t="str">
            <v>BT nuùt haàm, ñaù 1x2 maùc 200, SN=14÷17cm</v>
          </cell>
          <cell r="D4379" t="str">
            <v>m³</v>
          </cell>
          <cell r="E4379">
            <v>1</v>
          </cell>
          <cell r="F4379">
            <v>496905</v>
          </cell>
          <cell r="G4379">
            <v>131362</v>
          </cell>
          <cell r="H4379">
            <v>125342</v>
          </cell>
        </row>
        <row r="4380">
          <cell r="B4380" t="str">
            <v>AF.36414</v>
          </cell>
          <cell r="C4380" t="str">
            <v>BT nuùt haàm, ñaù 1x2 maùc 250, SN=14÷17cm</v>
          </cell>
          <cell r="D4380" t="str">
            <v>m³</v>
          </cell>
          <cell r="E4380">
            <v>1</v>
          </cell>
          <cell r="F4380">
            <v>555773</v>
          </cell>
          <cell r="G4380">
            <v>131362</v>
          </cell>
          <cell r="H4380">
            <v>125342</v>
          </cell>
        </row>
        <row r="4381">
          <cell r="B4381" t="str">
            <v>AF.36415</v>
          </cell>
          <cell r="C4381" t="str">
            <v>BT nuùt haàm, ñaù 1x2 maùc 300, SN=14÷17cm</v>
          </cell>
          <cell r="D4381" t="str">
            <v>m³</v>
          </cell>
          <cell r="E4381">
            <v>1</v>
          </cell>
          <cell r="F4381">
            <v>593105</v>
          </cell>
          <cell r="G4381">
            <v>131362</v>
          </cell>
          <cell r="H4381">
            <v>125342</v>
          </cell>
        </row>
        <row r="4382">
          <cell r="B4382" t="str">
            <v>AF.37110</v>
          </cell>
          <cell r="C4382" t="str">
            <v>BT bòt ñaùy treân caïn trong khung vaây baèng vöõa BT</v>
          </cell>
          <cell r="D4382" t="str">
            <v>m³</v>
          </cell>
          <cell r="E4382">
            <v>1</v>
          </cell>
          <cell r="F4382">
            <v>15150</v>
          </cell>
          <cell r="G4382">
            <v>69067</v>
          </cell>
          <cell r="H4382">
            <v>129238</v>
          </cell>
        </row>
        <row r="4383">
          <cell r="B4383" t="str">
            <v>AF.37112</v>
          </cell>
          <cell r="C4383" t="str">
            <v>BT bòt ñaùy treân caïn trong khung vaây baèng vöõa BT, ñaù 1x2 M150, SN=14÷17cm</v>
          </cell>
          <cell r="D4383" t="str">
            <v>m³</v>
          </cell>
          <cell r="E4383">
            <v>1</v>
          </cell>
          <cell r="F4383">
            <v>414433</v>
          </cell>
          <cell r="G4383">
            <v>69067</v>
          </cell>
          <cell r="H4383">
            <v>129238</v>
          </cell>
        </row>
        <row r="4384">
          <cell r="B4384" t="str">
            <v>AF.37113</v>
          </cell>
          <cell r="C4384" t="str">
            <v>BT bòt ñaùy treân caïn trong khung vaây baèng vöõa BT, ñaù 1x2 maùc 200, SN=14÷17cm</v>
          </cell>
          <cell r="D4384" t="str">
            <v>m³</v>
          </cell>
          <cell r="E4384">
            <v>1</v>
          </cell>
          <cell r="F4384">
            <v>476912</v>
          </cell>
          <cell r="G4384">
            <v>69067</v>
          </cell>
          <cell r="H4384">
            <v>129238</v>
          </cell>
        </row>
        <row r="4385">
          <cell r="B4385" t="str">
            <v>AF.37114</v>
          </cell>
          <cell r="C4385" t="str">
            <v>BT bòt ñaùy treân caïn trong khung vaây baèng vöõa BT, ñaù 1x2 maùc 250, SN=14÷17cm</v>
          </cell>
          <cell r="D4385" t="str">
            <v>m³</v>
          </cell>
          <cell r="E4385">
            <v>1</v>
          </cell>
          <cell r="F4385">
            <v>535203</v>
          </cell>
          <cell r="G4385">
            <v>69067</v>
          </cell>
          <cell r="H4385">
            <v>129238</v>
          </cell>
        </row>
        <row r="4386">
          <cell r="B4386" t="str">
            <v>AF.37115</v>
          </cell>
          <cell r="C4386" t="str">
            <v>BT bòt ñaùy treân caïn trong khung vaây baèng vöõa BT, ñaù 1x2 maùc 300, SN=14÷17cm</v>
          </cell>
          <cell r="D4386" t="str">
            <v>m³</v>
          </cell>
          <cell r="E4386">
            <v>1</v>
          </cell>
          <cell r="F4386">
            <v>572169</v>
          </cell>
          <cell r="G4386">
            <v>69067</v>
          </cell>
          <cell r="H4386">
            <v>129238</v>
          </cell>
        </row>
        <row r="4387">
          <cell r="B4387" t="str">
            <v>AF.37120</v>
          </cell>
          <cell r="C4387" t="str">
            <v>BT bòt ñaùy döôùi nöôùc trong khung vaây baèng vöõa BT</v>
          </cell>
          <cell r="D4387" t="str">
            <v>m³</v>
          </cell>
          <cell r="E4387">
            <v>1</v>
          </cell>
          <cell r="F4387">
            <v>15150</v>
          </cell>
          <cell r="G4387">
            <v>76961</v>
          </cell>
          <cell r="H4387">
            <v>179159</v>
          </cell>
        </row>
        <row r="4388">
          <cell r="B4388" t="str">
            <v>AF.37122</v>
          </cell>
          <cell r="C4388" t="str">
            <v>BT bòt ñaùy döôùi nöôùc trong khung vaây baèng vöõa BT, ñaù 1x2 M150, SN=14÷17cm</v>
          </cell>
          <cell r="D4388" t="str">
            <v>m³</v>
          </cell>
          <cell r="E4388">
            <v>1</v>
          </cell>
          <cell r="F4388">
            <v>414433</v>
          </cell>
          <cell r="G4388">
            <v>76961</v>
          </cell>
          <cell r="H4388">
            <v>179159</v>
          </cell>
        </row>
        <row r="4389">
          <cell r="B4389" t="str">
            <v>AF.37123</v>
          </cell>
          <cell r="C4389" t="str">
            <v>BT bòt ñaùy döôùi nöôùc trong khung vaây baèng vöõa BT, ñaù 1x2 maùc 200, SN=14÷17cm</v>
          </cell>
          <cell r="D4389" t="str">
            <v>m³</v>
          </cell>
          <cell r="E4389">
            <v>1</v>
          </cell>
          <cell r="F4389">
            <v>476912</v>
          </cell>
          <cell r="G4389">
            <v>76961</v>
          </cell>
          <cell r="H4389">
            <v>179159</v>
          </cell>
        </row>
        <row r="4390">
          <cell r="B4390" t="str">
            <v>AF.37124</v>
          </cell>
          <cell r="C4390" t="str">
            <v>BT bòt ñaùy döôùi nöôùc trong khung vaây baèng vöõa BT, ñaù 1x2 maùc 250, SN=14÷17cm</v>
          </cell>
          <cell r="D4390" t="str">
            <v>m³</v>
          </cell>
          <cell r="E4390">
            <v>1</v>
          </cell>
          <cell r="F4390">
            <v>535203</v>
          </cell>
          <cell r="G4390">
            <v>76961</v>
          </cell>
          <cell r="H4390">
            <v>179159</v>
          </cell>
        </row>
        <row r="4391">
          <cell r="B4391" t="str">
            <v>AF.37125</v>
          </cell>
          <cell r="C4391" t="str">
            <v>BT bòt ñaùy döôùi nöôùc trong khung vaây baèng vöõa BT, ñaù 1x2 maùc 300, SN=14÷17cm</v>
          </cell>
          <cell r="D4391" t="str">
            <v>m³</v>
          </cell>
          <cell r="E4391">
            <v>1</v>
          </cell>
          <cell r="F4391">
            <v>572169</v>
          </cell>
          <cell r="G4391">
            <v>76961</v>
          </cell>
          <cell r="H4391">
            <v>179159</v>
          </cell>
        </row>
        <row r="4392">
          <cell r="B4392" t="str">
            <v>AF.37210</v>
          </cell>
          <cell r="C4392" t="str">
            <v>BT bòt ñaùy treân caïn trong khung vaây baèng vöõa xi maêng ñoän ñaù hoäc</v>
          </cell>
          <cell r="D4392" t="str">
            <v>m³</v>
          </cell>
          <cell r="E4392">
            <v>1</v>
          </cell>
          <cell r="F4392">
            <v>392805</v>
          </cell>
          <cell r="G4392">
            <v>104154</v>
          </cell>
          <cell r="H4392">
            <v>105121</v>
          </cell>
        </row>
        <row r="4393">
          <cell r="B4393" t="str">
            <v>AF.37212</v>
          </cell>
          <cell r="C4393" t="str">
            <v>BT bòt ñaùy treân caïn trong khung vaây baèng vöõa xi maêng ñoän ñaù hoäc, VXM caùt vaøng M75 - ñoä lôùn ML&gt;2</v>
          </cell>
          <cell r="D4393" t="str">
            <v>m³</v>
          </cell>
          <cell r="E4393">
            <v>1</v>
          </cell>
          <cell r="F4393">
            <v>544530</v>
          </cell>
          <cell r="G4393">
            <v>104154</v>
          </cell>
          <cell r="H4393">
            <v>105121</v>
          </cell>
        </row>
        <row r="4394">
          <cell r="B4394" t="str">
            <v>AF.37213</v>
          </cell>
          <cell r="C4394" t="str">
            <v>BT bòt ñaùy treân caïn trong khung vaây baèng vöõa xi maêng ñoän ñaù hoäc, VXM caùt vaøng M50 - ñoä lôùn ML&gt;2</v>
          </cell>
          <cell r="D4394" t="str">
            <v>m³</v>
          </cell>
          <cell r="E4394">
            <v>1</v>
          </cell>
          <cell r="F4394">
            <v>309654</v>
          </cell>
          <cell r="G4394">
            <v>104154</v>
          </cell>
          <cell r="H4394">
            <v>105121</v>
          </cell>
        </row>
        <row r="4395">
          <cell r="B4395" t="str">
            <v>AF.37214</v>
          </cell>
          <cell r="C4395" t="str">
            <v>BT bòt ñaùy treân caïn trong khung vaây baèng vöõa xi maêng ñoän ñaù hoäc, VXM caùt vaøng M75 - ñoä lôùn ML&gt;2</v>
          </cell>
          <cell r="D4395" t="str">
            <v>m³</v>
          </cell>
          <cell r="E4395">
            <v>1</v>
          </cell>
          <cell r="F4395">
            <v>343559</v>
          </cell>
          <cell r="G4395">
            <v>104154</v>
          </cell>
          <cell r="H4395">
            <v>105121</v>
          </cell>
        </row>
        <row r="4396">
          <cell r="B4396" t="str">
            <v>AF.37215</v>
          </cell>
          <cell r="C4396" t="str">
            <v>BT bòt ñaùy treân caïn trong khung vaây baèng vöõa xi maêng ñoän ñaù hoäc, VXM caùt vaøng M100 - ñoä lôùn ML&gt;2</v>
          </cell>
          <cell r="D4396" t="str">
            <v>m³</v>
          </cell>
          <cell r="E4396">
            <v>1</v>
          </cell>
          <cell r="F4396">
            <v>377121</v>
          </cell>
          <cell r="G4396">
            <v>104154</v>
          </cell>
          <cell r="H4396">
            <v>105121</v>
          </cell>
        </row>
        <row r="4397">
          <cell r="B4397" t="str">
            <v>AF.37220</v>
          </cell>
          <cell r="C4397" t="str">
            <v>BT bòt ñaùy döôùi nöôùc trong khung vaây baèng vöõa xi maêng ñoän ñaù hoäc</v>
          </cell>
          <cell r="D4397" t="str">
            <v>m³</v>
          </cell>
          <cell r="E4397">
            <v>1</v>
          </cell>
          <cell r="F4397">
            <v>425340</v>
          </cell>
          <cell r="G4397">
            <v>119884</v>
          </cell>
          <cell r="H4397">
            <v>126489</v>
          </cell>
        </row>
        <row r="4398">
          <cell r="B4398" t="str">
            <v>AF.37222</v>
          </cell>
          <cell r="C4398" t="str">
            <v>BT bòt ñaùy döôùi nöôùc trong khung vaây baèng vöõa xi maêng ñoän ñaù hoäc, VXM caùt vaøng M75 - ñoä lôùn ML&gt;2</v>
          </cell>
          <cell r="D4398" t="str">
            <v>m³</v>
          </cell>
          <cell r="E4398">
            <v>1</v>
          </cell>
          <cell r="F4398">
            <v>577813</v>
          </cell>
          <cell r="G4398">
            <v>119884</v>
          </cell>
          <cell r="H4398">
            <v>126489</v>
          </cell>
        </row>
        <row r="4399">
          <cell r="B4399" t="str">
            <v>AF.37223</v>
          </cell>
          <cell r="C4399" t="str">
            <v>BT bòt ñaùy döôùi nöôùc trong khung vaây baèng vöõa xi maêng ñoän ñaù hoäc, VXM caùt vaøng M50- ñoä lôùn ML&gt;2</v>
          </cell>
          <cell r="D4399" t="str">
            <v>m³</v>
          </cell>
          <cell r="E4399">
            <v>1</v>
          </cell>
          <cell r="F4399">
            <v>319339</v>
          </cell>
          <cell r="G4399">
            <v>119884</v>
          </cell>
          <cell r="H4399">
            <v>126489</v>
          </cell>
        </row>
        <row r="4400">
          <cell r="B4400" t="str">
            <v>AF.37224</v>
          </cell>
          <cell r="C4400" t="str">
            <v>BT bòt ñaùy döôùi nöôùc trong khung vaây baèng vöõa xi maêng ñoän ñaù hoäc, VXM caùt vaøng M75 - ñoä lôùn ML&gt;2</v>
          </cell>
          <cell r="D4400" t="str">
            <v>m³</v>
          </cell>
          <cell r="E4400">
            <v>1</v>
          </cell>
          <cell r="F4400">
            <v>353411</v>
          </cell>
          <cell r="G4400">
            <v>119884</v>
          </cell>
          <cell r="H4400">
            <v>126489</v>
          </cell>
        </row>
        <row r="4401">
          <cell r="B4401" t="str">
            <v>AF.37225</v>
          </cell>
          <cell r="C4401" t="str">
            <v>BT bòt ñaùy döôùi nöôùc trong khung vaây baèng vöõa xi maêng ñoän ñaù hoäc, VXM caùt vaøng M100 - ñoä lôùn ML&gt;2</v>
          </cell>
          <cell r="D4401" t="str">
            <v>m³</v>
          </cell>
          <cell r="E4401">
            <v>1</v>
          </cell>
          <cell r="F4401">
            <v>387138</v>
          </cell>
          <cell r="G4401">
            <v>119884</v>
          </cell>
          <cell r="H4401">
            <v>126489</v>
          </cell>
        </row>
        <row r="4402">
          <cell r="B4402" t="str">
            <v>AF.37310</v>
          </cell>
          <cell r="C4402" t="str">
            <v>BT ñöôøng laên, saân ñoã, ñoû baèng maùy raûi BT</v>
          </cell>
          <cell r="D4402" t="str">
            <v>m³</v>
          </cell>
          <cell r="E4402">
            <v>1</v>
          </cell>
          <cell r="G4402">
            <v>97089</v>
          </cell>
          <cell r="H4402">
            <v>169935</v>
          </cell>
        </row>
        <row r="4403">
          <cell r="B4403" t="str">
            <v>AF.37312</v>
          </cell>
          <cell r="C4403" t="str">
            <v>BT ñöôøng laên, saân ñoã, ñoû baèng maùy raûi BT, ñaù 1x2 M150, SN=14÷17cm</v>
          </cell>
          <cell r="D4403" t="str">
            <v>m³</v>
          </cell>
          <cell r="E4403">
            <v>1</v>
          </cell>
          <cell r="F4403">
            <v>399312</v>
          </cell>
          <cell r="G4403">
            <v>97089</v>
          </cell>
          <cell r="H4403">
            <v>169935</v>
          </cell>
        </row>
        <row r="4404">
          <cell r="B4404" t="str">
            <v>AF.37313</v>
          </cell>
          <cell r="C4404" t="str">
            <v>BT ñöôøng laên, saân ñoã, ñoû baèng maùy raûi BT, ñaù 1x2 maùc 200, SN=14÷17cm</v>
          </cell>
          <cell r="D4404" t="str">
            <v>m³</v>
          </cell>
          <cell r="E4404">
            <v>1</v>
          </cell>
          <cell r="F4404">
            <v>461792</v>
          </cell>
          <cell r="G4404">
            <v>97089</v>
          </cell>
          <cell r="H4404">
            <v>169935</v>
          </cell>
        </row>
        <row r="4405">
          <cell r="B4405" t="str">
            <v>AF.37314</v>
          </cell>
          <cell r="C4405" t="str">
            <v>BT ñöôøng laên, saân ñoã, ñoû baèng maùy raûi BT, ñaù 1x2 maùc 250, SN=14÷17cm</v>
          </cell>
          <cell r="D4405" t="str">
            <v>m³</v>
          </cell>
          <cell r="E4405">
            <v>1</v>
          </cell>
          <cell r="F4405">
            <v>520102</v>
          </cell>
          <cell r="G4405">
            <v>97089</v>
          </cell>
          <cell r="H4405">
            <v>169935</v>
          </cell>
        </row>
        <row r="4406">
          <cell r="B4406" t="str">
            <v>AF.37315</v>
          </cell>
          <cell r="C4406" t="str">
            <v>BT ñöôøng laên, saân ñoã, ñoû baèng maùy raûi BT, ñaù 1x2 maùc 300, SN=14÷17cm</v>
          </cell>
          <cell r="D4406" t="str">
            <v>m³</v>
          </cell>
          <cell r="E4406">
            <v>1</v>
          </cell>
          <cell r="F4406">
            <v>557065</v>
          </cell>
          <cell r="G4406">
            <v>97089</v>
          </cell>
          <cell r="H4406">
            <v>169935</v>
          </cell>
        </row>
        <row r="4407">
          <cell r="B4407" t="str">
            <v>AF.37410</v>
          </cell>
          <cell r="C4407" t="str">
            <v>Bôm vöõa xi maêng trong oáng luoàn caùp</v>
          </cell>
          <cell r="D4407" t="str">
            <v>m³</v>
          </cell>
          <cell r="E4407">
            <v>1</v>
          </cell>
          <cell r="F4407">
            <v>1924500</v>
          </cell>
          <cell r="G4407">
            <v>1517680</v>
          </cell>
          <cell r="H4407">
            <v>1505940</v>
          </cell>
        </row>
        <row r="4408">
          <cell r="B4408" t="str">
            <v>AF.41112</v>
          </cell>
          <cell r="C4408" t="str">
            <v>BT loùt moùng, laáp ñaày, vöõa BT ñaù 1x2 maùc 150, SN=6÷8cm</v>
          </cell>
          <cell r="D4408" t="str">
            <v>m³</v>
          </cell>
          <cell r="E4408">
            <v>1</v>
          </cell>
          <cell r="F4408">
            <v>394560</v>
          </cell>
          <cell r="G4408">
            <v>13840</v>
          </cell>
          <cell r="H4408">
            <v>26666</v>
          </cell>
        </row>
        <row r="4409">
          <cell r="B4409" t="str">
            <v>AF.41113</v>
          </cell>
          <cell r="C4409" t="str">
            <v>BT loùt moùng, laáp ñaày, vöõa BT ñaù 1x2 maùc 200, SN=6÷8cm</v>
          </cell>
          <cell r="D4409" t="str">
            <v>m³</v>
          </cell>
          <cell r="E4409">
            <v>1</v>
          </cell>
          <cell r="F4409">
            <v>443955</v>
          </cell>
          <cell r="G4409">
            <v>13840</v>
          </cell>
          <cell r="H4409">
            <v>26666</v>
          </cell>
        </row>
        <row r="4410">
          <cell r="B4410" t="str">
            <v>AF.41114</v>
          </cell>
          <cell r="C4410" t="str">
            <v>BT loùt moùng, laáp ñaày, vöõa BT ñaù 1x2 maùc 250, SN=6÷8cm</v>
          </cell>
          <cell r="D4410" t="str">
            <v>m³</v>
          </cell>
          <cell r="E4410">
            <v>1</v>
          </cell>
          <cell r="F4410">
            <v>499893</v>
          </cell>
          <cell r="G4410">
            <v>13840</v>
          </cell>
          <cell r="H4410">
            <v>26666</v>
          </cell>
        </row>
        <row r="4411">
          <cell r="B4411" t="str">
            <v>AF.41115</v>
          </cell>
          <cell r="C4411" t="str">
            <v>BT loùt moùng, laáp ñaày, vöõa BT ñaù 1x2 maùc 300, SN=6÷8cm</v>
          </cell>
          <cell r="D4411" t="str">
            <v>m³</v>
          </cell>
          <cell r="E4411">
            <v>1</v>
          </cell>
          <cell r="F4411">
            <v>534786</v>
          </cell>
          <cell r="G4411">
            <v>13840</v>
          </cell>
          <cell r="H4411">
            <v>26666</v>
          </cell>
        </row>
        <row r="4412">
          <cell r="B4412" t="str">
            <v>AF.41122</v>
          </cell>
          <cell r="C4412" t="str">
            <v>BT baûn ñaùy, vöõa BT ñaù 1x2 maùc 150, SN=6÷8cm</v>
          </cell>
          <cell r="D4412" t="str">
            <v>m³</v>
          </cell>
          <cell r="E4412">
            <v>1</v>
          </cell>
          <cell r="F4412">
            <v>402451</v>
          </cell>
          <cell r="G4412">
            <v>37879</v>
          </cell>
          <cell r="H4412">
            <v>28835</v>
          </cell>
        </row>
        <row r="4413">
          <cell r="B4413" t="str">
            <v>AF.41123</v>
          </cell>
          <cell r="C4413" t="str">
            <v>BT baûn ñaùy, vöõa BT ñaù 1x2 maùc 200, SN=6÷8cm</v>
          </cell>
          <cell r="D4413" t="str">
            <v>m³</v>
          </cell>
          <cell r="E4413">
            <v>1</v>
          </cell>
          <cell r="F4413">
            <v>452834</v>
          </cell>
          <cell r="G4413">
            <v>37879</v>
          </cell>
          <cell r="H4413">
            <v>28835</v>
          </cell>
        </row>
        <row r="4414">
          <cell r="B4414" t="str">
            <v>AF.41124</v>
          </cell>
          <cell r="C4414" t="str">
            <v>BT baûn ñaùy, vöõa BT ñaù 1x2 maùc 250, SN=6÷8cm</v>
          </cell>
          <cell r="D4414" t="str">
            <v>m³</v>
          </cell>
          <cell r="E4414">
            <v>1</v>
          </cell>
          <cell r="F4414">
            <v>509891</v>
          </cell>
          <cell r="G4414">
            <v>37879</v>
          </cell>
          <cell r="H4414">
            <v>28835</v>
          </cell>
        </row>
        <row r="4415">
          <cell r="B4415" t="str">
            <v>AF.41125</v>
          </cell>
          <cell r="C4415" t="str">
            <v>BT baûn ñaùy, vöõa BT ñaù 1x2 maùc 300, SN=6÷8cm</v>
          </cell>
          <cell r="D4415" t="str">
            <v>m³</v>
          </cell>
          <cell r="E4415">
            <v>1</v>
          </cell>
          <cell r="F4415">
            <v>545481</v>
          </cell>
          <cell r="G4415">
            <v>37879</v>
          </cell>
          <cell r="H4415">
            <v>28835</v>
          </cell>
        </row>
        <row r="4416">
          <cell r="B4416" t="str">
            <v>AF.41132</v>
          </cell>
          <cell r="C4416" t="str">
            <v>BT neàn, vöõa BT ñaù 1x2 maùc 150, SN=6÷8cm</v>
          </cell>
          <cell r="D4416" t="str">
            <v>m³</v>
          </cell>
          <cell r="E4416">
            <v>1</v>
          </cell>
          <cell r="F4416">
            <v>400451</v>
          </cell>
          <cell r="G4416">
            <v>21125</v>
          </cell>
          <cell r="H4416">
            <v>26143</v>
          </cell>
        </row>
        <row r="4417">
          <cell r="B4417" t="str">
            <v>AF.41133</v>
          </cell>
          <cell r="C4417" t="str">
            <v>BT neàn, vöõa BT ñaù 1x2 maùc 200, SN=6÷8cm</v>
          </cell>
          <cell r="D4417" t="str">
            <v>m³</v>
          </cell>
          <cell r="E4417">
            <v>1</v>
          </cell>
          <cell r="F4417">
            <v>450053</v>
          </cell>
          <cell r="G4417">
            <v>21125</v>
          </cell>
          <cell r="H4417">
            <v>26143</v>
          </cell>
        </row>
        <row r="4418">
          <cell r="B4418" t="str">
            <v>AF.41134</v>
          </cell>
          <cell r="C4418" t="str">
            <v>BT neàn, vöõa BT ñaù 1x2 maùc 250, SN=6÷8cm</v>
          </cell>
          <cell r="D4418" t="str">
            <v>m³</v>
          </cell>
          <cell r="E4418">
            <v>1</v>
          </cell>
          <cell r="F4418">
            <v>506837</v>
          </cell>
          <cell r="G4418">
            <v>21125</v>
          </cell>
          <cell r="H4418">
            <v>26143</v>
          </cell>
        </row>
        <row r="4419">
          <cell r="B4419" t="str">
            <v>AF.41135</v>
          </cell>
          <cell r="C4419" t="str">
            <v>BT neàn, vöõa BT ñaù 1x2 maùc 300, SN=6÷8cm</v>
          </cell>
          <cell r="D4419" t="str">
            <v>m³</v>
          </cell>
          <cell r="E4419">
            <v>1</v>
          </cell>
          <cell r="F4419">
            <v>542245</v>
          </cell>
          <cell r="G4419">
            <v>21125</v>
          </cell>
          <cell r="H4419">
            <v>26143</v>
          </cell>
        </row>
        <row r="4420">
          <cell r="B4420" t="str">
            <v>AF.41142</v>
          </cell>
          <cell r="C4420" t="str">
            <v>BT loùt moùng, laáp ñaày Vöõa BT maùc 100, ñaù 2x4cm, SN=6÷8cm</v>
          </cell>
          <cell r="D4420" t="str">
            <v>m³</v>
          </cell>
          <cell r="E4420">
            <v>1</v>
          </cell>
          <cell r="F4420">
            <v>325342</v>
          </cell>
          <cell r="G4420">
            <v>13840</v>
          </cell>
          <cell r="H4420">
            <v>26666</v>
          </cell>
        </row>
        <row r="4421">
          <cell r="B4421" t="str">
            <v>AF.41143</v>
          </cell>
          <cell r="C4421" t="str">
            <v>BT loùt moùng, laáp ñaày, vöõa BT ñaù 2x4 maùc 150, SN=6÷8cm</v>
          </cell>
          <cell r="D4421" t="str">
            <v>m³</v>
          </cell>
          <cell r="E4421">
            <v>1</v>
          </cell>
          <cell r="F4421">
            <v>373525</v>
          </cell>
          <cell r="G4421">
            <v>13840</v>
          </cell>
          <cell r="H4421">
            <v>26666</v>
          </cell>
        </row>
        <row r="4422">
          <cell r="B4422" t="str">
            <v>AF.41144</v>
          </cell>
          <cell r="C4422" t="str">
            <v>BT loùt moùng, laáp ñaày, vöõa BT ñaù 2x4 maùc 200, SN=6÷8cm</v>
          </cell>
          <cell r="D4422" t="str">
            <v>m³</v>
          </cell>
          <cell r="E4422">
            <v>1</v>
          </cell>
          <cell r="F4422">
            <v>419952</v>
          </cell>
          <cell r="G4422">
            <v>13840</v>
          </cell>
          <cell r="H4422">
            <v>26666</v>
          </cell>
        </row>
        <row r="4423">
          <cell r="B4423" t="str">
            <v>AF.41152</v>
          </cell>
          <cell r="C4423" t="str">
            <v>BT baûn ñaùy, vöõa BT ñaù 2x4 maùc 150, SN=6÷8cm</v>
          </cell>
          <cell r="D4423" t="str">
            <v>m³</v>
          </cell>
          <cell r="E4423">
            <v>1</v>
          </cell>
          <cell r="F4423">
            <v>380996</v>
          </cell>
          <cell r="G4423">
            <v>37879</v>
          </cell>
          <cell r="H4423">
            <v>28835</v>
          </cell>
        </row>
        <row r="4424">
          <cell r="B4424" t="str">
            <v>AF.41153</v>
          </cell>
          <cell r="C4424" t="str">
            <v>BT baûn ñaùy, vöõa BT ñaù 2x4 maùc 200, SN=6÷8cm</v>
          </cell>
          <cell r="D4424" t="str">
            <v>m³</v>
          </cell>
          <cell r="E4424">
            <v>1</v>
          </cell>
          <cell r="F4424">
            <v>428351</v>
          </cell>
          <cell r="G4424">
            <v>37879</v>
          </cell>
          <cell r="H4424">
            <v>28835</v>
          </cell>
        </row>
        <row r="4425">
          <cell r="B4425" t="str">
            <v>AF.41154</v>
          </cell>
          <cell r="C4425" t="str">
            <v>BT baûn ñaùy, vöõa BT ñaù 2x4 maùc 250, SN=6÷8cm</v>
          </cell>
          <cell r="D4425" t="str">
            <v>m³</v>
          </cell>
          <cell r="E4425">
            <v>1</v>
          </cell>
          <cell r="F4425">
            <v>477623</v>
          </cell>
          <cell r="G4425">
            <v>37879</v>
          </cell>
          <cell r="H4425">
            <v>28835</v>
          </cell>
        </row>
        <row r="4426">
          <cell r="B4426" t="str">
            <v>AF.41155</v>
          </cell>
          <cell r="C4426" t="str">
            <v>BT baûn ñaùy, vöõa BT ñaù 2x4 maùc 300, SN=6÷8cm</v>
          </cell>
          <cell r="D4426" t="str">
            <v>m³</v>
          </cell>
          <cell r="E4426">
            <v>1</v>
          </cell>
          <cell r="F4426">
            <v>497590</v>
          </cell>
          <cell r="G4426">
            <v>37879</v>
          </cell>
          <cell r="H4426">
            <v>28835</v>
          </cell>
        </row>
        <row r="4427">
          <cell r="B4427" t="str">
            <v>AF.41162</v>
          </cell>
          <cell r="C4427" t="str">
            <v>BT neàn, vöõa BT ñaù 2x4 maùc 150, SN=6÷8cm</v>
          </cell>
          <cell r="D4427" t="str">
            <v>m³</v>
          </cell>
          <cell r="E4427">
            <v>1</v>
          </cell>
          <cell r="F4427">
            <v>379101</v>
          </cell>
          <cell r="G4427">
            <v>21125</v>
          </cell>
          <cell r="H4427">
            <v>26143</v>
          </cell>
        </row>
        <row r="4428">
          <cell r="B4428" t="str">
            <v>AF.41163</v>
          </cell>
          <cell r="C4428" t="str">
            <v>BT neàn, vöõa BT ñaù 2x4 maùc 200, SN=6÷8cm</v>
          </cell>
          <cell r="D4428" t="str">
            <v>m³</v>
          </cell>
          <cell r="E4428">
            <v>1</v>
          </cell>
          <cell r="F4428">
            <v>426220</v>
          </cell>
          <cell r="G4428">
            <v>21125</v>
          </cell>
          <cell r="H4428">
            <v>26143</v>
          </cell>
        </row>
        <row r="4429">
          <cell r="B4429" t="str">
            <v>AF.41164</v>
          </cell>
          <cell r="C4429" t="str">
            <v>BT neàn, vöõa BT ñaù 2x4 maùc 250, SN=6÷8cm</v>
          </cell>
          <cell r="D4429" t="str">
            <v>m³</v>
          </cell>
          <cell r="E4429">
            <v>1</v>
          </cell>
          <cell r="F4429">
            <v>475248</v>
          </cell>
          <cell r="G4429">
            <v>21125</v>
          </cell>
          <cell r="H4429">
            <v>26143</v>
          </cell>
        </row>
        <row r="4430">
          <cell r="B4430" t="str">
            <v>AF.41165</v>
          </cell>
          <cell r="C4430" t="str">
            <v>BT neàn, vöõa BT ñaù 2x4 maùc 300, SN=6÷8cm</v>
          </cell>
          <cell r="D4430" t="str">
            <v>m³</v>
          </cell>
          <cell r="E4430">
            <v>1</v>
          </cell>
          <cell r="F4430">
            <v>495115</v>
          </cell>
          <cell r="G4430">
            <v>21125</v>
          </cell>
          <cell r="H4430">
            <v>26143</v>
          </cell>
        </row>
        <row r="4431">
          <cell r="B4431" t="str">
            <v>AF.41172</v>
          </cell>
          <cell r="C4431" t="str">
            <v>BT loùt moùng, laáp ñaày Vöõa BT maùc 100, ñaù 4x6cm, SN=6÷8cm</v>
          </cell>
          <cell r="D4431" t="str">
            <v>m³</v>
          </cell>
          <cell r="E4431">
            <v>1</v>
          </cell>
          <cell r="F4431">
            <v>311960</v>
          </cell>
          <cell r="G4431">
            <v>13840</v>
          </cell>
          <cell r="H4431">
            <v>26666</v>
          </cell>
        </row>
        <row r="4432">
          <cell r="B4432" t="str">
            <v>AF.41173</v>
          </cell>
          <cell r="C4432" t="str">
            <v>BT loùt moùng, laáp ñaày Vöõa BT maùc 150, ñaù 4x6cm, SN=6÷8cm</v>
          </cell>
          <cell r="D4432" t="str">
            <v>m³</v>
          </cell>
          <cell r="E4432">
            <v>1</v>
          </cell>
          <cell r="F4432">
            <v>357191</v>
          </cell>
          <cell r="G4432">
            <v>13840</v>
          </cell>
          <cell r="H4432">
            <v>26666</v>
          </cell>
        </row>
        <row r="4433">
          <cell r="B4433" t="str">
            <v>AF.41174</v>
          </cell>
          <cell r="C4433" t="str">
            <v>BT loùt moùng, laáp ñaày Vöõa BT maùc 200, ñaù 4x6cm, SN=6÷8cm</v>
          </cell>
          <cell r="D4433" t="str">
            <v>m³</v>
          </cell>
          <cell r="E4433">
            <v>1</v>
          </cell>
          <cell r="F4433">
            <v>400856</v>
          </cell>
          <cell r="G4433">
            <v>13840</v>
          </cell>
          <cell r="H4433">
            <v>26666</v>
          </cell>
        </row>
        <row r="4434">
          <cell r="B4434" t="str">
            <v>AF.41182</v>
          </cell>
          <cell r="C4434" t="str">
            <v>BT baûn ñaùy Vöõa BT maùc 150, ñaù 4x6cm, SN=6÷8cm</v>
          </cell>
          <cell r="D4434" t="str">
            <v>m³</v>
          </cell>
          <cell r="E4434">
            <v>1</v>
          </cell>
          <cell r="F4434">
            <v>364335</v>
          </cell>
          <cell r="G4434">
            <v>37879</v>
          </cell>
          <cell r="H4434">
            <v>28835</v>
          </cell>
        </row>
        <row r="4435">
          <cell r="B4435" t="str">
            <v>AF.41183</v>
          </cell>
          <cell r="C4435" t="str">
            <v>BT baûn ñaùy Vöõa BT maùc 200, ñaù 4x6cm, SN=6÷8cm</v>
          </cell>
          <cell r="D4435" t="str">
            <v>m³</v>
          </cell>
          <cell r="E4435">
            <v>1</v>
          </cell>
          <cell r="F4435">
            <v>408873</v>
          </cell>
          <cell r="G4435">
            <v>37879</v>
          </cell>
          <cell r="H4435">
            <v>28835</v>
          </cell>
        </row>
        <row r="4436">
          <cell r="B4436" t="str">
            <v>AF.41184</v>
          </cell>
          <cell r="C4436" t="str">
            <v>BT baûn ñaùy Vöõa BT maùc 250, ñaù 4x6cm, SN=6÷8cm</v>
          </cell>
          <cell r="D4436" t="str">
            <v>m³</v>
          </cell>
          <cell r="E4436">
            <v>1</v>
          </cell>
          <cell r="F4436">
            <v>456646</v>
          </cell>
          <cell r="G4436">
            <v>37879</v>
          </cell>
          <cell r="H4436">
            <v>28835</v>
          </cell>
        </row>
        <row r="4437">
          <cell r="B4437" t="str">
            <v>AF.41185</v>
          </cell>
          <cell r="C4437" t="str">
            <v>BT baûn ñaùy Vöõa BT maùc 300, ñaù 4x6cm, SN=6÷8cm</v>
          </cell>
          <cell r="D4437" t="str">
            <v>m³</v>
          </cell>
          <cell r="E4437">
            <v>1</v>
          </cell>
          <cell r="F4437">
            <v>511162</v>
          </cell>
          <cell r="G4437">
            <v>37879</v>
          </cell>
          <cell r="H4437">
            <v>28835</v>
          </cell>
        </row>
        <row r="4438">
          <cell r="B4438" t="str">
            <v>AF.41192</v>
          </cell>
          <cell r="C4438" t="str">
            <v>BT neàn Vöõa BT maùc 150, ñaù 4x6cm, SN=6÷8cm</v>
          </cell>
          <cell r="D4438" t="str">
            <v>m³</v>
          </cell>
          <cell r="E4438">
            <v>1</v>
          </cell>
          <cell r="F4438">
            <v>362523</v>
          </cell>
          <cell r="G4438">
            <v>21125</v>
          </cell>
          <cell r="H4438">
            <v>26143</v>
          </cell>
        </row>
        <row r="4439">
          <cell r="B4439" t="str">
            <v>AF.41193</v>
          </cell>
          <cell r="C4439" t="str">
            <v>BT neàn Vöõa BT maùc 200, ñaù 4x6cm, SN=6÷8cm</v>
          </cell>
          <cell r="D4439" t="str">
            <v>m³</v>
          </cell>
          <cell r="E4439">
            <v>1</v>
          </cell>
          <cell r="F4439">
            <v>406839</v>
          </cell>
          <cell r="G4439">
            <v>21125</v>
          </cell>
          <cell r="H4439">
            <v>26143</v>
          </cell>
        </row>
        <row r="4440">
          <cell r="B4440" t="str">
            <v>AF.41194</v>
          </cell>
          <cell r="C4440" t="str">
            <v>BT neàn Vöõa BT maùc 250, ñaù 4x6cm, SN=6÷8cm</v>
          </cell>
          <cell r="D4440" t="str">
            <v>m³</v>
          </cell>
          <cell r="E4440">
            <v>1</v>
          </cell>
          <cell r="F4440">
            <v>454375</v>
          </cell>
          <cell r="G4440">
            <v>21125</v>
          </cell>
          <cell r="H4440">
            <v>26143</v>
          </cell>
        </row>
        <row r="4441">
          <cell r="B4441" t="str">
            <v>AF.41195</v>
          </cell>
          <cell r="C4441" t="str">
            <v>BT neàn Vöõa BT maùc 300, ñaù 4x6cm, SN=6÷8cm</v>
          </cell>
          <cell r="D4441" t="str">
            <v>m³</v>
          </cell>
          <cell r="E4441">
            <v>1</v>
          </cell>
          <cell r="F4441">
            <v>508619</v>
          </cell>
          <cell r="G4441">
            <v>21125</v>
          </cell>
          <cell r="H4441">
            <v>26143</v>
          </cell>
        </row>
        <row r="4442">
          <cell r="B4442" t="str">
            <v>AF.41212</v>
          </cell>
          <cell r="C4442" t="str">
            <v>BT töôøng caùnh, töôøng bieân coù chieàu daày &lt;=045 m, vöõa BT ñaù 1x2 maùc 150, SN=6÷8cm</v>
          </cell>
          <cell r="D4442" t="str">
            <v>m³</v>
          </cell>
          <cell r="E4442">
            <v>1</v>
          </cell>
          <cell r="F4442">
            <v>519693</v>
          </cell>
          <cell r="G4442">
            <v>116664</v>
          </cell>
          <cell r="H4442">
            <v>39348</v>
          </cell>
        </row>
        <row r="4443">
          <cell r="B4443" t="str">
            <v>AF.41213</v>
          </cell>
          <cell r="C4443" t="str">
            <v>BT töôøng caùnh, töôøng bieân coù chieàu daày &lt;=045 m, vöõa BT ñaù 1x2 maùc 200, SN=6÷8cm</v>
          </cell>
          <cell r="D4443" t="str">
            <v>m³</v>
          </cell>
          <cell r="E4443">
            <v>1</v>
          </cell>
          <cell r="F4443">
            <v>569583</v>
          </cell>
          <cell r="G4443">
            <v>116664</v>
          </cell>
          <cell r="H4443">
            <v>39348</v>
          </cell>
        </row>
        <row r="4444">
          <cell r="B4444" t="str">
            <v>AF.41214</v>
          </cell>
          <cell r="C4444" t="str">
            <v>BT töôøng caùnh, töôøng bieân coù chieàu daày &lt;=045 m, vöõa BT ñaù 1x2 maùc 250, SN=6÷8cm</v>
          </cell>
          <cell r="D4444" t="str">
            <v>m³</v>
          </cell>
          <cell r="E4444">
            <v>1</v>
          </cell>
          <cell r="F4444">
            <v>626081</v>
          </cell>
          <cell r="G4444">
            <v>116664</v>
          </cell>
          <cell r="H4444">
            <v>39348</v>
          </cell>
        </row>
        <row r="4445">
          <cell r="B4445" t="str">
            <v>AF.41215</v>
          </cell>
          <cell r="C4445" t="str">
            <v>BT töôøng caùnh, töôøng bieân coù chieàu daày &lt;=045 m, vöõa BT ñaù 1x2 maùc 300, SN=6÷8cm</v>
          </cell>
          <cell r="D4445" t="str">
            <v>m³</v>
          </cell>
          <cell r="E4445">
            <v>1</v>
          </cell>
          <cell r="F4445">
            <v>661322</v>
          </cell>
          <cell r="G4445">
            <v>116664</v>
          </cell>
          <cell r="H4445">
            <v>39348</v>
          </cell>
        </row>
        <row r="4446">
          <cell r="B4446" t="str">
            <v>AF.41216</v>
          </cell>
          <cell r="C4446" t="str">
            <v>BT töôøng caùnh, töôøng bieân coù chieàu daày &lt;=045 m, vöõa BT ñaù 2x4 maùc 300, SN=6÷8cm</v>
          </cell>
          <cell r="D4446" t="str">
            <v>m³</v>
          </cell>
          <cell r="E4446">
            <v>1</v>
          </cell>
          <cell r="F4446">
            <v>613900</v>
          </cell>
          <cell r="G4446">
            <v>116664</v>
          </cell>
          <cell r="H4446">
            <v>39348</v>
          </cell>
        </row>
        <row r="4447">
          <cell r="B4447" t="str">
            <v>AF.41222</v>
          </cell>
          <cell r="C4447" t="str">
            <v>BT töôøng caùnh, töôøng bieân coù chieàu daày &gt;045 m vaø &lt;1m, vöõa BT ñaù 1x2 maùc 150, SN=6÷8cm</v>
          </cell>
          <cell r="D4447" t="str">
            <v>m³</v>
          </cell>
          <cell r="E4447">
            <v>1</v>
          </cell>
          <cell r="F4447">
            <v>447682</v>
          </cell>
          <cell r="G4447">
            <v>105614</v>
          </cell>
          <cell r="H4447">
            <v>39348</v>
          </cell>
        </row>
        <row r="4448">
          <cell r="B4448" t="str">
            <v>AF.41223</v>
          </cell>
          <cell r="C4448" t="str">
            <v>BT töôøng caùnh, töôøng bieân coù chieàu daày &gt;045 m vaø &lt;1m, vöõa BT ñaù 1x2 maùc 200, SN=6÷8cm</v>
          </cell>
          <cell r="D4448" t="str">
            <v>m³</v>
          </cell>
          <cell r="E4448">
            <v>1</v>
          </cell>
          <cell r="F4448">
            <v>497571</v>
          </cell>
          <cell r="G4448">
            <v>105614</v>
          </cell>
          <cell r="H4448">
            <v>39348</v>
          </cell>
        </row>
        <row r="4449">
          <cell r="B4449" t="str">
            <v>AF.41224</v>
          </cell>
          <cell r="C4449" t="str">
            <v>BT töôøng caùnh, töôøng bieân coù chieàu daày &gt;045 m vaø &lt;1m, vöõa BT ñaù 1x2 maùc 250, SN=6÷8cm</v>
          </cell>
          <cell r="D4449" t="str">
            <v>m³</v>
          </cell>
          <cell r="E4449">
            <v>1</v>
          </cell>
          <cell r="F4449">
            <v>554069</v>
          </cell>
          <cell r="G4449">
            <v>105614</v>
          </cell>
          <cell r="H4449">
            <v>39348</v>
          </cell>
        </row>
        <row r="4450">
          <cell r="B4450" t="str">
            <v>AF.41225</v>
          </cell>
          <cell r="C4450" t="str">
            <v>BT töôøng caùnh, töôøng bieân coù chieàu daày &gt;045 m vaø &lt;1m, vöõa BT ñaù 1x2 maùc 300, SN=6÷8cm</v>
          </cell>
          <cell r="D4450" t="str">
            <v>m³</v>
          </cell>
          <cell r="E4450">
            <v>1</v>
          </cell>
          <cell r="F4450">
            <v>589310</v>
          </cell>
          <cell r="G4450">
            <v>105614</v>
          </cell>
          <cell r="H4450">
            <v>39348</v>
          </cell>
        </row>
        <row r="4451">
          <cell r="B4451" t="str">
            <v>AF.41226</v>
          </cell>
          <cell r="C4451" t="str">
            <v>BT töôøng caùnh, töôøng bieân coù chieàu daày &gt;045 m vaø &lt;1m, vöõa BT ñaù 2x4 maùc 300, SN=6÷8cm</v>
          </cell>
          <cell r="D4451" t="str">
            <v>m³</v>
          </cell>
          <cell r="E4451">
            <v>1</v>
          </cell>
          <cell r="F4451">
            <v>541888</v>
          </cell>
          <cell r="G4451">
            <v>105614</v>
          </cell>
          <cell r="H4451">
            <v>39348</v>
          </cell>
        </row>
        <row r="4452">
          <cell r="B4452" t="str">
            <v>AF.41232</v>
          </cell>
          <cell r="C4452" t="str">
            <v>BT töôøng caùnh, töôøng bieân coù chieàu daày &gt;1 m vaø &lt;=2m, vöõa BT ñaù 1x2 maùc 150, SN=6÷8cm</v>
          </cell>
          <cell r="D4452" t="str">
            <v>m³</v>
          </cell>
          <cell r="E4452">
            <v>1</v>
          </cell>
          <cell r="F4452">
            <v>432932</v>
          </cell>
          <cell r="G4452">
            <v>95037</v>
          </cell>
          <cell r="H4452">
            <v>37179</v>
          </cell>
        </row>
        <row r="4453">
          <cell r="B4453" t="str">
            <v>AF.41233</v>
          </cell>
          <cell r="C4453" t="str">
            <v>BT töôøng caùnh, töôøng bieân coù chieàu daày &gt;1 m vaø &lt;=2m, vöõa BT ñaù 1x2 maùc 200, SN=6÷8cm</v>
          </cell>
          <cell r="D4453" t="str">
            <v>m³</v>
          </cell>
          <cell r="E4453">
            <v>1</v>
          </cell>
          <cell r="F4453">
            <v>482821</v>
          </cell>
          <cell r="G4453">
            <v>95037</v>
          </cell>
          <cell r="H4453">
            <v>37179</v>
          </cell>
        </row>
        <row r="4454">
          <cell r="B4454" t="str">
            <v>AF.41234</v>
          </cell>
          <cell r="C4454" t="str">
            <v>BT töôøng caùnh, töôøng bieân coù chieàu daày &gt;1 m vaø &lt;=2m, vöõa BT ñaù 1x2 maùc 250, SN=6÷8cm</v>
          </cell>
          <cell r="D4454" t="str">
            <v>m³</v>
          </cell>
          <cell r="E4454">
            <v>1</v>
          </cell>
          <cell r="F4454">
            <v>539319</v>
          </cell>
          <cell r="G4454">
            <v>95037</v>
          </cell>
          <cell r="H4454">
            <v>37179</v>
          </cell>
        </row>
        <row r="4455">
          <cell r="B4455" t="str">
            <v>AF.41235</v>
          </cell>
          <cell r="C4455" t="str">
            <v>BT töôøng caùnh, töôøng bieân coù chieàu daày &gt;1 m vaø &lt;=2m, vöõa BT ñaù 1x2 maùc 300, SN=6÷8cm</v>
          </cell>
          <cell r="D4455" t="str">
            <v>m³</v>
          </cell>
          <cell r="E4455">
            <v>1</v>
          </cell>
          <cell r="F4455">
            <v>574560</v>
          </cell>
          <cell r="G4455">
            <v>95037</v>
          </cell>
          <cell r="H4455">
            <v>37179</v>
          </cell>
        </row>
        <row r="4456">
          <cell r="B4456" t="str">
            <v>AF.41236</v>
          </cell>
          <cell r="C4456" t="str">
            <v>BT töôøng caùnh, töôøng bieân coù chieàu daày &gt;1 m vaø &lt;=2m, vöõa BT ñaù 2x4 maùc 300, SN=6÷8cm</v>
          </cell>
          <cell r="D4456" t="str">
            <v>m³</v>
          </cell>
          <cell r="E4456">
            <v>1</v>
          </cell>
          <cell r="F4456">
            <v>527138</v>
          </cell>
          <cell r="G4456">
            <v>95037</v>
          </cell>
          <cell r="H4456">
            <v>37179</v>
          </cell>
        </row>
        <row r="4457">
          <cell r="B4457" t="str">
            <v>AF.41242</v>
          </cell>
          <cell r="C4457" t="str">
            <v>BT töôøng caùnh, töôøng bieân coù chieàu daày &gt;2 m vaø &lt;=3m, vöõa BT ñaù 1x2 maùc 150, SN=6÷8cm</v>
          </cell>
          <cell r="D4457" t="str">
            <v>m³</v>
          </cell>
          <cell r="E4457">
            <v>1</v>
          </cell>
          <cell r="F4457">
            <v>423090</v>
          </cell>
          <cell r="G4457">
            <v>85525</v>
          </cell>
          <cell r="H4457">
            <v>37179</v>
          </cell>
        </row>
        <row r="4458">
          <cell r="B4458" t="str">
            <v>AF.41243</v>
          </cell>
          <cell r="C4458" t="str">
            <v>BT töôøng caùnh, töôøng bieân coù chieàu daày &gt;2 m vaø &lt;=3m, vöõa BT ñaù 1x2 maùc 200, SN=6÷8cm</v>
          </cell>
          <cell r="D4458" t="str">
            <v>m³</v>
          </cell>
          <cell r="E4458">
            <v>1</v>
          </cell>
          <cell r="F4458">
            <v>472980</v>
          </cell>
          <cell r="G4458">
            <v>85525</v>
          </cell>
          <cell r="H4458">
            <v>37179</v>
          </cell>
        </row>
        <row r="4459">
          <cell r="B4459" t="str">
            <v>AF.41244</v>
          </cell>
          <cell r="C4459" t="str">
            <v>BT töôøng caùnh, töôøng bieân coù chieàu daày &gt;2 m vaø &lt;=3m, vöõa BT ñaù 1x2 maùc 250, SN=6÷8cm</v>
          </cell>
          <cell r="D4459" t="str">
            <v>m³</v>
          </cell>
          <cell r="E4459">
            <v>1</v>
          </cell>
          <cell r="F4459">
            <v>529477</v>
          </cell>
          <cell r="G4459">
            <v>85525</v>
          </cell>
          <cell r="H4459">
            <v>37179</v>
          </cell>
        </row>
        <row r="4460">
          <cell r="B4460" t="str">
            <v>AF.41245</v>
          </cell>
          <cell r="C4460" t="str">
            <v>BT töôøng caùnh, töôøng bieân coù chieàu daày &gt;2 m vaø &lt;=3m, vöõa BT ñaù 1x2 maùc 300, SN=6÷8cm</v>
          </cell>
          <cell r="D4460" t="str">
            <v>m³</v>
          </cell>
          <cell r="E4460">
            <v>1</v>
          </cell>
          <cell r="F4460">
            <v>564718</v>
          </cell>
          <cell r="G4460">
            <v>85525</v>
          </cell>
          <cell r="H4460">
            <v>37179</v>
          </cell>
        </row>
        <row r="4461">
          <cell r="B4461" t="str">
            <v>AF.41246</v>
          </cell>
          <cell r="C4461" t="str">
            <v>BT töôøng caùnh, töôøng bieân coù chieàu daày &gt;2 m vaø &lt;=3m, vöõa BT ñaù 2x4 maùc 300, SN=6÷8cm</v>
          </cell>
          <cell r="D4461" t="str">
            <v>m³</v>
          </cell>
          <cell r="E4461">
            <v>1</v>
          </cell>
          <cell r="F4461">
            <v>517297</v>
          </cell>
          <cell r="G4461">
            <v>85525</v>
          </cell>
          <cell r="H4461">
            <v>37179</v>
          </cell>
        </row>
        <row r="4462">
          <cell r="B4462" t="str">
            <v>AF.41252</v>
          </cell>
          <cell r="C4462" t="str">
            <v>BT töôøng caùnh, töôøng bieân coù chieàu daày &gt;3 m vaø &lt;5m, vöõa BT ñaù 1x2 maùc 150, SN=6÷8cm</v>
          </cell>
          <cell r="D4462" t="str">
            <v>m³</v>
          </cell>
          <cell r="E4462">
            <v>1</v>
          </cell>
          <cell r="F4462">
            <v>415716</v>
          </cell>
          <cell r="G4462">
            <v>76961</v>
          </cell>
          <cell r="H4462">
            <v>33926</v>
          </cell>
        </row>
        <row r="4463">
          <cell r="B4463" t="str">
            <v>AF.41253</v>
          </cell>
          <cell r="C4463" t="str">
            <v>BT töôøng caùnh, töôøng bieân coù chieàu daày &gt;3 m vaø &lt;5m, vöõa BT ñaù 1x2 maùc 200, SN=6÷8cm</v>
          </cell>
          <cell r="D4463" t="str">
            <v>m³</v>
          </cell>
          <cell r="E4463">
            <v>1</v>
          </cell>
          <cell r="F4463">
            <v>465606</v>
          </cell>
          <cell r="G4463">
            <v>76961</v>
          </cell>
          <cell r="H4463">
            <v>33926</v>
          </cell>
        </row>
        <row r="4464">
          <cell r="B4464" t="str">
            <v>AF.41254</v>
          </cell>
          <cell r="C4464" t="str">
            <v>BT töôøng caùnh, töôøng bieân coù chieàu daày &gt;3 m vaø &lt;5m, vöõa BT ñaù 1x2 maùc 250, SN=6÷8cm</v>
          </cell>
          <cell r="D4464" t="str">
            <v>m³</v>
          </cell>
          <cell r="E4464">
            <v>1</v>
          </cell>
          <cell r="F4464">
            <v>522103</v>
          </cell>
          <cell r="G4464">
            <v>76961</v>
          </cell>
          <cell r="H4464">
            <v>33926</v>
          </cell>
        </row>
        <row r="4465">
          <cell r="B4465" t="str">
            <v>AF.41255</v>
          </cell>
          <cell r="C4465" t="str">
            <v>BT töôøng caùnh, töôøng bieân coù chieàu daày &gt;3 m vaø &lt;5m, vöõa BT ñaù 1x2 maùc 300, SN=6÷8cm</v>
          </cell>
          <cell r="D4465" t="str">
            <v>m³</v>
          </cell>
          <cell r="E4465">
            <v>1</v>
          </cell>
          <cell r="F4465">
            <v>557344</v>
          </cell>
          <cell r="G4465">
            <v>76961</v>
          </cell>
          <cell r="H4465">
            <v>33926</v>
          </cell>
        </row>
        <row r="4466">
          <cell r="B4466" t="str">
            <v>AF.41256</v>
          </cell>
          <cell r="C4466" t="str">
            <v>BT töôøng caùnh, töôøng bieân coù chieàu daày &gt;3 m vaø &lt;5m, vöõa BT ñaù 2x4 maùc 300, SN=6÷8cm</v>
          </cell>
          <cell r="D4466" t="str">
            <v>m³</v>
          </cell>
          <cell r="E4466">
            <v>1</v>
          </cell>
          <cell r="F4466">
            <v>509923</v>
          </cell>
          <cell r="G4466">
            <v>76961</v>
          </cell>
          <cell r="H4466">
            <v>33926</v>
          </cell>
        </row>
        <row r="4467">
          <cell r="B4467" t="str">
            <v>AF.41262</v>
          </cell>
          <cell r="C4467" t="str">
            <v>BT töôøng caùnh, töôøng bieân coù chieàu daày &gt;5m, vöõa BT ñaù 1x2 maùc 150, SN=6÷8cm</v>
          </cell>
          <cell r="D4467" t="str">
            <v>m³</v>
          </cell>
          <cell r="E4467">
            <v>1</v>
          </cell>
          <cell r="F4467">
            <v>519876</v>
          </cell>
          <cell r="G4467">
            <v>69265</v>
          </cell>
          <cell r="H4467">
            <v>31757</v>
          </cell>
        </row>
        <row r="4468">
          <cell r="B4468" t="str">
            <v>AF.41263</v>
          </cell>
          <cell r="C4468" t="str">
            <v>BT töôøng caùnh, töôøng bieân coù chieàu daày &gt;5m, vöõa BT ñaù 1x2 maùc 200, SN=6÷8cm</v>
          </cell>
          <cell r="D4468" t="str">
            <v>m³</v>
          </cell>
          <cell r="E4468">
            <v>1</v>
          </cell>
          <cell r="F4468">
            <v>460686</v>
          </cell>
          <cell r="G4468">
            <v>69265</v>
          </cell>
          <cell r="H4468">
            <v>31757</v>
          </cell>
        </row>
        <row r="4469">
          <cell r="B4469" t="str">
            <v>AF.41264</v>
          </cell>
          <cell r="C4469" t="str">
            <v>BT töôøng caùnh, töôøng bieân coù chieàu daày &gt;5m, vöõa BT ñaù 1x2 maùc 250, SN=6÷8cm</v>
          </cell>
          <cell r="D4469" t="str">
            <v>m³</v>
          </cell>
          <cell r="E4469">
            <v>1</v>
          </cell>
          <cell r="F4469">
            <v>517183</v>
          </cell>
          <cell r="G4469">
            <v>69265</v>
          </cell>
          <cell r="H4469">
            <v>31757</v>
          </cell>
        </row>
        <row r="4470">
          <cell r="B4470" t="str">
            <v>AF.41265</v>
          </cell>
          <cell r="C4470" t="str">
            <v>BT töôøng caùnh, töôøng bieân coù chieàu daày &gt;5m, vöõa BT ñaù 1x2 maùc 300, SN=6÷8cm</v>
          </cell>
          <cell r="D4470" t="str">
            <v>m³</v>
          </cell>
          <cell r="E4470">
            <v>1</v>
          </cell>
          <cell r="F4470">
            <v>552424</v>
          </cell>
          <cell r="G4470">
            <v>69265</v>
          </cell>
          <cell r="H4470">
            <v>31757</v>
          </cell>
        </row>
        <row r="4471">
          <cell r="B4471" t="str">
            <v>AF.41266</v>
          </cell>
          <cell r="C4471" t="str">
            <v>BT töôøng caùnh, töôøng bieân coù chieàu daày &gt;5m, vöõa BT ñaù 2x4 maùc 300, SN=6÷8cm</v>
          </cell>
          <cell r="D4471" t="str">
            <v>m³</v>
          </cell>
          <cell r="E4471">
            <v>1</v>
          </cell>
          <cell r="F4471">
            <v>505003</v>
          </cell>
          <cell r="G4471">
            <v>69265</v>
          </cell>
          <cell r="H4471">
            <v>31757</v>
          </cell>
        </row>
        <row r="4472">
          <cell r="B4472" t="str">
            <v>AF.41312</v>
          </cell>
          <cell r="C4472" t="str">
            <v>BT truï pin, truï bieân coù chieàu daày &lt;=045m, vöõa BT ñaù 1x2 maùc 150, SN=6÷8cm</v>
          </cell>
          <cell r="D4472" t="str">
            <v>m³</v>
          </cell>
          <cell r="E4472">
            <v>1</v>
          </cell>
          <cell r="F4472">
            <v>519693</v>
          </cell>
          <cell r="G4472">
            <v>124953</v>
          </cell>
          <cell r="H4472">
            <v>39348</v>
          </cell>
        </row>
        <row r="4473">
          <cell r="B4473" t="str">
            <v>AF.41313</v>
          </cell>
          <cell r="C4473" t="str">
            <v>BT truï pin, truï bieân coù chieàu daày &lt;=045m, vöõa BT ñaù 1x2 maùc 200, SN=6÷8cm</v>
          </cell>
          <cell r="D4473" t="str">
            <v>m³</v>
          </cell>
          <cell r="E4473">
            <v>1</v>
          </cell>
          <cell r="F4473">
            <v>569583</v>
          </cell>
          <cell r="G4473">
            <v>124953</v>
          </cell>
          <cell r="H4473">
            <v>39348</v>
          </cell>
        </row>
        <row r="4474">
          <cell r="B4474" t="str">
            <v>AF.41314</v>
          </cell>
          <cell r="C4474" t="str">
            <v>BT truï pin, truï bieân coù chieàu daày &lt;=045m, vöõa BT ñaù 1x2 maùc 250, SN=6÷8cm</v>
          </cell>
          <cell r="D4474" t="str">
            <v>m³</v>
          </cell>
          <cell r="E4474">
            <v>1</v>
          </cell>
          <cell r="F4474">
            <v>626081</v>
          </cell>
          <cell r="G4474">
            <v>124953</v>
          </cell>
          <cell r="H4474">
            <v>39348</v>
          </cell>
        </row>
        <row r="4475">
          <cell r="B4475" t="str">
            <v>AF.41315</v>
          </cell>
          <cell r="C4475" t="str">
            <v>BT truï pin, truï bieân coù chieàu daày &lt;=045m, vöõa BT ñaù 1x2 maùc 300, SN=6÷8cm</v>
          </cell>
          <cell r="D4475" t="str">
            <v>m³</v>
          </cell>
          <cell r="E4475">
            <v>1</v>
          </cell>
          <cell r="F4475">
            <v>661322</v>
          </cell>
          <cell r="G4475">
            <v>124953</v>
          </cell>
          <cell r="H4475">
            <v>39348</v>
          </cell>
        </row>
        <row r="4476">
          <cell r="B4476" t="str">
            <v>AF.41316</v>
          </cell>
          <cell r="C4476" t="str">
            <v>BT truï pin, truï bieân coù chieàu daày &lt;=045m, vöõa BT ñaù 2x4 maùc 300, SN=6÷8cm</v>
          </cell>
          <cell r="D4476" t="str">
            <v>m³</v>
          </cell>
          <cell r="E4476">
            <v>1</v>
          </cell>
          <cell r="F4476">
            <v>613900</v>
          </cell>
          <cell r="G4476">
            <v>124953</v>
          </cell>
          <cell r="H4476">
            <v>39348</v>
          </cell>
        </row>
        <row r="4477">
          <cell r="B4477" t="str">
            <v>AF.41322</v>
          </cell>
          <cell r="C4477" t="str">
            <v>BT truï pin, truï bieân coù chieàu daày &gt;045m vaø &lt;=1m, vöõa BT ñaù 1x2 maùc 150, SN=6÷8cm</v>
          </cell>
          <cell r="D4477" t="str">
            <v>m³</v>
          </cell>
          <cell r="E4477">
            <v>1</v>
          </cell>
          <cell r="F4477">
            <v>447682</v>
          </cell>
          <cell r="G4477">
            <v>112718</v>
          </cell>
          <cell r="H4477">
            <v>39348</v>
          </cell>
        </row>
        <row r="4478">
          <cell r="B4478" t="str">
            <v>AF.41323</v>
          </cell>
          <cell r="C4478" t="str">
            <v>BT truï pin, truï bieân coù chieàu daày &gt;045m vaø &lt;=1m, vöõa BT ñaù 1x2 maùc 200, SN=6÷8cm</v>
          </cell>
          <cell r="D4478" t="str">
            <v>m³</v>
          </cell>
          <cell r="E4478">
            <v>1</v>
          </cell>
          <cell r="F4478">
            <v>497571</v>
          </cell>
          <cell r="G4478">
            <v>112718</v>
          </cell>
          <cell r="H4478">
            <v>39348</v>
          </cell>
        </row>
        <row r="4479">
          <cell r="B4479" t="str">
            <v>AF.41324</v>
          </cell>
          <cell r="C4479" t="str">
            <v>BT truï pin, truï bieân coù chieàu daày &gt;045m vaø &lt;=1m, vöõa BT ñaù 1x2 maùc 250, SN=6÷8cm</v>
          </cell>
          <cell r="D4479" t="str">
            <v>m³</v>
          </cell>
          <cell r="E4479">
            <v>1</v>
          </cell>
          <cell r="F4479">
            <v>554069</v>
          </cell>
          <cell r="G4479">
            <v>112718</v>
          </cell>
          <cell r="H4479">
            <v>39348</v>
          </cell>
        </row>
        <row r="4480">
          <cell r="B4480" t="str">
            <v>AF.41325</v>
          </cell>
          <cell r="C4480" t="str">
            <v>BT truï pin, truï bieân coù chieàu daày &gt;045m vaø &lt;=1m, vöõa BT ñaù 1x2 maùc 300, SN=6÷8cm</v>
          </cell>
          <cell r="D4480" t="str">
            <v>m³</v>
          </cell>
          <cell r="E4480">
            <v>1</v>
          </cell>
          <cell r="F4480">
            <v>589310</v>
          </cell>
          <cell r="G4480">
            <v>112718</v>
          </cell>
          <cell r="H4480">
            <v>39348</v>
          </cell>
        </row>
        <row r="4481">
          <cell r="B4481" t="str">
            <v>AF.41326</v>
          </cell>
          <cell r="C4481" t="str">
            <v>BT truï pin, truï bieân coù chieàu daày &gt;045m vaø &lt;=1m, vöõa BT ñaù 2x4 maùc 300, SN=6÷8cm</v>
          </cell>
          <cell r="D4481" t="str">
            <v>m³</v>
          </cell>
          <cell r="E4481">
            <v>1</v>
          </cell>
          <cell r="F4481">
            <v>541888</v>
          </cell>
          <cell r="G4481">
            <v>112718</v>
          </cell>
          <cell r="H4481">
            <v>39348</v>
          </cell>
        </row>
        <row r="4482">
          <cell r="B4482" t="str">
            <v>AF.41332</v>
          </cell>
          <cell r="C4482" t="str">
            <v>BT truï pin, truï bieân coù chieàu daày &gt;1m vaø &lt;=2m, vöõa BT ñaù 1x2 maùc 150, SN=6÷8cm</v>
          </cell>
          <cell r="D4482" t="str">
            <v>m³</v>
          </cell>
          <cell r="E4482">
            <v>1</v>
          </cell>
          <cell r="F4482">
            <v>432932</v>
          </cell>
          <cell r="G4482">
            <v>101430</v>
          </cell>
          <cell r="H4482">
            <v>37179</v>
          </cell>
        </row>
        <row r="4483">
          <cell r="B4483" t="str">
            <v>AF.41333</v>
          </cell>
          <cell r="C4483" t="str">
            <v>BT truï pin, truï bieân coù chieàu daày &gt;1m vaø &lt;=2m, vöõa BT ñaù 1x2 maùc 200, SN=6÷8cm</v>
          </cell>
          <cell r="D4483" t="str">
            <v>m³</v>
          </cell>
          <cell r="E4483">
            <v>1</v>
          </cell>
          <cell r="F4483">
            <v>482821</v>
          </cell>
          <cell r="G4483">
            <v>101430</v>
          </cell>
          <cell r="H4483">
            <v>37179</v>
          </cell>
        </row>
        <row r="4484">
          <cell r="B4484" t="str">
            <v>AF.41334</v>
          </cell>
          <cell r="C4484" t="str">
            <v>BT truï pin, truï bieân coù chieàu daày &gt;1m vaø &lt;=2m, vöõa BT ñaù 1x2 maùc 250, SN=6÷8cm</v>
          </cell>
          <cell r="D4484" t="str">
            <v>m³</v>
          </cell>
          <cell r="E4484">
            <v>1</v>
          </cell>
          <cell r="F4484">
            <v>539319</v>
          </cell>
          <cell r="G4484">
            <v>101430</v>
          </cell>
          <cell r="H4484">
            <v>37179</v>
          </cell>
        </row>
        <row r="4485">
          <cell r="B4485" t="str">
            <v>AF.41335</v>
          </cell>
          <cell r="C4485" t="str">
            <v>BT truï pin, truï bieân coù chieàu daày &gt;1m vaø &lt;=2m, vöõa BT ñaù 1x2 maùc 300, SN=6÷8cm</v>
          </cell>
          <cell r="D4485" t="str">
            <v>m³</v>
          </cell>
          <cell r="E4485">
            <v>1</v>
          </cell>
          <cell r="F4485">
            <v>574560</v>
          </cell>
          <cell r="G4485">
            <v>101430</v>
          </cell>
          <cell r="H4485">
            <v>37179</v>
          </cell>
        </row>
        <row r="4486">
          <cell r="B4486" t="str">
            <v>AF.41336</v>
          </cell>
          <cell r="C4486" t="str">
            <v>BT truï pin, truï bieân coù chieàu daày &gt;1m vaø &lt;=2m, vöõa BT ñaù 2x4 maùc 300, SN=6÷8cm</v>
          </cell>
          <cell r="D4486" t="str">
            <v>m³</v>
          </cell>
          <cell r="E4486">
            <v>1</v>
          </cell>
          <cell r="F4486">
            <v>527138</v>
          </cell>
          <cell r="G4486">
            <v>101430</v>
          </cell>
          <cell r="H4486">
            <v>37179</v>
          </cell>
        </row>
        <row r="4487">
          <cell r="B4487" t="str">
            <v>AF.41342</v>
          </cell>
          <cell r="C4487" t="str">
            <v>BT truï pin, truï bieân coù chieàu daày &gt;2m, vöõa BT ñaù 1x2 maùc 150, SN=6÷8cm</v>
          </cell>
          <cell r="D4487" t="str">
            <v>m³</v>
          </cell>
          <cell r="E4487">
            <v>1</v>
          </cell>
          <cell r="F4487">
            <v>423090</v>
          </cell>
          <cell r="G4487">
            <v>91287</v>
          </cell>
          <cell r="H4487">
            <v>37179</v>
          </cell>
        </row>
        <row r="4488">
          <cell r="B4488" t="str">
            <v>AF.41343</v>
          </cell>
          <cell r="C4488" t="str">
            <v>BT truï pin, truï bieân coù chieàu daày &gt;2m, vöõa BT ñaù 1x2 maùc 200, SN=6÷8cm</v>
          </cell>
          <cell r="D4488" t="str">
            <v>m³</v>
          </cell>
          <cell r="E4488">
            <v>1</v>
          </cell>
          <cell r="F4488">
            <v>472980</v>
          </cell>
          <cell r="G4488">
            <v>91287</v>
          </cell>
          <cell r="H4488">
            <v>37179</v>
          </cell>
        </row>
        <row r="4489">
          <cell r="B4489" t="str">
            <v>AF.41344</v>
          </cell>
          <cell r="C4489" t="str">
            <v>BT truï pin, truï bieân coù chieàu daày &gt;2m, vöõa BT ñaù 1x2 maùc 250, SN=6÷8cm</v>
          </cell>
          <cell r="D4489" t="str">
            <v>m³</v>
          </cell>
          <cell r="E4489">
            <v>1</v>
          </cell>
          <cell r="F4489">
            <v>529477</v>
          </cell>
          <cell r="G4489">
            <v>91287</v>
          </cell>
          <cell r="H4489">
            <v>37179</v>
          </cell>
        </row>
        <row r="4490">
          <cell r="B4490" t="str">
            <v>AF.41345</v>
          </cell>
          <cell r="C4490" t="str">
            <v>BT truï pin, truï bieân coù chieàu daày &gt;2m, vöõa BT ñaù 1x2 maùc 300, SN=6÷8cm</v>
          </cell>
          <cell r="D4490" t="str">
            <v>m³</v>
          </cell>
          <cell r="E4490">
            <v>1</v>
          </cell>
          <cell r="F4490">
            <v>564718</v>
          </cell>
          <cell r="G4490">
            <v>91287</v>
          </cell>
          <cell r="H4490">
            <v>37179</v>
          </cell>
        </row>
        <row r="4491">
          <cell r="B4491" t="str">
            <v>AF.41346</v>
          </cell>
          <cell r="C4491" t="str">
            <v>BT truï pin, truï bieân coù chieàu daày &gt;2m, vöõa BT ñaù 2x4 maùc 300, SN=6÷8cm</v>
          </cell>
          <cell r="D4491" t="str">
            <v>m³</v>
          </cell>
          <cell r="E4491">
            <v>1</v>
          </cell>
          <cell r="F4491">
            <v>517297</v>
          </cell>
          <cell r="G4491">
            <v>91287</v>
          </cell>
          <cell r="H4491">
            <v>37179</v>
          </cell>
        </row>
        <row r="4492">
          <cell r="B4492" t="str">
            <v>AF.41412</v>
          </cell>
          <cell r="C4492" t="str">
            <v>BT töôøng thöôïng löu coù chieàu daày &lt;=045m, vöõa BT ñaù 1x2 maùc 150, SN=6÷8cm</v>
          </cell>
          <cell r="D4492" t="str">
            <v>m³</v>
          </cell>
          <cell r="E4492">
            <v>1</v>
          </cell>
          <cell r="F4492">
            <v>460316</v>
          </cell>
          <cell r="G4492">
            <v>93339</v>
          </cell>
          <cell r="H4492">
            <v>37179</v>
          </cell>
        </row>
        <row r="4493">
          <cell r="B4493" t="str">
            <v>AF.41413</v>
          </cell>
          <cell r="C4493" t="str">
            <v>BT töôøng thöôïng löu coù chieàu daày &lt;=045m, vöõa BT ñaù 1x2 maùc 200, SN=6÷8cm</v>
          </cell>
          <cell r="D4493" t="str">
            <v>m³</v>
          </cell>
          <cell r="E4493">
            <v>1</v>
          </cell>
          <cell r="F4493">
            <v>510206</v>
          </cell>
          <cell r="G4493">
            <v>93339</v>
          </cell>
          <cell r="H4493">
            <v>37179</v>
          </cell>
        </row>
        <row r="4494">
          <cell r="B4494" t="str">
            <v>AF.41414</v>
          </cell>
          <cell r="C4494" t="str">
            <v>BT töôøng thöôïng löu coù chieàu daày &lt;=045m, vöõa BT ñaù 1x2 maùc 250, SN=6÷8cm</v>
          </cell>
          <cell r="D4494" t="str">
            <v>m³</v>
          </cell>
          <cell r="E4494">
            <v>1</v>
          </cell>
          <cell r="F4494">
            <v>566703</v>
          </cell>
          <cell r="G4494">
            <v>93339</v>
          </cell>
          <cell r="H4494">
            <v>37179</v>
          </cell>
        </row>
        <row r="4495">
          <cell r="B4495" t="str">
            <v>AF.41415</v>
          </cell>
          <cell r="C4495" t="str">
            <v>BT töôøng thöôïng löu coù chieàu daày &lt;=045m, vöõa BT ñaù 1x2 maùc 300, SN=6÷8cm</v>
          </cell>
          <cell r="D4495" t="str">
            <v>m³</v>
          </cell>
          <cell r="E4495">
            <v>1</v>
          </cell>
          <cell r="F4495">
            <v>601944</v>
          </cell>
          <cell r="G4495">
            <v>93339</v>
          </cell>
          <cell r="H4495">
            <v>37179</v>
          </cell>
        </row>
        <row r="4496">
          <cell r="B4496" t="str">
            <v>AF.41416</v>
          </cell>
          <cell r="C4496" t="str">
            <v>BT töôøng thöôïng löu coù chieàu daày &lt;=045m, vöõa BT ñaù 2x4 maùc 300, SN=6÷8cm</v>
          </cell>
          <cell r="D4496" t="str">
            <v>m³</v>
          </cell>
          <cell r="E4496">
            <v>1</v>
          </cell>
          <cell r="F4496">
            <v>554522</v>
          </cell>
          <cell r="G4496">
            <v>93339</v>
          </cell>
          <cell r="H4496">
            <v>37179</v>
          </cell>
        </row>
        <row r="4497">
          <cell r="B4497" t="str">
            <v>AF.41422</v>
          </cell>
          <cell r="C4497" t="str">
            <v>BT töôøng thöôïng löu coù chieàu daày &gt;045m vaø &lt;=1m, vöõa BT ñaù 1x2 maùc 150, SN=6÷8cm</v>
          </cell>
          <cell r="D4497" t="str">
            <v>m³</v>
          </cell>
          <cell r="E4497">
            <v>1</v>
          </cell>
          <cell r="F4497">
            <v>423093</v>
          </cell>
          <cell r="G4497">
            <v>84499</v>
          </cell>
          <cell r="H4497">
            <v>37179</v>
          </cell>
        </row>
        <row r="4498">
          <cell r="B4498" t="str">
            <v>AF.41423</v>
          </cell>
          <cell r="C4498" t="str">
            <v>BT töôøng thöôïng löu coù chieàu daày &gt;045m vaø &lt;=1m, vöõa BT ñaù 1x2 maùc 200, SN=6÷8cm</v>
          </cell>
          <cell r="D4498" t="str">
            <v>m³</v>
          </cell>
          <cell r="E4498">
            <v>1</v>
          </cell>
          <cell r="F4498">
            <v>472983</v>
          </cell>
          <cell r="G4498">
            <v>84499</v>
          </cell>
          <cell r="H4498">
            <v>37179</v>
          </cell>
        </row>
        <row r="4499">
          <cell r="B4499" t="str">
            <v>AF.41424</v>
          </cell>
          <cell r="C4499" t="str">
            <v>BT töôøng thöôïng löu coù chieàu daày &gt;045m vaø &lt;=1m, vöõa BT ñaù 1x2 maùc 250, SN=6÷8cm</v>
          </cell>
          <cell r="D4499" t="str">
            <v>m³</v>
          </cell>
          <cell r="E4499">
            <v>1</v>
          </cell>
          <cell r="F4499">
            <v>529481</v>
          </cell>
          <cell r="G4499">
            <v>84499</v>
          </cell>
          <cell r="H4499">
            <v>37179</v>
          </cell>
        </row>
        <row r="4500">
          <cell r="B4500" t="str">
            <v>AF.41425</v>
          </cell>
          <cell r="C4500" t="str">
            <v>BT töôøng thöôïng löu coù chieàu daày &gt;045m vaø &lt;=1m, vöõa BT ñaù 2x4 maùc 300, SN=6÷8cm</v>
          </cell>
          <cell r="D4500" t="str">
            <v>m³</v>
          </cell>
          <cell r="E4500">
            <v>1</v>
          </cell>
          <cell r="F4500">
            <v>564722</v>
          </cell>
          <cell r="G4500">
            <v>84499</v>
          </cell>
          <cell r="H4500">
            <v>37179</v>
          </cell>
        </row>
        <row r="4501">
          <cell r="B4501" t="str">
            <v>AF.41426</v>
          </cell>
          <cell r="C4501" t="str">
            <v>BT töôøng thöôïng löu coù chieàu daày &gt;045m vaø &lt;=1m, vöõa BT ñaù 2x4 maùc 300, SN=6÷8cm</v>
          </cell>
          <cell r="D4501" t="str">
            <v>m³</v>
          </cell>
          <cell r="E4501">
            <v>1</v>
          </cell>
          <cell r="F4501">
            <v>517300</v>
          </cell>
          <cell r="G4501">
            <v>84499</v>
          </cell>
          <cell r="H4501">
            <v>37179</v>
          </cell>
        </row>
        <row r="4502">
          <cell r="B4502" t="str">
            <v>AF.41432</v>
          </cell>
          <cell r="C4502" t="str">
            <v>BT töôøng thöôïng löu coù chieàu daày &gt;1m vaø &lt;=2m, vöõa BT ñaù 1x2 maùc 150, SN=6÷8cm</v>
          </cell>
          <cell r="D4502" t="str">
            <v>m³</v>
          </cell>
          <cell r="E4502">
            <v>1</v>
          </cell>
          <cell r="F4502">
            <v>415718</v>
          </cell>
          <cell r="G4502">
            <v>76013</v>
          </cell>
          <cell r="H4502">
            <v>33926</v>
          </cell>
        </row>
        <row r="4503">
          <cell r="B4503" t="str">
            <v>AF.41433</v>
          </cell>
          <cell r="C4503" t="str">
            <v>BT töôøng thöôïng löu coù chieàu daày &gt;1m vaø &lt;=2m, vöõa BT ñaù 1x2 maùc 200, SN=6÷8cm</v>
          </cell>
          <cell r="D4503" t="str">
            <v>m³</v>
          </cell>
          <cell r="E4503">
            <v>1</v>
          </cell>
          <cell r="F4503">
            <v>465608</v>
          </cell>
          <cell r="G4503">
            <v>76013</v>
          </cell>
          <cell r="H4503">
            <v>33926</v>
          </cell>
        </row>
        <row r="4504">
          <cell r="B4504" t="str">
            <v>AF.41434</v>
          </cell>
          <cell r="C4504" t="str">
            <v>BT töôøng thöôïng löu coù chieàu daày &gt;1m vaø &lt;=2m, vöõa BT ñaù 1x2 maùc 250, SN=6÷8cm</v>
          </cell>
          <cell r="D4504" t="str">
            <v>m³</v>
          </cell>
          <cell r="E4504">
            <v>1</v>
          </cell>
          <cell r="F4504">
            <v>522106</v>
          </cell>
          <cell r="G4504">
            <v>76013</v>
          </cell>
          <cell r="H4504">
            <v>33926</v>
          </cell>
        </row>
        <row r="4505">
          <cell r="B4505" t="str">
            <v>AF.41435</v>
          </cell>
          <cell r="C4505" t="str">
            <v>BT töôøng thöôïng löu coù chieàu daày &gt;1m vaø &lt;=2m, vöõa BT ñaù 1x2 maùc 300, SN=6÷8cm</v>
          </cell>
          <cell r="D4505" t="str">
            <v>m³</v>
          </cell>
          <cell r="E4505">
            <v>1</v>
          </cell>
          <cell r="F4505">
            <v>557347</v>
          </cell>
          <cell r="G4505">
            <v>76013</v>
          </cell>
          <cell r="H4505">
            <v>33926</v>
          </cell>
        </row>
        <row r="4506">
          <cell r="B4506" t="str">
            <v>AF.41436</v>
          </cell>
          <cell r="C4506" t="str">
            <v>BT töôøng thöôïng löu coù chieàu daày &gt;1m vaø &lt;=2m, vöõa BT ñaù 2x4 maùc 300, SN=6÷8cm</v>
          </cell>
          <cell r="D4506" t="str">
            <v>m³</v>
          </cell>
          <cell r="E4506">
            <v>1</v>
          </cell>
          <cell r="F4506">
            <v>509925</v>
          </cell>
          <cell r="G4506">
            <v>76013</v>
          </cell>
          <cell r="H4506">
            <v>33926</v>
          </cell>
        </row>
        <row r="4507">
          <cell r="B4507" t="str">
            <v>AF.41442</v>
          </cell>
          <cell r="C4507" t="str">
            <v>BT töôøng thöôïng löu coù chieàu daày &gt;2m, vöõa BT ñaù 1x2 maùc 150, SN=6÷8cm</v>
          </cell>
          <cell r="D4507" t="str">
            <v>m³</v>
          </cell>
          <cell r="E4507">
            <v>1</v>
          </cell>
          <cell r="F4507">
            <v>410798</v>
          </cell>
          <cell r="G4507">
            <v>68436</v>
          </cell>
          <cell r="H4507">
            <v>33926</v>
          </cell>
        </row>
        <row r="4508">
          <cell r="B4508" t="str">
            <v>AF.41443</v>
          </cell>
          <cell r="C4508" t="str">
            <v>BT töôøng thöôïng löu coù chieàu daày &gt;2m, vöõa BT ñaù 1x2 maùc 200, SN=6÷8cm</v>
          </cell>
          <cell r="D4508" t="str">
            <v>m³</v>
          </cell>
          <cell r="E4508">
            <v>1</v>
          </cell>
          <cell r="F4508">
            <v>460687</v>
          </cell>
          <cell r="G4508">
            <v>68436</v>
          </cell>
          <cell r="H4508">
            <v>33926</v>
          </cell>
        </row>
        <row r="4509">
          <cell r="B4509" t="str">
            <v>AF.41444</v>
          </cell>
          <cell r="C4509" t="str">
            <v>BT töôøng thöôïng löu coù chieàu daày &gt;2m, vöõa BT ñaù 1x2 maùc 250, SN=6÷8cm</v>
          </cell>
          <cell r="D4509" t="str">
            <v>m³</v>
          </cell>
          <cell r="E4509">
            <v>1</v>
          </cell>
          <cell r="F4509">
            <v>517185</v>
          </cell>
          <cell r="G4509">
            <v>68436</v>
          </cell>
          <cell r="H4509">
            <v>33926</v>
          </cell>
        </row>
        <row r="4510">
          <cell r="B4510" t="str">
            <v>AF.41445</v>
          </cell>
          <cell r="C4510" t="str">
            <v>BT töôøng thöôïng löu coù chieàu daày &gt;2m, vöõa BT ñaù 1x2 maùc 300, SN=6÷8cm</v>
          </cell>
          <cell r="D4510" t="str">
            <v>m³</v>
          </cell>
          <cell r="E4510">
            <v>1</v>
          </cell>
          <cell r="F4510">
            <v>552426</v>
          </cell>
          <cell r="G4510">
            <v>68436</v>
          </cell>
          <cell r="H4510">
            <v>33926</v>
          </cell>
        </row>
        <row r="4511">
          <cell r="B4511" t="str">
            <v>AF.41446</v>
          </cell>
          <cell r="C4511" t="str">
            <v>BT töôøng thöôïng löu coù chieàu daày &gt;2m, vöõa BT ñaù 2x4 maùc 300, SN=6÷8cm</v>
          </cell>
          <cell r="D4511" t="str">
            <v>m³</v>
          </cell>
          <cell r="E4511">
            <v>1</v>
          </cell>
          <cell r="F4511">
            <v>505004</v>
          </cell>
          <cell r="G4511">
            <v>68436</v>
          </cell>
          <cell r="H4511">
            <v>33926</v>
          </cell>
        </row>
        <row r="4512">
          <cell r="B4512" t="str">
            <v>AF.41512</v>
          </cell>
          <cell r="C4512" t="str">
            <v>BT phía trong thaân ñaäp, vöõa BT ñaù 1x2 maùc 150, SN=6÷8cm</v>
          </cell>
          <cell r="D4512" t="str">
            <v>m³</v>
          </cell>
          <cell r="E4512">
            <v>1</v>
          </cell>
          <cell r="F4512">
            <v>402451</v>
          </cell>
          <cell r="G4512">
            <v>33547</v>
          </cell>
          <cell r="H4512">
            <v>28835</v>
          </cell>
        </row>
        <row r="4513">
          <cell r="B4513" t="str">
            <v>AF.41513</v>
          </cell>
          <cell r="C4513" t="str">
            <v>BT phía trong thaân ñaäp, vöõa BT ñaù 1x2 maùc 200, SN=6÷8cm</v>
          </cell>
          <cell r="D4513" t="str">
            <v>m³</v>
          </cell>
          <cell r="E4513">
            <v>1</v>
          </cell>
          <cell r="F4513">
            <v>452834</v>
          </cell>
          <cell r="G4513">
            <v>33547</v>
          </cell>
          <cell r="H4513">
            <v>28835</v>
          </cell>
        </row>
        <row r="4514">
          <cell r="B4514" t="str">
            <v>AF.41514</v>
          </cell>
          <cell r="C4514" t="str">
            <v>BT phía trong thaân ñaäp, vöõa BT ñaù 1x2 maùc 250, SN=6÷8cm</v>
          </cell>
          <cell r="D4514" t="str">
            <v>m³</v>
          </cell>
          <cell r="E4514">
            <v>1</v>
          </cell>
          <cell r="F4514">
            <v>509891</v>
          </cell>
          <cell r="G4514">
            <v>33547</v>
          </cell>
          <cell r="H4514">
            <v>28835</v>
          </cell>
        </row>
        <row r="4515">
          <cell r="B4515" t="str">
            <v>AF.41515</v>
          </cell>
          <cell r="C4515" t="str">
            <v>BT phía trong thaân ñaäp, vöõa BT ñaù 1x2 maùc 300, SN=6÷8cm</v>
          </cell>
          <cell r="D4515" t="str">
            <v>m³</v>
          </cell>
          <cell r="E4515">
            <v>1</v>
          </cell>
          <cell r="F4515">
            <v>545481</v>
          </cell>
          <cell r="G4515">
            <v>33547</v>
          </cell>
          <cell r="H4515">
            <v>28835</v>
          </cell>
        </row>
        <row r="4516">
          <cell r="B4516" t="str">
            <v>AF.41516</v>
          </cell>
          <cell r="C4516" t="str">
            <v>BT phía trong thaân ñaäp, vöõa BT ñaù 2x4 maùc 300, SN=6÷8cm</v>
          </cell>
          <cell r="D4516" t="str">
            <v>m³</v>
          </cell>
          <cell r="E4516">
            <v>1</v>
          </cell>
          <cell r="F4516">
            <v>497590</v>
          </cell>
          <cell r="G4516">
            <v>33547</v>
          </cell>
          <cell r="H4516">
            <v>28835</v>
          </cell>
        </row>
        <row r="4517">
          <cell r="B4517" t="str">
            <v>AF.41522</v>
          </cell>
          <cell r="C4517" t="str">
            <v>BT maët cong thaân ñaäp, vöõa BT ñaù 1x2 maùc 150, SN=6÷8cm</v>
          </cell>
          <cell r="D4517" t="str">
            <v>m³</v>
          </cell>
          <cell r="E4517">
            <v>1</v>
          </cell>
          <cell r="F4517">
            <v>402451</v>
          </cell>
          <cell r="G4517">
            <v>127360</v>
          </cell>
          <cell r="H4517">
            <v>34265</v>
          </cell>
        </row>
        <row r="4518">
          <cell r="B4518" t="str">
            <v>AF.41523</v>
          </cell>
          <cell r="C4518" t="str">
            <v>BT maët cong thaân ñaäp, vöõa BT ñaù 1x2 maùc 200, SN=6÷8cm</v>
          </cell>
          <cell r="D4518" t="str">
            <v>m³</v>
          </cell>
          <cell r="E4518">
            <v>1</v>
          </cell>
          <cell r="F4518">
            <v>452834</v>
          </cell>
          <cell r="G4518">
            <v>127360</v>
          </cell>
          <cell r="H4518">
            <v>34265</v>
          </cell>
        </row>
        <row r="4519">
          <cell r="B4519" t="str">
            <v>AF.41524</v>
          </cell>
          <cell r="C4519" t="str">
            <v>BT maët cong thaân ñaäp, vöõa BT ñaù 1x2 maùc 250, SN=6÷8cm</v>
          </cell>
          <cell r="D4519" t="str">
            <v>m³</v>
          </cell>
          <cell r="E4519">
            <v>1</v>
          </cell>
          <cell r="F4519">
            <v>509891</v>
          </cell>
          <cell r="G4519">
            <v>127360</v>
          </cell>
          <cell r="H4519">
            <v>34265</v>
          </cell>
        </row>
        <row r="4520">
          <cell r="B4520" t="str">
            <v>AF.41525</v>
          </cell>
          <cell r="C4520" t="str">
            <v>BT maët cong thaân ñaäp, vöõa BT ñaù 1x2 maùc 300, SN=6÷8cm</v>
          </cell>
          <cell r="D4520" t="str">
            <v>m³</v>
          </cell>
          <cell r="E4520">
            <v>1</v>
          </cell>
          <cell r="F4520">
            <v>545481</v>
          </cell>
          <cell r="G4520">
            <v>127360</v>
          </cell>
          <cell r="H4520">
            <v>34265</v>
          </cell>
        </row>
        <row r="4521">
          <cell r="B4521" t="str">
            <v>AF.41526</v>
          </cell>
          <cell r="C4521" t="str">
            <v>BT maët cong thaân ñaäp, vöõa BT ñaù 2x4 maùc 300, SN=6÷8cm</v>
          </cell>
          <cell r="D4521" t="str">
            <v>m³</v>
          </cell>
          <cell r="E4521">
            <v>1</v>
          </cell>
          <cell r="F4521">
            <v>497590</v>
          </cell>
          <cell r="G4521">
            <v>127360</v>
          </cell>
          <cell r="H4521">
            <v>34265</v>
          </cell>
        </row>
        <row r="4522">
          <cell r="B4522" t="str">
            <v>AF.41532</v>
          </cell>
          <cell r="C4522" t="str">
            <v>BT muõi phoùng, vöõa BT ñaù 1x2 maùc 150, SN=6÷8cm</v>
          </cell>
          <cell r="D4522" t="str">
            <v>m³</v>
          </cell>
          <cell r="E4522">
            <v>1</v>
          </cell>
          <cell r="F4522">
            <v>402451</v>
          </cell>
          <cell r="G4522">
            <v>72304</v>
          </cell>
          <cell r="H4522">
            <v>28835</v>
          </cell>
        </row>
        <row r="4523">
          <cell r="B4523" t="str">
            <v>AF.41533</v>
          </cell>
          <cell r="C4523" t="str">
            <v>BT muõi phoùng, vöõa BT ñaù 1x2 maùc 200, SN=6÷8cm</v>
          </cell>
          <cell r="D4523" t="str">
            <v>m³</v>
          </cell>
          <cell r="E4523">
            <v>1</v>
          </cell>
          <cell r="F4523">
            <v>452834</v>
          </cell>
          <cell r="G4523">
            <v>72304</v>
          </cell>
          <cell r="H4523">
            <v>28835</v>
          </cell>
        </row>
        <row r="4524">
          <cell r="B4524" t="str">
            <v>AF.41534</v>
          </cell>
          <cell r="C4524" t="str">
            <v>BT muõi phoùng, vöõa BT ñaù 1x2 maùc 250, SN=6÷8cm</v>
          </cell>
          <cell r="D4524" t="str">
            <v>m³</v>
          </cell>
          <cell r="E4524">
            <v>1</v>
          </cell>
          <cell r="F4524">
            <v>509891</v>
          </cell>
          <cell r="G4524">
            <v>72304</v>
          </cell>
          <cell r="H4524">
            <v>28835</v>
          </cell>
        </row>
        <row r="4525">
          <cell r="B4525" t="str">
            <v>AF.41535</v>
          </cell>
          <cell r="C4525" t="str">
            <v>BT muõi phoùng, vöõa BT ñaù 1x2 maùc 300, SN=6÷8cm</v>
          </cell>
          <cell r="D4525" t="str">
            <v>m³</v>
          </cell>
          <cell r="E4525">
            <v>1</v>
          </cell>
          <cell r="F4525">
            <v>545481</v>
          </cell>
          <cell r="G4525">
            <v>72304</v>
          </cell>
          <cell r="H4525">
            <v>28835</v>
          </cell>
        </row>
        <row r="4526">
          <cell r="B4526" t="str">
            <v>AF.41536</v>
          </cell>
          <cell r="C4526" t="str">
            <v>BT muõi phoùng, vöõa BT ñaù 2x4 maùc 300, SN=6÷8cm</v>
          </cell>
          <cell r="D4526" t="str">
            <v>m³</v>
          </cell>
          <cell r="E4526">
            <v>1</v>
          </cell>
          <cell r="F4526">
            <v>497590</v>
          </cell>
          <cell r="G4526">
            <v>72304</v>
          </cell>
          <cell r="H4526">
            <v>28835</v>
          </cell>
        </row>
        <row r="4527">
          <cell r="B4527" t="str">
            <v>AF.41542</v>
          </cell>
          <cell r="C4527" t="str">
            <v>BT doác nöôùc, vöõa BT ñaù 1x2 maùc 150, SN=6÷8cm</v>
          </cell>
          <cell r="D4527" t="str">
            <v>m³</v>
          </cell>
          <cell r="E4527">
            <v>1</v>
          </cell>
          <cell r="F4527">
            <v>398505</v>
          </cell>
          <cell r="G4527">
            <v>60503</v>
          </cell>
          <cell r="H4527">
            <v>28835</v>
          </cell>
        </row>
        <row r="4528">
          <cell r="B4528" t="str">
            <v>AF.41543</v>
          </cell>
          <cell r="C4528" t="str">
            <v>BT doác nöôùc, vöõa BT ñaù 1x2 maùc 200, SN=6÷8cm</v>
          </cell>
          <cell r="D4528" t="str">
            <v>m³</v>
          </cell>
          <cell r="E4528">
            <v>1</v>
          </cell>
          <cell r="F4528">
            <v>448395</v>
          </cell>
          <cell r="G4528">
            <v>60503</v>
          </cell>
          <cell r="H4528">
            <v>28835</v>
          </cell>
        </row>
        <row r="4529">
          <cell r="B4529" t="str">
            <v>AF.41544</v>
          </cell>
          <cell r="C4529" t="str">
            <v>BT doác nöôùc, vöõa BT ñaù 1x2 maùc 250, SN=6÷8cm</v>
          </cell>
          <cell r="D4529" t="str">
            <v>m³</v>
          </cell>
          <cell r="E4529">
            <v>1</v>
          </cell>
          <cell r="F4529">
            <v>504892</v>
          </cell>
          <cell r="G4529">
            <v>60503</v>
          </cell>
          <cell r="H4529">
            <v>28835</v>
          </cell>
        </row>
        <row r="4530">
          <cell r="B4530" t="str">
            <v>AF.41545</v>
          </cell>
          <cell r="C4530" t="str">
            <v>BT doác nöôùc, vöõa BT ñaù 1x2 maùc 300, SN=6÷8cm</v>
          </cell>
          <cell r="D4530" t="str">
            <v>m³</v>
          </cell>
          <cell r="E4530">
            <v>1</v>
          </cell>
          <cell r="F4530">
            <v>540133</v>
          </cell>
          <cell r="G4530">
            <v>60503</v>
          </cell>
          <cell r="H4530">
            <v>28835</v>
          </cell>
        </row>
        <row r="4531">
          <cell r="B4531" t="str">
            <v>AF.41546</v>
          </cell>
          <cell r="C4531" t="str">
            <v>BT doác nöôùc, vöõa BT ñaù 2x4 maùc 300, SN=6÷8cm</v>
          </cell>
          <cell r="D4531" t="str">
            <v>m³</v>
          </cell>
          <cell r="E4531">
            <v>1</v>
          </cell>
          <cell r="F4531">
            <v>492712</v>
          </cell>
          <cell r="G4531">
            <v>60503</v>
          </cell>
          <cell r="H4531">
            <v>28835</v>
          </cell>
        </row>
        <row r="4532">
          <cell r="B4532" t="str">
            <v>AF.41612</v>
          </cell>
          <cell r="C4532" t="str">
            <v>BT thaùp ñieàu aùp h &lt;=25m, vöõa BT ñaù 1x2 maùc 150, SN=6÷8cm</v>
          </cell>
          <cell r="D4532" t="str">
            <v>m³</v>
          </cell>
          <cell r="E4532">
            <v>1</v>
          </cell>
          <cell r="F4532">
            <v>398505</v>
          </cell>
          <cell r="G4532">
            <v>168129</v>
          </cell>
          <cell r="H4532">
            <v>39348</v>
          </cell>
        </row>
        <row r="4533">
          <cell r="B4533" t="str">
            <v>AF.41613</v>
          </cell>
          <cell r="C4533" t="str">
            <v>BT thaùp ñieàu aùp h &lt;=25m, vöõa BT ñaù 1x2 maùc 200, SN=6÷8cm</v>
          </cell>
          <cell r="D4533" t="str">
            <v>m³</v>
          </cell>
          <cell r="E4533">
            <v>1</v>
          </cell>
          <cell r="F4533">
            <v>448395</v>
          </cell>
          <cell r="G4533">
            <v>168129</v>
          </cell>
          <cell r="H4533">
            <v>39348</v>
          </cell>
        </row>
        <row r="4534">
          <cell r="B4534" t="str">
            <v>AF.41614</v>
          </cell>
          <cell r="C4534" t="str">
            <v>BT thaùp ñieàu aùp h &lt;=25m, vöõa BT ñaù 1x2 maùc 250, SN=6÷8cm</v>
          </cell>
          <cell r="D4534" t="str">
            <v>m³</v>
          </cell>
          <cell r="E4534">
            <v>1</v>
          </cell>
          <cell r="F4534">
            <v>504892</v>
          </cell>
          <cell r="G4534">
            <v>168129</v>
          </cell>
          <cell r="H4534">
            <v>39348</v>
          </cell>
        </row>
        <row r="4535">
          <cell r="B4535" t="str">
            <v>AF.41615</v>
          </cell>
          <cell r="C4535" t="str">
            <v>BT thaùp ñieàu aùp h &lt;=25m, vöõa BT ñaù 1x2 maùc 300, SN=6÷8cm</v>
          </cell>
          <cell r="D4535" t="str">
            <v>m³</v>
          </cell>
          <cell r="E4535">
            <v>1</v>
          </cell>
          <cell r="F4535">
            <v>540133</v>
          </cell>
          <cell r="G4535">
            <v>168129</v>
          </cell>
          <cell r="H4535">
            <v>39348</v>
          </cell>
        </row>
        <row r="4536">
          <cell r="B4536" t="str">
            <v>AF.41616</v>
          </cell>
          <cell r="C4536" t="str">
            <v>BT thaùp ñieàu aùp h &lt;=25m, vöõa BT ñaù 2x4 maùc 300, SN=6÷8cm</v>
          </cell>
          <cell r="D4536" t="str">
            <v>m³</v>
          </cell>
          <cell r="E4536">
            <v>1</v>
          </cell>
          <cell r="F4536">
            <v>492712</v>
          </cell>
          <cell r="G4536">
            <v>168129</v>
          </cell>
          <cell r="H4536">
            <v>39348</v>
          </cell>
        </row>
        <row r="4537">
          <cell r="B4537" t="str">
            <v>AF.41622</v>
          </cell>
          <cell r="C4537" t="str">
            <v>BT thaùp ñieàu aùp h &gt;25m, vöõa BT ñaù 1x2 maùc 150, SN=6÷8cm</v>
          </cell>
          <cell r="D4537" t="str">
            <v>m³</v>
          </cell>
          <cell r="E4537">
            <v>1</v>
          </cell>
          <cell r="F4537">
            <v>398505</v>
          </cell>
          <cell r="G4537">
            <v>188258</v>
          </cell>
          <cell r="H4537">
            <v>42601</v>
          </cell>
        </row>
        <row r="4538">
          <cell r="B4538" t="str">
            <v>AF.41623</v>
          </cell>
          <cell r="C4538" t="str">
            <v>BT thaùp ñieàu aùp h &gt;25m, vöõa BT ñaù 1x2 maùc 200, SN=6÷8cm</v>
          </cell>
          <cell r="D4538" t="str">
            <v>m³</v>
          </cell>
          <cell r="E4538">
            <v>1</v>
          </cell>
          <cell r="F4538">
            <v>448395</v>
          </cell>
          <cell r="G4538">
            <v>188258</v>
          </cell>
          <cell r="H4538">
            <v>42601</v>
          </cell>
        </row>
        <row r="4539">
          <cell r="B4539" t="str">
            <v>AF.41624</v>
          </cell>
          <cell r="C4539" t="str">
            <v>BT thaùp ñieàu aùp h &gt;25m, vöõa BT ñaù 1x2 maùc 250, SN=6÷8cm</v>
          </cell>
          <cell r="D4539" t="str">
            <v>m³</v>
          </cell>
          <cell r="E4539">
            <v>1</v>
          </cell>
          <cell r="F4539">
            <v>504892</v>
          </cell>
          <cell r="G4539">
            <v>188258</v>
          </cell>
          <cell r="H4539">
            <v>42601</v>
          </cell>
        </row>
        <row r="4540">
          <cell r="B4540" t="str">
            <v>AF.41625</v>
          </cell>
          <cell r="C4540" t="str">
            <v>BT thaùp ñieàu aùp h &gt;25m, vöõa BT ñaù 1x2 maùc 300, SN=6÷8cm</v>
          </cell>
          <cell r="D4540" t="str">
            <v>m³</v>
          </cell>
          <cell r="E4540">
            <v>1</v>
          </cell>
          <cell r="F4540">
            <v>540133</v>
          </cell>
          <cell r="G4540">
            <v>188258</v>
          </cell>
          <cell r="H4540">
            <v>42601</v>
          </cell>
        </row>
        <row r="4541">
          <cell r="B4541" t="str">
            <v>AF.41626</v>
          </cell>
          <cell r="C4541" t="str">
            <v>BT thaùp ñieàu aùp h &gt;25m, vöõa BT ñaù 2x4 maùc 300, SN=6÷8cm</v>
          </cell>
          <cell r="D4541" t="str">
            <v>m³</v>
          </cell>
          <cell r="E4541">
            <v>1</v>
          </cell>
          <cell r="F4541">
            <v>492712</v>
          </cell>
          <cell r="G4541">
            <v>188258</v>
          </cell>
          <cell r="H4541">
            <v>42601</v>
          </cell>
        </row>
        <row r="4542">
          <cell r="B4542" t="str">
            <v>AF.41712</v>
          </cell>
          <cell r="C4542" t="str">
            <v>BT moá ñôõ, moá neùo ñöôøng oáng aùp löïc, vöõa BT ñaù 1x2 maùc 150, SN=6÷8cm</v>
          </cell>
          <cell r="D4542" t="str">
            <v>m³</v>
          </cell>
          <cell r="E4542">
            <v>1</v>
          </cell>
          <cell r="F4542">
            <v>398505</v>
          </cell>
          <cell r="G4542">
            <v>78145</v>
          </cell>
          <cell r="H4542">
            <v>42601</v>
          </cell>
        </row>
        <row r="4543">
          <cell r="B4543" t="str">
            <v>AF.41713</v>
          </cell>
          <cell r="C4543" t="str">
            <v>BT moá ñôõ, moá neùo ñöôøng oáng aùp löïc, vöõa BT ñaù 1x2 maùc 200, SN=6÷8cm</v>
          </cell>
          <cell r="D4543" t="str">
            <v>m³</v>
          </cell>
          <cell r="E4543">
            <v>1</v>
          </cell>
          <cell r="F4543">
            <v>448395</v>
          </cell>
          <cell r="G4543">
            <v>78145</v>
          </cell>
          <cell r="H4543">
            <v>42601</v>
          </cell>
        </row>
        <row r="4544">
          <cell r="B4544" t="str">
            <v>AF.41714</v>
          </cell>
          <cell r="C4544" t="str">
            <v>BT moá ñôõ, moá neùo ñöôøng oáng aùp löïc, vöõa BT ñaù 1x2 maùc 250, SN=6÷8cm</v>
          </cell>
          <cell r="D4544" t="str">
            <v>m³</v>
          </cell>
          <cell r="E4544">
            <v>1</v>
          </cell>
          <cell r="F4544">
            <v>504892</v>
          </cell>
          <cell r="G4544">
            <v>78145</v>
          </cell>
          <cell r="H4544">
            <v>42601</v>
          </cell>
        </row>
        <row r="4545">
          <cell r="B4545" t="str">
            <v>AF.41715</v>
          </cell>
          <cell r="C4545" t="str">
            <v>BT moá ñôõ, moá neùo ñöôøng oáng aùp löïc, vöõa BT ñaù 1x2 maùc 300, SN=6÷8cm</v>
          </cell>
          <cell r="D4545" t="str">
            <v>m³</v>
          </cell>
          <cell r="E4545">
            <v>1</v>
          </cell>
          <cell r="F4545">
            <v>540133</v>
          </cell>
          <cell r="G4545">
            <v>78145</v>
          </cell>
          <cell r="H4545">
            <v>42601</v>
          </cell>
        </row>
        <row r="4546">
          <cell r="B4546" t="str">
            <v>AF.41716</v>
          </cell>
          <cell r="C4546" t="str">
            <v>BT moá ñôõ, moá neùo ñöôøng oáng aùp löïc, vöõa BT ñaù 2x4 maùc 300, SN=6÷8cm</v>
          </cell>
          <cell r="D4546" t="str">
            <v>m³</v>
          </cell>
          <cell r="E4546">
            <v>1</v>
          </cell>
          <cell r="F4546">
            <v>492712</v>
          </cell>
          <cell r="G4546">
            <v>78145</v>
          </cell>
          <cell r="H4546">
            <v>42601</v>
          </cell>
        </row>
        <row r="4547">
          <cell r="B4547" t="str">
            <v>AF.41722</v>
          </cell>
          <cell r="C4547" t="str">
            <v>BT boïc ñöôøng oáng theùp aùp löïc, vöõa BT ñaù 1x2 maùc 150, SN=6÷8cm</v>
          </cell>
          <cell r="D4547" t="str">
            <v>m³</v>
          </cell>
          <cell r="E4547">
            <v>1</v>
          </cell>
          <cell r="F4547">
            <v>469799</v>
          </cell>
          <cell r="G4547">
            <v>104154</v>
          </cell>
          <cell r="H4547">
            <v>37179</v>
          </cell>
        </row>
        <row r="4548">
          <cell r="B4548" t="str">
            <v>AF.41723</v>
          </cell>
          <cell r="C4548" t="str">
            <v>BT boïc ñöôøng oáng theùp aùp löïc, vöõa BT ñaù 1x2 maùc 200, SN=6÷8cm</v>
          </cell>
          <cell r="D4548" t="str">
            <v>m³</v>
          </cell>
          <cell r="E4548">
            <v>1</v>
          </cell>
          <cell r="F4548">
            <v>519688</v>
          </cell>
          <cell r="G4548">
            <v>104154</v>
          </cell>
          <cell r="H4548">
            <v>37179</v>
          </cell>
        </row>
        <row r="4549">
          <cell r="B4549" t="str">
            <v>AF.41724</v>
          </cell>
          <cell r="C4549" t="str">
            <v>BT boïc ñöôøng oáng theùp aùp löïc, vöõa BT ñaù 1x2 maùc 250, SN=6÷8cm</v>
          </cell>
          <cell r="D4549" t="str">
            <v>m³</v>
          </cell>
          <cell r="E4549">
            <v>1</v>
          </cell>
          <cell r="F4549">
            <v>576186</v>
          </cell>
          <cell r="G4549">
            <v>104154</v>
          </cell>
          <cell r="H4549">
            <v>37179</v>
          </cell>
        </row>
        <row r="4550">
          <cell r="B4550" t="str">
            <v>AF.41725</v>
          </cell>
          <cell r="C4550" t="str">
            <v>BT boïc ñöôøng oáng theùp aùp löïc, vöõa BT ñaù 1x2 maùc 300, SN=6÷8cm</v>
          </cell>
          <cell r="D4550" t="str">
            <v>m³</v>
          </cell>
          <cell r="E4550">
            <v>1</v>
          </cell>
          <cell r="F4550">
            <v>611427</v>
          </cell>
          <cell r="G4550">
            <v>104154</v>
          </cell>
          <cell r="H4550">
            <v>37179</v>
          </cell>
        </row>
        <row r="4551">
          <cell r="B4551" t="str">
            <v>AF.41726</v>
          </cell>
          <cell r="C4551" t="str">
            <v>BT boïc ñöôøng oáng theùp aùp löïc, vöõa BT ñaù 2x4 maùc 300, SN=6÷8cm</v>
          </cell>
          <cell r="D4551" t="str">
            <v>m³</v>
          </cell>
          <cell r="E4551">
            <v>1</v>
          </cell>
          <cell r="F4551">
            <v>564005</v>
          </cell>
          <cell r="G4551">
            <v>104154</v>
          </cell>
          <cell r="H4551">
            <v>37179</v>
          </cell>
        </row>
        <row r="4552">
          <cell r="B4552" t="str">
            <v>AF.41732</v>
          </cell>
          <cell r="C4552" t="str">
            <v>BT beä ñôõ maùy phaùt, vöõa BT ñaù 1x2 maùc 150, SN=6÷8cm</v>
          </cell>
          <cell r="D4552" t="str">
            <v>m³</v>
          </cell>
          <cell r="E4552">
            <v>1</v>
          </cell>
          <cell r="F4552">
            <v>402451</v>
          </cell>
          <cell r="G4552">
            <v>102369</v>
          </cell>
          <cell r="H4552">
            <v>33926</v>
          </cell>
        </row>
        <row r="4553">
          <cell r="B4553" t="str">
            <v>AF.41733</v>
          </cell>
          <cell r="C4553" t="str">
            <v>BT beä ñôõ maùy phaùt, vöõa BT ñaù 1x2 maùc 200, SN=6÷8cm</v>
          </cell>
          <cell r="D4553" t="str">
            <v>m³</v>
          </cell>
          <cell r="E4553">
            <v>1</v>
          </cell>
          <cell r="F4553">
            <v>452834</v>
          </cell>
          <cell r="G4553">
            <v>102369</v>
          </cell>
          <cell r="H4553">
            <v>33926</v>
          </cell>
        </row>
        <row r="4554">
          <cell r="B4554" t="str">
            <v>AF.41734</v>
          </cell>
          <cell r="C4554" t="str">
            <v>BT beä ñôõ maùy phaùt, vöõa BT ñaù 1x2 maùc 250, SN=6÷8cm</v>
          </cell>
          <cell r="D4554" t="str">
            <v>m³</v>
          </cell>
          <cell r="E4554">
            <v>1</v>
          </cell>
          <cell r="F4554">
            <v>509891</v>
          </cell>
          <cell r="G4554">
            <v>102369</v>
          </cell>
          <cell r="H4554">
            <v>33926</v>
          </cell>
        </row>
        <row r="4555">
          <cell r="B4555" t="str">
            <v>AF.41735</v>
          </cell>
          <cell r="C4555" t="str">
            <v>BT beä ñôõ maùy phaùt, vöõa BT ñaù 1x2 maùc 300, SN=6÷8cm</v>
          </cell>
          <cell r="D4555" t="str">
            <v>m³</v>
          </cell>
          <cell r="E4555">
            <v>1</v>
          </cell>
          <cell r="F4555">
            <v>545481</v>
          </cell>
          <cell r="G4555">
            <v>102369</v>
          </cell>
          <cell r="H4555">
            <v>33926</v>
          </cell>
        </row>
        <row r="4556">
          <cell r="B4556" t="str">
            <v>AF.41736</v>
          </cell>
          <cell r="C4556" t="str">
            <v>BT beä ñôõ maùy phaùt, vöõa BT ñaù 2x4 maùc 300, SN=6÷8cm</v>
          </cell>
          <cell r="D4556" t="str">
            <v>m³</v>
          </cell>
          <cell r="E4556">
            <v>1</v>
          </cell>
          <cell r="F4556">
            <v>497590</v>
          </cell>
          <cell r="G4556">
            <v>102369</v>
          </cell>
          <cell r="H4556">
            <v>33926</v>
          </cell>
        </row>
        <row r="4557">
          <cell r="B4557" t="str">
            <v>AF.41742</v>
          </cell>
          <cell r="C4557" t="str">
            <v>BT maùi keânh, maùi hoá xoùi, vöõa BT ñaù 1x2 maùc 150, SN=6÷8cm</v>
          </cell>
          <cell r="D4557" t="str">
            <v>m³</v>
          </cell>
          <cell r="E4557">
            <v>1</v>
          </cell>
          <cell r="F4557">
            <v>398505</v>
          </cell>
          <cell r="G4557">
            <v>76522</v>
          </cell>
          <cell r="H4557">
            <v>37179</v>
          </cell>
        </row>
        <row r="4558">
          <cell r="B4558" t="str">
            <v>AF.41743</v>
          </cell>
          <cell r="C4558" t="str">
            <v>BT maùi keânh, maùi hoá xoùi, vöõa BT ñaù 1x2 maùc 200, SN=6÷8cm</v>
          </cell>
          <cell r="D4558" t="str">
            <v>m³</v>
          </cell>
          <cell r="E4558">
            <v>1</v>
          </cell>
          <cell r="F4558">
            <v>448395</v>
          </cell>
          <cell r="G4558">
            <v>76522</v>
          </cell>
          <cell r="H4558">
            <v>37179</v>
          </cell>
        </row>
        <row r="4559">
          <cell r="B4559" t="str">
            <v>AF.41744</v>
          </cell>
          <cell r="C4559" t="str">
            <v>BT maùi keânh, maùi hoá xoùi, vöõa BT ñaù 1x2 maùc 250, SN=6÷8cm</v>
          </cell>
          <cell r="D4559" t="str">
            <v>m³</v>
          </cell>
          <cell r="E4559">
            <v>1</v>
          </cell>
          <cell r="F4559">
            <v>504892</v>
          </cell>
          <cell r="G4559">
            <v>76522</v>
          </cell>
          <cell r="H4559">
            <v>37179</v>
          </cell>
        </row>
        <row r="4560">
          <cell r="B4560" t="str">
            <v>AF.41745</v>
          </cell>
          <cell r="C4560" t="str">
            <v>BT maùi keânh, maùi hoá xoùi, vöõa BT ñaù 1x2 maùc 300, SN=6÷8cm</v>
          </cell>
          <cell r="D4560" t="str">
            <v>m³</v>
          </cell>
          <cell r="E4560">
            <v>1</v>
          </cell>
          <cell r="F4560">
            <v>540133</v>
          </cell>
          <cell r="G4560">
            <v>76522</v>
          </cell>
          <cell r="H4560">
            <v>37179</v>
          </cell>
        </row>
        <row r="4561">
          <cell r="B4561" t="str">
            <v>AF.41746</v>
          </cell>
          <cell r="C4561" t="str">
            <v>BT maùi keânh, maùi hoá xoùi, vöõa BT ñaù 2x4 maùc 300, SN=6÷8cm</v>
          </cell>
          <cell r="D4561" t="str">
            <v>m³</v>
          </cell>
          <cell r="E4561">
            <v>1</v>
          </cell>
          <cell r="F4561">
            <v>497590</v>
          </cell>
          <cell r="G4561">
            <v>76522</v>
          </cell>
          <cell r="H4561">
            <v>37179</v>
          </cell>
        </row>
        <row r="4562">
          <cell r="B4562" t="str">
            <v>AF.41752</v>
          </cell>
          <cell r="C4562" t="str">
            <v>BT buoàng xoaén, vöõa BT ñaù 1x2 maùc 150, SN=6÷8cm</v>
          </cell>
          <cell r="D4562" t="str">
            <v>m³</v>
          </cell>
          <cell r="E4562">
            <v>1</v>
          </cell>
          <cell r="F4562">
            <v>441209</v>
          </cell>
          <cell r="G4562">
            <v>124985</v>
          </cell>
          <cell r="H4562">
            <v>33926</v>
          </cell>
        </row>
        <row r="4563">
          <cell r="B4563" t="str">
            <v>AF.41753</v>
          </cell>
          <cell r="C4563" t="str">
            <v>BT buoàng xoaén, vöõa BT ñaù 1x2 maùc 200, SN=6÷8cm</v>
          </cell>
          <cell r="D4563" t="str">
            <v>m³</v>
          </cell>
          <cell r="E4563">
            <v>1</v>
          </cell>
          <cell r="F4563">
            <v>491099</v>
          </cell>
          <cell r="G4563">
            <v>124985</v>
          </cell>
          <cell r="H4563">
            <v>33926</v>
          </cell>
        </row>
        <row r="4564">
          <cell r="B4564" t="str">
            <v>AF.41754</v>
          </cell>
          <cell r="C4564" t="str">
            <v>BT buoàng xoaén, vöõa BT ñaù 1x2 maùc 250, SN=6÷8cm</v>
          </cell>
          <cell r="D4564" t="str">
            <v>m³</v>
          </cell>
          <cell r="E4564">
            <v>1</v>
          </cell>
          <cell r="F4564">
            <v>547597</v>
          </cell>
          <cell r="G4564">
            <v>124985</v>
          </cell>
          <cell r="H4564">
            <v>33926</v>
          </cell>
        </row>
        <row r="4565">
          <cell r="B4565" t="str">
            <v>AF.41755</v>
          </cell>
          <cell r="C4565" t="str">
            <v>BT buoàng xoaén, vöõa BT ñaù 1x2 maùc 300, SN=6÷8cm</v>
          </cell>
          <cell r="D4565" t="str">
            <v>m³</v>
          </cell>
          <cell r="E4565">
            <v>1</v>
          </cell>
          <cell r="F4565">
            <v>582838</v>
          </cell>
          <cell r="G4565">
            <v>124985</v>
          </cell>
          <cell r="H4565">
            <v>33926</v>
          </cell>
        </row>
        <row r="4566">
          <cell r="B4566" t="str">
            <v>AF.41756</v>
          </cell>
          <cell r="C4566" t="str">
            <v>BT buoàng xoaén, vöõa BT ñaù 2x4 maùc 300, SN=6÷8cm</v>
          </cell>
          <cell r="D4566" t="str">
            <v>m³</v>
          </cell>
          <cell r="E4566">
            <v>1</v>
          </cell>
          <cell r="F4566">
            <v>535416</v>
          </cell>
          <cell r="G4566">
            <v>124985</v>
          </cell>
          <cell r="H4566">
            <v>33926</v>
          </cell>
        </row>
        <row r="4567">
          <cell r="B4567" t="str">
            <v>AF.41762</v>
          </cell>
          <cell r="C4567" t="str">
            <v>BT oáng huùt, vöõa BT ñaù 1x2 maùc 150, SN=6÷8cm</v>
          </cell>
          <cell r="D4567" t="str">
            <v>m³</v>
          </cell>
          <cell r="E4567">
            <v>1</v>
          </cell>
          <cell r="F4567">
            <v>441209</v>
          </cell>
          <cell r="G4567">
            <v>102879</v>
          </cell>
          <cell r="H4567">
            <v>33926</v>
          </cell>
        </row>
        <row r="4568">
          <cell r="B4568" t="str">
            <v>AF.41763</v>
          </cell>
          <cell r="C4568" t="str">
            <v>BT oáng huùt, vöõa BT ñaù 1x2 maùc 200, SN=6÷8cm</v>
          </cell>
          <cell r="D4568" t="str">
            <v>m³</v>
          </cell>
          <cell r="E4568">
            <v>1</v>
          </cell>
          <cell r="F4568">
            <v>491099</v>
          </cell>
          <cell r="G4568">
            <v>102879</v>
          </cell>
          <cell r="H4568">
            <v>33926</v>
          </cell>
        </row>
        <row r="4569">
          <cell r="B4569" t="str">
            <v>AF.41764</v>
          </cell>
          <cell r="C4569" t="str">
            <v>BT oáng huùt, vöõa BT ñaù 1x2 maùc 250, SN=6÷8cm</v>
          </cell>
          <cell r="D4569" t="str">
            <v>m³</v>
          </cell>
          <cell r="E4569">
            <v>1</v>
          </cell>
          <cell r="F4569">
            <v>547597</v>
          </cell>
          <cell r="G4569">
            <v>102879</v>
          </cell>
          <cell r="H4569">
            <v>33926</v>
          </cell>
        </row>
        <row r="4570">
          <cell r="B4570" t="str">
            <v>AF.41765</v>
          </cell>
          <cell r="C4570" t="str">
            <v>BT oáng huùt, vöõa BT ñaù 1x2 maùc 300, SN=6÷8cm</v>
          </cell>
          <cell r="D4570" t="str">
            <v>m³</v>
          </cell>
          <cell r="E4570">
            <v>1</v>
          </cell>
          <cell r="F4570">
            <v>582838</v>
          </cell>
          <cell r="G4570">
            <v>102879</v>
          </cell>
          <cell r="H4570">
            <v>33926</v>
          </cell>
        </row>
        <row r="4571">
          <cell r="B4571" t="str">
            <v>AF.41766</v>
          </cell>
          <cell r="C4571" t="str">
            <v>BT oáng huùt, vöõa BT ñaù 2x4 maùc 300, SN=6÷8cm</v>
          </cell>
          <cell r="D4571" t="str">
            <v>m³</v>
          </cell>
          <cell r="E4571">
            <v>1</v>
          </cell>
          <cell r="F4571">
            <v>535416</v>
          </cell>
          <cell r="G4571">
            <v>102879</v>
          </cell>
          <cell r="H4571">
            <v>33926</v>
          </cell>
        </row>
        <row r="4572">
          <cell r="B4572" t="str">
            <v>AF.41772</v>
          </cell>
          <cell r="C4572" t="str">
            <v>B tng sn dy &gt;=30cm, vöõa BT ñaù 1x2 maùc 150, SN=6÷8cm</v>
          </cell>
          <cell r="D4572" t="str">
            <v>m³</v>
          </cell>
          <cell r="E4572">
            <v>1</v>
          </cell>
          <cell r="F4572">
            <v>398505</v>
          </cell>
          <cell r="G4572">
            <v>62358</v>
          </cell>
          <cell r="H4572">
            <v>37179</v>
          </cell>
        </row>
        <row r="4573">
          <cell r="B4573" t="str">
            <v>AF.41773</v>
          </cell>
          <cell r="C4573" t="str">
            <v>B tng sn dy &gt;=30cm, vöõa BT ñaù 1x2 maùc 200, SN=6÷8cm</v>
          </cell>
          <cell r="D4573" t="str">
            <v>m³</v>
          </cell>
          <cell r="E4573">
            <v>1</v>
          </cell>
          <cell r="F4573">
            <v>448395</v>
          </cell>
          <cell r="G4573">
            <v>62358</v>
          </cell>
          <cell r="H4573">
            <v>37179</v>
          </cell>
        </row>
        <row r="4574">
          <cell r="B4574" t="str">
            <v>AF.41774</v>
          </cell>
          <cell r="C4574" t="str">
            <v>B tng sn dy &gt;=30cm, vöõa BT ñaù 1x2 maùc 250, SN=6÷8cm</v>
          </cell>
          <cell r="D4574" t="str">
            <v>m³</v>
          </cell>
          <cell r="E4574">
            <v>1</v>
          </cell>
          <cell r="F4574">
            <v>504892</v>
          </cell>
          <cell r="G4574">
            <v>62358</v>
          </cell>
          <cell r="H4574">
            <v>37179</v>
          </cell>
        </row>
        <row r="4575">
          <cell r="B4575" t="str">
            <v>AF.41775</v>
          </cell>
          <cell r="C4575" t="str">
            <v>B tng sn dy &gt;=30cm, vöõa BT ñaù 1x2 maùc 300, SN=6÷8cm</v>
          </cell>
          <cell r="D4575" t="str">
            <v>m³</v>
          </cell>
          <cell r="E4575">
            <v>1</v>
          </cell>
          <cell r="F4575">
            <v>540133</v>
          </cell>
          <cell r="G4575">
            <v>62358</v>
          </cell>
          <cell r="H4575">
            <v>37179</v>
          </cell>
        </row>
        <row r="4576">
          <cell r="B4576" t="str">
            <v>AF.41776</v>
          </cell>
          <cell r="C4576" t="str">
            <v>B tng sn dy &gt;=30cm, vöõa BT ñaù 2x4 maùc 250, SN=6÷8cm</v>
          </cell>
          <cell r="D4576" t="str">
            <v>m³</v>
          </cell>
          <cell r="E4576">
            <v>1</v>
          </cell>
          <cell r="F4576">
            <v>472940</v>
          </cell>
          <cell r="G4576">
            <v>62358</v>
          </cell>
          <cell r="H4576">
            <v>37179</v>
          </cell>
        </row>
        <row r="4577">
          <cell r="B4577" t="str">
            <v>AF.41810</v>
          </cell>
          <cell r="C4577" t="str">
            <v>BT coát lieäu lôùn Dmax &gt;=80mm</v>
          </cell>
          <cell r="D4577" t="str">
            <v>m³</v>
          </cell>
          <cell r="E4577">
            <v>1</v>
          </cell>
          <cell r="G4577">
            <v>33547</v>
          </cell>
          <cell r="H4577">
            <v>243537</v>
          </cell>
        </row>
        <row r="4578">
          <cell r="B4578" t="str">
            <v>AF.41812</v>
          </cell>
          <cell r="C4578" t="str">
            <v>BT coát lieäu lôùn Dmax &gt;=80mm, vöõa maùc 150 ñaù 4x6, ñoä suït töø 6-8cm</v>
          </cell>
          <cell r="D4578" t="str">
            <v>m³</v>
          </cell>
          <cell r="E4578">
            <v>1</v>
          </cell>
          <cell r="F4578">
            <v>360767</v>
          </cell>
          <cell r="G4578">
            <v>33547</v>
          </cell>
          <cell r="H4578">
            <v>52019</v>
          </cell>
        </row>
        <row r="4579">
          <cell r="B4579" t="str">
            <v>AF.41813</v>
          </cell>
          <cell r="C4579" t="str">
            <v>BT coát lieäu lôùn Dmax &gt;=80mm, vöõa maùc 200 ñaù 4x6, ñoä suït töø 6-8cm</v>
          </cell>
          <cell r="D4579" t="str">
            <v>m³</v>
          </cell>
          <cell r="E4579">
            <v>1</v>
          </cell>
          <cell r="F4579">
            <v>404874</v>
          </cell>
          <cell r="G4579">
            <v>33547</v>
          </cell>
          <cell r="H4579">
            <v>52019</v>
          </cell>
        </row>
        <row r="4580">
          <cell r="B4580" t="str">
            <v>AF.41814</v>
          </cell>
          <cell r="C4580" t="str">
            <v>BT coát lieäu lôùn Dmax &gt;=80mm, vöõa maùc 250 ñaù 4x6, ñoä suït töø 6-8cm</v>
          </cell>
          <cell r="D4580" t="str">
            <v>m³</v>
          </cell>
          <cell r="E4580">
            <v>1</v>
          </cell>
          <cell r="F4580">
            <v>452175</v>
          </cell>
          <cell r="G4580">
            <v>33547</v>
          </cell>
          <cell r="H4580">
            <v>52019</v>
          </cell>
        </row>
        <row r="4581">
          <cell r="B4581" t="str">
            <v>AF.41815</v>
          </cell>
          <cell r="C4581" t="str">
            <v>BT coát lieäu lôùn Dmax &gt;=80mm, vöõa maùc 300 ñaù 4x6, ñoä suït töø 6-8cm</v>
          </cell>
          <cell r="D4581" t="str">
            <v>m³</v>
          </cell>
          <cell r="E4581">
            <v>1</v>
          </cell>
          <cell r="F4581">
            <v>506148</v>
          </cell>
          <cell r="G4581">
            <v>33547</v>
          </cell>
          <cell r="H4581">
            <v>52019</v>
          </cell>
        </row>
        <row r="4582">
          <cell r="B4582" t="str">
            <v>AF.41912</v>
          </cell>
          <cell r="C4582" t="str">
            <v>BT cheøn (khe van, khe phai, khe löôùi chaén raùc, moá ñôõ, goái van), vöõa BT ñaù 1x2 maùc 150, SN=6÷8cm</v>
          </cell>
          <cell r="D4582" t="str">
            <v>m³</v>
          </cell>
          <cell r="E4582">
            <v>1</v>
          </cell>
          <cell r="F4582">
            <v>629842</v>
          </cell>
          <cell r="G4582">
            <v>502810</v>
          </cell>
          <cell r="H4582">
            <v>42872</v>
          </cell>
        </row>
        <row r="4583">
          <cell r="B4583" t="str">
            <v>AF.41913</v>
          </cell>
          <cell r="C4583" t="str">
            <v>BT cheøn (khe van, khe phai, khe löôùi chaén raùc, moá ñôõ, goái van), vöõa BT ñaù 1x2 maùc 200, SN=6÷8cm</v>
          </cell>
          <cell r="D4583" t="str">
            <v>m³</v>
          </cell>
          <cell r="E4583">
            <v>1</v>
          </cell>
          <cell r="F4583">
            <v>679731</v>
          </cell>
          <cell r="G4583">
            <v>502810</v>
          </cell>
          <cell r="H4583">
            <v>42872</v>
          </cell>
        </row>
        <row r="4584">
          <cell r="B4584" t="str">
            <v>AF.41914</v>
          </cell>
          <cell r="C4584" t="str">
            <v>BT cheøn (khe van, khe phai, khe löôùi chaén raùc, moá ñôõ, goái van), vöõa BT ñaù 1x2 maùc 250, SN=6÷8cm</v>
          </cell>
          <cell r="D4584" t="str">
            <v>m³</v>
          </cell>
          <cell r="E4584">
            <v>1</v>
          </cell>
          <cell r="F4584">
            <v>736229</v>
          </cell>
          <cell r="G4584">
            <v>502810</v>
          </cell>
          <cell r="H4584">
            <v>42872</v>
          </cell>
        </row>
        <row r="4585">
          <cell r="B4585" t="str">
            <v>AF.41915</v>
          </cell>
          <cell r="C4585" t="str">
            <v>BT cheøn (khe van, khe phai, khe löôùi chaén raùc, moá ñôõ, goái van), vöõa BT ñaù 1x2 maùc 300, SN=6÷8cm</v>
          </cell>
          <cell r="D4585" t="str">
            <v>m³</v>
          </cell>
          <cell r="E4585">
            <v>1</v>
          </cell>
          <cell r="F4585">
            <v>771470</v>
          </cell>
          <cell r="G4585">
            <v>502810</v>
          </cell>
          <cell r="H4585">
            <v>42872</v>
          </cell>
        </row>
        <row r="4586">
          <cell r="B4586" t="str">
            <v>AF.41916</v>
          </cell>
          <cell r="C4586" t="str">
            <v>BT cheøn (khe van, khe phai, khe löôùi chaén raùc, moá ñôõ, goái van), vöõa BT ñaù 2x4 maùc 300, SN=6÷8cm</v>
          </cell>
          <cell r="D4586" t="str">
            <v>m³</v>
          </cell>
          <cell r="E4586">
            <v>1</v>
          </cell>
          <cell r="F4586">
            <v>678093</v>
          </cell>
          <cell r="G4586">
            <v>502810</v>
          </cell>
          <cell r="H4586">
            <v>42872</v>
          </cell>
        </row>
        <row r="4587">
          <cell r="B4587" t="str">
            <v>AF.42112</v>
          </cell>
          <cell r="C4587" t="str">
            <v>BT loùt moùng, laáp ñaày, vöõa BT ñaù 2x4 maùc 150, SN=6÷8cm</v>
          </cell>
          <cell r="D4587" t="str">
            <v>m³</v>
          </cell>
          <cell r="E4587">
            <v>1</v>
          </cell>
          <cell r="F4587">
            <v>394560</v>
          </cell>
          <cell r="G4587">
            <v>13840</v>
          </cell>
          <cell r="H4587">
            <v>28519</v>
          </cell>
        </row>
        <row r="4588">
          <cell r="B4588" t="str">
            <v>AF.42113</v>
          </cell>
          <cell r="C4588" t="str">
            <v>BT loùt moùng, laáp ñaày, vöõa BT ñaù 2x4 maùc 200, SN=6÷8cm</v>
          </cell>
          <cell r="D4588" t="str">
            <v>m³</v>
          </cell>
          <cell r="E4588">
            <v>1</v>
          </cell>
          <cell r="F4588">
            <v>443955</v>
          </cell>
          <cell r="G4588">
            <v>13840</v>
          </cell>
          <cell r="H4588">
            <v>28519</v>
          </cell>
        </row>
        <row r="4589">
          <cell r="B4589" t="str">
            <v>AF.42114</v>
          </cell>
          <cell r="C4589" t="str">
            <v>BT loùt moùng, laáp ñaày, vöõa BT ñaù 2x4 maùc 250, SN=6÷8cm</v>
          </cell>
          <cell r="D4589" t="str">
            <v>m³</v>
          </cell>
          <cell r="E4589">
            <v>1</v>
          </cell>
          <cell r="F4589">
            <v>499893</v>
          </cell>
          <cell r="G4589">
            <v>13840</v>
          </cell>
          <cell r="H4589">
            <v>28519</v>
          </cell>
        </row>
        <row r="4590">
          <cell r="B4590" t="str">
            <v>AF.42115</v>
          </cell>
          <cell r="C4590" t="str">
            <v>BT loùt moùng, laáp ñaày, vöõa BT ñaù 2x4 maùc 300, SN=6÷8cm</v>
          </cell>
          <cell r="D4590" t="str">
            <v>m³</v>
          </cell>
          <cell r="E4590">
            <v>1</v>
          </cell>
          <cell r="F4590">
            <v>534786</v>
          </cell>
          <cell r="G4590">
            <v>13840</v>
          </cell>
          <cell r="H4590">
            <v>28519</v>
          </cell>
        </row>
        <row r="4591">
          <cell r="B4591" t="str">
            <v>AF.42116</v>
          </cell>
          <cell r="C4591" t="str">
            <v>BT loùt moùng, laáp ñaày, vöõa BT ñaù 2x4 maùc 200, SN=6÷8cm</v>
          </cell>
          <cell r="D4591" t="str">
            <v>m³</v>
          </cell>
          <cell r="E4591">
            <v>1</v>
          </cell>
          <cell r="F4591">
            <v>419952</v>
          </cell>
          <cell r="G4591">
            <v>13840</v>
          </cell>
          <cell r="H4591">
            <v>28519</v>
          </cell>
        </row>
        <row r="4592">
          <cell r="B4592" t="str">
            <v>AF.42122</v>
          </cell>
          <cell r="C4592" t="str">
            <v>BT baûn ñaùy, vöõa BT ñaù 1x2 maùc 150, SN=6÷8cm</v>
          </cell>
          <cell r="D4592" t="str">
            <v>m³</v>
          </cell>
          <cell r="E4592">
            <v>1</v>
          </cell>
          <cell r="F4592">
            <v>402451</v>
          </cell>
          <cell r="G4592">
            <v>37879</v>
          </cell>
          <cell r="H4592">
            <v>31657</v>
          </cell>
        </row>
        <row r="4593">
          <cell r="B4593" t="str">
            <v>AF.42123</v>
          </cell>
          <cell r="C4593" t="str">
            <v>BT baûn ñaùy, vöõa BT ñaù 1x2 maùc 200, SN=6÷8cm</v>
          </cell>
          <cell r="D4593" t="str">
            <v>m³</v>
          </cell>
          <cell r="E4593">
            <v>1</v>
          </cell>
          <cell r="F4593">
            <v>452834</v>
          </cell>
          <cell r="G4593">
            <v>37879</v>
          </cell>
          <cell r="H4593">
            <v>31657</v>
          </cell>
        </row>
        <row r="4594">
          <cell r="B4594" t="str">
            <v>AF.42124</v>
          </cell>
          <cell r="C4594" t="str">
            <v>BT baûn ñaùy, vöõa BT ñaù 1x2 maùc 250, SN=6÷8cm</v>
          </cell>
          <cell r="D4594" t="str">
            <v>m³</v>
          </cell>
          <cell r="E4594">
            <v>1</v>
          </cell>
          <cell r="F4594">
            <v>509891</v>
          </cell>
          <cell r="G4594">
            <v>37879</v>
          </cell>
          <cell r="H4594">
            <v>31657</v>
          </cell>
        </row>
        <row r="4595">
          <cell r="B4595" t="str">
            <v>AF.42125</v>
          </cell>
          <cell r="C4595" t="str">
            <v>BT baûn ñaùy, vöõa BT ñaù 1x2 maùc 300, SN=6÷8cm</v>
          </cell>
          <cell r="D4595" t="str">
            <v>m³</v>
          </cell>
          <cell r="E4595">
            <v>1</v>
          </cell>
          <cell r="F4595">
            <v>545481</v>
          </cell>
          <cell r="G4595">
            <v>37879</v>
          </cell>
          <cell r="H4595">
            <v>31657</v>
          </cell>
        </row>
        <row r="4596">
          <cell r="B4596" t="str">
            <v>AF.42132</v>
          </cell>
          <cell r="C4596" t="str">
            <v>Ñoå BT neàn, vöõa BT ñaù 1x2 maùc 150, SN=6÷8cm</v>
          </cell>
          <cell r="D4596" t="str">
            <v>m³</v>
          </cell>
          <cell r="E4596">
            <v>1</v>
          </cell>
          <cell r="F4596">
            <v>400451</v>
          </cell>
          <cell r="G4596">
            <v>21125</v>
          </cell>
          <cell r="H4596">
            <v>27996</v>
          </cell>
        </row>
        <row r="4597">
          <cell r="B4597" t="str">
            <v>AF.42133</v>
          </cell>
          <cell r="C4597" t="str">
            <v>Ñoå BT neàn, vöõa BT ñaù 1x2 maùc 200, SN=6÷8cm</v>
          </cell>
          <cell r="D4597" t="str">
            <v>m³</v>
          </cell>
          <cell r="E4597">
            <v>1</v>
          </cell>
          <cell r="F4597">
            <v>450053</v>
          </cell>
          <cell r="G4597">
            <v>21125</v>
          </cell>
          <cell r="H4597">
            <v>27996</v>
          </cell>
        </row>
        <row r="4598">
          <cell r="B4598" t="str">
            <v>AF.42134</v>
          </cell>
          <cell r="C4598" t="str">
            <v>Ñoå BT neàn, vöõa BT ñaù 1x2 maùc 250, SN=6÷8cm</v>
          </cell>
          <cell r="D4598" t="str">
            <v>m³</v>
          </cell>
          <cell r="E4598">
            <v>1</v>
          </cell>
          <cell r="F4598">
            <v>506837</v>
          </cell>
          <cell r="G4598">
            <v>21125</v>
          </cell>
          <cell r="H4598">
            <v>27996</v>
          </cell>
        </row>
        <row r="4599">
          <cell r="B4599" t="str">
            <v>AF.42135</v>
          </cell>
          <cell r="C4599" t="str">
            <v>Ñoå BT neàn, vöõa BT ñaù 1x2 maùc 300, SN=6÷8cm</v>
          </cell>
          <cell r="D4599" t="str">
            <v>m³</v>
          </cell>
          <cell r="E4599">
            <v>1</v>
          </cell>
          <cell r="F4599">
            <v>542245</v>
          </cell>
          <cell r="G4599">
            <v>21125</v>
          </cell>
          <cell r="H4599">
            <v>27996</v>
          </cell>
        </row>
        <row r="4600">
          <cell r="B4600" t="str">
            <v>AF.42152</v>
          </cell>
          <cell r="C4600" t="str">
            <v>BT baûn ñaùy, vöõa BT ñaù 2x4 maùc 150, SN=6÷8cm</v>
          </cell>
          <cell r="D4600" t="str">
            <v>m³</v>
          </cell>
          <cell r="E4600">
            <v>1</v>
          </cell>
          <cell r="F4600">
            <v>380996</v>
          </cell>
          <cell r="G4600">
            <v>37879</v>
          </cell>
          <cell r="H4600">
            <v>31657</v>
          </cell>
        </row>
        <row r="4601">
          <cell r="B4601" t="str">
            <v>AF.42153</v>
          </cell>
          <cell r="C4601" t="str">
            <v>BT baûn ñaùy, vöõa BT ñaù 2x4 maùc 200, SN=6÷8cm</v>
          </cell>
          <cell r="D4601" t="str">
            <v>m³</v>
          </cell>
          <cell r="E4601">
            <v>1</v>
          </cell>
          <cell r="F4601">
            <v>428351</v>
          </cell>
          <cell r="G4601">
            <v>37879</v>
          </cell>
          <cell r="H4601">
            <v>31657</v>
          </cell>
        </row>
        <row r="4602">
          <cell r="B4602" t="str">
            <v>AF.42154</v>
          </cell>
          <cell r="C4602" t="str">
            <v>BT baûn ñaùy, vöõa BT ñaù 2x4 maùc 250, SN=6÷8cm</v>
          </cell>
          <cell r="D4602" t="str">
            <v>m³</v>
          </cell>
          <cell r="E4602">
            <v>1</v>
          </cell>
          <cell r="F4602">
            <v>477623</v>
          </cell>
          <cell r="G4602">
            <v>37879</v>
          </cell>
          <cell r="H4602">
            <v>31657</v>
          </cell>
        </row>
        <row r="4603">
          <cell r="B4603" t="str">
            <v>AF.42155</v>
          </cell>
          <cell r="C4603" t="str">
            <v>BT baûn ñaùy, vöõa BT ñaù 2x4 maùc 300, SN=6÷8cm</v>
          </cell>
          <cell r="D4603" t="str">
            <v>m³</v>
          </cell>
          <cell r="E4603">
            <v>1</v>
          </cell>
          <cell r="F4603">
            <v>497590</v>
          </cell>
          <cell r="G4603">
            <v>37879</v>
          </cell>
          <cell r="H4603">
            <v>31657</v>
          </cell>
        </row>
        <row r="4604">
          <cell r="B4604" t="str">
            <v>AF.42162</v>
          </cell>
          <cell r="C4604" t="str">
            <v>Ñoå BT neàn, vöõa BT ñaù 2x4 maùc 150, SN=6÷8cm</v>
          </cell>
          <cell r="D4604" t="str">
            <v>m³</v>
          </cell>
          <cell r="E4604">
            <v>1</v>
          </cell>
          <cell r="F4604">
            <v>379101</v>
          </cell>
          <cell r="G4604">
            <v>21125</v>
          </cell>
          <cell r="H4604">
            <v>27996</v>
          </cell>
        </row>
        <row r="4605">
          <cell r="B4605" t="str">
            <v>AF.42163</v>
          </cell>
          <cell r="C4605" t="str">
            <v>Ñoå BT neàn, vöõa BT ñaù 2x4 maùc 200, SN=6÷8cm</v>
          </cell>
          <cell r="D4605" t="str">
            <v>m³</v>
          </cell>
          <cell r="E4605">
            <v>1</v>
          </cell>
          <cell r="F4605">
            <v>426220</v>
          </cell>
          <cell r="G4605">
            <v>21125</v>
          </cell>
          <cell r="H4605">
            <v>27996</v>
          </cell>
        </row>
        <row r="4606">
          <cell r="B4606" t="str">
            <v>AF.42164</v>
          </cell>
          <cell r="C4606" t="str">
            <v>Ñoå BT neàn, vöõa BT ñaù 2x4 maùc 250, SN=6÷8cm</v>
          </cell>
          <cell r="D4606" t="str">
            <v>m³</v>
          </cell>
          <cell r="E4606">
            <v>1</v>
          </cell>
          <cell r="F4606">
            <v>475248</v>
          </cell>
          <cell r="G4606">
            <v>21125</v>
          </cell>
          <cell r="H4606">
            <v>27996</v>
          </cell>
        </row>
        <row r="4607">
          <cell r="B4607" t="str">
            <v>AF.42165</v>
          </cell>
          <cell r="C4607" t="str">
            <v>Ñoå BT neàn, vöõa BT ñaù 2x4 maùc 300, SN=6÷8cm</v>
          </cell>
          <cell r="D4607" t="str">
            <v>m³</v>
          </cell>
          <cell r="E4607">
            <v>1</v>
          </cell>
          <cell r="F4607">
            <v>495115</v>
          </cell>
          <cell r="G4607">
            <v>21125</v>
          </cell>
          <cell r="H4607">
            <v>27996</v>
          </cell>
        </row>
        <row r="4608">
          <cell r="B4608" t="str">
            <v>AF.42172</v>
          </cell>
          <cell r="C4608" t="str">
            <v>BT loùt moùng, laáp ñaày Vöõa BT maùc 100, ñaù 4x6cm, SN=6÷8cm</v>
          </cell>
          <cell r="D4608" t="str">
            <v>m³</v>
          </cell>
          <cell r="E4608">
            <v>1</v>
          </cell>
          <cell r="F4608">
            <v>311960</v>
          </cell>
          <cell r="G4608">
            <v>13840</v>
          </cell>
          <cell r="H4608">
            <v>28519</v>
          </cell>
        </row>
        <row r="4609">
          <cell r="B4609" t="str">
            <v>AF.42173</v>
          </cell>
          <cell r="C4609" t="str">
            <v>BT loùt moùng, laáp ñaày Vöõa BT maùc 150, ñaù 4x6cm, SN=6÷8cm</v>
          </cell>
          <cell r="D4609" t="str">
            <v>m³</v>
          </cell>
          <cell r="E4609">
            <v>1</v>
          </cell>
          <cell r="F4609">
            <v>357191</v>
          </cell>
          <cell r="G4609">
            <v>13840</v>
          </cell>
          <cell r="H4609">
            <v>28519</v>
          </cell>
        </row>
        <row r="4610">
          <cell r="B4610" t="str">
            <v>AF.42174</v>
          </cell>
          <cell r="C4610" t="str">
            <v>BT loùt moùng, laáp ñaày Vöõa BT maùc 200, ñaù 4x6cm, SN=6÷8cm</v>
          </cell>
          <cell r="D4610" t="str">
            <v>m³</v>
          </cell>
          <cell r="E4610">
            <v>1</v>
          </cell>
          <cell r="F4610">
            <v>400856</v>
          </cell>
          <cell r="G4610">
            <v>13840</v>
          </cell>
          <cell r="H4610">
            <v>28519</v>
          </cell>
        </row>
        <row r="4611">
          <cell r="B4611" t="str">
            <v>AF.42182</v>
          </cell>
          <cell r="C4611" t="str">
            <v>BT baûn ñaùy Vöõa BT maùc 150, ñaù 4x6cm, SN=6÷8cm</v>
          </cell>
          <cell r="D4611" t="str">
            <v>m³</v>
          </cell>
          <cell r="E4611">
            <v>1</v>
          </cell>
          <cell r="F4611">
            <v>364335</v>
          </cell>
          <cell r="G4611">
            <v>37879</v>
          </cell>
          <cell r="H4611">
            <v>31657</v>
          </cell>
        </row>
        <row r="4612">
          <cell r="B4612" t="str">
            <v>AF.42183</v>
          </cell>
          <cell r="C4612" t="str">
            <v>BT baûn ñaùy Vöõa BT maùc 200, ñaù 4x6cm, SN=6÷8cm</v>
          </cell>
          <cell r="D4612" t="str">
            <v>m³</v>
          </cell>
          <cell r="E4612">
            <v>1</v>
          </cell>
          <cell r="F4612">
            <v>408873</v>
          </cell>
          <cell r="G4612">
            <v>37879</v>
          </cell>
          <cell r="H4612">
            <v>31657</v>
          </cell>
        </row>
        <row r="4613">
          <cell r="B4613" t="str">
            <v>AF.42184</v>
          </cell>
          <cell r="C4613" t="str">
            <v>BT baûn ñaùy Vöõa BT maùc 250, ñaù 4x6cm, SN=6÷8cm</v>
          </cell>
          <cell r="D4613" t="str">
            <v>m³</v>
          </cell>
          <cell r="E4613">
            <v>1</v>
          </cell>
          <cell r="F4613">
            <v>456646</v>
          </cell>
          <cell r="G4613">
            <v>37879</v>
          </cell>
          <cell r="H4613">
            <v>31657</v>
          </cell>
        </row>
        <row r="4614">
          <cell r="B4614" t="str">
            <v>AF.42185</v>
          </cell>
          <cell r="C4614" t="str">
            <v>BT baûn ñaùy Vöõa BT maùc 300, ñaù 4x6cm, SN=6÷8cm</v>
          </cell>
          <cell r="D4614" t="str">
            <v>m³</v>
          </cell>
          <cell r="E4614">
            <v>1</v>
          </cell>
          <cell r="F4614">
            <v>511162</v>
          </cell>
          <cell r="G4614">
            <v>37879</v>
          </cell>
          <cell r="H4614">
            <v>31657</v>
          </cell>
        </row>
        <row r="4615">
          <cell r="B4615" t="str">
            <v>AF.42192</v>
          </cell>
          <cell r="C4615" t="str">
            <v>Ñoå BT neàn Vöõa BT maùc 150, ñaù 4x6cm, SN=6÷8cm</v>
          </cell>
          <cell r="D4615" t="str">
            <v>m³</v>
          </cell>
          <cell r="E4615">
            <v>1</v>
          </cell>
          <cell r="F4615">
            <v>362523</v>
          </cell>
          <cell r="G4615">
            <v>21125</v>
          </cell>
          <cell r="H4615">
            <v>27996</v>
          </cell>
        </row>
        <row r="4616">
          <cell r="B4616" t="str">
            <v>AF.42193</v>
          </cell>
          <cell r="C4616" t="str">
            <v>Ñoå BT neàn Vöõa BT maùc 200, ñaù 4x6cm, SN=6÷8cm</v>
          </cell>
          <cell r="D4616" t="str">
            <v>m³</v>
          </cell>
          <cell r="E4616">
            <v>1</v>
          </cell>
          <cell r="F4616">
            <v>406839</v>
          </cell>
          <cell r="G4616">
            <v>21125</v>
          </cell>
          <cell r="H4616">
            <v>27996</v>
          </cell>
        </row>
        <row r="4617">
          <cell r="B4617" t="str">
            <v>AF.42194</v>
          </cell>
          <cell r="C4617" t="str">
            <v>Ñoå BT neàn Vöõa BT maùc 250, ñaù 4x6cm, SN=6÷8cm</v>
          </cell>
          <cell r="D4617" t="str">
            <v>m³</v>
          </cell>
          <cell r="E4617">
            <v>1</v>
          </cell>
          <cell r="F4617">
            <v>454375</v>
          </cell>
          <cell r="G4617">
            <v>21125</v>
          </cell>
          <cell r="H4617">
            <v>27996</v>
          </cell>
        </row>
        <row r="4618">
          <cell r="B4618" t="str">
            <v>AF.42212</v>
          </cell>
          <cell r="C4618" t="str">
            <v>BT töôøng caùnh, töôøng bieân coù chieàu daày &lt;=045 m, vöõa BT ñaù 1x2 maùc 150, SN=6÷8cm</v>
          </cell>
          <cell r="D4618" t="str">
            <v>m³</v>
          </cell>
          <cell r="E4618">
            <v>1</v>
          </cell>
          <cell r="F4618">
            <v>519693</v>
          </cell>
          <cell r="G4618">
            <v>116664</v>
          </cell>
          <cell r="H4618">
            <v>44595</v>
          </cell>
        </row>
        <row r="4619">
          <cell r="B4619" t="str">
            <v>AF.42213</v>
          </cell>
          <cell r="C4619" t="str">
            <v>BT töôøng caùnh, töôøng bieân coù chieàu daày &lt;=045 m, vöõa BT ñaù 1x2 maùc 200, SN=6÷8cm</v>
          </cell>
          <cell r="D4619" t="str">
            <v>m³</v>
          </cell>
          <cell r="E4619">
            <v>1</v>
          </cell>
          <cell r="F4619">
            <v>569583</v>
          </cell>
          <cell r="G4619">
            <v>116664</v>
          </cell>
          <cell r="H4619">
            <v>44595</v>
          </cell>
        </row>
        <row r="4620">
          <cell r="B4620" t="str">
            <v>AF.42214</v>
          </cell>
          <cell r="C4620" t="str">
            <v>BT töôøng caùnh, töôøng bieân coù chieàu daày &lt;=045 m, vöõa BT ñaù 1x2 maùc 250, SN=6÷8cm</v>
          </cell>
          <cell r="D4620" t="str">
            <v>m³</v>
          </cell>
          <cell r="E4620">
            <v>1</v>
          </cell>
          <cell r="F4620">
            <v>626081</v>
          </cell>
          <cell r="G4620">
            <v>116664</v>
          </cell>
          <cell r="H4620">
            <v>44595</v>
          </cell>
        </row>
        <row r="4621">
          <cell r="B4621" t="str">
            <v>AF.42215</v>
          </cell>
          <cell r="C4621" t="str">
            <v>BT töôøng caùnh, töôøng bieân coù chieàu daày &lt;=045 m, vöõa BT ñaù 1x2 maùc 300, SN=6÷8cm</v>
          </cell>
          <cell r="D4621" t="str">
            <v>m³</v>
          </cell>
          <cell r="E4621">
            <v>1</v>
          </cell>
          <cell r="F4621">
            <v>661322</v>
          </cell>
          <cell r="G4621">
            <v>116664</v>
          </cell>
          <cell r="H4621">
            <v>44595</v>
          </cell>
        </row>
        <row r="4622">
          <cell r="B4622" t="str">
            <v>AF.42216</v>
          </cell>
          <cell r="C4622" t="str">
            <v>BT töôøng caùnh, töôøng bieân coù chieàu daày &lt;=045 m, vöõa BT ñaù 2x4 maùc 300, SN=6÷8cm</v>
          </cell>
          <cell r="D4622" t="str">
            <v>m³</v>
          </cell>
          <cell r="E4622">
            <v>1</v>
          </cell>
          <cell r="F4622">
            <v>613900</v>
          </cell>
          <cell r="G4622">
            <v>116664</v>
          </cell>
          <cell r="H4622">
            <v>44595</v>
          </cell>
        </row>
        <row r="4623">
          <cell r="B4623" t="str">
            <v>AF.42222</v>
          </cell>
          <cell r="C4623" t="str">
            <v>BT töôøng caùnh, töôøng bieân coù chieàu daày &gt;045 m vaø &lt;1m, vöõa BT ñaù 1x2 maùc 150, SN=6÷8cm</v>
          </cell>
          <cell r="D4623" t="str">
            <v>m³</v>
          </cell>
          <cell r="E4623">
            <v>1</v>
          </cell>
          <cell r="F4623">
            <v>447682</v>
          </cell>
          <cell r="G4623">
            <v>105614</v>
          </cell>
          <cell r="H4623">
            <v>44595</v>
          </cell>
        </row>
        <row r="4624">
          <cell r="B4624" t="str">
            <v>AF.42223</v>
          </cell>
          <cell r="C4624" t="str">
            <v>BT töôøng caùnh, töôøng bieân coù chieàu daày &gt;045 m vaø &lt;1m, vöõa BT ñaù 1x2 maùc 200, SN=6÷8cm</v>
          </cell>
          <cell r="D4624" t="str">
            <v>m³</v>
          </cell>
          <cell r="E4624">
            <v>1</v>
          </cell>
          <cell r="F4624">
            <v>497571</v>
          </cell>
          <cell r="G4624">
            <v>105614</v>
          </cell>
          <cell r="H4624">
            <v>44595</v>
          </cell>
        </row>
        <row r="4625">
          <cell r="B4625" t="str">
            <v>AF.42224</v>
          </cell>
          <cell r="C4625" t="str">
            <v>BT töôøng caùnh, töôøng bieân coù chieàu daày &gt;045 m vaø &lt;1m, vöõa BT ñaù 1x2 maùc 250, SN=6÷8cm</v>
          </cell>
          <cell r="D4625" t="str">
            <v>m³</v>
          </cell>
          <cell r="E4625">
            <v>1</v>
          </cell>
          <cell r="F4625">
            <v>554069</v>
          </cell>
          <cell r="G4625">
            <v>105614</v>
          </cell>
          <cell r="H4625">
            <v>44595</v>
          </cell>
        </row>
        <row r="4626">
          <cell r="B4626" t="str">
            <v>AF.42225</v>
          </cell>
          <cell r="C4626" t="str">
            <v>BT töôøng caùnh, töôøng bieân coù chieàu daày &gt;045 m vaø &lt;1m, vöõa BT ñaù 1x2 maùc 300, SN=6÷8cm</v>
          </cell>
          <cell r="D4626" t="str">
            <v>m³</v>
          </cell>
          <cell r="E4626">
            <v>1</v>
          </cell>
          <cell r="F4626">
            <v>589310</v>
          </cell>
          <cell r="G4626">
            <v>105614</v>
          </cell>
          <cell r="H4626">
            <v>44595</v>
          </cell>
        </row>
        <row r="4627">
          <cell r="B4627" t="str">
            <v>AF.42226</v>
          </cell>
          <cell r="C4627" t="str">
            <v>BT töôøng caùnh, töôøng bieân coù chieàu daày &gt;045 m vaø &lt;1m, vöõa BT ñaù 2x4 maùc 300, SN=6÷8cm</v>
          </cell>
          <cell r="D4627" t="str">
            <v>m³</v>
          </cell>
          <cell r="E4627">
            <v>1</v>
          </cell>
          <cell r="F4627">
            <v>541888</v>
          </cell>
          <cell r="G4627">
            <v>105614</v>
          </cell>
          <cell r="H4627">
            <v>44595</v>
          </cell>
        </row>
        <row r="4628">
          <cell r="B4628" t="str">
            <v>AF.42232</v>
          </cell>
          <cell r="C4628" t="str">
            <v>BT töôøng caùnh, töôøng bieân coù chieàu daày &gt;1 m vaø &lt;=2m, vöõa BT ñaù 1x2 maùc 150, SN=6÷8cm</v>
          </cell>
          <cell r="D4628" t="str">
            <v>m³</v>
          </cell>
          <cell r="E4628">
            <v>1</v>
          </cell>
          <cell r="F4628">
            <v>432932</v>
          </cell>
          <cell r="G4628">
            <v>95037</v>
          </cell>
          <cell r="H4628">
            <v>41456</v>
          </cell>
        </row>
        <row r="4629">
          <cell r="B4629" t="str">
            <v>AF.42233</v>
          </cell>
          <cell r="C4629" t="str">
            <v>BT töôøng caùnh, töôøng bieân coù chieàu daày &gt;1 m vaø &lt;=2m, vöõa BT ñaù 1x2 maùc 200, SN=6÷8cm</v>
          </cell>
          <cell r="D4629" t="str">
            <v>m³</v>
          </cell>
          <cell r="E4629">
            <v>1</v>
          </cell>
          <cell r="F4629">
            <v>482821</v>
          </cell>
          <cell r="G4629">
            <v>95037</v>
          </cell>
          <cell r="H4629">
            <v>41456</v>
          </cell>
        </row>
        <row r="4630">
          <cell r="B4630" t="str">
            <v>AF.42234</v>
          </cell>
          <cell r="C4630" t="str">
            <v>BT töôøng caùnh, töôøng bieân coù chieàu daày &gt;1 m vaø &lt;=2m, vöõa BT ñaù 1x2 maùc 250, SN=6÷8cm</v>
          </cell>
          <cell r="D4630" t="str">
            <v>m³</v>
          </cell>
          <cell r="E4630">
            <v>1</v>
          </cell>
          <cell r="F4630">
            <v>539319</v>
          </cell>
          <cell r="G4630">
            <v>95037</v>
          </cell>
          <cell r="H4630">
            <v>41456</v>
          </cell>
        </row>
        <row r="4631">
          <cell r="B4631" t="str">
            <v>AF.42235</v>
          </cell>
          <cell r="C4631" t="str">
            <v>BT töôøng caùnh, töôøng bieân coù chieàu daày &gt;1 m vaø &lt;=2m, vöõa BT ñaù 1x2 maùc 300, SN=6÷8cm</v>
          </cell>
          <cell r="D4631" t="str">
            <v>m³</v>
          </cell>
          <cell r="E4631">
            <v>1</v>
          </cell>
          <cell r="F4631">
            <v>574560</v>
          </cell>
          <cell r="G4631">
            <v>95037</v>
          </cell>
          <cell r="H4631">
            <v>41456</v>
          </cell>
        </row>
        <row r="4632">
          <cell r="B4632" t="str">
            <v>AF.42236</v>
          </cell>
          <cell r="C4632" t="str">
            <v>BT töôøng caùnh, töôøng bieân coù chieàu daày &gt;1 m vaø &lt;=2m, vöõa BT ñaù 2x4 maùc 300, SN=6÷8cm</v>
          </cell>
          <cell r="D4632" t="str">
            <v>m³</v>
          </cell>
          <cell r="E4632">
            <v>1</v>
          </cell>
          <cell r="F4632">
            <v>527138</v>
          </cell>
          <cell r="G4632">
            <v>95037</v>
          </cell>
          <cell r="H4632">
            <v>41456</v>
          </cell>
        </row>
        <row r="4633">
          <cell r="B4633" t="str">
            <v>AF.42242</v>
          </cell>
          <cell r="C4633" t="str">
            <v>BT töôøng caùnh, töôøng bieân coù chieàu daày &gt;2 m vaø &lt;=3m, vöõa BT ñaù 1x2 maùc 150, SN=6÷8cm</v>
          </cell>
          <cell r="D4633" t="str">
            <v>m³</v>
          </cell>
          <cell r="E4633">
            <v>1</v>
          </cell>
          <cell r="F4633">
            <v>423090</v>
          </cell>
          <cell r="G4633">
            <v>85525</v>
          </cell>
          <cell r="H4633">
            <v>41456</v>
          </cell>
        </row>
        <row r="4634">
          <cell r="B4634" t="str">
            <v>AF.42243</v>
          </cell>
          <cell r="C4634" t="str">
            <v>BT töôøng caùnh, töôøng bieân coù chieàu daày &gt;2 m vaø &lt;=3m, vöõa BT ñaù 1x2 maùc 200, SN=6÷8cm</v>
          </cell>
          <cell r="D4634" t="str">
            <v>m³</v>
          </cell>
          <cell r="E4634">
            <v>1</v>
          </cell>
          <cell r="F4634">
            <v>472980</v>
          </cell>
          <cell r="G4634">
            <v>85525</v>
          </cell>
          <cell r="H4634">
            <v>41456</v>
          </cell>
        </row>
        <row r="4635">
          <cell r="B4635" t="str">
            <v>AF.42244</v>
          </cell>
          <cell r="C4635" t="str">
            <v>BT töôøng caùnh, töôøng bieân coù chieàu daày &gt;2 m vaø &lt;=3m, vöõa BT ñaù 1x2 maùc 250, SN=6÷8cm</v>
          </cell>
          <cell r="D4635" t="str">
            <v>m³</v>
          </cell>
          <cell r="E4635">
            <v>1</v>
          </cell>
          <cell r="F4635">
            <v>529477</v>
          </cell>
          <cell r="G4635">
            <v>85525</v>
          </cell>
          <cell r="H4635">
            <v>41456</v>
          </cell>
        </row>
        <row r="4636">
          <cell r="B4636" t="str">
            <v>AF.42245</v>
          </cell>
          <cell r="C4636" t="str">
            <v>BT töôøng caùnh, töôøng bieân coù chieàu daày &gt;2 m vaø &lt;=3m, vöõa BT ñaù 1x2 maùc 300, SN=6÷8cm</v>
          </cell>
          <cell r="D4636" t="str">
            <v>m³</v>
          </cell>
          <cell r="E4636">
            <v>1</v>
          </cell>
          <cell r="F4636">
            <v>564718</v>
          </cell>
          <cell r="G4636">
            <v>85525</v>
          </cell>
          <cell r="H4636">
            <v>41456</v>
          </cell>
        </row>
        <row r="4637">
          <cell r="B4637" t="str">
            <v>AF.42246</v>
          </cell>
          <cell r="C4637" t="str">
            <v>BT töôøng caùnh, töôøng bieân coù chieàu daày &gt;2 m vaø &lt;=3m, vöõa BT ñaù 2x4 maùc 300, SN=6÷8cm</v>
          </cell>
          <cell r="D4637" t="str">
            <v>m³</v>
          </cell>
          <cell r="E4637">
            <v>1</v>
          </cell>
          <cell r="F4637">
            <v>517297</v>
          </cell>
          <cell r="G4637">
            <v>85525</v>
          </cell>
          <cell r="H4637">
            <v>41456</v>
          </cell>
        </row>
        <row r="4638">
          <cell r="B4638" t="str">
            <v>AF.42252</v>
          </cell>
          <cell r="C4638" t="str">
            <v>BT töôøng caùnh, töôøng bieân coù chieàu daày &gt;3 m vaø &lt;5m, vöõa BT ñaù 1x2 maùc 150, SN=6÷8cm</v>
          </cell>
          <cell r="D4638" t="str">
            <v>m³</v>
          </cell>
          <cell r="E4638">
            <v>1</v>
          </cell>
          <cell r="F4638">
            <v>415716</v>
          </cell>
          <cell r="G4638">
            <v>76961</v>
          </cell>
          <cell r="H4638">
            <v>36748</v>
          </cell>
        </row>
        <row r="4639">
          <cell r="B4639" t="str">
            <v>AF.42253</v>
          </cell>
          <cell r="C4639" t="str">
            <v>BT töôøng caùnh, töôøng bieân coù chieàu daày &gt;3 m vaø &lt;5m, vöõa BT ñaù 1x2 maùc 200, SN=6÷8cm</v>
          </cell>
          <cell r="D4639" t="str">
            <v>m³</v>
          </cell>
          <cell r="E4639">
            <v>1</v>
          </cell>
          <cell r="F4639">
            <v>465606</v>
          </cell>
          <cell r="G4639">
            <v>76961</v>
          </cell>
          <cell r="H4639">
            <v>36748</v>
          </cell>
        </row>
        <row r="4640">
          <cell r="B4640" t="str">
            <v>AF.42254</v>
          </cell>
          <cell r="C4640" t="str">
            <v>BT töôøng caùnh, töôøng bieân coù chieàu daày &gt;3 m vaø &lt;5m, vöõa BT ñaù 1x2 maùc 250, SN=6÷8cm</v>
          </cell>
          <cell r="D4640" t="str">
            <v>m³</v>
          </cell>
          <cell r="E4640">
            <v>1</v>
          </cell>
          <cell r="F4640">
            <v>522103</v>
          </cell>
          <cell r="G4640">
            <v>76961</v>
          </cell>
          <cell r="H4640">
            <v>36748</v>
          </cell>
        </row>
        <row r="4641">
          <cell r="B4641" t="str">
            <v>AF.42255</v>
          </cell>
          <cell r="C4641" t="str">
            <v>BT töôøng caùnh, töôøng bieân coù chieàu daày &gt;3 m vaø &lt;5m, vöõa BT ñaù 2x4 maùc 300, SN=6÷8cm</v>
          </cell>
          <cell r="D4641" t="str">
            <v>m³</v>
          </cell>
          <cell r="E4641">
            <v>1</v>
          </cell>
          <cell r="F4641">
            <v>557344</v>
          </cell>
          <cell r="G4641">
            <v>76961</v>
          </cell>
          <cell r="H4641">
            <v>36748</v>
          </cell>
        </row>
        <row r="4642">
          <cell r="B4642" t="str">
            <v>AF.42256</v>
          </cell>
          <cell r="C4642" t="str">
            <v>BT töôøng caùnh, töôøng bieân coù chieàu daày &gt;3 m vaø &lt;5m, vöõa BT ñaù 2x4 maùc 300, SN=6÷8cm</v>
          </cell>
          <cell r="D4642" t="str">
            <v>m³</v>
          </cell>
          <cell r="E4642">
            <v>1</v>
          </cell>
          <cell r="F4642">
            <v>509923</v>
          </cell>
          <cell r="G4642">
            <v>76961</v>
          </cell>
          <cell r="H4642">
            <v>36748</v>
          </cell>
        </row>
        <row r="4643">
          <cell r="B4643" t="str">
            <v>AF.42262</v>
          </cell>
          <cell r="C4643" t="str">
            <v>BT töôøng caùnh, töôøng bieân coù chieàu daày &gt;5m, vöõa BT ñaù 1x2 maùc 150, SN=6÷8cm</v>
          </cell>
          <cell r="D4643" t="str">
            <v>m³</v>
          </cell>
          <cell r="E4643">
            <v>1</v>
          </cell>
          <cell r="F4643">
            <v>519876</v>
          </cell>
          <cell r="G4643">
            <v>69265</v>
          </cell>
          <cell r="H4643">
            <v>33610</v>
          </cell>
        </row>
        <row r="4644">
          <cell r="B4644" t="str">
            <v>AF.42263</v>
          </cell>
          <cell r="C4644" t="str">
            <v>BT töôøng caùnh, töôøng bieân coù chieàu daày &gt;5m, vöõa BT ñaù 1x2 maùc 200, SN=6÷8cm</v>
          </cell>
          <cell r="D4644" t="str">
            <v>m³</v>
          </cell>
          <cell r="E4644">
            <v>1</v>
          </cell>
          <cell r="F4644">
            <v>460686</v>
          </cell>
          <cell r="G4644">
            <v>69265</v>
          </cell>
          <cell r="H4644">
            <v>33610</v>
          </cell>
        </row>
        <row r="4645">
          <cell r="B4645" t="str">
            <v>AF.42264</v>
          </cell>
          <cell r="C4645" t="str">
            <v>BT töôøng caùnh, töôøng bieân coù chieàu daày &gt;5m, vöõa BT ñaù 1x2 maùc 250, SN=6÷8cm</v>
          </cell>
          <cell r="D4645" t="str">
            <v>m³</v>
          </cell>
          <cell r="E4645">
            <v>1</v>
          </cell>
          <cell r="F4645">
            <v>517183</v>
          </cell>
          <cell r="G4645">
            <v>69265</v>
          </cell>
          <cell r="H4645">
            <v>33610</v>
          </cell>
        </row>
        <row r="4646">
          <cell r="B4646" t="str">
            <v>AF.42265</v>
          </cell>
          <cell r="C4646" t="str">
            <v>BT töôøng caùnh, töôøng bieân coù chieàu daày &gt;5m, vöõa BT ñaù 1x2 maùc 300, SN=6÷8cm</v>
          </cell>
          <cell r="D4646" t="str">
            <v>m³</v>
          </cell>
          <cell r="E4646">
            <v>1</v>
          </cell>
          <cell r="F4646">
            <v>552424</v>
          </cell>
          <cell r="G4646">
            <v>69265</v>
          </cell>
          <cell r="H4646">
            <v>33610</v>
          </cell>
        </row>
        <row r="4647">
          <cell r="B4647" t="str">
            <v>AF.42266</v>
          </cell>
          <cell r="C4647" t="str">
            <v>BT töôøng caùnh, töôøng bieân coù chieàu daày &gt;5m, vöõa BT ñaù 2x4 maùc 300, SN=6÷8cm</v>
          </cell>
          <cell r="D4647" t="str">
            <v>m³</v>
          </cell>
          <cell r="E4647">
            <v>1</v>
          </cell>
          <cell r="F4647">
            <v>505003</v>
          </cell>
          <cell r="G4647">
            <v>69265</v>
          </cell>
          <cell r="H4647">
            <v>33610</v>
          </cell>
        </row>
        <row r="4648">
          <cell r="B4648" t="str">
            <v>AF.42312</v>
          </cell>
          <cell r="C4648" t="str">
            <v>BT truï pin, truï bieân coù chieàu daày &lt;=045m, vöõa BT ñaù 1x2 maùc 150, SN=6÷8cm</v>
          </cell>
          <cell r="D4648" t="str">
            <v>m³</v>
          </cell>
          <cell r="E4648">
            <v>1</v>
          </cell>
          <cell r="F4648">
            <v>519693</v>
          </cell>
          <cell r="G4648">
            <v>124953</v>
          </cell>
          <cell r="H4648">
            <v>44595</v>
          </cell>
        </row>
        <row r="4649">
          <cell r="B4649" t="str">
            <v>AF.42313</v>
          </cell>
          <cell r="C4649" t="str">
            <v>BT truï pin, truï bieân coù chieàu daày &lt;=045m, vöõa BT ñaù 1x2 maùc 200, SN=6÷8cm</v>
          </cell>
          <cell r="D4649" t="str">
            <v>m³</v>
          </cell>
          <cell r="E4649">
            <v>1</v>
          </cell>
          <cell r="F4649">
            <v>569583</v>
          </cell>
          <cell r="G4649">
            <v>124953</v>
          </cell>
          <cell r="H4649">
            <v>44595</v>
          </cell>
        </row>
        <row r="4650">
          <cell r="B4650" t="str">
            <v>AF.42314</v>
          </cell>
          <cell r="C4650" t="str">
            <v>BT truï pin, truï bieân coù chieàu daày &lt;=045m, vöõa BT ñaù 1x2 maùc 250, SN=6÷8cm</v>
          </cell>
          <cell r="D4650" t="str">
            <v>m³</v>
          </cell>
          <cell r="E4650">
            <v>1</v>
          </cell>
          <cell r="F4650">
            <v>626081</v>
          </cell>
          <cell r="G4650">
            <v>124953</v>
          </cell>
          <cell r="H4650">
            <v>44595</v>
          </cell>
        </row>
        <row r="4651">
          <cell r="B4651" t="str">
            <v>AF.42315</v>
          </cell>
          <cell r="C4651" t="str">
            <v>BT truï pin, truï bieân coù chieàu daày &lt;=045m, vöõa BT ñaù 1x2 maùc 300, SN=6÷8cm</v>
          </cell>
          <cell r="D4651" t="str">
            <v>m³</v>
          </cell>
          <cell r="E4651">
            <v>1</v>
          </cell>
          <cell r="F4651">
            <v>661322</v>
          </cell>
          <cell r="G4651">
            <v>124953</v>
          </cell>
          <cell r="H4651">
            <v>44595</v>
          </cell>
        </row>
        <row r="4652">
          <cell r="B4652" t="str">
            <v>AF.42316</v>
          </cell>
          <cell r="C4652" t="str">
            <v>BT truï pin, truï bieân coù chieàu daày &lt;=045m, vöõa BT ñaù 2x4 maùc 300, SN=6÷8cm</v>
          </cell>
          <cell r="D4652" t="str">
            <v>m³</v>
          </cell>
          <cell r="E4652">
            <v>1</v>
          </cell>
          <cell r="F4652">
            <v>613900</v>
          </cell>
          <cell r="G4652">
            <v>124953</v>
          </cell>
          <cell r="H4652">
            <v>44595</v>
          </cell>
        </row>
        <row r="4653">
          <cell r="B4653" t="str">
            <v>AF.42322</v>
          </cell>
          <cell r="C4653" t="str">
            <v>BT truï pin, truï bieân coù chieàu daày &gt;045m vaø &lt;=1m, vöõa BT ñaù 1x2 maùc 150, SN=6÷8cm</v>
          </cell>
          <cell r="D4653" t="str">
            <v>m³</v>
          </cell>
          <cell r="E4653">
            <v>1</v>
          </cell>
          <cell r="F4653">
            <v>447682</v>
          </cell>
          <cell r="G4653">
            <v>112718</v>
          </cell>
          <cell r="H4653">
            <v>44595</v>
          </cell>
        </row>
        <row r="4654">
          <cell r="B4654" t="str">
            <v>AF.42323</v>
          </cell>
          <cell r="C4654" t="str">
            <v>BT truï pin, truï bieân coù chieàu daày &gt;045m vaø &lt;=1m, vöõa BT ñaù 1x2 maùc 200, SN=6÷8cm</v>
          </cell>
          <cell r="D4654" t="str">
            <v>m³</v>
          </cell>
          <cell r="E4654">
            <v>1</v>
          </cell>
          <cell r="F4654">
            <v>497571</v>
          </cell>
          <cell r="G4654">
            <v>112718</v>
          </cell>
          <cell r="H4654">
            <v>44595</v>
          </cell>
        </row>
        <row r="4655">
          <cell r="B4655" t="str">
            <v>AF.42324</v>
          </cell>
          <cell r="C4655" t="str">
            <v>BT truï pin, truï bieân coù chieàu daày &gt;045m vaø &lt;=1m, vöõa BT ñaù 1x2 maùc 250, SN=6÷8cm</v>
          </cell>
          <cell r="D4655" t="str">
            <v>m³</v>
          </cell>
          <cell r="E4655">
            <v>1</v>
          </cell>
          <cell r="F4655">
            <v>554069</v>
          </cell>
          <cell r="G4655">
            <v>112718</v>
          </cell>
          <cell r="H4655">
            <v>44595</v>
          </cell>
        </row>
        <row r="4656">
          <cell r="B4656" t="str">
            <v>AF.42325</v>
          </cell>
          <cell r="C4656" t="str">
            <v>BT truï pin, truï bieân coù chieàu daày &gt;045m vaø &lt;=1m, vöõa BT ñaù 1x2 maùc 300, SN=6÷8cm</v>
          </cell>
          <cell r="D4656" t="str">
            <v>m³</v>
          </cell>
          <cell r="E4656">
            <v>1</v>
          </cell>
          <cell r="F4656">
            <v>589310</v>
          </cell>
          <cell r="G4656">
            <v>112718</v>
          </cell>
          <cell r="H4656">
            <v>44595</v>
          </cell>
        </row>
        <row r="4657">
          <cell r="B4657" t="str">
            <v>AF.42326</v>
          </cell>
          <cell r="C4657" t="str">
            <v>BT truï pin, truï bieân coù chieàu daày &gt;045m vaø &lt;=1m, vöõa BT ñaù 2x4 maùc 300, SN=6÷8cm</v>
          </cell>
          <cell r="D4657" t="str">
            <v>m³</v>
          </cell>
          <cell r="E4657">
            <v>1</v>
          </cell>
          <cell r="F4657">
            <v>541888</v>
          </cell>
          <cell r="G4657">
            <v>112718</v>
          </cell>
          <cell r="H4657">
            <v>44595</v>
          </cell>
        </row>
        <row r="4658">
          <cell r="B4658" t="str">
            <v>AF.42332</v>
          </cell>
          <cell r="C4658" t="str">
            <v>BT truï pin, truï bieân coù chieàu daày &gt;1m vaø &lt;=2m, vöõa BT ñaù 1x2 maùc 150, SN=6÷8cm</v>
          </cell>
          <cell r="D4658" t="str">
            <v>m³</v>
          </cell>
          <cell r="E4658">
            <v>1</v>
          </cell>
          <cell r="F4658">
            <v>432932</v>
          </cell>
          <cell r="G4658">
            <v>101430</v>
          </cell>
          <cell r="H4658">
            <v>41456</v>
          </cell>
        </row>
        <row r="4659">
          <cell r="B4659" t="str">
            <v>AF.42333</v>
          </cell>
          <cell r="C4659" t="str">
            <v>BT truï pin, truï bieân coù chieàu daày &gt;1m vaø &lt;=2m, vöõa BT ñaù 1x2 maùc 200, SN=6÷8cm</v>
          </cell>
          <cell r="D4659" t="str">
            <v>m³</v>
          </cell>
          <cell r="E4659">
            <v>1</v>
          </cell>
          <cell r="F4659">
            <v>482821</v>
          </cell>
          <cell r="G4659">
            <v>101430</v>
          </cell>
          <cell r="H4659">
            <v>41456</v>
          </cell>
        </row>
        <row r="4660">
          <cell r="B4660" t="str">
            <v>AF.42334</v>
          </cell>
          <cell r="C4660" t="str">
            <v>BT truï pin, truï bieân coù chieàu daày &gt;1m vaø &lt;=2m, vöõa BT ñaù 1x2 maùc 250, SN=6÷8cm</v>
          </cell>
          <cell r="D4660" t="str">
            <v>m³</v>
          </cell>
          <cell r="E4660">
            <v>1</v>
          </cell>
          <cell r="F4660">
            <v>539319</v>
          </cell>
          <cell r="G4660">
            <v>101430</v>
          </cell>
          <cell r="H4660">
            <v>41456</v>
          </cell>
        </row>
        <row r="4661">
          <cell r="B4661" t="str">
            <v>AF.42335</v>
          </cell>
          <cell r="C4661" t="str">
            <v>BT truï pin, truï bieân coù chieàu daày &gt;1m vaø &lt;=2m, vöõa BT ñaù 1x2 maùc 300, SN=6÷8cm</v>
          </cell>
          <cell r="D4661" t="str">
            <v>m³</v>
          </cell>
          <cell r="E4661">
            <v>1</v>
          </cell>
          <cell r="F4661">
            <v>574560</v>
          </cell>
          <cell r="G4661">
            <v>101430</v>
          </cell>
          <cell r="H4661">
            <v>41456</v>
          </cell>
        </row>
        <row r="4662">
          <cell r="B4662" t="str">
            <v>AF.42336</v>
          </cell>
          <cell r="C4662" t="str">
            <v>BT truï pin, truï bieân coù chieàu daày &gt;1m vaø &lt;=2m, vöõa BT ñaù 2x4 maùc 300, SN=6÷8cm</v>
          </cell>
          <cell r="D4662" t="str">
            <v>m³</v>
          </cell>
          <cell r="E4662">
            <v>1</v>
          </cell>
          <cell r="F4662">
            <v>527138</v>
          </cell>
          <cell r="G4662">
            <v>101430</v>
          </cell>
          <cell r="H4662">
            <v>41456</v>
          </cell>
        </row>
        <row r="4663">
          <cell r="B4663" t="str">
            <v>AF.42342</v>
          </cell>
          <cell r="C4663" t="str">
            <v>BT truï pin, truï bieân coù chieàu daày &gt;2m, vöõa BT ñaù 1x2 maùc 150, SN=6÷8cm</v>
          </cell>
          <cell r="D4663" t="str">
            <v>m³</v>
          </cell>
          <cell r="E4663">
            <v>1</v>
          </cell>
          <cell r="F4663">
            <v>423090</v>
          </cell>
          <cell r="G4663">
            <v>91287</v>
          </cell>
          <cell r="H4663">
            <v>41456</v>
          </cell>
        </row>
        <row r="4664">
          <cell r="B4664" t="str">
            <v>AF.42343</v>
          </cell>
          <cell r="C4664" t="str">
            <v>BT truï pin, truï bieân coù chieàu daày &gt;2m, vöõa BT ñaù 1x2 maùc 200, SN=6÷8cm</v>
          </cell>
          <cell r="D4664" t="str">
            <v>m³</v>
          </cell>
          <cell r="E4664">
            <v>1</v>
          </cell>
          <cell r="F4664">
            <v>472980</v>
          </cell>
          <cell r="G4664">
            <v>91287</v>
          </cell>
          <cell r="H4664">
            <v>41456</v>
          </cell>
        </row>
        <row r="4665">
          <cell r="B4665" t="str">
            <v>AF.42344</v>
          </cell>
          <cell r="C4665" t="str">
            <v>BT truï pin, truï bieân coù chieàu daày &gt;2m, vöõa BT ñaù 1x2 maùc 250, SN=6÷8cm</v>
          </cell>
          <cell r="D4665" t="str">
            <v>m³</v>
          </cell>
          <cell r="E4665">
            <v>1</v>
          </cell>
          <cell r="F4665">
            <v>529477</v>
          </cell>
          <cell r="G4665">
            <v>91287</v>
          </cell>
          <cell r="H4665">
            <v>41456</v>
          </cell>
        </row>
        <row r="4666">
          <cell r="B4666" t="str">
            <v>AF.42345</v>
          </cell>
          <cell r="C4666" t="str">
            <v>BT truï pin, truï bieân coù chieàu daày &gt;2m, vöõa BT ñaù 1x2 maùc 300, SN=6÷8cm</v>
          </cell>
          <cell r="D4666" t="str">
            <v>m³</v>
          </cell>
          <cell r="E4666">
            <v>1</v>
          </cell>
          <cell r="F4666">
            <v>564718</v>
          </cell>
          <cell r="G4666">
            <v>91287</v>
          </cell>
          <cell r="H4666">
            <v>41456</v>
          </cell>
        </row>
        <row r="4667">
          <cell r="B4667" t="str">
            <v>AF.42346</v>
          </cell>
          <cell r="C4667" t="str">
            <v>BT truï pin, truï bieân coù chieàu daày &gt;2m, vöõa BT ñaù 2x4 maùc 300, SN=6÷8cm</v>
          </cell>
          <cell r="D4667" t="str">
            <v>m³</v>
          </cell>
          <cell r="E4667">
            <v>1</v>
          </cell>
          <cell r="F4667">
            <v>517297</v>
          </cell>
          <cell r="G4667">
            <v>91287</v>
          </cell>
          <cell r="H4667">
            <v>41456</v>
          </cell>
        </row>
        <row r="4668">
          <cell r="B4668" t="str">
            <v>AF.42412</v>
          </cell>
          <cell r="C4668" t="str">
            <v>BT töôøng thöôïng löu coù chieàu daày &lt;=045m, vöõa BT ñaù 1x2 maùc 150, SN=6÷8cm</v>
          </cell>
          <cell r="D4668" t="str">
            <v>m³</v>
          </cell>
          <cell r="E4668">
            <v>1</v>
          </cell>
          <cell r="F4668">
            <v>460316</v>
          </cell>
          <cell r="G4668">
            <v>93339</v>
          </cell>
          <cell r="H4668">
            <v>41456</v>
          </cell>
        </row>
        <row r="4669">
          <cell r="B4669" t="str">
            <v>AF.42413</v>
          </cell>
          <cell r="C4669" t="str">
            <v>BT töôøng thöôïng löu coù chieàu daày &lt;=045m, vöõa BT ñaù 1x2 maùc 200, SN=6÷8cm</v>
          </cell>
          <cell r="D4669" t="str">
            <v>m³</v>
          </cell>
          <cell r="E4669">
            <v>1</v>
          </cell>
          <cell r="F4669">
            <v>510206</v>
          </cell>
          <cell r="G4669">
            <v>93339</v>
          </cell>
          <cell r="H4669">
            <v>41456</v>
          </cell>
        </row>
        <row r="4670">
          <cell r="B4670" t="str">
            <v>AF.42414</v>
          </cell>
          <cell r="C4670" t="str">
            <v>BT töôøng thöôïng löu coù chieàu daày &lt;=045m, vöõa BT ñaù 1x2 maùc 250, SN=6÷8cm</v>
          </cell>
          <cell r="D4670" t="str">
            <v>m³</v>
          </cell>
          <cell r="E4670">
            <v>1</v>
          </cell>
          <cell r="F4670">
            <v>566703</v>
          </cell>
          <cell r="G4670">
            <v>93339</v>
          </cell>
          <cell r="H4670">
            <v>41456</v>
          </cell>
        </row>
        <row r="4671">
          <cell r="B4671" t="str">
            <v>AF.42415</v>
          </cell>
          <cell r="C4671" t="str">
            <v>BT töôøng thöôïng löu coù chieàu daày &lt;=045m, vöõa BT ñaù 1x2 maùc 300, SN=6÷8cm</v>
          </cell>
          <cell r="D4671" t="str">
            <v>m³</v>
          </cell>
          <cell r="E4671">
            <v>1</v>
          </cell>
          <cell r="F4671">
            <v>601944</v>
          </cell>
          <cell r="G4671">
            <v>93339</v>
          </cell>
          <cell r="H4671">
            <v>41456</v>
          </cell>
        </row>
        <row r="4672">
          <cell r="B4672" t="str">
            <v>AF.42416</v>
          </cell>
          <cell r="C4672" t="str">
            <v>BT töôøng thöôïng löu coù chieàu daày &lt;=045m, vöõa BT ñaù 2x4 maùc 300, SN=6÷8cm</v>
          </cell>
          <cell r="D4672" t="str">
            <v>m³</v>
          </cell>
          <cell r="E4672">
            <v>1</v>
          </cell>
          <cell r="F4672">
            <v>554522</v>
          </cell>
          <cell r="G4672">
            <v>93339</v>
          </cell>
          <cell r="H4672">
            <v>41456</v>
          </cell>
        </row>
        <row r="4673">
          <cell r="B4673" t="str">
            <v>AF.42422</v>
          </cell>
          <cell r="C4673" t="str">
            <v>BT töôøng thöôïng löu coù chieàu daày &gt;045m vaø &lt;=1m, vöõa BT ñaù 1x2 maùc 150, SN=6÷8cm</v>
          </cell>
          <cell r="D4673" t="str">
            <v>m³</v>
          </cell>
          <cell r="E4673">
            <v>1</v>
          </cell>
          <cell r="F4673">
            <v>423093</v>
          </cell>
          <cell r="G4673">
            <v>84499</v>
          </cell>
          <cell r="H4673">
            <v>41456</v>
          </cell>
        </row>
        <row r="4674">
          <cell r="B4674" t="str">
            <v>AF.42423</v>
          </cell>
          <cell r="C4674" t="str">
            <v>BT töôøng thöôïng löu coù chieàu daày &gt;045m vaø &lt;=1m, vöõa BT ñaù 1x2 maùc 200, SN=6÷8cm</v>
          </cell>
          <cell r="D4674" t="str">
            <v>m³</v>
          </cell>
          <cell r="E4674">
            <v>1</v>
          </cell>
          <cell r="F4674">
            <v>472983</v>
          </cell>
          <cell r="G4674">
            <v>84499</v>
          </cell>
          <cell r="H4674">
            <v>41456</v>
          </cell>
        </row>
        <row r="4675">
          <cell r="B4675" t="str">
            <v>AF.42424</v>
          </cell>
          <cell r="C4675" t="str">
            <v>BT töôøng thöôïng löu coù chieàu daày &gt;045m vaø &lt;=1m, vöõa BT ñaù 1x2 maùc 250, SN=6÷8cm</v>
          </cell>
          <cell r="D4675" t="str">
            <v>m³</v>
          </cell>
          <cell r="E4675">
            <v>1</v>
          </cell>
          <cell r="F4675">
            <v>529481</v>
          </cell>
          <cell r="G4675">
            <v>84499</v>
          </cell>
          <cell r="H4675">
            <v>41456</v>
          </cell>
        </row>
        <row r="4676">
          <cell r="B4676" t="str">
            <v>AF.42425</v>
          </cell>
          <cell r="C4676" t="str">
            <v>BT töôøng thöôïng löu coù chieàu daày &gt;045m vaø &lt;=1m, vöõa BT ñaù 1x2 maùc 300, SN=6÷8cm</v>
          </cell>
          <cell r="D4676" t="str">
            <v>m³</v>
          </cell>
          <cell r="E4676">
            <v>1</v>
          </cell>
          <cell r="F4676">
            <v>564722</v>
          </cell>
          <cell r="G4676">
            <v>84499</v>
          </cell>
          <cell r="H4676">
            <v>41456</v>
          </cell>
        </row>
        <row r="4677">
          <cell r="B4677" t="str">
            <v>AF.42426</v>
          </cell>
          <cell r="C4677" t="str">
            <v>BT töôøng thöôïng löu coù chieàu daày &gt;045m vaø &lt;=1m, vöõa BT ñaù 2x4 maùc 300, SN=6÷8cm</v>
          </cell>
          <cell r="D4677" t="str">
            <v>m³</v>
          </cell>
          <cell r="E4677">
            <v>1</v>
          </cell>
          <cell r="F4677">
            <v>517300</v>
          </cell>
          <cell r="G4677">
            <v>84499</v>
          </cell>
          <cell r="H4677">
            <v>41456</v>
          </cell>
        </row>
        <row r="4678">
          <cell r="B4678" t="str">
            <v>AF.42432</v>
          </cell>
          <cell r="C4678" t="str">
            <v>BT töôøng thöôïng löu coù chieàu daày &gt;1m vaø &lt;=2m, vöõa BT ñaù 1x2 maùc 150, SN=6÷8cm</v>
          </cell>
          <cell r="D4678" t="str">
            <v>m³</v>
          </cell>
          <cell r="E4678">
            <v>1</v>
          </cell>
          <cell r="F4678">
            <v>415718</v>
          </cell>
          <cell r="G4678">
            <v>76013</v>
          </cell>
          <cell r="H4678">
            <v>36748</v>
          </cell>
        </row>
        <row r="4679">
          <cell r="B4679" t="str">
            <v>AF.42433</v>
          </cell>
          <cell r="C4679" t="str">
            <v>BT töôøng thöôïng löu coù chieàu daày &gt;1m vaø &lt;=2m, vöõa BT ñaù 1x2 maùc 200, SN=6÷8cm</v>
          </cell>
          <cell r="D4679" t="str">
            <v>m³</v>
          </cell>
          <cell r="E4679">
            <v>1</v>
          </cell>
          <cell r="F4679">
            <v>465608</v>
          </cell>
          <cell r="G4679">
            <v>76013</v>
          </cell>
          <cell r="H4679">
            <v>36748</v>
          </cell>
        </row>
        <row r="4680">
          <cell r="B4680" t="str">
            <v>AF.42434</v>
          </cell>
          <cell r="C4680" t="str">
            <v>BT töôøng thöôïng löu coù chieàu daày &gt;1m vaø &lt;=2m, vöõa BT ñaù 1x2 maùc 250, SN=6÷8cm</v>
          </cell>
          <cell r="D4680" t="str">
            <v>m³</v>
          </cell>
          <cell r="E4680">
            <v>1</v>
          </cell>
          <cell r="F4680">
            <v>522106</v>
          </cell>
          <cell r="G4680">
            <v>76013</v>
          </cell>
          <cell r="H4680">
            <v>36748</v>
          </cell>
        </row>
        <row r="4681">
          <cell r="B4681" t="str">
            <v>AF.42435</v>
          </cell>
          <cell r="C4681" t="str">
            <v>BT töôøng thöôïng löu coù chieàu daày &gt;1m vaø &lt;=2m, vöõa BT ñaù 1x2 maùc 300, SN=6÷8cm</v>
          </cell>
          <cell r="D4681" t="str">
            <v>m³</v>
          </cell>
          <cell r="E4681">
            <v>1</v>
          </cell>
          <cell r="F4681">
            <v>557347</v>
          </cell>
          <cell r="G4681">
            <v>76013</v>
          </cell>
          <cell r="H4681">
            <v>36748</v>
          </cell>
        </row>
        <row r="4682">
          <cell r="B4682" t="str">
            <v>AF.42436</v>
          </cell>
          <cell r="C4682" t="str">
            <v>BT töôøng thöôïng löu coù chieàu daày &gt;1m vaø &lt;=2m, vöõa BT ñaù 2x4 maùc 300, SN=6÷8cm</v>
          </cell>
          <cell r="D4682" t="str">
            <v>m³</v>
          </cell>
          <cell r="E4682">
            <v>1</v>
          </cell>
          <cell r="F4682">
            <v>509925</v>
          </cell>
          <cell r="G4682">
            <v>76013</v>
          </cell>
          <cell r="H4682">
            <v>36748</v>
          </cell>
        </row>
        <row r="4683">
          <cell r="B4683" t="str">
            <v>AF.42442</v>
          </cell>
          <cell r="C4683" t="str">
            <v>BT töôøng thöôïng löu coù chieàu daày &gt;2m, vöõa BT ñaù 1x2 maùc 150, SN=6÷8cm</v>
          </cell>
          <cell r="D4683" t="str">
            <v>m³</v>
          </cell>
          <cell r="E4683">
            <v>1</v>
          </cell>
          <cell r="F4683">
            <v>410798</v>
          </cell>
          <cell r="G4683">
            <v>68436</v>
          </cell>
          <cell r="H4683">
            <v>36748</v>
          </cell>
        </row>
        <row r="4684">
          <cell r="B4684" t="str">
            <v>AF.42443</v>
          </cell>
          <cell r="C4684" t="str">
            <v>BT töôøng thöôïng löu coù chieàu daày &gt;2m, vöõa BT ñaù 1x2 maùc 150, SN=6÷8cm</v>
          </cell>
          <cell r="D4684" t="str">
            <v>m³</v>
          </cell>
          <cell r="E4684">
            <v>1</v>
          </cell>
          <cell r="F4684">
            <v>460687</v>
          </cell>
          <cell r="G4684">
            <v>68436</v>
          </cell>
          <cell r="H4684">
            <v>36748</v>
          </cell>
        </row>
        <row r="4685">
          <cell r="B4685" t="str">
            <v>AF.42444</v>
          </cell>
          <cell r="C4685" t="str">
            <v>BT töôøng thöôïng löu coù chieàu daày &gt;2m, vöõa BT ñaù 1x2 maùc 250, SN=6÷8cm</v>
          </cell>
          <cell r="D4685" t="str">
            <v>m³</v>
          </cell>
          <cell r="E4685">
            <v>1</v>
          </cell>
          <cell r="F4685">
            <v>517185</v>
          </cell>
          <cell r="G4685">
            <v>68436</v>
          </cell>
          <cell r="H4685">
            <v>36748</v>
          </cell>
        </row>
        <row r="4686">
          <cell r="B4686" t="str">
            <v>AF.42445</v>
          </cell>
          <cell r="C4686" t="str">
            <v>BT töôøng thöôïng löu coù chieàu daày &gt;2m, vöõa BT ñaù 1x2 maùc 300, SN=6÷8cm</v>
          </cell>
          <cell r="D4686" t="str">
            <v>m³</v>
          </cell>
          <cell r="E4686">
            <v>1</v>
          </cell>
          <cell r="F4686">
            <v>552426</v>
          </cell>
          <cell r="G4686">
            <v>68436</v>
          </cell>
          <cell r="H4686">
            <v>36748</v>
          </cell>
        </row>
        <row r="4687">
          <cell r="B4687" t="str">
            <v>AF.42446</v>
          </cell>
          <cell r="C4687" t="str">
            <v>BT töôøng thöôïng löu coù chieàu daày &gt;2m, vöõa BT ñaù 2x4 maùc 300, SN=6÷8cm</v>
          </cell>
          <cell r="D4687" t="str">
            <v>m³</v>
          </cell>
          <cell r="E4687">
            <v>1</v>
          </cell>
          <cell r="F4687">
            <v>505004</v>
          </cell>
          <cell r="G4687">
            <v>68436</v>
          </cell>
          <cell r="H4687">
            <v>36748</v>
          </cell>
        </row>
        <row r="4688">
          <cell r="B4688" t="str">
            <v>AF.42512</v>
          </cell>
          <cell r="C4688" t="str">
            <v>BT phía trong thaân ñaäp, vöõa BT ñaù 1x2 maùc 150, SN=6÷8cm</v>
          </cell>
          <cell r="D4688" t="str">
            <v>m³</v>
          </cell>
          <cell r="E4688">
            <v>1</v>
          </cell>
          <cell r="F4688">
            <v>402451</v>
          </cell>
          <cell r="G4688">
            <v>33547</v>
          </cell>
          <cell r="H4688">
            <v>31657</v>
          </cell>
        </row>
        <row r="4689">
          <cell r="B4689" t="str">
            <v>AF.42513</v>
          </cell>
          <cell r="C4689" t="str">
            <v>BT phía trong thaân ñaäp, vöõa BT ñaù 1x2 maùc 200, SN=6÷8cm</v>
          </cell>
          <cell r="D4689" t="str">
            <v>m³</v>
          </cell>
          <cell r="E4689">
            <v>1</v>
          </cell>
          <cell r="F4689">
            <v>452834</v>
          </cell>
          <cell r="G4689">
            <v>33547</v>
          </cell>
          <cell r="H4689">
            <v>31657</v>
          </cell>
        </row>
        <row r="4690">
          <cell r="B4690" t="str">
            <v>AF.42514</v>
          </cell>
          <cell r="C4690" t="str">
            <v>BT phía trong thaân ñaäp, vöõa BT ñaù 1x2 maùc 250, SN=6÷8cm</v>
          </cell>
          <cell r="D4690" t="str">
            <v>m³</v>
          </cell>
          <cell r="E4690">
            <v>1</v>
          </cell>
          <cell r="F4690">
            <v>509891</v>
          </cell>
          <cell r="G4690">
            <v>33547</v>
          </cell>
          <cell r="H4690">
            <v>31657</v>
          </cell>
        </row>
        <row r="4691">
          <cell r="B4691" t="str">
            <v>AF.42515</v>
          </cell>
          <cell r="C4691" t="str">
            <v>BT phía trong thaân ñaäp, vöõa BT ñaù 1x2 maùc 300, SN=6÷8cm</v>
          </cell>
          <cell r="D4691" t="str">
            <v>m³</v>
          </cell>
          <cell r="E4691">
            <v>1</v>
          </cell>
          <cell r="F4691">
            <v>545481</v>
          </cell>
          <cell r="G4691">
            <v>33547</v>
          </cell>
          <cell r="H4691">
            <v>31657</v>
          </cell>
        </row>
        <row r="4692">
          <cell r="B4692" t="str">
            <v>AF.42516</v>
          </cell>
          <cell r="C4692" t="str">
            <v>BT phía trong thaân ñaäp, vöõa BT ñaù 2x4 maùc 300, SN=6÷8cm</v>
          </cell>
          <cell r="D4692" t="str">
            <v>m³</v>
          </cell>
          <cell r="E4692">
            <v>1</v>
          </cell>
          <cell r="F4692">
            <v>497590</v>
          </cell>
          <cell r="G4692">
            <v>33547</v>
          </cell>
          <cell r="H4692">
            <v>31657</v>
          </cell>
        </row>
        <row r="4693">
          <cell r="B4693" t="str">
            <v>AF.42522</v>
          </cell>
          <cell r="C4693" t="str">
            <v>BT maët cong thaân ñaäp, vöõa BT ñaù 1x2 maùc 150, SN=6÷8cm</v>
          </cell>
          <cell r="D4693" t="str">
            <v>m³</v>
          </cell>
          <cell r="E4693">
            <v>1</v>
          </cell>
          <cell r="F4693">
            <v>402451</v>
          </cell>
          <cell r="G4693">
            <v>127360</v>
          </cell>
          <cell r="H4693">
            <v>37116</v>
          </cell>
        </row>
        <row r="4694">
          <cell r="B4694" t="str">
            <v>AF.42523</v>
          </cell>
          <cell r="C4694" t="str">
            <v>BT maët cong thaân ñaäp, vöõa BT ñaù 1x2 maùc 200, SN=6÷8cm</v>
          </cell>
          <cell r="D4694" t="str">
            <v>m³</v>
          </cell>
          <cell r="E4694">
            <v>1</v>
          </cell>
          <cell r="F4694">
            <v>452834</v>
          </cell>
          <cell r="G4694">
            <v>127360</v>
          </cell>
          <cell r="H4694">
            <v>37116</v>
          </cell>
        </row>
        <row r="4695">
          <cell r="B4695" t="str">
            <v>AF.42524</v>
          </cell>
          <cell r="C4695" t="str">
            <v>BT maët cong thaân ñaäp, vöõa BT ñaù 1x2 maùc 250, SN=6÷8cm</v>
          </cell>
          <cell r="D4695" t="str">
            <v>m³</v>
          </cell>
          <cell r="E4695">
            <v>1</v>
          </cell>
          <cell r="F4695">
            <v>509891</v>
          </cell>
          <cell r="G4695">
            <v>127360</v>
          </cell>
          <cell r="H4695">
            <v>37116</v>
          </cell>
        </row>
        <row r="4696">
          <cell r="B4696" t="str">
            <v>AF.42525</v>
          </cell>
          <cell r="C4696" t="str">
            <v>BT maët cong thaân ñaäp, vöõa BT ñaù 1x2 maùc 300, SN=6÷8cm</v>
          </cell>
          <cell r="D4696" t="str">
            <v>m³</v>
          </cell>
          <cell r="E4696">
            <v>1</v>
          </cell>
          <cell r="F4696">
            <v>545481</v>
          </cell>
          <cell r="G4696">
            <v>127360</v>
          </cell>
          <cell r="H4696">
            <v>37116</v>
          </cell>
        </row>
        <row r="4697">
          <cell r="B4697" t="str">
            <v>AF.42526</v>
          </cell>
          <cell r="C4697" t="str">
            <v>BT maët cong thaân ñaäp, vöõa BT ñaù 2x4 maùc 300, SN=6÷8cm</v>
          </cell>
          <cell r="D4697" t="str">
            <v>m³</v>
          </cell>
          <cell r="E4697">
            <v>1</v>
          </cell>
          <cell r="F4697">
            <v>497590</v>
          </cell>
          <cell r="G4697">
            <v>127360</v>
          </cell>
          <cell r="H4697">
            <v>37116</v>
          </cell>
        </row>
        <row r="4698">
          <cell r="B4698" t="str">
            <v>AF.42532</v>
          </cell>
          <cell r="C4698" t="str">
            <v>BT muõi phoùng, vöõa BT ñaù 1x2 maùc 150, SN=6÷8cm</v>
          </cell>
          <cell r="D4698" t="str">
            <v>m³</v>
          </cell>
          <cell r="E4698">
            <v>1</v>
          </cell>
          <cell r="F4698">
            <v>402451</v>
          </cell>
          <cell r="G4698">
            <v>72304</v>
          </cell>
          <cell r="H4698">
            <v>31657</v>
          </cell>
        </row>
        <row r="4699">
          <cell r="B4699" t="str">
            <v>AF.42533</v>
          </cell>
          <cell r="C4699" t="str">
            <v>BT muõi phoùng, vöõa BT ñaù 1x2 maùc 200, SN=6÷8cm</v>
          </cell>
          <cell r="D4699" t="str">
            <v>m³</v>
          </cell>
          <cell r="E4699">
            <v>1</v>
          </cell>
          <cell r="F4699">
            <v>452834</v>
          </cell>
          <cell r="G4699">
            <v>72304</v>
          </cell>
          <cell r="H4699">
            <v>31657</v>
          </cell>
        </row>
        <row r="4700">
          <cell r="B4700" t="str">
            <v>AF.42534</v>
          </cell>
          <cell r="C4700" t="str">
            <v>BT muõi phoùng, vöõa BT ñaù 1x2 maùc 250, SN=6÷8cm</v>
          </cell>
          <cell r="D4700" t="str">
            <v>m³</v>
          </cell>
          <cell r="E4700">
            <v>1</v>
          </cell>
          <cell r="F4700">
            <v>509891</v>
          </cell>
          <cell r="G4700">
            <v>72304</v>
          </cell>
          <cell r="H4700">
            <v>31657</v>
          </cell>
        </row>
        <row r="4701">
          <cell r="B4701" t="str">
            <v>AF.42535</v>
          </cell>
          <cell r="C4701" t="str">
            <v>BT muõi phoùng, vöõa BT ñaù 1x2 maùc 300, SN=6÷8cm</v>
          </cell>
          <cell r="D4701" t="str">
            <v>m³</v>
          </cell>
          <cell r="E4701">
            <v>1</v>
          </cell>
          <cell r="F4701">
            <v>545481</v>
          </cell>
          <cell r="G4701">
            <v>72304</v>
          </cell>
          <cell r="H4701">
            <v>31657</v>
          </cell>
        </row>
        <row r="4702">
          <cell r="B4702" t="str">
            <v>AF.42536</v>
          </cell>
          <cell r="C4702" t="str">
            <v>BT muõi phoùng, vöõa BT ñaù 2x4 maùc 300, SN=6÷8cm</v>
          </cell>
          <cell r="D4702" t="str">
            <v>m³</v>
          </cell>
          <cell r="E4702">
            <v>1</v>
          </cell>
          <cell r="F4702">
            <v>497590</v>
          </cell>
          <cell r="G4702">
            <v>72304</v>
          </cell>
          <cell r="H4702">
            <v>31657</v>
          </cell>
        </row>
        <row r="4703">
          <cell r="B4703" t="str">
            <v>AF.42542</v>
          </cell>
          <cell r="C4703" t="str">
            <v>BT doác nöôùc, vöõa BT ñaù 1x2 maùc 150, SN=6÷8cm</v>
          </cell>
          <cell r="D4703" t="str">
            <v>m³</v>
          </cell>
          <cell r="E4703">
            <v>1</v>
          </cell>
          <cell r="F4703">
            <v>398505</v>
          </cell>
          <cell r="G4703">
            <v>60503</v>
          </cell>
          <cell r="H4703">
            <v>31657</v>
          </cell>
        </row>
        <row r="4704">
          <cell r="B4704" t="str">
            <v>AF.42543</v>
          </cell>
          <cell r="C4704" t="str">
            <v>BT doác nöôùc, vöõa BT ñaù 1x2 maùc 200, SN=6÷8cm</v>
          </cell>
          <cell r="D4704" t="str">
            <v>m³</v>
          </cell>
          <cell r="E4704">
            <v>1</v>
          </cell>
          <cell r="F4704">
            <v>448395</v>
          </cell>
          <cell r="G4704">
            <v>60503</v>
          </cell>
          <cell r="H4704">
            <v>31657</v>
          </cell>
        </row>
        <row r="4705">
          <cell r="B4705" t="str">
            <v>AF.42544</v>
          </cell>
          <cell r="C4705" t="str">
            <v>BT doác nöôùc, vöõa BT ñaù 1x2 maùc 250, SN=6÷8cm</v>
          </cell>
          <cell r="D4705" t="str">
            <v>m³</v>
          </cell>
          <cell r="E4705">
            <v>1</v>
          </cell>
          <cell r="F4705">
            <v>504892</v>
          </cell>
          <cell r="G4705">
            <v>60503</v>
          </cell>
          <cell r="H4705">
            <v>31657</v>
          </cell>
        </row>
        <row r="4706">
          <cell r="B4706" t="str">
            <v>AF.42545</v>
          </cell>
          <cell r="C4706" t="str">
            <v>BT doác nöôùc, vöõa BT ñaù 1x2 maùc 300, SN=6÷8cm</v>
          </cell>
          <cell r="D4706" t="str">
            <v>m³</v>
          </cell>
          <cell r="E4706">
            <v>1</v>
          </cell>
          <cell r="F4706">
            <v>540133</v>
          </cell>
          <cell r="G4706">
            <v>60503</v>
          </cell>
          <cell r="H4706">
            <v>31657</v>
          </cell>
        </row>
        <row r="4707">
          <cell r="B4707" t="str">
            <v>AF.42546</v>
          </cell>
          <cell r="C4707" t="str">
            <v>BT doác nöôùc, vöõa BT ñaù 2x4 maùc 300, SN=6÷8cm</v>
          </cell>
          <cell r="D4707" t="str">
            <v>m³</v>
          </cell>
          <cell r="E4707">
            <v>1</v>
          </cell>
          <cell r="F4707">
            <v>492712</v>
          </cell>
          <cell r="G4707">
            <v>60503</v>
          </cell>
          <cell r="H4707">
            <v>31657</v>
          </cell>
        </row>
        <row r="4708">
          <cell r="B4708" t="str">
            <v>AF.42612</v>
          </cell>
          <cell r="C4708" t="str">
            <v>BT thaùp ñieàu aùp h &lt;=25m, vöõa BT ñaù 1x2 maùc 150, SN=6÷8cm</v>
          </cell>
          <cell r="D4708" t="str">
            <v>m³</v>
          </cell>
          <cell r="E4708">
            <v>1</v>
          </cell>
          <cell r="F4708">
            <v>398505</v>
          </cell>
          <cell r="G4708">
            <v>168129</v>
          </cell>
          <cell r="H4708">
            <v>44595</v>
          </cell>
        </row>
        <row r="4709">
          <cell r="B4709" t="str">
            <v>AF.42613</v>
          </cell>
          <cell r="C4709" t="str">
            <v>BT thaùp ñieàu aùp h &lt;=25m, vöõa BT ñaù 1x2 maùc 200, SN=6÷8cm</v>
          </cell>
          <cell r="D4709" t="str">
            <v>m³</v>
          </cell>
          <cell r="E4709">
            <v>1</v>
          </cell>
          <cell r="F4709">
            <v>448395</v>
          </cell>
          <cell r="G4709">
            <v>168129</v>
          </cell>
          <cell r="H4709">
            <v>44595</v>
          </cell>
        </row>
        <row r="4710">
          <cell r="B4710" t="str">
            <v>AF.42614</v>
          </cell>
          <cell r="C4710" t="str">
            <v>BT thaùp ñieàu aùp h &lt;=25m, vöõa BT ñaù 1x2 maùc 250, SN=6÷8cm</v>
          </cell>
          <cell r="D4710" t="str">
            <v>m³</v>
          </cell>
          <cell r="E4710">
            <v>1</v>
          </cell>
          <cell r="F4710">
            <v>504892</v>
          </cell>
          <cell r="G4710">
            <v>168129</v>
          </cell>
          <cell r="H4710">
            <v>44595</v>
          </cell>
        </row>
        <row r="4711">
          <cell r="B4711" t="str">
            <v>AF.42615</v>
          </cell>
          <cell r="C4711" t="str">
            <v>BT thaùp ñieàu aùp h &lt;=25m, vöõa BT ñaù 1x2 maùc 300, SN=6÷8cm</v>
          </cell>
          <cell r="D4711" t="str">
            <v>m³</v>
          </cell>
          <cell r="E4711">
            <v>1</v>
          </cell>
          <cell r="F4711">
            <v>540133</v>
          </cell>
          <cell r="G4711">
            <v>168129</v>
          </cell>
          <cell r="H4711">
            <v>44595</v>
          </cell>
        </row>
        <row r="4712">
          <cell r="B4712" t="str">
            <v>AF.42616</v>
          </cell>
          <cell r="C4712" t="str">
            <v>BT thaùp ñieàu aùp h &lt;=25m, vöõa BT ñaù 2x4 maùc 300, SN=6÷8cm</v>
          </cell>
          <cell r="D4712" t="str">
            <v>m³</v>
          </cell>
          <cell r="E4712">
            <v>1</v>
          </cell>
          <cell r="F4712">
            <v>497590</v>
          </cell>
          <cell r="G4712">
            <v>168129</v>
          </cell>
          <cell r="H4712">
            <v>44595</v>
          </cell>
        </row>
        <row r="4713">
          <cell r="B4713" t="str">
            <v>AF.42622</v>
          </cell>
          <cell r="C4713" t="str">
            <v>BT thaùp ñieàu aùp h &gt;25m, vöõa BT ñaù 1x2 maùc 150, SN=6÷8cm</v>
          </cell>
          <cell r="D4713" t="str">
            <v>m³</v>
          </cell>
          <cell r="E4713">
            <v>1</v>
          </cell>
          <cell r="F4713">
            <v>398505</v>
          </cell>
          <cell r="G4713">
            <v>188258</v>
          </cell>
          <cell r="H4713">
            <v>49303</v>
          </cell>
        </row>
        <row r="4714">
          <cell r="B4714" t="str">
            <v>AF.42623</v>
          </cell>
          <cell r="C4714" t="str">
            <v>BT thaùp ñieàu aùp h &gt;25m, vöõa BT ñaù 1x2 maùc 200, SN=6÷8cm</v>
          </cell>
          <cell r="D4714" t="str">
            <v>m³</v>
          </cell>
          <cell r="E4714">
            <v>1</v>
          </cell>
          <cell r="F4714">
            <v>448395</v>
          </cell>
          <cell r="G4714">
            <v>188258</v>
          </cell>
          <cell r="H4714">
            <v>49303</v>
          </cell>
        </row>
        <row r="4715">
          <cell r="B4715" t="str">
            <v>AF.42624</v>
          </cell>
          <cell r="C4715" t="str">
            <v>BT thaùp ñieàu aùp h &gt;25m, vöõa BT ñaù 1x2 maùc 250, SN=6÷8cm</v>
          </cell>
          <cell r="D4715" t="str">
            <v>m³</v>
          </cell>
          <cell r="E4715">
            <v>1</v>
          </cell>
          <cell r="F4715">
            <v>504892</v>
          </cell>
          <cell r="G4715">
            <v>188258</v>
          </cell>
          <cell r="H4715">
            <v>49303</v>
          </cell>
        </row>
        <row r="4716">
          <cell r="B4716" t="str">
            <v>AF.42625</v>
          </cell>
          <cell r="C4716" t="str">
            <v>BT thaùp ñieàu aùp h &gt;25m, vöõa BT ñaù 1x2 maùc 300, SN=6÷8cm</v>
          </cell>
          <cell r="D4716" t="str">
            <v>m³</v>
          </cell>
          <cell r="E4716">
            <v>1</v>
          </cell>
          <cell r="F4716">
            <v>540133</v>
          </cell>
          <cell r="G4716">
            <v>188258</v>
          </cell>
          <cell r="H4716">
            <v>49303</v>
          </cell>
        </row>
        <row r="4717">
          <cell r="B4717" t="str">
            <v>AF.42626</v>
          </cell>
          <cell r="C4717" t="str">
            <v>BT thaùp ñieàu aùp h &gt;25m, vöõa BT ñaù 2x4 maùc 300, SN=6÷8cm</v>
          </cell>
          <cell r="D4717" t="str">
            <v>m³</v>
          </cell>
          <cell r="E4717">
            <v>1</v>
          </cell>
          <cell r="F4717">
            <v>497590</v>
          </cell>
          <cell r="G4717">
            <v>188258</v>
          </cell>
          <cell r="H4717">
            <v>49303</v>
          </cell>
        </row>
        <row r="4718">
          <cell r="B4718" t="str">
            <v>AF.42712</v>
          </cell>
          <cell r="C4718" t="str">
            <v>BT moá ñôõ, moá neùo ñöôøng oáng aùp löïc, vöõa BT ñaù 1x2 maùc 150, SN=6÷8cm</v>
          </cell>
          <cell r="D4718" t="str">
            <v>m³</v>
          </cell>
          <cell r="E4718">
            <v>1</v>
          </cell>
          <cell r="F4718">
            <v>398505</v>
          </cell>
          <cell r="G4718">
            <v>78145</v>
          </cell>
          <cell r="H4718">
            <v>49303</v>
          </cell>
        </row>
        <row r="4719">
          <cell r="B4719" t="str">
            <v>AF.42713</v>
          </cell>
          <cell r="C4719" t="str">
            <v>BT moá ñôõ, moá neùo ñöôøng oáng aùp löïc, vöõa BT ñaù 1x2 maùc 200, SN=6÷8cm</v>
          </cell>
          <cell r="D4719" t="str">
            <v>m³</v>
          </cell>
          <cell r="E4719">
            <v>1</v>
          </cell>
          <cell r="F4719">
            <v>448395</v>
          </cell>
          <cell r="G4719">
            <v>78145</v>
          </cell>
          <cell r="H4719">
            <v>49303</v>
          </cell>
        </row>
        <row r="4720">
          <cell r="B4720" t="str">
            <v>AF.42714</v>
          </cell>
          <cell r="C4720" t="str">
            <v>BT moá ñôõ, moá neùo ñöôøng oáng aùp löïc, vöõa BT ñaù 1x2 maùc 250, SN=6÷8cm</v>
          </cell>
          <cell r="D4720" t="str">
            <v>m³</v>
          </cell>
          <cell r="E4720">
            <v>1</v>
          </cell>
          <cell r="F4720">
            <v>504892</v>
          </cell>
          <cell r="G4720">
            <v>78145</v>
          </cell>
          <cell r="H4720">
            <v>49303</v>
          </cell>
        </row>
        <row r="4721">
          <cell r="B4721" t="str">
            <v>AF.42715</v>
          </cell>
          <cell r="C4721" t="str">
            <v>BT moá ñôõ, moá neùo ñöôøng oáng aùp löïc, vöõa BT ñaù 1x2 maùc 300, SN=6÷8cm</v>
          </cell>
          <cell r="D4721" t="str">
            <v>m³</v>
          </cell>
          <cell r="E4721">
            <v>1</v>
          </cell>
          <cell r="F4721">
            <v>540133</v>
          </cell>
          <cell r="G4721">
            <v>78145</v>
          </cell>
          <cell r="H4721">
            <v>49303</v>
          </cell>
        </row>
        <row r="4722">
          <cell r="B4722" t="str">
            <v>AF.42716</v>
          </cell>
          <cell r="C4722" t="str">
            <v>BT moá ñôõ, moá neùo ñöôøng oáng aùp löïc, vöõa BT ñaù 2x4 maùc 300, SN=6÷8cm</v>
          </cell>
          <cell r="D4722" t="str">
            <v>m³</v>
          </cell>
          <cell r="E4722">
            <v>1</v>
          </cell>
          <cell r="F4722">
            <v>492712</v>
          </cell>
          <cell r="G4722">
            <v>78145</v>
          </cell>
          <cell r="H4722">
            <v>49303</v>
          </cell>
        </row>
        <row r="4723">
          <cell r="B4723" t="str">
            <v>AF.42722</v>
          </cell>
          <cell r="C4723" t="str">
            <v>BT boïc ñöôøng oáng theùp aùp löïc, vöõa BT ñaù 1x2 maùc 150, SN=6÷8cm</v>
          </cell>
          <cell r="D4723" t="str">
            <v>m³</v>
          </cell>
          <cell r="E4723">
            <v>1</v>
          </cell>
          <cell r="F4723">
            <v>469799</v>
          </cell>
          <cell r="G4723">
            <v>104154</v>
          </cell>
          <cell r="H4723">
            <v>41456</v>
          </cell>
        </row>
        <row r="4724">
          <cell r="B4724" t="str">
            <v>AF.42723</v>
          </cell>
          <cell r="C4724" t="str">
            <v>BT boïc ñöôøng oáng theùp aùp löïc, vöõa BT ñaù 1x2 maùc 200, SN=6÷8cm</v>
          </cell>
          <cell r="D4724" t="str">
            <v>m³</v>
          </cell>
          <cell r="E4724">
            <v>1</v>
          </cell>
          <cell r="F4724">
            <v>519688</v>
          </cell>
          <cell r="G4724">
            <v>104154</v>
          </cell>
          <cell r="H4724">
            <v>41456</v>
          </cell>
        </row>
        <row r="4725">
          <cell r="B4725" t="str">
            <v>AF.42724</v>
          </cell>
          <cell r="C4725" t="str">
            <v>BT boïc ñöôøng oáng theùp aùp löïc, vöõa BT ñaù 1x2 maùc 250, SN=6÷8cm</v>
          </cell>
          <cell r="D4725" t="str">
            <v>m³</v>
          </cell>
          <cell r="E4725">
            <v>1</v>
          </cell>
          <cell r="F4725">
            <v>576186</v>
          </cell>
          <cell r="G4725">
            <v>104154</v>
          </cell>
          <cell r="H4725">
            <v>41456</v>
          </cell>
        </row>
        <row r="4726">
          <cell r="B4726" t="str">
            <v>AF.42725</v>
          </cell>
          <cell r="C4726" t="str">
            <v>BT boïc ñöôøng oáng theùp aùp löïc, vöõa BT ñaù 1x2 maùc 300, SN=6÷8cm</v>
          </cell>
          <cell r="D4726" t="str">
            <v>m³</v>
          </cell>
          <cell r="E4726">
            <v>1</v>
          </cell>
          <cell r="F4726">
            <v>611427</v>
          </cell>
          <cell r="G4726">
            <v>104154</v>
          </cell>
          <cell r="H4726">
            <v>41456</v>
          </cell>
        </row>
        <row r="4727">
          <cell r="B4727" t="str">
            <v>AF.42726</v>
          </cell>
          <cell r="C4727" t="str">
            <v>BT boïc ñöôøng oáng theùp aùp löïc, vöõa BT ñaù 2x4 maùc 300, SN=6÷8cm</v>
          </cell>
          <cell r="D4727" t="str">
            <v>m³</v>
          </cell>
          <cell r="E4727">
            <v>1</v>
          </cell>
          <cell r="F4727">
            <v>564005</v>
          </cell>
          <cell r="G4727">
            <v>104154</v>
          </cell>
          <cell r="H4727">
            <v>41456</v>
          </cell>
        </row>
        <row r="4728">
          <cell r="B4728" t="str">
            <v>AF.42732</v>
          </cell>
          <cell r="C4728" t="str">
            <v>BT beä maùy phaùt, vöõa BT ñaù 1x2 maùc 150, SN=6÷8cm</v>
          </cell>
          <cell r="D4728" t="str">
            <v>m³</v>
          </cell>
          <cell r="E4728">
            <v>1</v>
          </cell>
          <cell r="F4728">
            <v>402451</v>
          </cell>
          <cell r="G4728">
            <v>102369</v>
          </cell>
          <cell r="H4728">
            <v>36748</v>
          </cell>
        </row>
        <row r="4729">
          <cell r="B4729" t="str">
            <v>AF.42733</v>
          </cell>
          <cell r="C4729" t="str">
            <v>BT beä maùy phaùt, vöõa BT ñaù 1x2 maùc 200, SN=6÷8cm</v>
          </cell>
          <cell r="D4729" t="str">
            <v>m³</v>
          </cell>
          <cell r="E4729">
            <v>1</v>
          </cell>
          <cell r="F4729">
            <v>452834</v>
          </cell>
          <cell r="G4729">
            <v>102369</v>
          </cell>
          <cell r="H4729">
            <v>36748</v>
          </cell>
        </row>
        <row r="4730">
          <cell r="B4730" t="str">
            <v>AF.42734</v>
          </cell>
          <cell r="C4730" t="str">
            <v>BT beä maùy phaùt, vöõa BT ñaù 1x2 maùc 250, SN=6÷8cm</v>
          </cell>
          <cell r="D4730" t="str">
            <v>m³</v>
          </cell>
          <cell r="E4730">
            <v>1</v>
          </cell>
          <cell r="F4730">
            <v>509891</v>
          </cell>
          <cell r="G4730">
            <v>102369</v>
          </cell>
          <cell r="H4730">
            <v>36748</v>
          </cell>
        </row>
        <row r="4731">
          <cell r="B4731" t="str">
            <v>AF.42735</v>
          </cell>
          <cell r="C4731" t="str">
            <v>BT beä maùy phaùt, vöõa BT ñaù 1x2 maùc 300, SN=6÷8cm</v>
          </cell>
          <cell r="D4731" t="str">
            <v>m³</v>
          </cell>
          <cell r="E4731">
            <v>1</v>
          </cell>
          <cell r="F4731">
            <v>545481</v>
          </cell>
          <cell r="G4731">
            <v>102369</v>
          </cell>
          <cell r="H4731">
            <v>36748</v>
          </cell>
        </row>
        <row r="4732">
          <cell r="B4732" t="str">
            <v>AF.42736</v>
          </cell>
          <cell r="C4732" t="str">
            <v>BT beä maùy phaùt, vöõa BT ñaù 2x4 maùc 300, SN=6÷8cm</v>
          </cell>
          <cell r="D4732" t="str">
            <v>m³</v>
          </cell>
          <cell r="E4732">
            <v>1</v>
          </cell>
          <cell r="F4732">
            <v>497590</v>
          </cell>
          <cell r="G4732">
            <v>102369</v>
          </cell>
          <cell r="H4732">
            <v>36748</v>
          </cell>
        </row>
        <row r="4733">
          <cell r="B4733" t="str">
            <v>AF.42742</v>
          </cell>
          <cell r="C4733" t="str">
            <v>BT maùi keânh, maùi hoá xoùi, vöõa BT ñaù 1x2 maùc 150, SN=6÷8cm</v>
          </cell>
          <cell r="D4733" t="str">
            <v>m³</v>
          </cell>
          <cell r="E4733">
            <v>1</v>
          </cell>
          <cell r="F4733">
            <v>398505</v>
          </cell>
          <cell r="G4733">
            <v>76522</v>
          </cell>
          <cell r="H4733">
            <v>41456</v>
          </cell>
        </row>
        <row r="4734">
          <cell r="B4734" t="str">
            <v>AF.42743</v>
          </cell>
          <cell r="C4734" t="str">
            <v>BT maùi keânh, maùi hoá xoùi, vöõa BT ñaù 1x2 maùc 200, SN=6÷8cm</v>
          </cell>
          <cell r="D4734" t="str">
            <v>m³</v>
          </cell>
          <cell r="E4734">
            <v>1</v>
          </cell>
          <cell r="F4734">
            <v>448395</v>
          </cell>
          <cell r="G4734">
            <v>76522</v>
          </cell>
          <cell r="H4734">
            <v>41456</v>
          </cell>
        </row>
        <row r="4735">
          <cell r="B4735" t="str">
            <v>AF.42744</v>
          </cell>
          <cell r="C4735" t="str">
            <v>BT maùi keânh, maùi hoá xoùi, vöõa BT ñaù 1x2 maùc 250, SN=6÷8cm</v>
          </cell>
          <cell r="D4735" t="str">
            <v>m³</v>
          </cell>
          <cell r="E4735">
            <v>1</v>
          </cell>
          <cell r="F4735">
            <v>504892</v>
          </cell>
          <cell r="G4735">
            <v>76522</v>
          </cell>
          <cell r="H4735">
            <v>41456</v>
          </cell>
        </row>
        <row r="4736">
          <cell r="B4736" t="str">
            <v>AF.42745</v>
          </cell>
          <cell r="C4736" t="str">
            <v>BT maùi keânh, maùi hoá xoùi, vöõa BT ñaù 1x2 maùc 300, SN=6÷8cm</v>
          </cell>
          <cell r="D4736" t="str">
            <v>m³</v>
          </cell>
          <cell r="E4736">
            <v>1</v>
          </cell>
          <cell r="F4736">
            <v>540133</v>
          </cell>
          <cell r="G4736">
            <v>76522</v>
          </cell>
          <cell r="H4736">
            <v>41456</v>
          </cell>
        </row>
        <row r="4737">
          <cell r="B4737" t="str">
            <v>AF.42746</v>
          </cell>
          <cell r="C4737" t="str">
            <v>BT maùi keânh, maùi hoá xoùi, vöõa BT ñaù 2x4 maùc 300, SN=6÷8cm</v>
          </cell>
          <cell r="D4737" t="str">
            <v>m³</v>
          </cell>
          <cell r="E4737">
            <v>1</v>
          </cell>
          <cell r="F4737">
            <v>492712</v>
          </cell>
          <cell r="G4737">
            <v>76522</v>
          </cell>
          <cell r="H4737">
            <v>41456</v>
          </cell>
        </row>
        <row r="4738">
          <cell r="B4738" t="str">
            <v>AF.42752</v>
          </cell>
          <cell r="C4738" t="str">
            <v>BT buoàng xoaén, vöõa BT ñaù 1x2 maùc 150, SN=6÷8cm</v>
          </cell>
          <cell r="D4738" t="str">
            <v>m³</v>
          </cell>
          <cell r="E4738">
            <v>1</v>
          </cell>
          <cell r="F4738">
            <v>441209</v>
          </cell>
          <cell r="G4738">
            <v>124985</v>
          </cell>
          <cell r="H4738">
            <v>36748</v>
          </cell>
        </row>
        <row r="4739">
          <cell r="B4739" t="str">
            <v>AF.42753</v>
          </cell>
          <cell r="C4739" t="str">
            <v>BT buoàng xoaén, vöõa BT ñaù 1x2 maùc 200, SN=6÷8cm</v>
          </cell>
          <cell r="D4739" t="str">
            <v>m³</v>
          </cell>
          <cell r="E4739">
            <v>1</v>
          </cell>
          <cell r="F4739">
            <v>491099</v>
          </cell>
          <cell r="G4739">
            <v>124985</v>
          </cell>
          <cell r="H4739">
            <v>36748</v>
          </cell>
        </row>
        <row r="4740">
          <cell r="B4740" t="str">
            <v>AF.42754</v>
          </cell>
          <cell r="C4740" t="str">
            <v>BT buoàng xoaén, vöõa BT ñaù 1x2 maùc 250, SN=6÷8cm</v>
          </cell>
          <cell r="D4740" t="str">
            <v>m³</v>
          </cell>
          <cell r="E4740">
            <v>1</v>
          </cell>
          <cell r="F4740">
            <v>547597</v>
          </cell>
          <cell r="G4740">
            <v>124985</v>
          </cell>
          <cell r="H4740">
            <v>36748</v>
          </cell>
        </row>
        <row r="4741">
          <cell r="B4741" t="str">
            <v>AF.42755</v>
          </cell>
          <cell r="C4741" t="str">
            <v>BT buoàng xoaén, vöõa BT ñaù 1x2 maùc 300, SN=6÷8cm</v>
          </cell>
          <cell r="D4741" t="str">
            <v>m³</v>
          </cell>
          <cell r="E4741">
            <v>1</v>
          </cell>
          <cell r="F4741">
            <v>582838</v>
          </cell>
          <cell r="G4741">
            <v>124985</v>
          </cell>
          <cell r="H4741">
            <v>36748</v>
          </cell>
        </row>
        <row r="4742">
          <cell r="B4742" t="str">
            <v>AF.42756</v>
          </cell>
          <cell r="C4742" t="str">
            <v>BT buoàng xoaén, vöõa BT ñaù 2x4 maùc 300, SN=6÷8cm</v>
          </cell>
          <cell r="D4742" t="str">
            <v>m³</v>
          </cell>
          <cell r="E4742">
            <v>1</v>
          </cell>
          <cell r="F4742">
            <v>535416</v>
          </cell>
          <cell r="G4742">
            <v>124985</v>
          </cell>
          <cell r="H4742">
            <v>36748</v>
          </cell>
        </row>
        <row r="4743">
          <cell r="B4743" t="str">
            <v>AF.42762</v>
          </cell>
          <cell r="C4743" t="str">
            <v>BT oáng huùt, vöõa BT ñaù 1x2 maùc 150, SN=6÷8cm</v>
          </cell>
          <cell r="D4743" t="str">
            <v>m³</v>
          </cell>
          <cell r="E4743">
            <v>1</v>
          </cell>
          <cell r="F4743">
            <v>441209</v>
          </cell>
          <cell r="G4743">
            <v>124985</v>
          </cell>
          <cell r="H4743">
            <v>36748</v>
          </cell>
        </row>
        <row r="4744">
          <cell r="B4744" t="str">
            <v>AF.42763</v>
          </cell>
          <cell r="C4744" t="str">
            <v>BT oáng huùt, vöõa BT ñaù 1x2 maùc 200, SN=6÷8cm</v>
          </cell>
          <cell r="D4744" t="str">
            <v>m³</v>
          </cell>
          <cell r="E4744">
            <v>1</v>
          </cell>
          <cell r="F4744">
            <v>491099</v>
          </cell>
          <cell r="G4744">
            <v>124985</v>
          </cell>
          <cell r="H4744">
            <v>36748</v>
          </cell>
        </row>
        <row r="4745">
          <cell r="B4745" t="str">
            <v>AF.42764</v>
          </cell>
          <cell r="C4745" t="str">
            <v>BT oáng huùt, vöõa BT ñaù 1x2 maùc 250, SN=6÷8cm</v>
          </cell>
          <cell r="D4745" t="str">
            <v>m³</v>
          </cell>
          <cell r="E4745">
            <v>1</v>
          </cell>
          <cell r="F4745">
            <v>547597</v>
          </cell>
          <cell r="G4745">
            <v>124985</v>
          </cell>
          <cell r="H4745">
            <v>36748</v>
          </cell>
        </row>
        <row r="4746">
          <cell r="B4746" t="str">
            <v>AF.42765</v>
          </cell>
          <cell r="C4746" t="str">
            <v>BT oáng huùt, vöõa BT ñaù 1x2 maùc 300, SN=6÷8cm</v>
          </cell>
          <cell r="D4746" t="str">
            <v>m³</v>
          </cell>
          <cell r="E4746">
            <v>1</v>
          </cell>
          <cell r="F4746">
            <v>582838</v>
          </cell>
          <cell r="G4746">
            <v>124985</v>
          </cell>
          <cell r="H4746">
            <v>36748</v>
          </cell>
        </row>
        <row r="4747">
          <cell r="B4747" t="str">
            <v>AF.42766</v>
          </cell>
          <cell r="C4747" t="str">
            <v>BT oáng huùt, vöõa BT ñaù 2x4 maùc 300, SN=6÷8cm</v>
          </cell>
          <cell r="D4747" t="str">
            <v>m³</v>
          </cell>
          <cell r="E4747">
            <v>1</v>
          </cell>
          <cell r="F4747">
            <v>535416</v>
          </cell>
          <cell r="G4747">
            <v>124985</v>
          </cell>
          <cell r="H4747">
            <v>36748</v>
          </cell>
        </row>
        <row r="4748">
          <cell r="B4748" t="str">
            <v>AF.42772</v>
          </cell>
          <cell r="C4748" t="str">
            <v>BT saøn daøy &gt;=30cm, vöõa BT ñaù 1x2 maùc 150, SN=6÷8cm</v>
          </cell>
          <cell r="D4748" t="str">
            <v>m³</v>
          </cell>
          <cell r="E4748">
            <v>1</v>
          </cell>
          <cell r="F4748">
            <v>398505</v>
          </cell>
          <cell r="G4748">
            <v>62358</v>
          </cell>
          <cell r="H4748">
            <v>41456</v>
          </cell>
        </row>
        <row r="4749">
          <cell r="B4749" t="str">
            <v>AF.42773</v>
          </cell>
          <cell r="C4749" t="str">
            <v>BT saøn daøy &gt;=30cm, vöõa BT ñaù 1x2 maùc 200, SN=6÷8cm</v>
          </cell>
          <cell r="D4749" t="str">
            <v>m³</v>
          </cell>
          <cell r="E4749">
            <v>1</v>
          </cell>
          <cell r="F4749">
            <v>448395</v>
          </cell>
          <cell r="G4749">
            <v>62358</v>
          </cell>
          <cell r="H4749">
            <v>41456</v>
          </cell>
        </row>
        <row r="4750">
          <cell r="B4750" t="str">
            <v>AF.42774</v>
          </cell>
          <cell r="C4750" t="str">
            <v>BT saøn daøy &gt;=30cm, vöõa BT ñaù 1x2 maùc 250, SN=6÷8cm</v>
          </cell>
          <cell r="D4750" t="str">
            <v>m³</v>
          </cell>
          <cell r="E4750">
            <v>1</v>
          </cell>
          <cell r="F4750">
            <v>504892</v>
          </cell>
          <cell r="G4750">
            <v>62358</v>
          </cell>
          <cell r="H4750">
            <v>41456</v>
          </cell>
        </row>
        <row r="4751">
          <cell r="B4751" t="str">
            <v>AF.42775</v>
          </cell>
          <cell r="C4751" t="str">
            <v>BT saøn daøy &gt;=30cm, vöõa BT ñaù 1x2 maùc 300, SN=6÷8cm</v>
          </cell>
          <cell r="D4751" t="str">
            <v>m³</v>
          </cell>
          <cell r="E4751">
            <v>1</v>
          </cell>
          <cell r="F4751">
            <v>540133</v>
          </cell>
          <cell r="G4751">
            <v>62358</v>
          </cell>
          <cell r="H4751">
            <v>41456</v>
          </cell>
        </row>
        <row r="4752">
          <cell r="B4752" t="str">
            <v>AF.42776</v>
          </cell>
          <cell r="C4752" t="str">
            <v>B tng sn dy &gt;=30cm, vöõa BT ñaù 2x4 maùc 300, SN=6÷8cm</v>
          </cell>
          <cell r="D4752" t="str">
            <v>m³</v>
          </cell>
          <cell r="E4752">
            <v>1</v>
          </cell>
          <cell r="F4752">
            <v>492712</v>
          </cell>
          <cell r="G4752">
            <v>78145</v>
          </cell>
          <cell r="H4752">
            <v>49303</v>
          </cell>
        </row>
        <row r="4753">
          <cell r="B4753" t="str">
            <v>AF.42810</v>
          </cell>
          <cell r="C4753" t="str">
            <v>BT coát lieäu lôùn Dmax&gt;=80mm</v>
          </cell>
          <cell r="D4753" t="str">
            <v>m³</v>
          </cell>
          <cell r="E4753">
            <v>1</v>
          </cell>
          <cell r="G4753">
            <v>33547</v>
          </cell>
          <cell r="H4753">
            <v>88526</v>
          </cell>
        </row>
        <row r="4754">
          <cell r="B4754" t="str">
            <v>AF.42812</v>
          </cell>
          <cell r="C4754" t="str">
            <v>BT coát lieäu lôùn Dmax&gt;=80mm vöõa maùc 150, ñaù 4x6 ñoä suït töø 6-8cm</v>
          </cell>
          <cell r="D4754" t="str">
            <v>m³</v>
          </cell>
          <cell r="E4754">
            <v>1</v>
          </cell>
          <cell r="F4754">
            <v>360767</v>
          </cell>
          <cell r="G4754">
            <v>33547</v>
          </cell>
          <cell r="H4754">
            <v>54841</v>
          </cell>
        </row>
        <row r="4755">
          <cell r="B4755" t="str">
            <v>AF.42813</v>
          </cell>
          <cell r="C4755" t="str">
            <v>BT coát lieäu lôùn Dmax&gt;=80mm vöõa maùc 200, ñaù 4x6 ñoä suït töø 6-8cm</v>
          </cell>
          <cell r="D4755" t="str">
            <v>m³</v>
          </cell>
          <cell r="E4755">
            <v>1</v>
          </cell>
          <cell r="F4755">
            <v>404874</v>
          </cell>
          <cell r="G4755">
            <v>33547</v>
          </cell>
          <cell r="H4755">
            <v>54841</v>
          </cell>
        </row>
        <row r="4756">
          <cell r="B4756" t="str">
            <v>AF.42814</v>
          </cell>
          <cell r="C4756" t="str">
            <v>BT coát lieäu lôùn Dmax&gt;=80mm vöõa maùc 250, ñaù 4x6 ñoä suït töø 6-8cm</v>
          </cell>
          <cell r="D4756" t="str">
            <v>m³</v>
          </cell>
          <cell r="E4756">
            <v>1</v>
          </cell>
          <cell r="F4756">
            <v>452175</v>
          </cell>
          <cell r="G4756">
            <v>33547</v>
          </cell>
          <cell r="H4756">
            <v>54841</v>
          </cell>
        </row>
        <row r="4757">
          <cell r="B4757" t="str">
            <v>AF.42815</v>
          </cell>
          <cell r="C4757" t="str">
            <v>BT coát lieäu lôùn Dmax&gt;=80mm vöõa maùc 300, ñaù 4x6ñoä suït töø 6-8cm</v>
          </cell>
          <cell r="D4757" t="str">
            <v>m³</v>
          </cell>
          <cell r="E4757">
            <v>1</v>
          </cell>
          <cell r="F4757">
            <v>506148</v>
          </cell>
          <cell r="G4757">
            <v>33547</v>
          </cell>
          <cell r="H4757">
            <v>54841</v>
          </cell>
        </row>
        <row r="4758">
          <cell r="B4758" t="str">
            <v>AF.42912</v>
          </cell>
          <cell r="C4758" t="str">
            <v>BT cheøn ( khe van, khe phai, khe löôùi chaén raùc, moá ñôõ, goái van), vöõa BT ñaù 1x2 maùc 150, SN=6÷8cm</v>
          </cell>
          <cell r="D4758" t="str">
            <v>m³</v>
          </cell>
          <cell r="E4758">
            <v>1</v>
          </cell>
          <cell r="F4758">
            <v>629482</v>
          </cell>
          <cell r="G4758">
            <v>502810</v>
          </cell>
          <cell r="H4758">
            <v>48119</v>
          </cell>
        </row>
        <row r="4759">
          <cell r="B4759" t="str">
            <v>AF.42913</v>
          </cell>
          <cell r="C4759" t="str">
            <v>BT cheøn ( khe van, khe phai, khe löôùi chaén raùc, moá ñôõ, goái van), vöõa BT ñaù 1x2 maùc 200, SN=6÷8cm</v>
          </cell>
          <cell r="D4759" t="str">
            <v>m³</v>
          </cell>
          <cell r="E4759">
            <v>1</v>
          </cell>
          <cell r="F4759">
            <v>679731</v>
          </cell>
          <cell r="G4759">
            <v>502810</v>
          </cell>
          <cell r="H4759">
            <v>48119</v>
          </cell>
        </row>
        <row r="4760">
          <cell r="B4760" t="str">
            <v>AF.42914</v>
          </cell>
          <cell r="C4760" t="str">
            <v>BT cheøn ( khe van, khe phai, khe löôùi chaén raùc, moá ñôõ, goái van), vöõa BT ñaù 1x2 maùc 250, SN=6÷8cm</v>
          </cell>
          <cell r="D4760" t="str">
            <v>m³</v>
          </cell>
          <cell r="E4760">
            <v>1</v>
          </cell>
          <cell r="F4760">
            <v>736229</v>
          </cell>
          <cell r="G4760">
            <v>502810</v>
          </cell>
          <cell r="H4760">
            <v>48119</v>
          </cell>
        </row>
        <row r="4761">
          <cell r="B4761" t="str">
            <v>AF.42915</v>
          </cell>
          <cell r="C4761" t="str">
            <v>BT cheøn ( khe van, khe phai, khe löôùi chaén raùc, moá ñôõ, goái van), vöõa BT ñaù 1x2 maùc 300, SN=6÷8cm</v>
          </cell>
          <cell r="D4761" t="str">
            <v>m³</v>
          </cell>
          <cell r="E4761">
            <v>1</v>
          </cell>
          <cell r="F4761">
            <v>771470</v>
          </cell>
          <cell r="G4761">
            <v>502810</v>
          </cell>
          <cell r="H4761">
            <v>48119</v>
          </cell>
        </row>
        <row r="4762">
          <cell r="B4762" t="str">
            <v>AF.42916</v>
          </cell>
          <cell r="C4762" t="str">
            <v>BT cheøn ( khe van, khe phai, khe löôùi chaén raùc, moá ñôõ, goái van), vöõa BT ñaù 2x4 maùc 300, SN=6÷8cm</v>
          </cell>
          <cell r="D4762" t="str">
            <v>m³</v>
          </cell>
          <cell r="E4762">
            <v>1</v>
          </cell>
          <cell r="F4762">
            <v>678093</v>
          </cell>
          <cell r="G4762">
            <v>502810</v>
          </cell>
          <cell r="H4762">
            <v>48119</v>
          </cell>
        </row>
        <row r="4763">
          <cell r="B4763" t="str">
            <v>AF.43110</v>
          </cell>
          <cell r="C4763" t="str">
            <v>BT loùt moùng, laáp ñaày</v>
          </cell>
          <cell r="D4763" t="str">
            <v>m³</v>
          </cell>
          <cell r="E4763">
            <v>1</v>
          </cell>
          <cell r="G4763">
            <v>13840</v>
          </cell>
          <cell r="H4763">
            <v>286081</v>
          </cell>
        </row>
        <row r="4764">
          <cell r="B4764" t="str">
            <v>AF.43112</v>
          </cell>
          <cell r="C4764" t="str">
            <v>BT loùt moùng, laáp ñaày, ñaù 1x2 M150, SN=6÷8cm</v>
          </cell>
          <cell r="D4764" t="str">
            <v>m³</v>
          </cell>
          <cell r="E4764">
            <v>1</v>
          </cell>
          <cell r="F4764">
            <v>394560</v>
          </cell>
          <cell r="G4764">
            <v>13840</v>
          </cell>
          <cell r="H4764">
            <v>33089</v>
          </cell>
        </row>
        <row r="4765">
          <cell r="B4765" t="str">
            <v>AF.43113</v>
          </cell>
          <cell r="C4765" t="str">
            <v>BT loùt moùng, laáp ñaày, ñaù 1x2 maùc 200, SN=6÷8cm</v>
          </cell>
          <cell r="D4765" t="str">
            <v>m³</v>
          </cell>
          <cell r="E4765">
            <v>1</v>
          </cell>
          <cell r="F4765">
            <v>443955</v>
          </cell>
          <cell r="G4765">
            <v>13840</v>
          </cell>
          <cell r="H4765">
            <v>33089</v>
          </cell>
        </row>
        <row r="4766">
          <cell r="B4766" t="str">
            <v>AF.43114</v>
          </cell>
          <cell r="C4766" t="str">
            <v>BT loùt moùng, laáp ñaày, ñaù 1x2 maùc 200, SN=6÷8cm</v>
          </cell>
          <cell r="D4766" t="str">
            <v>m³</v>
          </cell>
          <cell r="E4766">
            <v>1</v>
          </cell>
          <cell r="F4766">
            <v>499893</v>
          </cell>
          <cell r="G4766">
            <v>13840</v>
          </cell>
          <cell r="H4766">
            <v>33089</v>
          </cell>
        </row>
        <row r="4767">
          <cell r="B4767" t="str">
            <v>AF.43115</v>
          </cell>
          <cell r="C4767" t="str">
            <v>BT loùt moùng, laáp ñaày, ñaù 1x2 maùc 200, SN=6÷8cm</v>
          </cell>
          <cell r="D4767" t="str">
            <v>m³</v>
          </cell>
          <cell r="E4767">
            <v>1</v>
          </cell>
          <cell r="F4767">
            <v>534786</v>
          </cell>
          <cell r="G4767">
            <v>13840</v>
          </cell>
          <cell r="H4767">
            <v>33089</v>
          </cell>
        </row>
        <row r="4768">
          <cell r="B4768" t="str">
            <v>AF.43120</v>
          </cell>
          <cell r="C4768" t="str">
            <v>BT baûn ñaùy</v>
          </cell>
          <cell r="D4768" t="str">
            <v>m³</v>
          </cell>
          <cell r="E4768">
            <v>1</v>
          </cell>
          <cell r="G4768">
            <v>37879</v>
          </cell>
          <cell r="H4768">
            <v>37414</v>
          </cell>
        </row>
        <row r="4769">
          <cell r="B4769" t="str">
            <v>AF.43122</v>
          </cell>
          <cell r="C4769" t="str">
            <v>BT baûn ñaùy, ñaù 1x2 M150, SN=6÷8cm</v>
          </cell>
          <cell r="D4769" t="str">
            <v>m³</v>
          </cell>
          <cell r="E4769">
            <v>1</v>
          </cell>
          <cell r="F4769">
            <v>402451</v>
          </cell>
          <cell r="G4769">
            <v>37879</v>
          </cell>
          <cell r="H4769">
            <v>37414</v>
          </cell>
        </row>
        <row r="4770">
          <cell r="B4770" t="str">
            <v>AF.43123</v>
          </cell>
          <cell r="C4770" t="str">
            <v>BT baûn ñaùy, ñaù 1x2 maùc 200, SN=6÷8cm</v>
          </cell>
          <cell r="D4770" t="str">
            <v>m³</v>
          </cell>
          <cell r="E4770">
            <v>1</v>
          </cell>
          <cell r="F4770">
            <v>452834</v>
          </cell>
          <cell r="G4770">
            <v>37879</v>
          </cell>
          <cell r="H4770">
            <v>37414</v>
          </cell>
        </row>
        <row r="4771">
          <cell r="B4771" t="str">
            <v>AF.43124</v>
          </cell>
          <cell r="C4771" t="str">
            <v>BT baûn ñaùy, ñaù 1x2 maùc 200, SN=6÷8cm</v>
          </cell>
          <cell r="D4771" t="str">
            <v>m³</v>
          </cell>
          <cell r="E4771">
            <v>1</v>
          </cell>
          <cell r="F4771">
            <v>509891</v>
          </cell>
          <cell r="G4771">
            <v>37879</v>
          </cell>
          <cell r="H4771">
            <v>37414</v>
          </cell>
        </row>
        <row r="4772">
          <cell r="B4772" t="str">
            <v>AF.43125</v>
          </cell>
          <cell r="C4772" t="str">
            <v>BT baûn ñaùy, ñaù 1x2 maùc 200, SN=6÷8cm</v>
          </cell>
          <cell r="D4772" t="str">
            <v>m³</v>
          </cell>
          <cell r="E4772">
            <v>1</v>
          </cell>
          <cell r="F4772">
            <v>545481</v>
          </cell>
          <cell r="G4772">
            <v>37879</v>
          </cell>
          <cell r="H4772">
            <v>37414</v>
          </cell>
        </row>
        <row r="4773">
          <cell r="B4773" t="str">
            <v>AF.43130</v>
          </cell>
          <cell r="C4773" t="str">
            <v>BT neàn</v>
          </cell>
          <cell r="D4773" t="str">
            <v>m³</v>
          </cell>
          <cell r="E4773">
            <v>1</v>
          </cell>
          <cell r="G4773">
            <v>2112</v>
          </cell>
          <cell r="H4773">
            <v>32566</v>
          </cell>
        </row>
        <row r="4774">
          <cell r="B4774" t="str">
            <v>AF.43132</v>
          </cell>
          <cell r="C4774" t="str">
            <v>BT neàn, ñaù 1x2 M150, SN=6÷8cm</v>
          </cell>
          <cell r="D4774" t="str">
            <v>m³</v>
          </cell>
          <cell r="E4774">
            <v>1</v>
          </cell>
          <cell r="F4774">
            <v>400451</v>
          </cell>
          <cell r="G4774">
            <v>21125</v>
          </cell>
          <cell r="H4774">
            <v>32566</v>
          </cell>
        </row>
        <row r="4775">
          <cell r="B4775" t="str">
            <v>AF.43133</v>
          </cell>
          <cell r="C4775" t="str">
            <v>BT neàn, ñaù 1x2 maùc 200, SN=6÷8cm</v>
          </cell>
          <cell r="D4775" t="str">
            <v>m³</v>
          </cell>
          <cell r="E4775">
            <v>1</v>
          </cell>
          <cell r="F4775">
            <v>450053</v>
          </cell>
          <cell r="G4775">
            <v>21125</v>
          </cell>
          <cell r="H4775">
            <v>32566</v>
          </cell>
        </row>
        <row r="4776">
          <cell r="B4776" t="str">
            <v>AF.43134</v>
          </cell>
          <cell r="C4776" t="str">
            <v>BT neàn, ñaù 1x2 maùc 200, SN=6÷8cm</v>
          </cell>
          <cell r="D4776" t="str">
            <v>m³</v>
          </cell>
          <cell r="E4776">
            <v>1</v>
          </cell>
          <cell r="F4776">
            <v>506837</v>
          </cell>
          <cell r="G4776">
            <v>21125</v>
          </cell>
          <cell r="H4776">
            <v>32566</v>
          </cell>
        </row>
        <row r="4777">
          <cell r="B4777" t="str">
            <v>AF.43135</v>
          </cell>
          <cell r="C4777" t="str">
            <v>BT neàn, ñaù 1x2 maùc 200, SN=6÷8cm</v>
          </cell>
          <cell r="D4777" t="str">
            <v>m³</v>
          </cell>
          <cell r="E4777">
            <v>1</v>
          </cell>
          <cell r="F4777">
            <v>542245</v>
          </cell>
          <cell r="G4777">
            <v>21125</v>
          </cell>
          <cell r="H4777">
            <v>32566</v>
          </cell>
        </row>
        <row r="4778">
          <cell r="B4778" t="str">
            <v>AF.43210</v>
          </cell>
          <cell r="C4778" t="str">
            <v>BT töôøng, caùnh, töôøng bieân d &lt;=0,45m</v>
          </cell>
          <cell r="D4778" t="str">
            <v>m³</v>
          </cell>
          <cell r="E4778">
            <v>1</v>
          </cell>
          <cell r="F4778">
            <v>121188</v>
          </cell>
          <cell r="G4778">
            <v>116664</v>
          </cell>
          <cell r="H4778">
            <v>51154</v>
          </cell>
        </row>
        <row r="4779">
          <cell r="B4779" t="str">
            <v>AF.43212</v>
          </cell>
          <cell r="C4779" t="str">
            <v>BT töôøng, caùnh, töôøng bieân d &lt;=0,45m, ñaù 1x2 M150, SN=6÷8cm</v>
          </cell>
          <cell r="D4779" t="str">
            <v>m³</v>
          </cell>
          <cell r="E4779">
            <v>1</v>
          </cell>
          <cell r="F4779">
            <v>519693</v>
          </cell>
          <cell r="G4779">
            <v>116664</v>
          </cell>
          <cell r="H4779">
            <v>51154</v>
          </cell>
        </row>
        <row r="4780">
          <cell r="B4780" t="str">
            <v>AF.43213</v>
          </cell>
          <cell r="C4780" t="str">
            <v>BT töôøng, caùnh, töôøng bieân d &lt;=0,45m, ñaù 1x2 maùc 200, SN=6÷8cm</v>
          </cell>
          <cell r="D4780" t="str">
            <v>m³</v>
          </cell>
          <cell r="E4780">
            <v>1</v>
          </cell>
          <cell r="F4780">
            <v>569583</v>
          </cell>
          <cell r="G4780">
            <v>116664</v>
          </cell>
          <cell r="H4780">
            <v>51154</v>
          </cell>
        </row>
        <row r="4781">
          <cell r="B4781" t="str">
            <v>AF.43214</v>
          </cell>
          <cell r="C4781" t="str">
            <v>BT töôøng, caùnh, töôøng bieân d &lt;=0,45m, ñaù 1x2 maùc 200, SN=6÷8cm</v>
          </cell>
          <cell r="D4781" t="str">
            <v>m³</v>
          </cell>
          <cell r="E4781">
            <v>1</v>
          </cell>
          <cell r="F4781">
            <v>626081</v>
          </cell>
          <cell r="G4781">
            <v>116664</v>
          </cell>
          <cell r="H4781">
            <v>51154</v>
          </cell>
        </row>
        <row r="4782">
          <cell r="B4782" t="str">
            <v>AF.43215</v>
          </cell>
          <cell r="C4782" t="str">
            <v>BT töôøng, caùnh, töôøng bieân d &lt;=0,45m, ñaù 1x2 maùc 200, SN=6÷8cm</v>
          </cell>
          <cell r="D4782" t="str">
            <v>m³</v>
          </cell>
          <cell r="E4782">
            <v>1</v>
          </cell>
          <cell r="F4782">
            <v>661322</v>
          </cell>
          <cell r="G4782">
            <v>116664</v>
          </cell>
          <cell r="H4782">
            <v>51154</v>
          </cell>
        </row>
        <row r="4783">
          <cell r="B4783" t="str">
            <v>AF.43220</v>
          </cell>
          <cell r="C4783" t="str">
            <v>BT töôøng, caùnh, töôøng bieân d &gt;0,45ñeán &lt;=1m</v>
          </cell>
          <cell r="D4783" t="str">
            <v>m³</v>
          </cell>
          <cell r="E4783">
            <v>1</v>
          </cell>
          <cell r="F4783">
            <v>613900</v>
          </cell>
          <cell r="G4783">
            <v>105614</v>
          </cell>
          <cell r="H4783">
            <v>51154</v>
          </cell>
        </row>
        <row r="4784">
          <cell r="B4784" t="str">
            <v>AF.43222</v>
          </cell>
          <cell r="C4784" t="str">
            <v>BT töôøng, caùnh, töôøng bieân d &gt;0,45ñeán &lt;=1m, ñaù 1x2 M150, SN=6÷8cm</v>
          </cell>
          <cell r="D4784" t="str">
            <v>m³</v>
          </cell>
          <cell r="E4784">
            <v>1</v>
          </cell>
          <cell r="F4784">
            <v>447682</v>
          </cell>
          <cell r="G4784">
            <v>105614</v>
          </cell>
          <cell r="H4784">
            <v>51154</v>
          </cell>
        </row>
        <row r="4785">
          <cell r="B4785" t="str">
            <v>AF.43223</v>
          </cell>
          <cell r="C4785" t="str">
            <v>BT töôøng, caùnh, töôøng bieân d &gt;0,45ñeán &lt;=1m, ñaù 1x2 maùc 200, SN=6÷8cm</v>
          </cell>
          <cell r="D4785" t="str">
            <v>m³</v>
          </cell>
          <cell r="E4785">
            <v>1</v>
          </cell>
          <cell r="F4785">
            <v>497571</v>
          </cell>
          <cell r="G4785">
            <v>105614</v>
          </cell>
          <cell r="H4785">
            <v>51154</v>
          </cell>
        </row>
        <row r="4786">
          <cell r="B4786" t="str">
            <v>AF.43224</v>
          </cell>
          <cell r="C4786" t="str">
            <v>BT töôøng, caùnh, töôøng bieân d &gt;0,45ñeán &lt;=1m, ñaù 1x2 maùc 200, SN=6÷8cm</v>
          </cell>
          <cell r="D4786" t="str">
            <v>m³</v>
          </cell>
          <cell r="E4786">
            <v>1</v>
          </cell>
          <cell r="F4786">
            <v>554069</v>
          </cell>
          <cell r="G4786">
            <v>105614</v>
          </cell>
          <cell r="H4786">
            <v>51154</v>
          </cell>
        </row>
        <row r="4787">
          <cell r="B4787" t="str">
            <v>AF.43225</v>
          </cell>
          <cell r="C4787" t="str">
            <v>BT töôøng, caùnh, töôøng bieân d &gt;0,45ñeán &lt;=1m, ñaù 1x2 maùc 200, SN=6÷8cm</v>
          </cell>
          <cell r="D4787" t="str">
            <v>m³</v>
          </cell>
          <cell r="E4787">
            <v>1</v>
          </cell>
          <cell r="F4787">
            <v>589310</v>
          </cell>
          <cell r="G4787">
            <v>105614</v>
          </cell>
          <cell r="H4787">
            <v>51154</v>
          </cell>
        </row>
        <row r="4788">
          <cell r="B4788" t="str">
            <v>AF.43230</v>
          </cell>
          <cell r="C4788" t="str">
            <v>BT töôøng, caùnh, töôøng bieân d &gt;1 ñeán &lt;=2m</v>
          </cell>
          <cell r="D4788" t="str">
            <v>m³</v>
          </cell>
          <cell r="E4788">
            <v>1</v>
          </cell>
          <cell r="F4788">
            <v>541888</v>
          </cell>
          <cell r="G4788">
            <v>95037</v>
          </cell>
          <cell r="H4788">
            <v>46829</v>
          </cell>
        </row>
        <row r="4789">
          <cell r="B4789" t="str">
            <v>AF.43232</v>
          </cell>
          <cell r="C4789" t="str">
            <v>BT töôøng, caùnh, töôøng bieân d &gt;1 ñeán &lt;=2m, ñaù 1x2 M150, SN=6÷8cm</v>
          </cell>
          <cell r="D4789" t="str">
            <v>m³</v>
          </cell>
          <cell r="E4789">
            <v>1</v>
          </cell>
          <cell r="F4789">
            <v>432932</v>
          </cell>
          <cell r="G4789">
            <v>95037</v>
          </cell>
          <cell r="H4789">
            <v>46829</v>
          </cell>
        </row>
        <row r="4790">
          <cell r="B4790" t="str">
            <v>AF.43233</v>
          </cell>
          <cell r="C4790" t="str">
            <v>BT töôøng, caùnh, töôøng bieân d &gt;1 ñeán &lt;=2m, ñaù 1x2 maùc 200, SN=6÷8cm</v>
          </cell>
          <cell r="D4790" t="str">
            <v>m³</v>
          </cell>
          <cell r="E4790">
            <v>1</v>
          </cell>
          <cell r="F4790">
            <v>482821</v>
          </cell>
          <cell r="G4790">
            <v>95037</v>
          </cell>
          <cell r="H4790">
            <v>46829</v>
          </cell>
        </row>
        <row r="4791">
          <cell r="B4791" t="str">
            <v>AF.43234</v>
          </cell>
          <cell r="C4791" t="str">
            <v>BT töôøng, caùnh, töôøng bieân d &gt;1 ñeán &lt;=2m, ñaù 1x2 maùc 200, SN=6÷8cm</v>
          </cell>
          <cell r="D4791" t="str">
            <v>m³</v>
          </cell>
          <cell r="E4791">
            <v>1</v>
          </cell>
          <cell r="F4791">
            <v>539319</v>
          </cell>
          <cell r="G4791">
            <v>95037</v>
          </cell>
          <cell r="H4791">
            <v>46829</v>
          </cell>
        </row>
        <row r="4792">
          <cell r="B4792" t="str">
            <v>AF.43235</v>
          </cell>
          <cell r="C4792" t="str">
            <v>BT töôøng, caùnh, töôøng bieân d &gt;1 ñeán &lt;=2m, ñaù 1x2 maùc 200, SN=6÷8cm</v>
          </cell>
          <cell r="D4792" t="str">
            <v>m³</v>
          </cell>
          <cell r="E4792">
            <v>1</v>
          </cell>
          <cell r="F4792">
            <v>574560</v>
          </cell>
          <cell r="G4792">
            <v>95037</v>
          </cell>
          <cell r="H4792">
            <v>46829</v>
          </cell>
        </row>
        <row r="4793">
          <cell r="B4793" t="str">
            <v>AF.43240</v>
          </cell>
          <cell r="C4793" t="str">
            <v>BT töôøng, caùnh, töôøng bieân d &gt;2 ñeán &lt;=3m</v>
          </cell>
          <cell r="D4793" t="str">
            <v>m³</v>
          </cell>
          <cell r="E4793">
            <v>1</v>
          </cell>
          <cell r="F4793">
            <v>527138</v>
          </cell>
          <cell r="G4793">
            <v>85525</v>
          </cell>
          <cell r="H4793">
            <v>46829</v>
          </cell>
        </row>
        <row r="4794">
          <cell r="B4794" t="str">
            <v>AF.43242</v>
          </cell>
          <cell r="C4794" t="str">
            <v>BT töôøng, caùnh, töôøng bieân d &gt;2 ñeán &lt;=3m, ñaù 1x2 M150, SN=6÷8cm</v>
          </cell>
          <cell r="D4794" t="str">
            <v>m³</v>
          </cell>
          <cell r="E4794">
            <v>1</v>
          </cell>
          <cell r="F4794">
            <v>423090</v>
          </cell>
          <cell r="G4794">
            <v>85525</v>
          </cell>
          <cell r="H4794">
            <v>46829</v>
          </cell>
        </row>
        <row r="4795">
          <cell r="B4795" t="str">
            <v>AF.43243</v>
          </cell>
          <cell r="C4795" t="str">
            <v>BT töôøng, caùnh, töôøng bieân d &gt;2 ñeán &lt;=3m, ñaù 1x2 maùc 200, SN=6÷8cm</v>
          </cell>
          <cell r="D4795" t="str">
            <v>m³</v>
          </cell>
          <cell r="E4795">
            <v>1</v>
          </cell>
          <cell r="F4795">
            <v>472980</v>
          </cell>
          <cell r="G4795">
            <v>85525</v>
          </cell>
          <cell r="H4795">
            <v>46829</v>
          </cell>
        </row>
        <row r="4796">
          <cell r="B4796" t="str">
            <v>AF.43244</v>
          </cell>
          <cell r="C4796" t="str">
            <v>BT töôøng, caùnh, töôøng bieân d &gt;2 ñeán &lt;=3m, ñaù 1x2 maùc 200, SN=6÷8cm</v>
          </cell>
          <cell r="D4796" t="str">
            <v>m³</v>
          </cell>
          <cell r="E4796">
            <v>1</v>
          </cell>
          <cell r="F4796">
            <v>529477</v>
          </cell>
          <cell r="G4796">
            <v>85525</v>
          </cell>
          <cell r="H4796">
            <v>46829</v>
          </cell>
        </row>
        <row r="4797">
          <cell r="B4797" t="str">
            <v>AF.43245</v>
          </cell>
          <cell r="C4797" t="str">
            <v>BT töôøng, caùnh, töôøng bieân d &gt;2 ñeán &lt;=3m, ñaù 1x2 maùc 200, SN=6÷8cm</v>
          </cell>
          <cell r="D4797" t="str">
            <v>m³</v>
          </cell>
          <cell r="E4797">
            <v>1</v>
          </cell>
          <cell r="F4797">
            <v>564718</v>
          </cell>
          <cell r="G4797">
            <v>85525</v>
          </cell>
          <cell r="H4797">
            <v>46829</v>
          </cell>
        </row>
        <row r="4798">
          <cell r="B4798" t="str">
            <v>AF.43250</v>
          </cell>
          <cell r="C4798" t="str">
            <v>BT töôøng, caùnh, töôøng bieân d &gt;3 ñeán &lt;=5m</v>
          </cell>
          <cell r="D4798" t="str">
            <v>m³</v>
          </cell>
          <cell r="E4798">
            <v>1</v>
          </cell>
          <cell r="F4798">
            <v>17211</v>
          </cell>
          <cell r="G4798">
            <v>76961</v>
          </cell>
          <cell r="H4798">
            <v>42505</v>
          </cell>
        </row>
        <row r="4799">
          <cell r="B4799" t="str">
            <v>AF.43252</v>
          </cell>
          <cell r="C4799" t="str">
            <v>BT töôøng, caùnh, töôøng bieân d &gt;3 ñeán &lt;=5m, ñaù 1x2 M150, SN=6÷8cm</v>
          </cell>
          <cell r="D4799" t="str">
            <v>m³</v>
          </cell>
          <cell r="E4799">
            <v>1</v>
          </cell>
          <cell r="F4799">
            <v>415716</v>
          </cell>
          <cell r="G4799">
            <v>76961</v>
          </cell>
          <cell r="H4799">
            <v>42505</v>
          </cell>
        </row>
        <row r="4800">
          <cell r="B4800" t="str">
            <v>AF.43253</v>
          </cell>
          <cell r="C4800" t="str">
            <v>BT töôøng, caùnh, töôøng bieân d &gt;3 ñeán &lt;=5m, ñaù 1x2 maùc 200, SN=6÷8cm</v>
          </cell>
          <cell r="D4800" t="str">
            <v>m³</v>
          </cell>
          <cell r="E4800">
            <v>1</v>
          </cell>
          <cell r="F4800">
            <v>465606</v>
          </cell>
          <cell r="G4800">
            <v>76961</v>
          </cell>
          <cell r="H4800">
            <v>42505</v>
          </cell>
        </row>
        <row r="4801">
          <cell r="B4801" t="str">
            <v>AF.43254</v>
          </cell>
          <cell r="C4801" t="str">
            <v>BT töôøng, caùnh, töôøng bieân d &gt;3 ñeán &lt;=5m, ñaù 1x2 maùc 200, SN=6÷8cm</v>
          </cell>
          <cell r="D4801" t="str">
            <v>m³</v>
          </cell>
          <cell r="E4801">
            <v>1</v>
          </cell>
          <cell r="F4801">
            <v>522103</v>
          </cell>
          <cell r="G4801">
            <v>76961</v>
          </cell>
          <cell r="H4801">
            <v>42505</v>
          </cell>
        </row>
        <row r="4802">
          <cell r="B4802" t="str">
            <v>AF.43255</v>
          </cell>
          <cell r="C4802" t="str">
            <v>BT töôøng, caùnh, töôøng bieân d &gt;3 ñeán &lt;=5m, ñaù 1x2 maùc 200, SN=6÷8cm</v>
          </cell>
          <cell r="D4802" t="str">
            <v>m³</v>
          </cell>
          <cell r="E4802">
            <v>1</v>
          </cell>
          <cell r="F4802">
            <v>557344</v>
          </cell>
          <cell r="G4802">
            <v>76961</v>
          </cell>
          <cell r="H4802">
            <v>42505</v>
          </cell>
        </row>
        <row r="4803">
          <cell r="B4803" t="str">
            <v>AF.43260</v>
          </cell>
          <cell r="C4803" t="str">
            <v>BT töôøng, caùnh, töôøng bieân d &gt;5m</v>
          </cell>
          <cell r="D4803" t="str">
            <v>m³</v>
          </cell>
          <cell r="E4803">
            <v>1</v>
          </cell>
          <cell r="F4803">
            <v>12291</v>
          </cell>
          <cell r="G4803">
            <v>69265</v>
          </cell>
          <cell r="H4803">
            <v>38180</v>
          </cell>
        </row>
        <row r="4804">
          <cell r="B4804" t="str">
            <v>AF.43262</v>
          </cell>
          <cell r="C4804" t="str">
            <v>BT töôøng, caùnh, töôøng bieân d &gt;5m, ñaù 1x2 M150, SN=6÷8cm</v>
          </cell>
          <cell r="D4804" t="str">
            <v>m³</v>
          </cell>
          <cell r="E4804">
            <v>1</v>
          </cell>
          <cell r="F4804">
            <v>519876</v>
          </cell>
          <cell r="G4804">
            <v>69265</v>
          </cell>
          <cell r="H4804">
            <v>38180</v>
          </cell>
        </row>
        <row r="4805">
          <cell r="B4805" t="str">
            <v>AF.43263</v>
          </cell>
          <cell r="C4805" t="str">
            <v>BT töôøng, caùnh, töôøng bieân d &gt;5m, ñaù 1x2 maùc 200, SN=6÷8cm</v>
          </cell>
          <cell r="D4805" t="str">
            <v>m³</v>
          </cell>
          <cell r="E4805">
            <v>1</v>
          </cell>
          <cell r="F4805">
            <v>460868</v>
          </cell>
          <cell r="G4805">
            <v>69265</v>
          </cell>
          <cell r="H4805">
            <v>38180</v>
          </cell>
        </row>
        <row r="4806">
          <cell r="B4806" t="str">
            <v>AF.43264</v>
          </cell>
          <cell r="C4806" t="str">
            <v>BT töôøng, caùnh, töôøng bieân d &gt;5m, ñaù 1x2 maùc 200, SN=6÷8cm</v>
          </cell>
          <cell r="D4806" t="str">
            <v>m³</v>
          </cell>
          <cell r="E4806">
            <v>1</v>
          </cell>
          <cell r="F4806">
            <v>517183</v>
          </cell>
          <cell r="G4806">
            <v>69265</v>
          </cell>
          <cell r="H4806">
            <v>38180</v>
          </cell>
        </row>
        <row r="4807">
          <cell r="B4807" t="str">
            <v>AF.43265</v>
          </cell>
          <cell r="C4807" t="str">
            <v>BT töôøng, caùnh, töôøng bieân d &gt;5m, ñaù 1x2 maùc 200, SN=6÷8cm</v>
          </cell>
          <cell r="D4807" t="str">
            <v>m³</v>
          </cell>
          <cell r="E4807">
            <v>1</v>
          </cell>
          <cell r="F4807">
            <v>552424</v>
          </cell>
          <cell r="G4807">
            <v>69265</v>
          </cell>
          <cell r="H4807">
            <v>38180</v>
          </cell>
        </row>
        <row r="4808">
          <cell r="B4808" t="str">
            <v>AF.43310</v>
          </cell>
          <cell r="C4808" t="str">
            <v>BT truï pin, truï bieân, d &lt;=0,45m</v>
          </cell>
          <cell r="D4808" t="str">
            <v>m³</v>
          </cell>
          <cell r="E4808">
            <v>1</v>
          </cell>
          <cell r="F4808">
            <v>121188</v>
          </cell>
          <cell r="G4808">
            <v>124953</v>
          </cell>
          <cell r="H4808">
            <v>51154</v>
          </cell>
        </row>
        <row r="4809">
          <cell r="B4809" t="str">
            <v>AF.43312</v>
          </cell>
          <cell r="C4809" t="str">
            <v>BT truï pin, truï bieân, d &lt;=0,45m, ñaù 1x2 M150, SN=6÷8cm</v>
          </cell>
          <cell r="D4809" t="str">
            <v>m³</v>
          </cell>
          <cell r="E4809">
            <v>1</v>
          </cell>
          <cell r="F4809">
            <v>519693</v>
          </cell>
          <cell r="G4809">
            <v>124953</v>
          </cell>
          <cell r="H4809">
            <v>51154</v>
          </cell>
        </row>
        <row r="4810">
          <cell r="B4810" t="str">
            <v>AF.43313</v>
          </cell>
          <cell r="C4810" t="str">
            <v>BT truï pin, truï bieân, d &lt;=0,45m, ñaù 1x2 maùc 200, SN=6÷8cm</v>
          </cell>
          <cell r="D4810" t="str">
            <v>m³</v>
          </cell>
          <cell r="E4810">
            <v>1</v>
          </cell>
          <cell r="F4810">
            <v>569583</v>
          </cell>
          <cell r="G4810">
            <v>124953</v>
          </cell>
          <cell r="H4810">
            <v>51154</v>
          </cell>
        </row>
        <row r="4811">
          <cell r="B4811" t="str">
            <v>AF.43314</v>
          </cell>
          <cell r="C4811" t="str">
            <v>BT truï pin, truï bieân, d &lt;=0,45m, ñaù 1x2 maùc 200, SN=6÷8cm</v>
          </cell>
          <cell r="D4811" t="str">
            <v>m³</v>
          </cell>
          <cell r="E4811">
            <v>1</v>
          </cell>
          <cell r="F4811">
            <v>626081</v>
          </cell>
          <cell r="G4811">
            <v>124953</v>
          </cell>
          <cell r="H4811">
            <v>51154</v>
          </cell>
        </row>
        <row r="4812">
          <cell r="B4812" t="str">
            <v>AF.43315</v>
          </cell>
          <cell r="C4812" t="str">
            <v>BT truï pin, truï bieân, d &lt;=0,45m, ñaù 1x2 maùc 200, SN=6÷8cm</v>
          </cell>
          <cell r="D4812" t="str">
            <v>m³</v>
          </cell>
          <cell r="E4812">
            <v>1</v>
          </cell>
          <cell r="F4812">
            <v>661322</v>
          </cell>
          <cell r="G4812">
            <v>124953</v>
          </cell>
          <cell r="H4812">
            <v>51154</v>
          </cell>
        </row>
        <row r="4813">
          <cell r="B4813" t="str">
            <v>AF.43320</v>
          </cell>
          <cell r="C4813" t="str">
            <v>BT truï pin, truï bieân, d &gt;0,45 ñeán &lt;=1m</v>
          </cell>
          <cell r="D4813" t="str">
            <v>m³</v>
          </cell>
          <cell r="E4813">
            <v>1</v>
          </cell>
          <cell r="F4813">
            <v>613900</v>
          </cell>
          <cell r="G4813">
            <v>112718</v>
          </cell>
          <cell r="H4813">
            <v>51154</v>
          </cell>
        </row>
        <row r="4814">
          <cell r="B4814" t="str">
            <v>AF.43322</v>
          </cell>
          <cell r="C4814" t="str">
            <v>BT truï pin, truï bieân, d &gt;0,45 ñeán &lt;=1m, ñaù 1x2 M150, SN=6÷8cm</v>
          </cell>
          <cell r="D4814" t="str">
            <v>m³</v>
          </cell>
          <cell r="E4814">
            <v>1</v>
          </cell>
          <cell r="F4814">
            <v>447682</v>
          </cell>
          <cell r="G4814">
            <v>112718</v>
          </cell>
          <cell r="H4814">
            <v>51154</v>
          </cell>
        </row>
        <row r="4815">
          <cell r="B4815" t="str">
            <v>AF.43323</v>
          </cell>
          <cell r="C4815" t="str">
            <v>BT truï pin, truï bieân, d &gt;0,45 ñeán &lt;=1m, ñaù 1x2 maùc 200, SN=6÷8cm</v>
          </cell>
          <cell r="D4815" t="str">
            <v>m³</v>
          </cell>
          <cell r="E4815">
            <v>1</v>
          </cell>
          <cell r="F4815">
            <v>497571</v>
          </cell>
          <cell r="G4815">
            <v>112718</v>
          </cell>
          <cell r="H4815">
            <v>51154</v>
          </cell>
        </row>
        <row r="4816">
          <cell r="B4816" t="str">
            <v>AF.43324</v>
          </cell>
          <cell r="C4816" t="str">
            <v>BT truï pin, truï bieân, d &gt;0,45 ñeán &lt;=1m, ñaù 1x2 maùc 200, SN=6÷8cm</v>
          </cell>
          <cell r="D4816" t="str">
            <v>m³</v>
          </cell>
          <cell r="E4816">
            <v>1</v>
          </cell>
          <cell r="F4816">
            <v>554069</v>
          </cell>
          <cell r="G4816">
            <v>112718</v>
          </cell>
          <cell r="H4816">
            <v>51154</v>
          </cell>
        </row>
        <row r="4817">
          <cell r="B4817" t="str">
            <v>AF.43325</v>
          </cell>
          <cell r="C4817" t="str">
            <v>BT truï pin, truï bieân, d &gt;0,45 ñeán &lt;=1m, ñaù 1x2 maùc 200, SN=6÷8cm</v>
          </cell>
          <cell r="D4817" t="str">
            <v>m³</v>
          </cell>
          <cell r="E4817">
            <v>1</v>
          </cell>
          <cell r="F4817">
            <v>589310</v>
          </cell>
          <cell r="G4817">
            <v>112718</v>
          </cell>
          <cell r="H4817">
            <v>51154</v>
          </cell>
        </row>
        <row r="4818">
          <cell r="B4818" t="str">
            <v>AF.43330</v>
          </cell>
          <cell r="C4818" t="str">
            <v>BT truï pin, truï bieân, d &gt;1 ñeán &lt;=2m</v>
          </cell>
          <cell r="D4818" t="str">
            <v>m³</v>
          </cell>
          <cell r="E4818">
            <v>1</v>
          </cell>
          <cell r="F4818">
            <v>541888</v>
          </cell>
          <cell r="G4818">
            <v>101430</v>
          </cell>
          <cell r="H4818">
            <v>46829</v>
          </cell>
        </row>
        <row r="4819">
          <cell r="B4819" t="str">
            <v>AF.43332</v>
          </cell>
          <cell r="C4819" t="str">
            <v>BT truï pin, truï bieân, d &gt;1 ñeán &lt;=2m, ñaù 1x2 M150, SN=6÷8cm</v>
          </cell>
          <cell r="D4819" t="str">
            <v>m³</v>
          </cell>
          <cell r="E4819">
            <v>1</v>
          </cell>
          <cell r="F4819">
            <v>432932</v>
          </cell>
          <cell r="G4819">
            <v>101430</v>
          </cell>
          <cell r="H4819">
            <v>46829</v>
          </cell>
        </row>
        <row r="4820">
          <cell r="B4820" t="str">
            <v>AF.43333</v>
          </cell>
          <cell r="C4820" t="str">
            <v>BT truï pin, truï bieân, d &gt;1 ñeán &lt;=2m, ñaù 1x2 maùc 200, SN=6÷8cm</v>
          </cell>
          <cell r="D4820" t="str">
            <v>m³</v>
          </cell>
          <cell r="E4820">
            <v>1</v>
          </cell>
          <cell r="F4820">
            <v>482821</v>
          </cell>
          <cell r="G4820">
            <v>101430</v>
          </cell>
          <cell r="H4820">
            <v>46829</v>
          </cell>
        </row>
        <row r="4821">
          <cell r="B4821" t="str">
            <v>AF.43334</v>
          </cell>
          <cell r="C4821" t="str">
            <v>BT truï pin, truï bieân, d &gt;1 ñeán &lt;=2m, ñaù 1x2 maùc 200, SN=6÷8cm</v>
          </cell>
          <cell r="D4821" t="str">
            <v>m³</v>
          </cell>
          <cell r="E4821">
            <v>1</v>
          </cell>
          <cell r="F4821">
            <v>539319</v>
          </cell>
          <cell r="G4821">
            <v>101430</v>
          </cell>
          <cell r="H4821">
            <v>46829</v>
          </cell>
        </row>
        <row r="4822">
          <cell r="B4822" t="str">
            <v>AF.43335</v>
          </cell>
          <cell r="C4822" t="str">
            <v>BT truï pin, truï bieân, d &gt;1 ñeán &lt;=2m, ñaù 1x2 maùc 200, SN=6÷8cm</v>
          </cell>
          <cell r="D4822" t="str">
            <v>m³</v>
          </cell>
          <cell r="E4822">
            <v>1</v>
          </cell>
          <cell r="F4822">
            <v>574560</v>
          </cell>
          <cell r="G4822">
            <v>101430</v>
          </cell>
          <cell r="H4822">
            <v>46829</v>
          </cell>
        </row>
        <row r="4823">
          <cell r="B4823" t="str">
            <v>AF.43340</v>
          </cell>
          <cell r="C4823" t="str">
            <v>BT truï pin, truï bieân, d &gt;2m</v>
          </cell>
          <cell r="D4823" t="str">
            <v>m³</v>
          </cell>
          <cell r="E4823">
            <v>1</v>
          </cell>
          <cell r="F4823">
            <v>527138</v>
          </cell>
          <cell r="G4823">
            <v>91287</v>
          </cell>
          <cell r="H4823">
            <v>46829</v>
          </cell>
        </row>
        <row r="4824">
          <cell r="B4824" t="str">
            <v>AF.43342</v>
          </cell>
          <cell r="C4824" t="str">
            <v>BT truï pin, truï bieân, d &gt;2m, ñaù 1x2 M150, SN=6÷8cm</v>
          </cell>
          <cell r="D4824" t="str">
            <v>m³</v>
          </cell>
          <cell r="E4824">
            <v>1</v>
          </cell>
          <cell r="F4824">
            <v>423090</v>
          </cell>
          <cell r="G4824">
            <v>91287</v>
          </cell>
          <cell r="H4824">
            <v>46829</v>
          </cell>
        </row>
        <row r="4825">
          <cell r="B4825" t="str">
            <v>AF.43343</v>
          </cell>
          <cell r="C4825" t="str">
            <v>BT truï pin, truï bieân, d &gt;2m, ñaù 1x2 maùc 200, SN=6÷8cm</v>
          </cell>
          <cell r="D4825" t="str">
            <v>m³</v>
          </cell>
          <cell r="E4825">
            <v>1</v>
          </cell>
          <cell r="F4825">
            <v>472980</v>
          </cell>
          <cell r="G4825">
            <v>91287</v>
          </cell>
          <cell r="H4825">
            <v>46829</v>
          </cell>
        </row>
        <row r="4826">
          <cell r="B4826" t="str">
            <v>AF.43344</v>
          </cell>
          <cell r="C4826" t="str">
            <v>BT truï pin, truï bieân, d &gt;2m, ñaù 1x2 maùc 200, SN=6÷8cm</v>
          </cell>
          <cell r="D4826" t="str">
            <v>m³</v>
          </cell>
          <cell r="E4826">
            <v>1</v>
          </cell>
          <cell r="F4826">
            <v>529477</v>
          </cell>
          <cell r="G4826">
            <v>91287</v>
          </cell>
          <cell r="H4826">
            <v>46829</v>
          </cell>
        </row>
        <row r="4827">
          <cell r="B4827" t="str">
            <v>AF.43345</v>
          </cell>
          <cell r="C4827" t="str">
            <v>BT truï pin, truï bieân, d &gt;2m, ñaù 1x2 maùc 200, SN=6÷8cm</v>
          </cell>
          <cell r="D4827" t="str">
            <v>m³</v>
          </cell>
          <cell r="E4827">
            <v>1</v>
          </cell>
          <cell r="F4827">
            <v>564718</v>
          </cell>
          <cell r="G4827">
            <v>91287</v>
          </cell>
          <cell r="H4827">
            <v>46829</v>
          </cell>
        </row>
        <row r="4828">
          <cell r="B4828" t="str">
            <v>AF.43410</v>
          </cell>
          <cell r="C4828" t="str">
            <v>BT töôøng thöôïng löu ñaäp, d &lt;=0,45m</v>
          </cell>
          <cell r="D4828" t="str">
            <v>m³</v>
          </cell>
          <cell r="E4828">
            <v>1</v>
          </cell>
          <cell r="F4828">
            <v>61811</v>
          </cell>
          <cell r="G4828">
            <v>93339</v>
          </cell>
          <cell r="H4828">
            <v>46829</v>
          </cell>
        </row>
        <row r="4829">
          <cell r="B4829" t="str">
            <v>AF.43412</v>
          </cell>
          <cell r="C4829" t="str">
            <v>BT töôøng thöôïng löu ñaäp, d &lt;=0,45m, ñaù 1x2 M150, SN=6÷8cm</v>
          </cell>
          <cell r="D4829" t="str">
            <v>m³</v>
          </cell>
          <cell r="E4829">
            <v>1</v>
          </cell>
          <cell r="F4829">
            <v>460316</v>
          </cell>
          <cell r="G4829">
            <v>93339</v>
          </cell>
          <cell r="H4829">
            <v>46829</v>
          </cell>
        </row>
        <row r="4830">
          <cell r="B4830" t="str">
            <v>AF.43413</v>
          </cell>
          <cell r="C4830" t="str">
            <v>BT töôøng thöôïng löu ñaäp, d &lt;=0,45m, ñaù 1x2 maùc 200, SN=6÷8cm</v>
          </cell>
          <cell r="D4830" t="str">
            <v>m³</v>
          </cell>
          <cell r="E4830">
            <v>1</v>
          </cell>
          <cell r="F4830">
            <v>510206</v>
          </cell>
          <cell r="G4830">
            <v>93339</v>
          </cell>
          <cell r="H4830">
            <v>46829</v>
          </cell>
        </row>
        <row r="4831">
          <cell r="B4831" t="str">
            <v>AF.43414</v>
          </cell>
          <cell r="C4831" t="str">
            <v>BT töôøng thöôïng löu ñaäp, d &lt;=0,45m, ñaù 1x2 maùc 200, SN=6÷8cm</v>
          </cell>
          <cell r="D4831" t="str">
            <v>m³</v>
          </cell>
          <cell r="E4831">
            <v>1</v>
          </cell>
          <cell r="F4831">
            <v>566703</v>
          </cell>
          <cell r="G4831">
            <v>93339</v>
          </cell>
          <cell r="H4831">
            <v>46829</v>
          </cell>
        </row>
        <row r="4832">
          <cell r="B4832" t="str">
            <v>AF.43415</v>
          </cell>
          <cell r="C4832" t="str">
            <v>BT töôøng thöôïng löu ñaäp, d &lt;=0,45m, ñaù 1x2 maùc 200, SN=6÷8cm</v>
          </cell>
          <cell r="D4832" t="str">
            <v>m³</v>
          </cell>
          <cell r="E4832">
            <v>1</v>
          </cell>
          <cell r="F4832">
            <v>601944</v>
          </cell>
          <cell r="G4832">
            <v>93339</v>
          </cell>
          <cell r="H4832">
            <v>46829</v>
          </cell>
        </row>
        <row r="4833">
          <cell r="B4833" t="str">
            <v>AF.43420</v>
          </cell>
          <cell r="C4833" t="str">
            <v>BT töôøng thöôïng löu ñaäp, d &gt;0,45 ñeán &lt;=1m</v>
          </cell>
          <cell r="D4833" t="str">
            <v>m³</v>
          </cell>
          <cell r="E4833">
            <v>1</v>
          </cell>
          <cell r="F4833">
            <v>24588</v>
          </cell>
          <cell r="G4833">
            <v>84499</v>
          </cell>
          <cell r="H4833">
            <v>46829</v>
          </cell>
        </row>
        <row r="4834">
          <cell r="B4834" t="str">
            <v>AF.43422</v>
          </cell>
          <cell r="C4834" t="str">
            <v>BT töôøng thöôïng löu ñaäp, d &gt;0,45 ñeán &lt;=1m, ñaù 1x2 M150, SN=6÷8cm</v>
          </cell>
          <cell r="D4834" t="str">
            <v>m³</v>
          </cell>
          <cell r="E4834">
            <v>1</v>
          </cell>
          <cell r="F4834">
            <v>423093</v>
          </cell>
          <cell r="G4834">
            <v>84499</v>
          </cell>
          <cell r="H4834">
            <v>46829</v>
          </cell>
        </row>
        <row r="4835">
          <cell r="B4835" t="str">
            <v>AF.43423</v>
          </cell>
          <cell r="C4835" t="str">
            <v>BT töôøng thöôïng löu ñaäp, d &gt;0,45 ñeán &lt;=1m, ñaù 1x2 maùc 200, SN=6÷8cm</v>
          </cell>
          <cell r="D4835" t="str">
            <v>m³</v>
          </cell>
          <cell r="E4835">
            <v>1</v>
          </cell>
          <cell r="F4835">
            <v>472983</v>
          </cell>
          <cell r="G4835">
            <v>84499</v>
          </cell>
          <cell r="H4835">
            <v>46829</v>
          </cell>
        </row>
        <row r="4836">
          <cell r="B4836" t="str">
            <v>AF.43424</v>
          </cell>
          <cell r="C4836" t="str">
            <v>BT töôøng thöôïng löu ñaäp, d &gt;0,45 ñeán &lt;=1m, ñaù 1x2 maùc 200, SN=6÷8cm</v>
          </cell>
          <cell r="D4836" t="str">
            <v>m³</v>
          </cell>
          <cell r="E4836">
            <v>1</v>
          </cell>
          <cell r="F4836">
            <v>529481</v>
          </cell>
          <cell r="G4836">
            <v>84499</v>
          </cell>
          <cell r="H4836">
            <v>46829</v>
          </cell>
        </row>
        <row r="4837">
          <cell r="B4837" t="str">
            <v>AF.43425</v>
          </cell>
          <cell r="C4837" t="str">
            <v>BT töôøng thöôïng löu ñaäp, d &gt;0,45 ñeán &lt;=1m, ñaù 1x2 maùc 200, SN=6÷8cm</v>
          </cell>
          <cell r="D4837" t="str">
            <v>m³</v>
          </cell>
          <cell r="E4837">
            <v>1</v>
          </cell>
          <cell r="F4837">
            <v>564722</v>
          </cell>
          <cell r="G4837">
            <v>84499</v>
          </cell>
          <cell r="H4837">
            <v>46829</v>
          </cell>
        </row>
        <row r="4838">
          <cell r="B4838" t="str">
            <v>AF.43430</v>
          </cell>
          <cell r="C4838" t="str">
            <v>BT töôøng thöôïng löu ñaäp, d &gt;1 ñeán &lt;=2m</v>
          </cell>
          <cell r="D4838" t="str">
            <v>m³</v>
          </cell>
          <cell r="E4838">
            <v>1</v>
          </cell>
          <cell r="F4838">
            <v>17213</v>
          </cell>
          <cell r="G4838">
            <v>76013</v>
          </cell>
          <cell r="H4838">
            <v>42505</v>
          </cell>
        </row>
        <row r="4839">
          <cell r="B4839" t="str">
            <v>AF.43432</v>
          </cell>
          <cell r="C4839" t="str">
            <v>BT töôøng thöôïng löu ñaäp, d &gt;1 ñeán &lt;=2m, ñaù 1x2 M150, SN=6÷8cm</v>
          </cell>
          <cell r="D4839" t="str">
            <v>m³</v>
          </cell>
          <cell r="E4839">
            <v>1</v>
          </cell>
          <cell r="F4839">
            <v>415718</v>
          </cell>
          <cell r="G4839">
            <v>76013</v>
          </cell>
          <cell r="H4839">
            <v>42505</v>
          </cell>
        </row>
        <row r="4840">
          <cell r="B4840" t="str">
            <v>AF.43433</v>
          </cell>
          <cell r="C4840" t="str">
            <v>BT töôøng thöôïng löu ñaäp, d &gt;1 ñeán &lt;=2m, ñaù 1x2 maùc 200, SN=6÷8cm</v>
          </cell>
          <cell r="D4840" t="str">
            <v>m³</v>
          </cell>
          <cell r="E4840">
            <v>1</v>
          </cell>
          <cell r="F4840">
            <v>465608</v>
          </cell>
          <cell r="G4840">
            <v>76013</v>
          </cell>
          <cell r="H4840">
            <v>42505</v>
          </cell>
        </row>
        <row r="4841">
          <cell r="B4841" t="str">
            <v>AF.43434</v>
          </cell>
          <cell r="C4841" t="str">
            <v>BT töôøng thöôïng löu ñaäp, d &gt;1 ñeán &lt;=2m, ñaù 1x2 maùc 200, SN=6÷8cm</v>
          </cell>
          <cell r="D4841" t="str">
            <v>m³</v>
          </cell>
          <cell r="E4841">
            <v>1</v>
          </cell>
          <cell r="F4841">
            <v>522106</v>
          </cell>
          <cell r="G4841">
            <v>76013</v>
          </cell>
          <cell r="H4841">
            <v>42505</v>
          </cell>
        </row>
        <row r="4842">
          <cell r="B4842" t="str">
            <v>AF.43435</v>
          </cell>
          <cell r="C4842" t="str">
            <v>BT töôøng thöôïng löu ñaäp, d &gt;1 ñeán &lt;=2m, ñaù 1x2 maùc 200, SN=6÷8cm</v>
          </cell>
          <cell r="D4842" t="str">
            <v>m³</v>
          </cell>
          <cell r="E4842">
            <v>1</v>
          </cell>
          <cell r="F4842">
            <v>557347</v>
          </cell>
          <cell r="G4842">
            <v>76013</v>
          </cell>
          <cell r="H4842">
            <v>42505</v>
          </cell>
        </row>
        <row r="4843">
          <cell r="B4843" t="str">
            <v>AF.43440</v>
          </cell>
          <cell r="C4843" t="str">
            <v>BT töôøng thöôïng löu ñaäp, d &gt;2m</v>
          </cell>
          <cell r="D4843" t="str">
            <v>m³</v>
          </cell>
          <cell r="E4843">
            <v>1</v>
          </cell>
          <cell r="F4843">
            <v>12293</v>
          </cell>
          <cell r="G4843">
            <v>68436</v>
          </cell>
          <cell r="H4843">
            <v>42505</v>
          </cell>
        </row>
        <row r="4844">
          <cell r="B4844" t="str">
            <v>AF.43442</v>
          </cell>
          <cell r="C4844" t="str">
            <v>BT töôøng thöôïng löu ñaäp, d &gt;2m, ñaù 1x2 M150, SN=6÷8cm</v>
          </cell>
          <cell r="D4844" t="str">
            <v>m³</v>
          </cell>
          <cell r="E4844">
            <v>1</v>
          </cell>
          <cell r="F4844">
            <v>410798</v>
          </cell>
          <cell r="G4844">
            <v>68436</v>
          </cell>
          <cell r="H4844">
            <v>42505</v>
          </cell>
        </row>
        <row r="4845">
          <cell r="B4845" t="str">
            <v>AF.43443</v>
          </cell>
          <cell r="C4845" t="str">
            <v>BT töôøng thöôïng löu ñaäp, d &gt;2m, ñaù 1x2 maùc 200, SN=6÷8cm</v>
          </cell>
          <cell r="D4845" t="str">
            <v>m³</v>
          </cell>
          <cell r="E4845">
            <v>1</v>
          </cell>
          <cell r="F4845">
            <v>460687</v>
          </cell>
          <cell r="G4845">
            <v>68436</v>
          </cell>
          <cell r="H4845">
            <v>42505</v>
          </cell>
        </row>
        <row r="4846">
          <cell r="B4846" t="str">
            <v>AF.43444</v>
          </cell>
          <cell r="C4846" t="str">
            <v>BT töôøng thöôïng löu ñaäp, d &gt;2m, ñaù 1x2 maùc 200, SN=6÷8cm</v>
          </cell>
          <cell r="D4846" t="str">
            <v>m³</v>
          </cell>
          <cell r="E4846">
            <v>1</v>
          </cell>
          <cell r="F4846">
            <v>517185</v>
          </cell>
          <cell r="G4846">
            <v>68436</v>
          </cell>
          <cell r="H4846">
            <v>42505</v>
          </cell>
        </row>
        <row r="4847">
          <cell r="B4847" t="str">
            <v>AF.43445</v>
          </cell>
          <cell r="C4847" t="str">
            <v>BT töôøng thöôïng löu ñaäp, d &gt;2m, ñaù 1x2 maùc 200, SN=6÷8cm</v>
          </cell>
          <cell r="D4847" t="str">
            <v>m³</v>
          </cell>
          <cell r="E4847">
            <v>1</v>
          </cell>
          <cell r="F4847">
            <v>552426</v>
          </cell>
          <cell r="G4847">
            <v>68436</v>
          </cell>
          <cell r="H4847">
            <v>42505</v>
          </cell>
        </row>
        <row r="4848">
          <cell r="B4848" t="str">
            <v>AF.43510</v>
          </cell>
          <cell r="C4848" t="str">
            <v>BT phía trong thaân ñaäp</v>
          </cell>
          <cell r="D4848" t="str">
            <v>m³</v>
          </cell>
          <cell r="E4848">
            <v>1</v>
          </cell>
          <cell r="G4848">
            <v>33547</v>
          </cell>
          <cell r="H4848">
            <v>37414</v>
          </cell>
        </row>
        <row r="4849">
          <cell r="B4849" t="str">
            <v>AF.43512</v>
          </cell>
          <cell r="C4849" t="str">
            <v>BT phía trong thaân ñaäp, ñaù 1x2 M150, SN=6÷8cm</v>
          </cell>
          <cell r="D4849" t="str">
            <v>m³</v>
          </cell>
          <cell r="E4849">
            <v>1</v>
          </cell>
          <cell r="F4849">
            <v>402451</v>
          </cell>
          <cell r="G4849">
            <v>33547</v>
          </cell>
          <cell r="H4849">
            <v>37414</v>
          </cell>
        </row>
        <row r="4850">
          <cell r="B4850" t="str">
            <v>AF.43513</v>
          </cell>
          <cell r="C4850" t="str">
            <v>BT phía trong thaân ñaäp, ñaù 1x2 maùc 200, SN=6÷8cm</v>
          </cell>
          <cell r="D4850" t="str">
            <v>m³</v>
          </cell>
          <cell r="E4850">
            <v>1</v>
          </cell>
          <cell r="F4850">
            <v>452834</v>
          </cell>
          <cell r="G4850">
            <v>33547</v>
          </cell>
          <cell r="H4850">
            <v>37414</v>
          </cell>
        </row>
        <row r="4851">
          <cell r="B4851" t="str">
            <v>AF.43514</v>
          </cell>
          <cell r="C4851" t="str">
            <v>BT phía trong thaân ñaäp, ñaù 1x2 maùc 200, SN=6÷8cm</v>
          </cell>
          <cell r="D4851" t="str">
            <v>m³</v>
          </cell>
          <cell r="E4851">
            <v>1</v>
          </cell>
          <cell r="F4851">
            <v>509891</v>
          </cell>
          <cell r="G4851">
            <v>33547</v>
          </cell>
          <cell r="H4851">
            <v>37414</v>
          </cell>
        </row>
        <row r="4852">
          <cell r="B4852" t="str">
            <v>AF.43515</v>
          </cell>
          <cell r="C4852" t="str">
            <v>BT phía trong thaân ñaäp, ñaù 1x2 maùc 200, SN=6÷8cm</v>
          </cell>
          <cell r="D4852" t="str">
            <v>m³</v>
          </cell>
          <cell r="E4852">
            <v>1</v>
          </cell>
          <cell r="F4852">
            <v>545481</v>
          </cell>
          <cell r="G4852">
            <v>33547</v>
          </cell>
          <cell r="H4852">
            <v>37414</v>
          </cell>
        </row>
        <row r="4853">
          <cell r="B4853" t="str">
            <v>AF.43520</v>
          </cell>
          <cell r="C4853" t="str">
            <v>BT maët cong ñaäp traøn</v>
          </cell>
          <cell r="D4853" t="str">
            <v>m³</v>
          </cell>
          <cell r="E4853">
            <v>1</v>
          </cell>
          <cell r="G4853">
            <v>127360</v>
          </cell>
          <cell r="H4853">
            <v>42930</v>
          </cell>
        </row>
        <row r="4854">
          <cell r="B4854" t="str">
            <v>AF.43522</v>
          </cell>
          <cell r="C4854" t="str">
            <v>BT maët cong ñaäp traøn, ñaù 1x2 M150, SN=6÷8cm</v>
          </cell>
          <cell r="D4854" t="str">
            <v>m³</v>
          </cell>
          <cell r="E4854">
            <v>1</v>
          </cell>
          <cell r="F4854">
            <v>402451</v>
          </cell>
          <cell r="G4854">
            <v>127360</v>
          </cell>
          <cell r="H4854">
            <v>42930</v>
          </cell>
        </row>
        <row r="4855">
          <cell r="B4855" t="str">
            <v>AF.43523</v>
          </cell>
          <cell r="C4855" t="str">
            <v>BT maët cong ñaäp traøn, ñaù 1x2 maùc 200, SN=6÷8cm</v>
          </cell>
          <cell r="D4855" t="str">
            <v>m³</v>
          </cell>
          <cell r="E4855">
            <v>1</v>
          </cell>
          <cell r="F4855">
            <v>452834</v>
          </cell>
          <cell r="G4855">
            <v>127360</v>
          </cell>
          <cell r="H4855">
            <v>42930</v>
          </cell>
        </row>
        <row r="4856">
          <cell r="B4856" t="str">
            <v>AF.43524</v>
          </cell>
          <cell r="C4856" t="str">
            <v>BT maët cong ñaäp traøn, ñaù 1x2 maùc 200, SN=6÷8cm</v>
          </cell>
          <cell r="D4856" t="str">
            <v>m³</v>
          </cell>
          <cell r="E4856">
            <v>1</v>
          </cell>
          <cell r="F4856">
            <v>509891</v>
          </cell>
          <cell r="G4856">
            <v>127360</v>
          </cell>
          <cell r="H4856">
            <v>42930</v>
          </cell>
        </row>
        <row r="4857">
          <cell r="B4857" t="str">
            <v>AF.43525</v>
          </cell>
          <cell r="C4857" t="str">
            <v>BT maët cong ñaäp traøn, ñaù 1x2 maùc 200, SN=6÷8cm</v>
          </cell>
          <cell r="D4857" t="str">
            <v>m³</v>
          </cell>
          <cell r="E4857">
            <v>1</v>
          </cell>
          <cell r="F4857">
            <v>545481</v>
          </cell>
          <cell r="G4857">
            <v>127360</v>
          </cell>
          <cell r="H4857">
            <v>42930</v>
          </cell>
        </row>
        <row r="4858">
          <cell r="B4858" t="str">
            <v>AF.43530</v>
          </cell>
          <cell r="C4858" t="str">
            <v>BT muõi phoùng</v>
          </cell>
          <cell r="D4858" t="str">
            <v>m³</v>
          </cell>
          <cell r="E4858">
            <v>1</v>
          </cell>
          <cell r="G4858">
            <v>72304</v>
          </cell>
          <cell r="H4858">
            <v>82225</v>
          </cell>
        </row>
        <row r="4859">
          <cell r="B4859" t="str">
            <v>AF.43532</v>
          </cell>
          <cell r="C4859" t="str">
            <v>BT muõi phoùng, ñaù 1x2 M150, SN=6÷8cm</v>
          </cell>
          <cell r="D4859" t="str">
            <v>m³</v>
          </cell>
          <cell r="E4859">
            <v>1</v>
          </cell>
          <cell r="F4859">
            <v>402451</v>
          </cell>
          <cell r="G4859">
            <v>72304</v>
          </cell>
          <cell r="H4859">
            <v>37414</v>
          </cell>
        </row>
        <row r="4860">
          <cell r="B4860" t="str">
            <v>AF.43533</v>
          </cell>
          <cell r="C4860" t="str">
            <v>BT muõi phoùng, ñaù 1x2 maùc 200, SN=6÷8cm</v>
          </cell>
          <cell r="D4860" t="str">
            <v>m³</v>
          </cell>
          <cell r="E4860">
            <v>1</v>
          </cell>
          <cell r="F4860">
            <v>452834</v>
          </cell>
          <cell r="G4860">
            <v>72304</v>
          </cell>
          <cell r="H4860">
            <v>37414</v>
          </cell>
        </row>
        <row r="4861">
          <cell r="B4861" t="str">
            <v>AF.43534</v>
          </cell>
          <cell r="C4861" t="str">
            <v>BT muõi phoùng, ñaù 1x2 maùc 200, SN=6÷8cm</v>
          </cell>
          <cell r="D4861" t="str">
            <v>m³</v>
          </cell>
          <cell r="E4861">
            <v>1</v>
          </cell>
          <cell r="F4861">
            <v>509891</v>
          </cell>
          <cell r="G4861">
            <v>72304</v>
          </cell>
          <cell r="H4861">
            <v>37414</v>
          </cell>
        </row>
        <row r="4862">
          <cell r="B4862" t="str">
            <v>AF.43535</v>
          </cell>
          <cell r="C4862" t="str">
            <v>BT muõi phoùng, ñaù 1x2 maùc 200, SN=6÷8cm</v>
          </cell>
          <cell r="D4862" t="str">
            <v>m³</v>
          </cell>
          <cell r="E4862">
            <v>1</v>
          </cell>
          <cell r="F4862">
            <v>545481</v>
          </cell>
          <cell r="G4862">
            <v>72304</v>
          </cell>
          <cell r="H4862">
            <v>37414</v>
          </cell>
        </row>
        <row r="4863">
          <cell r="B4863" t="str">
            <v>AF.43540</v>
          </cell>
          <cell r="C4863" t="str">
            <v>BT doác nöôùc</v>
          </cell>
          <cell r="D4863" t="str">
            <v>m³</v>
          </cell>
          <cell r="E4863">
            <v>1</v>
          </cell>
          <cell r="G4863">
            <v>60503</v>
          </cell>
          <cell r="H4863">
            <v>82225</v>
          </cell>
        </row>
        <row r="4864">
          <cell r="B4864" t="str">
            <v>AF.43542</v>
          </cell>
          <cell r="C4864" t="str">
            <v>BT doác nöôùc, ñaù 1x2 M150, SN=6÷8cm</v>
          </cell>
          <cell r="D4864" t="str">
            <v>m³</v>
          </cell>
          <cell r="E4864">
            <v>1</v>
          </cell>
          <cell r="F4864">
            <v>398505</v>
          </cell>
          <cell r="G4864">
            <v>60503</v>
          </cell>
          <cell r="H4864">
            <v>37414</v>
          </cell>
        </row>
        <row r="4865">
          <cell r="B4865" t="str">
            <v>AF.43543</v>
          </cell>
          <cell r="C4865" t="str">
            <v>BT doác nöôùc, ñaù 1x2 maùc 200, SN=6÷8cm</v>
          </cell>
          <cell r="D4865" t="str">
            <v>m³</v>
          </cell>
          <cell r="E4865">
            <v>1</v>
          </cell>
          <cell r="F4865">
            <v>448395</v>
          </cell>
          <cell r="G4865">
            <v>60503</v>
          </cell>
          <cell r="H4865">
            <v>37414</v>
          </cell>
        </row>
        <row r="4866">
          <cell r="B4866" t="str">
            <v>AF.43544</v>
          </cell>
          <cell r="C4866" t="str">
            <v>BT doác nöôùc, ñaù 1x2 maùc 200, SN=6÷8cm</v>
          </cell>
          <cell r="D4866" t="str">
            <v>m³</v>
          </cell>
          <cell r="E4866">
            <v>1</v>
          </cell>
          <cell r="F4866">
            <v>504892</v>
          </cell>
          <cell r="G4866">
            <v>60503</v>
          </cell>
          <cell r="H4866">
            <v>37414</v>
          </cell>
        </row>
        <row r="4867">
          <cell r="B4867" t="str">
            <v>AF.43545</v>
          </cell>
          <cell r="C4867" t="str">
            <v>BT doác nöôùc, ñaù 1x2 maùc 200, SN=6÷8cm</v>
          </cell>
          <cell r="D4867" t="str">
            <v>m³</v>
          </cell>
          <cell r="E4867">
            <v>1</v>
          </cell>
          <cell r="F4867">
            <v>540133</v>
          </cell>
          <cell r="G4867">
            <v>60503</v>
          </cell>
          <cell r="H4867">
            <v>37414</v>
          </cell>
        </row>
        <row r="4868">
          <cell r="B4868" t="str">
            <v>AF.43610</v>
          </cell>
          <cell r="C4868" t="str">
            <v>BT thaùp ñieàu aùp, h &lt;=25m</v>
          </cell>
          <cell r="D4868" t="str">
            <v>m³</v>
          </cell>
          <cell r="E4868">
            <v>1</v>
          </cell>
          <cell r="G4868">
            <v>168129</v>
          </cell>
          <cell r="H4868">
            <v>51154</v>
          </cell>
        </row>
        <row r="4869">
          <cell r="B4869" t="str">
            <v>AF.43612</v>
          </cell>
          <cell r="C4869" t="str">
            <v>BT thaùp ñieàu aùp, h &lt;=25m, ñaù 1x2 M150, SN=6÷8cm</v>
          </cell>
          <cell r="D4869" t="str">
            <v>m³</v>
          </cell>
          <cell r="E4869">
            <v>1</v>
          </cell>
          <cell r="F4869">
            <v>398505</v>
          </cell>
          <cell r="G4869">
            <v>168129</v>
          </cell>
          <cell r="H4869">
            <v>51154</v>
          </cell>
        </row>
        <row r="4870">
          <cell r="B4870" t="str">
            <v>AF.43613</v>
          </cell>
          <cell r="C4870" t="str">
            <v>BT thaùp ñieàu aùp, h &lt;=25m, ñaù 1x2 maùc 200, SN=6÷8cm</v>
          </cell>
          <cell r="D4870" t="str">
            <v>m³</v>
          </cell>
          <cell r="E4870">
            <v>1</v>
          </cell>
          <cell r="F4870">
            <v>448395</v>
          </cell>
          <cell r="G4870">
            <v>168129</v>
          </cell>
          <cell r="H4870">
            <v>51154</v>
          </cell>
        </row>
        <row r="4871">
          <cell r="B4871" t="str">
            <v>AF.43614</v>
          </cell>
          <cell r="C4871" t="str">
            <v>BT thaùp ñieàu aùp, h &lt;=25m, ñaù 1x2 maùc 200, SN=6÷8cm</v>
          </cell>
          <cell r="D4871" t="str">
            <v>m³</v>
          </cell>
          <cell r="E4871">
            <v>1</v>
          </cell>
          <cell r="F4871">
            <v>504892</v>
          </cell>
          <cell r="G4871">
            <v>168129</v>
          </cell>
          <cell r="H4871">
            <v>51154</v>
          </cell>
        </row>
        <row r="4872">
          <cell r="B4872" t="str">
            <v>AF.43615</v>
          </cell>
          <cell r="C4872" t="str">
            <v>BT thaùp ñieàu aùp, h &lt;=25m, ñaù 1x2 maùc 200, SN=6÷8cm</v>
          </cell>
          <cell r="D4872" t="str">
            <v>m³</v>
          </cell>
          <cell r="E4872">
            <v>1</v>
          </cell>
          <cell r="F4872">
            <v>540133</v>
          </cell>
          <cell r="G4872">
            <v>168129</v>
          </cell>
          <cell r="H4872">
            <v>51154</v>
          </cell>
        </row>
        <row r="4873">
          <cell r="B4873" t="str">
            <v>AF.43620</v>
          </cell>
          <cell r="C4873" t="str">
            <v>BT thaùp ñieàu aùp, h &gt;25m</v>
          </cell>
          <cell r="D4873" t="str">
            <v>m³</v>
          </cell>
          <cell r="E4873">
            <v>1</v>
          </cell>
          <cell r="G4873">
            <v>188258</v>
          </cell>
          <cell r="H4873">
            <v>57641</v>
          </cell>
        </row>
        <row r="4874">
          <cell r="B4874" t="str">
            <v>AF.43622</v>
          </cell>
          <cell r="C4874" t="str">
            <v>BT thaùp ñieàu aùp, h &gt;25m, ñaù 1x2 M150, SN=6÷8cm</v>
          </cell>
          <cell r="D4874" t="str">
            <v>m³</v>
          </cell>
          <cell r="E4874">
            <v>1</v>
          </cell>
          <cell r="F4874">
            <v>398505</v>
          </cell>
          <cell r="G4874">
            <v>188258</v>
          </cell>
          <cell r="H4874">
            <v>57641</v>
          </cell>
        </row>
        <row r="4875">
          <cell r="B4875" t="str">
            <v>AF.43623</v>
          </cell>
          <cell r="C4875" t="str">
            <v>BT thaùp ñieàu aùp, h &gt;25m, ñaù 1x2 maùc 200, SN=6÷8cm</v>
          </cell>
          <cell r="D4875" t="str">
            <v>m³</v>
          </cell>
          <cell r="E4875">
            <v>1</v>
          </cell>
          <cell r="F4875">
            <v>448395</v>
          </cell>
          <cell r="G4875">
            <v>188258</v>
          </cell>
          <cell r="H4875">
            <v>57641</v>
          </cell>
        </row>
        <row r="4876">
          <cell r="B4876" t="str">
            <v>AF.43624</v>
          </cell>
          <cell r="C4876" t="str">
            <v>BT thaùp ñieàu aùp, h &gt;25m, ñaù 1x2 maùc 200, SN=6÷8cm</v>
          </cell>
          <cell r="D4876" t="str">
            <v>m³</v>
          </cell>
          <cell r="E4876">
            <v>1</v>
          </cell>
          <cell r="F4876">
            <v>504892</v>
          </cell>
          <cell r="G4876">
            <v>188258</v>
          </cell>
          <cell r="H4876">
            <v>57641</v>
          </cell>
        </row>
        <row r="4877">
          <cell r="B4877" t="str">
            <v>AF.43625</v>
          </cell>
          <cell r="C4877" t="str">
            <v>BT thaùp ñieàu aùp, h &gt;25m, ñaù 1x2 maùc 200, SN=6÷8cm</v>
          </cell>
          <cell r="D4877" t="str">
            <v>m³</v>
          </cell>
          <cell r="E4877">
            <v>1</v>
          </cell>
          <cell r="F4877">
            <v>540133</v>
          </cell>
          <cell r="G4877">
            <v>188258</v>
          </cell>
          <cell r="H4877">
            <v>57641</v>
          </cell>
        </row>
        <row r="4878">
          <cell r="B4878" t="str">
            <v>AF.43710</v>
          </cell>
          <cell r="C4878" t="str">
            <v>BT moá ñôõ, moá neùo ñöôøng oáng aùp löïc</v>
          </cell>
          <cell r="D4878" t="str">
            <v>m³</v>
          </cell>
          <cell r="E4878">
            <v>1</v>
          </cell>
          <cell r="G4878">
            <v>78145</v>
          </cell>
          <cell r="H4878">
            <v>57641</v>
          </cell>
        </row>
        <row r="4879">
          <cell r="B4879" t="str">
            <v>AF.43712</v>
          </cell>
          <cell r="C4879" t="str">
            <v>BT moá ñôõ, moá neùo ñöôøng oáng aùp löïc, ñaù 1x2 M150, SN=6÷8cm</v>
          </cell>
          <cell r="D4879" t="str">
            <v>m³</v>
          </cell>
          <cell r="E4879">
            <v>1</v>
          </cell>
          <cell r="F4879">
            <v>398505</v>
          </cell>
          <cell r="G4879">
            <v>78145</v>
          </cell>
          <cell r="H4879">
            <v>57641</v>
          </cell>
        </row>
        <row r="4880">
          <cell r="B4880" t="str">
            <v>AF.43713</v>
          </cell>
          <cell r="C4880" t="str">
            <v>BT moá ñôõ, moá neùo ñöôøng oáng aùp löïc, ñaù 1x2 maùc 200, SN=6÷8cm</v>
          </cell>
          <cell r="D4880" t="str">
            <v>m³</v>
          </cell>
          <cell r="E4880">
            <v>1</v>
          </cell>
          <cell r="F4880">
            <v>448395</v>
          </cell>
          <cell r="G4880">
            <v>78145</v>
          </cell>
          <cell r="H4880">
            <v>57641</v>
          </cell>
        </row>
        <row r="4881">
          <cell r="B4881" t="str">
            <v>AF.43714</v>
          </cell>
          <cell r="C4881" t="str">
            <v>BT moá ñôõ, moá neùo ñöôøng oáng aùp löïc, ñaù 1x2 maùc 200, SN=6÷8cm</v>
          </cell>
          <cell r="D4881" t="str">
            <v>m³</v>
          </cell>
          <cell r="E4881">
            <v>1</v>
          </cell>
          <cell r="F4881">
            <v>504892</v>
          </cell>
          <cell r="G4881">
            <v>78145</v>
          </cell>
          <cell r="H4881">
            <v>57641</v>
          </cell>
        </row>
        <row r="4882">
          <cell r="B4882" t="str">
            <v>AF.43715</v>
          </cell>
          <cell r="C4882" t="str">
            <v>BT moá ñôõ, moá neùo ñöôøng oáng aùp löïc, ñaù 1x2 maùc 200, SN=6÷8cm</v>
          </cell>
          <cell r="D4882" t="str">
            <v>m³</v>
          </cell>
          <cell r="E4882">
            <v>1</v>
          </cell>
          <cell r="F4882">
            <v>540133</v>
          </cell>
          <cell r="G4882">
            <v>78145</v>
          </cell>
          <cell r="H4882">
            <v>57641</v>
          </cell>
        </row>
        <row r="4883">
          <cell r="B4883" t="str">
            <v>AF.43720</v>
          </cell>
          <cell r="C4883" t="str">
            <v>BT boïc ñöôøng oáng theùp aùp löïc</v>
          </cell>
          <cell r="D4883" t="str">
            <v>m³</v>
          </cell>
          <cell r="E4883">
            <v>1</v>
          </cell>
          <cell r="F4883">
            <v>71294</v>
          </cell>
          <cell r="G4883">
            <v>104154</v>
          </cell>
          <cell r="H4883">
            <v>46829</v>
          </cell>
        </row>
        <row r="4884">
          <cell r="B4884" t="str">
            <v>AF.43722</v>
          </cell>
          <cell r="C4884" t="str">
            <v>BT boïc ñöôøng oáng theùp aùp löïc, ñaù 1x2 M150, SN=6÷8cm</v>
          </cell>
          <cell r="D4884" t="str">
            <v>m³</v>
          </cell>
          <cell r="E4884">
            <v>1</v>
          </cell>
          <cell r="F4884">
            <v>469799</v>
          </cell>
          <cell r="G4884">
            <v>104154</v>
          </cell>
          <cell r="H4884">
            <v>46829</v>
          </cell>
        </row>
        <row r="4885">
          <cell r="B4885" t="str">
            <v>AF.43723</v>
          </cell>
          <cell r="C4885" t="str">
            <v>BT boïc ñöôøng oáng theùp aùp löïc, ñaù 1x2 maùc 200, SN=6÷8cm</v>
          </cell>
          <cell r="D4885" t="str">
            <v>m³</v>
          </cell>
          <cell r="E4885">
            <v>1</v>
          </cell>
          <cell r="F4885">
            <v>519688</v>
          </cell>
          <cell r="G4885">
            <v>104154</v>
          </cell>
          <cell r="H4885">
            <v>46829</v>
          </cell>
        </row>
        <row r="4886">
          <cell r="B4886" t="str">
            <v>AF.43724</v>
          </cell>
          <cell r="C4886" t="str">
            <v>BT boïc ñöôøng oáng theùp aùp löïc, ñaù 1x2 maùc 200, SN=6÷8cm</v>
          </cell>
          <cell r="D4886" t="str">
            <v>m³</v>
          </cell>
          <cell r="E4886">
            <v>1</v>
          </cell>
          <cell r="F4886">
            <v>576186</v>
          </cell>
          <cell r="G4886">
            <v>104154</v>
          </cell>
          <cell r="H4886">
            <v>46829</v>
          </cell>
        </row>
        <row r="4887">
          <cell r="B4887" t="str">
            <v>AF.43725</v>
          </cell>
          <cell r="C4887" t="str">
            <v>BT boïc ñöôøng oáng theùp aùp löïc, ñaù 1x2 maùc 200, SN=6÷8cm</v>
          </cell>
          <cell r="D4887" t="str">
            <v>m³</v>
          </cell>
          <cell r="E4887">
            <v>1</v>
          </cell>
          <cell r="F4887">
            <v>611427</v>
          </cell>
          <cell r="G4887">
            <v>104154</v>
          </cell>
          <cell r="H4887">
            <v>46829</v>
          </cell>
        </row>
        <row r="4888">
          <cell r="B4888" t="str">
            <v>AF.43730</v>
          </cell>
          <cell r="C4888" t="str">
            <v>BT beä maùy phaùt</v>
          </cell>
          <cell r="D4888" t="str">
            <v>m³</v>
          </cell>
          <cell r="E4888">
            <v>1</v>
          </cell>
          <cell r="G4888">
            <v>102369</v>
          </cell>
          <cell r="H4888">
            <v>42505</v>
          </cell>
        </row>
        <row r="4889">
          <cell r="B4889" t="str">
            <v>AF.43732</v>
          </cell>
          <cell r="C4889" t="str">
            <v>BT beä maùy phaùt, ñaù 1x2 maùc 250, SN=6÷8cm</v>
          </cell>
          <cell r="D4889" t="str">
            <v>m³</v>
          </cell>
          <cell r="E4889">
            <v>1</v>
          </cell>
          <cell r="F4889">
            <v>402451</v>
          </cell>
          <cell r="G4889">
            <v>102369</v>
          </cell>
          <cell r="H4889">
            <v>42505</v>
          </cell>
        </row>
        <row r="4890">
          <cell r="B4890" t="str">
            <v>AF.43733</v>
          </cell>
          <cell r="C4890" t="str">
            <v>BT beä maùy phaùt, ñaù 1x2 maùc 200, SN=6÷8cm</v>
          </cell>
          <cell r="D4890" t="str">
            <v>m³</v>
          </cell>
          <cell r="E4890">
            <v>1</v>
          </cell>
          <cell r="F4890">
            <v>452834</v>
          </cell>
          <cell r="G4890">
            <v>102369</v>
          </cell>
          <cell r="H4890">
            <v>42505</v>
          </cell>
        </row>
        <row r="4891">
          <cell r="B4891" t="str">
            <v>AF.43734</v>
          </cell>
          <cell r="C4891" t="str">
            <v>BT beä maùy phaùt, ñaù 1x2 maùc 200, SN=6÷8cm</v>
          </cell>
          <cell r="D4891" t="str">
            <v>m³</v>
          </cell>
          <cell r="E4891">
            <v>1</v>
          </cell>
          <cell r="F4891">
            <v>509891</v>
          </cell>
          <cell r="G4891">
            <v>102369</v>
          </cell>
          <cell r="H4891">
            <v>42505</v>
          </cell>
        </row>
        <row r="4892">
          <cell r="B4892" t="str">
            <v>AF.43735</v>
          </cell>
          <cell r="C4892" t="str">
            <v>BT beä maùy phaùt, ñaù 1x2 maùc 200, SN=6÷8cm</v>
          </cell>
          <cell r="D4892" t="str">
            <v>m³</v>
          </cell>
          <cell r="E4892">
            <v>1</v>
          </cell>
          <cell r="F4892">
            <v>545481</v>
          </cell>
          <cell r="G4892">
            <v>102369</v>
          </cell>
          <cell r="H4892">
            <v>42505</v>
          </cell>
        </row>
        <row r="4893">
          <cell r="B4893" t="str">
            <v>AF.43740</v>
          </cell>
          <cell r="C4893" t="str">
            <v>BT maùi keânh hoá xoùi</v>
          </cell>
          <cell r="D4893" t="str">
            <v>m³</v>
          </cell>
          <cell r="E4893">
            <v>1</v>
          </cell>
          <cell r="G4893">
            <v>76522</v>
          </cell>
          <cell r="H4893">
            <v>46829</v>
          </cell>
        </row>
        <row r="4894">
          <cell r="B4894" t="str">
            <v>AF.43742</v>
          </cell>
          <cell r="C4894" t="str">
            <v>BT maùi keânh hoá xoùi, ñaù 1x2 maùc 250, SN=6÷8cm</v>
          </cell>
          <cell r="D4894" t="str">
            <v>m³</v>
          </cell>
          <cell r="E4894">
            <v>1</v>
          </cell>
          <cell r="F4894">
            <v>398505</v>
          </cell>
          <cell r="G4894">
            <v>76522</v>
          </cell>
          <cell r="H4894">
            <v>46829</v>
          </cell>
        </row>
        <row r="4895">
          <cell r="B4895" t="str">
            <v>AF.43743</v>
          </cell>
          <cell r="C4895" t="str">
            <v>BT maùi keânh hoá xoùi, ñaù 1x2 maùc 200, SN=6÷8cm</v>
          </cell>
          <cell r="D4895" t="str">
            <v>m³</v>
          </cell>
          <cell r="E4895">
            <v>1</v>
          </cell>
          <cell r="F4895">
            <v>448395</v>
          </cell>
          <cell r="G4895">
            <v>76522</v>
          </cell>
          <cell r="H4895">
            <v>46829</v>
          </cell>
        </row>
        <row r="4896">
          <cell r="B4896" t="str">
            <v>AF.43744</v>
          </cell>
          <cell r="C4896" t="str">
            <v>BT maùi keânh hoá xoùi, ñaù 1x2 maùc 200, SN=6÷8cm</v>
          </cell>
          <cell r="D4896" t="str">
            <v>m³</v>
          </cell>
          <cell r="E4896">
            <v>1</v>
          </cell>
          <cell r="F4896">
            <v>504892</v>
          </cell>
          <cell r="G4896">
            <v>76522</v>
          </cell>
          <cell r="H4896">
            <v>46829</v>
          </cell>
        </row>
        <row r="4897">
          <cell r="B4897" t="str">
            <v>AF.43745</v>
          </cell>
          <cell r="C4897" t="str">
            <v>BT maùi keânh hoá xoùi, ñaù 1x2 maùc 200, SN=6÷8cm</v>
          </cell>
          <cell r="D4897" t="str">
            <v>m³</v>
          </cell>
          <cell r="E4897">
            <v>1</v>
          </cell>
          <cell r="F4897">
            <v>540133</v>
          </cell>
          <cell r="G4897">
            <v>76522</v>
          </cell>
          <cell r="H4897">
            <v>46829</v>
          </cell>
        </row>
        <row r="4898">
          <cell r="B4898" t="str">
            <v>AF.43750</v>
          </cell>
          <cell r="C4898" t="str">
            <v>BT buoàn xoaén</v>
          </cell>
          <cell r="D4898" t="str">
            <v>m³</v>
          </cell>
          <cell r="E4898">
            <v>1</v>
          </cell>
          <cell r="F4898">
            <v>42704</v>
          </cell>
          <cell r="G4898">
            <v>124985</v>
          </cell>
          <cell r="H4898">
            <v>2172390</v>
          </cell>
        </row>
        <row r="4899">
          <cell r="B4899" t="str">
            <v>AF.43752</v>
          </cell>
          <cell r="C4899" t="str">
            <v>BT buoàn xoaén, ñaù 1x2 maùc 250, SN=6÷8cm</v>
          </cell>
          <cell r="D4899" t="str">
            <v>m³</v>
          </cell>
          <cell r="E4899">
            <v>1</v>
          </cell>
          <cell r="F4899">
            <v>441209</v>
          </cell>
          <cell r="G4899">
            <v>124985</v>
          </cell>
          <cell r="H4899">
            <v>42505</v>
          </cell>
        </row>
        <row r="4900">
          <cell r="B4900" t="str">
            <v>AF.43753</v>
          </cell>
          <cell r="C4900" t="str">
            <v>BT buoàn xoaén, ñaù 1x2 maùc 200, SN=6÷8cm</v>
          </cell>
          <cell r="D4900" t="str">
            <v>m³</v>
          </cell>
          <cell r="E4900">
            <v>1</v>
          </cell>
          <cell r="F4900">
            <v>491099</v>
          </cell>
          <cell r="G4900">
            <v>124985</v>
          </cell>
          <cell r="H4900">
            <v>42505</v>
          </cell>
        </row>
        <row r="4901">
          <cell r="B4901" t="str">
            <v>AF.43754</v>
          </cell>
          <cell r="C4901" t="str">
            <v>BT buoàn xoaén, ñaù 1x2 maùc 200, SN=6÷8cm</v>
          </cell>
          <cell r="D4901" t="str">
            <v>m³</v>
          </cell>
          <cell r="E4901">
            <v>1</v>
          </cell>
          <cell r="F4901">
            <v>547597</v>
          </cell>
          <cell r="G4901">
            <v>124985</v>
          </cell>
          <cell r="H4901">
            <v>42505</v>
          </cell>
        </row>
        <row r="4902">
          <cell r="B4902" t="str">
            <v>AF.43755</v>
          </cell>
          <cell r="C4902" t="str">
            <v>BT buoàn xoaén, ñaù 1x2 maùc 200, SN=6÷8cm</v>
          </cell>
          <cell r="D4902" t="str">
            <v>m³</v>
          </cell>
          <cell r="E4902">
            <v>1</v>
          </cell>
          <cell r="F4902">
            <v>582838</v>
          </cell>
          <cell r="G4902">
            <v>124985</v>
          </cell>
          <cell r="H4902">
            <v>42505</v>
          </cell>
        </row>
        <row r="4903">
          <cell r="B4903" t="str">
            <v>AF.43760</v>
          </cell>
          <cell r="C4903" t="str">
            <v>BT oáng huùt</v>
          </cell>
          <cell r="D4903" t="str">
            <v>m³</v>
          </cell>
          <cell r="E4903">
            <v>1</v>
          </cell>
          <cell r="F4903">
            <v>42704</v>
          </cell>
          <cell r="G4903">
            <v>102879</v>
          </cell>
          <cell r="H4903">
            <v>42505</v>
          </cell>
        </row>
        <row r="4904">
          <cell r="B4904" t="str">
            <v>AF.43762</v>
          </cell>
          <cell r="C4904" t="str">
            <v>BT oáng huùt, ñaù 1x2 M150, SN=6÷8cm</v>
          </cell>
          <cell r="D4904" t="str">
            <v>m³</v>
          </cell>
          <cell r="E4904">
            <v>1</v>
          </cell>
          <cell r="F4904">
            <v>441209</v>
          </cell>
          <cell r="G4904">
            <v>102879</v>
          </cell>
          <cell r="H4904">
            <v>42505</v>
          </cell>
        </row>
        <row r="4905">
          <cell r="B4905" t="str">
            <v>AF.43763</v>
          </cell>
          <cell r="C4905" t="str">
            <v>BT oáng huùt, ñaù 1x2 maùc 200, SN=6÷8cm</v>
          </cell>
          <cell r="D4905" t="str">
            <v>m³</v>
          </cell>
          <cell r="E4905">
            <v>1</v>
          </cell>
          <cell r="F4905">
            <v>491099</v>
          </cell>
          <cell r="G4905">
            <v>102879</v>
          </cell>
          <cell r="H4905">
            <v>42505</v>
          </cell>
        </row>
        <row r="4906">
          <cell r="B4906" t="str">
            <v>AF.43764</v>
          </cell>
          <cell r="C4906" t="str">
            <v>BT oáng huùt, ñaù 1x2 maùc 200, SN=6÷8cm</v>
          </cell>
          <cell r="D4906" t="str">
            <v>m³</v>
          </cell>
          <cell r="E4906">
            <v>1</v>
          </cell>
          <cell r="F4906">
            <v>547597</v>
          </cell>
          <cell r="G4906">
            <v>102879</v>
          </cell>
          <cell r="H4906">
            <v>42505</v>
          </cell>
        </row>
        <row r="4907">
          <cell r="B4907" t="str">
            <v>AF.43765</v>
          </cell>
          <cell r="C4907" t="str">
            <v>BT oáng huùt, ñaù 1x2 maùc 200, SN=6÷8cm</v>
          </cell>
          <cell r="D4907" t="str">
            <v>m³</v>
          </cell>
          <cell r="E4907">
            <v>1</v>
          </cell>
          <cell r="F4907">
            <v>582838</v>
          </cell>
          <cell r="G4907">
            <v>102879</v>
          </cell>
          <cell r="H4907">
            <v>42505</v>
          </cell>
        </row>
        <row r="4908">
          <cell r="B4908" t="str">
            <v>AF.43770</v>
          </cell>
          <cell r="C4908" t="str">
            <v>BT saøn daày &gt;=30cm</v>
          </cell>
          <cell r="D4908" t="str">
            <v>m³</v>
          </cell>
          <cell r="E4908">
            <v>1</v>
          </cell>
          <cell r="G4908">
            <v>62358</v>
          </cell>
          <cell r="H4908">
            <v>46829</v>
          </cell>
        </row>
        <row r="4909">
          <cell r="B4909" t="str">
            <v>AF.43772</v>
          </cell>
          <cell r="C4909" t="str">
            <v>BT saøn daày &gt;=30cm, ñaù 1x2 M150, SN=6÷8cm</v>
          </cell>
          <cell r="D4909" t="str">
            <v>m³</v>
          </cell>
          <cell r="E4909">
            <v>1</v>
          </cell>
          <cell r="F4909">
            <v>398505</v>
          </cell>
          <cell r="G4909">
            <v>62358</v>
          </cell>
          <cell r="H4909">
            <v>46829</v>
          </cell>
        </row>
        <row r="4910">
          <cell r="B4910" t="str">
            <v>AF.43773</v>
          </cell>
          <cell r="C4910" t="str">
            <v>BT saøn daày &gt;=30cm, ñaù 1x2 maùc 200, SN=6÷8cm</v>
          </cell>
          <cell r="D4910" t="str">
            <v>m³</v>
          </cell>
          <cell r="E4910">
            <v>1</v>
          </cell>
          <cell r="F4910">
            <v>448395</v>
          </cell>
          <cell r="G4910">
            <v>62358</v>
          </cell>
          <cell r="H4910">
            <v>46829</v>
          </cell>
        </row>
        <row r="4911">
          <cell r="B4911" t="str">
            <v>AF.43774</v>
          </cell>
          <cell r="C4911" t="str">
            <v>BT saøn daày &gt;=30cm, ñaù 1x2 maùc 200, SN=6÷8cm</v>
          </cell>
          <cell r="D4911" t="str">
            <v>m³</v>
          </cell>
          <cell r="E4911">
            <v>1</v>
          </cell>
          <cell r="F4911">
            <v>504892</v>
          </cell>
          <cell r="G4911">
            <v>62358</v>
          </cell>
          <cell r="H4911">
            <v>46829</v>
          </cell>
        </row>
        <row r="4912">
          <cell r="B4912" t="str">
            <v>AF.43775</v>
          </cell>
          <cell r="C4912" t="str">
            <v>BT saøn daày &gt;=30cm, ñaù 1x2 maùc 200, SN=6÷8cm</v>
          </cell>
          <cell r="D4912" t="str">
            <v>m³</v>
          </cell>
          <cell r="E4912">
            <v>1</v>
          </cell>
          <cell r="F4912">
            <v>540133</v>
          </cell>
          <cell r="G4912">
            <v>62358</v>
          </cell>
          <cell r="H4912">
            <v>46829</v>
          </cell>
        </row>
        <row r="4913">
          <cell r="B4913" t="str">
            <v>AF.43810</v>
          </cell>
          <cell r="C4913" t="str">
            <v>BT coá lieäu lôùn Dmax &gt;=80mm</v>
          </cell>
          <cell r="D4913" t="str">
            <v>m³</v>
          </cell>
          <cell r="E4913">
            <v>1</v>
          </cell>
          <cell r="G4913">
            <v>33547</v>
          </cell>
          <cell r="H4913">
            <v>39055</v>
          </cell>
        </row>
        <row r="4914">
          <cell r="B4914" t="str">
            <v>AF.43812</v>
          </cell>
          <cell r="C4914" t="str">
            <v>BT coá lieäu lôùn Dmax &gt;=80mm, ñaù 1x2 M150, SN=6÷8cm</v>
          </cell>
          <cell r="D4914" t="str">
            <v>m³</v>
          </cell>
          <cell r="E4914">
            <v>1</v>
          </cell>
          <cell r="F4914">
            <v>360767</v>
          </cell>
          <cell r="G4914">
            <v>33547</v>
          </cell>
          <cell r="H4914">
            <v>60598</v>
          </cell>
        </row>
        <row r="4915">
          <cell r="B4915" t="str">
            <v>AF.43813</v>
          </cell>
          <cell r="C4915" t="str">
            <v>BT coá lieäu lôùn Dmax &gt;=80mm, ñaù 1x2 maùc 200, SN=6÷8cm</v>
          </cell>
          <cell r="D4915" t="str">
            <v>m³</v>
          </cell>
          <cell r="E4915">
            <v>1</v>
          </cell>
          <cell r="F4915">
            <v>404874</v>
          </cell>
          <cell r="G4915">
            <v>33547</v>
          </cell>
          <cell r="H4915">
            <v>60598</v>
          </cell>
        </row>
        <row r="4916">
          <cell r="B4916" t="str">
            <v>AF.43814</v>
          </cell>
          <cell r="C4916" t="str">
            <v>BT coá lieäu lôùn Dmax &gt;=80mm, ñaù 1x2 maùc 200, SN=6÷8cm</v>
          </cell>
          <cell r="D4916" t="str">
            <v>m³</v>
          </cell>
          <cell r="E4916">
            <v>1</v>
          </cell>
          <cell r="F4916">
            <v>452175</v>
          </cell>
          <cell r="G4916">
            <v>33547</v>
          </cell>
          <cell r="H4916">
            <v>60598</v>
          </cell>
        </row>
        <row r="4917">
          <cell r="B4917" t="str">
            <v>AF.43815</v>
          </cell>
          <cell r="C4917" t="str">
            <v>BT coá lieäu lôùn Dmax &gt;=80mm, ñaù 1x2 maùc 200, SN=6÷8cm</v>
          </cell>
          <cell r="D4917" t="str">
            <v>m³</v>
          </cell>
          <cell r="E4917">
            <v>1</v>
          </cell>
          <cell r="F4917">
            <v>506148</v>
          </cell>
          <cell r="G4917">
            <v>33547</v>
          </cell>
          <cell r="H4917">
            <v>60598</v>
          </cell>
        </row>
        <row r="4918">
          <cell r="B4918" t="str">
            <v>AF.43910</v>
          </cell>
          <cell r="C4918" t="str">
            <v>BT cheøn (khe van, khe phai, khe löôùi chaén raùc, moá ñôõ, goái van)</v>
          </cell>
          <cell r="D4918" t="str">
            <v>m³</v>
          </cell>
          <cell r="E4918">
            <v>1</v>
          </cell>
          <cell r="F4918">
            <v>185381</v>
          </cell>
          <cell r="G4918">
            <v>502810</v>
          </cell>
          <cell r="H4918">
            <v>56841</v>
          </cell>
        </row>
        <row r="4919">
          <cell r="B4919" t="str">
            <v>AF.43912</v>
          </cell>
          <cell r="C4919" t="str">
            <v>BT cheøn (khe van, khe phai, khe löôùi chaén raùc, moá ñôõ, goái van), ñaù 1x2 M150, SN=6÷8cm</v>
          </cell>
          <cell r="D4919" t="str">
            <v>m³</v>
          </cell>
          <cell r="E4919">
            <v>1</v>
          </cell>
          <cell r="F4919">
            <v>629842</v>
          </cell>
          <cell r="G4919">
            <v>502810</v>
          </cell>
          <cell r="H4919">
            <v>56841</v>
          </cell>
        </row>
        <row r="4920">
          <cell r="B4920" t="str">
            <v>AF.43913</v>
          </cell>
          <cell r="C4920" t="str">
            <v>BT cheøn (khe van, khe phai, khe löôùi chaén raùc, moá ñôõ, goái van), ñaù 1x2 maùc 200, SN=6÷8cm</v>
          </cell>
          <cell r="D4920" t="str">
            <v>m³</v>
          </cell>
          <cell r="E4920">
            <v>1</v>
          </cell>
          <cell r="F4920">
            <v>679731</v>
          </cell>
          <cell r="G4920">
            <v>502810</v>
          </cell>
          <cell r="H4920">
            <v>56841</v>
          </cell>
        </row>
        <row r="4921">
          <cell r="B4921" t="str">
            <v>AF.43914</v>
          </cell>
          <cell r="C4921" t="str">
            <v>BT cheøn (khe van, khe phai, khe löôùi chaén raùc, moá ñôõ, goái van), ñaù 1x2 maùc 200, SN=6÷8cm</v>
          </cell>
          <cell r="D4921" t="str">
            <v>m³</v>
          </cell>
          <cell r="E4921">
            <v>1</v>
          </cell>
          <cell r="F4921">
            <v>736229</v>
          </cell>
          <cell r="G4921">
            <v>502810</v>
          </cell>
          <cell r="H4921">
            <v>56841</v>
          </cell>
        </row>
        <row r="4922">
          <cell r="B4922" t="str">
            <v>AF.43915</v>
          </cell>
          <cell r="C4922" t="str">
            <v>BT cheøn (khe van, khe phai, khe löôùi chaén raùc, moá ñôõ, goái van), ñaù 1x2 maùc 200, SN=6÷8cm</v>
          </cell>
          <cell r="D4922" t="str">
            <v>m³</v>
          </cell>
          <cell r="E4922">
            <v>1</v>
          </cell>
          <cell r="F4922">
            <v>771470</v>
          </cell>
          <cell r="G4922">
            <v>502810</v>
          </cell>
          <cell r="H4922">
            <v>56841</v>
          </cell>
        </row>
        <row r="4923">
          <cell r="B4923" t="str">
            <v>AF.44112</v>
          </cell>
          <cell r="C4923" t="str">
            <v>BT loùt moùng, laáp ñaày, vöõa BT ñaù 1x2 maùc 150, SN=14÷17cm</v>
          </cell>
          <cell r="D4923" t="str">
            <v>m³</v>
          </cell>
          <cell r="E4923">
            <v>1</v>
          </cell>
          <cell r="F4923">
            <v>398617</v>
          </cell>
          <cell r="G4923">
            <v>13840</v>
          </cell>
          <cell r="H4923">
            <v>36311</v>
          </cell>
        </row>
        <row r="4924">
          <cell r="B4924" t="str">
            <v>AF.44113</v>
          </cell>
          <cell r="C4924" t="str">
            <v>BT loùt moùng, laáp ñaày, vöõa BT ñaù 1x2 maùc 200, SN=14÷17cm</v>
          </cell>
          <cell r="D4924" t="str">
            <v>m³</v>
          </cell>
          <cell r="E4924">
            <v>1</v>
          </cell>
          <cell r="F4924">
            <v>450532</v>
          </cell>
          <cell r="G4924">
            <v>13840</v>
          </cell>
          <cell r="H4924">
            <v>36311</v>
          </cell>
        </row>
        <row r="4925">
          <cell r="B4925" t="str">
            <v>AF.44114</v>
          </cell>
          <cell r="C4925" t="str">
            <v>BT loùt moùng, laáp ñaày, vöõa BT ñaù 1x2 maùc 250, SN=14÷17cm</v>
          </cell>
          <cell r="D4925" t="str">
            <v>m³</v>
          </cell>
          <cell r="E4925">
            <v>1</v>
          </cell>
          <cell r="F4925">
            <v>507411</v>
          </cell>
          <cell r="G4925">
            <v>13840</v>
          </cell>
          <cell r="H4925">
            <v>36311</v>
          </cell>
        </row>
        <row r="4926">
          <cell r="B4926" t="str">
            <v>AF.44115</v>
          </cell>
          <cell r="C4926" t="str">
            <v>BT loùt moùng, laáp ñaày, vöõa BT ñaù 1x2 maùc 300, SN=14÷17cm</v>
          </cell>
          <cell r="D4926" t="str">
            <v>m³</v>
          </cell>
          <cell r="E4926">
            <v>1</v>
          </cell>
          <cell r="F4926">
            <v>543471</v>
          </cell>
          <cell r="G4926">
            <v>13840</v>
          </cell>
          <cell r="H4926">
            <v>36311</v>
          </cell>
        </row>
        <row r="4927">
          <cell r="B4927" t="str">
            <v>AF.44122</v>
          </cell>
          <cell r="C4927" t="str">
            <v>BT baûn ñaùy Vöõa BT maùc150, ñaù 1x2cm, SN=6÷8cm</v>
          </cell>
          <cell r="D4927" t="str">
            <v>m³</v>
          </cell>
          <cell r="E4927">
            <v>1</v>
          </cell>
          <cell r="F4927">
            <v>406589</v>
          </cell>
          <cell r="G4927">
            <v>37879</v>
          </cell>
          <cell r="H4927">
            <v>36311</v>
          </cell>
        </row>
        <row r="4928">
          <cell r="B4928" t="str">
            <v>AF.44123</v>
          </cell>
          <cell r="C4928" t="str">
            <v>BT baûn ñaùy, vöõa BT ñaù 1x2 maùc 200, SN=14÷17cm</v>
          </cell>
          <cell r="D4928" t="str">
            <v>m³</v>
          </cell>
          <cell r="E4928">
            <v>1</v>
          </cell>
          <cell r="F4928">
            <v>459543</v>
          </cell>
          <cell r="G4928">
            <v>37879</v>
          </cell>
          <cell r="H4928">
            <v>36311</v>
          </cell>
        </row>
        <row r="4929">
          <cell r="B4929" t="str">
            <v>AF.44124</v>
          </cell>
          <cell r="C4929" t="str">
            <v>BT baûn ñaùy, vöõa BT ñaù 1x2 maùc 250, SN=14÷17cm</v>
          </cell>
          <cell r="D4929" t="str">
            <v>m³</v>
          </cell>
          <cell r="E4929">
            <v>1</v>
          </cell>
          <cell r="F4929">
            <v>517559</v>
          </cell>
          <cell r="G4929">
            <v>37879</v>
          </cell>
          <cell r="H4929">
            <v>36311</v>
          </cell>
        </row>
        <row r="4930">
          <cell r="B4930" t="str">
            <v>AF.44125</v>
          </cell>
          <cell r="C4930" t="str">
            <v>BT baûn ñaùy, vöõa BT ñaù 1x2 maùc 300, SN=14÷17cm</v>
          </cell>
          <cell r="D4930" t="str">
            <v>m³</v>
          </cell>
          <cell r="E4930">
            <v>1</v>
          </cell>
          <cell r="F4930">
            <v>554340</v>
          </cell>
          <cell r="G4930">
            <v>37879</v>
          </cell>
          <cell r="H4930">
            <v>36311</v>
          </cell>
        </row>
        <row r="4931">
          <cell r="B4931" t="str">
            <v>AF.44132</v>
          </cell>
          <cell r="C4931" t="str">
            <v>BT neàn, vöõa BT ñaù 1x2 maùc 150, SN=6÷8cm</v>
          </cell>
          <cell r="D4931" t="str">
            <v>m³</v>
          </cell>
          <cell r="E4931">
            <v>1</v>
          </cell>
          <cell r="F4931">
            <v>406589</v>
          </cell>
          <cell r="G4931">
            <v>21125</v>
          </cell>
          <cell r="H4931">
            <v>35778</v>
          </cell>
        </row>
        <row r="4932">
          <cell r="B4932" t="str">
            <v>AF.44133</v>
          </cell>
          <cell r="C4932" t="str">
            <v>BT neàn, vöõa BT ñaù 1x2 maùc 200, SN=14÷17cm</v>
          </cell>
          <cell r="D4932" t="str">
            <v>m³</v>
          </cell>
          <cell r="E4932">
            <v>1</v>
          </cell>
          <cell r="F4932">
            <v>459543</v>
          </cell>
          <cell r="G4932">
            <v>21125</v>
          </cell>
          <cell r="H4932">
            <v>35778</v>
          </cell>
        </row>
        <row r="4933">
          <cell r="B4933" t="str">
            <v>AF.44134</v>
          </cell>
          <cell r="C4933" t="str">
            <v>BT neàn, vöõa BT ñaù 1x2 maùc 250, SN=14÷17cm</v>
          </cell>
          <cell r="D4933" t="str">
            <v>m³</v>
          </cell>
          <cell r="E4933">
            <v>1</v>
          </cell>
          <cell r="F4933">
            <v>517559</v>
          </cell>
          <cell r="G4933">
            <v>21125</v>
          </cell>
          <cell r="H4933">
            <v>35778</v>
          </cell>
        </row>
        <row r="4934">
          <cell r="B4934" t="str">
            <v>AF.44135</v>
          </cell>
          <cell r="C4934" t="str">
            <v>BT neàn, vöõa BT ñaù 1x2 maùc 300, SN=14÷17cm</v>
          </cell>
          <cell r="D4934" t="str">
            <v>m³</v>
          </cell>
          <cell r="E4934">
            <v>1</v>
          </cell>
          <cell r="F4934">
            <v>554340</v>
          </cell>
          <cell r="G4934">
            <v>21125</v>
          </cell>
          <cell r="H4934">
            <v>35778</v>
          </cell>
        </row>
        <row r="4935">
          <cell r="B4935" t="str">
            <v>AF.44212</v>
          </cell>
          <cell r="C4935" t="str">
            <v>BT töôøng caùnh, töôøng bieân d &lt;=0,45m, vöõa BT ñaù 1x2 maùc 150, SN=6÷8cm</v>
          </cell>
          <cell r="D4935" t="str">
            <v>m³</v>
          </cell>
          <cell r="E4935">
            <v>1</v>
          </cell>
          <cell r="F4935">
            <v>523791</v>
          </cell>
          <cell r="G4935">
            <v>116664</v>
          </cell>
          <cell r="H4935">
            <v>41504</v>
          </cell>
        </row>
        <row r="4936">
          <cell r="B4936" t="str">
            <v>AF.44213</v>
          </cell>
          <cell r="C4936" t="str">
            <v>BT töôøng caùnh, töôøng bieân d &lt;=0,45m, vöõa BT ñaù 1x2 maùc 200, SN=14÷17cm</v>
          </cell>
          <cell r="D4936" t="str">
            <v>m³</v>
          </cell>
          <cell r="E4936">
            <v>1</v>
          </cell>
          <cell r="F4936">
            <v>576226</v>
          </cell>
          <cell r="G4936">
            <v>116664</v>
          </cell>
          <cell r="H4936">
            <v>41504</v>
          </cell>
        </row>
        <row r="4937">
          <cell r="B4937" t="str">
            <v>AF.44214</v>
          </cell>
          <cell r="C4937" t="str">
            <v>BT töôøng caùnh, töôøng bieân d &lt;=0,45m, vöõa BT ñaù 1x2 maùc 250, SN=14÷17cm</v>
          </cell>
          <cell r="D4937" t="str">
            <v>m³</v>
          </cell>
          <cell r="E4937">
            <v>1</v>
          </cell>
          <cell r="F4937">
            <v>633673</v>
          </cell>
          <cell r="G4937">
            <v>116664</v>
          </cell>
          <cell r="H4937">
            <v>41504</v>
          </cell>
        </row>
        <row r="4938">
          <cell r="B4938" t="str">
            <v>AF.44215</v>
          </cell>
          <cell r="C4938" t="str">
            <v>BT töôøng caùnh, töôøng bieân d &lt;=0,45m, vöõa BT ñaù 1x2 maùc 300, SN=14÷17cm</v>
          </cell>
          <cell r="D4938" t="str">
            <v>m³</v>
          </cell>
          <cell r="E4938">
            <v>1</v>
          </cell>
          <cell r="F4938">
            <v>670094</v>
          </cell>
          <cell r="G4938">
            <v>116664</v>
          </cell>
          <cell r="H4938">
            <v>41504</v>
          </cell>
        </row>
        <row r="4939">
          <cell r="B4939" t="str">
            <v>AF.44222</v>
          </cell>
          <cell r="C4939" t="str">
            <v>BT töôøng caùnh, töôøng bieân d &gt;0,45 ñeán &lt;=1m, vöõa BT ñaù 1x2 maùc 150, SN=6÷8cm</v>
          </cell>
          <cell r="D4939" t="str">
            <v>m³</v>
          </cell>
          <cell r="E4939">
            <v>1</v>
          </cell>
          <cell r="F4939">
            <v>451780</v>
          </cell>
          <cell r="G4939">
            <v>105614</v>
          </cell>
          <cell r="H4939">
            <v>41504</v>
          </cell>
        </row>
        <row r="4940">
          <cell r="B4940" t="str">
            <v>AF.44223</v>
          </cell>
          <cell r="C4940" t="str">
            <v>BT töôøng caùnh, töôøng bieân d &gt;0,45 ñeán &lt;=1m, vöõa BT ñaù 1x2 maùc 200, SN=14÷17cm</v>
          </cell>
          <cell r="D4940" t="str">
            <v>m³</v>
          </cell>
          <cell r="E4940">
            <v>1</v>
          </cell>
          <cell r="F4940">
            <v>504214</v>
          </cell>
          <cell r="G4940">
            <v>105614</v>
          </cell>
          <cell r="H4940">
            <v>41504</v>
          </cell>
        </row>
        <row r="4941">
          <cell r="B4941" t="str">
            <v>AF.44224</v>
          </cell>
          <cell r="C4941" t="str">
            <v>BT töôøng caùnh, töôøng bieân d &gt;0,45 ñeán &lt;=1m, vöõa BT ñaù 1x2 maùc 250, SN=14÷17cm</v>
          </cell>
          <cell r="D4941" t="str">
            <v>m³</v>
          </cell>
          <cell r="E4941">
            <v>1</v>
          </cell>
          <cell r="F4941">
            <v>561662</v>
          </cell>
          <cell r="G4941">
            <v>105614</v>
          </cell>
          <cell r="H4941">
            <v>41504</v>
          </cell>
        </row>
        <row r="4942">
          <cell r="B4942" t="str">
            <v>AF.44225</v>
          </cell>
          <cell r="C4942" t="str">
            <v>BT töôøng caùnh, töôøng bieân d &gt;0,45 ñeán &lt;=1m, vöõa BT ñaù 1x2 maùc 300, SN=14÷17cm</v>
          </cell>
          <cell r="D4942" t="str">
            <v>m³</v>
          </cell>
          <cell r="E4942">
            <v>1</v>
          </cell>
          <cell r="F4942">
            <v>598082</v>
          </cell>
          <cell r="G4942">
            <v>105614</v>
          </cell>
          <cell r="H4942">
            <v>41504</v>
          </cell>
        </row>
        <row r="4943">
          <cell r="B4943" t="str">
            <v>AF.44232</v>
          </cell>
          <cell r="C4943" t="str">
            <v>BT töôøng caùnh, töôøng bieân d &gt; 1 ñeán &lt;= 2m, vöõa BT ñaù 1x2 maùc 150, SN=6÷8cm</v>
          </cell>
          <cell r="D4943" t="str">
            <v>m³</v>
          </cell>
          <cell r="E4943">
            <v>1</v>
          </cell>
          <cell r="F4943">
            <v>437030</v>
          </cell>
          <cell r="G4943">
            <v>95037</v>
          </cell>
          <cell r="H4943">
            <v>41504</v>
          </cell>
        </row>
        <row r="4944">
          <cell r="B4944" t="str">
            <v>AF.44233</v>
          </cell>
          <cell r="C4944" t="str">
            <v>BT töôøng caùnh, töôøng bieân d &gt; 1 ñeán &lt;= 2m, vöõa BT ñaù 1x2 maùc 200, SN=14÷17cm</v>
          </cell>
          <cell r="D4944" t="str">
            <v>m³</v>
          </cell>
          <cell r="E4944">
            <v>1</v>
          </cell>
          <cell r="F4944">
            <v>489464</v>
          </cell>
          <cell r="G4944">
            <v>95037</v>
          </cell>
          <cell r="H4944">
            <v>41504</v>
          </cell>
        </row>
        <row r="4945">
          <cell r="B4945" t="str">
            <v>AF.44234</v>
          </cell>
          <cell r="C4945" t="str">
            <v>BT töôøng caùnh, töôøng bieân d &gt; 1 ñeán &lt;= 2m, vöõa BT ñaù 1x2 maùc 250, SN=14÷17cm</v>
          </cell>
          <cell r="D4945" t="str">
            <v>m³</v>
          </cell>
          <cell r="E4945">
            <v>1</v>
          </cell>
          <cell r="F4945">
            <v>546912</v>
          </cell>
          <cell r="G4945">
            <v>95037</v>
          </cell>
          <cell r="H4945">
            <v>41504</v>
          </cell>
        </row>
        <row r="4946">
          <cell r="B4946" t="str">
            <v>AF.44235</v>
          </cell>
          <cell r="C4946" t="str">
            <v>BT töôøng caùnh, töôøng bieân d &gt; 1 ñeán &lt;= 2m, vöõa BT ñaù 1x2 maùc 300, SN=14÷17cm</v>
          </cell>
          <cell r="D4946" t="str">
            <v>m³</v>
          </cell>
          <cell r="E4946">
            <v>1</v>
          </cell>
          <cell r="F4946">
            <v>583332</v>
          </cell>
          <cell r="G4946">
            <v>95037</v>
          </cell>
          <cell r="H4946">
            <v>41504</v>
          </cell>
        </row>
        <row r="4947">
          <cell r="B4947" t="str">
            <v>AF.44242</v>
          </cell>
          <cell r="C4947" t="str">
            <v>BT töôøng caùnh, töôøng bieân d &gt;2 ñeán &lt;= 3m Vöõa BT maùc150, ñaù 1x2cm, SN=6÷8cm</v>
          </cell>
          <cell r="D4947" t="str">
            <v>m³</v>
          </cell>
          <cell r="E4947">
            <v>1</v>
          </cell>
          <cell r="F4947">
            <v>427188</v>
          </cell>
          <cell r="G4947">
            <v>85525</v>
          </cell>
          <cell r="H4947">
            <v>41504</v>
          </cell>
        </row>
        <row r="4948">
          <cell r="B4948" t="str">
            <v>AF.44243</v>
          </cell>
          <cell r="C4948" t="str">
            <v>BT töôøng caùnh, töôøng bieân d &gt;2 ñeán &lt;= 3m, vöõa BT ñaù 1x2 maùc 200, SN=14÷17cm</v>
          </cell>
          <cell r="D4948" t="str">
            <v>m³</v>
          </cell>
          <cell r="E4948">
            <v>1</v>
          </cell>
          <cell r="F4948">
            <v>479623</v>
          </cell>
          <cell r="G4948">
            <v>85525</v>
          </cell>
          <cell r="H4948">
            <v>41504</v>
          </cell>
        </row>
        <row r="4949">
          <cell r="B4949" t="str">
            <v>AF.44244</v>
          </cell>
          <cell r="C4949" t="str">
            <v>BT töôøng caùnh, töôøng bieân d &gt;2 ñeán &lt;= 3m, vöõa BT ñaù 1x2 maùc 250, SN=14÷17cm</v>
          </cell>
          <cell r="D4949" t="str">
            <v>m³</v>
          </cell>
          <cell r="E4949">
            <v>1</v>
          </cell>
          <cell r="F4949">
            <v>537070</v>
          </cell>
          <cell r="G4949">
            <v>85525</v>
          </cell>
          <cell r="H4949">
            <v>41504</v>
          </cell>
        </row>
        <row r="4950">
          <cell r="B4950" t="str">
            <v>AF.44245</v>
          </cell>
          <cell r="C4950" t="str">
            <v>BT töôøng caùnh, töôøng bieân d &gt;2 ñeán &lt;= 3m, vöõa BT ñaù 1x2 maùc 300, SN=14÷17cm</v>
          </cell>
          <cell r="D4950" t="str">
            <v>m³</v>
          </cell>
          <cell r="E4950">
            <v>1</v>
          </cell>
          <cell r="F4950">
            <v>573491</v>
          </cell>
          <cell r="G4950">
            <v>85525</v>
          </cell>
          <cell r="H4950">
            <v>41504</v>
          </cell>
        </row>
        <row r="4951">
          <cell r="B4951" t="str">
            <v>AF.44252</v>
          </cell>
          <cell r="C4951" t="str">
            <v>BT töôøng caùnh, töôøng bieân d &gt;3 ñeán &lt;= 5m, vöõa BT ñaù 1x2 maùc 150, SN=6÷8cm</v>
          </cell>
          <cell r="D4951" t="str">
            <v>m³</v>
          </cell>
          <cell r="E4951">
            <v>1</v>
          </cell>
          <cell r="F4951">
            <v>419814</v>
          </cell>
          <cell r="G4951">
            <v>76961</v>
          </cell>
          <cell r="H4951">
            <v>41504</v>
          </cell>
        </row>
        <row r="4952">
          <cell r="B4952" t="str">
            <v>AF.44253</v>
          </cell>
          <cell r="C4952" t="str">
            <v>BT töôøng caùnh, töôøng bieân d &gt;3 ñeán &lt;= 5m, vöõa BT ñaù 1x2 maùc 200, SN=14÷17cm</v>
          </cell>
          <cell r="D4952" t="str">
            <v>m³</v>
          </cell>
          <cell r="E4952">
            <v>1</v>
          </cell>
          <cell r="F4952">
            <v>472249</v>
          </cell>
          <cell r="G4952">
            <v>76961</v>
          </cell>
          <cell r="H4952">
            <v>41504</v>
          </cell>
        </row>
        <row r="4953">
          <cell r="B4953" t="str">
            <v>AF.44254</v>
          </cell>
          <cell r="C4953" t="str">
            <v>BT töôøng caùnh, töôøng bieân d &gt;3 ñeán &lt;= 5m, vöõa BT ñaù 1x2 maùc 250, SN=14÷17cm</v>
          </cell>
          <cell r="D4953" t="str">
            <v>m³</v>
          </cell>
          <cell r="E4953">
            <v>1</v>
          </cell>
          <cell r="F4953">
            <v>529696</v>
          </cell>
          <cell r="G4953">
            <v>76961</v>
          </cell>
          <cell r="H4953">
            <v>41504</v>
          </cell>
        </row>
        <row r="4954">
          <cell r="B4954" t="str">
            <v>AF.44255</v>
          </cell>
          <cell r="C4954" t="str">
            <v>BT töôøng caùnh, töôøng bieân d &gt;3 ñeán &lt;= 5m, vöõa BT ñaù 1x2 maùc 300, SN=14÷17cm</v>
          </cell>
          <cell r="D4954" t="str">
            <v>m³</v>
          </cell>
          <cell r="E4954">
            <v>1</v>
          </cell>
          <cell r="F4954">
            <v>566116</v>
          </cell>
          <cell r="G4954">
            <v>76961</v>
          </cell>
          <cell r="H4954">
            <v>41504</v>
          </cell>
        </row>
        <row r="4955">
          <cell r="B4955" t="str">
            <v>AF.44262</v>
          </cell>
          <cell r="C4955" t="str">
            <v>BT töôøng caùnh, töôøng bieân d &gt; 5m, vöõa BT ñaù 1x2 maùc 150, SN=6÷8cm</v>
          </cell>
          <cell r="D4955" t="str">
            <v>m³</v>
          </cell>
          <cell r="E4955">
            <v>1</v>
          </cell>
          <cell r="F4955">
            <v>414894</v>
          </cell>
          <cell r="G4955">
            <v>69265</v>
          </cell>
          <cell r="H4955">
            <v>41504</v>
          </cell>
        </row>
        <row r="4956">
          <cell r="B4956" t="str">
            <v>AF.44263</v>
          </cell>
          <cell r="C4956" t="str">
            <v>BT töôøng caùnh, töôøng bieân d &gt; 5m, vöõa BT ñaù 1x2 maùc 200, SN=14÷17cm</v>
          </cell>
          <cell r="D4956" t="str">
            <v>m³</v>
          </cell>
          <cell r="E4956">
            <v>1</v>
          </cell>
          <cell r="F4956">
            <v>467329</v>
          </cell>
          <cell r="G4956">
            <v>69265</v>
          </cell>
          <cell r="H4956">
            <v>41504</v>
          </cell>
        </row>
        <row r="4957">
          <cell r="B4957" t="str">
            <v>AF.44264</v>
          </cell>
          <cell r="C4957" t="str">
            <v>BT töôøng caùnh, töôøng bieân d &gt; 5m, vöõa BT ñaù 1x2 maùc 250, SN=14÷17cm</v>
          </cell>
          <cell r="D4957" t="str">
            <v>m³</v>
          </cell>
          <cell r="E4957">
            <v>1</v>
          </cell>
          <cell r="F4957">
            <v>524776</v>
          </cell>
          <cell r="G4957">
            <v>69265</v>
          </cell>
          <cell r="H4957">
            <v>41504</v>
          </cell>
        </row>
        <row r="4958">
          <cell r="B4958" t="str">
            <v>AF.44265</v>
          </cell>
          <cell r="C4958" t="str">
            <v>BT töôøng caùnh, töôøng bieân d &gt; 5m, vöõa BT ñaù 1x2 maùc 300, SN=14÷17cm</v>
          </cell>
          <cell r="D4958" t="str">
            <v>m³</v>
          </cell>
          <cell r="E4958">
            <v>1</v>
          </cell>
          <cell r="F4958">
            <v>561196</v>
          </cell>
          <cell r="G4958">
            <v>69265</v>
          </cell>
          <cell r="H4958">
            <v>41504</v>
          </cell>
        </row>
        <row r="4959">
          <cell r="B4959" t="str">
            <v>AF.44312</v>
          </cell>
          <cell r="C4959" t="str">
            <v>BT truï pin, truï bieân d &lt;= 0,45m, vöõa BT ñaù 1x2 maùc 150, SN=6÷8cm</v>
          </cell>
          <cell r="D4959" t="str">
            <v>m³</v>
          </cell>
          <cell r="E4959">
            <v>1</v>
          </cell>
          <cell r="F4959">
            <v>523791</v>
          </cell>
          <cell r="G4959">
            <v>124953</v>
          </cell>
          <cell r="H4959">
            <v>41504</v>
          </cell>
        </row>
        <row r="4960">
          <cell r="B4960" t="str">
            <v>AF.44313</v>
          </cell>
          <cell r="C4960" t="str">
            <v>BT truï pin, truï bieân d &lt;= 0,45m, vöõa BT ñaù 1x2 maùc 200, SN=14÷17cm</v>
          </cell>
          <cell r="D4960" t="str">
            <v>m³</v>
          </cell>
          <cell r="E4960">
            <v>1</v>
          </cell>
          <cell r="F4960">
            <v>576226</v>
          </cell>
          <cell r="G4960">
            <v>124953</v>
          </cell>
          <cell r="H4960">
            <v>41504</v>
          </cell>
        </row>
        <row r="4961">
          <cell r="B4961" t="str">
            <v>AF.44314</v>
          </cell>
          <cell r="C4961" t="str">
            <v>BT truï pin, truï bieân d &lt;= 0,45m, vöõa BT ñaù 1x2 maùc 250, SN=14÷17cm</v>
          </cell>
          <cell r="D4961" t="str">
            <v>m³</v>
          </cell>
          <cell r="E4961">
            <v>1</v>
          </cell>
          <cell r="F4961">
            <v>633673</v>
          </cell>
          <cell r="G4961">
            <v>124953</v>
          </cell>
          <cell r="H4961">
            <v>41504</v>
          </cell>
        </row>
        <row r="4962">
          <cell r="B4962" t="str">
            <v>AF.44315</v>
          </cell>
          <cell r="C4962" t="str">
            <v>BT truï pin, truï bieân d &lt;= 0,45m, vöõa BT ñaù 1x2 maùc 300, SN=14÷17cm</v>
          </cell>
          <cell r="D4962" t="str">
            <v>m³</v>
          </cell>
          <cell r="E4962">
            <v>1</v>
          </cell>
          <cell r="F4962">
            <v>670094</v>
          </cell>
          <cell r="G4962">
            <v>124953</v>
          </cell>
          <cell r="H4962">
            <v>41504</v>
          </cell>
        </row>
        <row r="4963">
          <cell r="B4963" t="str">
            <v>AF.44322</v>
          </cell>
          <cell r="C4963" t="str">
            <v>BT truï pin, truï bieân d &gt;0,45 ñeán &lt;= 1m, vöõa BT ñaù 1x2 maùc 150, SN=6÷8cm</v>
          </cell>
          <cell r="D4963" t="str">
            <v>m³</v>
          </cell>
          <cell r="E4963">
            <v>1</v>
          </cell>
          <cell r="F4963">
            <v>451780</v>
          </cell>
          <cell r="G4963">
            <v>112718</v>
          </cell>
          <cell r="H4963">
            <v>41504</v>
          </cell>
        </row>
        <row r="4964">
          <cell r="B4964" t="str">
            <v>AF.44323</v>
          </cell>
          <cell r="C4964" t="str">
            <v>BT truï pin, truï bieân d &gt;0,45 ñeán &lt;= 1m, vöõa BT ñaù 1x2 maùc 200, SN=14÷17cm</v>
          </cell>
          <cell r="D4964" t="str">
            <v>m³</v>
          </cell>
          <cell r="E4964">
            <v>1</v>
          </cell>
          <cell r="F4964">
            <v>504214</v>
          </cell>
          <cell r="G4964">
            <v>112718</v>
          </cell>
          <cell r="H4964">
            <v>41504</v>
          </cell>
        </row>
        <row r="4965">
          <cell r="B4965" t="str">
            <v>AF.44324</v>
          </cell>
          <cell r="C4965" t="str">
            <v>BT truï pin, truï bieân d &gt;0,45 ñeán &lt;= 1m, vöõa BT ñaù 1x2 maùc 250, SN=14÷17cm</v>
          </cell>
          <cell r="D4965" t="str">
            <v>m³</v>
          </cell>
          <cell r="E4965">
            <v>1</v>
          </cell>
          <cell r="F4965">
            <v>561662</v>
          </cell>
          <cell r="G4965">
            <v>112718</v>
          </cell>
          <cell r="H4965">
            <v>41504</v>
          </cell>
        </row>
        <row r="4966">
          <cell r="B4966" t="str">
            <v>AF.44325</v>
          </cell>
          <cell r="C4966" t="str">
            <v>BT truï pin, truï bieân d &gt;0,45 ñeán &lt;= 1m, vöõa BT ñaù 1x2 maùc 300, SN=14÷17cm</v>
          </cell>
          <cell r="D4966" t="str">
            <v>m³</v>
          </cell>
          <cell r="E4966">
            <v>1</v>
          </cell>
          <cell r="F4966">
            <v>598082</v>
          </cell>
          <cell r="G4966">
            <v>112718</v>
          </cell>
          <cell r="H4966">
            <v>41504</v>
          </cell>
        </row>
        <row r="4967">
          <cell r="B4967" t="str">
            <v>AF.44332</v>
          </cell>
          <cell r="C4967" t="str">
            <v>BT truï pin, truï bieân d &gt;1 ñeán &lt;= 2m, vöõa BT ñaù 1x2 maùc 150, SN=6÷8cm</v>
          </cell>
          <cell r="D4967" t="str">
            <v>m³</v>
          </cell>
          <cell r="E4967">
            <v>1</v>
          </cell>
          <cell r="F4967">
            <v>437030</v>
          </cell>
          <cell r="G4967">
            <v>101430</v>
          </cell>
          <cell r="H4967">
            <v>41504</v>
          </cell>
        </row>
        <row r="4968">
          <cell r="B4968" t="str">
            <v>AF.44333</v>
          </cell>
          <cell r="C4968" t="str">
            <v>BT truï pin, truï bieân d &gt;1 ñeán &lt;= 2m, vöõa BT ñaù 1x2 maùc 200, SN=14÷17cm</v>
          </cell>
          <cell r="D4968" t="str">
            <v>m³</v>
          </cell>
          <cell r="E4968">
            <v>1</v>
          </cell>
          <cell r="F4968">
            <v>489464</v>
          </cell>
          <cell r="G4968">
            <v>101430</v>
          </cell>
          <cell r="H4968">
            <v>41504</v>
          </cell>
        </row>
        <row r="4969">
          <cell r="B4969" t="str">
            <v>AF.44334</v>
          </cell>
          <cell r="C4969" t="str">
            <v>BT truï pin, truï bieân d &gt;1 ñeán &lt;= 2m, vöõa BT ñaù 1x2 maùc 250, SN=14÷17cm</v>
          </cell>
          <cell r="D4969" t="str">
            <v>m³</v>
          </cell>
          <cell r="E4969">
            <v>1</v>
          </cell>
          <cell r="F4969">
            <v>546912</v>
          </cell>
          <cell r="G4969">
            <v>101430</v>
          </cell>
          <cell r="H4969">
            <v>41504</v>
          </cell>
        </row>
        <row r="4970">
          <cell r="B4970" t="str">
            <v>AF.44335</v>
          </cell>
          <cell r="C4970" t="str">
            <v>BT truï pin, truï bieân d &gt;1 ñeán &lt;= 2m, vöõa BT ñaù 1x2 maùc 300, SN=14÷17cm</v>
          </cell>
          <cell r="D4970" t="str">
            <v>m³</v>
          </cell>
          <cell r="E4970">
            <v>1</v>
          </cell>
          <cell r="F4970">
            <v>583332</v>
          </cell>
          <cell r="G4970">
            <v>101430</v>
          </cell>
          <cell r="H4970">
            <v>41504</v>
          </cell>
        </row>
        <row r="4971">
          <cell r="B4971" t="str">
            <v>AF.44342</v>
          </cell>
          <cell r="C4971" t="str">
            <v>BT truï pin, truï bieân d &gt; 2m, vöõa BT ñaù 1x2 maùc 150, SN=6÷8cm</v>
          </cell>
          <cell r="D4971" t="str">
            <v>m³</v>
          </cell>
          <cell r="E4971">
            <v>1</v>
          </cell>
          <cell r="F4971">
            <v>427188</v>
          </cell>
          <cell r="G4971">
            <v>91287</v>
          </cell>
          <cell r="H4971">
            <v>41504</v>
          </cell>
        </row>
        <row r="4972">
          <cell r="B4972" t="str">
            <v>AF.44343</v>
          </cell>
          <cell r="C4972" t="str">
            <v>BT truï pin, truï bieân d &gt; 2m, vöõa BT ñaù 1x2 maùc 200, SN=14÷17cm</v>
          </cell>
          <cell r="D4972" t="str">
            <v>m³</v>
          </cell>
          <cell r="E4972">
            <v>1</v>
          </cell>
          <cell r="F4972">
            <v>479623</v>
          </cell>
          <cell r="G4972">
            <v>91287</v>
          </cell>
          <cell r="H4972">
            <v>41504</v>
          </cell>
        </row>
        <row r="4973">
          <cell r="B4973" t="str">
            <v>AF.44344</v>
          </cell>
          <cell r="C4973" t="str">
            <v>BT truï pin, truï bieân d &gt; 2m, vöõa BT ñaù 1x2 maùc 250, SN=14÷17cm</v>
          </cell>
          <cell r="D4973" t="str">
            <v>m³</v>
          </cell>
          <cell r="E4973">
            <v>1</v>
          </cell>
          <cell r="F4973">
            <v>537070</v>
          </cell>
          <cell r="G4973">
            <v>91287</v>
          </cell>
          <cell r="H4973">
            <v>41504</v>
          </cell>
        </row>
        <row r="4974">
          <cell r="B4974" t="str">
            <v>AF.44345</v>
          </cell>
          <cell r="C4974" t="str">
            <v>BT truï pin, truï bieân d &gt; 2m, vöõa BT ñaù 1x2 maùc 300, SN=14÷17cm</v>
          </cell>
          <cell r="D4974" t="str">
            <v>m³</v>
          </cell>
          <cell r="E4974">
            <v>1</v>
          </cell>
          <cell r="F4974">
            <v>573491</v>
          </cell>
          <cell r="G4974">
            <v>91287</v>
          </cell>
          <cell r="H4974">
            <v>41504</v>
          </cell>
        </row>
        <row r="4975">
          <cell r="B4975" t="str">
            <v>AF.44412</v>
          </cell>
          <cell r="C4975" t="str">
            <v>BT töôøng thöôïng löu d &lt;= 0,45m, vöõa BT ñaù 1x2 maùc 150, SN=6÷8cm</v>
          </cell>
          <cell r="D4975" t="str">
            <v>m³</v>
          </cell>
          <cell r="E4975">
            <v>1</v>
          </cell>
          <cell r="F4975">
            <v>463641</v>
          </cell>
          <cell r="G4975">
            <v>93339</v>
          </cell>
          <cell r="H4975">
            <v>41504</v>
          </cell>
        </row>
        <row r="4976">
          <cell r="B4976" t="str">
            <v>AF.44413</v>
          </cell>
          <cell r="C4976" t="str">
            <v>BT töôøng thöôïng löu d &lt;= 0,45m, vöõa BT ñaù 1x2 maùc 200, SN=14÷17cm</v>
          </cell>
          <cell r="D4976" t="str">
            <v>m³</v>
          </cell>
          <cell r="E4976">
            <v>1</v>
          </cell>
          <cell r="F4976">
            <v>516076</v>
          </cell>
          <cell r="G4976">
            <v>93339</v>
          </cell>
          <cell r="H4976">
            <v>41504</v>
          </cell>
        </row>
        <row r="4977">
          <cell r="B4977" t="str">
            <v>AF.44414</v>
          </cell>
          <cell r="C4977" t="str">
            <v>BT töôøng thöôïng löu d &lt;= 0,45m, vöõa BT ñaù 1x2 maùc 250, SN=14÷17cm</v>
          </cell>
          <cell r="D4977" t="str">
            <v>m³</v>
          </cell>
          <cell r="E4977">
            <v>1</v>
          </cell>
          <cell r="F4977">
            <v>573523</v>
          </cell>
          <cell r="G4977">
            <v>93339</v>
          </cell>
          <cell r="H4977">
            <v>41504</v>
          </cell>
        </row>
        <row r="4978">
          <cell r="B4978" t="str">
            <v>AF.44415</v>
          </cell>
          <cell r="C4978" t="str">
            <v>BT töôøng thöôïng löu d &lt;= 0,45m, vöõa BT ñaù 1x2 maùc 300, SN=14÷17cm</v>
          </cell>
          <cell r="D4978" t="str">
            <v>m³</v>
          </cell>
          <cell r="E4978">
            <v>1</v>
          </cell>
          <cell r="F4978">
            <v>609944</v>
          </cell>
          <cell r="G4978">
            <v>93339</v>
          </cell>
          <cell r="H4978">
            <v>41504</v>
          </cell>
        </row>
        <row r="4979">
          <cell r="B4979" t="str">
            <v>AF.44422</v>
          </cell>
          <cell r="C4979" t="str">
            <v>BT töôøng thöôïng löu d &gt;0,45 ñeán &lt;= 1m, vöõa BT ñaù 1x2 maùc 150, SN=6÷8cm</v>
          </cell>
          <cell r="D4979" t="str">
            <v>m³</v>
          </cell>
          <cell r="E4979">
            <v>1</v>
          </cell>
          <cell r="F4979">
            <v>427191</v>
          </cell>
          <cell r="G4979">
            <v>84499</v>
          </cell>
          <cell r="H4979">
            <v>41504</v>
          </cell>
        </row>
        <row r="4980">
          <cell r="B4980" t="str">
            <v>AF.44423</v>
          </cell>
          <cell r="C4980" t="str">
            <v>BT töôøng thöôïng löu d &gt;0,45 ñeán &lt;= 1m, vöõa BT ñaù 1x2 maùc 200, SN=14÷17cm</v>
          </cell>
          <cell r="D4980" t="str">
            <v>m³</v>
          </cell>
          <cell r="E4980">
            <v>1</v>
          </cell>
          <cell r="F4980">
            <v>479626</v>
          </cell>
          <cell r="G4980">
            <v>84499</v>
          </cell>
          <cell r="H4980">
            <v>41504</v>
          </cell>
        </row>
        <row r="4981">
          <cell r="B4981" t="str">
            <v>AF.44424</v>
          </cell>
          <cell r="C4981" t="str">
            <v>BT töôøng thöôïng löu d &gt;0,45 ñeán &lt;= 1m, vöõa BT ñaù 1x2 maùc 250, SN=14÷17cm</v>
          </cell>
          <cell r="D4981" t="str">
            <v>m³</v>
          </cell>
          <cell r="E4981">
            <v>1</v>
          </cell>
          <cell r="F4981">
            <v>537073</v>
          </cell>
          <cell r="G4981">
            <v>84499</v>
          </cell>
          <cell r="H4981">
            <v>41504</v>
          </cell>
        </row>
        <row r="4982">
          <cell r="B4982" t="str">
            <v>AF.44425</v>
          </cell>
          <cell r="C4982" t="str">
            <v>BT töôøng thöôïng löu d &gt;0,45 ñeán &lt;= 1m, vöõa BT ñaù 1x2 maùc 300, SN=14÷17cm</v>
          </cell>
          <cell r="D4982" t="str">
            <v>m³</v>
          </cell>
          <cell r="E4982">
            <v>1</v>
          </cell>
          <cell r="F4982">
            <v>573494</v>
          </cell>
          <cell r="G4982">
            <v>84499</v>
          </cell>
          <cell r="H4982">
            <v>41504</v>
          </cell>
        </row>
        <row r="4983">
          <cell r="B4983" t="str">
            <v>AF.44432</v>
          </cell>
          <cell r="C4983" t="str">
            <v>BT töôøng thöôïng löu d &gt;1 ñeán &lt;= 2m, vöõa BT ñaù 1x2 maùc 150, SN=6÷8cm</v>
          </cell>
          <cell r="D4983" t="str">
            <v>m³</v>
          </cell>
          <cell r="E4983">
            <v>1</v>
          </cell>
          <cell r="F4983">
            <v>419817</v>
          </cell>
          <cell r="G4983">
            <v>76013</v>
          </cell>
          <cell r="H4983">
            <v>41504</v>
          </cell>
        </row>
        <row r="4984">
          <cell r="B4984" t="str">
            <v>AF.44433</v>
          </cell>
          <cell r="C4984" t="str">
            <v>BT töôøng thöôïng löu d &gt;1 ñeán &lt;= 2m, vöõa BT ñaù 1x2 maùc 200, SN=14÷17cm</v>
          </cell>
          <cell r="D4984" t="str">
            <v>m³</v>
          </cell>
          <cell r="E4984">
            <v>1</v>
          </cell>
          <cell r="F4984">
            <v>472251</v>
          </cell>
          <cell r="G4984">
            <v>76013</v>
          </cell>
          <cell r="H4984">
            <v>41504</v>
          </cell>
        </row>
        <row r="4985">
          <cell r="B4985" t="str">
            <v>AF.44434</v>
          </cell>
          <cell r="C4985" t="str">
            <v>BT töôøng thöôïng löu d &gt;1 ñeán &lt;= 2m, vöõa BT ñaù 1x2 maùc 250, SN=14÷17cm</v>
          </cell>
          <cell r="D4985" t="str">
            <v>m³</v>
          </cell>
          <cell r="E4985">
            <v>1</v>
          </cell>
          <cell r="F4985">
            <v>529698</v>
          </cell>
          <cell r="G4985">
            <v>76013</v>
          </cell>
          <cell r="H4985">
            <v>41504</v>
          </cell>
        </row>
        <row r="4986">
          <cell r="B4986" t="str">
            <v>AF.44435</v>
          </cell>
          <cell r="C4986" t="str">
            <v>BT töôøng thöôïng löu d &gt;1 ñeán &lt;= 2m, vöõa BT ñaù 1x2 maùc 300, SN=14÷17cm</v>
          </cell>
          <cell r="D4986" t="str">
            <v>m³</v>
          </cell>
          <cell r="E4986">
            <v>1</v>
          </cell>
          <cell r="F4986">
            <v>566119</v>
          </cell>
          <cell r="G4986">
            <v>76013</v>
          </cell>
          <cell r="H4986">
            <v>41504</v>
          </cell>
        </row>
        <row r="4987">
          <cell r="B4987" t="str">
            <v>AF.44442</v>
          </cell>
          <cell r="C4987" t="str">
            <v>BT töôøng thöôïng löu d &gt; 2m, vöõa BT ñaù 2x4 maùc 150, SN=6÷8cm</v>
          </cell>
          <cell r="D4987" t="str">
            <v>m³</v>
          </cell>
          <cell r="E4987">
            <v>1</v>
          </cell>
          <cell r="F4987">
            <v>414896</v>
          </cell>
          <cell r="G4987">
            <v>68436</v>
          </cell>
          <cell r="H4987">
            <v>41504</v>
          </cell>
        </row>
        <row r="4988">
          <cell r="B4988" t="str">
            <v>AF.44443</v>
          </cell>
          <cell r="C4988" t="str">
            <v>BT töôøng thöôïng löu d &gt; 2m, vöõa BT ñaù 1x2 maùc 200, SN=14÷17cm</v>
          </cell>
          <cell r="D4988" t="str">
            <v>m³</v>
          </cell>
          <cell r="E4988">
            <v>1</v>
          </cell>
          <cell r="F4988">
            <v>467330</v>
          </cell>
          <cell r="G4988">
            <v>68436</v>
          </cell>
          <cell r="H4988">
            <v>41504</v>
          </cell>
        </row>
        <row r="4989">
          <cell r="B4989" t="str">
            <v>AF.44444</v>
          </cell>
          <cell r="C4989" t="str">
            <v>BT töôøng thöôïng löu d &gt; 2m, vöõa BT ñaù 1x2 maùc 250, SN=14÷17cm</v>
          </cell>
          <cell r="D4989" t="str">
            <v>m³</v>
          </cell>
          <cell r="E4989">
            <v>1</v>
          </cell>
          <cell r="F4989">
            <v>524778</v>
          </cell>
          <cell r="G4989">
            <v>68436</v>
          </cell>
          <cell r="H4989">
            <v>41504</v>
          </cell>
        </row>
        <row r="4990">
          <cell r="B4990" t="str">
            <v>AF.44445</v>
          </cell>
          <cell r="C4990" t="str">
            <v>BT töôøng thöôïng löu d &gt; 2m, vöõa BT ñaù 1x2 maùc 300, SN=14÷17cm</v>
          </cell>
          <cell r="D4990" t="str">
            <v>m³</v>
          </cell>
          <cell r="E4990">
            <v>1</v>
          </cell>
          <cell r="F4990">
            <v>561198</v>
          </cell>
          <cell r="G4990">
            <v>68436</v>
          </cell>
          <cell r="H4990">
            <v>41504</v>
          </cell>
        </row>
        <row r="4991">
          <cell r="B4991" t="str">
            <v>AF.44512</v>
          </cell>
          <cell r="C4991" t="str">
            <v>BT phía trong thaân ñaäp, vöõa BT ñaù 1x2 maùc 150, SN=6÷8cm</v>
          </cell>
          <cell r="D4991" t="str">
            <v>m³</v>
          </cell>
          <cell r="E4991">
            <v>1</v>
          </cell>
          <cell r="F4991">
            <v>406589</v>
          </cell>
          <cell r="G4991">
            <v>33547</v>
          </cell>
          <cell r="H4991">
            <v>36311</v>
          </cell>
        </row>
        <row r="4992">
          <cell r="B4992" t="str">
            <v>AF.44513</v>
          </cell>
          <cell r="C4992" t="str">
            <v>BT phía trong thaân ñaäp, vöõa BT ñaù 1x2 maùc 200, SN=14÷17cm</v>
          </cell>
          <cell r="D4992" t="str">
            <v>m³</v>
          </cell>
          <cell r="E4992">
            <v>1</v>
          </cell>
          <cell r="F4992">
            <v>459543</v>
          </cell>
          <cell r="G4992">
            <v>33547</v>
          </cell>
          <cell r="H4992">
            <v>36311</v>
          </cell>
        </row>
        <row r="4993">
          <cell r="B4993" t="str">
            <v>AF.44514</v>
          </cell>
          <cell r="C4993" t="str">
            <v>BT phía trong thaân ñaäp, vöõa BT ñaù 1x2 maùc 250, SN=14÷17cm</v>
          </cell>
          <cell r="D4993" t="str">
            <v>m³</v>
          </cell>
          <cell r="E4993">
            <v>1</v>
          </cell>
          <cell r="F4993">
            <v>517559</v>
          </cell>
          <cell r="G4993">
            <v>33547</v>
          </cell>
          <cell r="H4993">
            <v>36311</v>
          </cell>
        </row>
        <row r="4994">
          <cell r="B4994" t="str">
            <v>AF.44515</v>
          </cell>
          <cell r="C4994" t="str">
            <v>BT phía trong thaân ñaäp, vöõa BT ñaù 1x2 maùc 300, SN=14÷17cm</v>
          </cell>
          <cell r="D4994" t="str">
            <v>m³</v>
          </cell>
          <cell r="E4994">
            <v>1</v>
          </cell>
          <cell r="F4994">
            <v>554340</v>
          </cell>
          <cell r="G4994">
            <v>33547</v>
          </cell>
          <cell r="H4994">
            <v>36311</v>
          </cell>
        </row>
        <row r="4995">
          <cell r="B4995" t="str">
            <v>AF.44522</v>
          </cell>
          <cell r="C4995" t="str">
            <v>BT maët cong ñaäp traøn, vöõa BT ñaù 1x2 maùc 150, SN=6÷8cm</v>
          </cell>
          <cell r="D4995" t="str">
            <v>m³</v>
          </cell>
          <cell r="E4995">
            <v>1</v>
          </cell>
          <cell r="F4995">
            <v>406589</v>
          </cell>
          <cell r="G4995">
            <v>127360</v>
          </cell>
          <cell r="H4995">
            <v>41504</v>
          </cell>
        </row>
        <row r="4996">
          <cell r="B4996" t="str">
            <v>AF.44523</v>
          </cell>
          <cell r="C4996" t="str">
            <v>BT maët cong ñaäp traøn, vöõa BT ñaù 1x2 maùc 200, SN=14÷17cm</v>
          </cell>
          <cell r="D4996" t="str">
            <v>m³</v>
          </cell>
          <cell r="E4996">
            <v>1</v>
          </cell>
          <cell r="F4996">
            <v>459543</v>
          </cell>
          <cell r="G4996">
            <v>127360</v>
          </cell>
          <cell r="H4996">
            <v>41504</v>
          </cell>
        </row>
        <row r="4997">
          <cell r="B4997" t="str">
            <v>AF.44524</v>
          </cell>
          <cell r="C4997" t="str">
            <v>BT maët cong ñaäp traøn, vöõa BT ñaù 1x2 maùc 250, SN=14÷17cm</v>
          </cell>
          <cell r="D4997" t="str">
            <v>m³</v>
          </cell>
          <cell r="E4997">
            <v>1</v>
          </cell>
          <cell r="F4997">
            <v>517559</v>
          </cell>
          <cell r="G4997">
            <v>127360</v>
          </cell>
          <cell r="H4997">
            <v>41504</v>
          </cell>
        </row>
        <row r="4998">
          <cell r="B4998" t="str">
            <v>AF.44525</v>
          </cell>
          <cell r="C4998" t="str">
            <v>BT maët cong ñaäp traøn, vöõa BT ñaù 1x2 maùc 300, SN=14÷17cm</v>
          </cell>
          <cell r="D4998" t="str">
            <v>m³</v>
          </cell>
          <cell r="E4998">
            <v>1</v>
          </cell>
          <cell r="F4998">
            <v>554340</v>
          </cell>
          <cell r="G4998">
            <v>127360</v>
          </cell>
          <cell r="H4998">
            <v>41504</v>
          </cell>
        </row>
        <row r="4999">
          <cell r="B4999" t="str">
            <v>AF.44532</v>
          </cell>
          <cell r="C4999" t="str">
            <v>BT muõi phoùng, vöõa BT ñaù 1x2 maùc 150, SN=6÷8cm</v>
          </cell>
          <cell r="D4999" t="str">
            <v>m³</v>
          </cell>
          <cell r="E4999">
            <v>1</v>
          </cell>
          <cell r="F4999">
            <v>406589</v>
          </cell>
          <cell r="G4999">
            <v>72304</v>
          </cell>
          <cell r="H4999">
            <v>36311</v>
          </cell>
        </row>
        <row r="5000">
          <cell r="B5000" t="str">
            <v>AF.44533</v>
          </cell>
          <cell r="C5000" t="str">
            <v>BT muõi phoùng, vöõa BT ñaù 1x2 maùc 200, SN=14÷17cm</v>
          </cell>
          <cell r="D5000" t="str">
            <v>m³</v>
          </cell>
          <cell r="E5000">
            <v>1</v>
          </cell>
          <cell r="F5000">
            <v>459543</v>
          </cell>
          <cell r="G5000">
            <v>72304</v>
          </cell>
          <cell r="H5000">
            <v>36311</v>
          </cell>
        </row>
        <row r="5001">
          <cell r="B5001" t="str">
            <v>AF.44534</v>
          </cell>
          <cell r="C5001" t="str">
            <v>BT muõi phoùng, vöõa BT ñaù 1x2 maùc 250, SN=14÷17cm</v>
          </cell>
          <cell r="D5001" t="str">
            <v>m³</v>
          </cell>
          <cell r="E5001">
            <v>1</v>
          </cell>
          <cell r="F5001">
            <v>517559</v>
          </cell>
          <cell r="G5001">
            <v>72304</v>
          </cell>
          <cell r="H5001">
            <v>36311</v>
          </cell>
        </row>
        <row r="5002">
          <cell r="B5002" t="str">
            <v>AF.44535</v>
          </cell>
          <cell r="C5002" t="str">
            <v>BT muõi phoùng, vöõa BT ñaù 1x2 maùc 300, SN=14÷17cm</v>
          </cell>
          <cell r="D5002" t="str">
            <v>m³</v>
          </cell>
          <cell r="E5002">
            <v>1</v>
          </cell>
          <cell r="F5002">
            <v>554340</v>
          </cell>
          <cell r="G5002">
            <v>72304</v>
          </cell>
          <cell r="H5002">
            <v>36311</v>
          </cell>
        </row>
        <row r="5003">
          <cell r="B5003" t="str">
            <v>AF.44542</v>
          </cell>
          <cell r="C5003" t="str">
            <v>BT doác nöôùc, vöõa BT ñaù 1x2 maùc 150, SN=6÷8cm</v>
          </cell>
          <cell r="D5003" t="str">
            <v>m³</v>
          </cell>
          <cell r="E5003">
            <v>1</v>
          </cell>
          <cell r="F5003">
            <v>402603</v>
          </cell>
          <cell r="G5003">
            <v>60503</v>
          </cell>
          <cell r="H5003">
            <v>36311</v>
          </cell>
        </row>
        <row r="5004">
          <cell r="B5004" t="str">
            <v>AF.44543</v>
          </cell>
          <cell r="C5004" t="str">
            <v>BT doác nöôùc, vöõa BT ñaù 1x2 maùc 200, SN=14÷17cm</v>
          </cell>
          <cell r="D5004" t="str">
            <v>m³</v>
          </cell>
          <cell r="E5004">
            <v>1</v>
          </cell>
          <cell r="F5004">
            <v>455038</v>
          </cell>
          <cell r="G5004">
            <v>60503</v>
          </cell>
          <cell r="H5004">
            <v>36311</v>
          </cell>
        </row>
        <row r="5005">
          <cell r="B5005" t="str">
            <v>AF.44544</v>
          </cell>
          <cell r="C5005" t="str">
            <v>BT doác nöôùc, vöõa BT ñaù 1x2 maùc 250, SN=14÷17cm</v>
          </cell>
          <cell r="D5005" t="str">
            <v>m³</v>
          </cell>
          <cell r="E5005">
            <v>1</v>
          </cell>
          <cell r="F5005">
            <v>512485</v>
          </cell>
          <cell r="G5005">
            <v>60503</v>
          </cell>
          <cell r="H5005">
            <v>36311</v>
          </cell>
        </row>
        <row r="5006">
          <cell r="B5006" t="str">
            <v>AF.44545</v>
          </cell>
          <cell r="C5006" t="str">
            <v>BT doác nöôùc, vöõa BT ñaù 1x2 maùc 300, SN=14÷17cm</v>
          </cell>
          <cell r="D5006" t="str">
            <v>m³</v>
          </cell>
          <cell r="E5006">
            <v>1</v>
          </cell>
          <cell r="F5006">
            <v>548906</v>
          </cell>
          <cell r="G5006">
            <v>60503</v>
          </cell>
          <cell r="H5006">
            <v>36311</v>
          </cell>
        </row>
        <row r="5007">
          <cell r="B5007" t="str">
            <v>AF.44612</v>
          </cell>
          <cell r="C5007" t="str">
            <v>BT thaùp ñieàu aùp h &lt;= 25m, vöõa BT ñaù 1x2 maùc 150, SN=6÷8cm</v>
          </cell>
          <cell r="D5007" t="str">
            <v>m³</v>
          </cell>
          <cell r="E5007">
            <v>1</v>
          </cell>
          <cell r="F5007">
            <v>402603</v>
          </cell>
          <cell r="G5007">
            <v>168129</v>
          </cell>
          <cell r="H5007">
            <v>41504</v>
          </cell>
        </row>
        <row r="5008">
          <cell r="B5008" t="str">
            <v>AF.44613</v>
          </cell>
          <cell r="C5008" t="str">
            <v>BT thaùp ñieàu aùp h &lt;= 25m, vöõa BT ñaù 1x2 maùc 200, SN=14÷17cm</v>
          </cell>
          <cell r="D5008" t="str">
            <v>m³</v>
          </cell>
          <cell r="E5008">
            <v>1</v>
          </cell>
          <cell r="F5008">
            <v>455038</v>
          </cell>
          <cell r="G5008">
            <v>168129</v>
          </cell>
          <cell r="H5008">
            <v>41504</v>
          </cell>
        </row>
        <row r="5009">
          <cell r="B5009" t="str">
            <v>AF.44614</v>
          </cell>
          <cell r="C5009" t="str">
            <v>BT thaùp ñieàu aùp h &lt;= 25m, vöõa BT ñaù 1x2 maùc 250, SN=14÷17cm</v>
          </cell>
          <cell r="D5009" t="str">
            <v>m³</v>
          </cell>
          <cell r="E5009">
            <v>1</v>
          </cell>
          <cell r="F5009">
            <v>512485</v>
          </cell>
          <cell r="G5009">
            <v>168129</v>
          </cell>
          <cell r="H5009">
            <v>41504</v>
          </cell>
        </row>
        <row r="5010">
          <cell r="B5010" t="str">
            <v>AF.44615</v>
          </cell>
          <cell r="C5010" t="str">
            <v>BT thaùp ñieàu aùp h &lt;= 25m, vöõa BT ñaù 1x2 maùc 300, SN=14÷17cm</v>
          </cell>
          <cell r="D5010" t="str">
            <v>m³</v>
          </cell>
          <cell r="E5010">
            <v>1</v>
          </cell>
          <cell r="F5010">
            <v>548906</v>
          </cell>
          <cell r="G5010">
            <v>168129</v>
          </cell>
          <cell r="H5010">
            <v>41504</v>
          </cell>
        </row>
        <row r="5011">
          <cell r="B5011" t="str">
            <v>AF.44622</v>
          </cell>
          <cell r="C5011" t="str">
            <v>BT thaùp ñieàu aùp h &gt; 25m, vöõa BT ñaù 1x2 maùc 150, SN=6÷8cm</v>
          </cell>
          <cell r="D5011" t="str">
            <v>m³</v>
          </cell>
          <cell r="E5011">
            <v>1</v>
          </cell>
          <cell r="F5011">
            <v>402603</v>
          </cell>
          <cell r="G5011">
            <v>188258</v>
          </cell>
          <cell r="H5011">
            <v>46935</v>
          </cell>
        </row>
        <row r="5012">
          <cell r="B5012" t="str">
            <v>AF.44623</v>
          </cell>
          <cell r="C5012" t="str">
            <v>BT thaùp ñieàu aùp h &gt; 25m, vöõa BT ñaù 1x2 maùc 200, SN=14÷17cm</v>
          </cell>
          <cell r="D5012" t="str">
            <v>m³</v>
          </cell>
          <cell r="E5012">
            <v>1</v>
          </cell>
          <cell r="F5012">
            <v>455038</v>
          </cell>
          <cell r="G5012">
            <v>188258</v>
          </cell>
          <cell r="H5012">
            <v>46935</v>
          </cell>
        </row>
        <row r="5013">
          <cell r="B5013" t="str">
            <v>AF.44624</v>
          </cell>
          <cell r="C5013" t="str">
            <v>BT thaùp ñieàu aùp h &gt; 25m, vöõa BT ñaù 1x2 maùc 250, SN=14÷17cm</v>
          </cell>
          <cell r="D5013" t="str">
            <v>m³</v>
          </cell>
          <cell r="E5013">
            <v>1</v>
          </cell>
          <cell r="F5013">
            <v>512485</v>
          </cell>
          <cell r="G5013">
            <v>188258</v>
          </cell>
          <cell r="H5013">
            <v>46935</v>
          </cell>
        </row>
        <row r="5014">
          <cell r="B5014" t="str">
            <v>AF.44625</v>
          </cell>
          <cell r="C5014" t="str">
            <v>BT thaùp ñieàu aùp h &gt; 25m, vöõa BT ñaù 1x2 maùc 300, SN=14÷17cm</v>
          </cell>
          <cell r="D5014" t="str">
            <v>m³</v>
          </cell>
          <cell r="E5014">
            <v>1</v>
          </cell>
          <cell r="F5014">
            <v>548906</v>
          </cell>
          <cell r="G5014">
            <v>188258</v>
          </cell>
          <cell r="H5014">
            <v>46935</v>
          </cell>
        </row>
        <row r="5015">
          <cell r="B5015" t="str">
            <v>AF.44712</v>
          </cell>
          <cell r="C5015" t="str">
            <v>BT moá ñôõ, moá neùo ñöôøng oáng aùp löïc, vöõa BT ñaù 1x2 maùc 150, SN=6÷8cm</v>
          </cell>
          <cell r="D5015" t="str">
            <v>m³</v>
          </cell>
          <cell r="E5015">
            <v>1</v>
          </cell>
          <cell r="F5015">
            <v>402603</v>
          </cell>
          <cell r="G5015">
            <v>78145</v>
          </cell>
          <cell r="H5015">
            <v>41504</v>
          </cell>
        </row>
        <row r="5016">
          <cell r="B5016" t="str">
            <v>AF.44713</v>
          </cell>
          <cell r="C5016" t="str">
            <v>BT moá ñôõ, moá neùo ñöôøng oáng aùp löïc, vöõa BT ñaù 1x2 maùc 200, SN=14÷17cm</v>
          </cell>
          <cell r="D5016" t="str">
            <v>m³</v>
          </cell>
          <cell r="E5016">
            <v>1</v>
          </cell>
          <cell r="F5016">
            <v>455038</v>
          </cell>
          <cell r="G5016">
            <v>78145</v>
          </cell>
          <cell r="H5016">
            <v>41504</v>
          </cell>
        </row>
        <row r="5017">
          <cell r="B5017" t="str">
            <v>AF.44714</v>
          </cell>
          <cell r="C5017" t="str">
            <v>BT moá ñôõ, moá neùo ñöôøng oáng aùp löïc, vöõa BT ñaù 1x2 maùc 250, SN=14÷17cm</v>
          </cell>
          <cell r="D5017" t="str">
            <v>m³</v>
          </cell>
          <cell r="E5017">
            <v>1</v>
          </cell>
          <cell r="F5017">
            <v>512485</v>
          </cell>
          <cell r="G5017">
            <v>78145</v>
          </cell>
          <cell r="H5017">
            <v>41504</v>
          </cell>
        </row>
        <row r="5018">
          <cell r="B5018" t="str">
            <v>AF.44715</v>
          </cell>
          <cell r="C5018" t="str">
            <v>BT moá ñôõ, moá neùo ñöôøng oáng aùp löïc, vöõa BT ñaù 1x2 maùc 300, SN=14÷17cm</v>
          </cell>
          <cell r="D5018" t="str">
            <v>m³</v>
          </cell>
          <cell r="E5018">
            <v>1</v>
          </cell>
          <cell r="F5018">
            <v>548906</v>
          </cell>
          <cell r="G5018">
            <v>78145</v>
          </cell>
          <cell r="H5018">
            <v>41504</v>
          </cell>
        </row>
        <row r="5019">
          <cell r="B5019" t="str">
            <v>AF.44722</v>
          </cell>
          <cell r="C5019" t="str">
            <v>BT boïc ñöôøng oáng theùp aùp löïc, vöõa BT ñaù 1x2 maùc 150, SN=6÷8cm</v>
          </cell>
          <cell r="D5019" t="str">
            <v>m³</v>
          </cell>
          <cell r="E5019">
            <v>1</v>
          </cell>
          <cell r="F5019">
            <v>473897</v>
          </cell>
          <cell r="G5019">
            <v>104154</v>
          </cell>
          <cell r="H5019">
            <v>41504</v>
          </cell>
        </row>
        <row r="5020">
          <cell r="B5020" t="str">
            <v>AF.44723</v>
          </cell>
          <cell r="C5020" t="str">
            <v>BT boïc ñöôøng oáng theùp aùp löïc, vöõa BT ñaù 1x2 maùc 200, SN=14÷17cm</v>
          </cell>
          <cell r="D5020" t="str">
            <v>m³</v>
          </cell>
          <cell r="E5020">
            <v>1</v>
          </cell>
          <cell r="F5020">
            <v>526331</v>
          </cell>
          <cell r="G5020">
            <v>104154</v>
          </cell>
          <cell r="H5020">
            <v>41504</v>
          </cell>
        </row>
        <row r="5021">
          <cell r="B5021" t="str">
            <v>AF.44724</v>
          </cell>
          <cell r="C5021" t="str">
            <v>BT boïc ñöôøng oáng theùp aùp löïc, vöõa BT ñaù 1x2 maùc 250, SN=14÷17cm</v>
          </cell>
          <cell r="D5021" t="str">
            <v>m³</v>
          </cell>
          <cell r="E5021">
            <v>1</v>
          </cell>
          <cell r="F5021">
            <v>583779</v>
          </cell>
          <cell r="G5021">
            <v>104154</v>
          </cell>
          <cell r="H5021">
            <v>41504</v>
          </cell>
        </row>
        <row r="5022">
          <cell r="B5022" t="str">
            <v>AF.44725</v>
          </cell>
          <cell r="C5022" t="str">
            <v>BT boïc ñöôøng oáng theùp aùp löïc, vöõa BT ñaù 1x2 maùc 300, SN=14÷17cm</v>
          </cell>
          <cell r="D5022" t="str">
            <v>m³</v>
          </cell>
          <cell r="E5022">
            <v>1</v>
          </cell>
          <cell r="F5022">
            <v>620199</v>
          </cell>
          <cell r="G5022">
            <v>104154</v>
          </cell>
          <cell r="H5022">
            <v>41504</v>
          </cell>
        </row>
        <row r="5023">
          <cell r="B5023" t="str">
            <v>AF.44732</v>
          </cell>
          <cell r="C5023" t="str">
            <v>BT beä ñôõ maùy phaùt, vöõa BT ñaù 1x2 maùc 150, SN=6÷8cm</v>
          </cell>
          <cell r="D5023" t="str">
            <v>m³</v>
          </cell>
          <cell r="E5023">
            <v>1</v>
          </cell>
          <cell r="F5023">
            <v>406589</v>
          </cell>
          <cell r="G5023">
            <v>102369</v>
          </cell>
          <cell r="H5023">
            <v>41504</v>
          </cell>
        </row>
        <row r="5024">
          <cell r="B5024" t="str">
            <v>AF.44733</v>
          </cell>
          <cell r="C5024" t="str">
            <v>BT beä ñôõ maùy phaùt, vöõa BT ñaù 1x2 maùc 200, SN=14÷17cm</v>
          </cell>
          <cell r="D5024" t="str">
            <v>m³</v>
          </cell>
          <cell r="E5024">
            <v>1</v>
          </cell>
          <cell r="F5024">
            <v>459543</v>
          </cell>
          <cell r="G5024">
            <v>102369</v>
          </cell>
          <cell r="H5024">
            <v>41504</v>
          </cell>
        </row>
        <row r="5025">
          <cell r="B5025" t="str">
            <v>AF.44734</v>
          </cell>
          <cell r="C5025" t="str">
            <v>BT beä ñôõ maùy phaùt, vöõa BT ñaù 1x2 maùc 250, SN=14÷17cm</v>
          </cell>
          <cell r="D5025" t="str">
            <v>m³</v>
          </cell>
          <cell r="E5025">
            <v>1</v>
          </cell>
          <cell r="F5025">
            <v>517559</v>
          </cell>
          <cell r="G5025">
            <v>102369</v>
          </cell>
          <cell r="H5025">
            <v>41504</v>
          </cell>
        </row>
        <row r="5026">
          <cell r="B5026" t="str">
            <v>AF.44735</v>
          </cell>
          <cell r="C5026" t="str">
            <v>BT beä ñôõ maùy phaùt, vöõa BT ñaù 1x2 maùc 300, SN=14÷17cm</v>
          </cell>
          <cell r="D5026" t="str">
            <v>m³</v>
          </cell>
          <cell r="E5026">
            <v>1</v>
          </cell>
          <cell r="F5026">
            <v>554340</v>
          </cell>
          <cell r="G5026">
            <v>102369</v>
          </cell>
          <cell r="H5026">
            <v>41504</v>
          </cell>
        </row>
        <row r="5027">
          <cell r="B5027" t="str">
            <v>AF.44742</v>
          </cell>
          <cell r="C5027" t="str">
            <v>BT maùi keânh maùi hoá xoùi, vöõa BT ñaù 1x2 maùc 150, SN=6÷8cm</v>
          </cell>
          <cell r="D5027" t="str">
            <v>m³</v>
          </cell>
          <cell r="E5027">
            <v>1</v>
          </cell>
          <cell r="F5027">
            <v>402603</v>
          </cell>
          <cell r="G5027">
            <v>76522</v>
          </cell>
          <cell r="H5027">
            <v>41504</v>
          </cell>
        </row>
        <row r="5028">
          <cell r="B5028" t="str">
            <v>AF.44743</v>
          </cell>
          <cell r="C5028" t="str">
            <v>BT maùi keânh maùi hoá xoùi, vöõa BT ñaù 1x2 maùc 200, SN=14÷17cm</v>
          </cell>
          <cell r="D5028" t="str">
            <v>m³</v>
          </cell>
          <cell r="E5028">
            <v>1</v>
          </cell>
          <cell r="F5028">
            <v>455038</v>
          </cell>
          <cell r="G5028">
            <v>76522</v>
          </cell>
          <cell r="H5028">
            <v>41504</v>
          </cell>
        </row>
        <row r="5029">
          <cell r="B5029" t="str">
            <v>AF.44744</v>
          </cell>
          <cell r="C5029" t="str">
            <v>BT maùi keânh maùi hoá xoùi, vöõa BT ñaù 1x2 maùc 250, SN=14÷17cm</v>
          </cell>
          <cell r="D5029" t="str">
            <v>m³</v>
          </cell>
          <cell r="E5029">
            <v>1</v>
          </cell>
          <cell r="F5029">
            <v>512485</v>
          </cell>
          <cell r="G5029">
            <v>76522</v>
          </cell>
          <cell r="H5029">
            <v>41504</v>
          </cell>
        </row>
        <row r="5030">
          <cell r="B5030" t="str">
            <v>AF.44745</v>
          </cell>
          <cell r="C5030" t="str">
            <v>BT maùi keânh maùi hoá xoùi, vöõa BT ñaù 1x2 maùc 300, SN=14÷17cm</v>
          </cell>
          <cell r="D5030" t="str">
            <v>m³</v>
          </cell>
          <cell r="E5030">
            <v>1</v>
          </cell>
          <cell r="F5030">
            <v>548906</v>
          </cell>
          <cell r="G5030">
            <v>76522</v>
          </cell>
          <cell r="H5030">
            <v>41504</v>
          </cell>
        </row>
        <row r="5031">
          <cell r="B5031" t="str">
            <v>AF.44752</v>
          </cell>
          <cell r="C5031" t="str">
            <v>BT buoàng xoaén, vöõa BT ñaù 1x2 maùc 150, SN=6÷8cm</v>
          </cell>
          <cell r="D5031" t="str">
            <v>m³</v>
          </cell>
          <cell r="E5031">
            <v>1</v>
          </cell>
          <cell r="F5031">
            <v>445307</v>
          </cell>
          <cell r="G5031">
            <v>124985</v>
          </cell>
          <cell r="H5031">
            <v>41504</v>
          </cell>
        </row>
        <row r="5032">
          <cell r="B5032" t="str">
            <v>AF.44753</v>
          </cell>
          <cell r="C5032" t="str">
            <v>BT buoàng xoaén, vöõa BT ñaù 1x2 maùc 200, SN=14÷17cm</v>
          </cell>
          <cell r="D5032" t="str">
            <v>m³</v>
          </cell>
          <cell r="E5032">
            <v>1</v>
          </cell>
          <cell r="F5032">
            <v>497742</v>
          </cell>
          <cell r="G5032">
            <v>124985</v>
          </cell>
          <cell r="H5032">
            <v>41504</v>
          </cell>
        </row>
        <row r="5033">
          <cell r="B5033" t="str">
            <v>AF.44754</v>
          </cell>
          <cell r="C5033" t="str">
            <v>BT buoàng xoaén, vöõa BT ñaù 1x2 maùc 250, SN=14÷17cm</v>
          </cell>
          <cell r="D5033" t="str">
            <v>m³</v>
          </cell>
          <cell r="E5033">
            <v>1</v>
          </cell>
          <cell r="F5033">
            <v>555189</v>
          </cell>
          <cell r="G5033">
            <v>124985</v>
          </cell>
          <cell r="H5033">
            <v>41504</v>
          </cell>
        </row>
        <row r="5034">
          <cell r="B5034" t="str">
            <v>AF.44755</v>
          </cell>
          <cell r="C5034" t="str">
            <v>BT buoàng xoaén, vöõa BT ñaù 1x2 maùc 300, SN=14÷17cm</v>
          </cell>
          <cell r="D5034" t="str">
            <v>m³</v>
          </cell>
          <cell r="E5034">
            <v>1</v>
          </cell>
          <cell r="F5034">
            <v>591610</v>
          </cell>
          <cell r="G5034">
            <v>124985</v>
          </cell>
          <cell r="H5034">
            <v>41504</v>
          </cell>
        </row>
        <row r="5035">
          <cell r="B5035" t="str">
            <v>AF.44762</v>
          </cell>
          <cell r="C5035" t="str">
            <v>BT oáng huùt, vöõa BT ñaù 1x2 maùc 150, SN=6÷8cm</v>
          </cell>
          <cell r="D5035" t="str">
            <v>m³</v>
          </cell>
          <cell r="E5035">
            <v>1</v>
          </cell>
          <cell r="F5035">
            <v>445307</v>
          </cell>
          <cell r="G5035">
            <v>102879</v>
          </cell>
          <cell r="H5035">
            <v>41504</v>
          </cell>
        </row>
        <row r="5036">
          <cell r="B5036" t="str">
            <v>AF.44763</v>
          </cell>
          <cell r="C5036" t="str">
            <v>BT oáng huùt, vöõa BT ñaù 1x2 maùc 200, SN=14÷17cm</v>
          </cell>
          <cell r="D5036" t="str">
            <v>m³</v>
          </cell>
          <cell r="E5036">
            <v>1</v>
          </cell>
          <cell r="F5036">
            <v>497742</v>
          </cell>
          <cell r="G5036">
            <v>102879</v>
          </cell>
          <cell r="H5036">
            <v>41504</v>
          </cell>
        </row>
        <row r="5037">
          <cell r="B5037" t="str">
            <v>AF.44764</v>
          </cell>
          <cell r="C5037" t="str">
            <v>BT oáng huùt, vöõa BT ñaù 1x2 maùc 250, SN=14÷17cm</v>
          </cell>
          <cell r="D5037" t="str">
            <v>m³</v>
          </cell>
          <cell r="E5037">
            <v>1</v>
          </cell>
          <cell r="F5037">
            <v>555189</v>
          </cell>
          <cell r="G5037">
            <v>102879</v>
          </cell>
          <cell r="H5037">
            <v>41504</v>
          </cell>
        </row>
        <row r="5038">
          <cell r="B5038" t="str">
            <v>AF.44765</v>
          </cell>
          <cell r="C5038" t="str">
            <v>BT oáng huùt, vöõa BT ñaù 1x2 maùc 300, SN=14÷17cm</v>
          </cell>
          <cell r="D5038" t="str">
            <v>m³</v>
          </cell>
          <cell r="E5038">
            <v>1</v>
          </cell>
          <cell r="F5038">
            <v>591610</v>
          </cell>
          <cell r="G5038">
            <v>102879</v>
          </cell>
          <cell r="H5038">
            <v>41504</v>
          </cell>
        </row>
        <row r="5039">
          <cell r="B5039" t="str">
            <v>AF.44772</v>
          </cell>
          <cell r="C5039" t="str">
            <v>BT saøn daày &gt;= 30cm, vöõa BT ñaù 1x2 maùc 150, SN=6÷8cm</v>
          </cell>
          <cell r="D5039" t="str">
            <v>m³</v>
          </cell>
          <cell r="E5039">
            <v>1</v>
          </cell>
          <cell r="F5039">
            <v>402603</v>
          </cell>
          <cell r="G5039">
            <v>62358</v>
          </cell>
          <cell r="H5039">
            <v>41504</v>
          </cell>
        </row>
        <row r="5040">
          <cell r="B5040" t="str">
            <v>AF.44773</v>
          </cell>
          <cell r="C5040" t="str">
            <v>BT saøn daày &gt;= 30cm, vöõa BT ñaù 1x2 maùc 200, SN=14÷17cm</v>
          </cell>
          <cell r="D5040" t="str">
            <v>m³</v>
          </cell>
          <cell r="E5040">
            <v>1</v>
          </cell>
          <cell r="F5040">
            <v>455038</v>
          </cell>
          <cell r="G5040">
            <v>62358</v>
          </cell>
          <cell r="H5040">
            <v>41504</v>
          </cell>
        </row>
        <row r="5041">
          <cell r="B5041" t="str">
            <v>AF.44774</v>
          </cell>
          <cell r="C5041" t="str">
            <v>BT saøn daày &gt;= 30cm, vöõa BT ñaù 1x2 maùc 250, SN=14÷17cm</v>
          </cell>
          <cell r="D5041" t="str">
            <v>m³</v>
          </cell>
          <cell r="E5041">
            <v>1</v>
          </cell>
          <cell r="F5041">
            <v>512485</v>
          </cell>
          <cell r="G5041">
            <v>62358</v>
          </cell>
          <cell r="H5041">
            <v>41504</v>
          </cell>
        </row>
        <row r="5042">
          <cell r="B5042" t="str">
            <v>AF.44775</v>
          </cell>
          <cell r="C5042" t="str">
            <v>BT saøn daày &gt;= 30cm, vöõa BT ñaù 1x2 maùc 300, SN=14÷17cm</v>
          </cell>
          <cell r="D5042" t="str">
            <v>m³</v>
          </cell>
          <cell r="E5042">
            <v>1</v>
          </cell>
          <cell r="F5042">
            <v>548906</v>
          </cell>
          <cell r="G5042">
            <v>62358</v>
          </cell>
          <cell r="H5042">
            <v>41504</v>
          </cell>
        </row>
        <row r="5044">
          <cell r="B5044" t="str">
            <v>AF.61110</v>
          </cell>
          <cell r="C5044" t="str">
            <v>Coát theùp moùng Þ&lt;=10mm</v>
          </cell>
          <cell r="D5044" t="str">
            <v>taán</v>
          </cell>
          <cell r="E5044">
            <v>1</v>
          </cell>
          <cell r="F5044">
            <v>7518570</v>
          </cell>
          <cell r="G5044">
            <v>446766</v>
          </cell>
          <cell r="H5044">
            <v>21982</v>
          </cell>
        </row>
        <row r="5045">
          <cell r="B5045" t="str">
            <v>AF.61120</v>
          </cell>
          <cell r="C5045" t="str">
            <v>Coát theùp moùng , 10mm&lt; Þ &lt;=18mm</v>
          </cell>
          <cell r="D5045" t="str">
            <v>taán</v>
          </cell>
          <cell r="E5045">
            <v>1</v>
          </cell>
          <cell r="F5045">
            <v>7801540</v>
          </cell>
          <cell r="G5045">
            <v>329155</v>
          </cell>
          <cell r="H5045">
            <v>134764</v>
          </cell>
        </row>
        <row r="5046">
          <cell r="B5046" t="str">
            <v>AF.61130</v>
          </cell>
          <cell r="C5046" t="str">
            <v>Coát theùp moùng Þ&gt;18mm</v>
          </cell>
          <cell r="D5046" t="str">
            <v>taán</v>
          </cell>
          <cell r="E5046">
            <v>1</v>
          </cell>
          <cell r="F5046">
            <v>7754830</v>
          </cell>
          <cell r="G5046">
            <v>250615</v>
          </cell>
          <cell r="H5046">
            <v>141665</v>
          </cell>
        </row>
        <row r="5047">
          <cell r="B5047" t="str">
            <v>AF.61210</v>
          </cell>
          <cell r="C5047" t="str">
            <v>Coát theùp beä maùy Þ&lt;=10mm</v>
          </cell>
          <cell r="D5047" t="str">
            <v>taán</v>
          </cell>
          <cell r="E5047">
            <v>1</v>
          </cell>
          <cell r="F5047">
            <v>7518570</v>
          </cell>
          <cell r="G5047">
            <v>510703</v>
          </cell>
          <cell r="H5047">
            <v>21982</v>
          </cell>
        </row>
        <row r="5048">
          <cell r="B5048" t="str">
            <v>AF.61220</v>
          </cell>
          <cell r="C5048" t="str">
            <v>Coát theùp beä maùy , 10mm&lt; Þ &lt;=18mm</v>
          </cell>
          <cell r="D5048" t="str">
            <v>taán</v>
          </cell>
          <cell r="E5048">
            <v>1</v>
          </cell>
          <cell r="F5048">
            <v>7802710</v>
          </cell>
          <cell r="G5048">
            <v>397827</v>
          </cell>
          <cell r="H5048">
            <v>138949</v>
          </cell>
        </row>
        <row r="5049">
          <cell r="B5049" t="str">
            <v>AF.61230</v>
          </cell>
          <cell r="C5049" t="str">
            <v>Coát theùp beä maùy Þ&gt;18mm</v>
          </cell>
          <cell r="D5049" t="str">
            <v>taán</v>
          </cell>
          <cell r="E5049">
            <v>1</v>
          </cell>
          <cell r="F5049">
            <v>7754830</v>
          </cell>
          <cell r="G5049">
            <v>309027</v>
          </cell>
          <cell r="H5049">
            <v>141665</v>
          </cell>
        </row>
        <row r="5050">
          <cell r="B5050" t="str">
            <v>AF.61311</v>
          </cell>
          <cell r="C5050" t="str">
            <v>Coát theùp töôøng, Þ&lt;=10mm, h &lt;=4m</v>
          </cell>
          <cell r="D5050" t="str">
            <v>taán</v>
          </cell>
          <cell r="E5050">
            <v>1</v>
          </cell>
          <cell r="F5050">
            <v>7518570</v>
          </cell>
          <cell r="G5050">
            <v>537935</v>
          </cell>
          <cell r="H5050">
            <v>21982</v>
          </cell>
        </row>
        <row r="5051">
          <cell r="B5051" t="str">
            <v>AF.61312</v>
          </cell>
          <cell r="C5051" t="str">
            <v>Coát theùp töôøng, Þ&lt;=10mm, h &gt;4 ñeán &lt;=16m</v>
          </cell>
          <cell r="D5051" t="str">
            <v>taán</v>
          </cell>
          <cell r="E5051">
            <v>1</v>
          </cell>
          <cell r="F5051">
            <v>7518570</v>
          </cell>
          <cell r="G5051">
            <v>557274</v>
          </cell>
          <cell r="H5051">
            <v>26536</v>
          </cell>
        </row>
        <row r="5052">
          <cell r="B5052" t="str">
            <v>AF.61313</v>
          </cell>
          <cell r="C5052" t="str">
            <v>Coát theùp töôøng, Þ&lt;=10mm, 16m &lt;h&lt;=50m</v>
          </cell>
          <cell r="D5052" t="str">
            <v>taán</v>
          </cell>
          <cell r="E5052">
            <v>1</v>
          </cell>
          <cell r="F5052">
            <v>7518570</v>
          </cell>
          <cell r="G5052">
            <v>612923</v>
          </cell>
          <cell r="H5052">
            <v>75818</v>
          </cell>
        </row>
        <row r="5053">
          <cell r="B5053" t="str">
            <v>AF.61314</v>
          </cell>
          <cell r="C5053" t="str">
            <v>Coát theùp töôøng, Þ&lt;=10mm, h &gt;50m</v>
          </cell>
          <cell r="D5053" t="str">
            <v>taán</v>
          </cell>
          <cell r="E5053">
            <v>1</v>
          </cell>
          <cell r="F5053">
            <v>7518570</v>
          </cell>
          <cell r="G5053">
            <v>640549</v>
          </cell>
          <cell r="H5053">
            <v>94703</v>
          </cell>
        </row>
        <row r="5054">
          <cell r="B5054" t="str">
            <v>AF.61321</v>
          </cell>
          <cell r="C5054" t="str">
            <v>Coát theùp töôøng, 10mm&lt; Þ &lt;=18mm, h &lt;=4m</v>
          </cell>
          <cell r="D5054" t="str">
            <v>taán</v>
          </cell>
          <cell r="E5054">
            <v>1</v>
          </cell>
          <cell r="F5054">
            <v>7801540</v>
          </cell>
          <cell r="G5054">
            <v>440846</v>
          </cell>
          <cell r="H5054">
            <v>134764</v>
          </cell>
        </row>
        <row r="5055">
          <cell r="B5055" t="str">
            <v>AF.61322</v>
          </cell>
          <cell r="C5055" t="str">
            <v>Coát theùp töôøng, 10mm&lt; Þ &lt;=18mm, h &gt;4 ñeán &lt;=16m</v>
          </cell>
          <cell r="D5055" t="str">
            <v>taán</v>
          </cell>
          <cell r="E5055">
            <v>1</v>
          </cell>
          <cell r="F5055">
            <v>7801540</v>
          </cell>
          <cell r="G5055">
            <v>481497</v>
          </cell>
          <cell r="H5055">
            <v>141575</v>
          </cell>
        </row>
        <row r="5056">
          <cell r="B5056" t="str">
            <v>AF.61323</v>
          </cell>
          <cell r="C5056" t="str">
            <v>Coát theùp töôøng, 10mm&lt; Þ &lt;=18mm, 16m &lt;h&lt;=50m</v>
          </cell>
          <cell r="D5056" t="str">
            <v>taán</v>
          </cell>
          <cell r="E5056">
            <v>1</v>
          </cell>
          <cell r="F5056">
            <v>7801540</v>
          </cell>
          <cell r="G5056">
            <v>529647</v>
          </cell>
          <cell r="H5056">
            <v>185135</v>
          </cell>
        </row>
        <row r="5057">
          <cell r="B5057" t="str">
            <v>AF.61324</v>
          </cell>
          <cell r="C5057" t="str">
            <v>Coát theùp töôøng, 10mm&lt; Þ &lt;=18mm, h &gt;50m</v>
          </cell>
          <cell r="D5057" t="str">
            <v>taán</v>
          </cell>
          <cell r="E5057">
            <v>1</v>
          </cell>
          <cell r="F5057">
            <v>7801540</v>
          </cell>
          <cell r="G5057">
            <v>552538</v>
          </cell>
          <cell r="H5057">
            <v>202513</v>
          </cell>
        </row>
        <row r="5058">
          <cell r="B5058" t="str">
            <v>AF.61331</v>
          </cell>
          <cell r="C5058" t="str">
            <v>Coát theùp töôøng, Þ&gt;18mm, h &lt;=4m</v>
          </cell>
          <cell r="D5058" t="str">
            <v>taán</v>
          </cell>
          <cell r="E5058">
            <v>1</v>
          </cell>
          <cell r="F5058">
            <v>7754830</v>
          </cell>
          <cell r="G5058">
            <v>359150</v>
          </cell>
          <cell r="H5058">
            <v>141665</v>
          </cell>
        </row>
        <row r="5059">
          <cell r="B5059" t="str">
            <v>AF.61332</v>
          </cell>
          <cell r="C5059" t="str">
            <v>Coát theùp töôøng, Þ&gt;18mm, h &gt;4 ñeán &lt;=16m</v>
          </cell>
          <cell r="D5059" t="str">
            <v>taán</v>
          </cell>
          <cell r="E5059">
            <v>1</v>
          </cell>
          <cell r="F5059">
            <v>7754830</v>
          </cell>
          <cell r="G5059">
            <v>402169</v>
          </cell>
          <cell r="H5059">
            <v>148614</v>
          </cell>
        </row>
        <row r="5060">
          <cell r="B5060" t="str">
            <v>AF.61333</v>
          </cell>
          <cell r="C5060" t="str">
            <v>Coát theùp töôøng, Þ&gt;18mm, 16m &lt;h&lt;=50m</v>
          </cell>
          <cell r="D5060" t="str">
            <v>taán</v>
          </cell>
          <cell r="E5060">
            <v>1</v>
          </cell>
          <cell r="F5060">
            <v>7754830</v>
          </cell>
          <cell r="G5060">
            <v>442030</v>
          </cell>
          <cell r="H5060">
            <v>186453</v>
          </cell>
        </row>
        <row r="5061">
          <cell r="B5061" t="str">
            <v>AF.61334</v>
          </cell>
          <cell r="C5061" t="str">
            <v>Coát theùp töôøng, Þ&gt;18mm, h &gt;50m</v>
          </cell>
          <cell r="D5061" t="str">
            <v>taán</v>
          </cell>
          <cell r="E5061">
            <v>1</v>
          </cell>
          <cell r="F5061">
            <v>7754830</v>
          </cell>
          <cell r="G5061">
            <v>462553</v>
          </cell>
          <cell r="H5061">
            <v>204733</v>
          </cell>
        </row>
        <row r="5062">
          <cell r="B5062" t="str">
            <v>AF.61411</v>
          </cell>
          <cell r="C5062" t="str">
            <v>Coát theùp coät, truï h &lt;=4m, Þ&lt;=10mm</v>
          </cell>
          <cell r="D5062" t="str">
            <v>taán</v>
          </cell>
          <cell r="E5062">
            <v>1</v>
          </cell>
          <cell r="F5062">
            <v>7518570</v>
          </cell>
          <cell r="G5062">
            <v>587269</v>
          </cell>
          <cell r="H5062">
            <v>21982</v>
          </cell>
        </row>
        <row r="5063">
          <cell r="B5063" t="str">
            <v>AF.61412</v>
          </cell>
          <cell r="C5063" t="str">
            <v>Coát theùp coät, truï h &gt;4m ñeán &lt;=16, Þ&lt;=10mm</v>
          </cell>
          <cell r="D5063" t="str">
            <v>taán</v>
          </cell>
          <cell r="E5063">
            <v>1</v>
          </cell>
          <cell r="F5063">
            <v>7518570</v>
          </cell>
          <cell r="G5063">
            <v>602266</v>
          </cell>
          <cell r="H5063">
            <v>26536</v>
          </cell>
        </row>
        <row r="5064">
          <cell r="B5064" t="str">
            <v>AF.61413</v>
          </cell>
          <cell r="C5064" t="str">
            <v>Coát theùp coät, truï h &gt;16 ñeán &lt;50m, Þ&lt;=10mm</v>
          </cell>
          <cell r="D5064" t="str">
            <v>taán</v>
          </cell>
          <cell r="E5064">
            <v>1</v>
          </cell>
          <cell r="F5064">
            <v>7518570</v>
          </cell>
          <cell r="G5064">
            <v>662256</v>
          </cell>
          <cell r="H5064">
            <v>79632</v>
          </cell>
        </row>
        <row r="5065">
          <cell r="B5065" t="str">
            <v>AF.61414</v>
          </cell>
          <cell r="C5065" t="str">
            <v>Coát theùp coät, truï h &gt;50m, Þ&lt;=10mm</v>
          </cell>
          <cell r="D5065" t="str">
            <v>taán</v>
          </cell>
          <cell r="E5065">
            <v>1</v>
          </cell>
          <cell r="F5065">
            <v>7518570</v>
          </cell>
          <cell r="G5065">
            <v>692646</v>
          </cell>
          <cell r="H5065">
            <v>99522</v>
          </cell>
        </row>
        <row r="5066">
          <cell r="B5066" t="str">
            <v>AF.61421</v>
          </cell>
          <cell r="C5066" t="str">
            <v>Coát theùp coät, truï h &lt;=4m, 10mm&lt; Þ &lt;=18mm</v>
          </cell>
          <cell r="D5066" t="str">
            <v>taán</v>
          </cell>
          <cell r="E5066">
            <v>1</v>
          </cell>
          <cell r="F5066">
            <v>7802710</v>
          </cell>
          <cell r="G5066">
            <v>395459</v>
          </cell>
          <cell r="H5066">
            <v>138949</v>
          </cell>
        </row>
        <row r="5067">
          <cell r="B5067" t="str">
            <v>AF.61422</v>
          </cell>
          <cell r="C5067" t="str">
            <v>Coát theùp coät, truï h &gt;4m ñeán &lt;=16, 10mm&lt; Þ &lt;=18mm</v>
          </cell>
          <cell r="D5067" t="str">
            <v>taán</v>
          </cell>
          <cell r="E5067">
            <v>1</v>
          </cell>
          <cell r="F5067">
            <v>7802710</v>
          </cell>
          <cell r="G5067">
            <v>402169</v>
          </cell>
          <cell r="H5067">
            <v>145843</v>
          </cell>
        </row>
        <row r="5068">
          <cell r="B5068" t="str">
            <v>AF.61423</v>
          </cell>
          <cell r="C5068" t="str">
            <v>Coát theùp coät, truï h &gt;16 ñeán &lt;50m, 10mm&lt; Þ &lt;=18mm</v>
          </cell>
          <cell r="D5068" t="str">
            <v>taán</v>
          </cell>
          <cell r="E5068">
            <v>1</v>
          </cell>
          <cell r="F5068">
            <v>7802710</v>
          </cell>
          <cell r="G5068">
            <v>442425</v>
          </cell>
          <cell r="H5068">
            <v>189403</v>
          </cell>
        </row>
        <row r="5069">
          <cell r="B5069" t="str">
            <v>AF.61424</v>
          </cell>
          <cell r="C5069" t="str">
            <v>Coát theùp coät, truï h &gt;50m, 10mm&lt; Þ &lt;=18mm</v>
          </cell>
          <cell r="D5069" t="str">
            <v>taán</v>
          </cell>
          <cell r="E5069">
            <v>1</v>
          </cell>
          <cell r="F5069">
            <v>7802710</v>
          </cell>
          <cell r="G5069">
            <v>462553</v>
          </cell>
          <cell r="H5069">
            <v>206782</v>
          </cell>
        </row>
        <row r="5070">
          <cell r="B5070" t="str">
            <v>AF.61431</v>
          </cell>
          <cell r="C5070" t="str">
            <v>Coát theùp coät, truï h &lt;=4m, Þ&gt;18mm</v>
          </cell>
          <cell r="D5070" t="str">
            <v>taán</v>
          </cell>
          <cell r="E5070">
            <v>1</v>
          </cell>
          <cell r="F5070">
            <v>7760680</v>
          </cell>
          <cell r="G5070">
            <v>334680</v>
          </cell>
          <cell r="H5070">
            <v>164682</v>
          </cell>
        </row>
        <row r="5071">
          <cell r="B5071" t="str">
            <v>AF.61432</v>
          </cell>
          <cell r="C5071" t="str">
            <v>Coát theùp coät, truï h &gt;4m ñeán &lt;=16, Þ&gt;18mm</v>
          </cell>
          <cell r="D5071" t="str">
            <v>taán</v>
          </cell>
          <cell r="E5071">
            <v>1</v>
          </cell>
          <cell r="F5071">
            <v>7760680</v>
          </cell>
          <cell r="G5071">
            <v>349283</v>
          </cell>
          <cell r="H5071">
            <v>172091</v>
          </cell>
        </row>
        <row r="5072">
          <cell r="B5072" t="str">
            <v>AF.61433</v>
          </cell>
          <cell r="C5072" t="str">
            <v>Coát theùp coät, truï h &gt;16 ñeán &lt;50m, Þ&gt;18mm</v>
          </cell>
          <cell r="D5072" t="str">
            <v>taán</v>
          </cell>
          <cell r="E5072">
            <v>1</v>
          </cell>
          <cell r="F5072">
            <v>7760680</v>
          </cell>
          <cell r="G5072">
            <v>384409</v>
          </cell>
          <cell r="H5072">
            <v>209930</v>
          </cell>
        </row>
        <row r="5073">
          <cell r="B5073" t="str">
            <v>AF.61434</v>
          </cell>
          <cell r="C5073" t="str">
            <v>Coát theùp coät, truï h &gt;50m, Þ&gt;18mm</v>
          </cell>
          <cell r="D5073" t="str">
            <v>taán</v>
          </cell>
          <cell r="E5073">
            <v>1</v>
          </cell>
          <cell r="F5073">
            <v>7760680</v>
          </cell>
          <cell r="G5073">
            <v>401774</v>
          </cell>
          <cell r="H5073">
            <v>228211</v>
          </cell>
        </row>
        <row r="5074">
          <cell r="B5074" t="str">
            <v>AF.61511</v>
          </cell>
          <cell r="C5074" t="str">
            <v>Coát theùp xaø daàm, giaèng h &lt;=4m, Þ&lt;=10mm</v>
          </cell>
          <cell r="D5074" t="str">
            <v>taán</v>
          </cell>
          <cell r="E5074">
            <v>1</v>
          </cell>
          <cell r="F5074">
            <v>7518570</v>
          </cell>
          <cell r="G5074">
            <v>639365</v>
          </cell>
          <cell r="H5074">
            <v>21982</v>
          </cell>
        </row>
        <row r="5075">
          <cell r="B5075" t="str">
            <v>AF.61512</v>
          </cell>
          <cell r="C5075" t="str">
            <v>Coát theùp xaø daàm, giaèng h &gt;4 ñeán &lt;=16m, Þ&lt;=10mm</v>
          </cell>
          <cell r="D5075" t="str">
            <v>taán</v>
          </cell>
          <cell r="E5075">
            <v>1</v>
          </cell>
          <cell r="F5075">
            <v>7518570</v>
          </cell>
          <cell r="G5075">
            <v>653968</v>
          </cell>
          <cell r="H5075">
            <v>26536</v>
          </cell>
        </row>
        <row r="5076">
          <cell r="B5076" t="str">
            <v>AF.61513</v>
          </cell>
          <cell r="C5076" t="str">
            <v>Coát theùp xaø daàm, giaèng 16m &lt;h&lt;=50m, Þ&lt;=10mm</v>
          </cell>
          <cell r="D5076" t="str">
            <v>taán</v>
          </cell>
          <cell r="E5076">
            <v>1</v>
          </cell>
          <cell r="F5076">
            <v>7518570</v>
          </cell>
          <cell r="G5076">
            <v>719483</v>
          </cell>
          <cell r="H5076">
            <v>79632</v>
          </cell>
        </row>
        <row r="5077">
          <cell r="B5077" t="str">
            <v>AF.61514</v>
          </cell>
          <cell r="C5077" t="str">
            <v>Coát theùp xaø daàm, giaèng h &gt;50m, Þ&lt;=10mm</v>
          </cell>
          <cell r="D5077" t="str">
            <v>taán</v>
          </cell>
          <cell r="E5077">
            <v>1</v>
          </cell>
          <cell r="F5077">
            <v>7518570</v>
          </cell>
          <cell r="G5077">
            <v>753820</v>
          </cell>
          <cell r="H5077">
            <v>99522</v>
          </cell>
        </row>
        <row r="5078">
          <cell r="B5078" t="str">
            <v>AF.61521</v>
          </cell>
          <cell r="C5078" t="str">
            <v>Coát theùp xaø daàm, giaèng h &lt;=4m, 10mm&lt; Þ &lt;=18mm</v>
          </cell>
          <cell r="D5078" t="str">
            <v>taán</v>
          </cell>
          <cell r="E5078">
            <v>1</v>
          </cell>
          <cell r="F5078">
            <v>7801930</v>
          </cell>
          <cell r="G5078">
            <v>396249</v>
          </cell>
          <cell r="H5078">
            <v>136124</v>
          </cell>
        </row>
        <row r="5079">
          <cell r="B5079" t="str">
            <v>AF.61522</v>
          </cell>
          <cell r="C5079" t="str">
            <v>Coát theùp xaø daàm, giaèng h &gt;4 ñeán &lt;=16m, 10mm&lt; Þ &lt;=18mm</v>
          </cell>
          <cell r="D5079" t="str">
            <v>taán</v>
          </cell>
          <cell r="E5079">
            <v>1</v>
          </cell>
          <cell r="F5079">
            <v>7801930</v>
          </cell>
          <cell r="G5079">
            <v>410851</v>
          </cell>
          <cell r="H5079">
            <v>142962</v>
          </cell>
        </row>
        <row r="5080">
          <cell r="B5080" t="str">
            <v>AF.61523</v>
          </cell>
          <cell r="C5080" t="str">
            <v>Coát theùp xaø daàm, giaèng 16m &lt;h&lt;=50m, 10mm&lt; Þ &lt;=18mm</v>
          </cell>
          <cell r="D5080" t="str">
            <v>taán</v>
          </cell>
          <cell r="E5080">
            <v>1</v>
          </cell>
          <cell r="F5080">
            <v>7801930</v>
          </cell>
          <cell r="G5080">
            <v>451897</v>
          </cell>
          <cell r="H5080">
            <v>186522</v>
          </cell>
        </row>
        <row r="5081">
          <cell r="B5081" t="str">
            <v>AF.61524</v>
          </cell>
          <cell r="C5081" t="str">
            <v>Coát theùp xaø daàm, giaèng h &gt;50m, 10mm&lt; Þ &lt;=18mm</v>
          </cell>
          <cell r="D5081" t="str">
            <v>taán</v>
          </cell>
          <cell r="E5081">
            <v>1</v>
          </cell>
          <cell r="F5081">
            <v>7801930</v>
          </cell>
          <cell r="G5081">
            <v>472420</v>
          </cell>
          <cell r="H5081">
            <v>203900</v>
          </cell>
        </row>
        <row r="5082">
          <cell r="B5082" t="str">
            <v>AF.61531</v>
          </cell>
          <cell r="C5082" t="str">
            <v>Coát theùp xaø daàm, giaèng h &lt;=4m, Þ&gt;18mm</v>
          </cell>
          <cell r="D5082" t="str">
            <v>taán</v>
          </cell>
          <cell r="E5082">
            <v>1</v>
          </cell>
          <cell r="F5082">
            <v>7759640</v>
          </cell>
          <cell r="G5082">
            <v>359150</v>
          </cell>
          <cell r="H5082">
            <v>161125</v>
          </cell>
        </row>
        <row r="5083">
          <cell r="B5083" t="str">
            <v>AF.61532</v>
          </cell>
          <cell r="C5083" t="str">
            <v>Coát theùp xaø daàm, giaèngh &gt;4 ñeán &lt;=16m, Þ&gt;18mm</v>
          </cell>
          <cell r="D5083" t="str">
            <v>taán</v>
          </cell>
          <cell r="E5083">
            <v>1</v>
          </cell>
          <cell r="F5083">
            <v>7759640</v>
          </cell>
          <cell r="G5083">
            <v>361912</v>
          </cell>
          <cell r="H5083">
            <v>168463</v>
          </cell>
        </row>
        <row r="5084">
          <cell r="B5084" t="str">
            <v>AF.61533</v>
          </cell>
          <cell r="C5084" t="str">
            <v>Coát theùp xaø daàm, giaèng 16m &lt;h&lt;=50m, Þ&gt;18mm</v>
          </cell>
          <cell r="D5084" t="str">
            <v>taán</v>
          </cell>
          <cell r="E5084">
            <v>1</v>
          </cell>
          <cell r="F5084">
            <v>7759640</v>
          </cell>
          <cell r="G5084">
            <v>398617</v>
          </cell>
          <cell r="H5084">
            <v>206302</v>
          </cell>
        </row>
        <row r="5085">
          <cell r="B5085" t="str">
            <v>AF.61534</v>
          </cell>
          <cell r="C5085" t="str">
            <v>Coát theùp xaø daàm, giaèng h &gt;50m, Þ&gt;18mm</v>
          </cell>
          <cell r="D5085" t="str">
            <v>taán</v>
          </cell>
          <cell r="E5085">
            <v>1</v>
          </cell>
          <cell r="F5085">
            <v>7759640</v>
          </cell>
          <cell r="G5085">
            <v>416377</v>
          </cell>
          <cell r="H5085">
            <v>224582</v>
          </cell>
        </row>
        <row r="5086">
          <cell r="B5086" t="str">
            <v>AF.61611</v>
          </cell>
          <cell r="C5086" t="str">
            <v>Coát theùp lanh toâ lieàn maùi haét, maùng nöôùc h &lt;=4m, Þ&lt;=10mm</v>
          </cell>
          <cell r="D5086" t="str">
            <v>taán</v>
          </cell>
          <cell r="E5086">
            <v>1</v>
          </cell>
          <cell r="F5086">
            <v>7518570</v>
          </cell>
          <cell r="G5086">
            <v>857223</v>
          </cell>
          <cell r="H5086">
            <v>21982</v>
          </cell>
        </row>
        <row r="5087">
          <cell r="B5087" t="str">
            <v>AF.61612</v>
          </cell>
          <cell r="C5087" t="str">
            <v>Coát theùp lanh toâ lieàn maùi haét, maùng nöôùc h &gt;4 ñeán &lt;=16m, Þ&lt;=10mm</v>
          </cell>
          <cell r="D5087" t="str">
            <v>taán</v>
          </cell>
          <cell r="E5087">
            <v>1</v>
          </cell>
          <cell r="F5087">
            <v>7518570</v>
          </cell>
          <cell r="G5087">
            <v>872615</v>
          </cell>
          <cell r="H5087">
            <v>26536</v>
          </cell>
        </row>
        <row r="5088">
          <cell r="B5088" t="str">
            <v>AF.61613</v>
          </cell>
          <cell r="C5088" t="str">
            <v>Coát theùp lanh toâ lieàn maùi haét, maùng nöôùc 16m &lt;h&lt;=50m, Þ&lt;=10mm</v>
          </cell>
          <cell r="D5088" t="str">
            <v>taán</v>
          </cell>
          <cell r="E5088">
            <v>1</v>
          </cell>
          <cell r="F5088">
            <v>7518570</v>
          </cell>
          <cell r="G5088">
            <v>959837</v>
          </cell>
          <cell r="H5088">
            <v>79632</v>
          </cell>
        </row>
        <row r="5089">
          <cell r="B5089" t="str">
            <v>AF.61614</v>
          </cell>
          <cell r="C5089" t="str">
            <v>Coát theùp lanh toâ lieàn maùi haét, maùng nöôùc h &gt;50m, Þ&lt;=10mm</v>
          </cell>
          <cell r="D5089" t="str">
            <v>taán</v>
          </cell>
          <cell r="E5089">
            <v>1</v>
          </cell>
          <cell r="F5089">
            <v>7518570</v>
          </cell>
          <cell r="G5089">
            <v>1002460</v>
          </cell>
          <cell r="H5089">
            <v>99522</v>
          </cell>
        </row>
        <row r="5090">
          <cell r="B5090" t="str">
            <v>AF.61621</v>
          </cell>
          <cell r="C5090" t="str">
            <v>Coát theùp lanh toâ lieàn maùi haét, maùng nöôùc h &lt;=4m, Þ&gt;10mm</v>
          </cell>
          <cell r="D5090" t="str">
            <v>taán</v>
          </cell>
          <cell r="E5090">
            <v>1</v>
          </cell>
          <cell r="F5090">
            <v>7801390</v>
          </cell>
          <cell r="G5090">
            <v>814204</v>
          </cell>
          <cell r="H5090">
            <v>135078</v>
          </cell>
        </row>
        <row r="5091">
          <cell r="B5091" t="str">
            <v>AF.61622</v>
          </cell>
          <cell r="C5091" t="str">
            <v>Coát theùp lanh toâ lieàn maùi haét, maùng nöôùc h &gt;4 ñeán &lt;=16m, Þ&gt;10mm</v>
          </cell>
          <cell r="D5091" t="str">
            <v>taán</v>
          </cell>
          <cell r="E5091">
            <v>1</v>
          </cell>
          <cell r="F5091">
            <v>7801390</v>
          </cell>
          <cell r="G5091">
            <v>828412</v>
          </cell>
          <cell r="H5091">
            <v>141895</v>
          </cell>
        </row>
        <row r="5092">
          <cell r="B5092" t="str">
            <v>AF.61623</v>
          </cell>
          <cell r="C5092" t="str">
            <v>Coát theùp lanh toâ lieàn maùi haét, maùng nöôùc 16m &lt;h&lt;=50m, Þ&gt;10mm</v>
          </cell>
          <cell r="D5092" t="str">
            <v>taán</v>
          </cell>
          <cell r="E5092">
            <v>1</v>
          </cell>
          <cell r="F5092">
            <v>7801390</v>
          </cell>
          <cell r="G5092">
            <v>907741</v>
          </cell>
          <cell r="H5092">
            <v>185455</v>
          </cell>
        </row>
        <row r="5093">
          <cell r="B5093" t="str">
            <v>AF.61624</v>
          </cell>
          <cell r="C5093" t="str">
            <v>Coát theùp lanh toâ lieàn maùi haét, maùng nöôùc h &gt;50m, Þ&gt;10mm</v>
          </cell>
          <cell r="D5093" t="str">
            <v>taán</v>
          </cell>
          <cell r="E5093">
            <v>1</v>
          </cell>
          <cell r="F5093">
            <v>7801390</v>
          </cell>
          <cell r="G5093">
            <v>952733</v>
          </cell>
          <cell r="H5093">
            <v>202833</v>
          </cell>
        </row>
        <row r="5094">
          <cell r="B5094" t="str">
            <v>AF.61711</v>
          </cell>
          <cell r="C5094" t="str">
            <v>Coát theùp saøn maùi h &lt;=16m, Þ&lt;=10mm</v>
          </cell>
          <cell r="D5094" t="str">
            <v>taán</v>
          </cell>
          <cell r="E5094">
            <v>1</v>
          </cell>
          <cell r="F5094">
            <v>7518570</v>
          </cell>
          <cell r="G5094">
            <v>577402</v>
          </cell>
          <cell r="H5094">
            <v>22421</v>
          </cell>
        </row>
        <row r="5095">
          <cell r="B5095" t="str">
            <v>AF.61712</v>
          </cell>
          <cell r="C5095" t="str">
            <v>Coát theùp saøn maùi 16m &lt;h&lt;=50m, Þ&lt;=10mm</v>
          </cell>
          <cell r="D5095" t="str">
            <v>taán</v>
          </cell>
          <cell r="E5095">
            <v>1</v>
          </cell>
          <cell r="F5095">
            <v>7518570</v>
          </cell>
          <cell r="G5095">
            <v>635419</v>
          </cell>
          <cell r="H5095">
            <v>89167</v>
          </cell>
        </row>
        <row r="5096">
          <cell r="B5096" t="str">
            <v>AF.61713</v>
          </cell>
          <cell r="C5096" t="str">
            <v>Coát theùp saøn maùi h &gt;50m, Þ&lt;=10mm</v>
          </cell>
          <cell r="D5096" t="str">
            <v>taán</v>
          </cell>
          <cell r="E5096">
            <v>1</v>
          </cell>
          <cell r="F5096">
            <v>7518570</v>
          </cell>
          <cell r="G5096">
            <v>664230</v>
          </cell>
          <cell r="H5096">
            <v>98702</v>
          </cell>
        </row>
        <row r="5097">
          <cell r="B5097" t="str">
            <v>AF.61721</v>
          </cell>
          <cell r="C5097" t="str">
            <v>Coát theùp saøn maùi h &lt;=16m, Þ&gt;10mm</v>
          </cell>
          <cell r="D5097" t="str">
            <v>taán</v>
          </cell>
          <cell r="E5097">
            <v>1</v>
          </cell>
          <cell r="F5097">
            <v>7801390</v>
          </cell>
          <cell r="G5097">
            <v>430585</v>
          </cell>
          <cell r="H5097">
            <v>141895</v>
          </cell>
        </row>
        <row r="5098">
          <cell r="B5098" t="str">
            <v>AF.61722</v>
          </cell>
          <cell r="C5098" t="str">
            <v>Coát theùp saøn maùi 16m &lt;h&lt;=50m, Þ&gt;10mm</v>
          </cell>
          <cell r="D5098" t="str">
            <v>taán</v>
          </cell>
          <cell r="E5098">
            <v>1</v>
          </cell>
          <cell r="F5098">
            <v>7801390</v>
          </cell>
          <cell r="G5098">
            <v>473604</v>
          </cell>
          <cell r="H5098">
            <v>214177</v>
          </cell>
        </row>
        <row r="5099">
          <cell r="B5099" t="str">
            <v>AF.61723</v>
          </cell>
          <cell r="C5099" t="str">
            <v>Coát theùp saøn maùic h &gt;50m, Þ&gt;10mm</v>
          </cell>
          <cell r="D5099" t="str">
            <v>taán</v>
          </cell>
          <cell r="E5099">
            <v>1</v>
          </cell>
          <cell r="F5099">
            <v>7801390</v>
          </cell>
          <cell r="G5099">
            <v>664624</v>
          </cell>
          <cell r="H5099">
            <v>226223</v>
          </cell>
        </row>
        <row r="5100">
          <cell r="B5100" t="str">
            <v>AF.61811</v>
          </cell>
          <cell r="C5100" t="str">
            <v>Coát theùp caàu thang h &lt;=4m, Þ&lt;=10mm</v>
          </cell>
          <cell r="D5100" t="str">
            <v>taán</v>
          </cell>
          <cell r="E5100">
            <v>1</v>
          </cell>
          <cell r="F5100">
            <v>7518570</v>
          </cell>
          <cell r="G5100">
            <v>715537</v>
          </cell>
          <cell r="H5100">
            <v>21982</v>
          </cell>
        </row>
        <row r="5101">
          <cell r="B5101" t="str">
            <v>AF.61812</v>
          </cell>
          <cell r="C5101" t="str">
            <v>Coát theùp caàu thang h &gt;4 ñeán &lt;=16m, Þ&lt;=10mm</v>
          </cell>
          <cell r="D5101" t="str">
            <v>taán</v>
          </cell>
          <cell r="E5101">
            <v>1</v>
          </cell>
          <cell r="F5101">
            <v>7518570</v>
          </cell>
          <cell r="G5101">
            <v>730534</v>
          </cell>
          <cell r="H5101">
            <v>26536</v>
          </cell>
        </row>
        <row r="5102">
          <cell r="B5102" t="str">
            <v>AF.61813</v>
          </cell>
          <cell r="C5102" t="str">
            <v>Coát theùp caàu thang 16m &lt;h&lt;=50m, Þ&lt;=10mm</v>
          </cell>
          <cell r="D5102" t="str">
            <v>taán</v>
          </cell>
          <cell r="E5102">
            <v>1</v>
          </cell>
          <cell r="F5102">
            <v>7518570</v>
          </cell>
          <cell r="G5102">
            <v>803548</v>
          </cell>
          <cell r="H5102">
            <v>79632</v>
          </cell>
        </row>
        <row r="5103">
          <cell r="B5103" t="str">
            <v>AF.61814</v>
          </cell>
          <cell r="C5103" t="str">
            <v>Coát theùp caàu thang h &gt;50m, Þ&lt;=10mm</v>
          </cell>
          <cell r="D5103" t="str">
            <v>taán</v>
          </cell>
          <cell r="E5103">
            <v>1</v>
          </cell>
          <cell r="F5103">
            <v>7518570</v>
          </cell>
          <cell r="G5103">
            <v>839858</v>
          </cell>
          <cell r="H5103">
            <v>99522</v>
          </cell>
        </row>
        <row r="5104">
          <cell r="B5104" t="str">
            <v>AF.61821</v>
          </cell>
          <cell r="C5104" t="str">
            <v>Coát theùp caàu thang h &lt;=4m, Þ&gt;10mm</v>
          </cell>
          <cell r="D5104" t="str">
            <v>taán</v>
          </cell>
          <cell r="E5104">
            <v>1</v>
          </cell>
          <cell r="F5104">
            <v>7801390</v>
          </cell>
          <cell r="G5104">
            <v>568719</v>
          </cell>
          <cell r="H5104">
            <v>135078</v>
          </cell>
        </row>
        <row r="5105">
          <cell r="B5105" t="str">
            <v>AF.61822</v>
          </cell>
          <cell r="C5105" t="str">
            <v>Coát theùp caàu thang h &gt;4 ñeán &lt;=16m, Þ&gt;10mm</v>
          </cell>
          <cell r="D5105" t="str">
            <v>taán</v>
          </cell>
          <cell r="E5105">
            <v>1</v>
          </cell>
          <cell r="F5105">
            <v>7801390</v>
          </cell>
          <cell r="G5105">
            <v>577402</v>
          </cell>
          <cell r="H5105">
            <v>141895</v>
          </cell>
        </row>
        <row r="5106">
          <cell r="B5106" t="str">
            <v>AF.61823</v>
          </cell>
          <cell r="C5106" t="str">
            <v>Coát theùp caàu thang 16m &lt;h&lt;=50m, Þ&gt;10mm</v>
          </cell>
          <cell r="D5106" t="str">
            <v>taán</v>
          </cell>
          <cell r="E5106">
            <v>1</v>
          </cell>
          <cell r="F5106">
            <v>7801390</v>
          </cell>
          <cell r="G5106">
            <v>625552</v>
          </cell>
          <cell r="H5106">
            <v>194990</v>
          </cell>
        </row>
        <row r="5107">
          <cell r="B5107" t="str">
            <v>AF.61824</v>
          </cell>
          <cell r="C5107" t="str">
            <v>Coát theùp caàu thang h &gt;50m, Þ&gt;10mm</v>
          </cell>
          <cell r="D5107" t="str">
            <v>taán</v>
          </cell>
          <cell r="E5107">
            <v>1</v>
          </cell>
          <cell r="F5107">
            <v>7801390</v>
          </cell>
          <cell r="G5107">
            <v>653968</v>
          </cell>
          <cell r="H5107">
            <v>214880</v>
          </cell>
        </row>
        <row r="5108">
          <cell r="B5108" t="str">
            <v>AF.62110</v>
          </cell>
          <cell r="C5108" t="str">
            <v>Coát theùp loàng thang maùy Þ&lt;=10mm</v>
          </cell>
          <cell r="D5108" t="str">
            <v>taán</v>
          </cell>
          <cell r="E5108">
            <v>1</v>
          </cell>
          <cell r="F5108">
            <v>7529600</v>
          </cell>
          <cell r="G5108">
            <v>661487</v>
          </cell>
          <cell r="H5108">
            <v>106116</v>
          </cell>
        </row>
        <row r="5109">
          <cell r="B5109" t="str">
            <v>AF.62120</v>
          </cell>
          <cell r="C5109" t="str">
            <v>Coát theùp loàng thang maùy , 10mm&lt; Þ &lt;=18mm</v>
          </cell>
          <cell r="D5109" t="str">
            <v>taán</v>
          </cell>
          <cell r="E5109">
            <v>1</v>
          </cell>
          <cell r="F5109">
            <v>7686660</v>
          </cell>
          <cell r="G5109">
            <v>573912</v>
          </cell>
          <cell r="H5109">
            <v>230845</v>
          </cell>
        </row>
        <row r="5110">
          <cell r="B5110" t="str">
            <v>AF.62130</v>
          </cell>
          <cell r="C5110" t="str">
            <v>Coát theùp siloâ Þ&gt;18mm</v>
          </cell>
          <cell r="D5110" t="str">
            <v>taán</v>
          </cell>
          <cell r="E5110">
            <v>1</v>
          </cell>
          <cell r="F5110">
            <v>7633250</v>
          </cell>
          <cell r="G5110">
            <v>480386</v>
          </cell>
          <cell r="H5110">
            <v>229782</v>
          </cell>
        </row>
        <row r="5111">
          <cell r="B5111" t="str">
            <v>AF.62210</v>
          </cell>
          <cell r="C5111" t="str">
            <v>Coát theùp siloâ Þ&lt;=10mm</v>
          </cell>
          <cell r="D5111" t="str">
            <v>taán</v>
          </cell>
          <cell r="E5111">
            <v>1</v>
          </cell>
          <cell r="F5111">
            <v>7529600</v>
          </cell>
          <cell r="G5111">
            <v>614298</v>
          </cell>
          <cell r="H5111">
            <v>675280</v>
          </cell>
        </row>
        <row r="5112">
          <cell r="B5112" t="str">
            <v>AF.62220</v>
          </cell>
          <cell r="C5112" t="str">
            <v>Coát theùp siloâ , 10mm&lt; Þ &lt;=18mm</v>
          </cell>
          <cell r="D5112" t="str">
            <v>taán</v>
          </cell>
          <cell r="E5112">
            <v>1</v>
          </cell>
          <cell r="F5112">
            <v>7686400</v>
          </cell>
          <cell r="G5112">
            <v>531400</v>
          </cell>
          <cell r="H5112">
            <v>708336</v>
          </cell>
        </row>
        <row r="5113">
          <cell r="B5113" t="str">
            <v>AF.62230</v>
          </cell>
          <cell r="C5113" t="str">
            <v>Coát theùp siloâ Þ&gt;18mm</v>
          </cell>
          <cell r="D5113" t="str">
            <v>taán</v>
          </cell>
          <cell r="E5113">
            <v>1</v>
          </cell>
          <cell r="F5113">
            <v>7634550</v>
          </cell>
          <cell r="G5113">
            <v>425120</v>
          </cell>
          <cell r="H5113">
            <v>622828</v>
          </cell>
        </row>
        <row r="5114">
          <cell r="B5114" t="str">
            <v>AF.62310</v>
          </cell>
          <cell r="C5114" t="str">
            <v>Coát theùp oáng khoùi Þ&lt;=10mm</v>
          </cell>
          <cell r="D5114" t="str">
            <v>taán</v>
          </cell>
          <cell r="E5114">
            <v>1</v>
          </cell>
          <cell r="F5114">
            <v>7529600</v>
          </cell>
          <cell r="G5114">
            <v>743960</v>
          </cell>
          <cell r="H5114">
            <v>97363</v>
          </cell>
        </row>
        <row r="5115">
          <cell r="B5115" t="str">
            <v>AF.62320</v>
          </cell>
          <cell r="C5115" t="str">
            <v>Coát theùp oáng khoùi , 10mm&lt; Þ &lt;=18mm</v>
          </cell>
          <cell r="D5115" t="str">
            <v>taán</v>
          </cell>
          <cell r="E5115">
            <v>1</v>
          </cell>
          <cell r="F5115">
            <v>7686400</v>
          </cell>
          <cell r="G5115">
            <v>637680</v>
          </cell>
          <cell r="H5115">
            <v>220986</v>
          </cell>
        </row>
        <row r="5116">
          <cell r="B5116" t="str">
            <v>AF.62330</v>
          </cell>
          <cell r="C5116" t="str">
            <v>Coát theùp oáng khoùi Þ&gt;18mm</v>
          </cell>
          <cell r="D5116" t="str">
            <v>taán</v>
          </cell>
          <cell r="E5116">
            <v>1</v>
          </cell>
          <cell r="F5116">
            <v>7634550</v>
          </cell>
          <cell r="G5116">
            <v>510144</v>
          </cell>
          <cell r="H5116">
            <v>216282</v>
          </cell>
        </row>
        <row r="5117">
          <cell r="B5117" t="str">
            <v>AF.63110</v>
          </cell>
          <cell r="C5117" t="str">
            <v>Coát theùp gieáng nöôùc, gieáng caùp Þ&lt;=10mm</v>
          </cell>
          <cell r="D5117" t="str">
            <v>taán</v>
          </cell>
          <cell r="E5117">
            <v>1</v>
          </cell>
          <cell r="F5117">
            <v>7518570</v>
          </cell>
          <cell r="G5117">
            <v>1029300</v>
          </cell>
          <cell r="H5117">
            <v>21982</v>
          </cell>
        </row>
        <row r="5118">
          <cell r="B5118" t="str">
            <v>AF.63120</v>
          </cell>
          <cell r="C5118" t="str">
            <v>Coát theùp gieáng nöôùc, gieáng caùp , 10mm&lt; Þ &lt;=18mm</v>
          </cell>
          <cell r="D5118" t="str">
            <v>taán</v>
          </cell>
          <cell r="E5118">
            <v>1</v>
          </cell>
          <cell r="F5118">
            <v>7802540</v>
          </cell>
          <cell r="G5118">
            <v>1034830</v>
          </cell>
          <cell r="H5118">
            <v>138426</v>
          </cell>
        </row>
        <row r="5119">
          <cell r="B5119" t="str">
            <v>AF.63130</v>
          </cell>
          <cell r="C5119" t="str">
            <v>Coát theùp gieáng nöôùc, gieáng caùp Þ&gt;18mm</v>
          </cell>
          <cell r="D5119" t="str">
            <v>taán</v>
          </cell>
          <cell r="E5119">
            <v>1</v>
          </cell>
          <cell r="F5119">
            <v>7760510</v>
          </cell>
          <cell r="G5119">
            <v>1052980</v>
          </cell>
          <cell r="H5119">
            <v>164682</v>
          </cell>
        </row>
        <row r="5120">
          <cell r="B5120" t="str">
            <v>AF.63210</v>
          </cell>
          <cell r="C5120" t="str">
            <v>Coát theùp möông caùp, raõnh nöôùc Þ&lt;=10mm</v>
          </cell>
          <cell r="D5120" t="str">
            <v>taán</v>
          </cell>
          <cell r="E5120">
            <v>1</v>
          </cell>
          <cell r="F5120">
            <v>7518570</v>
          </cell>
          <cell r="G5120">
            <v>432953</v>
          </cell>
          <cell r="H5120">
            <v>21982</v>
          </cell>
        </row>
        <row r="5121">
          <cell r="B5121" t="str">
            <v>AF.63220</v>
          </cell>
          <cell r="C5121" t="str">
            <v>Coát theùp möông caùp, raõnh nöôùc Þ&gt;10mm</v>
          </cell>
          <cell r="D5121" t="str">
            <v>taán</v>
          </cell>
          <cell r="E5121">
            <v>1</v>
          </cell>
          <cell r="F5121">
            <v>7805830</v>
          </cell>
          <cell r="G5121">
            <v>273901</v>
          </cell>
          <cell r="H5121">
            <v>151504</v>
          </cell>
        </row>
        <row r="5122">
          <cell r="B5122" t="str">
            <v>AF.63310</v>
          </cell>
          <cell r="C5122" t="str">
            <v>Coát theùp oáng coáng, oáng buy, oáng xi phoâng, oáng xoaén, Þ&lt;=10mm</v>
          </cell>
          <cell r="D5122" t="str">
            <v>taán</v>
          </cell>
          <cell r="E5122">
            <v>1</v>
          </cell>
          <cell r="F5122">
            <v>7518570</v>
          </cell>
          <cell r="G5122">
            <v>828984</v>
          </cell>
          <cell r="H5122">
            <v>21982</v>
          </cell>
        </row>
        <row r="5123">
          <cell r="B5123" t="str">
            <v>AF.63320</v>
          </cell>
          <cell r="C5123" t="str">
            <v>Coát theùp oáng coáng, oáng buy, oáng xi phoâng, oáng xoaén , 10mm&lt; Þ &lt;=18mm</v>
          </cell>
          <cell r="D5123" t="str">
            <v>taán</v>
          </cell>
          <cell r="E5123">
            <v>1</v>
          </cell>
          <cell r="F5123">
            <v>7833130</v>
          </cell>
          <cell r="G5123">
            <v>671690</v>
          </cell>
          <cell r="H5123">
            <v>257174</v>
          </cell>
        </row>
        <row r="5124">
          <cell r="B5124" t="str">
            <v>AF.63330</v>
          </cell>
          <cell r="C5124" t="str">
            <v>Coát theùp oáng coáng, oáng buy, oáng xi phoâng, oáng xoaén Þ&gt;18mm</v>
          </cell>
          <cell r="D5124" t="str">
            <v>taán</v>
          </cell>
          <cell r="E5124">
            <v>1</v>
          </cell>
          <cell r="F5124">
            <v>7782130</v>
          </cell>
          <cell r="G5124">
            <v>616424</v>
          </cell>
          <cell r="H5124">
            <v>248382</v>
          </cell>
        </row>
        <row r="5125">
          <cell r="B5125" t="str">
            <v>AF.64110</v>
          </cell>
          <cell r="C5125" t="str">
            <v>Coát theùp caàu maùng thöôøng, Þ&lt;=10mm</v>
          </cell>
          <cell r="D5125" t="str">
            <v>taán</v>
          </cell>
          <cell r="E5125">
            <v>1</v>
          </cell>
          <cell r="F5125">
            <v>7518570</v>
          </cell>
          <cell r="G5125">
            <v>809074</v>
          </cell>
          <cell r="H5125">
            <v>21982</v>
          </cell>
        </row>
        <row r="5126">
          <cell r="B5126" t="str">
            <v>AF.64120</v>
          </cell>
          <cell r="C5126" t="str">
            <v>Coát theùp caàu maùng thöôøng, 10mm&lt; Þ &lt;=18mm</v>
          </cell>
          <cell r="D5126" t="str">
            <v>taán</v>
          </cell>
          <cell r="E5126">
            <v>1</v>
          </cell>
          <cell r="F5126">
            <v>7833130</v>
          </cell>
          <cell r="G5126">
            <v>690672</v>
          </cell>
          <cell r="H5126">
            <v>257174</v>
          </cell>
        </row>
        <row r="5127">
          <cell r="B5127" t="str">
            <v>AF.64130</v>
          </cell>
          <cell r="C5127" t="str">
            <v>Coát theùp caàu maùng thöôøng, Þ&gt;18mm</v>
          </cell>
          <cell r="D5127" t="str">
            <v>taán</v>
          </cell>
          <cell r="E5127">
            <v>1</v>
          </cell>
          <cell r="F5127">
            <v>7780830</v>
          </cell>
          <cell r="G5127">
            <v>611739</v>
          </cell>
          <cell r="H5127">
            <v>243150</v>
          </cell>
        </row>
        <row r="5128">
          <cell r="B5128" t="str">
            <v>AF.64210</v>
          </cell>
          <cell r="C5128" t="str">
            <v>Coát theùp caàu maùng voû moûng, Þ&lt;=10mm</v>
          </cell>
          <cell r="D5128" t="str">
            <v>taán</v>
          </cell>
          <cell r="E5128">
            <v>1</v>
          </cell>
          <cell r="F5128">
            <v>7518570</v>
          </cell>
          <cell r="G5128">
            <v>1139810</v>
          </cell>
          <cell r="H5128">
            <v>21982</v>
          </cell>
        </row>
        <row r="5129">
          <cell r="B5129" t="str">
            <v>AF.64220</v>
          </cell>
          <cell r="C5129" t="str">
            <v>Coát theùp caàu maùng voû moûng, 10mm&lt; Þ &lt;=18mm</v>
          </cell>
          <cell r="D5129" t="str">
            <v>taán</v>
          </cell>
          <cell r="E5129">
            <v>1</v>
          </cell>
          <cell r="F5129">
            <v>7833130</v>
          </cell>
          <cell r="G5129">
            <v>805521</v>
          </cell>
          <cell r="H5129">
            <v>257174</v>
          </cell>
        </row>
        <row r="5130">
          <cell r="B5130" t="str">
            <v>AF.64230</v>
          </cell>
          <cell r="C5130" t="str">
            <v>Coát theùp caàu maùng voû moûng, Þ&gt;18mm</v>
          </cell>
          <cell r="D5130" t="str">
            <v>taán</v>
          </cell>
          <cell r="E5130">
            <v>1</v>
          </cell>
          <cell r="F5130">
            <v>7780830</v>
          </cell>
          <cell r="G5130">
            <v>794076</v>
          </cell>
          <cell r="H5130">
            <v>243150</v>
          </cell>
        </row>
        <row r="5131">
          <cell r="B5131" t="str">
            <v>AF.65110</v>
          </cell>
          <cell r="C5131" t="str">
            <v>Coát theùp moùng, moá, truï, muõ moá, muõ truï caàu treân caïn, Þ&lt;=10mm</v>
          </cell>
          <cell r="D5131" t="str">
            <v>taán</v>
          </cell>
          <cell r="E5131">
            <v>1</v>
          </cell>
          <cell r="F5131">
            <v>7518570</v>
          </cell>
          <cell r="G5131">
            <v>713776</v>
          </cell>
          <cell r="H5131">
            <v>152104</v>
          </cell>
        </row>
        <row r="5132">
          <cell r="B5132" t="str">
            <v>AF.65120</v>
          </cell>
          <cell r="C5132" t="str">
            <v>Coát theùp moùng, moá, truï, muõ moá, muõ truï caàu treân caïn, 10mm&lt; Þ &lt;=18mm</v>
          </cell>
          <cell r="D5132" t="str">
            <v>taán</v>
          </cell>
          <cell r="E5132">
            <v>1</v>
          </cell>
          <cell r="F5132">
            <v>7813630</v>
          </cell>
          <cell r="G5132">
            <v>498241</v>
          </cell>
          <cell r="H5132">
            <v>282576</v>
          </cell>
        </row>
        <row r="5133">
          <cell r="B5133" t="str">
            <v>AF.65130</v>
          </cell>
          <cell r="C5133" t="str">
            <v>Coát theùp moùng, moá, truï, muõ moá, muõ truï caàu treân caïn, Þ&gt;18mm</v>
          </cell>
          <cell r="D5133" t="str">
            <v>taán</v>
          </cell>
          <cell r="E5133">
            <v>1</v>
          </cell>
          <cell r="F5133">
            <v>7765430</v>
          </cell>
          <cell r="G5133">
            <v>414492</v>
          </cell>
          <cell r="H5133">
            <v>276541</v>
          </cell>
        </row>
        <row r="5134">
          <cell r="B5134" t="str">
            <v>AF.65210</v>
          </cell>
          <cell r="C5134" t="str">
            <v>Coát theùp moùng, moá, truï, muõ moá, muõ truï caàu treân döôùi nöôùc, Þ&lt;=10mm</v>
          </cell>
          <cell r="D5134" t="str">
            <v>taán</v>
          </cell>
          <cell r="E5134">
            <v>1</v>
          </cell>
          <cell r="F5134">
            <v>7518570</v>
          </cell>
          <cell r="G5134">
            <v>854916</v>
          </cell>
          <cell r="H5134">
            <v>226185</v>
          </cell>
        </row>
        <row r="5135">
          <cell r="B5135" t="str">
            <v>AF.65220</v>
          </cell>
          <cell r="C5135" t="str">
            <v>Coát theùp moùng, moá, truï, muõ moá, muõ truï caàu döôùi nöôùc, 10mm&lt; Þ &lt;=18mm</v>
          </cell>
          <cell r="D5135" t="str">
            <v>taán</v>
          </cell>
          <cell r="E5135">
            <v>1</v>
          </cell>
          <cell r="F5135">
            <v>7813630</v>
          </cell>
          <cell r="G5135">
            <v>597719</v>
          </cell>
          <cell r="H5135">
            <v>378631</v>
          </cell>
        </row>
        <row r="5136">
          <cell r="B5136" t="str">
            <v>AF.65230</v>
          </cell>
          <cell r="C5136" t="str">
            <v>Coát theùp moùng, moá, truï, muõ moá, muõ truï caàu döôùi nöôùc, Þ&gt;18mm</v>
          </cell>
          <cell r="D5136" t="str">
            <v>taán</v>
          </cell>
          <cell r="E5136">
            <v>1</v>
          </cell>
          <cell r="F5136">
            <v>7765430</v>
          </cell>
          <cell r="G5136">
            <v>497390</v>
          </cell>
          <cell r="H5136">
            <v>321529</v>
          </cell>
        </row>
        <row r="5137">
          <cell r="B5137" t="str">
            <v>AF.65310</v>
          </cell>
          <cell r="C5137" t="str">
            <v>Saûn xuaát, laép ñaët caàn neo theùp gia coá maùi ta luy ñöôøng</v>
          </cell>
          <cell r="D5137" t="str">
            <v>taán</v>
          </cell>
          <cell r="E5137">
            <v>1</v>
          </cell>
          <cell r="F5137">
            <v>8436860</v>
          </cell>
          <cell r="G5137">
            <v>2558720</v>
          </cell>
          <cell r="H5137">
            <v>432422</v>
          </cell>
        </row>
        <row r="5138">
          <cell r="B5138" t="str">
            <v>AF.66110</v>
          </cell>
          <cell r="C5138" t="str">
            <v>Caùp theùp döï öùng löïc daàm caàu ñuùc haãng treân caïn (keùo sau)</v>
          </cell>
          <cell r="D5138" t="str">
            <v>taán</v>
          </cell>
          <cell r="E5138">
            <v>1</v>
          </cell>
          <cell r="F5138">
            <v>11705500</v>
          </cell>
          <cell r="G5138">
            <v>1290880</v>
          </cell>
          <cell r="H5138">
            <v>4716640</v>
          </cell>
        </row>
        <row r="5139">
          <cell r="B5139" t="str">
            <v>AF.66120</v>
          </cell>
          <cell r="C5139" t="str">
            <v>Caùp theùp döï öùng löïc daàm caàu ñuùc haãng treân maët nöôùc (keùo sau)</v>
          </cell>
          <cell r="D5139" t="str">
            <v>taán</v>
          </cell>
          <cell r="E5139">
            <v>1</v>
          </cell>
          <cell r="F5139">
            <v>11705500</v>
          </cell>
          <cell r="G5139">
            <v>1475300</v>
          </cell>
          <cell r="H5139">
            <v>5841510</v>
          </cell>
        </row>
        <row r="5140">
          <cell r="B5140" t="str">
            <v>AF.67110</v>
          </cell>
          <cell r="C5140" t="str">
            <v>Coát theùp coïc khoan nhoài, coïc, töôøng barrtte treân caïn Þ&lt;=18mm</v>
          </cell>
          <cell r="D5140" t="str">
            <v>taán</v>
          </cell>
          <cell r="E5140">
            <v>1</v>
          </cell>
          <cell r="F5140">
            <v>7911460</v>
          </cell>
          <cell r="G5140">
            <v>522898</v>
          </cell>
          <cell r="H5140">
            <v>480577</v>
          </cell>
        </row>
        <row r="5141">
          <cell r="B5141" t="str">
            <v>AF.67120</v>
          </cell>
          <cell r="C5141" t="str">
            <v>Coát theùp coïc khoan nhoài, coïc, töôøng barrtte treân caïn Þ&gt;18mm</v>
          </cell>
          <cell r="D5141" t="str">
            <v>taán</v>
          </cell>
          <cell r="E5141">
            <v>1</v>
          </cell>
          <cell r="F5141">
            <v>7866520</v>
          </cell>
          <cell r="G5141">
            <v>459130</v>
          </cell>
          <cell r="H5141">
            <v>481399</v>
          </cell>
        </row>
        <row r="5142">
          <cell r="B5142" t="str">
            <v>AF.67210</v>
          </cell>
          <cell r="C5142" t="str">
            <v>Coát theùp coïc khoan nhoài döôùi nöôùc Þ&lt;=18mm</v>
          </cell>
          <cell r="D5142" t="str">
            <v>taán</v>
          </cell>
          <cell r="E5142">
            <v>1</v>
          </cell>
          <cell r="F5142">
            <v>7911460</v>
          </cell>
          <cell r="G5142">
            <v>575187</v>
          </cell>
          <cell r="H5142">
            <v>825568</v>
          </cell>
        </row>
        <row r="5143">
          <cell r="B5143" t="str">
            <v>AF.67220</v>
          </cell>
          <cell r="C5143" t="str">
            <v>Coát theùp coïc khoan nhoài döôùi nöôùc Þ&gt;18mm</v>
          </cell>
          <cell r="D5143" t="str">
            <v>taán</v>
          </cell>
          <cell r="E5143">
            <v>1</v>
          </cell>
          <cell r="F5143">
            <v>7866520</v>
          </cell>
          <cell r="G5143">
            <v>505043</v>
          </cell>
          <cell r="H5143">
            <v>802452</v>
          </cell>
        </row>
        <row r="5144">
          <cell r="B5144" t="str">
            <v>AF.68110</v>
          </cell>
          <cell r="C5144" t="str">
            <v>Coát theùp BT haàm, Þ&lt;=18mm</v>
          </cell>
          <cell r="D5144" t="str">
            <v>taán</v>
          </cell>
          <cell r="E5144">
            <v>1</v>
          </cell>
          <cell r="F5144">
            <v>7706210</v>
          </cell>
          <cell r="G5144">
            <v>319690</v>
          </cell>
          <cell r="H5144">
            <v>81967</v>
          </cell>
        </row>
        <row r="5145">
          <cell r="B5145" t="str">
            <v>AF.68120</v>
          </cell>
          <cell r="C5145" t="str">
            <v>Saûn xuaát coát theùp BT haàm, Þ&gt;18mm</v>
          </cell>
          <cell r="D5145" t="str">
            <v>taán</v>
          </cell>
          <cell r="E5145">
            <v>1</v>
          </cell>
          <cell r="F5145">
            <v>7668020</v>
          </cell>
          <cell r="G5145">
            <v>268676</v>
          </cell>
          <cell r="H5145">
            <v>121021</v>
          </cell>
        </row>
        <row r="5146">
          <cell r="B5146" t="str">
            <v>AF.68210</v>
          </cell>
          <cell r="C5146" t="str">
            <v>Laép döïng coát theùp neàn, töôøng haàm Þ&lt;=18mm</v>
          </cell>
          <cell r="D5146" t="str">
            <v>taán</v>
          </cell>
          <cell r="E5146">
            <v>1</v>
          </cell>
          <cell r="F5146">
            <v>183809</v>
          </cell>
          <cell r="G5146">
            <v>775844</v>
          </cell>
          <cell r="H5146">
            <v>241179</v>
          </cell>
        </row>
        <row r="5147">
          <cell r="B5147" t="str">
            <v>AF.68220</v>
          </cell>
          <cell r="C5147" t="str">
            <v>Laép döïng coát theùp neàn, töôøng haàm Þ&gt;18mm</v>
          </cell>
          <cell r="D5147" t="str">
            <v>taán</v>
          </cell>
          <cell r="E5147">
            <v>1</v>
          </cell>
          <cell r="F5147">
            <v>165113</v>
          </cell>
          <cell r="G5147">
            <v>815380</v>
          </cell>
          <cell r="H5147">
            <v>237978</v>
          </cell>
        </row>
        <row r="5148">
          <cell r="B5148" t="str">
            <v>AF.68310</v>
          </cell>
          <cell r="C5148" t="str">
            <v>Laép döïng coát theùp voøm haàm, Þ&lt;=18mm</v>
          </cell>
          <cell r="D5148" t="str">
            <v>taán</v>
          </cell>
          <cell r="E5148">
            <v>1</v>
          </cell>
          <cell r="F5148">
            <v>189776</v>
          </cell>
          <cell r="G5148">
            <v>1472620</v>
          </cell>
          <cell r="H5148">
            <v>336067</v>
          </cell>
        </row>
        <row r="5149">
          <cell r="B5149" t="str">
            <v>AF.68320</v>
          </cell>
          <cell r="C5149" t="str">
            <v>Laép döïng coát theùp voøm haàm, Þ&gt;18mm</v>
          </cell>
          <cell r="D5149" t="str">
            <v>taán</v>
          </cell>
          <cell r="E5149">
            <v>1</v>
          </cell>
          <cell r="F5149">
            <v>171013</v>
          </cell>
          <cell r="G5149">
            <v>1523630</v>
          </cell>
          <cell r="H5149">
            <v>333933</v>
          </cell>
        </row>
        <row r="5150">
          <cell r="B5150" t="str">
            <v>AF.68410</v>
          </cell>
          <cell r="C5150" t="str">
            <v>Laép döïng coát theùp toaøn tieát dieän haàm, Þ&lt;=18mm</v>
          </cell>
          <cell r="D5150" t="str">
            <v>taán</v>
          </cell>
          <cell r="E5150">
            <v>1</v>
          </cell>
          <cell r="F5150">
            <v>196406</v>
          </cell>
          <cell r="G5150">
            <v>1113810</v>
          </cell>
          <cell r="H5150">
            <v>362746</v>
          </cell>
        </row>
        <row r="5151">
          <cell r="B5151" t="str">
            <v>AF.68420</v>
          </cell>
          <cell r="C5151" t="str">
            <v>Laép döïng coát theùp toaøn tieát dieän haàm, Þ&gt;18mm</v>
          </cell>
          <cell r="D5151" t="str">
            <v>taán</v>
          </cell>
          <cell r="E5151">
            <v>1</v>
          </cell>
          <cell r="F5151">
            <v>177577</v>
          </cell>
          <cell r="G5151">
            <v>1164830</v>
          </cell>
          <cell r="H5151">
            <v>359545</v>
          </cell>
        </row>
        <row r="5152">
          <cell r="B5152" t="str">
            <v>AF.68510</v>
          </cell>
          <cell r="C5152" t="str">
            <v>Laép döïng coát theùp haàm ñöùng, Þ&lt;=18mm</v>
          </cell>
          <cell r="D5152" t="str">
            <v>taán</v>
          </cell>
          <cell r="E5152">
            <v>1</v>
          </cell>
          <cell r="F5152">
            <v>310442</v>
          </cell>
          <cell r="G5152">
            <v>1789760</v>
          </cell>
          <cell r="H5152">
            <v>717090</v>
          </cell>
        </row>
        <row r="5153">
          <cell r="B5153" t="str">
            <v>AF.68520</v>
          </cell>
          <cell r="C5153" t="str">
            <v>Laép döïng coát theùp haàm ñöùng, Þ&gt;18mm</v>
          </cell>
          <cell r="D5153" t="str">
            <v>taán</v>
          </cell>
          <cell r="E5153">
            <v>1</v>
          </cell>
          <cell r="F5153">
            <v>242684</v>
          </cell>
          <cell r="G5153">
            <v>1845020</v>
          </cell>
          <cell r="H5153">
            <v>539941</v>
          </cell>
        </row>
        <row r="5154">
          <cell r="B5154" t="str">
            <v>AF.68610</v>
          </cell>
          <cell r="C5154" t="str">
            <v>Laép döïng coát theùp haàm nghieâng, Þ&lt;=18mm</v>
          </cell>
          <cell r="D5154" t="str">
            <v>taán</v>
          </cell>
          <cell r="E5154">
            <v>1</v>
          </cell>
          <cell r="F5154">
            <v>310442</v>
          </cell>
          <cell r="G5154">
            <v>1862030</v>
          </cell>
          <cell r="H5154">
            <v>722631</v>
          </cell>
        </row>
        <row r="5155">
          <cell r="B5155" t="str">
            <v>AF.68620</v>
          </cell>
          <cell r="C5155" t="str">
            <v>Laép döïng coát theùp haàm nghieâng, Þ&gt;18mm</v>
          </cell>
          <cell r="D5155" t="str">
            <v>taán</v>
          </cell>
          <cell r="E5155">
            <v>1</v>
          </cell>
          <cell r="F5155">
            <v>242684</v>
          </cell>
          <cell r="G5155">
            <v>1936000</v>
          </cell>
          <cell r="H5155">
            <v>545481</v>
          </cell>
        </row>
        <row r="5156">
          <cell r="B5156" t="str">
            <v>AF.71110</v>
          </cell>
          <cell r="C5156" t="str">
            <v>Coát theùp moùng, neàn ,baûn ñaùy Þ&lt;=10mm</v>
          </cell>
          <cell r="D5156" t="str">
            <v>taán</v>
          </cell>
          <cell r="E5156">
            <v>1</v>
          </cell>
          <cell r="F5156">
            <v>7518570</v>
          </cell>
          <cell r="G5156">
            <v>446766</v>
          </cell>
          <cell r="H5156">
            <v>76199</v>
          </cell>
        </row>
        <row r="5157">
          <cell r="B5157" t="str">
            <v>AF.71120</v>
          </cell>
          <cell r="C5157" t="str">
            <v>Coát theùp moùng, neàn ,baûn ñaùy , 10mm&lt; Þ &lt;=18mm</v>
          </cell>
          <cell r="D5157" t="str">
            <v>taán</v>
          </cell>
          <cell r="E5157">
            <v>1</v>
          </cell>
          <cell r="F5157">
            <v>7801540</v>
          </cell>
          <cell r="G5157">
            <v>329155</v>
          </cell>
          <cell r="H5157">
            <v>188982</v>
          </cell>
        </row>
        <row r="5158">
          <cell r="B5158" t="str">
            <v>AF.71130</v>
          </cell>
          <cell r="C5158" t="str">
            <v>Coát theùp moùng, neàn ,baûn ñaùy Þ&gt;18mm</v>
          </cell>
          <cell r="D5158" t="str">
            <v>taán</v>
          </cell>
          <cell r="E5158">
            <v>1</v>
          </cell>
          <cell r="F5158">
            <v>7754830</v>
          </cell>
          <cell r="G5158">
            <v>250615</v>
          </cell>
          <cell r="H5158">
            <v>195883</v>
          </cell>
        </row>
        <row r="5159">
          <cell r="B5159" t="str">
            <v>AF.71210</v>
          </cell>
          <cell r="C5159" t="str">
            <v>Coát theùp töôøng, Þ&lt;=10mm</v>
          </cell>
          <cell r="D5159" t="str">
            <v>taán</v>
          </cell>
          <cell r="E5159">
            <v>1</v>
          </cell>
          <cell r="F5159">
            <v>7518570</v>
          </cell>
          <cell r="G5159">
            <v>549539</v>
          </cell>
          <cell r="H5159">
            <v>76199</v>
          </cell>
        </row>
        <row r="5160">
          <cell r="B5160" t="str">
            <v>AF.71220</v>
          </cell>
          <cell r="C5160" t="str">
            <v>Coát theùp töôøng, 10mm&lt; Þ &lt;=18mm</v>
          </cell>
          <cell r="D5160" t="str">
            <v>taán</v>
          </cell>
          <cell r="E5160">
            <v>1</v>
          </cell>
          <cell r="F5160">
            <v>7801540</v>
          </cell>
          <cell r="G5160">
            <v>465237</v>
          </cell>
          <cell r="H5160">
            <v>188982</v>
          </cell>
        </row>
        <row r="5161">
          <cell r="B5161" t="str">
            <v>AF.71230</v>
          </cell>
          <cell r="C5161" t="str">
            <v>Coát theùp töôøng, Þ&gt;18mm</v>
          </cell>
          <cell r="D5161" t="str">
            <v>taán</v>
          </cell>
          <cell r="E5161">
            <v>1</v>
          </cell>
          <cell r="F5161">
            <v>7754830</v>
          </cell>
          <cell r="G5161">
            <v>384961</v>
          </cell>
          <cell r="H5161">
            <v>195883</v>
          </cell>
        </row>
        <row r="5162">
          <cell r="B5162" t="str">
            <v>AF.71310</v>
          </cell>
          <cell r="C5162" t="str">
            <v>Coát theùp truï pin, truï bieân, Þ&lt;=10mm</v>
          </cell>
          <cell r="D5162" t="str">
            <v>taán</v>
          </cell>
          <cell r="E5162">
            <v>1</v>
          </cell>
          <cell r="F5162">
            <v>7518570</v>
          </cell>
          <cell r="G5162">
            <v>596267</v>
          </cell>
          <cell r="H5162">
            <v>76199</v>
          </cell>
        </row>
        <row r="5163">
          <cell r="B5163" t="str">
            <v>AF.71320</v>
          </cell>
          <cell r="C5163" t="str">
            <v>Coát theùp truï pin, truï bieân, 10mm&lt; Þ &lt;=18mm</v>
          </cell>
          <cell r="D5163" t="str">
            <v>taán</v>
          </cell>
          <cell r="E5163">
            <v>1</v>
          </cell>
          <cell r="F5163">
            <v>7802710</v>
          </cell>
          <cell r="G5163">
            <v>399485</v>
          </cell>
          <cell r="H5163">
            <v>193167</v>
          </cell>
        </row>
        <row r="5164">
          <cell r="B5164" t="str">
            <v>AF.71330</v>
          </cell>
          <cell r="C5164" t="str">
            <v>Coát theùp truï pin, truï bieân, Þ&gt;18mm</v>
          </cell>
          <cell r="D5164" t="str">
            <v>taán</v>
          </cell>
          <cell r="E5164">
            <v>1</v>
          </cell>
          <cell r="F5164">
            <v>7760680</v>
          </cell>
          <cell r="G5164">
            <v>343442</v>
          </cell>
          <cell r="H5164">
            <v>218900</v>
          </cell>
        </row>
        <row r="5165">
          <cell r="B5165" t="str">
            <v>AF.71410</v>
          </cell>
          <cell r="C5165" t="str">
            <v>Coát theùp maët cong ñaäp traøn, muõi phoùng, Þ&lt;=10mm</v>
          </cell>
          <cell r="D5165" t="str">
            <v>taán</v>
          </cell>
          <cell r="E5165">
            <v>1</v>
          </cell>
          <cell r="F5165">
            <v>7518570</v>
          </cell>
          <cell r="G5165">
            <v>547605</v>
          </cell>
          <cell r="H5165">
            <v>76199</v>
          </cell>
        </row>
        <row r="5166">
          <cell r="B5166" t="str">
            <v>AF.71420</v>
          </cell>
          <cell r="C5166" t="str">
            <v>Coát theùp maët cong ñaäp traøn, muõi phoùng, 10mm&lt; Þ &lt;=18mm</v>
          </cell>
          <cell r="D5166" t="str">
            <v>taán</v>
          </cell>
          <cell r="E5166">
            <v>1</v>
          </cell>
          <cell r="F5166">
            <v>7801540</v>
          </cell>
          <cell r="G5166">
            <v>461172</v>
          </cell>
          <cell r="H5166">
            <v>188982</v>
          </cell>
        </row>
        <row r="5167">
          <cell r="B5167" t="str">
            <v>AF.71430</v>
          </cell>
          <cell r="C5167" t="str">
            <v>Coát theùp maët cong ñaäp traøn, muõi phoùng, Þ&gt;18mm</v>
          </cell>
          <cell r="D5167" t="str">
            <v>taán</v>
          </cell>
          <cell r="E5167">
            <v>1</v>
          </cell>
          <cell r="F5167">
            <v>7754830</v>
          </cell>
          <cell r="G5167">
            <v>380659</v>
          </cell>
          <cell r="H5167">
            <v>195883</v>
          </cell>
        </row>
        <row r="5168">
          <cell r="B5168" t="str">
            <v>AF.71510</v>
          </cell>
          <cell r="C5168" t="str">
            <v>Coát theùp doác nöôùc, Þ&lt;=10mm</v>
          </cell>
          <cell r="D5168" t="str">
            <v>taán</v>
          </cell>
          <cell r="E5168">
            <v>1</v>
          </cell>
          <cell r="F5168">
            <v>7518570</v>
          </cell>
          <cell r="G5168">
            <v>510703</v>
          </cell>
          <cell r="H5168">
            <v>76199</v>
          </cell>
        </row>
        <row r="5169">
          <cell r="B5169" t="str">
            <v>AF.71520</v>
          </cell>
          <cell r="C5169" t="str">
            <v>Coát theùp doác nöôùc, 10mm&lt; Þ &lt;=18mm</v>
          </cell>
          <cell r="D5169" t="str">
            <v>taán</v>
          </cell>
          <cell r="E5169">
            <v>1</v>
          </cell>
          <cell r="F5169">
            <v>7802710</v>
          </cell>
          <cell r="G5169">
            <v>397827</v>
          </cell>
          <cell r="H5169">
            <v>193167</v>
          </cell>
        </row>
        <row r="5170">
          <cell r="B5170" t="str">
            <v>AF.71530</v>
          </cell>
          <cell r="C5170" t="str">
            <v>Coát theùp doác nöôùc, Þ&gt;18mm</v>
          </cell>
          <cell r="D5170" t="str">
            <v>taán</v>
          </cell>
          <cell r="E5170">
            <v>1</v>
          </cell>
          <cell r="F5170">
            <v>7754830</v>
          </cell>
          <cell r="G5170">
            <v>309027</v>
          </cell>
          <cell r="H5170">
            <v>195883</v>
          </cell>
        </row>
        <row r="5171">
          <cell r="B5171" t="str">
            <v>AF.71611</v>
          </cell>
          <cell r="C5171" t="str">
            <v>Coát theùp thaùp ñieàu aùp h &lt;=25m, Þ&lt;=10mm</v>
          </cell>
          <cell r="D5171" t="str">
            <v>taán</v>
          </cell>
          <cell r="E5171">
            <v>1</v>
          </cell>
          <cell r="F5171">
            <v>7518570</v>
          </cell>
          <cell r="G5171">
            <v>971678</v>
          </cell>
          <cell r="H5171">
            <v>114439</v>
          </cell>
        </row>
        <row r="5172">
          <cell r="B5172" t="str">
            <v>AF.71612</v>
          </cell>
          <cell r="C5172" t="str">
            <v>Coát theùp thaùp ñieàu aùp h &gt;25m, Þ&lt;=10mm</v>
          </cell>
          <cell r="D5172" t="str">
            <v>taán</v>
          </cell>
          <cell r="E5172">
            <v>1</v>
          </cell>
          <cell r="F5172">
            <v>7518570</v>
          </cell>
          <cell r="G5172">
            <v>1326490</v>
          </cell>
          <cell r="H5172">
            <v>179158</v>
          </cell>
        </row>
        <row r="5173">
          <cell r="B5173" t="str">
            <v>AF.71621</v>
          </cell>
          <cell r="C5173" t="str">
            <v>Coát theùp thaùp ñieàu aùp h &lt;=25m, 10mm&lt; Þ &lt;=18mm</v>
          </cell>
          <cell r="D5173" t="str">
            <v>taán</v>
          </cell>
          <cell r="E5173">
            <v>1</v>
          </cell>
          <cell r="F5173">
            <v>7805830</v>
          </cell>
          <cell r="G5173">
            <v>849330</v>
          </cell>
          <cell r="H5173">
            <v>243647</v>
          </cell>
        </row>
        <row r="5174">
          <cell r="B5174" t="str">
            <v>AF.71622</v>
          </cell>
          <cell r="C5174" t="str">
            <v>Coát theùp thaùp ñieàu aùp h &gt;25m, 10mm&lt; Þ &lt;=18mm</v>
          </cell>
          <cell r="D5174" t="str">
            <v>taán</v>
          </cell>
          <cell r="E5174">
            <v>1</v>
          </cell>
          <cell r="F5174">
            <v>7805830</v>
          </cell>
          <cell r="G5174">
            <v>944051</v>
          </cell>
          <cell r="H5174">
            <v>308367</v>
          </cell>
        </row>
        <row r="5175">
          <cell r="B5175" t="str">
            <v>AF.71623</v>
          </cell>
          <cell r="C5175" t="str">
            <v>Coát theùp thaùp ñieàu aùp h &lt;=25m, 10mm&lt; Þ &lt;=18mm</v>
          </cell>
          <cell r="D5175" t="str">
            <v>taán</v>
          </cell>
          <cell r="E5175">
            <v>1</v>
          </cell>
          <cell r="F5175">
            <v>7805830</v>
          </cell>
          <cell r="G5175">
            <v>849330</v>
          </cell>
          <cell r="H5175">
            <v>243647</v>
          </cell>
        </row>
        <row r="5176">
          <cell r="B5176" t="str">
            <v>AF.71624</v>
          </cell>
          <cell r="C5176" t="str">
            <v>Coát theùp thaùp ñieàu aùp h &gt;25m, 10mm&lt; Þ &lt;=18mm</v>
          </cell>
          <cell r="D5176" t="str">
            <v>taán</v>
          </cell>
          <cell r="E5176">
            <v>1</v>
          </cell>
          <cell r="F5176">
            <v>7805830</v>
          </cell>
          <cell r="G5176">
            <v>944051</v>
          </cell>
          <cell r="H5176">
            <v>308367</v>
          </cell>
        </row>
        <row r="5177">
          <cell r="B5177" t="str">
            <v>AF.71631</v>
          </cell>
          <cell r="C5177" t="str">
            <v>Coát theùp thaùp ñieàu aùp h &lt;=25m, Þ&gt;18mm</v>
          </cell>
          <cell r="D5177" t="str">
            <v>taán</v>
          </cell>
          <cell r="E5177">
            <v>1</v>
          </cell>
          <cell r="F5177">
            <v>7754830</v>
          </cell>
          <cell r="G5177">
            <v>771975</v>
          </cell>
          <cell r="H5177">
            <v>234854</v>
          </cell>
        </row>
        <row r="5178">
          <cell r="B5178" t="str">
            <v>AF.71632</v>
          </cell>
          <cell r="C5178" t="str">
            <v>Coát theùp thaùp ñieàu aùp h &gt;25m, Þ&gt;18mm</v>
          </cell>
          <cell r="D5178" t="str">
            <v>taán</v>
          </cell>
          <cell r="E5178">
            <v>1</v>
          </cell>
          <cell r="F5178">
            <v>7754830</v>
          </cell>
          <cell r="G5178">
            <v>786577</v>
          </cell>
          <cell r="H5178">
            <v>299574</v>
          </cell>
        </row>
        <row r="5179">
          <cell r="B5179" t="str">
            <v>AF.71711</v>
          </cell>
          <cell r="C5179" t="str">
            <v>Coát theùp moá ñôõ, moá neùo ñöôøng oáng aùp löïc, Þ&lt;=10mm</v>
          </cell>
          <cell r="D5179" t="str">
            <v>taán</v>
          </cell>
          <cell r="E5179">
            <v>1</v>
          </cell>
          <cell r="F5179">
            <v>7518570</v>
          </cell>
          <cell r="G5179">
            <v>587308</v>
          </cell>
          <cell r="H5179">
            <v>76199</v>
          </cell>
        </row>
        <row r="5180">
          <cell r="B5180" t="str">
            <v>AF.71712</v>
          </cell>
          <cell r="C5180" t="str">
            <v>Coát theùp moá ñôõ, moá neùo ñöôøng oáng aùp löïc, 10mm&lt; Þ &lt;=18mm</v>
          </cell>
          <cell r="D5180" t="str">
            <v>taán</v>
          </cell>
          <cell r="E5180">
            <v>1</v>
          </cell>
          <cell r="F5180">
            <v>7802710</v>
          </cell>
          <cell r="G5180">
            <v>457501</v>
          </cell>
          <cell r="H5180">
            <v>193167</v>
          </cell>
        </row>
        <row r="5181">
          <cell r="B5181" t="str">
            <v>AF.71713</v>
          </cell>
          <cell r="C5181" t="str">
            <v>Coát theùp moá ñôõ, moá neùo ñöôøng oáng aùp löïc, Þ&gt;18mm</v>
          </cell>
          <cell r="D5181" t="str">
            <v>taán</v>
          </cell>
          <cell r="E5181">
            <v>1</v>
          </cell>
          <cell r="F5181">
            <v>7754830</v>
          </cell>
          <cell r="G5181">
            <v>355400</v>
          </cell>
          <cell r="H5181">
            <v>195883</v>
          </cell>
        </row>
        <row r="5182">
          <cell r="B5182" t="str">
            <v>AF.71721</v>
          </cell>
          <cell r="C5182" t="str">
            <v>Coát theùp boïc ñöôøng oáng aùp löïc, oáng huùt , Þ&lt;=10mm</v>
          </cell>
          <cell r="D5182" t="str">
            <v>taán</v>
          </cell>
          <cell r="E5182">
            <v>1</v>
          </cell>
          <cell r="F5182">
            <v>7518570</v>
          </cell>
          <cell r="G5182">
            <v>758161</v>
          </cell>
          <cell r="H5182">
            <v>76199</v>
          </cell>
        </row>
        <row r="5183">
          <cell r="B5183" t="str">
            <v>AF.71722</v>
          </cell>
          <cell r="C5183" t="str">
            <v>Coát theùp boïc ñöôøng oáng aùp löïc, oáng huùt , 10mm&lt; Þ &lt;=18mm</v>
          </cell>
          <cell r="D5183" t="str">
            <v>taán</v>
          </cell>
          <cell r="E5183">
            <v>1</v>
          </cell>
          <cell r="F5183">
            <v>7833130</v>
          </cell>
          <cell r="G5183">
            <v>623579</v>
          </cell>
          <cell r="H5183">
            <v>311392</v>
          </cell>
        </row>
        <row r="5184">
          <cell r="B5184" t="str">
            <v>AF.71723</v>
          </cell>
          <cell r="C5184" t="str">
            <v>Coát theùp boïc ñöôøng oáng aùp löïc, oáng huùt , Þ&gt;18mm</v>
          </cell>
          <cell r="D5184" t="str">
            <v>taán</v>
          </cell>
          <cell r="E5184">
            <v>1</v>
          </cell>
          <cell r="F5184">
            <v>7782130</v>
          </cell>
          <cell r="G5184">
            <v>572272</v>
          </cell>
          <cell r="H5184">
            <v>302599</v>
          </cell>
        </row>
        <row r="5185">
          <cell r="B5185" t="str">
            <v>AF.71731</v>
          </cell>
          <cell r="C5185" t="str">
            <v>Coát theùp buoàng xoaén, Þ&lt;=10mm</v>
          </cell>
          <cell r="D5185" t="str">
            <v>taán</v>
          </cell>
          <cell r="E5185">
            <v>1</v>
          </cell>
          <cell r="F5185">
            <v>7518570</v>
          </cell>
          <cell r="G5185">
            <v>715537</v>
          </cell>
          <cell r="H5185">
            <v>76199</v>
          </cell>
        </row>
        <row r="5186">
          <cell r="B5186" t="str">
            <v>AF.71732</v>
          </cell>
          <cell r="C5186" t="str">
            <v>Coát theùp buoàng xoaén, 10mm&lt; Þ &lt;=18mm</v>
          </cell>
          <cell r="D5186" t="str">
            <v>taán</v>
          </cell>
          <cell r="E5186">
            <v>1</v>
          </cell>
          <cell r="F5186">
            <v>7801390</v>
          </cell>
          <cell r="G5186">
            <v>577402</v>
          </cell>
          <cell r="H5186">
            <v>189296</v>
          </cell>
        </row>
        <row r="5187">
          <cell r="B5187" t="str">
            <v>AF.71733</v>
          </cell>
          <cell r="C5187" t="str">
            <v>Coát theùp buoàng xoaén, Þ&gt;18mm</v>
          </cell>
          <cell r="D5187" t="str">
            <v>taán</v>
          </cell>
          <cell r="E5187">
            <v>1</v>
          </cell>
          <cell r="F5187">
            <v>7754830</v>
          </cell>
          <cell r="G5187">
            <v>553722</v>
          </cell>
          <cell r="H5187">
            <v>196615</v>
          </cell>
        </row>
        <row r="5188">
          <cell r="B5188" t="str">
            <v>AF.71741</v>
          </cell>
          <cell r="C5188" t="str">
            <v>Coát theùp beä ñôõ maùy phaùt, Þ&lt;=10mm</v>
          </cell>
          <cell r="D5188" t="str">
            <v>taán</v>
          </cell>
          <cell r="E5188">
            <v>1</v>
          </cell>
          <cell r="F5188">
            <v>7518570</v>
          </cell>
          <cell r="G5188">
            <v>510703</v>
          </cell>
          <cell r="H5188">
            <v>76199</v>
          </cell>
        </row>
        <row r="5189">
          <cell r="B5189" t="str">
            <v>AF.71742</v>
          </cell>
          <cell r="C5189" t="str">
            <v>Coát theùp beä ñôõ maùy phaùt, 10mm&lt; Þ &lt;=18mm</v>
          </cell>
          <cell r="D5189" t="str">
            <v>taán</v>
          </cell>
          <cell r="E5189">
            <v>1</v>
          </cell>
          <cell r="F5189">
            <v>7802710</v>
          </cell>
          <cell r="G5189">
            <v>397827</v>
          </cell>
          <cell r="H5189">
            <v>193167</v>
          </cell>
        </row>
        <row r="5190">
          <cell r="B5190" t="str">
            <v>AF.71743</v>
          </cell>
          <cell r="C5190" t="str">
            <v>Coát theùp beä ñôõ maùy phaùt, Þ&gt;18mm</v>
          </cell>
          <cell r="D5190" t="str">
            <v>taán</v>
          </cell>
          <cell r="E5190">
            <v>1</v>
          </cell>
          <cell r="F5190">
            <v>7754830</v>
          </cell>
          <cell r="G5190">
            <v>309027</v>
          </cell>
          <cell r="H5190">
            <v>195883</v>
          </cell>
        </row>
        <row r="5191">
          <cell r="B5191" t="str">
            <v>AF.71751</v>
          </cell>
          <cell r="C5191" t="str">
            <v>Coát theùp maùi keânh, maùi hoá xoùi, Þ&lt;=10mm</v>
          </cell>
          <cell r="D5191" t="str">
            <v>taán</v>
          </cell>
          <cell r="E5191">
            <v>1</v>
          </cell>
          <cell r="F5191">
            <v>7518570</v>
          </cell>
          <cell r="G5191">
            <v>537935</v>
          </cell>
          <cell r="H5191">
            <v>76199</v>
          </cell>
        </row>
        <row r="5192">
          <cell r="B5192" t="str">
            <v>AF.71752</v>
          </cell>
          <cell r="C5192" t="str">
            <v>Coát theùp maùi keânh, maùi hoá xoùi, 10mm&lt; Þ &lt;=18mm</v>
          </cell>
          <cell r="D5192" t="str">
            <v>taán</v>
          </cell>
          <cell r="E5192">
            <v>1</v>
          </cell>
          <cell r="F5192">
            <v>7801540</v>
          </cell>
          <cell r="G5192">
            <v>440846</v>
          </cell>
          <cell r="H5192">
            <v>188982</v>
          </cell>
        </row>
        <row r="5193">
          <cell r="B5193" t="str">
            <v>AF.71753</v>
          </cell>
          <cell r="C5193" t="str">
            <v>Coát theùp maùi keânh, maùi hoá xoùi, Þ&gt;18mm</v>
          </cell>
          <cell r="D5193" t="str">
            <v>taán</v>
          </cell>
          <cell r="E5193">
            <v>1</v>
          </cell>
          <cell r="F5193">
            <v>7754830</v>
          </cell>
          <cell r="G5193">
            <v>359150</v>
          </cell>
          <cell r="H5193">
            <v>195883</v>
          </cell>
        </row>
        <row r="5194">
          <cell r="B5194" t="str">
            <v>AF.71810</v>
          </cell>
          <cell r="C5194" t="str">
            <v>Coát theùp saøn daøy &gt;=30cm, Þ&lt;=10mm</v>
          </cell>
          <cell r="D5194" t="str">
            <v>taán</v>
          </cell>
          <cell r="E5194">
            <v>1</v>
          </cell>
          <cell r="F5194">
            <v>7518570</v>
          </cell>
          <cell r="G5194">
            <v>577402</v>
          </cell>
          <cell r="H5194">
            <v>76199</v>
          </cell>
        </row>
        <row r="5195">
          <cell r="B5195" t="str">
            <v>AF.71820</v>
          </cell>
          <cell r="C5195" t="str">
            <v>Coát theùp saøn daøy &gt;=30cm, 10mm&lt; Þ &lt;=18mm</v>
          </cell>
          <cell r="D5195" t="str">
            <v>taán</v>
          </cell>
          <cell r="E5195">
            <v>1</v>
          </cell>
          <cell r="F5195">
            <v>7801390</v>
          </cell>
          <cell r="G5195">
            <v>430585</v>
          </cell>
          <cell r="H5195">
            <v>189296</v>
          </cell>
        </row>
        <row r="5196">
          <cell r="B5196" t="str">
            <v>AF.71830</v>
          </cell>
          <cell r="C5196" t="str">
            <v>Coát theùp saøn daøy &gt;=30cm, Þ&gt;10 ñeán&gt;18mm</v>
          </cell>
          <cell r="D5196" t="str">
            <v>taán</v>
          </cell>
          <cell r="E5196">
            <v>1</v>
          </cell>
          <cell r="F5196">
            <v>7754830</v>
          </cell>
          <cell r="G5196">
            <v>327576</v>
          </cell>
          <cell r="H5196">
            <v>196615</v>
          </cell>
        </row>
        <row r="5197">
          <cell r="B5197" t="str">
            <v>AF.72110</v>
          </cell>
          <cell r="C5197" t="str">
            <v>Coát theùp moùng, neàn ,baûn ñaùy Þ&lt;=10mm</v>
          </cell>
          <cell r="D5197" t="str">
            <v>taán</v>
          </cell>
          <cell r="E5197">
            <v>1</v>
          </cell>
          <cell r="F5197">
            <v>7518570</v>
          </cell>
          <cell r="G5197">
            <v>446766</v>
          </cell>
          <cell r="H5197">
            <v>84754</v>
          </cell>
        </row>
        <row r="5198">
          <cell r="B5198" t="str">
            <v>AF.72120</v>
          </cell>
          <cell r="C5198" t="str">
            <v>Coát theùp moùng, neàn ,baûn ñaùy , 10mm&lt; Þ &lt;=18mm</v>
          </cell>
          <cell r="D5198" t="str">
            <v>taán</v>
          </cell>
          <cell r="E5198">
            <v>1</v>
          </cell>
          <cell r="F5198">
            <v>7801540</v>
          </cell>
          <cell r="G5198">
            <v>329155</v>
          </cell>
          <cell r="H5198">
            <v>197537</v>
          </cell>
        </row>
        <row r="5199">
          <cell r="B5199" t="str">
            <v>AF.72130</v>
          </cell>
          <cell r="C5199" t="str">
            <v>Coát theùp moùng, neàn ,baûn ñaùy Þ&gt;18mm</v>
          </cell>
          <cell r="D5199" t="str">
            <v>taán</v>
          </cell>
          <cell r="E5199">
            <v>1</v>
          </cell>
          <cell r="F5199">
            <v>7754830</v>
          </cell>
          <cell r="G5199">
            <v>250615</v>
          </cell>
          <cell r="H5199">
            <v>204437</v>
          </cell>
        </row>
        <row r="5200">
          <cell r="B5200" t="str">
            <v>AF.72210</v>
          </cell>
          <cell r="C5200" t="str">
            <v>Coát theùp töôøng, Þ&lt;=10mm</v>
          </cell>
          <cell r="D5200" t="str">
            <v>taán</v>
          </cell>
          <cell r="E5200">
            <v>1</v>
          </cell>
          <cell r="F5200">
            <v>7518570</v>
          </cell>
          <cell r="G5200">
            <v>549539</v>
          </cell>
          <cell r="H5200">
            <v>84754</v>
          </cell>
        </row>
        <row r="5201">
          <cell r="B5201" t="str">
            <v>AF.72220</v>
          </cell>
          <cell r="C5201" t="str">
            <v>Coát theùp töôøng, 10mm&lt; Þ &lt;=18mm</v>
          </cell>
          <cell r="D5201" t="str">
            <v>taán</v>
          </cell>
          <cell r="E5201">
            <v>1</v>
          </cell>
          <cell r="F5201">
            <v>7801540</v>
          </cell>
          <cell r="G5201">
            <v>465237</v>
          </cell>
          <cell r="H5201">
            <v>197537</v>
          </cell>
        </row>
        <row r="5202">
          <cell r="B5202" t="str">
            <v>AF.72230</v>
          </cell>
          <cell r="C5202" t="str">
            <v>Coát theùp töôøng, Þ&gt;18mm</v>
          </cell>
          <cell r="D5202" t="str">
            <v>taán</v>
          </cell>
          <cell r="E5202">
            <v>1</v>
          </cell>
          <cell r="F5202">
            <v>7754830</v>
          </cell>
          <cell r="G5202">
            <v>384961</v>
          </cell>
          <cell r="H5202">
            <v>204437</v>
          </cell>
        </row>
        <row r="5203">
          <cell r="B5203" t="str">
            <v>AF.72310</v>
          </cell>
          <cell r="C5203" t="str">
            <v>Coát theùp truï pin, truï bieân, Þ&lt;=10mm</v>
          </cell>
          <cell r="D5203" t="str">
            <v>taán</v>
          </cell>
          <cell r="E5203">
            <v>1</v>
          </cell>
          <cell r="F5203">
            <v>7518570</v>
          </cell>
          <cell r="G5203">
            <v>596267</v>
          </cell>
          <cell r="H5203">
            <v>84754</v>
          </cell>
        </row>
        <row r="5204">
          <cell r="B5204" t="str">
            <v>AF.72320</v>
          </cell>
          <cell r="C5204" t="str">
            <v>Coát theùp truï pin, truï bieân, 10mm&lt; Þ &lt;=18mm</v>
          </cell>
          <cell r="D5204" t="str">
            <v>taán</v>
          </cell>
          <cell r="E5204">
            <v>1</v>
          </cell>
          <cell r="F5204">
            <v>7802710</v>
          </cell>
          <cell r="G5204">
            <v>399485</v>
          </cell>
          <cell r="H5204">
            <v>201721</v>
          </cell>
        </row>
        <row r="5205">
          <cell r="B5205" t="str">
            <v>AF.72330</v>
          </cell>
          <cell r="C5205" t="str">
            <v>Coát theùp truï pin, truï bieân, Þ&gt;18mm</v>
          </cell>
          <cell r="D5205" t="str">
            <v>taán</v>
          </cell>
          <cell r="E5205">
            <v>1</v>
          </cell>
          <cell r="F5205">
            <v>7760680</v>
          </cell>
          <cell r="G5205">
            <v>343442</v>
          </cell>
          <cell r="H5205">
            <v>227455</v>
          </cell>
        </row>
        <row r="5206">
          <cell r="B5206" t="str">
            <v>AF.72410</v>
          </cell>
          <cell r="C5206" t="str">
            <v>Coát theùp maët cong ñaäp traøn, muõi phoùng, Þ&lt;=10mm</v>
          </cell>
          <cell r="D5206" t="str">
            <v>taán</v>
          </cell>
          <cell r="E5206">
            <v>1</v>
          </cell>
          <cell r="F5206">
            <v>7518570</v>
          </cell>
          <cell r="G5206">
            <v>547605</v>
          </cell>
          <cell r="H5206">
            <v>84754</v>
          </cell>
        </row>
        <row r="5207">
          <cell r="B5207" t="str">
            <v>AF.72420</v>
          </cell>
          <cell r="C5207" t="str">
            <v>Coát theùp maët cong ñaäp traøn, muõi phoùng, 10mm&lt; Þ &lt;=18mm</v>
          </cell>
          <cell r="D5207" t="str">
            <v>taán</v>
          </cell>
          <cell r="E5207">
            <v>1</v>
          </cell>
          <cell r="F5207">
            <v>7801540</v>
          </cell>
          <cell r="G5207">
            <v>461172</v>
          </cell>
          <cell r="H5207">
            <v>197537</v>
          </cell>
        </row>
        <row r="5208">
          <cell r="B5208" t="str">
            <v>AF.72430</v>
          </cell>
          <cell r="C5208" t="str">
            <v>Coát theùp maët cong ñaäp traøn, muõi phoùng, Þ&gt;18mm</v>
          </cell>
          <cell r="D5208" t="str">
            <v>taán</v>
          </cell>
          <cell r="E5208">
            <v>1</v>
          </cell>
          <cell r="F5208">
            <v>7754830</v>
          </cell>
          <cell r="G5208">
            <v>380659</v>
          </cell>
          <cell r="H5208">
            <v>204437</v>
          </cell>
        </row>
        <row r="5209">
          <cell r="B5209" t="str">
            <v>AF.72510</v>
          </cell>
          <cell r="C5209" t="str">
            <v>Coát theùp doác nöôùc, Þ&lt;=10mm</v>
          </cell>
          <cell r="D5209" t="str">
            <v>taán</v>
          </cell>
          <cell r="E5209">
            <v>1</v>
          </cell>
          <cell r="F5209">
            <v>7518570</v>
          </cell>
          <cell r="G5209">
            <v>510703</v>
          </cell>
          <cell r="H5209">
            <v>84754</v>
          </cell>
        </row>
        <row r="5210">
          <cell r="B5210" t="str">
            <v>AF.72520</v>
          </cell>
          <cell r="C5210" t="str">
            <v>Coát theùp doác nöôùc, 10mm&lt; Þ &lt;=18mm</v>
          </cell>
          <cell r="D5210" t="str">
            <v>taán</v>
          </cell>
          <cell r="E5210">
            <v>1</v>
          </cell>
          <cell r="F5210">
            <v>7802710</v>
          </cell>
          <cell r="G5210">
            <v>397827</v>
          </cell>
          <cell r="H5210">
            <v>201721</v>
          </cell>
        </row>
        <row r="5211">
          <cell r="B5211" t="str">
            <v>AF.72530</v>
          </cell>
          <cell r="C5211" t="str">
            <v>Coát theùp doác nöôùc, Þ&gt;18mm</v>
          </cell>
          <cell r="D5211" t="str">
            <v>taán</v>
          </cell>
          <cell r="E5211">
            <v>1</v>
          </cell>
          <cell r="F5211">
            <v>7754830</v>
          </cell>
          <cell r="G5211">
            <v>309027</v>
          </cell>
          <cell r="H5211">
            <v>204437</v>
          </cell>
        </row>
        <row r="5212">
          <cell r="B5212" t="str">
            <v>AF.72611</v>
          </cell>
          <cell r="C5212" t="str">
            <v>Coát theùp thaùp ñieàu aùp h &lt;=25m, Þ&lt;=10mm</v>
          </cell>
          <cell r="D5212" t="str">
            <v>taán</v>
          </cell>
          <cell r="E5212">
            <v>1</v>
          </cell>
          <cell r="F5212">
            <v>7518570</v>
          </cell>
          <cell r="G5212">
            <v>971678</v>
          </cell>
          <cell r="H5212">
            <v>154309</v>
          </cell>
        </row>
        <row r="5213">
          <cell r="B5213" t="str">
            <v>AF.72612</v>
          </cell>
          <cell r="C5213" t="str">
            <v>Coát theùp thaùp ñieàu aùp h &gt;25m, Þ&lt;=10mm</v>
          </cell>
          <cell r="D5213" t="str">
            <v>taán</v>
          </cell>
          <cell r="E5213">
            <v>1</v>
          </cell>
          <cell r="F5213">
            <v>7518570</v>
          </cell>
          <cell r="G5213">
            <v>1326490</v>
          </cell>
          <cell r="H5213">
            <v>253555</v>
          </cell>
        </row>
        <row r="5214">
          <cell r="B5214" t="str">
            <v>AF.72621</v>
          </cell>
          <cell r="C5214" t="str">
            <v>Coát theùp thaùp ñieàu aùp h &lt;=25m, 10mm&lt; Þ &lt;=18mm</v>
          </cell>
          <cell r="D5214" t="str">
            <v>taán</v>
          </cell>
          <cell r="E5214">
            <v>1</v>
          </cell>
          <cell r="F5214">
            <v>7805830</v>
          </cell>
          <cell r="G5214">
            <v>849330</v>
          </cell>
          <cell r="H5214">
            <v>283518</v>
          </cell>
        </row>
        <row r="5215">
          <cell r="B5215" t="str">
            <v>AF.72622</v>
          </cell>
          <cell r="C5215" t="str">
            <v>Coát theùp thaùp ñieàu aùp h &gt;25m , 10mm&lt; Þ &lt;=18mm</v>
          </cell>
          <cell r="D5215" t="str">
            <v>taán</v>
          </cell>
          <cell r="E5215">
            <v>1</v>
          </cell>
          <cell r="F5215">
            <v>7805830</v>
          </cell>
          <cell r="G5215">
            <v>944051</v>
          </cell>
          <cell r="H5215">
            <v>382764</v>
          </cell>
        </row>
        <row r="5216">
          <cell r="B5216" t="str">
            <v>AF.72631</v>
          </cell>
          <cell r="C5216" t="str">
            <v>Coát theùp thaùp ñieàu aùp h &lt;=25m, Þ&gt;18mm</v>
          </cell>
          <cell r="D5216" t="str">
            <v>taán</v>
          </cell>
          <cell r="E5216">
            <v>1</v>
          </cell>
          <cell r="F5216">
            <v>7754830</v>
          </cell>
          <cell r="G5216">
            <v>771975</v>
          </cell>
          <cell r="H5216">
            <v>274725</v>
          </cell>
        </row>
        <row r="5217">
          <cell r="B5217" t="str">
            <v>AF.72632</v>
          </cell>
          <cell r="C5217" t="str">
            <v>Coát theùp thaùp ñieàu aùp h &gt;25m, Þ&gt;18mm</v>
          </cell>
          <cell r="D5217" t="str">
            <v>taán</v>
          </cell>
          <cell r="E5217">
            <v>1</v>
          </cell>
          <cell r="F5217">
            <v>7754830</v>
          </cell>
          <cell r="G5217">
            <v>786577</v>
          </cell>
          <cell r="H5217">
            <v>373971</v>
          </cell>
        </row>
        <row r="5218">
          <cell r="B5218" t="str">
            <v>AF.72711</v>
          </cell>
          <cell r="C5218" t="str">
            <v>Coát theùp moá ñôõ, moá neùo ñöôøng oáng aùp löïc, Þ&lt;=10mm</v>
          </cell>
          <cell r="D5218" t="str">
            <v>taán</v>
          </cell>
          <cell r="E5218">
            <v>1</v>
          </cell>
          <cell r="F5218">
            <v>7518570</v>
          </cell>
          <cell r="G5218">
            <v>587308</v>
          </cell>
          <cell r="H5218">
            <v>84754</v>
          </cell>
        </row>
        <row r="5219">
          <cell r="B5219" t="str">
            <v>AF.72712</v>
          </cell>
          <cell r="C5219" t="str">
            <v>Coát theùp moá ñôõ, moá neùo ñöôøng oáng aùp löïc, 10mm&lt; Þ &lt;=18mm</v>
          </cell>
          <cell r="D5219" t="str">
            <v>taán</v>
          </cell>
          <cell r="E5219">
            <v>1</v>
          </cell>
          <cell r="F5219">
            <v>7802710</v>
          </cell>
          <cell r="G5219">
            <v>457501</v>
          </cell>
          <cell r="H5219">
            <v>201721</v>
          </cell>
        </row>
        <row r="5220">
          <cell r="B5220" t="str">
            <v>AF.72713</v>
          </cell>
          <cell r="C5220" t="str">
            <v>Coát theùp moá ñôõ, moá neùo ñöôøng oáng aùp löïc, Þ&gt;18mm</v>
          </cell>
          <cell r="D5220" t="str">
            <v>taán</v>
          </cell>
          <cell r="E5220">
            <v>1</v>
          </cell>
          <cell r="F5220">
            <v>7754830</v>
          </cell>
          <cell r="G5220">
            <v>355400</v>
          </cell>
          <cell r="H5220">
            <v>204437</v>
          </cell>
        </row>
        <row r="5221">
          <cell r="B5221" t="str">
            <v>AF.72721</v>
          </cell>
          <cell r="C5221" t="str">
            <v>Coát theùp boïc ñöôøng oáng aùp löïc, oáng huùt , Þ&lt;=10mm</v>
          </cell>
          <cell r="D5221" t="str">
            <v>taán</v>
          </cell>
          <cell r="E5221">
            <v>1</v>
          </cell>
          <cell r="F5221">
            <v>7518570</v>
          </cell>
          <cell r="G5221">
            <v>758161</v>
          </cell>
          <cell r="H5221">
            <v>84754</v>
          </cell>
        </row>
        <row r="5222">
          <cell r="B5222" t="str">
            <v>AF.72722</v>
          </cell>
          <cell r="C5222" t="str">
            <v>Coát theùp boïc ñöôøng oáng aùp löïc, oáng huùt , 10mm&lt; Þ &lt;=18mm</v>
          </cell>
          <cell r="D5222" t="str">
            <v>taán</v>
          </cell>
          <cell r="E5222">
            <v>1</v>
          </cell>
          <cell r="F5222">
            <v>7833130</v>
          </cell>
          <cell r="G5222">
            <v>623579</v>
          </cell>
          <cell r="H5222">
            <v>319947</v>
          </cell>
        </row>
        <row r="5223">
          <cell r="B5223" t="str">
            <v>AF.72723</v>
          </cell>
          <cell r="C5223" t="str">
            <v>Coát theùp boïc ñöôøng oáng aùp löïc, oáng huùt , Þ&gt;18mm</v>
          </cell>
          <cell r="D5223" t="str">
            <v>taán</v>
          </cell>
          <cell r="E5223">
            <v>1</v>
          </cell>
          <cell r="F5223">
            <v>7782130</v>
          </cell>
          <cell r="G5223">
            <v>572272</v>
          </cell>
          <cell r="H5223">
            <v>311154</v>
          </cell>
        </row>
        <row r="5224">
          <cell r="B5224" t="str">
            <v>AF.72731</v>
          </cell>
          <cell r="C5224" t="str">
            <v>Coát theùp buoàng xoaén, Þ&lt;=10mm</v>
          </cell>
          <cell r="D5224" t="str">
            <v>taán</v>
          </cell>
          <cell r="E5224">
            <v>1</v>
          </cell>
          <cell r="F5224">
            <v>7518570</v>
          </cell>
          <cell r="G5224">
            <v>715537</v>
          </cell>
          <cell r="H5224">
            <v>84754</v>
          </cell>
        </row>
        <row r="5225">
          <cell r="B5225" t="str">
            <v>AF.72732</v>
          </cell>
          <cell r="C5225" t="str">
            <v>Coát theùp buoàng xoaén, 10mm&lt; Þ &lt;=18mm</v>
          </cell>
          <cell r="D5225" t="str">
            <v>taán</v>
          </cell>
          <cell r="E5225">
            <v>1</v>
          </cell>
          <cell r="F5225">
            <v>7801390</v>
          </cell>
          <cell r="G5225">
            <v>577402</v>
          </cell>
          <cell r="H5225">
            <v>197850</v>
          </cell>
        </row>
        <row r="5226">
          <cell r="B5226" t="str">
            <v>AF.72733</v>
          </cell>
          <cell r="C5226" t="str">
            <v>Coát theùp buoàng xoaén, Þ&gt;18mm</v>
          </cell>
          <cell r="D5226" t="str">
            <v>taán</v>
          </cell>
          <cell r="E5226">
            <v>1</v>
          </cell>
          <cell r="F5226">
            <v>7754830</v>
          </cell>
          <cell r="G5226">
            <v>553722</v>
          </cell>
          <cell r="H5226">
            <v>205170</v>
          </cell>
        </row>
        <row r="5227">
          <cell r="B5227" t="str">
            <v>AF.72741</v>
          </cell>
          <cell r="C5227" t="str">
            <v>Coát theùp beä ñôõ maùy phaùt, Þ&lt;=10mm</v>
          </cell>
          <cell r="D5227" t="str">
            <v>taán</v>
          </cell>
          <cell r="E5227">
            <v>1</v>
          </cell>
          <cell r="F5227">
            <v>7518570</v>
          </cell>
          <cell r="G5227">
            <v>510703</v>
          </cell>
          <cell r="H5227">
            <v>84754</v>
          </cell>
        </row>
        <row r="5228">
          <cell r="B5228" t="str">
            <v>AF.72742</v>
          </cell>
          <cell r="C5228" t="str">
            <v>Coát theùp beä ñôõ maùy phaùt, 10mm&lt; Þ &lt;=18mm</v>
          </cell>
          <cell r="D5228" t="str">
            <v>taán</v>
          </cell>
          <cell r="E5228">
            <v>1</v>
          </cell>
          <cell r="F5228">
            <v>7802710</v>
          </cell>
          <cell r="G5228">
            <v>397827</v>
          </cell>
          <cell r="H5228">
            <v>201721</v>
          </cell>
        </row>
        <row r="5229">
          <cell r="B5229" t="str">
            <v>AF.72743</v>
          </cell>
          <cell r="C5229" t="str">
            <v>Coát theùp beä ñôõ maùy phaùt, Þ&gt;18mm</v>
          </cell>
          <cell r="D5229" t="str">
            <v>taán</v>
          </cell>
          <cell r="E5229">
            <v>1</v>
          </cell>
          <cell r="F5229">
            <v>7754830</v>
          </cell>
          <cell r="G5229">
            <v>309027</v>
          </cell>
          <cell r="H5229">
            <v>204437</v>
          </cell>
        </row>
        <row r="5230">
          <cell r="B5230" t="str">
            <v>AF.72751</v>
          </cell>
          <cell r="C5230" t="str">
            <v>Coát theùp maùi keânh, maùi hoá xoùi, Þ&lt;=10mm</v>
          </cell>
          <cell r="D5230" t="str">
            <v>taán</v>
          </cell>
          <cell r="E5230">
            <v>1</v>
          </cell>
          <cell r="F5230">
            <v>7518570</v>
          </cell>
          <cell r="G5230">
            <v>537935</v>
          </cell>
          <cell r="H5230">
            <v>84754</v>
          </cell>
        </row>
        <row r="5231">
          <cell r="B5231" t="str">
            <v>AF.72752</v>
          </cell>
          <cell r="C5231" t="str">
            <v>Coát theùp maùi keânh, maùi hoá xoùi, 10mm&lt; Þ &lt;=18mm</v>
          </cell>
          <cell r="D5231" t="str">
            <v>taán</v>
          </cell>
          <cell r="E5231">
            <v>1</v>
          </cell>
          <cell r="F5231">
            <v>7801540</v>
          </cell>
          <cell r="G5231">
            <v>440846</v>
          </cell>
          <cell r="H5231">
            <v>197537</v>
          </cell>
        </row>
        <row r="5232">
          <cell r="B5232" t="str">
            <v>AF.72753</v>
          </cell>
          <cell r="C5232" t="str">
            <v>Coát theùp maùi keânh, maùi hoá xoùi, Þ&gt;18mm</v>
          </cell>
          <cell r="D5232" t="str">
            <v>taán</v>
          </cell>
          <cell r="E5232">
            <v>1</v>
          </cell>
          <cell r="F5232">
            <v>7754830</v>
          </cell>
          <cell r="G5232">
            <v>359150</v>
          </cell>
          <cell r="H5232">
            <v>204437</v>
          </cell>
        </row>
        <row r="5233">
          <cell r="B5233" t="str">
            <v>AF.72810</v>
          </cell>
          <cell r="C5233" t="str">
            <v>Coát theùp saøn daøy &gt;=30cm, Þ&lt;10mm</v>
          </cell>
          <cell r="D5233" t="str">
            <v>taán</v>
          </cell>
          <cell r="E5233">
            <v>1</v>
          </cell>
          <cell r="F5233">
            <v>7518570</v>
          </cell>
          <cell r="G5233">
            <v>577402</v>
          </cell>
          <cell r="H5233">
            <v>84754</v>
          </cell>
        </row>
        <row r="5234">
          <cell r="B5234" t="str">
            <v>AF.72820</v>
          </cell>
          <cell r="C5234" t="str">
            <v>Coát theùp saøn daøy &gt;=30cm, 10mm&lt; Þ &lt;=18mm</v>
          </cell>
          <cell r="D5234" t="str">
            <v>taán</v>
          </cell>
          <cell r="E5234">
            <v>1</v>
          </cell>
          <cell r="F5234">
            <v>7801390</v>
          </cell>
          <cell r="G5234">
            <v>430585</v>
          </cell>
          <cell r="H5234">
            <v>197850</v>
          </cell>
        </row>
        <row r="5235">
          <cell r="B5235" t="str">
            <v>AF.72830</v>
          </cell>
          <cell r="C5235" t="str">
            <v>Coát theùp saøn daøy &gt;=30cm, Þ&gt;18mm</v>
          </cell>
          <cell r="D5235" t="str">
            <v>taán</v>
          </cell>
          <cell r="E5235">
            <v>1</v>
          </cell>
          <cell r="F5235">
            <v>7754830</v>
          </cell>
          <cell r="G5235">
            <v>327576</v>
          </cell>
          <cell r="H5235">
            <v>205170</v>
          </cell>
        </row>
        <row r="5236">
          <cell r="B5236" t="str">
            <v>AF.73110</v>
          </cell>
          <cell r="C5236" t="str">
            <v>Coát theùp moùng, neàn ,baûn ñaùy Þ&lt;=10mm</v>
          </cell>
          <cell r="D5236" t="str">
            <v>taán</v>
          </cell>
          <cell r="E5236">
            <v>1</v>
          </cell>
          <cell r="F5236">
            <v>7518570</v>
          </cell>
          <cell r="G5236">
            <v>446766</v>
          </cell>
          <cell r="H5236">
            <v>86851</v>
          </cell>
        </row>
        <row r="5237">
          <cell r="B5237" t="str">
            <v>AF.73120</v>
          </cell>
          <cell r="C5237" t="str">
            <v>Coát theùp moùng, neàn ,baûn ñaùy , 10mm&lt; Þ &lt;=18mm</v>
          </cell>
          <cell r="D5237" t="str">
            <v>taán</v>
          </cell>
          <cell r="E5237">
            <v>1</v>
          </cell>
          <cell r="F5237">
            <v>7801540</v>
          </cell>
          <cell r="G5237">
            <v>329155</v>
          </cell>
          <cell r="H5237">
            <v>199634</v>
          </cell>
        </row>
        <row r="5238">
          <cell r="B5238" t="str">
            <v>AF.73130</v>
          </cell>
          <cell r="C5238" t="str">
            <v>Coát theùp moùng, neàn ,baûn ñaùy Þ&gt;18mm</v>
          </cell>
          <cell r="D5238" t="str">
            <v>taán</v>
          </cell>
          <cell r="E5238">
            <v>1</v>
          </cell>
          <cell r="F5238">
            <v>7754830</v>
          </cell>
          <cell r="G5238">
            <v>250615</v>
          </cell>
          <cell r="H5238">
            <v>206535</v>
          </cell>
        </row>
        <row r="5239">
          <cell r="B5239" t="str">
            <v>AF.73210</v>
          </cell>
          <cell r="C5239" t="str">
            <v>Coát theùp töôøng, Þ&lt;=10mm</v>
          </cell>
          <cell r="D5239" t="str">
            <v>taán</v>
          </cell>
          <cell r="E5239">
            <v>1</v>
          </cell>
          <cell r="F5239">
            <v>7518570</v>
          </cell>
          <cell r="G5239">
            <v>549539</v>
          </cell>
          <cell r="H5239">
            <v>86851</v>
          </cell>
        </row>
        <row r="5240">
          <cell r="B5240" t="str">
            <v>AF.73220</v>
          </cell>
          <cell r="C5240" t="str">
            <v>Coát theùp töôøng, 10mm&lt; Þ &lt;=18mm</v>
          </cell>
          <cell r="D5240" t="str">
            <v>taán</v>
          </cell>
          <cell r="E5240">
            <v>1</v>
          </cell>
          <cell r="F5240">
            <v>7801540</v>
          </cell>
          <cell r="G5240">
            <v>465237</v>
          </cell>
          <cell r="H5240">
            <v>199634</v>
          </cell>
        </row>
        <row r="5241">
          <cell r="B5241" t="str">
            <v>AF.73230</v>
          </cell>
          <cell r="C5241" t="str">
            <v>Coát theùp töôøng, Þ&gt;18mm</v>
          </cell>
          <cell r="D5241" t="str">
            <v>taán</v>
          </cell>
          <cell r="E5241">
            <v>1</v>
          </cell>
          <cell r="F5241">
            <v>7754830</v>
          </cell>
          <cell r="G5241">
            <v>384961</v>
          </cell>
          <cell r="H5241">
            <v>206535</v>
          </cell>
        </row>
        <row r="5242">
          <cell r="B5242" t="str">
            <v>AF.73310</v>
          </cell>
          <cell r="C5242" t="str">
            <v>Coát theùp truï pin, truï bieân, Þ&lt;=10mm</v>
          </cell>
          <cell r="D5242" t="str">
            <v>taán</v>
          </cell>
          <cell r="E5242">
            <v>1</v>
          </cell>
          <cell r="F5242">
            <v>7518570</v>
          </cell>
          <cell r="G5242">
            <v>596267</v>
          </cell>
          <cell r="H5242">
            <v>86851</v>
          </cell>
        </row>
        <row r="5243">
          <cell r="B5243" t="str">
            <v>AF.73320</v>
          </cell>
          <cell r="C5243" t="str">
            <v>Coát theùp truï pin, truï bieân, 10mm&lt; Þ &lt;=18mm</v>
          </cell>
          <cell r="D5243" t="str">
            <v>taán</v>
          </cell>
          <cell r="E5243">
            <v>1</v>
          </cell>
          <cell r="F5243">
            <v>7802710</v>
          </cell>
          <cell r="G5243">
            <v>399485</v>
          </cell>
          <cell r="H5243">
            <v>203819</v>
          </cell>
        </row>
        <row r="5244">
          <cell r="B5244" t="str">
            <v>AF.73330</v>
          </cell>
          <cell r="C5244" t="str">
            <v>Coát theùp truï pin, truï bieân, Þ&gt;18mm</v>
          </cell>
          <cell r="D5244" t="str">
            <v>taán</v>
          </cell>
          <cell r="E5244">
            <v>1</v>
          </cell>
          <cell r="F5244">
            <v>7760680</v>
          </cell>
          <cell r="G5244">
            <v>343442</v>
          </cell>
          <cell r="H5244">
            <v>229552</v>
          </cell>
        </row>
        <row r="5245">
          <cell r="B5245" t="str">
            <v>AF.73410</v>
          </cell>
          <cell r="C5245" t="str">
            <v>Coát theùp maët cong ñaäp traøn, muõi phoùng, Þ&lt;=10mm</v>
          </cell>
          <cell r="D5245" t="str">
            <v>taán</v>
          </cell>
          <cell r="E5245">
            <v>1</v>
          </cell>
          <cell r="F5245">
            <v>7518570</v>
          </cell>
          <cell r="G5245">
            <v>547605</v>
          </cell>
          <cell r="H5245">
            <v>86851</v>
          </cell>
        </row>
        <row r="5246">
          <cell r="B5246" t="str">
            <v>AF.73420</v>
          </cell>
          <cell r="C5246" t="str">
            <v>Coát theùp maët cong ñaäp traøn, muõi phoùng, 10mm&lt; Þ &lt;=18mm</v>
          </cell>
          <cell r="D5246" t="str">
            <v>taán</v>
          </cell>
          <cell r="E5246">
            <v>1</v>
          </cell>
          <cell r="F5246">
            <v>7801540</v>
          </cell>
          <cell r="G5246">
            <v>461172</v>
          </cell>
          <cell r="H5246">
            <v>199634</v>
          </cell>
        </row>
        <row r="5247">
          <cell r="B5247" t="str">
            <v>AF.73430</v>
          </cell>
          <cell r="C5247" t="str">
            <v>Coát theùp maët cong ñaäp traøn, muõi phoùng, Þ&gt;18mm</v>
          </cell>
          <cell r="D5247" t="str">
            <v>taán</v>
          </cell>
          <cell r="E5247">
            <v>1</v>
          </cell>
          <cell r="F5247">
            <v>7754830</v>
          </cell>
          <cell r="G5247">
            <v>380659</v>
          </cell>
          <cell r="H5247">
            <v>206535</v>
          </cell>
        </row>
        <row r="5248">
          <cell r="B5248" t="str">
            <v>AF.73510</v>
          </cell>
          <cell r="C5248" t="str">
            <v>Coát theùp doác nöôùc, Þ&lt;=10mm</v>
          </cell>
          <cell r="D5248" t="str">
            <v>taán</v>
          </cell>
          <cell r="E5248">
            <v>1</v>
          </cell>
          <cell r="F5248">
            <v>7518570</v>
          </cell>
          <cell r="G5248">
            <v>510703</v>
          </cell>
          <cell r="H5248">
            <v>86851</v>
          </cell>
        </row>
        <row r="5249">
          <cell r="B5249" t="str">
            <v>AF.73520</v>
          </cell>
          <cell r="C5249" t="str">
            <v>Coát theùp doác nöôùc, 10mm&lt; Þ &lt;=18mm</v>
          </cell>
          <cell r="D5249" t="str">
            <v>taán</v>
          </cell>
          <cell r="E5249">
            <v>1</v>
          </cell>
          <cell r="F5249">
            <v>7802710</v>
          </cell>
          <cell r="G5249">
            <v>397827</v>
          </cell>
          <cell r="H5249">
            <v>203819</v>
          </cell>
        </row>
        <row r="5250">
          <cell r="B5250" t="str">
            <v>AF.73530</v>
          </cell>
          <cell r="C5250" t="str">
            <v>Coát theùp doác nöôùc, Þ&gt;18mm</v>
          </cell>
          <cell r="D5250" t="str">
            <v>taán</v>
          </cell>
          <cell r="E5250">
            <v>1</v>
          </cell>
          <cell r="F5250">
            <v>7754830</v>
          </cell>
          <cell r="G5250">
            <v>309027</v>
          </cell>
          <cell r="H5250">
            <v>206535</v>
          </cell>
        </row>
        <row r="5251">
          <cell r="B5251" t="str">
            <v>AF.73611</v>
          </cell>
          <cell r="C5251" t="str">
            <v>Coát theùp thaùp ñieàu aùp h &lt;=25m, Þ&lt;=10mm</v>
          </cell>
          <cell r="D5251" t="str">
            <v>taán</v>
          </cell>
          <cell r="E5251">
            <v>1</v>
          </cell>
          <cell r="F5251">
            <v>7518570</v>
          </cell>
          <cell r="G5251">
            <v>971678</v>
          </cell>
          <cell r="H5251">
            <v>150779</v>
          </cell>
        </row>
        <row r="5252">
          <cell r="B5252" t="str">
            <v>AF.73612</v>
          </cell>
          <cell r="C5252" t="str">
            <v>Coát theùp thaùp ñieàu aùp h &gt;25m, Þ&lt;=10mm</v>
          </cell>
          <cell r="D5252" t="str">
            <v>taán</v>
          </cell>
          <cell r="E5252">
            <v>1</v>
          </cell>
          <cell r="F5252">
            <v>7518570</v>
          </cell>
          <cell r="G5252">
            <v>1326490</v>
          </cell>
          <cell r="H5252">
            <v>236644</v>
          </cell>
        </row>
        <row r="5253">
          <cell r="B5253" t="str">
            <v>AF.73621</v>
          </cell>
          <cell r="C5253" t="str">
            <v>Coát theùp thaùp ñieàu aùp h &lt;=25m, 10mm&lt; Þ &lt;=18mm</v>
          </cell>
          <cell r="D5253" t="str">
            <v>taán</v>
          </cell>
          <cell r="E5253">
            <v>1</v>
          </cell>
          <cell r="F5253">
            <v>7805830</v>
          </cell>
          <cell r="G5253">
            <v>849330</v>
          </cell>
          <cell r="H5253">
            <v>279987</v>
          </cell>
        </row>
        <row r="5254">
          <cell r="B5254" t="str">
            <v>AF.73622</v>
          </cell>
          <cell r="C5254" t="str">
            <v>Coát theùp thaùp ñieàu aùp h &gt;25m , 10mm&lt; Þ &lt;=18mm</v>
          </cell>
          <cell r="D5254" t="str">
            <v>taán</v>
          </cell>
          <cell r="E5254">
            <v>1</v>
          </cell>
          <cell r="F5254">
            <v>7805830</v>
          </cell>
          <cell r="G5254">
            <v>944051</v>
          </cell>
          <cell r="H5254">
            <v>365852</v>
          </cell>
        </row>
        <row r="5255">
          <cell r="B5255" t="str">
            <v>AF.73631</v>
          </cell>
          <cell r="C5255" t="str">
            <v>Coát theùp thaùp ñieàu aùp h &lt;=25m, Þ&gt;18mm</v>
          </cell>
          <cell r="D5255" t="str">
            <v>taán</v>
          </cell>
          <cell r="E5255">
            <v>1</v>
          </cell>
          <cell r="F5255">
            <v>7754830</v>
          </cell>
          <cell r="G5255">
            <v>771975</v>
          </cell>
          <cell r="H5255">
            <v>271195</v>
          </cell>
        </row>
        <row r="5256">
          <cell r="B5256" t="str">
            <v>AF.73632</v>
          </cell>
          <cell r="C5256" t="str">
            <v>Coát theùp thaùp ñieàu aùp h &gt;25m, Þ&gt;18mm</v>
          </cell>
          <cell r="D5256" t="str">
            <v>taán</v>
          </cell>
          <cell r="E5256">
            <v>1</v>
          </cell>
          <cell r="F5256">
            <v>7754830</v>
          </cell>
          <cell r="G5256">
            <v>786577</v>
          </cell>
          <cell r="H5256">
            <v>357060</v>
          </cell>
        </row>
        <row r="5257">
          <cell r="B5257" t="str">
            <v>AF.73711</v>
          </cell>
          <cell r="C5257" t="str">
            <v>Coát theùp moá ñôõ, moá neùo ñöôøng oáng aùp löïc, Þ&lt;=10mm</v>
          </cell>
          <cell r="D5257" t="str">
            <v>taán</v>
          </cell>
          <cell r="E5257">
            <v>1</v>
          </cell>
          <cell r="F5257">
            <v>7518570</v>
          </cell>
          <cell r="G5257">
            <v>587308</v>
          </cell>
          <cell r="H5257">
            <v>86851</v>
          </cell>
        </row>
        <row r="5258">
          <cell r="B5258" t="str">
            <v>AF.73712</v>
          </cell>
          <cell r="C5258" t="str">
            <v>Coát theùp moá ñôõ, moá neùo ñöôøng oáng aùp löïc, 10mm&lt; Þ &lt;=18mm</v>
          </cell>
          <cell r="D5258" t="str">
            <v>taán</v>
          </cell>
          <cell r="E5258">
            <v>1</v>
          </cell>
          <cell r="F5258">
            <v>7802710</v>
          </cell>
          <cell r="G5258">
            <v>457501</v>
          </cell>
          <cell r="H5258">
            <v>203819</v>
          </cell>
        </row>
        <row r="5259">
          <cell r="B5259" t="str">
            <v>AF.73713</v>
          </cell>
          <cell r="C5259" t="str">
            <v>Coát theùp moá ñôõ, moá neùo ñöôøng oáng aùp löïc, Þ&gt;18mm</v>
          </cell>
          <cell r="D5259" t="str">
            <v>taán</v>
          </cell>
          <cell r="E5259">
            <v>1</v>
          </cell>
          <cell r="F5259">
            <v>7754830</v>
          </cell>
          <cell r="G5259">
            <v>355400</v>
          </cell>
          <cell r="H5259">
            <v>206535</v>
          </cell>
        </row>
        <row r="5260">
          <cell r="B5260" t="str">
            <v>AF.73721</v>
          </cell>
          <cell r="C5260" t="str">
            <v>Coát theùp boïc ñöôøng oáng aùp löïc, oáng huùt , Þ&lt;=10mm</v>
          </cell>
          <cell r="D5260" t="str">
            <v>taán</v>
          </cell>
          <cell r="E5260">
            <v>1</v>
          </cell>
          <cell r="F5260">
            <v>7518570</v>
          </cell>
          <cell r="G5260">
            <v>758161</v>
          </cell>
          <cell r="H5260">
            <v>86851</v>
          </cell>
        </row>
        <row r="5261">
          <cell r="B5261" t="str">
            <v>AF.73722</v>
          </cell>
          <cell r="C5261" t="str">
            <v>Coát theùp boïc ñöôøng oáng aùp löïc, oáng huùt , 10mm&lt; Þ &lt;=18mm</v>
          </cell>
          <cell r="D5261" t="str">
            <v>taán</v>
          </cell>
          <cell r="E5261">
            <v>1</v>
          </cell>
          <cell r="F5261">
            <v>7833130</v>
          </cell>
          <cell r="G5261">
            <v>623579</v>
          </cell>
          <cell r="H5261">
            <v>322044</v>
          </cell>
        </row>
        <row r="5262">
          <cell r="B5262" t="str">
            <v>AF.73723</v>
          </cell>
          <cell r="C5262" t="str">
            <v>Coát theùp boïc ñöôøng oáng aùp löïc, oáng huùt , Þ&gt;18mm</v>
          </cell>
          <cell r="D5262" t="str">
            <v>taán</v>
          </cell>
          <cell r="E5262">
            <v>1</v>
          </cell>
          <cell r="F5262">
            <v>7782130</v>
          </cell>
          <cell r="G5262">
            <v>572272</v>
          </cell>
          <cell r="H5262">
            <v>313251</v>
          </cell>
        </row>
        <row r="5263">
          <cell r="B5263" t="str">
            <v>AF.73731</v>
          </cell>
          <cell r="C5263" t="str">
            <v>Coát theùp buoàng xoaén, Þ&lt;=10mm</v>
          </cell>
          <cell r="D5263" t="str">
            <v>taán</v>
          </cell>
          <cell r="E5263">
            <v>1</v>
          </cell>
          <cell r="F5263">
            <v>7518570</v>
          </cell>
          <cell r="G5263">
            <v>715537</v>
          </cell>
          <cell r="H5263">
            <v>86851</v>
          </cell>
        </row>
        <row r="5264">
          <cell r="B5264" t="str">
            <v>AF.73732</v>
          </cell>
          <cell r="C5264" t="str">
            <v>Coát theùp buoàng xoaén, 10mm&lt; Þ &lt;=18mm</v>
          </cell>
          <cell r="D5264" t="str">
            <v>taán</v>
          </cell>
          <cell r="E5264">
            <v>1</v>
          </cell>
          <cell r="F5264">
            <v>7801390</v>
          </cell>
          <cell r="G5264">
            <v>577402</v>
          </cell>
          <cell r="H5264">
            <v>199948</v>
          </cell>
        </row>
        <row r="5265">
          <cell r="B5265" t="str">
            <v>AF.73733</v>
          </cell>
          <cell r="C5265" t="str">
            <v>Coát theùp buoàng xoaén, Þ&gt;18mm</v>
          </cell>
          <cell r="D5265" t="str">
            <v>taán</v>
          </cell>
          <cell r="E5265">
            <v>1</v>
          </cell>
          <cell r="F5265">
            <v>7754830</v>
          </cell>
          <cell r="G5265">
            <v>553722</v>
          </cell>
          <cell r="H5265">
            <v>207267</v>
          </cell>
        </row>
        <row r="5266">
          <cell r="B5266" t="str">
            <v>AF.73741</v>
          </cell>
          <cell r="C5266" t="str">
            <v>Coát theùp beä ñôõ maùy phaùt, Þ&lt;=10mm</v>
          </cell>
          <cell r="D5266" t="str">
            <v>taán</v>
          </cell>
          <cell r="E5266">
            <v>1</v>
          </cell>
          <cell r="F5266">
            <v>7518570</v>
          </cell>
          <cell r="G5266">
            <v>510703</v>
          </cell>
          <cell r="H5266">
            <v>86851</v>
          </cell>
        </row>
        <row r="5267">
          <cell r="B5267" t="str">
            <v>AF.73742</v>
          </cell>
          <cell r="C5267" t="str">
            <v>Coát theùp beä ñôõ maùy phaùt, 10mm&lt; Þ &lt;=18mm</v>
          </cell>
          <cell r="D5267" t="str">
            <v>taán</v>
          </cell>
          <cell r="E5267">
            <v>1</v>
          </cell>
          <cell r="F5267">
            <v>7802710</v>
          </cell>
          <cell r="G5267">
            <v>397827</v>
          </cell>
          <cell r="H5267">
            <v>203819</v>
          </cell>
        </row>
        <row r="5268">
          <cell r="B5268" t="str">
            <v>AF.73743</v>
          </cell>
          <cell r="C5268" t="str">
            <v>Coát theùp beä ñôõ maùy phaùt, Þ&gt;18mm</v>
          </cell>
          <cell r="D5268" t="str">
            <v>taán</v>
          </cell>
          <cell r="E5268">
            <v>1</v>
          </cell>
          <cell r="F5268">
            <v>7754830</v>
          </cell>
          <cell r="G5268">
            <v>309027</v>
          </cell>
          <cell r="H5268">
            <v>206535</v>
          </cell>
        </row>
        <row r="5269">
          <cell r="B5269" t="str">
            <v>AF.73751</v>
          </cell>
          <cell r="C5269" t="str">
            <v>Coát theùp maùi keânh, maùi hoá xoùi, Þ&lt;=10mm</v>
          </cell>
          <cell r="D5269" t="str">
            <v>taán</v>
          </cell>
          <cell r="E5269">
            <v>1</v>
          </cell>
          <cell r="F5269">
            <v>7518570</v>
          </cell>
          <cell r="G5269">
            <v>537935</v>
          </cell>
          <cell r="H5269">
            <v>86851</v>
          </cell>
        </row>
        <row r="5270">
          <cell r="B5270" t="str">
            <v>AF.73752</v>
          </cell>
          <cell r="C5270" t="str">
            <v>Coát theùp maùi keânh, maùi hoá xoùi, 10mm&lt; Þ &lt;=18mm</v>
          </cell>
          <cell r="D5270" t="str">
            <v>taán</v>
          </cell>
          <cell r="E5270">
            <v>1</v>
          </cell>
          <cell r="F5270">
            <v>7801540</v>
          </cell>
          <cell r="G5270">
            <v>440846</v>
          </cell>
          <cell r="H5270">
            <v>199634</v>
          </cell>
        </row>
        <row r="5271">
          <cell r="B5271" t="str">
            <v>AF.73753</v>
          </cell>
          <cell r="C5271" t="str">
            <v>Coát theùp maùi keânh, maùi hoá xoùi, Þ&gt;18mm</v>
          </cell>
          <cell r="D5271" t="str">
            <v>taán</v>
          </cell>
          <cell r="E5271">
            <v>1</v>
          </cell>
          <cell r="F5271">
            <v>7754830</v>
          </cell>
          <cell r="G5271">
            <v>359150</v>
          </cell>
          <cell r="H5271">
            <v>206535</v>
          </cell>
        </row>
        <row r="5272">
          <cell r="B5272" t="str">
            <v>AF.73810</v>
          </cell>
          <cell r="C5272" t="str">
            <v>Coát theùp saøn daøy &gt;=30cm, Þ&gt;18mm</v>
          </cell>
          <cell r="D5272" t="str">
            <v>taán</v>
          </cell>
          <cell r="E5272">
            <v>1</v>
          </cell>
          <cell r="F5272">
            <v>7518570</v>
          </cell>
          <cell r="G5272">
            <v>577402</v>
          </cell>
          <cell r="H5272">
            <v>86851</v>
          </cell>
        </row>
        <row r="5273">
          <cell r="B5273" t="str">
            <v>AF.73820</v>
          </cell>
          <cell r="C5273" t="str">
            <v>Coát theùp saøn daøy &gt;=30cm, 10mm&lt; Þ &lt;=18mm</v>
          </cell>
          <cell r="D5273" t="str">
            <v>taán</v>
          </cell>
          <cell r="E5273">
            <v>1</v>
          </cell>
          <cell r="F5273">
            <v>7801390</v>
          </cell>
          <cell r="G5273">
            <v>430585</v>
          </cell>
          <cell r="H5273">
            <v>199948</v>
          </cell>
        </row>
        <row r="5274">
          <cell r="B5274" t="str">
            <v>AF.73830</v>
          </cell>
          <cell r="C5274" t="str">
            <v>Coát theùp saøn daøy &gt;=30cm, Þ&gt;18mm</v>
          </cell>
          <cell r="D5274" t="str">
            <v>taán</v>
          </cell>
          <cell r="E5274">
            <v>1</v>
          </cell>
          <cell r="F5274">
            <v>7754830</v>
          </cell>
          <cell r="G5274">
            <v>327576</v>
          </cell>
          <cell r="H5274">
            <v>207267</v>
          </cell>
        </row>
        <row r="5276">
          <cell r="B5276" t="str">
            <v>AF.81111</v>
          </cell>
          <cell r="C5276" t="str">
            <v>Vaùn khuoân goã moùng daøi, beä maùy</v>
          </cell>
          <cell r="D5276" t="str">
            <v>100m²</v>
          </cell>
          <cell r="E5276">
            <v>1</v>
          </cell>
          <cell r="F5276">
            <v>2067020</v>
          </cell>
          <cell r="G5276">
            <v>537146</v>
          </cell>
        </row>
        <row r="5277">
          <cell r="B5277" t="str">
            <v>AF.81121</v>
          </cell>
          <cell r="C5277" t="str">
            <v>Vaùn khuoân goã moùng coät troøn, ñaù giaùc</v>
          </cell>
          <cell r="D5277" t="str">
            <v>100m²</v>
          </cell>
          <cell r="E5277">
            <v>1</v>
          </cell>
          <cell r="F5277">
            <v>2677910</v>
          </cell>
          <cell r="G5277">
            <v>1924020</v>
          </cell>
        </row>
        <row r="5278">
          <cell r="B5278" t="str">
            <v>AF.81122</v>
          </cell>
          <cell r="C5278" t="str">
            <v>Vaùn khuoân goã moùng coät vuoâng, chöõ nhaät</v>
          </cell>
          <cell r="D5278" t="str">
            <v>100m²</v>
          </cell>
          <cell r="E5278">
            <v>1</v>
          </cell>
          <cell r="F5278">
            <v>2254620</v>
          </cell>
          <cell r="G5278">
            <v>1172170</v>
          </cell>
        </row>
        <row r="5279">
          <cell r="B5279" t="str">
            <v>AF.81131</v>
          </cell>
          <cell r="C5279" t="str">
            <v>Vaùn khuoân goã coät troøn</v>
          </cell>
          <cell r="D5279" t="str">
            <v>100m²</v>
          </cell>
          <cell r="E5279">
            <v>1</v>
          </cell>
          <cell r="F5279">
            <v>2718920</v>
          </cell>
          <cell r="G5279">
            <v>3349520</v>
          </cell>
        </row>
        <row r="5280">
          <cell r="B5280" t="str">
            <v>AF.81132</v>
          </cell>
          <cell r="C5280" t="str">
            <v>Vaùn khuoân goã coät vuoâng, chöõ nhaät</v>
          </cell>
          <cell r="D5280" t="str">
            <v>100m²</v>
          </cell>
          <cell r="E5280">
            <v>1</v>
          </cell>
          <cell r="F5280">
            <v>2235130</v>
          </cell>
          <cell r="G5280">
            <v>1356130</v>
          </cell>
        </row>
        <row r="5281">
          <cell r="B5281" t="str">
            <v>AF.81141</v>
          </cell>
          <cell r="C5281" t="str">
            <v>Vaùn khuoân goã xaø daàm, giaèng</v>
          </cell>
          <cell r="D5281" t="str">
            <v>100m²</v>
          </cell>
          <cell r="E5281">
            <v>1</v>
          </cell>
          <cell r="F5281">
            <v>2585160</v>
          </cell>
          <cell r="G5281">
            <v>1461560</v>
          </cell>
        </row>
        <row r="5282">
          <cell r="B5282" t="str">
            <v>AF.81151</v>
          </cell>
          <cell r="C5282" t="str">
            <v>Vaùn khuoân goã saøn maùi</v>
          </cell>
          <cell r="D5282" t="str">
            <v>100m²</v>
          </cell>
          <cell r="E5282">
            <v>1</v>
          </cell>
          <cell r="F5282">
            <v>2208690</v>
          </cell>
          <cell r="G5282">
            <v>1145700</v>
          </cell>
        </row>
        <row r="5283">
          <cell r="B5283" t="str">
            <v>AF.81152</v>
          </cell>
          <cell r="C5283" t="str">
            <v>Vaùn khuoân goã lanh toâ, lanh toâ lieàn maùi haét, maùng nöôùc, taám ñan</v>
          </cell>
          <cell r="D5283" t="str">
            <v>100m²</v>
          </cell>
          <cell r="E5283">
            <v>1</v>
          </cell>
          <cell r="F5283">
            <v>2208690</v>
          </cell>
          <cell r="G5283">
            <v>1210320</v>
          </cell>
        </row>
        <row r="5284">
          <cell r="B5284" t="str">
            <v>AF.81161</v>
          </cell>
          <cell r="C5284" t="str">
            <v>Vaùn khuoân goã caàu thang thöôøng</v>
          </cell>
          <cell r="D5284" t="str">
            <v>100m²</v>
          </cell>
          <cell r="E5284">
            <v>1</v>
          </cell>
          <cell r="F5284">
            <v>2236060</v>
          </cell>
          <cell r="G5284">
            <v>1945350</v>
          </cell>
        </row>
        <row r="5285">
          <cell r="B5285" t="str">
            <v>AF.81162</v>
          </cell>
          <cell r="C5285" t="str">
            <v>Vaùn khuoân goã caàu thang xoaén</v>
          </cell>
          <cell r="D5285" t="str">
            <v>100m²</v>
          </cell>
          <cell r="E5285">
            <v>1</v>
          </cell>
          <cell r="F5285">
            <v>2846030</v>
          </cell>
          <cell r="G5285">
            <v>4000380</v>
          </cell>
        </row>
        <row r="5286">
          <cell r="B5286" t="str">
            <v>AF.81211</v>
          </cell>
          <cell r="C5286" t="str">
            <v>Vaùn khuoân goã neàn, saân baõi, maët ñöôøng BT , maùi taluy vaø keát caáu BT töông töï</v>
          </cell>
          <cell r="D5286" t="str">
            <v>100m²</v>
          </cell>
          <cell r="E5286">
            <v>1</v>
          </cell>
          <cell r="F5286">
            <v>1754910</v>
          </cell>
          <cell r="G5286">
            <v>573912</v>
          </cell>
        </row>
        <row r="5287">
          <cell r="B5287" t="str">
            <v>AF.81311</v>
          </cell>
          <cell r="C5287" t="str">
            <v>Vaùn khuoân goã töôøng thaúng d &lt;= 45cm</v>
          </cell>
          <cell r="D5287" t="str">
            <v>100m²</v>
          </cell>
          <cell r="E5287">
            <v>1</v>
          </cell>
          <cell r="F5287">
            <v>2236730</v>
          </cell>
          <cell r="G5287">
            <v>1180980</v>
          </cell>
        </row>
        <row r="5288">
          <cell r="B5288" t="str">
            <v>AF.81312</v>
          </cell>
          <cell r="C5288" t="str">
            <v>Vaùn khuoân goã töôøng thaúng d &gt; 45cm</v>
          </cell>
          <cell r="D5288" t="str">
            <v>100m²</v>
          </cell>
          <cell r="E5288">
            <v>1</v>
          </cell>
          <cell r="F5288">
            <v>2396660</v>
          </cell>
          <cell r="G5288">
            <v>1386320</v>
          </cell>
        </row>
        <row r="5289">
          <cell r="B5289" t="str">
            <v>AF.81321</v>
          </cell>
          <cell r="C5289" t="str">
            <v>Vaùn khuoân goã töôøng cong, nghieâng, vaën voû ñoã d &lt;= 45cm</v>
          </cell>
          <cell r="D5289" t="str">
            <v>100m²</v>
          </cell>
          <cell r="E5289">
            <v>1</v>
          </cell>
          <cell r="F5289">
            <v>2783100</v>
          </cell>
          <cell r="G5289">
            <v>1843750</v>
          </cell>
        </row>
        <row r="5290">
          <cell r="B5290" t="str">
            <v>AF.81322</v>
          </cell>
          <cell r="C5290" t="str">
            <v>Vaùn khuoân goã töôøng cong, nghieâng, vaën voû ñoã d &gt; 45cm</v>
          </cell>
          <cell r="D5290" t="str">
            <v>100m²</v>
          </cell>
          <cell r="E5290">
            <v>1</v>
          </cell>
          <cell r="F5290">
            <v>3019670</v>
          </cell>
          <cell r="G5290">
            <v>2217430</v>
          </cell>
        </row>
        <row r="5291">
          <cell r="B5291" t="str">
            <v>AF.81411</v>
          </cell>
          <cell r="C5291" t="str">
            <v>Vaùn khuoân goã xi phoâng, pheãu</v>
          </cell>
          <cell r="D5291" t="str">
            <v>100m²</v>
          </cell>
          <cell r="E5291">
            <v>1</v>
          </cell>
          <cell r="F5291">
            <v>3056300</v>
          </cell>
          <cell r="G5291">
            <v>5451680</v>
          </cell>
        </row>
        <row r="5292">
          <cell r="B5292" t="str">
            <v>AF.81421</v>
          </cell>
          <cell r="C5292" t="str">
            <v>Vaùn khuoân goã oáng coáng, oáng buy</v>
          </cell>
          <cell r="D5292" t="str">
            <v>100m²</v>
          </cell>
          <cell r="E5292">
            <v>1</v>
          </cell>
          <cell r="F5292">
            <v>2448280</v>
          </cell>
          <cell r="G5292">
            <v>3004990</v>
          </cell>
        </row>
        <row r="5293">
          <cell r="B5293" t="str">
            <v>AF.81431</v>
          </cell>
          <cell r="C5293" t="str">
            <v>Vaùn khuoân goã coáng, voøm</v>
          </cell>
          <cell r="D5293" t="str">
            <v>100m²</v>
          </cell>
          <cell r="E5293">
            <v>1</v>
          </cell>
          <cell r="F5293">
            <v>2796410</v>
          </cell>
          <cell r="G5293">
            <v>4283430</v>
          </cell>
        </row>
        <row r="5294">
          <cell r="B5294" t="str">
            <v>AF.81441</v>
          </cell>
          <cell r="C5294" t="str">
            <v>Vaùn khuoân goã caàu maùng</v>
          </cell>
          <cell r="D5294" t="str">
            <v>100m²</v>
          </cell>
          <cell r="E5294">
            <v>1</v>
          </cell>
          <cell r="F5294">
            <v>3033320</v>
          </cell>
          <cell r="G5294">
            <v>5913170</v>
          </cell>
        </row>
        <row r="5295">
          <cell r="B5295" t="str">
            <v>AF.81511</v>
          </cell>
          <cell r="C5295" t="str">
            <v>Vaùn khuoân goã muõ moá, muõ truï caàu</v>
          </cell>
          <cell r="D5295" t="str">
            <v>100m²</v>
          </cell>
          <cell r="E5295">
            <v>1</v>
          </cell>
          <cell r="F5295">
            <v>2112100</v>
          </cell>
          <cell r="G5295">
            <v>2212750</v>
          </cell>
        </row>
        <row r="5296">
          <cell r="B5296" t="str">
            <v>AF.81521</v>
          </cell>
          <cell r="C5296" t="str">
            <v>Vaùn khuoân goã moùng, thaân moá, thaân truï caàu</v>
          </cell>
          <cell r="D5296" t="str">
            <v>100m²</v>
          </cell>
          <cell r="E5296">
            <v>1</v>
          </cell>
          <cell r="F5296">
            <v>2150470</v>
          </cell>
          <cell r="G5296">
            <v>1222220</v>
          </cell>
        </row>
        <row r="5297">
          <cell r="B5297" t="str">
            <v>AF.81531</v>
          </cell>
          <cell r="C5297" t="str">
            <v>Vaùn khuoân goã daàm, baûn daàm caàu caûng</v>
          </cell>
          <cell r="D5297" t="str">
            <v>100m²</v>
          </cell>
          <cell r="E5297">
            <v>1</v>
          </cell>
          <cell r="F5297">
            <v>3753000</v>
          </cell>
          <cell r="G5297">
            <v>1410970</v>
          </cell>
        </row>
        <row r="5298">
          <cell r="B5298" t="str">
            <v>AF.81611</v>
          </cell>
          <cell r="C5298" t="str">
            <v>Vaùn khuoân goã maùi bôø keânh möông</v>
          </cell>
          <cell r="D5298" t="str">
            <v>100m²</v>
          </cell>
          <cell r="E5298">
            <v>1</v>
          </cell>
          <cell r="F5298">
            <v>2470400</v>
          </cell>
          <cell r="G5298">
            <v>498074</v>
          </cell>
        </row>
        <row r="5299">
          <cell r="B5299" t="str">
            <v>AF.82111</v>
          </cell>
          <cell r="C5299" t="str">
            <v>Vaùn khuoân theùp töôøng, coät vuoâng, chöõ nhaät, xaø daàm, giaèng h &lt;= 16m</v>
          </cell>
          <cell r="D5299" t="str">
            <v>100m²</v>
          </cell>
          <cell r="E5299">
            <v>1</v>
          </cell>
          <cell r="F5299">
            <v>1133060</v>
          </cell>
          <cell r="G5299">
            <v>1627360</v>
          </cell>
          <cell r="H5299">
            <v>185795</v>
          </cell>
        </row>
        <row r="5300">
          <cell r="B5300" t="str">
            <v>AF.82121</v>
          </cell>
          <cell r="C5300" t="str">
            <v>Vaùn khuoân theùp töôøng, coät vuoâng, chöõ nhaät, xaø daàm, giaèng h &gt;16 ñeán &lt;= 50m</v>
          </cell>
          <cell r="D5300" t="str">
            <v>100m²</v>
          </cell>
          <cell r="E5300">
            <v>1</v>
          </cell>
          <cell r="F5300">
            <v>1364690</v>
          </cell>
          <cell r="G5300">
            <v>1700480</v>
          </cell>
          <cell r="H5300">
            <v>636828</v>
          </cell>
        </row>
        <row r="5301">
          <cell r="B5301" t="str">
            <v>AF.82131</v>
          </cell>
          <cell r="C5301" t="str">
            <v>Vaùn khuoân theùp töôøng, coät vuoâng, chöõ nhaät, xaø daàm, giaèng h &gt; 50m</v>
          </cell>
          <cell r="D5301" t="str">
            <v>100m²</v>
          </cell>
          <cell r="E5301">
            <v>1</v>
          </cell>
          <cell r="F5301">
            <v>1364690</v>
          </cell>
          <cell r="G5301">
            <v>1828020</v>
          </cell>
          <cell r="H5301">
            <v>810610</v>
          </cell>
        </row>
        <row r="5302">
          <cell r="B5302" t="str">
            <v>AF.82211</v>
          </cell>
          <cell r="C5302" t="str">
            <v>Vaùn khuoân theùp coät troøn h &lt;= 16m</v>
          </cell>
          <cell r="D5302" t="str">
            <v>100m²</v>
          </cell>
          <cell r="E5302">
            <v>1</v>
          </cell>
          <cell r="F5302">
            <v>1364690</v>
          </cell>
          <cell r="G5302">
            <v>1679220</v>
          </cell>
          <cell r="H5302">
            <v>207138</v>
          </cell>
        </row>
        <row r="5303">
          <cell r="B5303" t="str">
            <v>AF.82221</v>
          </cell>
          <cell r="C5303" t="str">
            <v>Vaùn khuoân theùp coät troøn h &lt;= 50m</v>
          </cell>
          <cell r="D5303" t="str">
            <v>100m²</v>
          </cell>
          <cell r="E5303">
            <v>1</v>
          </cell>
          <cell r="F5303">
            <v>1364690</v>
          </cell>
          <cell r="G5303">
            <v>1764250</v>
          </cell>
          <cell r="H5303">
            <v>658172</v>
          </cell>
        </row>
        <row r="5304">
          <cell r="B5304" t="str">
            <v>AF.82231</v>
          </cell>
          <cell r="C5304" t="str">
            <v>Vaùn khuoân theùp coät troøn h &gt; 50m</v>
          </cell>
          <cell r="D5304" t="str">
            <v>100m²</v>
          </cell>
          <cell r="E5304">
            <v>1</v>
          </cell>
          <cell r="F5304">
            <v>1364690</v>
          </cell>
          <cell r="G5304">
            <v>1891780</v>
          </cell>
          <cell r="H5304">
            <v>831953</v>
          </cell>
        </row>
        <row r="5305">
          <cell r="B5305" t="str">
            <v>AF.82311</v>
          </cell>
          <cell r="C5305" t="str">
            <v>Vaùn khuoân theùp saøn maùi h &lt;= 16m</v>
          </cell>
          <cell r="D5305" t="str">
            <v>100m²</v>
          </cell>
          <cell r="E5305">
            <v>1</v>
          </cell>
          <cell r="F5305">
            <v>1178350</v>
          </cell>
          <cell r="G5305">
            <v>1381640</v>
          </cell>
          <cell r="H5305">
            <v>185795</v>
          </cell>
        </row>
        <row r="5306">
          <cell r="B5306" t="str">
            <v>AF.82321</v>
          </cell>
          <cell r="C5306" t="str">
            <v>Vaùn khuoân theùp saøn maùi h &gt;16 ñeán &lt;= 50m</v>
          </cell>
          <cell r="D5306" t="str">
            <v>100m²</v>
          </cell>
          <cell r="E5306">
            <v>1</v>
          </cell>
          <cell r="F5306">
            <v>1178350</v>
          </cell>
          <cell r="G5306">
            <v>1424150</v>
          </cell>
          <cell r="H5306">
            <v>636828</v>
          </cell>
        </row>
        <row r="5307">
          <cell r="B5307" t="str">
            <v>AF.82331</v>
          </cell>
          <cell r="C5307" t="str">
            <v>Vaùn khuoân theùp saøn maùi h &gt; 50m</v>
          </cell>
          <cell r="D5307" t="str">
            <v>100m²</v>
          </cell>
          <cell r="E5307">
            <v>1</v>
          </cell>
          <cell r="F5307">
            <v>1178350</v>
          </cell>
          <cell r="G5307">
            <v>1509180</v>
          </cell>
          <cell r="H5307">
            <v>810610</v>
          </cell>
        </row>
        <row r="5308">
          <cell r="B5308" t="str">
            <v>AF.82411</v>
          </cell>
          <cell r="C5308" t="str">
            <v>Vaùn khuoân theùp maët ñöôøng BT</v>
          </cell>
          <cell r="D5308" t="str">
            <v>100m²</v>
          </cell>
          <cell r="E5308">
            <v>1</v>
          </cell>
          <cell r="F5308">
            <v>241448</v>
          </cell>
          <cell r="G5308">
            <v>530185</v>
          </cell>
        </row>
        <row r="5309">
          <cell r="B5309" t="str">
            <v>AF.83111</v>
          </cell>
          <cell r="C5309" t="str">
            <v>Vaùn khuoân saøn maùi h &lt;= 16m</v>
          </cell>
          <cell r="D5309" t="str">
            <v>100m²</v>
          </cell>
          <cell r="E5309">
            <v>1</v>
          </cell>
          <cell r="F5309">
            <v>595720</v>
          </cell>
          <cell r="G5309">
            <v>899009</v>
          </cell>
          <cell r="H5309">
            <v>25720</v>
          </cell>
        </row>
        <row r="5310">
          <cell r="B5310" t="str">
            <v>AF.83121</v>
          </cell>
          <cell r="C5310" t="str">
            <v>Vaùn khuoân saøn maùi h &gt;16 ñeán &lt;= 50m</v>
          </cell>
          <cell r="D5310" t="str">
            <v>100m²</v>
          </cell>
          <cell r="E5310">
            <v>1</v>
          </cell>
          <cell r="F5310">
            <v>595720</v>
          </cell>
          <cell r="G5310">
            <v>991215</v>
          </cell>
          <cell r="H5310">
            <v>476754</v>
          </cell>
        </row>
        <row r="5311">
          <cell r="B5311" t="str">
            <v>AF.83131</v>
          </cell>
          <cell r="C5311" t="str">
            <v>Vaùn khuoân saøn maùi h &gt; 50m</v>
          </cell>
          <cell r="D5311" t="str">
            <v>100m²</v>
          </cell>
          <cell r="E5311">
            <v>1</v>
          </cell>
          <cell r="F5311">
            <v>595720</v>
          </cell>
          <cell r="G5311">
            <v>1083420</v>
          </cell>
          <cell r="H5311">
            <v>650535</v>
          </cell>
        </row>
        <row r="5312">
          <cell r="B5312" t="str">
            <v>AF.83211</v>
          </cell>
          <cell r="C5312" t="str">
            <v>Vaùn khuoân töôøng h &lt;= 16m</v>
          </cell>
          <cell r="D5312" t="str">
            <v>100m²</v>
          </cell>
          <cell r="E5312">
            <v>1</v>
          </cell>
          <cell r="F5312">
            <v>697806</v>
          </cell>
          <cell r="G5312">
            <v>870221</v>
          </cell>
          <cell r="H5312">
            <v>25720</v>
          </cell>
        </row>
        <row r="5313">
          <cell r="B5313" t="str">
            <v>AF.83221</v>
          </cell>
          <cell r="C5313" t="str">
            <v>Vaùn khuoân töôøng h &gt;16 ñeán &lt;= 50m</v>
          </cell>
          <cell r="D5313" t="str">
            <v>100m²</v>
          </cell>
          <cell r="E5313">
            <v>1</v>
          </cell>
          <cell r="F5313">
            <v>697806</v>
          </cell>
          <cell r="G5313">
            <v>956520</v>
          </cell>
          <cell r="H5313">
            <v>476754</v>
          </cell>
        </row>
        <row r="5314">
          <cell r="B5314" t="str">
            <v>AF.83231</v>
          </cell>
          <cell r="C5314" t="str">
            <v>Vaùn khuoân töôøng h &gt; 50m</v>
          </cell>
          <cell r="D5314" t="str">
            <v>100m²</v>
          </cell>
          <cell r="E5314">
            <v>1</v>
          </cell>
          <cell r="F5314">
            <v>697806</v>
          </cell>
          <cell r="G5314">
            <v>1052600</v>
          </cell>
          <cell r="H5314">
            <v>650535</v>
          </cell>
        </row>
        <row r="5315">
          <cell r="B5315" t="str">
            <v>AF.83311</v>
          </cell>
          <cell r="C5315" t="str">
            <v>Vaùn khuoân daàm, giaèng h &lt;= 16m</v>
          </cell>
          <cell r="D5315" t="str">
            <v>100m²</v>
          </cell>
          <cell r="E5315">
            <v>1</v>
          </cell>
          <cell r="F5315">
            <v>718883</v>
          </cell>
          <cell r="G5315">
            <v>911882</v>
          </cell>
          <cell r="H5315">
            <v>25720</v>
          </cell>
        </row>
        <row r="5316">
          <cell r="B5316" t="str">
            <v>AF.83321</v>
          </cell>
          <cell r="C5316" t="str">
            <v>Vaùn khuoân daàm giaèng h &gt;16 ñeán &lt;= 50m</v>
          </cell>
          <cell r="D5316" t="str">
            <v>100m²</v>
          </cell>
          <cell r="E5316">
            <v>1</v>
          </cell>
          <cell r="F5316">
            <v>718883</v>
          </cell>
          <cell r="G5316">
            <v>1004980</v>
          </cell>
          <cell r="H5316">
            <v>476754</v>
          </cell>
        </row>
        <row r="5317">
          <cell r="B5317" t="str">
            <v>AF.83331</v>
          </cell>
          <cell r="C5317" t="str">
            <v>Vaùn khuoân daàm, giaèng h &gt; 50m</v>
          </cell>
          <cell r="D5317" t="str">
            <v>100m²</v>
          </cell>
          <cell r="E5317">
            <v>1</v>
          </cell>
          <cell r="F5317">
            <v>718883</v>
          </cell>
          <cell r="G5317">
            <v>1105310</v>
          </cell>
          <cell r="H5317">
            <v>650535</v>
          </cell>
        </row>
        <row r="5318">
          <cell r="B5318" t="str">
            <v>AF.83411</v>
          </cell>
          <cell r="C5318" t="str">
            <v>Vaùn khuoân coät vuoâng, coät chöõ nhaät h &lt;= 16m</v>
          </cell>
          <cell r="D5318" t="str">
            <v>100m²</v>
          </cell>
          <cell r="E5318">
            <v>1</v>
          </cell>
          <cell r="F5318">
            <v>751996</v>
          </cell>
          <cell r="G5318">
            <v>957370</v>
          </cell>
          <cell r="H5318">
            <v>25720</v>
          </cell>
        </row>
        <row r="5319">
          <cell r="B5319" t="str">
            <v>AF.83421</v>
          </cell>
          <cell r="C5319" t="str">
            <v>Vaùn khuoân coät vuoâng, coät chöõ nhaät h &gt;16 ñeán &lt;= 50m</v>
          </cell>
          <cell r="D5319" t="str">
            <v>100m²</v>
          </cell>
          <cell r="E5319">
            <v>1</v>
          </cell>
          <cell r="F5319">
            <v>751996</v>
          </cell>
          <cell r="G5319">
            <v>1052170</v>
          </cell>
          <cell r="H5319">
            <v>476754</v>
          </cell>
        </row>
        <row r="5320">
          <cell r="B5320" t="str">
            <v>AF.83431</v>
          </cell>
          <cell r="C5320" t="str">
            <v>Vaùn khuoân coät vuoâng, coät chöõ nhaät h &gt; 50m</v>
          </cell>
          <cell r="D5320" t="str">
            <v>100m²</v>
          </cell>
          <cell r="E5320">
            <v>1</v>
          </cell>
          <cell r="F5320">
            <v>751996</v>
          </cell>
          <cell r="G5320">
            <v>1158450</v>
          </cell>
          <cell r="H5320">
            <v>650535</v>
          </cell>
        </row>
        <row r="5321">
          <cell r="B5321" t="str">
            <v>AF.84111</v>
          </cell>
          <cell r="C5321" t="str">
            <v>Vaùn khuoân saøn maùi h &lt;= 16m</v>
          </cell>
          <cell r="D5321" t="str">
            <v>100m²</v>
          </cell>
          <cell r="E5321">
            <v>1</v>
          </cell>
          <cell r="F5321">
            <v>2549610</v>
          </cell>
          <cell r="G5321">
            <v>943728</v>
          </cell>
          <cell r="H5321">
            <v>25720</v>
          </cell>
        </row>
        <row r="5322">
          <cell r="B5322" t="str">
            <v>AF.84121</v>
          </cell>
          <cell r="C5322" t="str">
            <v>Vaùn khuoân saøn maùi h &gt;16 ñeán &lt;= 50m</v>
          </cell>
          <cell r="D5322" t="str">
            <v>100m²</v>
          </cell>
          <cell r="E5322">
            <v>1</v>
          </cell>
          <cell r="F5322">
            <v>2549610</v>
          </cell>
          <cell r="G5322">
            <v>1069130</v>
          </cell>
          <cell r="H5322">
            <v>476754</v>
          </cell>
        </row>
        <row r="5323">
          <cell r="B5323" t="str">
            <v>AF.84131</v>
          </cell>
          <cell r="C5323" t="str">
            <v>Vaùn khuoân saøn maùi h &gt; 50m</v>
          </cell>
          <cell r="D5323" t="str">
            <v>100m²</v>
          </cell>
          <cell r="E5323">
            <v>1</v>
          </cell>
          <cell r="F5323">
            <v>2549610</v>
          </cell>
          <cell r="G5323">
            <v>1173320</v>
          </cell>
          <cell r="H5323">
            <v>650535</v>
          </cell>
        </row>
        <row r="5324">
          <cell r="B5324" t="str">
            <v>AF.84211</v>
          </cell>
          <cell r="C5324" t="str">
            <v>Vaùn khuoân töôøng h &lt;= 16m</v>
          </cell>
          <cell r="D5324" t="str">
            <v>100m²</v>
          </cell>
          <cell r="E5324">
            <v>1</v>
          </cell>
          <cell r="F5324">
            <v>3009830</v>
          </cell>
          <cell r="G5324">
            <v>896153</v>
          </cell>
          <cell r="H5324">
            <v>25720</v>
          </cell>
        </row>
        <row r="5325">
          <cell r="B5325" t="str">
            <v>AF.84221.</v>
          </cell>
          <cell r="C5325" t="str">
            <v>Vaùn khuoân töôøng h &gt;16 ñeán &lt;= 50m</v>
          </cell>
          <cell r="D5325" t="str">
            <v>100m²</v>
          </cell>
          <cell r="E5325">
            <v>1</v>
          </cell>
          <cell r="F5325">
            <v>3009830</v>
          </cell>
          <cell r="G5325">
            <v>985853</v>
          </cell>
          <cell r="H5325">
            <v>476754</v>
          </cell>
        </row>
        <row r="5326">
          <cell r="B5326" t="str">
            <v>AF.84231</v>
          </cell>
          <cell r="C5326" t="str">
            <v>Vaùn khuoân töôøng h &gt; 50m</v>
          </cell>
          <cell r="D5326" t="str">
            <v>100m²</v>
          </cell>
          <cell r="E5326">
            <v>1</v>
          </cell>
          <cell r="F5326">
            <v>3009830</v>
          </cell>
          <cell r="G5326">
            <v>1081930</v>
          </cell>
          <cell r="H5326">
            <v>650535</v>
          </cell>
        </row>
        <row r="5327">
          <cell r="B5327" t="str">
            <v>AF.84311</v>
          </cell>
          <cell r="C5327" t="str">
            <v>Vaùn khuoân xaø daàm, giaèng h &lt;= 16m</v>
          </cell>
          <cell r="D5327" t="str">
            <v>100m²</v>
          </cell>
          <cell r="E5327">
            <v>1</v>
          </cell>
          <cell r="F5327">
            <v>2831330</v>
          </cell>
          <cell r="G5327">
            <v>1551690</v>
          </cell>
          <cell r="H5327">
            <v>25720</v>
          </cell>
        </row>
        <row r="5328">
          <cell r="B5328" t="str">
            <v>AF.84321</v>
          </cell>
          <cell r="C5328" t="str">
            <v>Vaùn khuoân xaø daàm, giaèng h &gt;16 ñeán &lt;= 50m</v>
          </cell>
          <cell r="D5328" t="str">
            <v>100m²</v>
          </cell>
          <cell r="E5328">
            <v>1</v>
          </cell>
          <cell r="F5328">
            <v>2831330</v>
          </cell>
          <cell r="G5328">
            <v>1551690</v>
          </cell>
          <cell r="H5328">
            <v>476754</v>
          </cell>
        </row>
        <row r="5329">
          <cell r="B5329" t="str">
            <v>AF.84331</v>
          </cell>
          <cell r="C5329" t="str">
            <v>Vaùn khuoân xaø daàm, giaèng h &gt; 50m</v>
          </cell>
          <cell r="D5329" t="str">
            <v>100m²</v>
          </cell>
          <cell r="E5329">
            <v>1</v>
          </cell>
          <cell r="F5329">
            <v>2831330</v>
          </cell>
          <cell r="G5329">
            <v>1551690</v>
          </cell>
          <cell r="H5329">
            <v>650535</v>
          </cell>
        </row>
        <row r="5330">
          <cell r="B5330" t="str">
            <v>AF.85111</v>
          </cell>
          <cell r="C5330" t="str">
            <v>Vaùn khuoân saøn maùi h &lt;= 16m</v>
          </cell>
          <cell r="D5330" t="str">
            <v>100m²</v>
          </cell>
          <cell r="E5330">
            <v>1</v>
          </cell>
          <cell r="F5330">
            <v>2366600</v>
          </cell>
          <cell r="G5330">
            <v>1590550</v>
          </cell>
          <cell r="H5330">
            <v>25720</v>
          </cell>
        </row>
        <row r="5331">
          <cell r="B5331" t="str">
            <v>AF.85121</v>
          </cell>
          <cell r="C5331" t="str">
            <v>Vaùn khuoân saøn maùi h &gt;16 ñeán &lt;= 50m</v>
          </cell>
          <cell r="D5331" t="str">
            <v>100m²</v>
          </cell>
          <cell r="E5331">
            <v>1</v>
          </cell>
          <cell r="F5331">
            <v>2366600</v>
          </cell>
          <cell r="G5331">
            <v>1751910</v>
          </cell>
          <cell r="H5331">
            <v>476754</v>
          </cell>
        </row>
        <row r="5332">
          <cell r="B5332" t="str">
            <v>AF.85131</v>
          </cell>
          <cell r="C5332" t="str">
            <v>Vaùn khuoân saøn maùi h &gt; 50m</v>
          </cell>
          <cell r="D5332" t="str">
            <v>100m²</v>
          </cell>
          <cell r="E5332">
            <v>1</v>
          </cell>
          <cell r="F5332">
            <v>2366600</v>
          </cell>
          <cell r="G5332">
            <v>1913280</v>
          </cell>
          <cell r="H5332">
            <v>650535</v>
          </cell>
        </row>
        <row r="5333">
          <cell r="B5333" t="str">
            <v>AF.85211</v>
          </cell>
          <cell r="C5333" t="str">
            <v>Vaùn khuoân xaø daàm, giaèng h &lt;= 16m</v>
          </cell>
          <cell r="D5333" t="str">
            <v>100m²</v>
          </cell>
          <cell r="E5333">
            <v>1</v>
          </cell>
          <cell r="F5333">
            <v>2952080</v>
          </cell>
          <cell r="G5333">
            <v>1594200</v>
          </cell>
          <cell r="H5333">
            <v>25720</v>
          </cell>
        </row>
        <row r="5334">
          <cell r="B5334" t="str">
            <v>AF.85221</v>
          </cell>
          <cell r="C5334" t="str">
            <v>Vaùn khuoân xaø daàm, giaèng h &gt;16 ñeán &lt;= 50m</v>
          </cell>
          <cell r="D5334" t="str">
            <v>100m²</v>
          </cell>
          <cell r="E5334">
            <v>1</v>
          </cell>
          <cell r="F5334">
            <v>2952080</v>
          </cell>
          <cell r="G5334">
            <v>1764250</v>
          </cell>
          <cell r="H5334">
            <v>476754</v>
          </cell>
        </row>
        <row r="5335">
          <cell r="B5335" t="str">
            <v>AF.85231</v>
          </cell>
          <cell r="C5335" t="str">
            <v>Vaùn khuoân xaø daàm, giaèng h &gt; 50m</v>
          </cell>
          <cell r="D5335" t="str">
            <v>100m²</v>
          </cell>
          <cell r="E5335">
            <v>1</v>
          </cell>
          <cell r="F5335">
            <v>2956280</v>
          </cell>
          <cell r="G5335">
            <v>1934300</v>
          </cell>
          <cell r="H5335">
            <v>650535</v>
          </cell>
        </row>
        <row r="5336">
          <cell r="B5336" t="str">
            <v>AF.86111</v>
          </cell>
          <cell r="C5336" t="str">
            <v>Vaùn khuoân saøn maùi h &lt;= 16m</v>
          </cell>
          <cell r="D5336" t="str">
            <v>100m²</v>
          </cell>
          <cell r="E5336">
            <v>1</v>
          </cell>
          <cell r="F5336">
            <v>724169</v>
          </cell>
          <cell r="G5336">
            <v>922060</v>
          </cell>
          <cell r="H5336">
            <v>502474</v>
          </cell>
        </row>
        <row r="5337">
          <cell r="B5337" t="str">
            <v>AF.86121</v>
          </cell>
          <cell r="C5337" t="str">
            <v>Vaùn khuoân saøn maùi h &gt;16 ñeán &lt;= 50m</v>
          </cell>
          <cell r="D5337" t="str">
            <v>100m²</v>
          </cell>
          <cell r="E5337">
            <v>1</v>
          </cell>
          <cell r="F5337">
            <v>724169</v>
          </cell>
          <cell r="G5337">
            <v>1037320</v>
          </cell>
          <cell r="H5337">
            <v>476754</v>
          </cell>
        </row>
        <row r="5338">
          <cell r="B5338" t="str">
            <v>AF.86131</v>
          </cell>
          <cell r="C5338" t="str">
            <v>Vaùn khuoân saøn maùi h &lt;= 50m</v>
          </cell>
          <cell r="D5338" t="str">
            <v>100m²</v>
          </cell>
          <cell r="E5338">
            <v>1</v>
          </cell>
          <cell r="F5338">
            <v>724169</v>
          </cell>
          <cell r="G5338">
            <v>1115690</v>
          </cell>
          <cell r="H5338">
            <v>650535</v>
          </cell>
        </row>
        <row r="5339">
          <cell r="B5339" t="str">
            <v>AF.86211</v>
          </cell>
          <cell r="C5339" t="str">
            <v>Vaùn khuoân töôøng h &lt;= 16m</v>
          </cell>
          <cell r="D5339" t="str">
            <v>100m²</v>
          </cell>
          <cell r="E5339">
            <v>1</v>
          </cell>
          <cell r="F5339">
            <v>1186610</v>
          </cell>
          <cell r="G5339">
            <v>1313940</v>
          </cell>
          <cell r="H5339">
            <v>502474</v>
          </cell>
        </row>
        <row r="5340">
          <cell r="B5340" t="str">
            <v>AF.86221</v>
          </cell>
          <cell r="C5340" t="str">
            <v>Vaùn khuoân töôøng h &gt;16 ñeán &lt;= 50m</v>
          </cell>
          <cell r="D5340" t="str">
            <v>100m²</v>
          </cell>
          <cell r="E5340">
            <v>1</v>
          </cell>
          <cell r="F5340">
            <v>1124220</v>
          </cell>
          <cell r="G5340">
            <v>1383090</v>
          </cell>
          <cell r="H5340">
            <v>476754</v>
          </cell>
        </row>
        <row r="5341">
          <cell r="B5341" t="str">
            <v>AF.86231</v>
          </cell>
          <cell r="C5341" t="str">
            <v>Vaùn khuoân töôøng h &lt;= 50m</v>
          </cell>
          <cell r="D5341" t="str">
            <v>100m²</v>
          </cell>
          <cell r="E5341">
            <v>1</v>
          </cell>
          <cell r="F5341">
            <v>1124220</v>
          </cell>
          <cell r="G5341">
            <v>1613610</v>
          </cell>
          <cell r="H5341">
            <v>650535</v>
          </cell>
        </row>
        <row r="5342">
          <cell r="B5342" t="str">
            <v>AF.86311</v>
          </cell>
          <cell r="C5342" t="str">
            <v>Vaùn khuoân xaø daàm, giaèng h &lt;= 16m</v>
          </cell>
          <cell r="D5342" t="str">
            <v>100m²</v>
          </cell>
          <cell r="E5342">
            <v>1</v>
          </cell>
          <cell r="F5342">
            <v>1202360</v>
          </cell>
          <cell r="G5342">
            <v>1060370</v>
          </cell>
          <cell r="H5342">
            <v>502474</v>
          </cell>
        </row>
        <row r="5343">
          <cell r="B5343" t="str">
            <v>AF.86321</v>
          </cell>
          <cell r="C5343" t="str">
            <v>Vaùn khuoân xaø daàm, giaèngg h &gt;16 ñeán &lt;= 50m</v>
          </cell>
          <cell r="D5343" t="str">
            <v>100m²</v>
          </cell>
          <cell r="E5343">
            <v>1</v>
          </cell>
          <cell r="F5343">
            <v>1139970</v>
          </cell>
          <cell r="G5343">
            <v>1152580</v>
          </cell>
          <cell r="H5343">
            <v>476754</v>
          </cell>
        </row>
        <row r="5344">
          <cell r="B5344" t="str">
            <v>AF.86331</v>
          </cell>
          <cell r="C5344" t="str">
            <v>Vaùn khuoân xaø daàm, giaèng h &lt;= 50m</v>
          </cell>
          <cell r="D5344" t="str">
            <v>100m²</v>
          </cell>
          <cell r="E5344">
            <v>1</v>
          </cell>
          <cell r="F5344">
            <v>1139970</v>
          </cell>
          <cell r="G5344">
            <v>1244780</v>
          </cell>
          <cell r="H5344">
            <v>650535</v>
          </cell>
        </row>
        <row r="5345">
          <cell r="B5345" t="str">
            <v>AF.86411</v>
          </cell>
          <cell r="C5345" t="str">
            <v>Saûn xuaát, laép döïng, thaùo dôõ vaø vaän haønh heä keát caáu theùp, vaùn khuoân tröôït loàng thang maùy</v>
          </cell>
          <cell r="D5345" t="str">
            <v>100m²</v>
          </cell>
          <cell r="E5345">
            <v>1</v>
          </cell>
          <cell r="F5345">
            <v>2582060</v>
          </cell>
          <cell r="G5345">
            <v>2285970</v>
          </cell>
          <cell r="H5345">
            <v>3414930</v>
          </cell>
        </row>
        <row r="5346">
          <cell r="B5346" t="str">
            <v>AF.86412</v>
          </cell>
          <cell r="C5346" t="str">
            <v>Saûn xuaát, laép döïng, thaùo dôõ vaø vaän haønh heä keát caáu theùp, vaùn khuoân tröôït siloâ</v>
          </cell>
          <cell r="D5346" t="str">
            <v>100m²</v>
          </cell>
          <cell r="E5346">
            <v>1</v>
          </cell>
          <cell r="F5346">
            <v>2872680</v>
          </cell>
          <cell r="G5346">
            <v>2087190</v>
          </cell>
          <cell r="H5346">
            <v>3117000</v>
          </cell>
        </row>
        <row r="5347">
          <cell r="B5347" t="str">
            <v>AF.86431</v>
          </cell>
          <cell r="C5347" t="str">
            <v>Saûn xuaát, laép döïng, thaùo dôõ vaø vaän haønh heä keát caáu theùp, vaùn khuoân tröôït oáng khoùi</v>
          </cell>
          <cell r="D5347" t="str">
            <v>100m²</v>
          </cell>
          <cell r="E5347">
            <v>1</v>
          </cell>
          <cell r="F5347">
            <v>3445580</v>
          </cell>
          <cell r="G5347">
            <v>3230180</v>
          </cell>
          <cell r="H5347">
            <v>3819970</v>
          </cell>
        </row>
        <row r="5348">
          <cell r="B5348" t="str">
            <v>AF.87111</v>
          </cell>
          <cell r="C5348" t="str">
            <v>Saûn xuaát, laép döïng, thaùo dôõ keát caáu theùp heä vaùn khuoân ngoaøi daàm caàu ñuùc ñaåy</v>
          </cell>
          <cell r="D5348" t="str">
            <v>taán</v>
          </cell>
          <cell r="E5348">
            <v>1</v>
          </cell>
          <cell r="F5348">
            <v>66806</v>
          </cell>
          <cell r="G5348">
            <v>530184</v>
          </cell>
          <cell r="H5348">
            <v>353297</v>
          </cell>
        </row>
        <row r="5349">
          <cell r="B5349" t="str">
            <v>AF.87211</v>
          </cell>
          <cell r="C5349" t="str">
            <v>Saûn xuaát, laép döïng, thaùo dôõ vaùn khuoân moá truï caàu treân caïn</v>
          </cell>
          <cell r="D5349" t="str">
            <v>100m²</v>
          </cell>
          <cell r="E5349">
            <v>1</v>
          </cell>
          <cell r="F5349">
            <v>763983</v>
          </cell>
          <cell r="G5349">
            <v>1424150</v>
          </cell>
          <cell r="H5349">
            <v>1553390</v>
          </cell>
        </row>
        <row r="5350">
          <cell r="B5350" t="str">
            <v>AF.87221</v>
          </cell>
          <cell r="C5350" t="str">
            <v>Saûn xuaát, laép döïng, thaùo dôõ vaùn khuoân moá truï caàu döôùi nöôùc</v>
          </cell>
          <cell r="D5350" t="str">
            <v>100m²</v>
          </cell>
          <cell r="E5350">
            <v>1</v>
          </cell>
          <cell r="F5350">
            <v>763983</v>
          </cell>
          <cell r="G5350">
            <v>1708980</v>
          </cell>
          <cell r="H5350">
            <v>3349730</v>
          </cell>
        </row>
        <row r="5351">
          <cell r="B5351" t="str">
            <v>AF.88110</v>
          </cell>
          <cell r="C5351" t="str">
            <v>Saûn xuaát vaùn khuoân kim loaïi, vaùn khuoân haàm</v>
          </cell>
          <cell r="D5351" t="str">
            <v>taán</v>
          </cell>
          <cell r="E5351">
            <v>1</v>
          </cell>
          <cell r="F5351">
            <v>8541020</v>
          </cell>
          <cell r="G5351">
            <v>1551690</v>
          </cell>
          <cell r="H5351">
            <v>809924</v>
          </cell>
        </row>
        <row r="5352">
          <cell r="B5352" t="str">
            <v>AF.88211</v>
          </cell>
          <cell r="C5352" t="str">
            <v>Toå hôïp, di chuyeån vaø laép ñaët vaùn khuoân haàm ngang</v>
          </cell>
          <cell r="D5352" t="str">
            <v>taán/laàn ñaàu</v>
          </cell>
          <cell r="E5352">
            <v>1</v>
          </cell>
          <cell r="F5352">
            <v>181650</v>
          </cell>
          <cell r="G5352">
            <v>628384</v>
          </cell>
          <cell r="H5352">
            <v>707826</v>
          </cell>
        </row>
        <row r="5353">
          <cell r="B5353" t="str">
            <v>AF.88212</v>
          </cell>
          <cell r="C5353" t="str">
            <v>Toå hôïp, di chuyeån vaø laép ñaët vaùn khuoân haàm ñöùng, haàm nghieâng</v>
          </cell>
          <cell r="D5353" t="str">
            <v>taán/laàn ñaàu</v>
          </cell>
          <cell r="E5353">
            <v>1</v>
          </cell>
          <cell r="F5353">
            <v>164588</v>
          </cell>
          <cell r="G5353">
            <v>656968</v>
          </cell>
          <cell r="H5353">
            <v>742677</v>
          </cell>
        </row>
        <row r="5354">
          <cell r="B5354" t="str">
            <v>AF.88221</v>
          </cell>
          <cell r="C5354" t="str">
            <v>Toå hôïp, di chuyeån, laép döïng, thaùo dôõ vaùn khuoân haàm ngang</v>
          </cell>
          <cell r="D5354" t="str">
            <v>taán</v>
          </cell>
          <cell r="E5354">
            <v>1</v>
          </cell>
          <cell r="G5354">
            <v>40256</v>
          </cell>
          <cell r="H5354">
            <v>73565</v>
          </cell>
        </row>
        <row r="5355">
          <cell r="B5355" t="str">
            <v>AF.88222</v>
          </cell>
          <cell r="C5355" t="str">
            <v>Toå hôïp, di chuyeån, laép döïng, thaùo dôõ vaùn khuoân haàm ñöùng, nghieâng</v>
          </cell>
          <cell r="D5355" t="str">
            <v>taán</v>
          </cell>
          <cell r="E5355">
            <v>1</v>
          </cell>
          <cell r="G5355">
            <v>48150</v>
          </cell>
          <cell r="H5355">
            <v>73565</v>
          </cell>
        </row>
        <row r="5356">
          <cell r="B5356" t="str">
            <v>AF.88310</v>
          </cell>
          <cell r="C5356" t="str">
            <v>Gia coâng, laép döïng, thaùo dôõ vaùn khuoân coâng trình thuyû coâng</v>
          </cell>
          <cell r="D5356" t="str">
            <v>m²</v>
          </cell>
          <cell r="E5356">
            <v>1</v>
          </cell>
          <cell r="F5356">
            <v>49916</v>
          </cell>
          <cell r="G5356">
            <v>41032</v>
          </cell>
          <cell r="H5356">
            <v>111457</v>
          </cell>
        </row>
        <row r="5357">
          <cell r="B5357" t="str">
            <v>AF.88410</v>
          </cell>
          <cell r="C5357" t="str">
            <v>Saûn xuaát vaùn khuoân , heä treo ñôõ vaùn khuoân daàm caàu ñuùc haãng</v>
          </cell>
          <cell r="D5357" t="str">
            <v>m² beà maët beâ toâng</v>
          </cell>
          <cell r="E5357">
            <v>1</v>
          </cell>
          <cell r="F5357">
            <v>89326</v>
          </cell>
          <cell r="G5357">
            <v>57629</v>
          </cell>
          <cell r="H5357">
            <v>29599</v>
          </cell>
        </row>
        <row r="5358">
          <cell r="B5358" t="str">
            <v>AF.88421</v>
          </cell>
          <cell r="C5358" t="str">
            <v>Toå hôïp, laép döïng vaùn khuoân, heä treo ñôõ vaùn khuoân daàm caàu ñuùc haãng treân caïn</v>
          </cell>
          <cell r="D5358" t="str">
            <v>taán/ laàn ñaàu</v>
          </cell>
          <cell r="E5358">
            <v>1</v>
          </cell>
          <cell r="F5358">
            <v>68739</v>
          </cell>
          <cell r="G5358">
            <v>81141</v>
          </cell>
          <cell r="H5358">
            <v>114974</v>
          </cell>
        </row>
        <row r="5359">
          <cell r="B5359" t="str">
            <v>AF.88422</v>
          </cell>
          <cell r="C5359" t="str">
            <v>Toå hôïp, laép döïng vaùn khuoân, heä treo ñôõ vaùn khuoân daàm caàu ñuùc haãng döôùi nöôùc</v>
          </cell>
          <cell r="D5359" t="str">
            <v>taán/ laàn ñaàu</v>
          </cell>
          <cell r="E5359">
            <v>1</v>
          </cell>
          <cell r="F5359">
            <v>68739</v>
          </cell>
          <cell r="G5359">
            <v>97738</v>
          </cell>
          <cell r="H5359">
            <v>317702</v>
          </cell>
        </row>
        <row r="5360">
          <cell r="B5360" t="str">
            <v>AF.88431</v>
          </cell>
          <cell r="C5360" t="str">
            <v>Thaùo, di chuyeån vaùn khuoân, heä treo ñôõ vaùn khuoân daàm caàu ñuùc haãng treân caïn</v>
          </cell>
          <cell r="D5360" t="str">
            <v>taán</v>
          </cell>
          <cell r="E5360">
            <v>1</v>
          </cell>
          <cell r="F5360">
            <v>58778</v>
          </cell>
          <cell r="G5360">
            <v>57629</v>
          </cell>
          <cell r="H5360">
            <v>147679</v>
          </cell>
        </row>
        <row r="5361">
          <cell r="B5361" t="str">
            <v>AF.88432</v>
          </cell>
          <cell r="C5361" t="str">
            <v>Thaùo, di chuyeån vaùn khuoân, heä treo ñôõ vaùn khuoân daàm caàu ñuùc haãng döôùi nöôùc</v>
          </cell>
          <cell r="D5361" t="str">
            <v>taán</v>
          </cell>
          <cell r="E5361">
            <v>1</v>
          </cell>
          <cell r="F5361">
            <v>66122</v>
          </cell>
          <cell r="G5361">
            <v>76070</v>
          </cell>
          <cell r="H5361">
            <v>351303</v>
          </cell>
        </row>
        <row r="5363">
          <cell r="B5363" t="str">
            <v>AF.51110</v>
          </cell>
          <cell r="C5363" t="str">
            <v>Saûn xuaát vöõa BT qua daây chuyeàn traïm troän coâng suaát &lt;=16 (m³/h)</v>
          </cell>
          <cell r="D5363" t="str">
            <v>m³</v>
          </cell>
          <cell r="E5363">
            <v>1</v>
          </cell>
          <cell r="G5363">
            <v>4006</v>
          </cell>
          <cell r="H5363">
            <v>67923</v>
          </cell>
        </row>
        <row r="5364">
          <cell r="B5364" t="str">
            <v>AF.51120</v>
          </cell>
          <cell r="C5364" t="str">
            <v>Saûn xuaát vöõa BT qua daây chuyeàn traïm troän coâng suaát &gt;16 ñeán &lt;=25 (m³/h)</v>
          </cell>
          <cell r="D5364" t="str">
            <v>m³</v>
          </cell>
          <cell r="E5364">
            <v>1</v>
          </cell>
          <cell r="G5364">
            <v>3387</v>
          </cell>
          <cell r="H5364">
            <v>53143</v>
          </cell>
        </row>
        <row r="5365">
          <cell r="B5365" t="str">
            <v>AF.51130</v>
          </cell>
          <cell r="C5365" t="str">
            <v>Saûn xuaát vöõa BT qua daây chuyeàn traïm troän coâng suaát &gt;25 ñeán &lt;=30 (m³/h)</v>
          </cell>
          <cell r="D5365" t="str">
            <v>m³</v>
          </cell>
          <cell r="E5365">
            <v>1</v>
          </cell>
          <cell r="G5365">
            <v>3278</v>
          </cell>
          <cell r="H5365">
            <v>50014</v>
          </cell>
        </row>
        <row r="5366">
          <cell r="B5366" t="str">
            <v>AF.51140</v>
          </cell>
          <cell r="C5366" t="str">
            <v>Saûn xuaát vöõa BT qua daây chuyeàn traïm troän coâng suaát &gt;30 ñeán &lt;=50 (m³/h)</v>
          </cell>
          <cell r="D5366" t="str">
            <v>m³</v>
          </cell>
          <cell r="E5366">
            <v>1</v>
          </cell>
          <cell r="G5366">
            <v>2550</v>
          </cell>
          <cell r="H5366">
            <v>31238</v>
          </cell>
        </row>
        <row r="5367">
          <cell r="B5367" t="str">
            <v>AF.51150</v>
          </cell>
          <cell r="C5367" t="str">
            <v>Saûn xuaát vöõa BT qua daây chuyeàn traïm troän coâng suaát &gt;50 ñeán &lt;=125 (m³/h)</v>
          </cell>
          <cell r="D5367" t="str">
            <v>m³</v>
          </cell>
          <cell r="E5367">
            <v>1</v>
          </cell>
          <cell r="G5367">
            <v>2185</v>
          </cell>
          <cell r="H5367">
            <v>28087</v>
          </cell>
        </row>
        <row r="5368">
          <cell r="B5368" t="str">
            <v>AF.51160</v>
          </cell>
          <cell r="C5368" t="str">
            <v>Saûn xuaát vöõa BT qua daây chuyeàn traïm troän coâng suaát &gt;125 ñeán &lt;=160 (m³/h)</v>
          </cell>
          <cell r="D5368" t="str">
            <v>m³</v>
          </cell>
          <cell r="E5368">
            <v>1</v>
          </cell>
          <cell r="G5368">
            <v>2040</v>
          </cell>
          <cell r="H5368">
            <v>26867</v>
          </cell>
        </row>
        <row r="5369">
          <cell r="B5369" t="str">
            <v>AF.52112</v>
          </cell>
          <cell r="C5369" t="str">
            <v>Vaän chuyeån vöõa BT baèng oâtoâ chuyeån troän 6m³ trong phaïm vi &lt;= 0,5km</v>
          </cell>
          <cell r="D5369" t="str">
            <v>100m³</v>
          </cell>
          <cell r="E5369">
            <v>1</v>
          </cell>
          <cell r="H5369">
            <v>3540190</v>
          </cell>
        </row>
        <row r="5370">
          <cell r="B5370" t="str">
            <v>AF.52113</v>
          </cell>
          <cell r="C5370" t="str">
            <v>Vaän chuyeån vöõa BT baèng oâtoâ chuyeån troän 10,7m³ trong phaïm vi &lt;= 0,5km</v>
          </cell>
          <cell r="D5370" t="str">
            <v>100m³</v>
          </cell>
          <cell r="E5370">
            <v>1</v>
          </cell>
          <cell r="H5370">
            <v>3747750</v>
          </cell>
        </row>
        <row r="5371">
          <cell r="B5371" t="str">
            <v>AF.52114</v>
          </cell>
          <cell r="C5371" t="str">
            <v>Vaän chuyeån vöõa BT baèng oâtoâ chuyeån troän 14,5m³ trong phaïm vi &lt;= 0,5km</v>
          </cell>
          <cell r="D5371" t="str">
            <v>100m³</v>
          </cell>
          <cell r="E5371">
            <v>1</v>
          </cell>
          <cell r="H5371">
            <v>3633660</v>
          </cell>
        </row>
        <row r="5372">
          <cell r="B5372" t="str">
            <v>AF.52122</v>
          </cell>
          <cell r="C5372" t="str">
            <v>Vaän chuyeån vöõa BT baèng oâtoâ chuyeån troän 6m³ trong phaïm vi &gt;0,5 ñeán &lt;= 1km</v>
          </cell>
          <cell r="D5372" t="str">
            <v>100m³</v>
          </cell>
          <cell r="E5372">
            <v>1</v>
          </cell>
          <cell r="H5372">
            <v>3788960</v>
          </cell>
        </row>
        <row r="5373">
          <cell r="B5373" t="str">
            <v>AF.52123</v>
          </cell>
          <cell r="C5373" t="str">
            <v>Vaän chuyeån vöõa BT baèng oâtoâ chuyeån troän 10,7m³ trong phaïm vi &gt;0,5 ñeán &lt;= 1km</v>
          </cell>
          <cell r="D5373" t="str">
            <v>100m³</v>
          </cell>
          <cell r="E5373">
            <v>1</v>
          </cell>
          <cell r="H5373">
            <v>3992500</v>
          </cell>
        </row>
        <row r="5374">
          <cell r="B5374" t="str">
            <v>AF.52124</v>
          </cell>
          <cell r="C5374" t="str">
            <v>Vaän chuyeån vöõa BT baèng oâtoâ chuyeån troän 14,5 trong phaïm vi &gt;0,5 ñeán &lt;=1km</v>
          </cell>
          <cell r="D5374" t="str">
            <v>100m³</v>
          </cell>
          <cell r="E5374">
            <v>1</v>
          </cell>
          <cell r="H5374">
            <v>3873000</v>
          </cell>
        </row>
        <row r="5375">
          <cell r="B5375" t="str">
            <v>AF.52132</v>
          </cell>
          <cell r="C5375" t="str">
            <v>Vaän chuyeån vöõa BT baèng oâtoâ chuyeån troän 6m³ trong phaïm vi &gt;1 ñeán &lt;= 1,5km</v>
          </cell>
          <cell r="D5375" t="str">
            <v>100m³</v>
          </cell>
          <cell r="E5375">
            <v>1</v>
          </cell>
          <cell r="H5375">
            <v>4018590</v>
          </cell>
        </row>
        <row r="5376">
          <cell r="B5376" t="str">
            <v>AF.52133</v>
          </cell>
          <cell r="C5376" t="str">
            <v>Vaän chuyeån vöõa BT baèng oâtoâ chuyeån troän 10,7m³ trong phaïm vi &gt;1 ñeán &lt;= 1,5km</v>
          </cell>
          <cell r="D5376" t="str">
            <v>100m³</v>
          </cell>
          <cell r="E5376">
            <v>1</v>
          </cell>
          <cell r="H5376">
            <v>4283140</v>
          </cell>
        </row>
        <row r="5377">
          <cell r="B5377" t="str">
            <v>AF.52134</v>
          </cell>
          <cell r="C5377" t="str">
            <v>Vaän chuyeån vöõa BT baèng oâtoâ chuyeån troän 14,5m³ trong phaïm vi &gt;1 ñeán &lt;=1,5km</v>
          </cell>
          <cell r="D5377" t="str">
            <v>100m³</v>
          </cell>
          <cell r="E5377">
            <v>1</v>
          </cell>
          <cell r="H5377">
            <v>4134110</v>
          </cell>
        </row>
        <row r="5378">
          <cell r="B5378" t="str">
            <v>AF.52142</v>
          </cell>
          <cell r="C5378" t="str">
            <v>Vaän chuyeån vöõa BT baèng oâtoâ chuyeån troän 6m³ trong phaïm vi &gt;1,5 ñeán &lt;= 2km</v>
          </cell>
          <cell r="D5378" t="str">
            <v>100m³</v>
          </cell>
          <cell r="E5378">
            <v>1</v>
          </cell>
          <cell r="H5378">
            <v>4363040</v>
          </cell>
        </row>
        <row r="5379">
          <cell r="B5379" t="str">
            <v>AF.52143</v>
          </cell>
          <cell r="C5379" t="str">
            <v>Vaän chuyeån vöõa BT baèng oâtoâ chuyeån troän 10,7m³ trong phaïm vi &gt;1,5 ñeán &lt;= 2km</v>
          </cell>
          <cell r="D5379" t="str">
            <v>100m³</v>
          </cell>
          <cell r="E5379">
            <v>1</v>
          </cell>
          <cell r="H5379">
            <v>4619670</v>
          </cell>
        </row>
        <row r="5380">
          <cell r="B5380" t="str">
            <v>AF.52144</v>
          </cell>
          <cell r="C5380" t="str">
            <v>Vaän chuyeån vöõa BT baèng oâtoâ chuyeån troän 14,5m³ trong phaïm vi &gt;1,5 ñeán &lt;= 2km</v>
          </cell>
          <cell r="D5380" t="str">
            <v>100m³</v>
          </cell>
          <cell r="E5380">
            <v>1</v>
          </cell>
          <cell r="H5380">
            <v>4460480</v>
          </cell>
        </row>
        <row r="5381">
          <cell r="B5381" t="str">
            <v>AF.52152</v>
          </cell>
          <cell r="C5381" t="str">
            <v>Vaän chuyeån vöõa BT baèng oâtoâ chuyeån troän 6m³ trong phaïm vi &gt;2 ñeán&lt;= 3km</v>
          </cell>
          <cell r="D5381" t="str">
            <v>100m³</v>
          </cell>
          <cell r="E5381">
            <v>1</v>
          </cell>
          <cell r="H5381">
            <v>5166760</v>
          </cell>
        </row>
        <row r="5382">
          <cell r="B5382" t="str">
            <v>AF.52153</v>
          </cell>
          <cell r="C5382" t="str">
            <v>Vaän chuyeån vöõa BT baèng oâtoâ chuyeån troän 10,7m³ trong phaïm vi &gt;2 ñeán &lt;=3km</v>
          </cell>
          <cell r="D5382" t="str">
            <v>100m³</v>
          </cell>
          <cell r="E5382">
            <v>1</v>
          </cell>
          <cell r="H5382">
            <v>5445710</v>
          </cell>
        </row>
        <row r="5383">
          <cell r="B5383" t="str">
            <v>AF.52154</v>
          </cell>
          <cell r="C5383" t="str">
            <v>Vaän chuyeån vöõa BT baèng oâtoâ chuyeån troän 14,5m³ trong phaïm vi &gt;2 ñeán &lt;=3km</v>
          </cell>
          <cell r="D5383" t="str">
            <v>100m³</v>
          </cell>
          <cell r="E5383">
            <v>1</v>
          </cell>
          <cell r="H5383">
            <v>5265550</v>
          </cell>
        </row>
        <row r="5384">
          <cell r="B5384" t="str">
            <v>AF.52161</v>
          </cell>
          <cell r="C5384" t="str">
            <v>Vaän chuyeån vöõa BT baèng oâtoâ chuyeån troän 6m³ trong phaïm vi &gt;3 ñeán &lt;= 4km</v>
          </cell>
          <cell r="D5384" t="str">
            <v>100m³</v>
          </cell>
          <cell r="E5384">
            <v>1</v>
          </cell>
          <cell r="H5384">
            <v>5673870</v>
          </cell>
        </row>
        <row r="5385">
          <cell r="B5385" t="str">
            <v>AF.52162</v>
          </cell>
          <cell r="C5385" t="str">
            <v>Vaän chuyeån vöõa BT baèng oâtoâ chuyeån troän 10,7m³ trong phaïm vi &gt;3 ñeán &lt;=4km</v>
          </cell>
          <cell r="D5385" t="str">
            <v>100m³</v>
          </cell>
          <cell r="E5385">
            <v>1</v>
          </cell>
          <cell r="H5385">
            <v>5996400</v>
          </cell>
        </row>
        <row r="5386">
          <cell r="B5386" t="str">
            <v>AF.52163</v>
          </cell>
          <cell r="C5386" t="str">
            <v>Vaän chuyeån vöõa BT baèng oâtoâ chuyeån troän 14,5m³ trong phaïm vi &gt;3 ñeán &lt;=4km</v>
          </cell>
          <cell r="D5386" t="str">
            <v>100m³</v>
          </cell>
          <cell r="E5386">
            <v>1</v>
          </cell>
          <cell r="H5386">
            <v>5809510</v>
          </cell>
        </row>
        <row r="5387">
          <cell r="B5387" t="str">
            <v>AF.52164</v>
          </cell>
          <cell r="C5387" t="str">
            <v>Vaän chuyeån vöõa BT baèng oâtoâ chuyeån troän 14,5m³ trong phaïm vi &gt;3 ñeán &lt;=4km</v>
          </cell>
          <cell r="D5387" t="str">
            <v>100m³</v>
          </cell>
          <cell r="E5387">
            <v>1</v>
          </cell>
          <cell r="H5387">
            <v>5809510</v>
          </cell>
        </row>
        <row r="5388">
          <cell r="B5388" t="str">
            <v>AF.52172</v>
          </cell>
          <cell r="C5388" t="str">
            <v>Vaän chuyeån vöõa BT baèng oâtoâ chuyeån troän 6m³ Vaän chuyeån 1km tieáp theo ngoaøi phaïm vi 4km</v>
          </cell>
          <cell r="D5388" t="str">
            <v>100m³</v>
          </cell>
          <cell r="E5388">
            <v>1</v>
          </cell>
          <cell r="H5388">
            <v>482231</v>
          </cell>
        </row>
        <row r="5389">
          <cell r="B5389" t="str">
            <v>AF.52173</v>
          </cell>
          <cell r="C5389" t="str">
            <v>Vaän chuyeån vöõa BT baèng oâtoâ chuyeån troän 10,7m³ Vaän chuyeån 1km tieáp theo ngoaøi phaïm vi 4km</v>
          </cell>
          <cell r="D5389" t="str">
            <v>100m³</v>
          </cell>
          <cell r="E5389">
            <v>1</v>
          </cell>
          <cell r="H5389">
            <v>510917</v>
          </cell>
        </row>
        <row r="5390">
          <cell r="B5390" t="str">
            <v>AF.52174</v>
          </cell>
          <cell r="C5390" t="str">
            <v>Vaän chuyeån vöõa BT baèng oâtoâ chuyeån troän 14,5m³ Vaän chuyeån 1km tieáp theo ngoaøi phaïm vi 4km</v>
          </cell>
          <cell r="D5390" t="str">
            <v>100m³</v>
          </cell>
          <cell r="E5390">
            <v>1</v>
          </cell>
          <cell r="H5390">
            <v>493917</v>
          </cell>
        </row>
        <row r="5391">
          <cell r="B5391" t="str">
            <v>AF.52211</v>
          </cell>
          <cell r="C5391" t="str">
            <v>Vaän chuyeån vöõa BT trong haàm baèng xe gooøng cöï ly &lt;=0,5km</v>
          </cell>
          <cell r="D5391" t="str">
            <v>100m³</v>
          </cell>
          <cell r="E5391">
            <v>1</v>
          </cell>
          <cell r="H5391">
            <v>12936800</v>
          </cell>
        </row>
        <row r="5392">
          <cell r="B5392" t="str">
            <v>AF.52212</v>
          </cell>
          <cell r="C5392" t="str">
            <v>Vaän chuyeån vöõa BT trong haàm baèng xe gooøng cöï ly &gt;0,5 ñeán &lt;=1km</v>
          </cell>
          <cell r="D5392" t="str">
            <v>100m³</v>
          </cell>
          <cell r="E5392">
            <v>1</v>
          </cell>
          <cell r="H5392">
            <v>14166900</v>
          </cell>
        </row>
        <row r="5393">
          <cell r="B5393" t="str">
            <v>AF.52213</v>
          </cell>
          <cell r="C5393" t="str">
            <v>Vaän chuyeån vöõa BT trong haàm baèng xe gooøng cöï ly &gt;1 ñeán &lt;=1,5km</v>
          </cell>
          <cell r="D5393" t="str">
            <v>100m³</v>
          </cell>
          <cell r="E5393">
            <v>1</v>
          </cell>
          <cell r="H5393">
            <v>15395700</v>
          </cell>
        </row>
        <row r="5394">
          <cell r="B5394" t="str">
            <v>AF.52214</v>
          </cell>
          <cell r="C5394" t="str">
            <v>Vaän chuyeån vöõa BT trong haàm baèng xe gooøng cöï ly &gt;1,5 ñeán &lt;=2km</v>
          </cell>
          <cell r="D5394" t="str">
            <v>100m³</v>
          </cell>
          <cell r="E5394">
            <v>1</v>
          </cell>
          <cell r="H5394">
            <v>16624400</v>
          </cell>
        </row>
        <row r="5395">
          <cell r="B5395" t="str">
            <v>AF.52215</v>
          </cell>
          <cell r="C5395" t="str">
            <v>Vaän chuyeån vöõa BT trong haàm baèng xe gooøng cöï ly &gt;2 ñeán &lt;=3km</v>
          </cell>
          <cell r="D5395" t="str">
            <v>100m³</v>
          </cell>
          <cell r="E5395">
            <v>1</v>
          </cell>
          <cell r="H5395">
            <v>19074400</v>
          </cell>
        </row>
        <row r="5396">
          <cell r="B5396" t="str">
            <v>AF.52221</v>
          </cell>
          <cell r="C5396" t="str">
            <v>Vaän chuyeån vöõa BT trong haàm baèng oâtoâ chuyeån troän 6m³, cöï ly &lt;=0,5km</v>
          </cell>
          <cell r="D5396" t="str">
            <v>100m³</v>
          </cell>
          <cell r="E5396">
            <v>1</v>
          </cell>
          <cell r="H5396">
            <v>3856890</v>
          </cell>
        </row>
        <row r="5397">
          <cell r="B5397" t="str">
            <v>AF.52222</v>
          </cell>
          <cell r="C5397" t="str">
            <v>Vaän chuyeån vöõa BT trong haàm baèng oâtoâ chuyeån troän 6m³, cöï ly &gt;0,5 ñeán &lt;=1km</v>
          </cell>
          <cell r="D5397" t="str">
            <v>100m³</v>
          </cell>
          <cell r="E5397">
            <v>1</v>
          </cell>
          <cell r="H5397">
            <v>4355390</v>
          </cell>
        </row>
        <row r="5398">
          <cell r="B5398" t="str">
            <v>AF.52223</v>
          </cell>
          <cell r="C5398" t="str">
            <v>Vaän chuyeån vöõa BT trong haàm baèng oâtoâ chuyeån troän 6m³, cöï ly &gt;1 ñeán &lt;=1,5km</v>
          </cell>
          <cell r="D5398" t="str">
            <v>100m³</v>
          </cell>
          <cell r="E5398">
            <v>1</v>
          </cell>
          <cell r="H5398">
            <v>4853880</v>
          </cell>
        </row>
        <row r="5399">
          <cell r="B5399" t="str">
            <v>AF.52224</v>
          </cell>
          <cell r="C5399" t="str">
            <v>Vaän chuyeån vöõa BT trong haàm&gt;1,5 ñeán &lt;=2km</v>
          </cell>
          <cell r="D5399" t="str">
            <v>100m³</v>
          </cell>
          <cell r="E5399">
            <v>1</v>
          </cell>
          <cell r="H5399">
            <v>5352380</v>
          </cell>
        </row>
        <row r="5400">
          <cell r="B5400" t="str">
            <v>AF.52225</v>
          </cell>
          <cell r="C5400" t="str">
            <v>Vaän chuyeån vöõa BT trong haàm&gt;2 ñeán &lt;=3km</v>
          </cell>
          <cell r="D5400" t="str">
            <v>100m³</v>
          </cell>
          <cell r="E5400">
            <v>1</v>
          </cell>
          <cell r="H5400">
            <v>6343630</v>
          </cell>
        </row>
        <row r="5401">
          <cell r="B5401" t="str">
            <v>AF.52311</v>
          </cell>
          <cell r="C5401" t="str">
            <v>Vaän chuyeån vöõa BT baèng oâtoâ töï ñoå 10T trong phaïm vi &lt;= 0,5km</v>
          </cell>
          <cell r="D5401" t="str">
            <v>100m³</v>
          </cell>
          <cell r="E5401">
            <v>1</v>
          </cell>
          <cell r="H5401">
            <v>2178670</v>
          </cell>
        </row>
        <row r="5402">
          <cell r="B5402" t="str">
            <v>AF.52312</v>
          </cell>
          <cell r="C5402" t="str">
            <v>Vaän chuyeån vöõa BT baèng oâtoâ töï ñoå 15trong phaïm vi &lt;= 0,5km</v>
          </cell>
          <cell r="D5402" t="str">
            <v>100m³</v>
          </cell>
          <cell r="E5402">
            <v>1</v>
          </cell>
          <cell r="H5402">
            <v>1698050</v>
          </cell>
        </row>
        <row r="5403">
          <cell r="B5403" t="str">
            <v>AF.52313</v>
          </cell>
          <cell r="C5403" t="str">
            <v>Vaän chuyeån vöõa BT baèng oâtoâ töï ñoå 22T trong phaïm vi &lt;= 0,5km</v>
          </cell>
          <cell r="D5403" t="str">
            <v>100m³</v>
          </cell>
          <cell r="E5403">
            <v>1</v>
          </cell>
          <cell r="H5403">
            <v>1415940</v>
          </cell>
        </row>
        <row r="5404">
          <cell r="B5404" t="str">
            <v>AF.52314</v>
          </cell>
          <cell r="C5404" t="str">
            <v>Vaän chuyeån vöõa BT baèng oâtoâ töï ñoå 22T trong phaïm vi &lt;= 0,5km</v>
          </cell>
          <cell r="D5404" t="str">
            <v>100m³</v>
          </cell>
          <cell r="E5404">
            <v>1</v>
          </cell>
          <cell r="H5404">
            <v>1415940</v>
          </cell>
        </row>
        <row r="5405">
          <cell r="B5405" t="str">
            <v>AF.52321</v>
          </cell>
          <cell r="C5405" t="str">
            <v>Vaän chuyeån vöõa BT baèng oâtoâ töï ñoå 10T trong phaïm vi &gt;0,5 ñeán &lt;= 1km</v>
          </cell>
          <cell r="D5405" t="str">
            <v>100m³</v>
          </cell>
          <cell r="E5405">
            <v>1</v>
          </cell>
          <cell r="H5405">
            <v>2333230</v>
          </cell>
        </row>
        <row r="5406">
          <cell r="B5406" t="str">
            <v>AF.52322</v>
          </cell>
          <cell r="C5406" t="str">
            <v>Vaän chuyeån vöõa BT baèng oâtoâ töï ñoå 15T trong phaïm vi &gt;0,5 ñeán &lt;= 1km</v>
          </cell>
          <cell r="D5406" t="str">
            <v>100m³</v>
          </cell>
          <cell r="E5406">
            <v>1</v>
          </cell>
          <cell r="H5406">
            <v>1792390</v>
          </cell>
        </row>
        <row r="5407">
          <cell r="B5407" t="str">
            <v>AF.52323</v>
          </cell>
          <cell r="C5407" t="str">
            <v>Vaän chuyeån vöõa BT baèng oâtoâ töï ñoå 22T trong phaïm vi &gt;0,5 ñeán &lt;= 1km</v>
          </cell>
          <cell r="D5407" t="str">
            <v>100m³</v>
          </cell>
          <cell r="E5407">
            <v>1</v>
          </cell>
          <cell r="H5407">
            <v>1504430</v>
          </cell>
        </row>
        <row r="5408">
          <cell r="B5408" t="str">
            <v>AF.52324</v>
          </cell>
          <cell r="C5408" t="str">
            <v>Vaän chuyeån vöõa BT baèng oâtoâ töï ñoå 22T trong phaïm vi &gt;0,5 ñeán &lt;= 1km</v>
          </cell>
          <cell r="D5408" t="str">
            <v>100m³</v>
          </cell>
          <cell r="E5408">
            <v>1</v>
          </cell>
          <cell r="H5408">
            <v>1504430</v>
          </cell>
        </row>
        <row r="5409">
          <cell r="B5409" t="str">
            <v>AF.52331</v>
          </cell>
          <cell r="C5409" t="str">
            <v>Vaän chuyeån vöõa BT baèng oâtoâ töï ñoå 10T trong phaïm vi &gt;1ñeán &lt;= 1,5km</v>
          </cell>
          <cell r="D5409" t="str">
            <v>100m³</v>
          </cell>
          <cell r="E5409">
            <v>1</v>
          </cell>
          <cell r="H5409">
            <v>2421560</v>
          </cell>
        </row>
        <row r="5410">
          <cell r="B5410" t="str">
            <v>AF.52332</v>
          </cell>
          <cell r="C5410" t="str">
            <v>Vaän chuyeån vöõa BT baèng oâtoâ töï ñoå 15T trong phaïm vi &gt;1ñeán &lt;= 1,5km</v>
          </cell>
          <cell r="D5410" t="str">
            <v>100m³</v>
          </cell>
          <cell r="E5410">
            <v>1</v>
          </cell>
          <cell r="H5410">
            <v>1929610</v>
          </cell>
        </row>
        <row r="5411">
          <cell r="B5411" t="str">
            <v>AF.52333</v>
          </cell>
          <cell r="C5411" t="str">
            <v>Vaän chuyeån vöõa BT baèng oâtoâ töï ñoå 22T trong phaïm vi &gt;1ñeán &lt;= 1,5km</v>
          </cell>
          <cell r="D5411" t="str">
            <v>100m³</v>
          </cell>
          <cell r="E5411">
            <v>1</v>
          </cell>
          <cell r="H5411">
            <v>1612600</v>
          </cell>
        </row>
        <row r="5412">
          <cell r="B5412" t="str">
            <v>AF.52334</v>
          </cell>
          <cell r="C5412" t="str">
            <v>Vaän chuyeån vöõa BT baèng oâtoâ töï ñoå 22T trong phaïm vi &gt;1ñeán &lt;= 1,5km</v>
          </cell>
          <cell r="D5412" t="str">
            <v>100m³</v>
          </cell>
          <cell r="E5412">
            <v>1</v>
          </cell>
          <cell r="H5412">
            <v>1612600</v>
          </cell>
        </row>
        <row r="5413">
          <cell r="B5413" t="str">
            <v>AF.52341</v>
          </cell>
          <cell r="C5413" t="str">
            <v>Vaän chuyeån vöõa BT baèng oâtoâ töï ñoå 10T trong phaïm vi &gt;1,5 ñeán &lt;= 2km</v>
          </cell>
          <cell r="D5413" t="str">
            <v>100m³</v>
          </cell>
          <cell r="E5413">
            <v>1</v>
          </cell>
          <cell r="H5413">
            <v>2686530</v>
          </cell>
        </row>
        <row r="5414">
          <cell r="B5414" t="str">
            <v>AF.52342</v>
          </cell>
          <cell r="C5414" t="str">
            <v>Vaän chuyeån vöõa BT baèng oâtoâ töï ñoå 15T trong phaïm vi &gt;1,5 ñeán &lt;= 2km</v>
          </cell>
          <cell r="D5414" t="str">
            <v>100m³</v>
          </cell>
          <cell r="E5414">
            <v>1</v>
          </cell>
          <cell r="H5414">
            <v>2075400</v>
          </cell>
        </row>
        <row r="5415">
          <cell r="B5415" t="str">
            <v>AF.52343</v>
          </cell>
          <cell r="C5415" t="str">
            <v>Vaän chuyeån vöõa BT baèng oâtoâ töï ñoå 22T trong phaïm vi &gt;1,5 ñeán &lt;= 2km</v>
          </cell>
          <cell r="D5415" t="str">
            <v>100m³</v>
          </cell>
          <cell r="E5415">
            <v>1</v>
          </cell>
          <cell r="H5415">
            <v>1730590</v>
          </cell>
        </row>
        <row r="5416">
          <cell r="B5416" t="str">
            <v>AF.52344</v>
          </cell>
          <cell r="C5416" t="str">
            <v>Vaän chuyeån vöõa BT baèng oâtoâ töï ñoå 22T trong phaïm vi &gt;1,5 ñeán &lt;= 2km</v>
          </cell>
          <cell r="D5416" t="str">
            <v>100m³</v>
          </cell>
          <cell r="E5416">
            <v>1</v>
          </cell>
          <cell r="H5416">
            <v>1730590</v>
          </cell>
        </row>
        <row r="5417">
          <cell r="B5417" t="str">
            <v>AF.52351</v>
          </cell>
          <cell r="C5417" t="str">
            <v>Vaän chuyeån vöõa BT baèng oâtoâ töï ñoå 10 T trong phaïm vi &gt;2 ñeán &lt;= 3km</v>
          </cell>
          <cell r="D5417" t="str">
            <v>100m³</v>
          </cell>
          <cell r="E5417">
            <v>1</v>
          </cell>
          <cell r="H5417">
            <v>3179680</v>
          </cell>
        </row>
        <row r="5418">
          <cell r="B5418" t="str">
            <v>AF.52352</v>
          </cell>
          <cell r="C5418" t="str">
            <v>Vaän chuyeån vöõa BT baèng oâtoâ töï ñoå 15 T trong phaïm vi &gt;2 ñeán &lt;= 3km</v>
          </cell>
          <cell r="D5418" t="str">
            <v>100m³</v>
          </cell>
          <cell r="E5418">
            <v>1</v>
          </cell>
          <cell r="H5418">
            <v>2444170</v>
          </cell>
        </row>
        <row r="5419">
          <cell r="B5419" t="str">
            <v>AF.52353</v>
          </cell>
          <cell r="C5419" t="str">
            <v>Vaän chuyeån vöõa BT baèng oâtoâ töï ñoå 22 T trong phaïm vi &gt;2 ñeán &lt;= 3km</v>
          </cell>
          <cell r="D5419" t="str">
            <v>100m³</v>
          </cell>
          <cell r="E5419">
            <v>1</v>
          </cell>
          <cell r="H5419">
            <v>2045240</v>
          </cell>
        </row>
        <row r="5420">
          <cell r="B5420" t="str">
            <v>AF.52354</v>
          </cell>
          <cell r="C5420" t="str">
            <v>Vaän chuyeån vöõa BT baèng oâtoâ töï ñoå 22 T trong phaïm vi &gt;2 ñeán &lt;= 3km</v>
          </cell>
          <cell r="D5420" t="str">
            <v>100m³</v>
          </cell>
          <cell r="E5420">
            <v>1</v>
          </cell>
          <cell r="H5420">
            <v>2045240</v>
          </cell>
        </row>
        <row r="5421">
          <cell r="C5421" t="str">
            <v/>
          </cell>
        </row>
        <row r="5422">
          <cell r="C5422" t="str">
            <v/>
          </cell>
        </row>
        <row r="5424">
          <cell r="B5424" t="str">
            <v>AG.13511</v>
          </cell>
          <cell r="C5424" t="str">
            <v>Gia coâng laép ñaët caùp theùp döï öùng löïc daàm caàu keùo sau</v>
          </cell>
          <cell r="D5424" t="str">
            <v>taán</v>
          </cell>
          <cell r="E5424">
            <v>1</v>
          </cell>
          <cell r="F5424">
            <v>15576000</v>
          </cell>
          <cell r="G5424">
            <v>1290880</v>
          </cell>
          <cell r="H5424">
            <v>4145890</v>
          </cell>
        </row>
        <row r="5425">
          <cell r="B5425" t="str">
            <v>AG.11112</v>
          </cell>
          <cell r="C5425" t="str">
            <v>BT coïc, coät, vöõa BT ñaù 1x2 maùc 150, SN=2÷4cm</v>
          </cell>
          <cell r="D5425" t="str">
            <v>m³</v>
          </cell>
          <cell r="E5425">
            <v>1</v>
          </cell>
          <cell r="F5425">
            <v>383067</v>
          </cell>
          <cell r="G5425">
            <v>66652</v>
          </cell>
          <cell r="H5425">
            <v>25161</v>
          </cell>
        </row>
        <row r="5426">
          <cell r="B5426" t="str">
            <v>AG.11113</v>
          </cell>
          <cell r="C5426" t="str">
            <v>BT coïc, coät, vöõa BT ñaù 1x2 maùc 200, SN=2÷4cm</v>
          </cell>
          <cell r="D5426" t="str">
            <v>m³</v>
          </cell>
          <cell r="E5426">
            <v>1</v>
          </cell>
          <cell r="F5426">
            <v>429329</v>
          </cell>
          <cell r="G5426">
            <v>66652</v>
          </cell>
          <cell r="H5426">
            <v>25161</v>
          </cell>
        </row>
        <row r="5427">
          <cell r="B5427" t="str">
            <v>AG.11114</v>
          </cell>
          <cell r="C5427" t="str">
            <v>BT coïc, coät, vöõa BT ñaù 1x2 maùc 250, SN=2÷4cm</v>
          </cell>
          <cell r="D5427" t="str">
            <v>m³</v>
          </cell>
          <cell r="E5427">
            <v>1</v>
          </cell>
          <cell r="F5427">
            <v>477141</v>
          </cell>
          <cell r="G5427">
            <v>66652</v>
          </cell>
          <cell r="H5427">
            <v>25161</v>
          </cell>
        </row>
        <row r="5428">
          <cell r="B5428" t="str">
            <v>AG.11115</v>
          </cell>
          <cell r="C5428" t="str">
            <v>BT coïc, coät, vöõa BT ñaù 1x2 maùc 300, SN=2÷4cm</v>
          </cell>
          <cell r="D5428" t="str">
            <v>m³</v>
          </cell>
          <cell r="E5428">
            <v>1</v>
          </cell>
          <cell r="F5428">
            <v>518288</v>
          </cell>
          <cell r="G5428">
            <v>66652</v>
          </cell>
          <cell r="H5428">
            <v>25161</v>
          </cell>
        </row>
        <row r="5429">
          <cell r="B5429" t="str">
            <v>AG.11122</v>
          </cell>
          <cell r="C5429" t="str">
            <v>BT coïc cöø, vöõa BT ñaù 1x2 maùc 150, SN=2÷4cm</v>
          </cell>
          <cell r="D5429" t="str">
            <v>m³</v>
          </cell>
          <cell r="E5429">
            <v>1</v>
          </cell>
          <cell r="F5429">
            <v>383067</v>
          </cell>
          <cell r="G5429">
            <v>136583</v>
          </cell>
          <cell r="H5429">
            <v>21469</v>
          </cell>
        </row>
        <row r="5430">
          <cell r="B5430" t="str">
            <v>AG.11123</v>
          </cell>
          <cell r="C5430" t="str">
            <v>BT coïc cöø, vöõa BT ñaù 1x2 maùc 200, SN=2÷4cm</v>
          </cell>
          <cell r="D5430" t="str">
            <v>m³</v>
          </cell>
          <cell r="E5430">
            <v>1</v>
          </cell>
          <cell r="F5430">
            <v>429329</v>
          </cell>
          <cell r="G5430">
            <v>136583</v>
          </cell>
          <cell r="H5430">
            <v>21469</v>
          </cell>
        </row>
        <row r="5431">
          <cell r="B5431" t="str">
            <v>AG.11124</v>
          </cell>
          <cell r="C5431" t="str">
            <v>BT coïc cöø, vöõa BT ñaù 1x2 maùc 250, SN=2÷4cm</v>
          </cell>
          <cell r="D5431" t="str">
            <v>m³</v>
          </cell>
          <cell r="E5431">
            <v>1</v>
          </cell>
          <cell r="F5431">
            <v>477141</v>
          </cell>
          <cell r="G5431">
            <v>136583</v>
          </cell>
          <cell r="H5431">
            <v>21469</v>
          </cell>
        </row>
        <row r="5432">
          <cell r="B5432" t="str">
            <v>AG.11125</v>
          </cell>
          <cell r="C5432" t="str">
            <v>BT coïc cöø, vöõa BT ñaù 1x2 maùc 300, SN=2÷4cm</v>
          </cell>
          <cell r="D5432" t="str">
            <v>m³</v>
          </cell>
          <cell r="E5432">
            <v>1</v>
          </cell>
          <cell r="F5432">
            <v>518288</v>
          </cell>
          <cell r="G5432">
            <v>136583</v>
          </cell>
          <cell r="H5432">
            <v>21469</v>
          </cell>
        </row>
        <row r="5433">
          <cell r="B5433" t="str">
            <v>AG.11212</v>
          </cell>
          <cell r="C5433" t="str">
            <v>BT xaø daàm, vöõa BT ñaù 1x2 maùc 150, SN=2÷4cm</v>
          </cell>
          <cell r="D5433" t="str">
            <v>m³</v>
          </cell>
          <cell r="E5433">
            <v>1</v>
          </cell>
          <cell r="F5433">
            <v>383067</v>
          </cell>
          <cell r="G5433">
            <v>69857</v>
          </cell>
          <cell r="H5433">
            <v>25161</v>
          </cell>
        </row>
        <row r="5434">
          <cell r="B5434" t="str">
            <v>AG.11213</v>
          </cell>
          <cell r="C5434" t="str">
            <v>BT xaø daàm, vöõa BT ñaù 1x2 maùc 200, SN=2÷4cm</v>
          </cell>
          <cell r="D5434" t="str">
            <v>m³</v>
          </cell>
          <cell r="E5434">
            <v>1</v>
          </cell>
          <cell r="F5434">
            <v>429329</v>
          </cell>
          <cell r="G5434">
            <v>69857</v>
          </cell>
          <cell r="H5434">
            <v>25161</v>
          </cell>
        </row>
        <row r="5435">
          <cell r="B5435" t="str">
            <v>AG.11214</v>
          </cell>
          <cell r="C5435" t="str">
            <v>BT xaø daàm, vöõa BT ñaù 1x2 maùc 250, SN=2÷4cm</v>
          </cell>
          <cell r="D5435" t="str">
            <v>m³</v>
          </cell>
          <cell r="E5435">
            <v>1</v>
          </cell>
          <cell r="F5435">
            <v>477141</v>
          </cell>
          <cell r="G5435">
            <v>69857</v>
          </cell>
          <cell r="H5435">
            <v>25161</v>
          </cell>
        </row>
        <row r="5436">
          <cell r="B5436" t="str">
            <v>AG.11215</v>
          </cell>
          <cell r="C5436" t="str">
            <v>BT xaø daàm, vöõa BT ñaù 1x2 maùc 300, SN=2÷4cm</v>
          </cell>
          <cell r="D5436" t="str">
            <v>m³</v>
          </cell>
          <cell r="E5436">
            <v>1</v>
          </cell>
          <cell r="F5436">
            <v>518288</v>
          </cell>
          <cell r="G5436">
            <v>69857</v>
          </cell>
          <cell r="H5436">
            <v>25161</v>
          </cell>
        </row>
        <row r="5437">
          <cell r="B5437" t="str">
            <v>AG.11312</v>
          </cell>
          <cell r="C5437" t="str">
            <v>BT panen ba maët, vöõa BT ñaù 1x2 maùc 150, SN=2÷4cm</v>
          </cell>
          <cell r="D5437" t="str">
            <v>m³</v>
          </cell>
          <cell r="E5437">
            <v>1</v>
          </cell>
          <cell r="F5437">
            <v>383067</v>
          </cell>
          <cell r="G5437">
            <v>91169</v>
          </cell>
          <cell r="H5437">
            <v>19561</v>
          </cell>
        </row>
        <row r="5438">
          <cell r="B5438" t="str">
            <v>AG.11313</v>
          </cell>
          <cell r="C5438" t="str">
            <v>BT panen ba maët, vöõa BT ñaù 1x2 maùc 200, SN=2÷4cm</v>
          </cell>
          <cell r="D5438" t="str">
            <v>m³</v>
          </cell>
          <cell r="E5438">
            <v>1</v>
          </cell>
          <cell r="F5438">
            <v>429329</v>
          </cell>
          <cell r="G5438">
            <v>91169</v>
          </cell>
          <cell r="H5438">
            <v>19561</v>
          </cell>
        </row>
        <row r="5439">
          <cell r="B5439" t="str">
            <v>AG.11314</v>
          </cell>
          <cell r="C5439" t="str">
            <v>BT panen ba maët, vöõa BT ñaù 1x2 maùc 250, SN=2÷4cm</v>
          </cell>
          <cell r="D5439" t="str">
            <v>m³</v>
          </cell>
          <cell r="E5439">
            <v>1</v>
          </cell>
          <cell r="F5439">
            <v>477141</v>
          </cell>
          <cell r="G5439">
            <v>91169</v>
          </cell>
          <cell r="H5439">
            <v>19561</v>
          </cell>
        </row>
        <row r="5440">
          <cell r="B5440" t="str">
            <v>AG.11315</v>
          </cell>
          <cell r="C5440" t="str">
            <v>BT panen ba maët, vöõa BT ñaù 1x2 maùc 300, SN=2÷4cm</v>
          </cell>
          <cell r="D5440" t="str">
            <v>m³</v>
          </cell>
          <cell r="E5440">
            <v>1</v>
          </cell>
          <cell r="F5440">
            <v>518288</v>
          </cell>
          <cell r="G5440">
            <v>91169</v>
          </cell>
          <cell r="H5440">
            <v>19561</v>
          </cell>
        </row>
        <row r="5441">
          <cell r="B5441" t="str">
            <v>AG.11322</v>
          </cell>
          <cell r="C5441" t="str">
            <v>BT panen boán maët, vöõa BT ñaù 1x2 maùc 150, SN=2÷4cm</v>
          </cell>
          <cell r="D5441" t="str">
            <v>m³</v>
          </cell>
          <cell r="E5441">
            <v>1</v>
          </cell>
          <cell r="F5441">
            <v>383067</v>
          </cell>
          <cell r="G5441">
            <v>135766</v>
          </cell>
          <cell r="H5441">
            <v>19561</v>
          </cell>
        </row>
        <row r="5442">
          <cell r="B5442" t="str">
            <v>AG.11323</v>
          </cell>
          <cell r="C5442" t="str">
            <v>BT panen boán maët, vöõa BT ñaù 1x2 maùc 200, SN=2÷4cm</v>
          </cell>
          <cell r="D5442" t="str">
            <v>m³</v>
          </cell>
          <cell r="E5442">
            <v>1</v>
          </cell>
          <cell r="F5442">
            <v>429329</v>
          </cell>
          <cell r="G5442">
            <v>135766</v>
          </cell>
          <cell r="H5442">
            <v>19561</v>
          </cell>
        </row>
        <row r="5443">
          <cell r="B5443" t="str">
            <v>AG.11324</v>
          </cell>
          <cell r="C5443" t="str">
            <v>BT panen boán maët, vöõa BT ñaù 1x2 maùc 250, SN=2÷4cm</v>
          </cell>
          <cell r="D5443" t="str">
            <v>m³</v>
          </cell>
          <cell r="E5443">
            <v>1</v>
          </cell>
          <cell r="F5443">
            <v>477141</v>
          </cell>
          <cell r="G5443">
            <v>135766</v>
          </cell>
          <cell r="H5443">
            <v>19561</v>
          </cell>
        </row>
        <row r="5444">
          <cell r="B5444" t="str">
            <v>AG.11325</v>
          </cell>
          <cell r="C5444" t="str">
            <v>BT panen boán maët, vöõa BT ñaù 1x2 maùc 300, SN=2÷4cm</v>
          </cell>
          <cell r="D5444" t="str">
            <v>m³</v>
          </cell>
          <cell r="E5444">
            <v>1</v>
          </cell>
          <cell r="F5444">
            <v>518288</v>
          </cell>
          <cell r="G5444">
            <v>135766</v>
          </cell>
          <cell r="H5444">
            <v>19561</v>
          </cell>
        </row>
        <row r="5445">
          <cell r="B5445" t="str">
            <v>AG.11412</v>
          </cell>
          <cell r="C5445" t="str">
            <v>BT taám ñan, maùi haét, lanh toâ</v>
          </cell>
          <cell r="D5445" t="str">
            <v>m³</v>
          </cell>
          <cell r="E5445">
            <v>1</v>
          </cell>
          <cell r="F5445">
            <v>383067</v>
          </cell>
          <cell r="G5445">
            <v>93605</v>
          </cell>
          <cell r="H5445">
            <v>12804</v>
          </cell>
        </row>
        <row r="5446">
          <cell r="B5446" t="str">
            <v>AG.11413</v>
          </cell>
          <cell r="C5446" t="str">
            <v>BT taám ñan, maùi haét, lanh toâ, vöõa BT ñaù 1x2 maùc 200, SN=2÷4cm</v>
          </cell>
          <cell r="D5446" t="str">
            <v>m³</v>
          </cell>
          <cell r="E5446">
            <v>1</v>
          </cell>
          <cell r="F5446">
            <v>429329</v>
          </cell>
          <cell r="G5446">
            <v>93605</v>
          </cell>
          <cell r="H5446">
            <v>12804</v>
          </cell>
        </row>
        <row r="5447">
          <cell r="B5447" t="str">
            <v>AG.11414</v>
          </cell>
          <cell r="C5447" t="str">
            <v>BT taám ñan, maùi haét, lanh toâ, vöõa BT ñaù 1x2 maùc 250, SN=2÷4cm</v>
          </cell>
          <cell r="D5447" t="str">
            <v>m³</v>
          </cell>
          <cell r="E5447">
            <v>1</v>
          </cell>
          <cell r="F5447">
            <v>477141</v>
          </cell>
          <cell r="G5447">
            <v>93605</v>
          </cell>
          <cell r="H5447">
            <v>12804</v>
          </cell>
        </row>
        <row r="5448">
          <cell r="B5448" t="str">
            <v>AG.11415</v>
          </cell>
          <cell r="C5448" t="str">
            <v>BT taám ñan, maùi haét, lanh toâ, vöõa BT ñaù 1x2 maùc 250, SN=2÷4cm</v>
          </cell>
          <cell r="D5448" t="str">
            <v>m³</v>
          </cell>
          <cell r="E5448">
            <v>1</v>
          </cell>
          <cell r="F5448">
            <v>518288</v>
          </cell>
          <cell r="G5448">
            <v>93605</v>
          </cell>
          <cell r="H5448">
            <v>12804</v>
          </cell>
        </row>
        <row r="5449">
          <cell r="B5449" t="str">
            <v>AG.11422</v>
          </cell>
          <cell r="C5449" t="str">
            <v>BT nan hoa, vöõa BT ñaù 1x2 maùc 150, SN=2÷4cm</v>
          </cell>
          <cell r="D5449" t="str">
            <v>m³</v>
          </cell>
          <cell r="E5449">
            <v>1</v>
          </cell>
          <cell r="F5449">
            <v>383067</v>
          </cell>
          <cell r="G5449">
            <v>181017</v>
          </cell>
          <cell r="H5449">
            <v>12804</v>
          </cell>
        </row>
        <row r="5450">
          <cell r="B5450" t="str">
            <v>AG.11423</v>
          </cell>
          <cell r="C5450" t="str">
            <v>BT nan hoa, vöõa BT ñaù 1x2 maùc 200, SN=2÷4cm</v>
          </cell>
          <cell r="D5450" t="str">
            <v>m³</v>
          </cell>
          <cell r="E5450">
            <v>1</v>
          </cell>
          <cell r="F5450">
            <v>429329</v>
          </cell>
          <cell r="G5450">
            <v>181017</v>
          </cell>
          <cell r="H5450">
            <v>12804</v>
          </cell>
        </row>
        <row r="5451">
          <cell r="B5451" t="str">
            <v>AG.11424</v>
          </cell>
          <cell r="C5451" t="str">
            <v>BT nan hoa, vöõa BT ñaù 1x2 maùc 250, SN=2÷4cm</v>
          </cell>
          <cell r="D5451" t="str">
            <v>m³</v>
          </cell>
          <cell r="E5451">
            <v>1</v>
          </cell>
          <cell r="F5451">
            <v>477141</v>
          </cell>
          <cell r="G5451">
            <v>181017</v>
          </cell>
          <cell r="H5451">
            <v>12804</v>
          </cell>
        </row>
        <row r="5452">
          <cell r="B5452" t="str">
            <v>AG.11425</v>
          </cell>
          <cell r="C5452" t="str">
            <v>BT nan hoa, vöõa BT ñaù 1x2 maùc 300, SN=2÷4cm</v>
          </cell>
          <cell r="D5452" t="str">
            <v>m³</v>
          </cell>
          <cell r="E5452">
            <v>1</v>
          </cell>
          <cell r="F5452">
            <v>518288</v>
          </cell>
          <cell r="G5452">
            <v>181017</v>
          </cell>
          <cell r="H5452">
            <v>12804</v>
          </cell>
        </row>
        <row r="5453">
          <cell r="B5453" t="str">
            <v>AG.11432</v>
          </cell>
          <cell r="C5453" t="str">
            <v>BT laù chôùp, vöõa BT ñaù 1x2 maùc 150, SN=2÷4cm</v>
          </cell>
          <cell r="D5453" t="str">
            <v>m³</v>
          </cell>
          <cell r="E5453">
            <v>1</v>
          </cell>
          <cell r="F5453">
            <v>383067</v>
          </cell>
          <cell r="G5453">
            <v>113637</v>
          </cell>
          <cell r="H5453">
            <v>12804</v>
          </cell>
        </row>
        <row r="5454">
          <cell r="B5454" t="str">
            <v>AG.11433</v>
          </cell>
          <cell r="C5454" t="str">
            <v>BT laù chôùp, vöõa BT ñaù 1x2 maùc 200, SN=2÷4cm</v>
          </cell>
          <cell r="D5454" t="str">
            <v>m³</v>
          </cell>
          <cell r="E5454">
            <v>1</v>
          </cell>
          <cell r="F5454">
            <v>429329</v>
          </cell>
          <cell r="G5454">
            <v>113637</v>
          </cell>
          <cell r="H5454">
            <v>12804</v>
          </cell>
        </row>
        <row r="5455">
          <cell r="B5455" t="str">
            <v>AG.11434</v>
          </cell>
          <cell r="C5455" t="str">
            <v>BT laù chôùp, vöõa BT ñaù 1x2 maùc 250, SN=2÷4cm</v>
          </cell>
          <cell r="D5455" t="str">
            <v>m³</v>
          </cell>
          <cell r="E5455">
            <v>1</v>
          </cell>
          <cell r="F5455">
            <v>477141</v>
          </cell>
          <cell r="G5455">
            <v>113637</v>
          </cell>
          <cell r="H5455">
            <v>12804</v>
          </cell>
        </row>
        <row r="5456">
          <cell r="B5456" t="str">
            <v>AG.11435</v>
          </cell>
          <cell r="C5456" t="str">
            <v>BT laù chôùp, vöõa BT ñaù 1x2 maùc 300, SN=2÷4cm</v>
          </cell>
          <cell r="D5456" t="str">
            <v>m³</v>
          </cell>
          <cell r="E5456">
            <v>1</v>
          </cell>
          <cell r="F5456">
            <v>518288</v>
          </cell>
          <cell r="G5456">
            <v>113637</v>
          </cell>
          <cell r="H5456">
            <v>12804</v>
          </cell>
        </row>
        <row r="5457">
          <cell r="B5457" t="str">
            <v>AG.11442</v>
          </cell>
          <cell r="C5457" t="str">
            <v>BT cöûa soå trôøi, con sôn, vöõa BT ñaù 1x2 maùc 150, SN=2÷4cm</v>
          </cell>
          <cell r="D5457" t="str">
            <v>m³</v>
          </cell>
          <cell r="E5457">
            <v>1</v>
          </cell>
          <cell r="F5457">
            <v>383067</v>
          </cell>
          <cell r="G5457">
            <v>131848</v>
          </cell>
          <cell r="H5457">
            <v>12804</v>
          </cell>
        </row>
        <row r="5458">
          <cell r="B5458" t="str">
            <v>AG.11443</v>
          </cell>
          <cell r="C5458" t="str">
            <v>BT cöûa soå trôøi, con sôn, vöõa BT ñaù 1x2 maùc 200, SN=2÷4cm</v>
          </cell>
          <cell r="D5458" t="str">
            <v>m³</v>
          </cell>
          <cell r="E5458">
            <v>1</v>
          </cell>
          <cell r="F5458">
            <v>429329</v>
          </cell>
          <cell r="G5458">
            <v>131848</v>
          </cell>
          <cell r="H5458">
            <v>12804</v>
          </cell>
        </row>
        <row r="5459">
          <cell r="B5459" t="str">
            <v>AG.11444</v>
          </cell>
          <cell r="C5459" t="str">
            <v>BT cöûa soå trôøi, con sôn, vöõa BT ñaù 1x2 maùc 250, SN=2÷4cm</v>
          </cell>
          <cell r="D5459" t="str">
            <v>m³</v>
          </cell>
          <cell r="E5459">
            <v>1</v>
          </cell>
          <cell r="F5459">
            <v>477141</v>
          </cell>
          <cell r="G5459">
            <v>131848</v>
          </cell>
          <cell r="H5459">
            <v>12804</v>
          </cell>
        </row>
        <row r="5460">
          <cell r="B5460" t="str">
            <v>AG.11445</v>
          </cell>
          <cell r="C5460" t="str">
            <v>BT cöûa soå trôøi, con sôn, vöõa BT ñaù 1x2 maùc 300, SN=2÷4cm</v>
          </cell>
          <cell r="D5460" t="str">
            <v>m³</v>
          </cell>
          <cell r="E5460">
            <v>1</v>
          </cell>
          <cell r="F5460">
            <v>518288</v>
          </cell>
          <cell r="G5460">
            <v>131848</v>
          </cell>
          <cell r="H5460">
            <v>12804</v>
          </cell>
        </row>
        <row r="5461">
          <cell r="B5461" t="str">
            <v>AG.11452</v>
          </cell>
          <cell r="C5461" t="str">
            <v>BT haøng raøo, lan can, vöõa BT ñaù 1x2 maùc 150, SN=2÷4cm</v>
          </cell>
          <cell r="D5461" t="str">
            <v>m³</v>
          </cell>
          <cell r="E5461">
            <v>1</v>
          </cell>
          <cell r="F5461">
            <v>383067</v>
          </cell>
          <cell r="G5461">
            <v>104167</v>
          </cell>
          <cell r="H5461">
            <v>12804</v>
          </cell>
        </row>
        <row r="5462">
          <cell r="B5462" t="str">
            <v>AG.11453</v>
          </cell>
          <cell r="C5462" t="str">
            <v>BT haøng raøo, lan can, vöõa BT ñaù 1x2 maùc 200, SN=2÷4cm</v>
          </cell>
          <cell r="D5462" t="str">
            <v>m³</v>
          </cell>
          <cell r="E5462">
            <v>1</v>
          </cell>
          <cell r="F5462">
            <v>429329</v>
          </cell>
          <cell r="G5462">
            <v>104167</v>
          </cell>
          <cell r="H5462">
            <v>12804</v>
          </cell>
        </row>
        <row r="5463">
          <cell r="B5463" t="str">
            <v>AG.11454</v>
          </cell>
          <cell r="C5463" t="str">
            <v>BT haøng raøo, lan can, vöõa BT ñaù 1x2 maùc 250, SN=2÷4cm</v>
          </cell>
          <cell r="D5463" t="str">
            <v>m³</v>
          </cell>
          <cell r="E5463">
            <v>1</v>
          </cell>
          <cell r="F5463">
            <v>477141</v>
          </cell>
          <cell r="G5463">
            <v>104167</v>
          </cell>
          <cell r="H5463">
            <v>12804</v>
          </cell>
        </row>
        <row r="5464">
          <cell r="B5464" t="str">
            <v>AG.11455</v>
          </cell>
          <cell r="C5464" t="str">
            <v>BT haøng raøo, lan can, vöõa BT ñaù 1x2 maùc 300, SN=2÷4cm</v>
          </cell>
          <cell r="D5464" t="str">
            <v>m³</v>
          </cell>
          <cell r="E5464">
            <v>1</v>
          </cell>
          <cell r="F5464">
            <v>518288</v>
          </cell>
          <cell r="G5464">
            <v>104167</v>
          </cell>
          <cell r="H5464">
            <v>12804</v>
          </cell>
        </row>
        <row r="5465">
          <cell r="B5465" t="str">
            <v>AG.11512</v>
          </cell>
          <cell r="C5465" t="str">
            <v>BT oáng coáng, vöõa BT ñaù 1x2 maùc 150, SN=2÷4cm</v>
          </cell>
          <cell r="D5465" t="str">
            <v>m³</v>
          </cell>
          <cell r="E5465">
            <v>1</v>
          </cell>
          <cell r="F5465">
            <v>383067</v>
          </cell>
          <cell r="G5465">
            <v>88406</v>
          </cell>
          <cell r="H5465">
            <v>14085</v>
          </cell>
        </row>
        <row r="5466">
          <cell r="B5466" t="str">
            <v>AG.11513</v>
          </cell>
          <cell r="C5466" t="str">
            <v>BT oáng coáng, vöõa BT ñaù 1x2 maùc 200, ñoä suït 6-8cm, xi maêng PC30</v>
          </cell>
          <cell r="D5466" t="str">
            <v>m³</v>
          </cell>
          <cell r="E5466">
            <v>1</v>
          </cell>
          <cell r="F5466">
            <v>429329</v>
          </cell>
          <cell r="G5466">
            <v>88406</v>
          </cell>
          <cell r="H5466">
            <v>14085</v>
          </cell>
        </row>
        <row r="5467">
          <cell r="B5467" t="str">
            <v>AG.11514</v>
          </cell>
          <cell r="C5467" t="str">
            <v>BT oáng coáng, vöõa BT ñaù 1x2 maùc 250, SN=6÷8cm</v>
          </cell>
          <cell r="D5467" t="str">
            <v>m³</v>
          </cell>
          <cell r="E5467">
            <v>1</v>
          </cell>
          <cell r="F5467">
            <v>477141</v>
          </cell>
          <cell r="G5467">
            <v>88406</v>
          </cell>
          <cell r="H5467">
            <v>14085</v>
          </cell>
        </row>
        <row r="5468">
          <cell r="B5468" t="str">
            <v>AG.11515</v>
          </cell>
          <cell r="C5468" t="str">
            <v>BT oáng coáng, vöõa BT ñaù 1x2 maùc 300, SN=6÷8cm</v>
          </cell>
          <cell r="D5468" t="str">
            <v>m³</v>
          </cell>
          <cell r="E5468">
            <v>1</v>
          </cell>
          <cell r="F5468">
            <v>518288</v>
          </cell>
          <cell r="G5468">
            <v>88406</v>
          </cell>
          <cell r="H5468">
            <v>14085</v>
          </cell>
        </row>
        <row r="5469">
          <cell r="B5469" t="str">
            <v>AG.11612</v>
          </cell>
          <cell r="C5469" t="str">
            <v>BT oáng buy Þ &lt; = 70 cm, vöõa BT ñaù 1x2 maùc 150, ñoä suït 6-8cm, xi maêng PC30</v>
          </cell>
          <cell r="D5469" t="str">
            <v>m³</v>
          </cell>
          <cell r="E5469">
            <v>1</v>
          </cell>
          <cell r="F5469">
            <v>383067</v>
          </cell>
          <cell r="G5469">
            <v>115244</v>
          </cell>
          <cell r="H5469">
            <v>14085</v>
          </cell>
        </row>
        <row r="5470">
          <cell r="B5470" t="str">
            <v>AG.11613</v>
          </cell>
          <cell r="C5470" t="str">
            <v>BT oáng buy Þ &lt; = 70 cm, vöõa BT ñaù 1x2 maùc 200, ñoä suït 6-8cm, xi maêng PC30</v>
          </cell>
          <cell r="D5470" t="str">
            <v>m³</v>
          </cell>
          <cell r="E5470">
            <v>1</v>
          </cell>
          <cell r="F5470">
            <v>429329</v>
          </cell>
          <cell r="G5470">
            <v>115244</v>
          </cell>
          <cell r="H5470">
            <v>14085</v>
          </cell>
        </row>
        <row r="5471">
          <cell r="B5471" t="str">
            <v>AG.11614</v>
          </cell>
          <cell r="C5471" t="str">
            <v>BT oáng buy Þ &lt; = 70 cm, vöõa BT ñaù 1x2 maùc 250, ñoä suït 6-8cm, xi maêng PC30</v>
          </cell>
          <cell r="D5471" t="str">
            <v>m³</v>
          </cell>
          <cell r="E5471">
            <v>1</v>
          </cell>
          <cell r="F5471">
            <v>477141</v>
          </cell>
          <cell r="G5471">
            <v>115244</v>
          </cell>
          <cell r="H5471">
            <v>14085</v>
          </cell>
        </row>
        <row r="5472">
          <cell r="B5472" t="str">
            <v>AG.11615</v>
          </cell>
          <cell r="C5472" t="str">
            <v>BT oáng buy Þ &lt; = 70 cm, vöõa BT ñaù 1x2 maùc 300, ñoä suït 6-8cm, xi maêng PC30</v>
          </cell>
          <cell r="D5472" t="str">
            <v>m³</v>
          </cell>
          <cell r="E5472">
            <v>1</v>
          </cell>
          <cell r="F5472">
            <v>518288</v>
          </cell>
          <cell r="G5472">
            <v>115244</v>
          </cell>
          <cell r="H5472">
            <v>14085</v>
          </cell>
        </row>
        <row r="5473">
          <cell r="B5473" t="str">
            <v>AG.11622</v>
          </cell>
          <cell r="C5473" t="str">
            <v>BT oáng buy Þ &gt; 70 cm, vöõa BT ñaù 1x2 maùc 150, ñoä suït 6-8cm, xi maêng PC30</v>
          </cell>
          <cell r="D5473" t="str">
            <v>m³</v>
          </cell>
          <cell r="E5473">
            <v>1</v>
          </cell>
          <cell r="F5473">
            <v>383067</v>
          </cell>
          <cell r="G5473">
            <v>98273</v>
          </cell>
          <cell r="H5473">
            <v>14725</v>
          </cell>
        </row>
        <row r="5474">
          <cell r="B5474" t="str">
            <v>AG.11623</v>
          </cell>
          <cell r="C5474" t="str">
            <v>BT oáng buy Þ &gt; 70 cm, vöõa BT ñaù 1x2 maùc 200, ñoä suït 6-8cm, xi maêng PC30</v>
          </cell>
          <cell r="D5474" t="str">
            <v>m³</v>
          </cell>
          <cell r="E5474">
            <v>1</v>
          </cell>
          <cell r="F5474">
            <v>429329</v>
          </cell>
          <cell r="G5474">
            <v>98273</v>
          </cell>
          <cell r="H5474">
            <v>14725</v>
          </cell>
        </row>
        <row r="5475">
          <cell r="B5475" t="str">
            <v>AG.11624</v>
          </cell>
          <cell r="C5475" t="str">
            <v>BT oáng buy Þ &gt; 70 cm, vöõa BT ñaù 1x2 maùc 250, ñoä suït 6-8cm, xi maêng PC30</v>
          </cell>
          <cell r="D5475" t="str">
            <v>m³</v>
          </cell>
          <cell r="E5475">
            <v>1</v>
          </cell>
          <cell r="F5475">
            <v>477141</v>
          </cell>
          <cell r="G5475">
            <v>98273</v>
          </cell>
          <cell r="H5475">
            <v>14725</v>
          </cell>
        </row>
        <row r="5476">
          <cell r="B5476" t="str">
            <v>AG.11625</v>
          </cell>
          <cell r="C5476" t="str">
            <v>BT oáng buy Þ &gt; 70 cm, vöõa BT ñaù 1x2 maùc 300, ñoä suït 6-8cm, xi maêng PC30</v>
          </cell>
          <cell r="D5476" t="str">
            <v>m³</v>
          </cell>
          <cell r="E5476">
            <v>1</v>
          </cell>
          <cell r="F5476">
            <v>518288</v>
          </cell>
          <cell r="G5476">
            <v>98273</v>
          </cell>
          <cell r="H5476">
            <v>14725</v>
          </cell>
        </row>
        <row r="5477">
          <cell r="B5477" t="str">
            <v>AG.11713</v>
          </cell>
          <cell r="C5477" t="str">
            <v>BT daàm caàu ñoå baèng thuû coâng, daàm ñaëc chöõ ( T, I ), vöõa BT ñaù 1x2 maùc 200, SN=2÷4cm</v>
          </cell>
          <cell r="D5477" t="str">
            <v>m³</v>
          </cell>
          <cell r="E5477">
            <v>1</v>
          </cell>
          <cell r="F5477">
            <v>429329</v>
          </cell>
          <cell r="G5477">
            <v>178550</v>
          </cell>
          <cell r="H5477">
            <v>45203</v>
          </cell>
        </row>
        <row r="5478">
          <cell r="B5478" t="str">
            <v>AG.11714</v>
          </cell>
          <cell r="C5478" t="str">
            <v>BT daàm caàu ñoå baèng thuû coâng, daàm ñaëc chöõ ( T, I ), vöõa BT ñaù 1x2 maùc 250, SN=2÷4cm</v>
          </cell>
          <cell r="D5478" t="str">
            <v>m³</v>
          </cell>
          <cell r="E5478">
            <v>1</v>
          </cell>
          <cell r="F5478">
            <v>477141</v>
          </cell>
          <cell r="G5478">
            <v>178550</v>
          </cell>
          <cell r="H5478">
            <v>45203</v>
          </cell>
        </row>
        <row r="5479">
          <cell r="B5479" t="str">
            <v>AG.11715</v>
          </cell>
          <cell r="C5479" t="str">
            <v>BT daàm caàu ñoå baèng thuû coâng, daàm ñaëc chöõ ( T, I ), vöõa BT ñaù 1x2 maùc 300, SN=2÷4cm</v>
          </cell>
          <cell r="D5479" t="str">
            <v>m³</v>
          </cell>
          <cell r="E5479">
            <v>1</v>
          </cell>
          <cell r="F5479">
            <v>518288</v>
          </cell>
          <cell r="G5479">
            <v>178550</v>
          </cell>
          <cell r="H5479">
            <v>45203</v>
          </cell>
        </row>
        <row r="5480">
          <cell r="B5480" t="str">
            <v>AG.11723</v>
          </cell>
          <cell r="C5480" t="str">
            <v>BT daàm caàu ñoå baèng thuû coâng, daàm hoäp T ( baûn roãng ), vöõa BT ñaù 1x2 maùc 200, ñoä suït 2-4cm, xi maêng PC30</v>
          </cell>
          <cell r="D5480" t="str">
            <v>m³</v>
          </cell>
          <cell r="E5480">
            <v>1</v>
          </cell>
          <cell r="F5480">
            <v>429329</v>
          </cell>
          <cell r="G5480">
            <v>204058</v>
          </cell>
          <cell r="H5480">
            <v>45203</v>
          </cell>
        </row>
        <row r="5481">
          <cell r="B5481" t="str">
            <v>AG.11724</v>
          </cell>
          <cell r="C5481" t="str">
            <v>BT daàm caàu ñoå baèng thuû coâng, daàm hoäp T ( baûn roãng ), vöõa BT ñaù 1x2 maùc 250, ñoä suït 2-4cm, xi maêng PC30</v>
          </cell>
          <cell r="D5481" t="str">
            <v>m³</v>
          </cell>
          <cell r="E5481">
            <v>1</v>
          </cell>
          <cell r="F5481">
            <v>477141</v>
          </cell>
          <cell r="G5481">
            <v>204058</v>
          </cell>
          <cell r="H5481">
            <v>45203</v>
          </cell>
        </row>
        <row r="5482">
          <cell r="B5482" t="str">
            <v>AG.11725</v>
          </cell>
          <cell r="C5482" t="str">
            <v>BT daàm caàu ñoå baèng thuû coâng, daàm hoäp T ( baûn roãng ), vöõa BT ñaù 1x2 maùc 300, ñoä suït 2-4cm, xi maêng PC30</v>
          </cell>
          <cell r="D5482" t="str">
            <v>m³</v>
          </cell>
          <cell r="E5482">
            <v>1</v>
          </cell>
          <cell r="F5482">
            <v>518288</v>
          </cell>
          <cell r="G5482">
            <v>204058</v>
          </cell>
          <cell r="H5482">
            <v>45203</v>
          </cell>
        </row>
        <row r="5483">
          <cell r="B5483" t="str">
            <v>AG.11733</v>
          </cell>
          <cell r="C5483" t="str">
            <v>BT daàm caàu ñoå baèng thuû coâng, daàm baûn, vöõa BT ñaù 1x2 maùc 200, ñoä suït 2-4cm, xi maêng PC30</v>
          </cell>
          <cell r="D5483" t="str">
            <v>m³</v>
          </cell>
          <cell r="E5483">
            <v>1</v>
          </cell>
          <cell r="F5483">
            <v>429329</v>
          </cell>
          <cell r="G5483">
            <v>216811</v>
          </cell>
          <cell r="H5483">
            <v>52736</v>
          </cell>
        </row>
        <row r="5484">
          <cell r="B5484" t="str">
            <v>AG.11734</v>
          </cell>
          <cell r="C5484" t="str">
            <v>BT daàm caàu ñoå baèng thuû coâng, daàm baûn, vöõa BT ñaù 1x2 maùc 250, ñoä suït 2-4cm, xi maêng PC30</v>
          </cell>
          <cell r="D5484" t="str">
            <v>m³</v>
          </cell>
          <cell r="E5484">
            <v>1</v>
          </cell>
          <cell r="F5484">
            <v>477141</v>
          </cell>
          <cell r="G5484">
            <v>216811</v>
          </cell>
          <cell r="H5484">
            <v>52736</v>
          </cell>
        </row>
        <row r="5485">
          <cell r="B5485" t="str">
            <v>AG.11735</v>
          </cell>
          <cell r="C5485" t="str">
            <v>BT daàm caàu ñoå baèng thuû coâng, daàm baûn, vöõa BT ñaù 1x2 maùc 300, ñoä suït 2-4cm, xi maêng PC30</v>
          </cell>
          <cell r="D5485" t="str">
            <v>m³</v>
          </cell>
          <cell r="E5485">
            <v>1</v>
          </cell>
          <cell r="F5485">
            <v>518288</v>
          </cell>
          <cell r="G5485">
            <v>216811</v>
          </cell>
          <cell r="H5485">
            <v>52736</v>
          </cell>
        </row>
        <row r="5486">
          <cell r="B5486" t="str">
            <v>AG.11812</v>
          </cell>
          <cell r="C5486" t="str">
            <v>BT baûn maët caàu, vöõa BT ñaù 1x2 maùc 150, SN=2÷4cm</v>
          </cell>
          <cell r="D5486" t="str">
            <v>m³</v>
          </cell>
          <cell r="E5486">
            <v>1</v>
          </cell>
          <cell r="F5486">
            <v>383067</v>
          </cell>
          <cell r="G5486">
            <v>136038</v>
          </cell>
          <cell r="H5486">
            <v>25161</v>
          </cell>
        </row>
        <row r="5487">
          <cell r="B5487" t="str">
            <v>AG.11813</v>
          </cell>
          <cell r="C5487" t="str">
            <v>BT baûn maët caàu, vöõa BT ñaù 1x2 maùc 200, SN=2÷4cm</v>
          </cell>
          <cell r="D5487" t="str">
            <v>m³</v>
          </cell>
          <cell r="E5487">
            <v>1</v>
          </cell>
          <cell r="F5487">
            <v>429329</v>
          </cell>
          <cell r="G5487">
            <v>136038</v>
          </cell>
          <cell r="H5487">
            <v>25161</v>
          </cell>
        </row>
        <row r="5488">
          <cell r="B5488" t="str">
            <v>AG.11814</v>
          </cell>
          <cell r="C5488" t="str">
            <v>BT baûn maët caàu, vöõa BT ñaù 1x2 maùc 250, SN=2÷4cm</v>
          </cell>
          <cell r="D5488" t="str">
            <v>m³</v>
          </cell>
          <cell r="E5488">
            <v>1</v>
          </cell>
          <cell r="F5488">
            <v>477141</v>
          </cell>
          <cell r="G5488">
            <v>136038</v>
          </cell>
          <cell r="H5488">
            <v>25161</v>
          </cell>
        </row>
        <row r="5489">
          <cell r="B5489" t="str">
            <v>AG.11815</v>
          </cell>
          <cell r="C5489" t="str">
            <v>BT baûn maët caàu, vöõa BT ñaù 1x2 maùc 300, SN=2÷4cm</v>
          </cell>
          <cell r="D5489" t="str">
            <v>m³</v>
          </cell>
          <cell r="E5489">
            <v>1</v>
          </cell>
          <cell r="F5489">
            <v>518288</v>
          </cell>
          <cell r="G5489">
            <v>136038</v>
          </cell>
          <cell r="H5489">
            <v>25161</v>
          </cell>
        </row>
        <row r="5490">
          <cell r="B5490" t="str">
            <v>AG.11822</v>
          </cell>
          <cell r="C5490" t="str">
            <v>BT baûn ngaên ba laùt, vöõa BT ñaù 1x2 maùc 150, SN=2÷4cm</v>
          </cell>
          <cell r="D5490" t="str">
            <v>m³</v>
          </cell>
          <cell r="E5490">
            <v>1</v>
          </cell>
          <cell r="F5490">
            <v>383067</v>
          </cell>
          <cell r="G5490">
            <v>151343</v>
          </cell>
          <cell r="H5490">
            <v>25161</v>
          </cell>
        </row>
        <row r="5491">
          <cell r="B5491" t="str">
            <v>AG.11823</v>
          </cell>
          <cell r="C5491" t="str">
            <v>BT baûn ngaên ba laùt, vöõa BT ñaù 1x2 maùc 200, SN=2÷4cm</v>
          </cell>
          <cell r="D5491" t="str">
            <v>m³</v>
          </cell>
          <cell r="E5491">
            <v>1</v>
          </cell>
          <cell r="F5491">
            <v>429329</v>
          </cell>
          <cell r="G5491">
            <v>151343</v>
          </cell>
          <cell r="H5491">
            <v>25161</v>
          </cell>
        </row>
        <row r="5492">
          <cell r="B5492" t="str">
            <v>AG.11824</v>
          </cell>
          <cell r="C5492" t="str">
            <v>BT baûn ngaên ba laùt, vöõa BT ñaù 1x2 maùc 250, SN=2÷4cm</v>
          </cell>
          <cell r="D5492" t="str">
            <v>m³</v>
          </cell>
          <cell r="E5492">
            <v>1</v>
          </cell>
          <cell r="F5492">
            <v>477141</v>
          </cell>
          <cell r="G5492">
            <v>151343</v>
          </cell>
          <cell r="H5492">
            <v>25161</v>
          </cell>
        </row>
        <row r="5493">
          <cell r="B5493" t="str">
            <v>AG.11825</v>
          </cell>
          <cell r="C5493" t="str">
            <v>BT baûn ngaên ba laùt, vöõa BT ñaù 1x2 maùc 300, SN=2÷4cm</v>
          </cell>
          <cell r="D5493" t="str">
            <v>m³</v>
          </cell>
          <cell r="E5493">
            <v>1</v>
          </cell>
          <cell r="F5493">
            <v>518288</v>
          </cell>
          <cell r="G5493">
            <v>151343</v>
          </cell>
          <cell r="H5493">
            <v>25161</v>
          </cell>
        </row>
        <row r="5494">
          <cell r="B5494" t="str">
            <v>AG.11832</v>
          </cell>
          <cell r="C5494" t="str">
            <v>BT keát caáu caàu khaùc, vöõa BT ñaù 1x2 maùc 150, SN=2÷4cm</v>
          </cell>
          <cell r="D5494" t="str">
            <v>m³</v>
          </cell>
          <cell r="E5494">
            <v>1</v>
          </cell>
          <cell r="F5494">
            <v>383067</v>
          </cell>
          <cell r="G5494">
            <v>129662</v>
          </cell>
          <cell r="H5494">
            <v>25161</v>
          </cell>
        </row>
        <row r="5495">
          <cell r="B5495" t="str">
            <v>AG.11833</v>
          </cell>
          <cell r="C5495" t="str">
            <v>BT keát caáu caàu khaùc, vöõa BT ñaù 1x2 maùc 200, SN=2÷4cm</v>
          </cell>
          <cell r="D5495" t="str">
            <v>m³</v>
          </cell>
          <cell r="E5495">
            <v>1</v>
          </cell>
          <cell r="F5495">
            <v>429329</v>
          </cell>
          <cell r="G5495">
            <v>129662</v>
          </cell>
          <cell r="H5495">
            <v>25161</v>
          </cell>
        </row>
        <row r="5496">
          <cell r="B5496" t="str">
            <v>AG.11834</v>
          </cell>
          <cell r="C5496" t="str">
            <v>BT keát caáu caàu khaùc, vöõa BT ñaù 1x2 maùc 250, ñoä suït 2-4cm, xi maêng PC30</v>
          </cell>
          <cell r="D5496" t="str">
            <v>m³</v>
          </cell>
          <cell r="E5496">
            <v>1</v>
          </cell>
          <cell r="F5496">
            <v>477141</v>
          </cell>
          <cell r="G5496">
            <v>129662</v>
          </cell>
          <cell r="H5496">
            <v>25161</v>
          </cell>
        </row>
        <row r="5497">
          <cell r="B5497" t="str">
            <v>AG.11835</v>
          </cell>
          <cell r="C5497" t="str">
            <v>BT keát caáu caàu khaùc, vöõa BT ñaù 1x2 maùc 300, ñoä suït 2-4cm, xi maêng PC30</v>
          </cell>
          <cell r="D5497" t="str">
            <v>m³</v>
          </cell>
          <cell r="E5497">
            <v>1</v>
          </cell>
          <cell r="F5497">
            <v>518288</v>
          </cell>
          <cell r="G5497">
            <v>129662</v>
          </cell>
          <cell r="H5497">
            <v>25161</v>
          </cell>
        </row>
        <row r="5498">
          <cell r="B5498" t="str">
            <v>AG.11910</v>
          </cell>
          <cell r="C5498" t="str">
            <v>BT cuïc laáp soâng</v>
          </cell>
          <cell r="D5498" t="str">
            <v>m³</v>
          </cell>
          <cell r="E5498">
            <v>1</v>
          </cell>
          <cell r="G5498">
            <v>80348</v>
          </cell>
          <cell r="H5498">
            <v>19025</v>
          </cell>
        </row>
        <row r="5499">
          <cell r="B5499" t="str">
            <v>AG.11912</v>
          </cell>
          <cell r="C5499" t="str">
            <v>BT cuïc laáp soâng, ñaù 1x2 M150 - ñoä suït 2-4cm</v>
          </cell>
          <cell r="D5499" t="str">
            <v>m³</v>
          </cell>
          <cell r="E5499">
            <v>1</v>
          </cell>
          <cell r="F5499">
            <v>383067</v>
          </cell>
          <cell r="G5499">
            <v>80348</v>
          </cell>
          <cell r="H5499">
            <v>19025</v>
          </cell>
        </row>
        <row r="5500">
          <cell r="B5500" t="str">
            <v>AG.11913</v>
          </cell>
          <cell r="C5500" t="str">
            <v>BT cuïc laáp soâng, ñaù 1x2 maùc 200 - ñoä suït 2-4cm</v>
          </cell>
          <cell r="D5500" t="str">
            <v>m³</v>
          </cell>
          <cell r="E5500">
            <v>1</v>
          </cell>
          <cell r="F5500">
            <v>429329</v>
          </cell>
          <cell r="G5500">
            <v>80348</v>
          </cell>
          <cell r="H5500">
            <v>19025</v>
          </cell>
        </row>
        <row r="5501">
          <cell r="B5501" t="str">
            <v>AG.11914</v>
          </cell>
          <cell r="C5501" t="str">
            <v>BT cuïc laáp soâng, ñaù 1x2 maùc 250 - ñoä suït 2-4cm</v>
          </cell>
          <cell r="D5501" t="str">
            <v>m³</v>
          </cell>
          <cell r="E5501">
            <v>1</v>
          </cell>
          <cell r="F5501">
            <v>477141</v>
          </cell>
          <cell r="G5501">
            <v>80348</v>
          </cell>
          <cell r="H5501">
            <v>19025</v>
          </cell>
        </row>
        <row r="5502">
          <cell r="B5502" t="str">
            <v>AG.11915</v>
          </cell>
          <cell r="C5502" t="str">
            <v>BT cuïc laáp soâng, ñaù 1x2 maùc 300 - ñoä suït 2-4cm</v>
          </cell>
          <cell r="D5502" t="str">
            <v>m³</v>
          </cell>
          <cell r="E5502">
            <v>1</v>
          </cell>
          <cell r="F5502">
            <v>518288</v>
          </cell>
          <cell r="G5502">
            <v>80348</v>
          </cell>
          <cell r="H5502">
            <v>19025</v>
          </cell>
        </row>
        <row r="5503">
          <cell r="B5503" t="str">
            <v>AG.11920</v>
          </cell>
          <cell r="C5503" t="str">
            <v>BT cuïc chaén soùng</v>
          </cell>
          <cell r="D5503" t="str">
            <v>m³</v>
          </cell>
          <cell r="E5503">
            <v>1</v>
          </cell>
          <cell r="G5503">
            <v>81623</v>
          </cell>
          <cell r="H5503">
            <v>20026</v>
          </cell>
        </row>
        <row r="5504">
          <cell r="B5504" t="str">
            <v>AG.11922</v>
          </cell>
          <cell r="C5504" t="str">
            <v>BT cuïc chaén soùng, ñaù 1x2 M150 - ñoä suït 2-4cm</v>
          </cell>
          <cell r="D5504" t="str">
            <v>m³</v>
          </cell>
          <cell r="E5504">
            <v>1</v>
          </cell>
          <cell r="F5504">
            <v>383067</v>
          </cell>
          <cell r="G5504">
            <v>81623</v>
          </cell>
          <cell r="H5504">
            <v>20026</v>
          </cell>
        </row>
        <row r="5505">
          <cell r="B5505" t="str">
            <v>AG.11923</v>
          </cell>
          <cell r="C5505" t="str">
            <v>BT cuïc chaén soùng, ñaù 1x2 maùc 200 - ñoä suït 2-4cm</v>
          </cell>
          <cell r="D5505" t="str">
            <v>m³</v>
          </cell>
          <cell r="E5505">
            <v>1</v>
          </cell>
          <cell r="F5505">
            <v>429329</v>
          </cell>
          <cell r="G5505">
            <v>81623</v>
          </cell>
          <cell r="H5505">
            <v>20026</v>
          </cell>
        </row>
        <row r="5506">
          <cell r="B5506" t="str">
            <v>AG.11924</v>
          </cell>
          <cell r="C5506" t="str">
            <v>BT cuïc chaén soùng, ñaù 1x2 maùc 250 - ñoä suït 2-4cm</v>
          </cell>
          <cell r="D5506" t="str">
            <v>m³</v>
          </cell>
          <cell r="E5506">
            <v>1</v>
          </cell>
          <cell r="F5506">
            <v>477141</v>
          </cell>
          <cell r="G5506">
            <v>81623</v>
          </cell>
          <cell r="H5506">
            <v>20026</v>
          </cell>
        </row>
        <row r="5507">
          <cell r="B5507" t="str">
            <v>AG.11925</v>
          </cell>
          <cell r="C5507" t="str">
            <v>BT cuïc chaén soùng, ñaù 1x2 maùc 300 - ñoä suït 2-4cm</v>
          </cell>
          <cell r="D5507" t="str">
            <v>m³</v>
          </cell>
          <cell r="E5507">
            <v>1</v>
          </cell>
          <cell r="F5507">
            <v>518288</v>
          </cell>
          <cell r="G5507">
            <v>81623</v>
          </cell>
          <cell r="H5507">
            <v>20026</v>
          </cell>
        </row>
        <row r="5508">
          <cell r="B5508" t="str">
            <v>AG.12112</v>
          </cell>
          <cell r="C5508" t="str">
            <v>BT daàm caàu ñoå baèng caàn caåu, daàm ñaëc ( Chöõ I, T), vöõa BT ñaù 1x2 maùc 150, SN=6÷8cm</v>
          </cell>
          <cell r="D5508" t="str">
            <v>m³</v>
          </cell>
          <cell r="E5508">
            <v>1</v>
          </cell>
          <cell r="F5508">
            <v>394618</v>
          </cell>
          <cell r="G5508">
            <v>148367</v>
          </cell>
          <cell r="H5508">
            <v>79238</v>
          </cell>
        </row>
        <row r="5509">
          <cell r="B5509" t="str">
            <v>AG.12113</v>
          </cell>
          <cell r="C5509" t="str">
            <v>BT daàm caàu ñoå baèng caàn caåu, daàm ñaëc ( Chöõ I, T), vöõa BT ñaù 1x2 maùc 200, SN=6÷8cm</v>
          </cell>
          <cell r="D5509" t="str">
            <v>m³</v>
          </cell>
          <cell r="E5509">
            <v>1</v>
          </cell>
          <cell r="F5509">
            <v>444015</v>
          </cell>
          <cell r="G5509">
            <v>148367</v>
          </cell>
          <cell r="H5509">
            <v>79238</v>
          </cell>
        </row>
        <row r="5510">
          <cell r="B5510" t="str">
            <v>AG.12114</v>
          </cell>
          <cell r="C5510" t="str">
            <v>BT daàm caàu ñoå baèng caàn caåu, daàm ñaëc ( Chöõ I, T), vöõa BT ñaù 1x2 maùc 250, SN=6÷8cm</v>
          </cell>
          <cell r="D5510" t="str">
            <v>m³</v>
          </cell>
          <cell r="E5510">
            <v>1</v>
          </cell>
          <cell r="F5510">
            <v>499969</v>
          </cell>
          <cell r="G5510">
            <v>148367</v>
          </cell>
          <cell r="H5510">
            <v>79238</v>
          </cell>
        </row>
        <row r="5511">
          <cell r="B5511" t="str">
            <v>AG.12115</v>
          </cell>
          <cell r="C5511" t="str">
            <v>BT daàm caàu ñoå baèng caàn caåu, daàm ñaëc ( Chöõ I, T), vöõa BT ñaù 1x2 maùc 300, SN=6÷8cm</v>
          </cell>
          <cell r="D5511" t="str">
            <v>m³</v>
          </cell>
          <cell r="E5511">
            <v>1</v>
          </cell>
          <cell r="F5511">
            <v>534869</v>
          </cell>
          <cell r="G5511">
            <v>148367</v>
          </cell>
          <cell r="H5511">
            <v>79238</v>
          </cell>
        </row>
        <row r="5512">
          <cell r="B5512" t="str">
            <v>AG.12122</v>
          </cell>
          <cell r="C5512" t="str">
            <v>BT daàm caàu ñoå baèng caàn caåu, daàm hoäp ( T, baûn roãng ), vöõa BT ñaù 1x2 maùc 150, SN=6÷8cm</v>
          </cell>
          <cell r="D5512" t="str">
            <v>m³</v>
          </cell>
          <cell r="E5512">
            <v>1</v>
          </cell>
          <cell r="F5512">
            <v>394618</v>
          </cell>
          <cell r="G5512">
            <v>161971</v>
          </cell>
          <cell r="H5512">
            <v>150643</v>
          </cell>
        </row>
        <row r="5513">
          <cell r="B5513" t="str">
            <v>AG.12123</v>
          </cell>
          <cell r="C5513" t="str">
            <v>BT daàm caàu ñoå baèng caàn caåu, daàm hoäp ( T, baûn roãng ), vöõa BT ñaù 1x2 maùc 200, SN=6÷8cm</v>
          </cell>
          <cell r="D5513" t="str">
            <v>m³</v>
          </cell>
          <cell r="E5513">
            <v>1</v>
          </cell>
          <cell r="F5513">
            <v>444015</v>
          </cell>
          <cell r="G5513">
            <v>161971</v>
          </cell>
          <cell r="H5513">
            <v>150643</v>
          </cell>
        </row>
        <row r="5514">
          <cell r="B5514" t="str">
            <v>AG.12124</v>
          </cell>
          <cell r="C5514" t="str">
            <v>BT daàm caàu ñoå baèng caàn caåu, daàm hoäp ( T, baûn roãng ), vöõa BT ñaù 1x2 maùc 250, SN=6÷8cm</v>
          </cell>
          <cell r="D5514" t="str">
            <v>m³</v>
          </cell>
          <cell r="E5514">
            <v>1</v>
          </cell>
          <cell r="F5514">
            <v>499969</v>
          </cell>
          <cell r="G5514">
            <v>161971</v>
          </cell>
          <cell r="H5514">
            <v>150643</v>
          </cell>
        </row>
        <row r="5515">
          <cell r="B5515" t="str">
            <v>AG.12125</v>
          </cell>
          <cell r="C5515" t="str">
            <v>BT daàm caàu ñoå baèng caàn caåu, daàm hoäp ( T, baûn roãng ), vöõa BT ñaù 1x2 maùc 300, SN=6÷8cm</v>
          </cell>
          <cell r="D5515" t="str">
            <v>m³</v>
          </cell>
          <cell r="E5515">
            <v>1</v>
          </cell>
          <cell r="F5515">
            <v>534869</v>
          </cell>
          <cell r="G5515">
            <v>161971</v>
          </cell>
          <cell r="H5515">
            <v>150643</v>
          </cell>
        </row>
        <row r="5516">
          <cell r="B5516" t="str">
            <v>AG.12132</v>
          </cell>
          <cell r="C5516" t="str">
            <v>eâ toâng daàm caàu ñoå baèng caàn caåu, daàm baûn, vöõa BT ñaù 1x2 maùc 150, SN=6÷8cm</v>
          </cell>
          <cell r="D5516" t="str">
            <v>m³</v>
          </cell>
          <cell r="E5516">
            <v>1</v>
          </cell>
          <cell r="F5516">
            <v>394618</v>
          </cell>
          <cell r="G5516">
            <v>67169</v>
          </cell>
          <cell r="H5516">
            <v>66591</v>
          </cell>
        </row>
        <row r="5517">
          <cell r="B5517" t="str">
            <v>AG.12133</v>
          </cell>
          <cell r="C5517" t="str">
            <v>eâ toâng daàm caàu ñoå baèng caàn caåu, daàm baûn, vöõa BT ñaù 1x2 maùc 200, SN=6÷8cm</v>
          </cell>
          <cell r="D5517" t="str">
            <v>m³</v>
          </cell>
          <cell r="E5517">
            <v>1</v>
          </cell>
          <cell r="F5517">
            <v>444015</v>
          </cell>
          <cell r="G5517">
            <v>67169</v>
          </cell>
          <cell r="H5517">
            <v>66591</v>
          </cell>
        </row>
        <row r="5518">
          <cell r="B5518" t="str">
            <v>AG.12134</v>
          </cell>
          <cell r="C5518" t="str">
            <v>eâ toâng daàm caàu ñoå baèng caàn caåu, daàm baûn, vöõa BT ñaù 1x2 maùc 250, SN=6÷8cm</v>
          </cell>
          <cell r="D5518" t="str">
            <v>m³</v>
          </cell>
          <cell r="E5518">
            <v>1</v>
          </cell>
          <cell r="F5518">
            <v>499969</v>
          </cell>
          <cell r="G5518">
            <v>67169</v>
          </cell>
          <cell r="H5518">
            <v>66591</v>
          </cell>
        </row>
        <row r="5519">
          <cell r="B5519" t="str">
            <v>AG.12135</v>
          </cell>
          <cell r="C5519" t="str">
            <v>eâ toâng daàm caàu ñoå baèng caàn caåu, daàm baûn, vöõa BT ñaù 1x2 maùc 300, SN=6÷8cm</v>
          </cell>
          <cell r="D5519" t="str">
            <v>m³</v>
          </cell>
          <cell r="E5519">
            <v>1</v>
          </cell>
          <cell r="F5519">
            <v>534869</v>
          </cell>
          <cell r="G5519">
            <v>67169</v>
          </cell>
          <cell r="H5519">
            <v>66591</v>
          </cell>
        </row>
        <row r="5520">
          <cell r="B5520" t="str">
            <v>AG.12212</v>
          </cell>
          <cell r="C5520" t="str">
            <v>BT daàm caàu ñoå baèng bôm BT, daàm ñaëc ( chöõ T, I ), vöõa BT ñaù 1x2 maùc 150, SN=6÷8cm</v>
          </cell>
          <cell r="D5520" t="str">
            <v>m³</v>
          </cell>
          <cell r="E5520">
            <v>1</v>
          </cell>
          <cell r="F5520">
            <v>394618</v>
          </cell>
          <cell r="G5520">
            <v>148367</v>
          </cell>
          <cell r="H5520">
            <v>90336</v>
          </cell>
        </row>
        <row r="5521">
          <cell r="B5521" t="str">
            <v>AG.12213</v>
          </cell>
          <cell r="C5521" t="str">
            <v>BT daàm caàu ñoå baèng bôm BT, daàm ñaëc ( chöõ T, I ), vöõa BT ñaù 1x2 maùc 200, SN=6÷8cm</v>
          </cell>
          <cell r="D5521" t="str">
            <v>m³</v>
          </cell>
          <cell r="E5521">
            <v>1</v>
          </cell>
          <cell r="F5521">
            <v>455038</v>
          </cell>
          <cell r="G5521">
            <v>148367</v>
          </cell>
          <cell r="H5521">
            <v>90336</v>
          </cell>
        </row>
        <row r="5522">
          <cell r="B5522" t="str">
            <v>AG.12214</v>
          </cell>
          <cell r="C5522" t="str">
            <v>BT daàm caàu ñoå baèng bôm BT, daàm ñaëc ( chöõ T, I ), vöõa BT ñaù 1x2 maùc 250, SN=6÷8cm</v>
          </cell>
          <cell r="D5522" t="str">
            <v>m³</v>
          </cell>
          <cell r="E5522">
            <v>1</v>
          </cell>
          <cell r="F5522">
            <v>512485</v>
          </cell>
          <cell r="G5522">
            <v>148367</v>
          </cell>
          <cell r="H5522">
            <v>90336</v>
          </cell>
        </row>
        <row r="5523">
          <cell r="B5523" t="str">
            <v>AG.12215</v>
          </cell>
          <cell r="C5523" t="str">
            <v>BT daàm caàu ñoå baèng bôm BT, daàm ñaëc ( chöõ T, I ), vöõa BT ñaù 1x2 maùc 300, SN=6÷8cm</v>
          </cell>
          <cell r="D5523" t="str">
            <v>m³</v>
          </cell>
          <cell r="E5523">
            <v>1</v>
          </cell>
          <cell r="F5523">
            <v>548906</v>
          </cell>
          <cell r="G5523">
            <v>148367</v>
          </cell>
          <cell r="H5523">
            <v>90336</v>
          </cell>
        </row>
        <row r="5524">
          <cell r="B5524" t="str">
            <v>AG.12222</v>
          </cell>
          <cell r="C5524" t="str">
            <v>BT daàm caàu ñoå baèng bôm BT, daàm hoäp ( T, baûn roãng ), vöõa BT ñaù 1x2 maùc 150, SN=6÷8cm</v>
          </cell>
          <cell r="D5524" t="str">
            <v>m³</v>
          </cell>
          <cell r="E5524">
            <v>1</v>
          </cell>
          <cell r="F5524">
            <v>394618</v>
          </cell>
          <cell r="G5524">
            <v>161971</v>
          </cell>
          <cell r="H5524">
            <v>92573</v>
          </cell>
        </row>
        <row r="5525">
          <cell r="B5525" t="str">
            <v>AG.12223</v>
          </cell>
          <cell r="C5525" t="str">
            <v>BT daàm caàu ñoå baèng bôm BT, daàm hoäp ( T, baûn roãng ), vöõa BT ñaù 1x2 maùc 200, SN=6÷8cm</v>
          </cell>
          <cell r="D5525" t="str">
            <v>m³</v>
          </cell>
          <cell r="E5525">
            <v>1</v>
          </cell>
          <cell r="F5525">
            <v>455038</v>
          </cell>
          <cell r="G5525">
            <v>161971</v>
          </cell>
          <cell r="H5525">
            <v>92573</v>
          </cell>
        </row>
        <row r="5526">
          <cell r="B5526" t="str">
            <v>AG.12224</v>
          </cell>
          <cell r="C5526" t="str">
            <v>BT daàm caàu ñoå baèng bôm BT, daàm hoäp ( T, baûn roãng ), vöõa BT ñaù 1x2 maùc 250, SN=6÷8cm</v>
          </cell>
          <cell r="D5526" t="str">
            <v>m³</v>
          </cell>
          <cell r="E5526">
            <v>1</v>
          </cell>
          <cell r="F5526">
            <v>512485</v>
          </cell>
          <cell r="G5526">
            <v>161971</v>
          </cell>
          <cell r="H5526">
            <v>92573</v>
          </cell>
        </row>
        <row r="5527">
          <cell r="B5527" t="str">
            <v>AG.12225</v>
          </cell>
          <cell r="C5527" t="str">
            <v>BT daàm caàu ñoå baèng bôm BT, daàm hoäp ( T, baûn roãng ), vöõa BT ñaù 1x2 maùc 300, SN=6÷8cm</v>
          </cell>
          <cell r="D5527" t="str">
            <v>m³</v>
          </cell>
          <cell r="E5527">
            <v>1</v>
          </cell>
          <cell r="F5527">
            <v>548906</v>
          </cell>
          <cell r="G5527">
            <v>161971</v>
          </cell>
          <cell r="H5527">
            <v>92573</v>
          </cell>
        </row>
        <row r="5528">
          <cell r="B5528" t="str">
            <v>AG.12232</v>
          </cell>
          <cell r="C5528" t="str">
            <v>BT daàm caàu ñoå baèng bôm BT, daàm hoäp ( Daàm hoäp ), vöõa BT ñaù 1x2 maùc 150, SN=6÷8cm</v>
          </cell>
          <cell r="D5528" t="str">
            <v>m³</v>
          </cell>
          <cell r="E5528">
            <v>1</v>
          </cell>
          <cell r="F5528">
            <v>388786</v>
          </cell>
          <cell r="G5528">
            <v>67169</v>
          </cell>
          <cell r="H5528">
            <v>79184</v>
          </cell>
        </row>
        <row r="5529">
          <cell r="B5529" t="str">
            <v>AG.12233</v>
          </cell>
          <cell r="C5529" t="str">
            <v>BT daàm caàu ñoå baèng bôm BT, daàm hoäp ( Daàm hoäp ), vöõa BT ñaù 1x2 maùc 200, SN=6÷8cm</v>
          </cell>
          <cell r="D5529" t="str">
            <v>m³</v>
          </cell>
          <cell r="E5529">
            <v>1</v>
          </cell>
          <cell r="F5529">
            <v>455038</v>
          </cell>
          <cell r="G5529">
            <v>67169</v>
          </cell>
          <cell r="H5529">
            <v>79184</v>
          </cell>
        </row>
        <row r="5530">
          <cell r="B5530" t="str">
            <v>AG.12234</v>
          </cell>
          <cell r="C5530" t="str">
            <v>BT daàm caàu ñoå baèng bôm BT, daàm hoäp ( Daàm hoäp ), vöõa BT ñaù 1x2 maùc 250, SN=6÷8cm</v>
          </cell>
          <cell r="D5530" t="str">
            <v>m³</v>
          </cell>
          <cell r="E5530">
            <v>1</v>
          </cell>
          <cell r="F5530">
            <v>512485</v>
          </cell>
          <cell r="G5530">
            <v>67169</v>
          </cell>
          <cell r="H5530">
            <v>79184</v>
          </cell>
        </row>
        <row r="5531">
          <cell r="B5531" t="str">
            <v>AG.12235</v>
          </cell>
          <cell r="C5531" t="str">
            <v>BT daàm caàu ñoå baèng bôm BT, daàm hoäp ( Daàm hoäp ), vöõa BT ñaù 1x2 maùc 300, SN=6÷8cm</v>
          </cell>
          <cell r="D5531" t="str">
            <v>m³</v>
          </cell>
          <cell r="E5531">
            <v>1</v>
          </cell>
          <cell r="F5531">
            <v>548906</v>
          </cell>
          <cell r="G5531">
            <v>67169</v>
          </cell>
          <cell r="H5531">
            <v>79184</v>
          </cell>
        </row>
        <row r="5533">
          <cell r="B5533" t="str">
            <v>AG.13111</v>
          </cell>
          <cell r="C5533" t="str">
            <v>Coát theùp coät, coïc, cöø, xaø daàm, giaèng Þ&lt;=10 mm</v>
          </cell>
          <cell r="D5533" t="str">
            <v>taán</v>
          </cell>
          <cell r="E5533">
            <v>1</v>
          </cell>
          <cell r="F5533">
            <v>7518570</v>
          </cell>
          <cell r="G5533">
            <v>562405</v>
          </cell>
          <cell r="H5533">
            <v>21982</v>
          </cell>
        </row>
        <row r="5534">
          <cell r="B5534" t="str">
            <v>AG.13121</v>
          </cell>
          <cell r="C5534" t="str">
            <v>Coát theùp coät, coïc, cöø, xaø daàm, giaèng Þ&gt;10 ñeán &lt;= 18mm</v>
          </cell>
          <cell r="D5534" t="str">
            <v>taán</v>
          </cell>
          <cell r="E5534">
            <v>1</v>
          </cell>
          <cell r="F5534">
            <v>7801930</v>
          </cell>
          <cell r="G5534">
            <v>308632</v>
          </cell>
          <cell r="H5534">
            <v>136124</v>
          </cell>
        </row>
        <row r="5535">
          <cell r="B5535" t="str">
            <v>AG.13131</v>
          </cell>
          <cell r="C5535" t="str">
            <v>Coát theùp coät, coïc, cöø, xaø daàm, giaèng Þ&gt; 18mm</v>
          </cell>
          <cell r="D5535" t="str">
            <v>taán</v>
          </cell>
          <cell r="E5535">
            <v>1</v>
          </cell>
          <cell r="F5535">
            <v>7750930</v>
          </cell>
          <cell r="G5535">
            <v>295608</v>
          </cell>
          <cell r="H5535">
            <v>123147</v>
          </cell>
        </row>
        <row r="5536">
          <cell r="B5536" t="str">
            <v>AG.13211</v>
          </cell>
          <cell r="C5536" t="str">
            <v>Coát theùp panen Þ&lt;= 10mm</v>
          </cell>
          <cell r="D5536" t="str">
            <v>taán</v>
          </cell>
          <cell r="E5536">
            <v>1</v>
          </cell>
          <cell r="F5536">
            <v>7518570</v>
          </cell>
          <cell r="G5536">
            <v>843410</v>
          </cell>
          <cell r="H5536">
            <v>26378</v>
          </cell>
        </row>
        <row r="5537">
          <cell r="B5537" t="str">
            <v>AG.13212</v>
          </cell>
          <cell r="C5537" t="str">
            <v>Coát theùp panen Þ&gt; 10mm</v>
          </cell>
          <cell r="D5537" t="str">
            <v>taán</v>
          </cell>
          <cell r="E5537">
            <v>1</v>
          </cell>
          <cell r="F5537">
            <v>7801410</v>
          </cell>
          <cell r="G5537">
            <v>518596</v>
          </cell>
          <cell r="H5537">
            <v>240121</v>
          </cell>
        </row>
        <row r="5538">
          <cell r="B5538" t="str">
            <v>AG.13221</v>
          </cell>
          <cell r="C5538" t="str">
            <v>Coát theùp taám ñan, haøng raøo, cöûa soå laù chôùp, nan hoa, con sôn</v>
          </cell>
          <cell r="D5538" t="str">
            <v>taán</v>
          </cell>
          <cell r="E5538">
            <v>1</v>
          </cell>
          <cell r="F5538">
            <v>7518570</v>
          </cell>
          <cell r="G5538">
            <v>674886</v>
          </cell>
          <cell r="H5538">
            <v>21982</v>
          </cell>
        </row>
        <row r="5539">
          <cell r="B5539" t="str">
            <v>AG.13311</v>
          </cell>
          <cell r="C5539" t="str">
            <v>Coát theùp oáng oáng, oáng buy Þ&lt;=10mm</v>
          </cell>
          <cell r="D5539" t="str">
            <v>taán</v>
          </cell>
          <cell r="E5539">
            <v>1</v>
          </cell>
          <cell r="F5539">
            <v>7518570</v>
          </cell>
          <cell r="G5539">
            <v>1010940</v>
          </cell>
          <cell r="H5539">
            <v>21982</v>
          </cell>
        </row>
        <row r="5540">
          <cell r="B5540" t="str">
            <v>AG.13321</v>
          </cell>
          <cell r="C5540" t="str">
            <v>Coát theùp oáng oáng, oáng buy , 10mm&lt; Þ &lt;=18mm</v>
          </cell>
          <cell r="D5540" t="str">
            <v>taán</v>
          </cell>
          <cell r="E5540">
            <v>1</v>
          </cell>
          <cell r="F5540">
            <v>7833130</v>
          </cell>
          <cell r="G5540">
            <v>581139</v>
          </cell>
          <cell r="H5540">
            <v>257070</v>
          </cell>
        </row>
        <row r="5541">
          <cell r="B5541" t="str">
            <v>AG.13331</v>
          </cell>
          <cell r="C5541" t="str">
            <v>Coát theùp oáng oáng, oáng buy Þ&gt;18mm</v>
          </cell>
          <cell r="D5541" t="str">
            <v>taán</v>
          </cell>
          <cell r="E5541">
            <v>1</v>
          </cell>
          <cell r="F5541">
            <v>7782130</v>
          </cell>
          <cell r="G5541">
            <v>506318</v>
          </cell>
          <cell r="H5541">
            <v>239907</v>
          </cell>
        </row>
        <row r="5542">
          <cell r="B5542" t="str">
            <v>AG.13421</v>
          </cell>
          <cell r="C5542" t="str">
            <v>Coát theùp coát theùp daàm caàu Þ&lt;= 18mm</v>
          </cell>
          <cell r="D5542" t="str">
            <v>taán</v>
          </cell>
          <cell r="E5542">
            <v>1</v>
          </cell>
          <cell r="F5542">
            <v>7691920</v>
          </cell>
          <cell r="G5542">
            <v>336695</v>
          </cell>
          <cell r="H5542">
            <v>139705</v>
          </cell>
        </row>
        <row r="5543">
          <cell r="B5543" t="str">
            <v>AG.13431</v>
          </cell>
          <cell r="C5543" t="str">
            <v>Coát theùp coát theùp daàm caàu ñöôøng kính&gt;18mm</v>
          </cell>
          <cell r="D5543" t="str">
            <v>taán</v>
          </cell>
          <cell r="E5543">
            <v>1</v>
          </cell>
          <cell r="F5543">
            <v>7765430</v>
          </cell>
          <cell r="G5543">
            <v>187478</v>
          </cell>
          <cell r="H5543">
            <v>176347</v>
          </cell>
        </row>
        <row r="5544">
          <cell r="B5544" t="str">
            <v>AG.13511</v>
          </cell>
          <cell r="C5544" t="str">
            <v>Gia coâng laép ñaët caùp theùp döï öùng löïc daàm caàu keùo keùo sau</v>
          </cell>
          <cell r="D5544" t="str">
            <v>taán</v>
          </cell>
          <cell r="E5544">
            <v>1</v>
          </cell>
          <cell r="F5544">
            <v>15887500</v>
          </cell>
          <cell r="G5544">
            <v>1290880</v>
          </cell>
          <cell r="H5544">
            <v>3658000</v>
          </cell>
        </row>
        <row r="5545">
          <cell r="B5545" t="str">
            <v>AG.13512</v>
          </cell>
          <cell r="C5545" t="str">
            <v>Gia coâng laép ñaët caùp theùp döï öùng löïc daàm caàu keùo keùo tröôùc</v>
          </cell>
          <cell r="D5545" t="str">
            <v>taán</v>
          </cell>
          <cell r="E5545">
            <v>1</v>
          </cell>
          <cell r="F5545">
            <v>15887500</v>
          </cell>
          <cell r="G5545">
            <v>1106470</v>
          </cell>
          <cell r="H5545">
            <v>851500</v>
          </cell>
        </row>
        <row r="5546">
          <cell r="B5546" t="str">
            <v>AG.13521</v>
          </cell>
          <cell r="C5546" t="str">
            <v>Gia coâng laép ñaët keùp caùp theùp döï öùng löïc siloâ</v>
          </cell>
          <cell r="D5546" t="str">
            <v>taán</v>
          </cell>
          <cell r="E5546">
            <v>1</v>
          </cell>
          <cell r="F5546">
            <v>15820200</v>
          </cell>
          <cell r="G5546">
            <v>1567500</v>
          </cell>
          <cell r="H5546">
            <v>4564820</v>
          </cell>
        </row>
        <row r="5547">
          <cell r="B5547" t="str">
            <v>AG.13522</v>
          </cell>
          <cell r="C5547" t="str">
            <v>Gia coâng laép ñaët keùp caùp theùp döï öùng löïc daøn, saøn nhaø</v>
          </cell>
          <cell r="D5547" t="str">
            <v>taán</v>
          </cell>
          <cell r="E5547">
            <v>1</v>
          </cell>
          <cell r="F5547">
            <v>15728400</v>
          </cell>
          <cell r="G5547">
            <v>806803</v>
          </cell>
          <cell r="H5547">
            <v>229593</v>
          </cell>
        </row>
        <row r="5548">
          <cell r="B5548" t="str">
            <v>AG.13531</v>
          </cell>
          <cell r="C5548" t="str">
            <v>Coâng taùc laép ñaët neo caùp döï öùng löïc</v>
          </cell>
          <cell r="D5548" t="str">
            <v>ñaàu neo</v>
          </cell>
          <cell r="E5548">
            <v>1</v>
          </cell>
          <cell r="F5548">
            <v>53407</v>
          </cell>
          <cell r="G5548">
            <v>11526</v>
          </cell>
        </row>
        <row r="5550">
          <cell r="B5550" t="str">
            <v>AG.21111</v>
          </cell>
          <cell r="C5550" t="str">
            <v>Laép döïng taám töôøng 3D - SG chieàu daày loõi moáp 5 cm</v>
          </cell>
          <cell r="D5550" t="str">
            <v>m²</v>
          </cell>
          <cell r="E5550">
            <v>1</v>
          </cell>
          <cell r="F5550">
            <v>137943</v>
          </cell>
          <cell r="G5550">
            <v>31734</v>
          </cell>
          <cell r="H5550">
            <v>5318</v>
          </cell>
        </row>
        <row r="5551">
          <cell r="B5551" t="str">
            <v>AG.21121</v>
          </cell>
          <cell r="C5551" t="str">
            <v>Laép döïng taám töôøng 3D - SG chieàu daày loõi moáp 10 cm</v>
          </cell>
          <cell r="D5551" t="str">
            <v>m²</v>
          </cell>
          <cell r="E5551">
            <v>1</v>
          </cell>
          <cell r="F5551">
            <v>194943</v>
          </cell>
          <cell r="G5551">
            <v>32548</v>
          </cell>
          <cell r="H5551">
            <v>6429</v>
          </cell>
        </row>
        <row r="5552">
          <cell r="B5552" t="str">
            <v>AG.21131</v>
          </cell>
          <cell r="C5552" t="str">
            <v>Laép döïng taám töôøng 3D - SG chieàu daày loõi moáp 15 cm</v>
          </cell>
          <cell r="D5552" t="str">
            <v>m²</v>
          </cell>
          <cell r="E5552">
            <v>1</v>
          </cell>
          <cell r="F5552">
            <v>234487</v>
          </cell>
          <cell r="G5552">
            <v>33362</v>
          </cell>
          <cell r="H5552">
            <v>6429</v>
          </cell>
        </row>
        <row r="5553">
          <cell r="B5553" t="str">
            <v>AG.21211</v>
          </cell>
          <cell r="C5553" t="str">
            <v>Laép döïng taám saøn 3D - SG chieàu daày loõi moáp 5 cm</v>
          </cell>
          <cell r="D5553" t="str">
            <v>m²</v>
          </cell>
          <cell r="E5553">
            <v>1</v>
          </cell>
          <cell r="F5553">
            <v>215998</v>
          </cell>
          <cell r="G5553">
            <v>45567</v>
          </cell>
          <cell r="H5553">
            <v>4485</v>
          </cell>
        </row>
        <row r="5554">
          <cell r="B5554" t="str">
            <v>AG.21221</v>
          </cell>
          <cell r="C5554" t="str">
            <v>Laép döïng taám saøn 3D - SG chieàu daày loõi moáp 10 cm</v>
          </cell>
          <cell r="D5554" t="str">
            <v>m²</v>
          </cell>
          <cell r="E5554">
            <v>1</v>
          </cell>
          <cell r="F5554">
            <v>276924</v>
          </cell>
          <cell r="G5554">
            <v>46788</v>
          </cell>
          <cell r="H5554">
            <v>4485</v>
          </cell>
        </row>
        <row r="5555">
          <cell r="B5555" t="str">
            <v>AG.21231</v>
          </cell>
          <cell r="C5555" t="str">
            <v>Laép döïng taám saøn 3D - SG chieàu daày loõi moáp 15 cm</v>
          </cell>
          <cell r="D5555" t="str">
            <v>m²</v>
          </cell>
          <cell r="E5555">
            <v>1</v>
          </cell>
          <cell r="F5555">
            <v>315177</v>
          </cell>
          <cell r="G5555">
            <v>48822</v>
          </cell>
          <cell r="H5555">
            <v>4485</v>
          </cell>
        </row>
        <row r="5556">
          <cell r="B5556" t="str">
            <v>AG.21311</v>
          </cell>
          <cell r="C5556" t="str">
            <v>Laép döïng taám maùi 3D - SG chieàu daày loõi moáp 5 cm</v>
          </cell>
          <cell r="D5556" t="str">
            <v>m²</v>
          </cell>
          <cell r="E5556">
            <v>1</v>
          </cell>
          <cell r="F5556">
            <v>182583</v>
          </cell>
          <cell r="G5556">
            <v>56959</v>
          </cell>
          <cell r="H5556">
            <v>4627</v>
          </cell>
        </row>
        <row r="5557">
          <cell r="B5557" t="str">
            <v>AG.21321</v>
          </cell>
          <cell r="C5557" t="str">
            <v>Laép döïng taám maùi 3D - SG chieàu daày loõi moáp 10 cm</v>
          </cell>
          <cell r="D5557" t="str">
            <v>m²</v>
          </cell>
          <cell r="E5557">
            <v>1</v>
          </cell>
          <cell r="F5557">
            <v>238077</v>
          </cell>
          <cell r="G5557">
            <v>59400</v>
          </cell>
          <cell r="H5557">
            <v>4627</v>
          </cell>
        </row>
        <row r="5558">
          <cell r="B5558" t="str">
            <v>AG.21331</v>
          </cell>
          <cell r="C5558" t="str">
            <v>Laép döïng taám maùi 3D - SG chieàu daày loõi moáp 15 cm</v>
          </cell>
          <cell r="D5558" t="str">
            <v>m²</v>
          </cell>
          <cell r="E5558">
            <v>1</v>
          </cell>
          <cell r="F5558">
            <v>276330</v>
          </cell>
          <cell r="G5558">
            <v>60214</v>
          </cell>
          <cell r="H5558">
            <v>4627</v>
          </cell>
        </row>
        <row r="5560">
          <cell r="B5560" t="str">
            <v>AG.31111</v>
          </cell>
          <cell r="C5560" t="str">
            <v>Vaùn khuoân panen</v>
          </cell>
          <cell r="D5560" t="str">
            <v>100m²</v>
          </cell>
          <cell r="E5560">
            <v>1</v>
          </cell>
          <cell r="F5560">
            <v>322594</v>
          </cell>
          <cell r="G5560">
            <v>1081730</v>
          </cell>
        </row>
        <row r="5561">
          <cell r="B5561" t="str">
            <v>AG.31121</v>
          </cell>
          <cell r="C5561" t="str">
            <v>Vaùn khuoân coät coïc</v>
          </cell>
          <cell r="D5561" t="str">
            <v>100m²</v>
          </cell>
          <cell r="E5561">
            <v>1</v>
          </cell>
          <cell r="F5561">
            <v>248006</v>
          </cell>
          <cell r="G5561">
            <v>1045680</v>
          </cell>
        </row>
        <row r="5562">
          <cell r="B5562" t="str">
            <v>AG.31211</v>
          </cell>
          <cell r="C5562" t="str">
            <v>Vaùn khuoân xaø daàm</v>
          </cell>
          <cell r="D5562" t="str">
            <v>100m²</v>
          </cell>
          <cell r="E5562">
            <v>1</v>
          </cell>
          <cell r="F5562">
            <v>622945</v>
          </cell>
          <cell r="G5562">
            <v>1253470</v>
          </cell>
        </row>
        <row r="5563">
          <cell r="B5563" t="str">
            <v>AG.31311</v>
          </cell>
          <cell r="C5563" t="str">
            <v>Vaùn khuoân naép ñan taám chôùp</v>
          </cell>
          <cell r="D5563" t="str">
            <v>100m²</v>
          </cell>
          <cell r="E5563">
            <v>1</v>
          </cell>
          <cell r="F5563">
            <v>237411</v>
          </cell>
          <cell r="G5563">
            <v>933132</v>
          </cell>
        </row>
        <row r="5564">
          <cell r="B5564" t="str">
            <v>AG.32111</v>
          </cell>
          <cell r="C5564" t="str">
            <v>Vaùn khuoân daàm caàu daàm baûn</v>
          </cell>
          <cell r="D5564" t="str">
            <v>m²</v>
          </cell>
          <cell r="E5564">
            <v>1</v>
          </cell>
          <cell r="F5564">
            <v>46521</v>
          </cell>
          <cell r="G5564">
            <v>62700</v>
          </cell>
          <cell r="H5564">
            <v>3346</v>
          </cell>
        </row>
        <row r="5565">
          <cell r="B5565" t="str">
            <v>AG.32121</v>
          </cell>
          <cell r="C5565" t="str">
            <v>Vaùn khuoân daàm caàu daàm chöõ T, I</v>
          </cell>
          <cell r="D5565" t="str">
            <v>m²</v>
          </cell>
          <cell r="E5565">
            <v>1</v>
          </cell>
          <cell r="F5565">
            <v>56343</v>
          </cell>
          <cell r="G5565">
            <v>78375</v>
          </cell>
          <cell r="H5565">
            <v>15046</v>
          </cell>
        </row>
        <row r="5566">
          <cell r="B5566" t="str">
            <v>AG.32131</v>
          </cell>
          <cell r="C5566" t="str">
            <v>Vaùn khuoân daàm caàu daàm hoäp</v>
          </cell>
          <cell r="D5566" t="str">
            <v>m²</v>
          </cell>
          <cell r="E5566">
            <v>1</v>
          </cell>
          <cell r="F5566">
            <v>53812</v>
          </cell>
          <cell r="G5566">
            <v>87596</v>
          </cell>
          <cell r="H5566">
            <v>60165</v>
          </cell>
        </row>
        <row r="5567">
          <cell r="B5567" t="str">
            <v>AG.32211</v>
          </cell>
          <cell r="C5567" t="str">
            <v>Vaùn khuoân caùc loaïi caáu kieän khaùc</v>
          </cell>
          <cell r="D5567" t="str">
            <v>100m²</v>
          </cell>
          <cell r="E5567">
            <v>1</v>
          </cell>
          <cell r="F5567">
            <v>273755</v>
          </cell>
          <cell r="G5567">
            <v>1350180</v>
          </cell>
          <cell r="H5567">
            <v>83019</v>
          </cell>
        </row>
        <row r="5569">
          <cell r="B5569" t="str">
            <v>AG.41111</v>
          </cell>
          <cell r="C5569" t="str">
            <v>Laép coät, troïng löôïng caáu kieän &lt; = 25 taán</v>
          </cell>
          <cell r="D5569" t="str">
            <v>caùi</v>
          </cell>
          <cell r="E5569">
            <v>1</v>
          </cell>
          <cell r="F5569">
            <v>80872</v>
          </cell>
          <cell r="G5569">
            <v>44212</v>
          </cell>
          <cell r="H5569">
            <v>58779</v>
          </cell>
        </row>
        <row r="5570">
          <cell r="B5570" t="str">
            <v>AG.41121</v>
          </cell>
          <cell r="C5570" t="str">
            <v>Laép coät, troïng löôïng caáu kieän &gt;2,5 ñeán &lt;=5 taán</v>
          </cell>
          <cell r="D5570" t="str">
            <v>caùi</v>
          </cell>
          <cell r="E5570">
            <v>1</v>
          </cell>
          <cell r="F5570">
            <v>80872</v>
          </cell>
          <cell r="G5570">
            <v>49739</v>
          </cell>
          <cell r="H5570">
            <v>76014</v>
          </cell>
        </row>
        <row r="5571">
          <cell r="B5571" t="str">
            <v>AG.41131</v>
          </cell>
          <cell r="C5571" t="str">
            <v>Laép coät, troïng löôïng caáu kieän &gt;5 ñeán &lt;= 7 taán</v>
          </cell>
          <cell r="D5571" t="str">
            <v>caùi</v>
          </cell>
          <cell r="E5571">
            <v>1</v>
          </cell>
          <cell r="F5571">
            <v>91322</v>
          </cell>
          <cell r="G5571">
            <v>67169</v>
          </cell>
          <cell r="H5571">
            <v>93248</v>
          </cell>
        </row>
        <row r="5572">
          <cell r="B5572" t="str">
            <v>AG.41141</v>
          </cell>
          <cell r="C5572" t="str">
            <v>Laép coät, troïng löôïng caáu kieän &gt;7 taán</v>
          </cell>
          <cell r="D5572" t="str">
            <v>caùi</v>
          </cell>
          <cell r="E5572">
            <v>1</v>
          </cell>
          <cell r="F5572">
            <v>91322</v>
          </cell>
          <cell r="G5572">
            <v>71845</v>
          </cell>
          <cell r="H5572">
            <v>136334</v>
          </cell>
        </row>
        <row r="5573">
          <cell r="B5573" t="str">
            <v>AG.41211</v>
          </cell>
          <cell r="C5573" t="str">
            <v>Laép xaø daàm giaèng, troïng löôïng caáu kieän &lt;=1 taán</v>
          </cell>
          <cell r="D5573" t="str">
            <v>caùi</v>
          </cell>
          <cell r="E5573">
            <v>1</v>
          </cell>
          <cell r="F5573">
            <v>111980</v>
          </cell>
          <cell r="G5573">
            <v>20831</v>
          </cell>
          <cell r="H5573">
            <v>72628</v>
          </cell>
        </row>
        <row r="5574">
          <cell r="B5574" t="str">
            <v>AG.41221</v>
          </cell>
          <cell r="C5574" t="str">
            <v>Laép xaø daàm giaèng, troïng löôïng caáu kieän&gt;1 ñeán &lt;=3 taán</v>
          </cell>
          <cell r="D5574" t="str">
            <v>caùi</v>
          </cell>
          <cell r="E5574">
            <v>1</v>
          </cell>
          <cell r="F5574">
            <v>357665</v>
          </cell>
          <cell r="G5574">
            <v>39536</v>
          </cell>
          <cell r="H5574">
            <v>107096</v>
          </cell>
        </row>
        <row r="5575">
          <cell r="B5575" t="str">
            <v>AG.41231</v>
          </cell>
          <cell r="C5575" t="str">
            <v>Laép xaø daàm giaèng, troïng löôïng caáu kieän &gt;3 ñeán &lt;=5 taán</v>
          </cell>
          <cell r="D5575" t="str">
            <v>caùi</v>
          </cell>
          <cell r="E5575">
            <v>1</v>
          </cell>
          <cell r="F5575">
            <v>357665</v>
          </cell>
          <cell r="G5575">
            <v>44212</v>
          </cell>
          <cell r="H5575">
            <v>132948</v>
          </cell>
        </row>
        <row r="5576">
          <cell r="B5576" t="str">
            <v>AG.41311</v>
          </cell>
          <cell r="C5576" t="str">
            <v>Laép daàm caàu truïc troïng löôïng caáu kieän &lt;=3 taán</v>
          </cell>
          <cell r="D5576" t="str">
            <v>caùi</v>
          </cell>
          <cell r="E5576">
            <v>1</v>
          </cell>
          <cell r="F5576">
            <v>385990</v>
          </cell>
          <cell r="G5576">
            <v>52557</v>
          </cell>
          <cell r="H5576">
            <v>143410</v>
          </cell>
        </row>
        <row r="5577">
          <cell r="B5577" t="str">
            <v>AG.41321</v>
          </cell>
          <cell r="C5577" t="str">
            <v>Laép daàm caàu truïc troïng löôïng caáu kieän &gt;3 taán</v>
          </cell>
          <cell r="D5577" t="str">
            <v>caùi</v>
          </cell>
          <cell r="E5577">
            <v>1</v>
          </cell>
          <cell r="F5577">
            <v>385990</v>
          </cell>
          <cell r="G5577">
            <v>62700</v>
          </cell>
          <cell r="H5577">
            <v>203730</v>
          </cell>
        </row>
        <row r="5578">
          <cell r="B5578" t="str">
            <v>AG.41411</v>
          </cell>
          <cell r="C5578" t="str">
            <v>Laép giaù ñôõ maùi choàng dieâm, con sôn, cöûa soå, laù chôùp nan hoa, taám ñan</v>
          </cell>
          <cell r="D5578" t="str">
            <v>caùi</v>
          </cell>
          <cell r="E5578">
            <v>1</v>
          </cell>
          <cell r="F5578">
            <v>86680</v>
          </cell>
          <cell r="G5578">
            <v>62493</v>
          </cell>
          <cell r="H5578">
            <v>74473</v>
          </cell>
        </row>
        <row r="5579">
          <cell r="B5579" t="str">
            <v>AG.41511</v>
          </cell>
          <cell r="C5579" t="str">
            <v>Laép panen</v>
          </cell>
          <cell r="D5579" t="str">
            <v>caùi</v>
          </cell>
          <cell r="E5579">
            <v>1</v>
          </cell>
          <cell r="F5579">
            <v>21098</v>
          </cell>
          <cell r="G5579">
            <v>3826</v>
          </cell>
          <cell r="H5579">
            <v>25973</v>
          </cell>
        </row>
        <row r="5580">
          <cell r="B5580" t="str">
            <v>AG.41521</v>
          </cell>
          <cell r="C5580" t="str">
            <v>Laép taám maùi</v>
          </cell>
          <cell r="D5580" t="str">
            <v>caùi</v>
          </cell>
          <cell r="E5580">
            <v>1</v>
          </cell>
          <cell r="F5580">
            <v>21098</v>
          </cell>
          <cell r="G5580">
            <v>4251</v>
          </cell>
          <cell r="H5580">
            <v>26835</v>
          </cell>
        </row>
        <row r="5581">
          <cell r="B5581" t="str">
            <v>AG.41531</v>
          </cell>
          <cell r="C5581" t="str">
            <v>Laép maùng nöôùc</v>
          </cell>
          <cell r="D5581" t="str">
            <v>caùi</v>
          </cell>
          <cell r="E5581">
            <v>1</v>
          </cell>
          <cell r="F5581">
            <v>21098</v>
          </cell>
          <cell r="G5581">
            <v>6377</v>
          </cell>
          <cell r="H5581">
            <v>33729</v>
          </cell>
        </row>
        <row r="5582">
          <cell r="B5582" t="str">
            <v>AG.41541</v>
          </cell>
          <cell r="C5582" t="str">
            <v>Laép maùi haét</v>
          </cell>
          <cell r="D5582" t="str">
            <v>caùi</v>
          </cell>
          <cell r="E5582">
            <v>1</v>
          </cell>
          <cell r="F5582">
            <v>87450</v>
          </cell>
          <cell r="G5582">
            <v>11478</v>
          </cell>
          <cell r="H5582">
            <v>43086</v>
          </cell>
        </row>
        <row r="5583">
          <cell r="B5583" t="str">
            <v>AG.42111</v>
          </cell>
          <cell r="C5583" t="str">
            <v>Laép caùc loaïi caáu kieän BT ñuùc saün baèng thuû coâng troïng löôïng caáu kieän &lt;=50 kg, VXM caùt mòn maùc 100, ML=1,5-2</v>
          </cell>
          <cell r="D5583" t="str">
            <v>caùi</v>
          </cell>
          <cell r="E5583">
            <v>1</v>
          </cell>
          <cell r="F5583">
            <v>1113</v>
          </cell>
          <cell r="G5583">
            <v>6377</v>
          </cell>
        </row>
        <row r="5584">
          <cell r="B5584" t="str">
            <v>AG.42121</v>
          </cell>
          <cell r="C5584" t="str">
            <v>Laép caùc loaïi caáu kieän BT ñuùc saün baèng thuû coâng troïng löôïng caáu kieän &gt;50 ñeán &lt;=100 kg, VXM caùt mòn maùc 100, ML=1,5-2</v>
          </cell>
          <cell r="D5584" t="str">
            <v>caùi</v>
          </cell>
          <cell r="E5584">
            <v>1</v>
          </cell>
          <cell r="F5584">
            <v>1854</v>
          </cell>
          <cell r="G5584">
            <v>10628</v>
          </cell>
        </row>
        <row r="5585">
          <cell r="B5585" t="str">
            <v>AG.42131</v>
          </cell>
          <cell r="C5585" t="str">
            <v>Laép caùc loaïi caáu kieän BT ñuùc saün baèng thuû coâng troïng löôïng caáu kieän &gt;100 ñeán &lt;=250 kg, VXM caùt mòn maùc 100, ML=1,5-2</v>
          </cell>
          <cell r="D5585" t="str">
            <v>caùi</v>
          </cell>
          <cell r="E5585">
            <v>1</v>
          </cell>
          <cell r="F5585">
            <v>2588</v>
          </cell>
          <cell r="G5585">
            <v>19130</v>
          </cell>
        </row>
        <row r="5586">
          <cell r="B5586" t="str">
            <v>AG.42141</v>
          </cell>
          <cell r="C5586" t="str">
            <v>Laép caùc loaïi caáu kieän BT ñuùc saün baèng thuû coâng troïng löôïng caáu kieän &gt;250 kg, VXM caùt mòn maùc 100, ML=1,5-2</v>
          </cell>
          <cell r="D5586" t="str">
            <v>caùi</v>
          </cell>
          <cell r="E5586">
            <v>1</v>
          </cell>
          <cell r="F5586">
            <v>3701</v>
          </cell>
          <cell r="G5586">
            <v>36135</v>
          </cell>
        </row>
        <row r="5587">
          <cell r="B5587" t="str">
            <v>AG.42211</v>
          </cell>
          <cell r="C5587" t="str">
            <v>Laép ñaët coáng hoäp troïng löôïng caáu kieän &lt; = 2T taán Vöõa xi maêng caùt vaøng maùc 125, moâ ñun ñoä lôùn cuûa caùt Ml&gt;2, xi maêng PC30</v>
          </cell>
          <cell r="D5587" t="str">
            <v>caáu kieän</v>
          </cell>
          <cell r="E5587">
            <v>1</v>
          </cell>
          <cell r="F5587">
            <v>34455</v>
          </cell>
          <cell r="G5587">
            <v>44638</v>
          </cell>
          <cell r="H5587">
            <v>43086</v>
          </cell>
        </row>
        <row r="5588">
          <cell r="B5588" t="str">
            <v>AG.42221</v>
          </cell>
          <cell r="C5588" t="str">
            <v>Laép ñaët coáng hoäp troïng löôïng caáu kieän &gt;2T ñeán &lt; = 3T taán Vöõa xi maêng caùt vaøng maùc 125, moâ ñun ñoä lôùn cuûa caùt Ml&gt;2, xi maêng PC30</v>
          </cell>
          <cell r="D5588" t="str">
            <v>caáu kieän</v>
          </cell>
          <cell r="E5588">
            <v>1</v>
          </cell>
          <cell r="F5588">
            <v>49221</v>
          </cell>
          <cell r="G5588">
            <v>48889</v>
          </cell>
          <cell r="H5588">
            <v>43086</v>
          </cell>
        </row>
        <row r="5589">
          <cell r="B5589" t="str">
            <v>AG.42231</v>
          </cell>
          <cell r="C5589" t="str">
            <v>Laép ñaët coáng hoäp troïng löôïng caáu kieän &gt;3T taán Vöõa xi maêng caùt vaøng maùc 125, moâ ñun ñoä lôùn cuûa caùt Ml&gt;2, xi maêng PC30</v>
          </cell>
          <cell r="D5589" t="str">
            <v>caáu kieän</v>
          </cell>
          <cell r="E5589">
            <v>1</v>
          </cell>
          <cell r="F5589">
            <v>59065</v>
          </cell>
          <cell r="G5589">
            <v>51014</v>
          </cell>
          <cell r="H5589">
            <v>43086</v>
          </cell>
        </row>
        <row r="5590">
          <cell r="B5590" t="str">
            <v>AG.51111</v>
          </cell>
          <cell r="C5590" t="str">
            <v>Laép toå hôïp daàm daøn caàu theùpToå hôïp daàn daøn taïi baõi</v>
          </cell>
          <cell r="D5590" t="str">
            <v>taán</v>
          </cell>
          <cell r="E5590">
            <v>1</v>
          </cell>
          <cell r="F5590">
            <v>32320</v>
          </cell>
          <cell r="G5590">
            <v>530184</v>
          </cell>
          <cell r="H5590">
            <v>653455</v>
          </cell>
        </row>
        <row r="5591">
          <cell r="B5591" t="str">
            <v>AG.51121</v>
          </cell>
          <cell r="C5591" t="str">
            <v>Laép toå hôïp daàm daøn caàu theùp laép haãng töøng thanh</v>
          </cell>
          <cell r="D5591" t="str">
            <v>taán</v>
          </cell>
          <cell r="E5591">
            <v>1</v>
          </cell>
          <cell r="F5591">
            <v>32320</v>
          </cell>
          <cell r="G5591">
            <v>852906</v>
          </cell>
          <cell r="H5591">
            <v>1184270</v>
          </cell>
        </row>
        <row r="5592">
          <cell r="B5592" t="str">
            <v>AG.52111</v>
          </cell>
          <cell r="C5592" t="str">
            <v>Lao daàm BT, chieàu daøi daàm&lt;=30 m</v>
          </cell>
          <cell r="D5592" t="str">
            <v>1m daàm</v>
          </cell>
          <cell r="E5592">
            <v>1</v>
          </cell>
          <cell r="F5592">
            <v>36771</v>
          </cell>
          <cell r="G5592">
            <v>272930</v>
          </cell>
          <cell r="H5592">
            <v>318172</v>
          </cell>
        </row>
        <row r="5593">
          <cell r="B5593" t="str">
            <v>AG.52121</v>
          </cell>
          <cell r="C5593" t="str">
            <v>Lao daàm BT, chieàu daøi daàm &gt;30 ñeán &lt;=35 m</v>
          </cell>
          <cell r="D5593" t="str">
            <v>1m daàm</v>
          </cell>
          <cell r="E5593">
            <v>1</v>
          </cell>
          <cell r="F5593">
            <v>21184</v>
          </cell>
          <cell r="G5593">
            <v>216684</v>
          </cell>
          <cell r="H5593">
            <v>269511</v>
          </cell>
        </row>
        <row r="5594">
          <cell r="B5594" t="str">
            <v>AG.52131</v>
          </cell>
          <cell r="C5594" t="str">
            <v>Lao daàm BT chieàu daøi daàm&gt; 35 m</v>
          </cell>
          <cell r="D5594" t="str">
            <v>1m daàm</v>
          </cell>
          <cell r="E5594">
            <v>1</v>
          </cell>
          <cell r="F5594">
            <v>17971</v>
          </cell>
          <cell r="G5594">
            <v>178880</v>
          </cell>
          <cell r="H5594">
            <v>224592</v>
          </cell>
        </row>
        <row r="5595">
          <cell r="B5595" t="str">
            <v>AG.52211</v>
          </cell>
          <cell r="C5595" t="str">
            <v>Lao laép heä daàm daøn caàu theùp, chieàu daøi heä daàm daøn &lt;=40 m</v>
          </cell>
          <cell r="D5595" t="str">
            <v>1m caàu</v>
          </cell>
          <cell r="E5595">
            <v>1</v>
          </cell>
          <cell r="F5595">
            <v>310384</v>
          </cell>
          <cell r="G5595">
            <v>1254000</v>
          </cell>
          <cell r="H5595">
            <v>505332</v>
          </cell>
        </row>
        <row r="5596">
          <cell r="B5596" t="str">
            <v>AG.52221</v>
          </cell>
          <cell r="C5596" t="str">
            <v>Lao laép heä daàm daøn caàu theùp, chieàu daøi heä daàm daøn &gt;40 ñeán &lt;=55 m</v>
          </cell>
          <cell r="D5596" t="str">
            <v>1m caàu</v>
          </cell>
          <cell r="E5596">
            <v>1</v>
          </cell>
          <cell r="F5596">
            <v>220803</v>
          </cell>
          <cell r="G5596">
            <v>1175630</v>
          </cell>
          <cell r="H5596">
            <v>475387</v>
          </cell>
        </row>
        <row r="5597">
          <cell r="B5597" t="str">
            <v>AG.52231</v>
          </cell>
          <cell r="C5597" t="str">
            <v>Lao laép heä daàm daøn caàu theùp chieàu daøi, heä daàm daøn &gt;55 m</v>
          </cell>
          <cell r="D5597" t="str">
            <v>1m caàu</v>
          </cell>
          <cell r="E5597">
            <v>1</v>
          </cell>
          <cell r="F5597">
            <v>184360</v>
          </cell>
          <cell r="G5597">
            <v>1097250</v>
          </cell>
          <cell r="H5597">
            <v>419239</v>
          </cell>
        </row>
        <row r="5598">
          <cell r="B5598" t="str">
            <v>AG.52311</v>
          </cell>
          <cell r="C5598" t="str">
            <v>Laép caáu kieän BT coát theùp caàu caûn, taám baûn troïng löôïng &lt;=10 taán</v>
          </cell>
          <cell r="D5598" t="str">
            <v>caùi</v>
          </cell>
          <cell r="E5598">
            <v>1</v>
          </cell>
          <cell r="F5598">
            <v>13000</v>
          </cell>
          <cell r="G5598">
            <v>100881</v>
          </cell>
          <cell r="H5598">
            <v>163799</v>
          </cell>
        </row>
        <row r="5599">
          <cell r="B5599" t="str">
            <v>AG.52312</v>
          </cell>
          <cell r="C5599" t="str">
            <v>Laép caáu kieän BT coát theùp caàu caûng, taám baûn troïng löôïng &gt;10 ñeán &lt;=15 taán</v>
          </cell>
          <cell r="D5599" t="str">
            <v>caùi</v>
          </cell>
          <cell r="E5599">
            <v>1</v>
          </cell>
          <cell r="F5599">
            <v>13000</v>
          </cell>
          <cell r="G5599">
            <v>200271</v>
          </cell>
          <cell r="H5599">
            <v>211120</v>
          </cell>
        </row>
        <row r="5600">
          <cell r="B5600" t="str">
            <v>AG.52313</v>
          </cell>
          <cell r="C5600" t="str">
            <v>Laép caáu kieän BT coát theùp caàu caûng, taám baûn troïng löôïng &gt;15 taán</v>
          </cell>
          <cell r="D5600" t="str">
            <v>caùi</v>
          </cell>
          <cell r="E5600">
            <v>1</v>
          </cell>
          <cell r="F5600">
            <v>26000</v>
          </cell>
          <cell r="G5600">
            <v>401039</v>
          </cell>
          <cell r="H5600">
            <v>285518</v>
          </cell>
        </row>
        <row r="5601">
          <cell r="B5601" t="str">
            <v>AG.52321</v>
          </cell>
          <cell r="C5601" t="str">
            <v>Laép caáu kieän BT coát theùp caàu caûng, daàm troïng löôïng &lt;=15 taán</v>
          </cell>
          <cell r="D5601" t="str">
            <v>caùi</v>
          </cell>
          <cell r="E5601">
            <v>1</v>
          </cell>
          <cell r="F5601">
            <v>11500</v>
          </cell>
          <cell r="G5601">
            <v>200271</v>
          </cell>
          <cell r="H5601">
            <v>605561</v>
          </cell>
        </row>
        <row r="5602">
          <cell r="B5602" t="str">
            <v>AG.52322</v>
          </cell>
          <cell r="C5602" t="str">
            <v>Laép caáu kieän BT coát theùp caàu caûn, daàm troïng löôïng &gt;15 taán</v>
          </cell>
          <cell r="D5602" t="str">
            <v>caùi</v>
          </cell>
          <cell r="E5602">
            <v>1</v>
          </cell>
          <cell r="F5602">
            <v>24500</v>
          </cell>
          <cell r="G5602">
            <v>401039</v>
          </cell>
          <cell r="H5602">
            <v>858458</v>
          </cell>
        </row>
        <row r="5603">
          <cell r="B5603" t="str">
            <v>AG.52331</v>
          </cell>
          <cell r="C5603" t="str">
            <v>Laép caáu kieän BT coát theùp caàu caûng, voøi voi troïng löôïng &lt;=10 taán</v>
          </cell>
          <cell r="D5603" t="str">
            <v>caùi</v>
          </cell>
          <cell r="E5603">
            <v>1</v>
          </cell>
          <cell r="F5603">
            <v>29250</v>
          </cell>
          <cell r="G5603">
            <v>266365</v>
          </cell>
          <cell r="H5603">
            <v>252374</v>
          </cell>
        </row>
        <row r="5604">
          <cell r="B5604" t="str">
            <v>AG.52332</v>
          </cell>
          <cell r="C5604" t="str">
            <v>Laép caáu kieän BT coát theùp caàu caûng, voøi voi troïng löôïng &gt;10 taán</v>
          </cell>
          <cell r="D5604" t="str">
            <v>caùi</v>
          </cell>
          <cell r="E5604">
            <v>1</v>
          </cell>
          <cell r="F5604">
            <v>39000</v>
          </cell>
          <cell r="G5604">
            <v>401039</v>
          </cell>
          <cell r="H5604">
            <v>371194</v>
          </cell>
        </row>
        <row r="5605">
          <cell r="B5605" t="str">
            <v>AG.53111</v>
          </cell>
          <cell r="C5605" t="str">
            <v>Di chuyeån daàm caàu, chieàu daøi daàm &lt;=30m</v>
          </cell>
          <cell r="D5605" t="str">
            <v>daàm</v>
          </cell>
          <cell r="E5605">
            <v>1</v>
          </cell>
          <cell r="F5605">
            <v>94500</v>
          </cell>
          <cell r="G5605">
            <v>594729</v>
          </cell>
        </row>
        <row r="5606">
          <cell r="B5606" t="str">
            <v>AG.53121</v>
          </cell>
          <cell r="C5606" t="str">
            <v>Di chuyeån daàm caàu, chieàu daøi daàm &gt;30 ñeán &lt;=35m</v>
          </cell>
          <cell r="D5606" t="str">
            <v>daàm</v>
          </cell>
          <cell r="E5606">
            <v>1</v>
          </cell>
          <cell r="F5606">
            <v>108928</v>
          </cell>
          <cell r="G5606">
            <v>654202</v>
          </cell>
        </row>
        <row r="5607">
          <cell r="B5607" t="str">
            <v>AG.53131</v>
          </cell>
          <cell r="C5607" t="str">
            <v>Di chuyeån daàm caàu, chieàu daøi daàm &gt;35m</v>
          </cell>
          <cell r="D5607" t="str">
            <v>daàm</v>
          </cell>
          <cell r="E5607">
            <v>1</v>
          </cell>
          <cell r="F5607">
            <v>126080</v>
          </cell>
          <cell r="G5607">
            <v>719668</v>
          </cell>
        </row>
        <row r="5608">
          <cell r="B5608" t="str">
            <v>AG.53211</v>
          </cell>
          <cell r="C5608" t="str">
            <v>Naâng haï daàm caàu chieàu daøi daàm &lt; = 30 m</v>
          </cell>
          <cell r="D5608" t="str">
            <v>daàm</v>
          </cell>
          <cell r="E5608">
            <v>1</v>
          </cell>
          <cell r="F5608">
            <v>188620</v>
          </cell>
          <cell r="G5608">
            <v>733038</v>
          </cell>
        </row>
        <row r="5609">
          <cell r="B5609" t="str">
            <v>AG.53221</v>
          </cell>
          <cell r="C5609" t="str">
            <v>Naâng haï daàm caàu chieàu daøi daàm &gt;30 ñeán &lt; =35 m</v>
          </cell>
          <cell r="D5609" t="str">
            <v>daàm</v>
          </cell>
          <cell r="E5609">
            <v>1</v>
          </cell>
          <cell r="F5609">
            <v>217840</v>
          </cell>
          <cell r="G5609">
            <v>852906</v>
          </cell>
        </row>
        <row r="5610">
          <cell r="B5610" t="str">
            <v>AG.53231</v>
          </cell>
          <cell r="C5610" t="str">
            <v>Naâng haï daàm caàu chieàu daøi daàm &gt; 35 m</v>
          </cell>
          <cell r="D5610" t="str">
            <v>daàm</v>
          </cell>
          <cell r="E5610">
            <v>1</v>
          </cell>
          <cell r="F5610">
            <v>252840</v>
          </cell>
          <cell r="G5610">
            <v>986604</v>
          </cell>
        </row>
        <row r="5611">
          <cell r="C5611" t="str">
            <v/>
          </cell>
        </row>
        <row r="5612">
          <cell r="C5612" t="str">
            <v/>
          </cell>
        </row>
        <row r="5614">
          <cell r="B5614" t="str">
            <v>AH.11111</v>
          </cell>
          <cell r="C5614" t="str">
            <v>Vì keøo maùi ngoùi khaåu ñoä &lt;= 6,9m</v>
          </cell>
          <cell r="D5614" t="str">
            <v>m³</v>
          </cell>
          <cell r="E5614">
            <v>1</v>
          </cell>
          <cell r="F5614">
            <v>6081000</v>
          </cell>
          <cell r="G5614">
            <v>320077</v>
          </cell>
        </row>
        <row r="5615">
          <cell r="B5615" t="str">
            <v>AH.11121</v>
          </cell>
          <cell r="C5615" t="str">
            <v>Vì keøo maùi ngoùi khaåu ñoä &lt;= 8, 1m</v>
          </cell>
          <cell r="D5615" t="str">
            <v>m³</v>
          </cell>
          <cell r="E5615">
            <v>1</v>
          </cell>
          <cell r="F5615">
            <v>6027600</v>
          </cell>
          <cell r="G5615">
            <v>411246</v>
          </cell>
        </row>
        <row r="5616">
          <cell r="B5616" t="str">
            <v>AH.11131</v>
          </cell>
          <cell r="C5616" t="str">
            <v>Vì keøo maùi ngoùi khaåu ñoä &lt;= 9m</v>
          </cell>
          <cell r="D5616" t="str">
            <v>m³</v>
          </cell>
          <cell r="E5616">
            <v>1</v>
          </cell>
          <cell r="F5616">
            <v>6058480</v>
          </cell>
          <cell r="G5616">
            <v>422692</v>
          </cell>
        </row>
        <row r="5617">
          <cell r="B5617" t="str">
            <v>AH.11141</v>
          </cell>
          <cell r="C5617" t="str">
            <v>Vì keøo maùi ngoùi khaåu ñoä &gt; 9m</v>
          </cell>
          <cell r="D5617" t="str">
            <v>m³</v>
          </cell>
          <cell r="E5617">
            <v>1</v>
          </cell>
          <cell r="F5617">
            <v>5891200</v>
          </cell>
          <cell r="G5617">
            <v>460975</v>
          </cell>
        </row>
        <row r="5618">
          <cell r="B5618" t="str">
            <v>AH.11211</v>
          </cell>
          <cell r="C5618" t="str">
            <v>Vì keøo maùi Þbroâ xi maêng khaåu ñoä &lt;= 4m</v>
          </cell>
          <cell r="D5618" t="str">
            <v>m³</v>
          </cell>
          <cell r="E5618">
            <v>1</v>
          </cell>
          <cell r="F5618">
            <v>6080080</v>
          </cell>
          <cell r="G5618">
            <v>333101</v>
          </cell>
        </row>
        <row r="5619">
          <cell r="B5619" t="str">
            <v>AH.11221</v>
          </cell>
          <cell r="C5619" t="str">
            <v>Vì keøo maùi Þbroâ xi maêng khaåu ñoä &lt;= 5, 7m</v>
          </cell>
          <cell r="D5619" t="str">
            <v>m³</v>
          </cell>
          <cell r="E5619">
            <v>1</v>
          </cell>
          <cell r="F5619">
            <v>6058450</v>
          </cell>
          <cell r="G5619">
            <v>356387</v>
          </cell>
        </row>
        <row r="5620">
          <cell r="B5620" t="str">
            <v>AH.11231</v>
          </cell>
          <cell r="C5620" t="str">
            <v>Vì keøo maùi Þbroâ xi maêng khaåu ñoä &lt;= 6, 9m</v>
          </cell>
          <cell r="D5620" t="str">
            <v>m³</v>
          </cell>
          <cell r="E5620">
            <v>1</v>
          </cell>
          <cell r="F5620">
            <v>5920760</v>
          </cell>
          <cell r="G5620">
            <v>385198</v>
          </cell>
        </row>
        <row r="5621">
          <cell r="B5621" t="str">
            <v>AH.11241</v>
          </cell>
          <cell r="C5621" t="str">
            <v>Vì keøo maùi Þbroâ xi maêng khaåu ñoä &lt;= 8, 1m</v>
          </cell>
          <cell r="D5621" t="str">
            <v>m³</v>
          </cell>
          <cell r="E5621">
            <v>1</v>
          </cell>
          <cell r="F5621">
            <v>5934030</v>
          </cell>
          <cell r="G5621">
            <v>419534</v>
          </cell>
        </row>
        <row r="5622">
          <cell r="B5622" t="str">
            <v>AH.11251</v>
          </cell>
          <cell r="C5622" t="str">
            <v>Vì keøo maùi Þbroâ xi maêng khaåu ñoä &lt;= 9m</v>
          </cell>
          <cell r="D5622" t="str">
            <v>m³</v>
          </cell>
          <cell r="E5622">
            <v>1</v>
          </cell>
          <cell r="F5622">
            <v>6043740</v>
          </cell>
          <cell r="G5622">
            <v>423876</v>
          </cell>
        </row>
        <row r="5623">
          <cell r="B5623" t="str">
            <v>AH.11261</v>
          </cell>
          <cell r="C5623" t="str">
            <v>Vì keøo maùi Þbroâ xi maêng khaåu ñoä &gt; 9m</v>
          </cell>
          <cell r="D5623" t="str">
            <v>m³</v>
          </cell>
          <cell r="E5623">
            <v>1</v>
          </cell>
          <cell r="F5623">
            <v>6078300</v>
          </cell>
          <cell r="G5623">
            <v>455449</v>
          </cell>
        </row>
        <row r="5624">
          <cell r="B5624" t="str">
            <v>AH.11311</v>
          </cell>
          <cell r="C5624" t="str">
            <v>Vì keøo hoãn hôïp goã maùi ngoùi khaåu ñoä &lt;=8, 1m</v>
          </cell>
          <cell r="D5624" t="str">
            <v>m³</v>
          </cell>
          <cell r="E5624">
            <v>1</v>
          </cell>
          <cell r="F5624">
            <v>6021190</v>
          </cell>
          <cell r="G5624">
            <v>400195</v>
          </cell>
        </row>
        <row r="5625">
          <cell r="B5625" t="str">
            <v>AH.11321</v>
          </cell>
          <cell r="C5625" t="str">
            <v>Vì keøo hoãn hôïp goã maùi ngoùi khaåu ñoä &lt;=9m</v>
          </cell>
          <cell r="D5625" t="str">
            <v>m³</v>
          </cell>
          <cell r="E5625">
            <v>1</v>
          </cell>
          <cell r="F5625">
            <v>6268000</v>
          </cell>
          <cell r="G5625">
            <v>407299</v>
          </cell>
        </row>
        <row r="5626">
          <cell r="B5626" t="str">
            <v>AH.11331</v>
          </cell>
          <cell r="C5626" t="str">
            <v>Vì keøo hoãn hôïp goã maùi ngoùi khaåu ñoä &gt; 9m</v>
          </cell>
          <cell r="D5626" t="str">
            <v>m³</v>
          </cell>
          <cell r="E5626">
            <v>1</v>
          </cell>
          <cell r="F5626">
            <v>5941000</v>
          </cell>
          <cell r="G5626">
            <v>430190</v>
          </cell>
        </row>
        <row r="5627">
          <cell r="B5627" t="str">
            <v>AH.11411</v>
          </cell>
          <cell r="C5627" t="str">
            <v>Vì keøo hoãn hôïp goã saét troøn maùi Þbroâ xi maêng khaåu ñoä &lt;= 8, 1m</v>
          </cell>
          <cell r="D5627" t="str">
            <v>m³</v>
          </cell>
          <cell r="E5627">
            <v>1</v>
          </cell>
          <cell r="F5627">
            <v>6063600</v>
          </cell>
          <cell r="G5627">
            <v>382435</v>
          </cell>
        </row>
        <row r="5628">
          <cell r="B5628" t="str">
            <v>AH.11421</v>
          </cell>
          <cell r="C5628" t="str">
            <v>Vì keøo hoãn hôïp goã saét troøn maùi Þbroâ xi maêng khaåu ñoä &lt;= 9m</v>
          </cell>
          <cell r="D5628" t="str">
            <v>m³</v>
          </cell>
          <cell r="E5628">
            <v>1</v>
          </cell>
          <cell r="F5628">
            <v>6026700</v>
          </cell>
          <cell r="G5628">
            <v>397038</v>
          </cell>
        </row>
        <row r="5629">
          <cell r="B5629" t="str">
            <v>AH.11431</v>
          </cell>
          <cell r="C5629" t="str">
            <v>Vì keøo hoãn hôïp goã saét troøn maùi Þbroâ xi maêng khaåu ñoä &gt; 9m</v>
          </cell>
          <cell r="D5629" t="str">
            <v>m³</v>
          </cell>
          <cell r="E5629">
            <v>1</v>
          </cell>
          <cell r="F5629">
            <v>6205990</v>
          </cell>
          <cell r="G5629">
            <v>473209</v>
          </cell>
        </row>
        <row r="5630">
          <cell r="B5630" t="str">
            <v>AH.12111</v>
          </cell>
          <cell r="C5630" t="str">
            <v>Giaèng vì keøo khaåu ñoä theo thanh ñöùng gian giöõa</v>
          </cell>
          <cell r="D5630" t="str">
            <v>1m³ caáu kieän</v>
          </cell>
          <cell r="E5630">
            <v>1</v>
          </cell>
          <cell r="F5630">
            <v>5882040</v>
          </cell>
          <cell r="G5630">
            <v>399406</v>
          </cell>
        </row>
        <row r="5631">
          <cell r="B5631" t="str">
            <v>AH.12121</v>
          </cell>
          <cell r="C5631" t="str">
            <v>Giaèng vì keøo khaåu ñoä theo thanh ñöùng gian ñaàu hoài</v>
          </cell>
          <cell r="D5631" t="str">
            <v>1m³ caáu kieän</v>
          </cell>
          <cell r="E5631">
            <v>1</v>
          </cell>
          <cell r="F5631">
            <v>5988000</v>
          </cell>
          <cell r="G5631">
            <v>393091</v>
          </cell>
        </row>
        <row r="5632">
          <cell r="B5632" t="str">
            <v>AH.12211</v>
          </cell>
          <cell r="C5632" t="str">
            <v>Gaèng vì keøo goã maùi naèm nghieâng theo maùi gian giöõa &lt;= 8,1m</v>
          </cell>
          <cell r="D5632" t="str">
            <v>m³</v>
          </cell>
          <cell r="E5632">
            <v>1</v>
          </cell>
          <cell r="F5632">
            <v>6071750</v>
          </cell>
          <cell r="G5632">
            <v>452292</v>
          </cell>
        </row>
        <row r="5633">
          <cell r="B5633" t="str">
            <v>AH.12212</v>
          </cell>
          <cell r="C5633" t="str">
            <v>Giaèng vì keøo goã maùi naèm nghieâng theo maùi gian giöõa khaåu ñoä &lt;=9m</v>
          </cell>
          <cell r="D5633" t="str">
            <v>m³</v>
          </cell>
          <cell r="E5633">
            <v>1</v>
          </cell>
          <cell r="F5633">
            <v>6050000</v>
          </cell>
          <cell r="G5633">
            <v>442030</v>
          </cell>
        </row>
        <row r="5634">
          <cell r="B5634" t="str">
            <v>AH.12213</v>
          </cell>
          <cell r="C5634" t="str">
            <v>Giaèng vì keøo goã maùi naèm nghieâng theo maùi gian giöõa khaåu ñoä &gt;9m</v>
          </cell>
          <cell r="D5634" t="str">
            <v>m³</v>
          </cell>
          <cell r="E5634">
            <v>1</v>
          </cell>
          <cell r="F5634">
            <v>5960000</v>
          </cell>
          <cell r="G5634">
            <v>374542</v>
          </cell>
        </row>
        <row r="5635">
          <cell r="B5635" t="str">
            <v>AH.12221</v>
          </cell>
          <cell r="C5635" t="str">
            <v>Giaèng vì keøo goã maùi naèm nghieâng theo maùi gian ñaàu hoài khaåu ñoä &lt;=8, 1m</v>
          </cell>
          <cell r="D5635" t="str">
            <v>m³</v>
          </cell>
          <cell r="E5635">
            <v>1</v>
          </cell>
          <cell r="F5635">
            <v>6077500</v>
          </cell>
          <cell r="G5635">
            <v>449134</v>
          </cell>
        </row>
        <row r="5636">
          <cell r="B5636" t="str">
            <v>AH.12222</v>
          </cell>
          <cell r="C5636" t="str">
            <v>Giaèng vì keøo goã maùi naèm nghieâng theo maùi gian ñaàu hoài khaåu ñoä &lt;=9m</v>
          </cell>
          <cell r="D5636" t="str">
            <v>m³</v>
          </cell>
          <cell r="E5636">
            <v>1</v>
          </cell>
          <cell r="F5636">
            <v>6050000</v>
          </cell>
          <cell r="G5636">
            <v>449134</v>
          </cell>
        </row>
        <row r="5637">
          <cell r="B5637" t="str">
            <v>AH.12223</v>
          </cell>
          <cell r="C5637" t="str">
            <v>Giaèng vì keøo goã maùi naèm nghieâng theo maùi gian ñaàu hoài khaåu ñoä &gt;9m</v>
          </cell>
          <cell r="D5637" t="str">
            <v>m³</v>
          </cell>
          <cell r="E5637">
            <v>1</v>
          </cell>
          <cell r="F5637">
            <v>6006250</v>
          </cell>
          <cell r="G5637">
            <v>439268</v>
          </cell>
        </row>
        <row r="5638">
          <cell r="B5638" t="str">
            <v>AH.12311</v>
          </cell>
          <cell r="C5638" t="str">
            <v>Giaèng keøo saét troøn khaåu ñoä &lt;=15m</v>
          </cell>
          <cell r="D5638" t="str">
            <v>taán</v>
          </cell>
          <cell r="E5638">
            <v>1</v>
          </cell>
          <cell r="F5638">
            <v>11204000</v>
          </cell>
          <cell r="G5638">
            <v>1425940</v>
          </cell>
        </row>
        <row r="5639">
          <cell r="B5639" t="str">
            <v>AH.13111</v>
          </cell>
          <cell r="C5639" t="str">
            <v>Xaø goà maùi thaúng</v>
          </cell>
          <cell r="D5639" t="str">
            <v>m³</v>
          </cell>
          <cell r="E5639">
            <v>1</v>
          </cell>
          <cell r="F5639">
            <v>5516050</v>
          </cell>
          <cell r="G5639">
            <v>156684</v>
          </cell>
        </row>
        <row r="5640">
          <cell r="B5640" t="str">
            <v>AH.13121</v>
          </cell>
          <cell r="C5640" t="str">
            <v>Xaø goà maùi noái, maùi goùc</v>
          </cell>
          <cell r="D5640" t="str">
            <v>m³</v>
          </cell>
          <cell r="E5640">
            <v>1</v>
          </cell>
          <cell r="F5640">
            <v>5516050</v>
          </cell>
          <cell r="G5640">
            <v>167735</v>
          </cell>
        </row>
        <row r="5641">
          <cell r="B5641" t="str">
            <v>AH.13131</v>
          </cell>
          <cell r="C5641" t="str">
            <v>Caàu phong</v>
          </cell>
          <cell r="D5641" t="str">
            <v>m³</v>
          </cell>
          <cell r="E5641">
            <v>1</v>
          </cell>
          <cell r="F5641">
            <v>5513600</v>
          </cell>
          <cell r="G5641">
            <v>152737</v>
          </cell>
        </row>
        <row r="5642">
          <cell r="B5642" t="str">
            <v>AH.21111</v>
          </cell>
          <cell r="C5642" t="str">
            <v>Saûn xuaát laép döïng daàm goã, chieàu daøi caàu&lt;=6m</v>
          </cell>
          <cell r="D5642" t="str">
            <v>m³</v>
          </cell>
          <cell r="E5642">
            <v>1</v>
          </cell>
          <cell r="F5642">
            <v>5761940</v>
          </cell>
          <cell r="G5642">
            <v>83670</v>
          </cell>
          <cell r="H5642">
            <v>39003</v>
          </cell>
        </row>
        <row r="5643">
          <cell r="B5643" t="str">
            <v>AH.21121</v>
          </cell>
          <cell r="C5643" t="str">
            <v>Saûn xuaát laép döïng daàm goã, chieàu daøi caàu&lt;=9m</v>
          </cell>
          <cell r="D5643" t="str">
            <v>m³</v>
          </cell>
          <cell r="E5643">
            <v>1</v>
          </cell>
          <cell r="F5643">
            <v>5763770</v>
          </cell>
          <cell r="G5643">
            <v>91958</v>
          </cell>
          <cell r="H5643">
            <v>47004</v>
          </cell>
        </row>
        <row r="5644">
          <cell r="B5644" t="str">
            <v>AH.21131</v>
          </cell>
          <cell r="C5644" t="str">
            <v>Saûn xuaát laép döïng daàm goã, chieàu daøi caàu&gt;9m</v>
          </cell>
          <cell r="D5644" t="str">
            <v>m³</v>
          </cell>
          <cell r="E5644">
            <v>1</v>
          </cell>
          <cell r="F5644">
            <v>5763770</v>
          </cell>
          <cell r="G5644">
            <v>101036</v>
          </cell>
          <cell r="H5644">
            <v>60005</v>
          </cell>
        </row>
        <row r="5645">
          <cell r="B5645" t="str">
            <v>AH.21211</v>
          </cell>
          <cell r="C5645" t="str">
            <v>Saûn xuaát laép döïng caùc keát caáu goã maët caàu loaïi lan can</v>
          </cell>
          <cell r="D5645" t="str">
            <v>m³</v>
          </cell>
          <cell r="E5645">
            <v>1</v>
          </cell>
          <cell r="F5645">
            <v>5921140</v>
          </cell>
          <cell r="G5645">
            <v>462553</v>
          </cell>
        </row>
        <row r="5646">
          <cell r="B5646" t="str">
            <v>AH.21221</v>
          </cell>
          <cell r="C5646" t="str">
            <v>Saûn xuaát laép döïng caùc keát caáu goã maët caàu loaïi goã ngang maët caàu</v>
          </cell>
          <cell r="D5646" t="str">
            <v>m³</v>
          </cell>
          <cell r="E5646">
            <v>1</v>
          </cell>
          <cell r="F5646">
            <v>5756880</v>
          </cell>
          <cell r="G5646">
            <v>149185</v>
          </cell>
        </row>
        <row r="5647">
          <cell r="B5647" t="str">
            <v>AH.21231</v>
          </cell>
          <cell r="C5647" t="str">
            <v>Saûn xuaát laép döïng caùc keát caáu goã maët caàu loaïi goã baêng laên</v>
          </cell>
          <cell r="D5647" t="str">
            <v>m³</v>
          </cell>
          <cell r="E5647">
            <v>1</v>
          </cell>
          <cell r="F5647">
            <v>5934770</v>
          </cell>
          <cell r="G5647">
            <v>204439</v>
          </cell>
        </row>
        <row r="5648">
          <cell r="B5648" t="str">
            <v>AH.21241</v>
          </cell>
          <cell r="C5648" t="str">
            <v>Saûn xuaát laép döïng caùc keát caáu goã maët caàu loaïi goã ñaø chaén baùnh xe</v>
          </cell>
          <cell r="D5648" t="str">
            <v>m³</v>
          </cell>
          <cell r="E5648">
            <v>1</v>
          </cell>
          <cell r="F5648">
            <v>5744400</v>
          </cell>
          <cell r="G5648">
            <v>364675</v>
          </cell>
        </row>
        <row r="5649">
          <cell r="B5649" t="str">
            <v>AH.31111</v>
          </cell>
          <cell r="C5649" t="str">
            <v>Laép döïng khuoân cöûa ñôn VXM caùt mòn maùc 75, moâ ñun ñoä lôùn caùt Ml=15-20, xi maêng PC30</v>
          </cell>
          <cell r="D5649" t="str">
            <v>m</v>
          </cell>
          <cell r="E5649">
            <v>1</v>
          </cell>
          <cell r="F5649">
            <v>5114</v>
          </cell>
          <cell r="G5649">
            <v>5920</v>
          </cell>
        </row>
        <row r="5650">
          <cell r="B5650" t="str">
            <v>AH.31211</v>
          </cell>
          <cell r="C5650" t="str">
            <v>Laép döïng khuoân cöûa keùp VXM caùt mòn maùc 75, moâ ñun ñoä lôùn caùt Ml=15-20, xi maêng PC30</v>
          </cell>
          <cell r="D5650" t="str">
            <v>m</v>
          </cell>
          <cell r="E5650">
            <v>1</v>
          </cell>
          <cell r="F5650">
            <v>9454</v>
          </cell>
          <cell r="G5650">
            <v>8880</v>
          </cell>
        </row>
        <row r="5651">
          <cell r="B5651" t="str">
            <v>AH.32111</v>
          </cell>
          <cell r="C5651" t="str">
            <v>Laép cöûa vaøo khuoân</v>
          </cell>
          <cell r="D5651" t="str">
            <v>m²</v>
          </cell>
          <cell r="E5651">
            <v>1</v>
          </cell>
          <cell r="G5651">
            <v>9867</v>
          </cell>
        </row>
        <row r="5652">
          <cell r="B5652" t="str">
            <v>AH.32211</v>
          </cell>
          <cell r="C5652" t="str">
            <v>Laép döïng cöûa khoâng coù khuoân VXM caùt mòn maùc 75, moâ ñun ñoä lôùn caùt Ml=15-20, xi maêng PC30</v>
          </cell>
          <cell r="D5652" t="str">
            <v>m²</v>
          </cell>
          <cell r="E5652">
            <v>1</v>
          </cell>
          <cell r="F5652">
            <v>3533</v>
          </cell>
          <cell r="G5652">
            <v>15787</v>
          </cell>
        </row>
        <row r="5653">
          <cell r="C5653" t="str">
            <v/>
          </cell>
        </row>
        <row r="5654">
          <cell r="C5654" t="str">
            <v/>
          </cell>
        </row>
        <row r="5656">
          <cell r="B5656" t="str">
            <v>AI.11111</v>
          </cell>
          <cell r="C5656" t="str">
            <v>Saûn xuaát vì keøo theùp hình khaåu ñoä lôùn khaåu ñoä 18 - 24 m</v>
          </cell>
          <cell r="D5656" t="str">
            <v>taán</v>
          </cell>
          <cell r="E5656">
            <v>1</v>
          </cell>
          <cell r="F5656">
            <v>8205980</v>
          </cell>
          <cell r="G5656">
            <v>1384660</v>
          </cell>
          <cell r="H5656">
            <v>706082</v>
          </cell>
        </row>
        <row r="5657">
          <cell r="B5657" t="str">
            <v>AI.11112</v>
          </cell>
          <cell r="C5657" t="str">
            <v>Saûn xuaát vì keøo theùp hình khaåu ñoä lôùn khaåu ñoä &gt;24 ñeán &lt;=36m</v>
          </cell>
          <cell r="D5657" t="str">
            <v>taán</v>
          </cell>
          <cell r="E5657">
            <v>1</v>
          </cell>
          <cell r="F5657">
            <v>8171400</v>
          </cell>
          <cell r="G5657">
            <v>1207090</v>
          </cell>
          <cell r="H5657">
            <v>612438</v>
          </cell>
        </row>
        <row r="5658">
          <cell r="B5658" t="str">
            <v>AI.11113</v>
          </cell>
          <cell r="C5658" t="str">
            <v>Saûn xuaát vì keøo theùp hình khaåu ñoä lôùn khaåu ñoä &gt;36m</v>
          </cell>
          <cell r="D5658" t="str">
            <v>taán</v>
          </cell>
          <cell r="E5658">
            <v>1</v>
          </cell>
          <cell r="F5658">
            <v>8141180</v>
          </cell>
          <cell r="G5658">
            <v>1052170</v>
          </cell>
          <cell r="H5658">
            <v>536798</v>
          </cell>
        </row>
        <row r="5659">
          <cell r="B5659" t="str">
            <v>AI.11121</v>
          </cell>
          <cell r="C5659" t="str">
            <v>Saûn xuaát vì keøo theùp hình khaåu ñoä nhoû &lt; =9m</v>
          </cell>
          <cell r="D5659" t="str">
            <v>taán</v>
          </cell>
          <cell r="E5659">
            <v>1</v>
          </cell>
          <cell r="F5659">
            <v>8344180</v>
          </cell>
          <cell r="G5659">
            <v>1677350</v>
          </cell>
          <cell r="H5659">
            <v>1137250</v>
          </cell>
        </row>
        <row r="5660">
          <cell r="B5660" t="str">
            <v>AI.11122</v>
          </cell>
          <cell r="C5660" t="str">
            <v>Saûn xuaát vì keøo theùp hình khaåu ñoä nhoû &gt;9 ñeán &lt; =12m</v>
          </cell>
          <cell r="D5660" t="str">
            <v>taán</v>
          </cell>
          <cell r="E5660">
            <v>1</v>
          </cell>
          <cell r="F5660">
            <v>8199680</v>
          </cell>
          <cell r="G5660">
            <v>1407390</v>
          </cell>
          <cell r="H5660">
            <v>837632</v>
          </cell>
        </row>
        <row r="5661">
          <cell r="B5661" t="str">
            <v>AI.11123</v>
          </cell>
          <cell r="C5661" t="str">
            <v>Saûn xuaát vì keøo theùp hình khaåu ñoä nhoû &lt; 18 m</v>
          </cell>
          <cell r="D5661" t="str">
            <v>taán</v>
          </cell>
          <cell r="E5661">
            <v>1</v>
          </cell>
          <cell r="F5661">
            <v>8138810</v>
          </cell>
          <cell r="G5661">
            <v>1279520</v>
          </cell>
          <cell r="H5661">
            <v>602186</v>
          </cell>
        </row>
        <row r="5662">
          <cell r="B5662" t="str">
            <v>AI.11131</v>
          </cell>
          <cell r="C5662" t="str">
            <v>Saûn xuaát baèng coät theùp hình</v>
          </cell>
          <cell r="D5662" t="str">
            <v>taán</v>
          </cell>
          <cell r="E5662">
            <v>1</v>
          </cell>
          <cell r="F5662">
            <v>7996590</v>
          </cell>
          <cell r="G5662">
            <v>403864</v>
          </cell>
          <cell r="H5662">
            <v>661391</v>
          </cell>
        </row>
        <row r="5663">
          <cell r="B5663" t="str">
            <v>AI.11132</v>
          </cell>
          <cell r="C5663" t="str">
            <v>Saûn xuaát baèng coät theùp taám</v>
          </cell>
          <cell r="D5663" t="str">
            <v>taán</v>
          </cell>
          <cell r="E5663">
            <v>1</v>
          </cell>
          <cell r="F5663">
            <v>8562440</v>
          </cell>
          <cell r="G5663">
            <v>786472</v>
          </cell>
          <cell r="H5663">
            <v>1210210</v>
          </cell>
        </row>
        <row r="5664">
          <cell r="B5664" t="str">
            <v>AI.11211</v>
          </cell>
          <cell r="C5664" t="str">
            <v>Saûn xuaát giaèng maùi</v>
          </cell>
          <cell r="D5664" t="str">
            <v>taán</v>
          </cell>
          <cell r="E5664">
            <v>1</v>
          </cell>
          <cell r="F5664">
            <v>7981370</v>
          </cell>
          <cell r="G5664">
            <v>572272</v>
          </cell>
          <cell r="H5664">
            <v>104624</v>
          </cell>
        </row>
        <row r="5665">
          <cell r="B5665" t="str">
            <v>AI.11221</v>
          </cell>
          <cell r="C5665" t="str">
            <v>Saûn xuaát xaø goà theùp</v>
          </cell>
          <cell r="D5665" t="str">
            <v>taán</v>
          </cell>
          <cell r="E5665">
            <v>1</v>
          </cell>
          <cell r="F5665">
            <v>7579180</v>
          </cell>
          <cell r="G5665">
            <v>277058</v>
          </cell>
        </row>
        <row r="5666">
          <cell r="B5666" t="str">
            <v>AI.11311</v>
          </cell>
          <cell r="C5666" t="str">
            <v>Saûn xuaát daàm töôøng, daàm döôùi vì keøo</v>
          </cell>
          <cell r="D5666" t="str">
            <v>taán</v>
          </cell>
          <cell r="E5666">
            <v>1</v>
          </cell>
          <cell r="F5666">
            <v>7814060</v>
          </cell>
          <cell r="G5666">
            <v>1169080</v>
          </cell>
          <cell r="H5666">
            <v>590386</v>
          </cell>
        </row>
        <row r="5667">
          <cell r="B5667" t="str">
            <v>AI.11321</v>
          </cell>
          <cell r="C5667" t="str">
            <v>Saûn xuaát daàm maùi</v>
          </cell>
          <cell r="D5667" t="str">
            <v>taán</v>
          </cell>
          <cell r="E5667">
            <v>1</v>
          </cell>
          <cell r="F5667">
            <v>7686430</v>
          </cell>
          <cell r="G5667">
            <v>1067390</v>
          </cell>
          <cell r="H5667">
            <v>500332</v>
          </cell>
        </row>
        <row r="5668">
          <cell r="B5668" t="str">
            <v>AI.11331</v>
          </cell>
          <cell r="C5668" t="str">
            <v>Saûn xuaát daàm caàu truïc</v>
          </cell>
          <cell r="D5668" t="str">
            <v>taán</v>
          </cell>
          <cell r="E5668">
            <v>1</v>
          </cell>
          <cell r="F5668">
            <v>8055590</v>
          </cell>
          <cell r="G5668">
            <v>892309</v>
          </cell>
          <cell r="H5668">
            <v>781681</v>
          </cell>
        </row>
        <row r="5669">
          <cell r="B5669" t="str">
            <v>AI.11411</v>
          </cell>
          <cell r="C5669" t="str">
            <v>Saûn xuaát thang saét</v>
          </cell>
          <cell r="D5669" t="str">
            <v>taán</v>
          </cell>
          <cell r="E5669">
            <v>1</v>
          </cell>
          <cell r="F5669">
            <v>7832430</v>
          </cell>
          <cell r="G5669">
            <v>1168820</v>
          </cell>
          <cell r="H5669">
            <v>794960</v>
          </cell>
        </row>
        <row r="5670">
          <cell r="B5670" t="str">
            <v>AI.11421</v>
          </cell>
          <cell r="C5670" t="str">
            <v>Saûn xuaát lan can</v>
          </cell>
          <cell r="D5670" t="str">
            <v>taán</v>
          </cell>
          <cell r="E5670">
            <v>1</v>
          </cell>
          <cell r="F5670">
            <v>7604700</v>
          </cell>
          <cell r="G5670">
            <v>1451750</v>
          </cell>
          <cell r="H5670">
            <v>585894</v>
          </cell>
        </row>
        <row r="5671">
          <cell r="B5671" t="str">
            <v>AI.11431</v>
          </cell>
          <cell r="C5671" t="str">
            <v>Saûn xuaát cöûa soå trôøi</v>
          </cell>
          <cell r="D5671" t="str">
            <v>taán</v>
          </cell>
          <cell r="E5671">
            <v>1</v>
          </cell>
          <cell r="F5671">
            <v>7597070</v>
          </cell>
          <cell r="G5671">
            <v>1519480</v>
          </cell>
          <cell r="H5671">
            <v>1667230</v>
          </cell>
        </row>
        <row r="5672">
          <cell r="B5672" t="str">
            <v>AI.11511</v>
          </cell>
          <cell r="C5672" t="str">
            <v>Saûn xuaát haøng raøo löôùi theùp</v>
          </cell>
          <cell r="D5672" t="str">
            <v>m²</v>
          </cell>
          <cell r="E5672">
            <v>1</v>
          </cell>
          <cell r="F5672">
            <v>145911</v>
          </cell>
          <cell r="G5672">
            <v>46176</v>
          </cell>
          <cell r="H5672">
            <v>12555</v>
          </cell>
        </row>
        <row r="5673">
          <cell r="B5673" t="str">
            <v>AI.11521</v>
          </cell>
          <cell r="C5673" t="str">
            <v>Saûn xuaát cöûa löôùi theùp</v>
          </cell>
          <cell r="D5673" t="str">
            <v>m²</v>
          </cell>
          <cell r="E5673">
            <v>1</v>
          </cell>
          <cell r="F5673">
            <v>172751</v>
          </cell>
          <cell r="G5673">
            <v>51307</v>
          </cell>
          <cell r="H5673">
            <v>14647</v>
          </cell>
        </row>
        <row r="5674">
          <cell r="B5674" t="str">
            <v>AI.11531</v>
          </cell>
          <cell r="C5674" t="str">
            <v>Saûn xuaát haøng raøo song saét</v>
          </cell>
          <cell r="D5674" t="str">
            <v>m²</v>
          </cell>
          <cell r="E5674">
            <v>1</v>
          </cell>
          <cell r="F5674">
            <v>166066</v>
          </cell>
          <cell r="G5674">
            <v>59201</v>
          </cell>
          <cell r="H5674">
            <v>18832</v>
          </cell>
        </row>
        <row r="5675">
          <cell r="B5675" t="str">
            <v>AI.11541</v>
          </cell>
          <cell r="C5675" t="str">
            <v>Saûn xuaát cöûa song saét</v>
          </cell>
          <cell r="D5675" t="str">
            <v>m²</v>
          </cell>
          <cell r="E5675">
            <v>1</v>
          </cell>
          <cell r="F5675">
            <v>200822</v>
          </cell>
          <cell r="G5675">
            <v>67094</v>
          </cell>
          <cell r="H5675">
            <v>28248</v>
          </cell>
        </row>
        <row r="5676">
          <cell r="B5676" t="str">
            <v>AI.11611</v>
          </cell>
          <cell r="C5676" t="str">
            <v>Saûn xuaát cöûa hoa saét baèng saét vuoâng ñaëc 12 x 12 mm</v>
          </cell>
          <cell r="D5676" t="str">
            <v>taán</v>
          </cell>
          <cell r="E5676">
            <v>1</v>
          </cell>
          <cell r="F5676">
            <v>8786770</v>
          </cell>
          <cell r="G5676">
            <v>1705810</v>
          </cell>
          <cell r="H5676">
            <v>676876</v>
          </cell>
        </row>
        <row r="5677">
          <cell r="B5677" t="str">
            <v>AI.11612</v>
          </cell>
          <cell r="C5677" t="str">
            <v>Saûn xuaát cöûa hoa saét baèng saét vuoâng ñaëc 14 x 14 mm</v>
          </cell>
          <cell r="D5677" t="str">
            <v>taán</v>
          </cell>
          <cell r="E5677">
            <v>1</v>
          </cell>
          <cell r="F5677">
            <v>8758870</v>
          </cell>
          <cell r="G5677">
            <v>1461470</v>
          </cell>
          <cell r="H5677">
            <v>583032</v>
          </cell>
        </row>
        <row r="5678">
          <cell r="B5678" t="str">
            <v>AI.11613</v>
          </cell>
          <cell r="C5678" t="str">
            <v>Saûn xuaát cöûa hoa saét baèng saét vuoâng ñaëc 16 x 16 mm</v>
          </cell>
          <cell r="D5678" t="str">
            <v>taán</v>
          </cell>
          <cell r="E5678">
            <v>1</v>
          </cell>
          <cell r="F5678">
            <v>8737440</v>
          </cell>
          <cell r="G5678">
            <v>1254000</v>
          </cell>
          <cell r="H5678">
            <v>511249</v>
          </cell>
        </row>
        <row r="5679">
          <cell r="B5679" t="str">
            <v>AI.11621</v>
          </cell>
          <cell r="C5679" t="str">
            <v>Saûn xuaát cöûa hoa saét baèng saét vuoâng roãng 12 x 12 mm</v>
          </cell>
          <cell r="D5679" t="str">
            <v>taán</v>
          </cell>
          <cell r="E5679">
            <v>1</v>
          </cell>
          <cell r="F5679">
            <v>9082000</v>
          </cell>
          <cell r="G5679">
            <v>2489560</v>
          </cell>
          <cell r="H5679">
            <v>1697050</v>
          </cell>
        </row>
        <row r="5680">
          <cell r="B5680" t="str">
            <v>AI.11622</v>
          </cell>
          <cell r="C5680" t="str">
            <v>Saûn xuaát cöûa hoa saét baèng saét vuoâng roãng 14 x 14 mm</v>
          </cell>
          <cell r="D5680" t="str">
            <v>taán</v>
          </cell>
          <cell r="E5680">
            <v>1</v>
          </cell>
          <cell r="F5680">
            <v>9014320</v>
          </cell>
          <cell r="G5680">
            <v>2133650</v>
          </cell>
          <cell r="H5680">
            <v>1456000</v>
          </cell>
        </row>
        <row r="5681">
          <cell r="B5681" t="str">
            <v>AI.11623</v>
          </cell>
          <cell r="C5681" t="str">
            <v>Saûn xuaát cöûa hoa saét baèng saét vuoâng roãng 16 x 16 mm</v>
          </cell>
          <cell r="D5681" t="str">
            <v>taán</v>
          </cell>
          <cell r="E5681">
            <v>1</v>
          </cell>
          <cell r="F5681">
            <v>8958810</v>
          </cell>
          <cell r="G5681">
            <v>1828910</v>
          </cell>
          <cell r="H5681">
            <v>1248330</v>
          </cell>
        </row>
        <row r="5682">
          <cell r="B5682" t="str">
            <v>AI.11711</v>
          </cell>
          <cell r="C5682" t="str">
            <v>Saûn xuaát coång saét khung söông baèng saét hoäp, nan baèng saét hoäp loaïi nan 12 x 12 mm</v>
          </cell>
          <cell r="D5682" t="str">
            <v>taán</v>
          </cell>
          <cell r="E5682">
            <v>1</v>
          </cell>
          <cell r="F5682">
            <v>9679060</v>
          </cell>
          <cell r="G5682">
            <v>1791100</v>
          </cell>
          <cell r="H5682">
            <v>1313400</v>
          </cell>
        </row>
        <row r="5683">
          <cell r="B5683" t="str">
            <v>AI.11712</v>
          </cell>
          <cell r="C5683" t="str">
            <v>Saûn xuaát coång saét khung söông baèng saét hoäp, nan baèng saét hoäp loaïi nan 14 x 14 mm</v>
          </cell>
          <cell r="D5683" t="str">
            <v>taán</v>
          </cell>
          <cell r="E5683">
            <v>1</v>
          </cell>
          <cell r="F5683">
            <v>9630920</v>
          </cell>
          <cell r="G5683">
            <v>1534310</v>
          </cell>
          <cell r="H5683">
            <v>1131000</v>
          </cell>
        </row>
        <row r="5684">
          <cell r="B5684" t="str">
            <v>AI.11713</v>
          </cell>
          <cell r="C5684" t="str">
            <v>Saûn xuaát coång saét khung söông baèng saét hoäp, nan baèng saét hoäp loaïi nan 16 x 16 mm</v>
          </cell>
          <cell r="D5684" t="str">
            <v>taán</v>
          </cell>
          <cell r="E5684">
            <v>1</v>
          </cell>
          <cell r="F5684">
            <v>9595110</v>
          </cell>
          <cell r="G5684">
            <v>1316700</v>
          </cell>
          <cell r="H5684">
            <v>996389</v>
          </cell>
        </row>
        <row r="5685">
          <cell r="B5685" t="str">
            <v>AI.11721</v>
          </cell>
          <cell r="C5685" t="str">
            <v>Saûn xuaát coång saét khung xöông baèng saét oáng, nan baèng saét hoäp loaïi nan 12 x 12 mm</v>
          </cell>
          <cell r="D5685" t="str">
            <v>taán</v>
          </cell>
          <cell r="E5685">
            <v>1</v>
          </cell>
          <cell r="F5685">
            <v>9674230</v>
          </cell>
          <cell r="G5685">
            <v>2614040</v>
          </cell>
          <cell r="H5685">
            <v>1112030</v>
          </cell>
        </row>
        <row r="5686">
          <cell r="B5686" t="str">
            <v>AI.11722</v>
          </cell>
          <cell r="C5686" t="str">
            <v>Saûn xuaát coång saét khung xöông baèng saét oáng, nan baèng saét hoäp loaïi nan 14 x 14 mm</v>
          </cell>
          <cell r="D5686" t="str">
            <v>taán</v>
          </cell>
          <cell r="E5686">
            <v>1</v>
          </cell>
          <cell r="F5686">
            <v>9627950</v>
          </cell>
          <cell r="G5686">
            <v>2240150</v>
          </cell>
          <cell r="H5686">
            <v>956025</v>
          </cell>
        </row>
        <row r="5687">
          <cell r="B5687" t="str">
            <v>AI.11723</v>
          </cell>
          <cell r="C5687" t="str">
            <v>Saûn xuaát coång saét khung xöông baèng saét oáng, nan baèng saét hoäp loaïi nan 16 x 16 mm</v>
          </cell>
          <cell r="D5687" t="str">
            <v>taán</v>
          </cell>
          <cell r="E5687">
            <v>1</v>
          </cell>
          <cell r="F5687">
            <v>9592610</v>
          </cell>
          <cell r="G5687">
            <v>1920190</v>
          </cell>
          <cell r="H5687">
            <v>836918</v>
          </cell>
        </row>
        <row r="5688">
          <cell r="B5688" t="str">
            <v>AI.11811</v>
          </cell>
          <cell r="C5688" t="str">
            <v>Saûn xuaát toân löôïn soùng</v>
          </cell>
          <cell r="D5688" t="str">
            <v>m</v>
          </cell>
          <cell r="E5688">
            <v>1</v>
          </cell>
          <cell r="F5688">
            <v>85598</v>
          </cell>
          <cell r="G5688">
            <v>1530</v>
          </cell>
          <cell r="H5688">
            <v>19737</v>
          </cell>
        </row>
        <row r="5689">
          <cell r="B5689" t="str">
            <v>AI.11821</v>
          </cell>
          <cell r="C5689" t="str">
            <v>Saûn xuaát truï ñôõ toân löôïn soùng truï 175m</v>
          </cell>
          <cell r="D5689" t="str">
            <v>caùi</v>
          </cell>
          <cell r="E5689">
            <v>1</v>
          </cell>
          <cell r="F5689">
            <v>257556</v>
          </cell>
          <cell r="G5689">
            <v>2678</v>
          </cell>
          <cell r="H5689">
            <v>17557</v>
          </cell>
        </row>
        <row r="5690">
          <cell r="B5690" t="str">
            <v>AI.11822</v>
          </cell>
          <cell r="C5690" t="str">
            <v>Saûn xuaát truï ñôõ toân löôïn soùng truï 145m</v>
          </cell>
          <cell r="D5690" t="str">
            <v>caùi</v>
          </cell>
          <cell r="E5690">
            <v>1</v>
          </cell>
          <cell r="F5690">
            <v>213404</v>
          </cell>
          <cell r="G5690">
            <v>2338</v>
          </cell>
          <cell r="H5690">
            <v>14631</v>
          </cell>
        </row>
        <row r="5691">
          <cell r="B5691" t="str">
            <v>AI.11911</v>
          </cell>
          <cell r="C5691" t="str">
            <v>Saûn xuaát heä khung daøn</v>
          </cell>
          <cell r="D5691" t="str">
            <v>taán</v>
          </cell>
          <cell r="E5691">
            <v>1</v>
          </cell>
          <cell r="F5691">
            <v>7653240</v>
          </cell>
          <cell r="G5691">
            <v>1126570</v>
          </cell>
          <cell r="H5691">
            <v>792306</v>
          </cell>
        </row>
        <row r="5692">
          <cell r="B5692" t="str">
            <v>AI.11912</v>
          </cell>
          <cell r="C5692" t="str">
            <v>Saûn xuaát heä saøn ñaïo saøn thao taùc</v>
          </cell>
          <cell r="D5692" t="str">
            <v>taán</v>
          </cell>
          <cell r="E5692">
            <v>1</v>
          </cell>
          <cell r="F5692">
            <v>8526740</v>
          </cell>
          <cell r="G5692">
            <v>961196</v>
          </cell>
          <cell r="H5692">
            <v>738585</v>
          </cell>
        </row>
        <row r="5693">
          <cell r="B5693" t="str">
            <v>AI.12111</v>
          </cell>
          <cell r="C5693" t="str">
            <v>Saûn xuaát oáng vaùch</v>
          </cell>
          <cell r="D5693" t="str">
            <v>taán</v>
          </cell>
          <cell r="E5693">
            <v>1</v>
          </cell>
          <cell r="F5693">
            <v>7923960</v>
          </cell>
          <cell r="G5693">
            <v>852906</v>
          </cell>
          <cell r="H5693">
            <v>663154</v>
          </cell>
        </row>
        <row r="5694">
          <cell r="B5694" t="str">
            <v>AI.13111</v>
          </cell>
          <cell r="C5694" t="str">
            <v>Saûn xuaát caáu kieän saét theùp ñaët saün trong BT, khoái löôïng moät keát caáu &lt;=10kg</v>
          </cell>
          <cell r="D5694" t="str">
            <v>taán</v>
          </cell>
          <cell r="E5694">
            <v>1</v>
          </cell>
          <cell r="F5694">
            <v>8861970</v>
          </cell>
          <cell r="G5694">
            <v>1609000</v>
          </cell>
          <cell r="H5694">
            <v>524024</v>
          </cell>
        </row>
        <row r="5695">
          <cell r="B5695" t="str">
            <v>AI.13121</v>
          </cell>
          <cell r="C5695" t="str">
            <v>Saûn xuaát caáu kieän saét theùp ñaët saün trong BT, khoái löôïng moät keát caáu &gt;10 ñeán &lt;=20kg</v>
          </cell>
          <cell r="D5695" t="str">
            <v>taán</v>
          </cell>
          <cell r="E5695">
            <v>1</v>
          </cell>
          <cell r="F5695">
            <v>8742750</v>
          </cell>
          <cell r="G5695">
            <v>1367420</v>
          </cell>
          <cell r="H5695">
            <v>473587</v>
          </cell>
        </row>
        <row r="5696">
          <cell r="B5696" t="str">
            <v>AI.13131</v>
          </cell>
          <cell r="C5696" t="str">
            <v>Saûn xuaát caáu kieän saét theùp ñaët saün trong BT, khoái löôïng moät keát caáu &gt;20 ñeán &lt;=50kg</v>
          </cell>
          <cell r="D5696" t="str">
            <v>taán</v>
          </cell>
          <cell r="E5696">
            <v>1</v>
          </cell>
          <cell r="F5696">
            <v>8399600</v>
          </cell>
          <cell r="G5696">
            <v>1287200</v>
          </cell>
          <cell r="H5696">
            <v>428846</v>
          </cell>
        </row>
        <row r="5697">
          <cell r="B5697" t="str">
            <v>AI.13141</v>
          </cell>
          <cell r="C5697" t="str">
            <v>Saûn xuaát caáu kieän saét theùp ñaët saün trong BT, khoái löôïng moät keát caáu &gt;50 ñeán &lt;=100kg</v>
          </cell>
          <cell r="D5697" t="str">
            <v>taán</v>
          </cell>
          <cell r="E5697">
            <v>1</v>
          </cell>
          <cell r="F5697">
            <v>8259820</v>
          </cell>
          <cell r="G5697">
            <v>1207900</v>
          </cell>
          <cell r="H5697">
            <v>373950</v>
          </cell>
        </row>
        <row r="5698">
          <cell r="B5698" t="str">
            <v>AI.13151</v>
          </cell>
          <cell r="C5698" t="str">
            <v>Saûn xuaát caáu kieän saét theùp ñaët saün trong BT, khoái löôïng moät keát caáu &gt;100kg</v>
          </cell>
          <cell r="D5698" t="str">
            <v>taán</v>
          </cell>
          <cell r="E5698">
            <v>1</v>
          </cell>
          <cell r="F5698">
            <v>8150790</v>
          </cell>
          <cell r="G5698">
            <v>1124910</v>
          </cell>
          <cell r="H5698">
            <v>350024</v>
          </cell>
        </row>
        <row r="5699">
          <cell r="B5699" t="str">
            <v>AI.21111</v>
          </cell>
          <cell r="C5699" t="str">
            <v>Saûn xuaát thanh maù haï, maù thöôïng, thanh ñaàu daøn</v>
          </cell>
          <cell r="D5699" t="str">
            <v>taán</v>
          </cell>
          <cell r="E5699">
            <v>1</v>
          </cell>
          <cell r="F5699">
            <v>8370940</v>
          </cell>
          <cell r="G5699">
            <v>1344450</v>
          </cell>
          <cell r="H5699">
            <v>1164470</v>
          </cell>
        </row>
        <row r="5700">
          <cell r="B5700" t="str">
            <v>AI.21112</v>
          </cell>
          <cell r="C5700" t="str">
            <v>Saûn xuaát baûn nuùt daøn chuû</v>
          </cell>
          <cell r="D5700" t="str">
            <v>taán</v>
          </cell>
          <cell r="E5700">
            <v>1</v>
          </cell>
          <cell r="F5700">
            <v>8639410</v>
          </cell>
          <cell r="G5700">
            <v>1687480</v>
          </cell>
          <cell r="H5700">
            <v>2109060</v>
          </cell>
        </row>
        <row r="5701">
          <cell r="B5701" t="str">
            <v>AI.21121</v>
          </cell>
          <cell r="C5701" t="str">
            <v>Saûn xuaát thanh ñöùng, thanh treo</v>
          </cell>
          <cell r="D5701" t="str">
            <v>taán</v>
          </cell>
          <cell r="E5701">
            <v>1</v>
          </cell>
          <cell r="F5701">
            <v>8406520</v>
          </cell>
          <cell r="G5701">
            <v>1518640</v>
          </cell>
          <cell r="H5701">
            <v>1262740</v>
          </cell>
        </row>
        <row r="5702">
          <cell r="B5702" t="str">
            <v>AI.21122</v>
          </cell>
          <cell r="C5702" t="str">
            <v>Saûn xuaát thanh xieân</v>
          </cell>
          <cell r="D5702" t="str">
            <v>taán</v>
          </cell>
          <cell r="E5702">
            <v>1</v>
          </cell>
          <cell r="F5702">
            <v>8433280</v>
          </cell>
          <cell r="G5702">
            <v>1395810</v>
          </cell>
          <cell r="H5702">
            <v>1311450</v>
          </cell>
        </row>
        <row r="5703">
          <cell r="B5703" t="str">
            <v>AI.21131</v>
          </cell>
          <cell r="C5703" t="str">
            <v>Saûn xuaát heä lieân keát doïc caàuLieân keát doïc treân</v>
          </cell>
          <cell r="D5703" t="str">
            <v>taán</v>
          </cell>
          <cell r="E5703">
            <v>1</v>
          </cell>
          <cell r="F5703">
            <v>8216690</v>
          </cell>
          <cell r="G5703">
            <v>1134520</v>
          </cell>
          <cell r="H5703">
            <v>1264510</v>
          </cell>
        </row>
        <row r="5704">
          <cell r="B5704" t="str">
            <v>AI.21132</v>
          </cell>
          <cell r="C5704" t="str">
            <v>Saûn xuaát heä lieân keát doïc caàuLieân keát doïc döôùi</v>
          </cell>
          <cell r="D5704" t="str">
            <v>taán</v>
          </cell>
          <cell r="E5704">
            <v>1</v>
          </cell>
          <cell r="F5704">
            <v>8248090</v>
          </cell>
          <cell r="G5704">
            <v>1088060</v>
          </cell>
          <cell r="H5704">
            <v>1191700</v>
          </cell>
        </row>
        <row r="5705">
          <cell r="B5705" t="str">
            <v>AI.21141</v>
          </cell>
          <cell r="C5705" t="str">
            <v>Saûn xuaát daàm doïc</v>
          </cell>
          <cell r="D5705" t="str">
            <v>taán</v>
          </cell>
          <cell r="E5705">
            <v>1</v>
          </cell>
          <cell r="F5705">
            <v>8436710</v>
          </cell>
          <cell r="G5705">
            <v>1348910</v>
          </cell>
          <cell r="H5705">
            <v>1446880</v>
          </cell>
        </row>
        <row r="5706">
          <cell r="B5706" t="str">
            <v>AI.21142</v>
          </cell>
          <cell r="C5706" t="str">
            <v>Saûn xuaát daàm ngang</v>
          </cell>
          <cell r="D5706" t="str">
            <v>taán</v>
          </cell>
          <cell r="E5706">
            <v>1</v>
          </cell>
          <cell r="F5706">
            <v>8450960</v>
          </cell>
          <cell r="G5706">
            <v>1362310</v>
          </cell>
          <cell r="H5706">
            <v>1176810</v>
          </cell>
        </row>
        <row r="5707">
          <cell r="B5707" t="str">
            <v>AI.21151</v>
          </cell>
          <cell r="C5707" t="str">
            <v>Saûn xuaát keát caáu theùp Saûn xuaát lan can caàu ñöôøng saét</v>
          </cell>
          <cell r="D5707" t="str">
            <v>taán</v>
          </cell>
          <cell r="E5707">
            <v>1</v>
          </cell>
          <cell r="F5707">
            <v>8778830</v>
          </cell>
          <cell r="G5707">
            <v>1272980</v>
          </cell>
          <cell r="H5707">
            <v>743952</v>
          </cell>
        </row>
        <row r="5708">
          <cell r="B5708" t="str">
            <v>AI.21152</v>
          </cell>
          <cell r="C5708" t="str">
            <v>Saûn xuaát keát caáu theùp Saûn xuaát lan can caàu ñöôøng boä</v>
          </cell>
          <cell r="D5708" t="str">
            <v>taán</v>
          </cell>
          <cell r="E5708">
            <v>1</v>
          </cell>
          <cell r="F5708">
            <v>8844830</v>
          </cell>
          <cell r="G5708">
            <v>989352</v>
          </cell>
          <cell r="H5708">
            <v>636532</v>
          </cell>
        </row>
        <row r="5709">
          <cell r="B5709" t="str">
            <v>AI.21211</v>
          </cell>
          <cell r="C5709" t="str">
            <v>Saûn xuaát thanh maù haï, thanh maù thöôïng, thanh ñaàu daøn</v>
          </cell>
          <cell r="D5709" t="str">
            <v>taán</v>
          </cell>
          <cell r="E5709">
            <v>1</v>
          </cell>
          <cell r="F5709">
            <v>8396210</v>
          </cell>
          <cell r="G5709">
            <v>1209110</v>
          </cell>
          <cell r="H5709">
            <v>1131880</v>
          </cell>
        </row>
        <row r="5710">
          <cell r="B5710" t="str">
            <v>AI.21212</v>
          </cell>
          <cell r="C5710" t="str">
            <v>Saûn xuaát baûn nuùt daøn chuû</v>
          </cell>
          <cell r="D5710" t="str">
            <v>taán</v>
          </cell>
          <cell r="E5710">
            <v>1</v>
          </cell>
          <cell r="F5710">
            <v>8706000</v>
          </cell>
          <cell r="G5710">
            <v>1691950</v>
          </cell>
          <cell r="H5710">
            <v>2184490</v>
          </cell>
        </row>
        <row r="5711">
          <cell r="B5711" t="str">
            <v>AI.21221</v>
          </cell>
          <cell r="C5711" t="str">
            <v>Saûn xuaát thanh ñöùng, thanh treo</v>
          </cell>
          <cell r="D5711" t="str">
            <v>taán</v>
          </cell>
          <cell r="E5711">
            <v>1</v>
          </cell>
          <cell r="F5711">
            <v>8223050</v>
          </cell>
          <cell r="G5711">
            <v>865627</v>
          </cell>
          <cell r="H5711">
            <v>660061</v>
          </cell>
        </row>
        <row r="5712">
          <cell r="B5712" t="str">
            <v>AI.21222</v>
          </cell>
          <cell r="C5712" t="str">
            <v>Saûn xuaát thanh xieân</v>
          </cell>
          <cell r="D5712" t="str">
            <v>taán</v>
          </cell>
          <cell r="E5712">
            <v>1</v>
          </cell>
          <cell r="F5712">
            <v>8339210</v>
          </cell>
          <cell r="G5712">
            <v>1140320</v>
          </cell>
          <cell r="H5712">
            <v>1362550</v>
          </cell>
        </row>
        <row r="5713">
          <cell r="B5713" t="str">
            <v>AI.21231</v>
          </cell>
          <cell r="C5713" t="str">
            <v>Saûn xuaát heä lieân keát doïc döôùi</v>
          </cell>
          <cell r="D5713" t="str">
            <v>taán</v>
          </cell>
          <cell r="E5713">
            <v>1</v>
          </cell>
          <cell r="F5713">
            <v>8215000</v>
          </cell>
          <cell r="G5713">
            <v>1203300</v>
          </cell>
          <cell r="H5713">
            <v>996284</v>
          </cell>
        </row>
        <row r="5714">
          <cell r="B5714" t="str">
            <v>AI.21232</v>
          </cell>
          <cell r="C5714" t="str">
            <v>Saûn xuaát daàm doïc</v>
          </cell>
          <cell r="D5714" t="str">
            <v>taán</v>
          </cell>
          <cell r="E5714">
            <v>1</v>
          </cell>
          <cell r="F5714">
            <v>8650740</v>
          </cell>
          <cell r="G5714">
            <v>1939400</v>
          </cell>
          <cell r="H5714">
            <v>1420110</v>
          </cell>
        </row>
        <row r="5715">
          <cell r="B5715" t="str">
            <v>AI.21233</v>
          </cell>
          <cell r="C5715" t="str">
            <v>Saûn xuaát daàm ngang</v>
          </cell>
          <cell r="D5715" t="str">
            <v>taán</v>
          </cell>
          <cell r="E5715">
            <v>1</v>
          </cell>
          <cell r="F5715">
            <v>8470100</v>
          </cell>
          <cell r="G5715">
            <v>1432890</v>
          </cell>
          <cell r="H5715">
            <v>855906</v>
          </cell>
        </row>
        <row r="5716">
          <cell r="B5716" t="str">
            <v>AI.22111</v>
          </cell>
          <cell r="C5716" t="str">
            <v>Saûn xuaát daàm chuû</v>
          </cell>
          <cell r="D5716" t="str">
            <v>taán</v>
          </cell>
          <cell r="E5716">
            <v>1</v>
          </cell>
          <cell r="F5716">
            <v>8206290</v>
          </cell>
          <cell r="G5716">
            <v>860714</v>
          </cell>
          <cell r="H5716">
            <v>999915</v>
          </cell>
        </row>
        <row r="5717">
          <cell r="B5717" t="str">
            <v>AI.22112</v>
          </cell>
          <cell r="C5717" t="str">
            <v>Saûn xuaát lieân keát doïc döôùi</v>
          </cell>
          <cell r="D5717" t="str">
            <v>taán</v>
          </cell>
          <cell r="E5717">
            <v>1</v>
          </cell>
          <cell r="F5717">
            <v>8199200</v>
          </cell>
          <cell r="G5717">
            <v>928159</v>
          </cell>
          <cell r="H5717">
            <v>1310280</v>
          </cell>
        </row>
        <row r="5718">
          <cell r="B5718" t="str">
            <v>AI.22113</v>
          </cell>
          <cell r="C5718" t="str">
            <v>Saûn xuaát daàm doïc</v>
          </cell>
          <cell r="D5718" t="str">
            <v>taán</v>
          </cell>
          <cell r="E5718">
            <v>1</v>
          </cell>
          <cell r="F5718">
            <v>8760790</v>
          </cell>
          <cell r="G5718">
            <v>1748670</v>
          </cell>
          <cell r="H5718">
            <v>1809350</v>
          </cell>
        </row>
        <row r="5719">
          <cell r="B5719" t="str">
            <v>AI.22114</v>
          </cell>
          <cell r="C5719" t="str">
            <v>Saûn xuaát daàm ngang</v>
          </cell>
          <cell r="D5719" t="str">
            <v>taán</v>
          </cell>
          <cell r="E5719">
            <v>1</v>
          </cell>
          <cell r="F5719">
            <v>8503550</v>
          </cell>
          <cell r="G5719">
            <v>1030450</v>
          </cell>
          <cell r="H5719">
            <v>2434710</v>
          </cell>
        </row>
        <row r="5720">
          <cell r="B5720" t="str">
            <v>AI.31110</v>
          </cell>
          <cell r="C5720" t="str">
            <v>Saûn xuaát vì theùp gia coá haàm</v>
          </cell>
          <cell r="D5720" t="str">
            <v>taán</v>
          </cell>
          <cell r="E5720">
            <v>1</v>
          </cell>
          <cell r="F5720">
            <v>7663640</v>
          </cell>
          <cell r="G5720">
            <v>311789</v>
          </cell>
          <cell r="H5720">
            <v>322381</v>
          </cell>
        </row>
        <row r="5721">
          <cell r="B5721" t="str">
            <v>AI.31210</v>
          </cell>
          <cell r="C5721" t="str">
            <v>Laép döïng vì theùp gia coá haàm ngang</v>
          </cell>
          <cell r="D5721" t="str">
            <v>taán</v>
          </cell>
          <cell r="E5721">
            <v>1</v>
          </cell>
          <cell r="F5721">
            <v>110530</v>
          </cell>
          <cell r="G5721">
            <v>1143350</v>
          </cell>
          <cell r="H5721">
            <v>271005</v>
          </cell>
        </row>
        <row r="5722">
          <cell r="B5722" t="str">
            <v>AI.31220</v>
          </cell>
          <cell r="C5722" t="str">
            <v>Laép döïng vì theùp gia coá haàm ñöùng</v>
          </cell>
          <cell r="D5722" t="str">
            <v>taán</v>
          </cell>
          <cell r="E5722">
            <v>1</v>
          </cell>
          <cell r="F5722">
            <v>122703</v>
          </cell>
          <cell r="G5722">
            <v>1300110</v>
          </cell>
          <cell r="H5722">
            <v>229396</v>
          </cell>
        </row>
        <row r="5723">
          <cell r="B5723" t="str">
            <v>AI.31230</v>
          </cell>
          <cell r="C5723" t="str">
            <v>Laép döïng vì theùp gia coá haàm nghieâng</v>
          </cell>
          <cell r="D5723" t="str">
            <v>taán</v>
          </cell>
          <cell r="E5723">
            <v>1</v>
          </cell>
          <cell r="F5723">
            <v>135334</v>
          </cell>
          <cell r="G5723">
            <v>1452250</v>
          </cell>
          <cell r="H5723">
            <v>252865</v>
          </cell>
        </row>
        <row r="5724">
          <cell r="B5724" t="str">
            <v>AI.32110</v>
          </cell>
          <cell r="C5724" t="str">
            <v>Saûn xuaát laép ñaët chi tieát ñaët saün trong BT haàm ngang</v>
          </cell>
          <cell r="D5724" t="str">
            <v>taán</v>
          </cell>
          <cell r="E5724">
            <v>1</v>
          </cell>
          <cell r="F5724">
            <v>8425050</v>
          </cell>
          <cell r="G5724">
            <v>1361610</v>
          </cell>
          <cell r="H5724">
            <v>274938</v>
          </cell>
        </row>
        <row r="5725">
          <cell r="B5725" t="str">
            <v>AI.32120</v>
          </cell>
          <cell r="C5725" t="str">
            <v>Saûn xuaát laép ñaët chi tieát ñaët saün trong BT haàm ñöùng</v>
          </cell>
          <cell r="D5725" t="str">
            <v>taán</v>
          </cell>
          <cell r="E5725">
            <v>1</v>
          </cell>
          <cell r="F5725">
            <v>8425050</v>
          </cell>
          <cell r="G5725">
            <v>1420810</v>
          </cell>
          <cell r="H5725">
            <v>196649</v>
          </cell>
        </row>
        <row r="5726">
          <cell r="B5726" t="str">
            <v>AI.32130</v>
          </cell>
          <cell r="C5726" t="str">
            <v>Saûn xuaát laép ñaët chi tieát ñaët saün trong BT haàm nghieâng</v>
          </cell>
          <cell r="D5726" t="str">
            <v>taán</v>
          </cell>
          <cell r="E5726">
            <v>1</v>
          </cell>
          <cell r="F5726">
            <v>8425050</v>
          </cell>
          <cell r="G5726">
            <v>1491850</v>
          </cell>
          <cell r="H5726">
            <v>202081</v>
          </cell>
        </row>
        <row r="5727">
          <cell r="B5727" t="str">
            <v>AI.41110</v>
          </cell>
          <cell r="C5727" t="str">
            <v>Saûn xuaát cöûa van phaúng</v>
          </cell>
          <cell r="D5727" t="str">
            <v>taán</v>
          </cell>
          <cell r="E5727">
            <v>1</v>
          </cell>
          <cell r="F5727">
            <v>8826250</v>
          </cell>
          <cell r="G5727">
            <v>3613520</v>
          </cell>
          <cell r="H5727">
            <v>2206320</v>
          </cell>
        </row>
        <row r="5728">
          <cell r="B5728" t="str">
            <v>AI.41120</v>
          </cell>
          <cell r="C5728" t="str">
            <v>Saûn xuaát cöûa van hình caùnh cung</v>
          </cell>
          <cell r="D5728" t="str">
            <v>taán</v>
          </cell>
          <cell r="E5728">
            <v>1</v>
          </cell>
          <cell r="F5728">
            <v>8984850</v>
          </cell>
          <cell r="G5728">
            <v>3656030</v>
          </cell>
          <cell r="H5728">
            <v>2436610</v>
          </cell>
        </row>
        <row r="5729">
          <cell r="B5729" t="str">
            <v>AI.52111</v>
          </cell>
          <cell r="C5729" t="str">
            <v>Saûn xuaát keát caáu theùp thaønh bình beå daïng bình, beå, thuøng thaùp daïng hình vuoâng hình chöõ nhaät</v>
          </cell>
          <cell r="D5729" t="str">
            <v>taán</v>
          </cell>
          <cell r="E5729">
            <v>1</v>
          </cell>
          <cell r="F5729">
            <v>8166410</v>
          </cell>
          <cell r="G5729">
            <v>760700</v>
          </cell>
          <cell r="H5729">
            <v>684170</v>
          </cell>
        </row>
        <row r="5730">
          <cell r="B5730" t="str">
            <v>AI.52112</v>
          </cell>
          <cell r="C5730" t="str">
            <v>Saûn xuaát keát caáu theùp naép bình beå daïng bình, beå, thuøng thaùp daïng hình vuoâng hình chöõ nhaät</v>
          </cell>
          <cell r="D5730" t="str">
            <v>taán</v>
          </cell>
          <cell r="E5730">
            <v>1</v>
          </cell>
          <cell r="F5730">
            <v>8328010</v>
          </cell>
          <cell r="G5730">
            <v>968163</v>
          </cell>
          <cell r="H5730">
            <v>816440</v>
          </cell>
        </row>
        <row r="5731">
          <cell r="B5731" t="str">
            <v>AI.52113</v>
          </cell>
          <cell r="C5731" t="str">
            <v>Saûn xuaát keát caáu theùp ñaùy bình beå daïng bình, beå, thuøng thaùp daïng hình vuoâng hình chöõ nhaät</v>
          </cell>
          <cell r="D5731" t="str">
            <v>taán</v>
          </cell>
          <cell r="E5731">
            <v>1</v>
          </cell>
          <cell r="F5731">
            <v>8314620</v>
          </cell>
          <cell r="G5731">
            <v>968163</v>
          </cell>
          <cell r="H5731">
            <v>738616</v>
          </cell>
        </row>
        <row r="5732">
          <cell r="B5732" t="str">
            <v>AI.52121</v>
          </cell>
          <cell r="C5732" t="str">
            <v>Saûn xuaát keát caáu theùp daïng bình, beå, thuøng thaùp daïng hình truï</v>
          </cell>
          <cell r="D5732" t="str">
            <v>taán</v>
          </cell>
          <cell r="E5732">
            <v>1</v>
          </cell>
          <cell r="F5732">
            <v>8341400</v>
          </cell>
          <cell r="G5732">
            <v>1060370</v>
          </cell>
          <cell r="H5732">
            <v>884414</v>
          </cell>
        </row>
        <row r="5733">
          <cell r="B5733" t="str">
            <v>AI.52122</v>
          </cell>
          <cell r="C5733" t="str">
            <v>Saûn xuaát keát caáu theùp daïng bình, beå, thuøng thaùp daïng hình pheãu</v>
          </cell>
          <cell r="D5733" t="str">
            <v>taán</v>
          </cell>
          <cell r="E5733">
            <v>1</v>
          </cell>
          <cell r="F5733">
            <v>8431020</v>
          </cell>
          <cell r="G5733">
            <v>1475300</v>
          </cell>
          <cell r="H5733">
            <v>962464</v>
          </cell>
        </row>
        <row r="5734">
          <cell r="B5734" t="str">
            <v>AI.52123</v>
          </cell>
          <cell r="C5734" t="str">
            <v>Saûn xuaát keát caáu theùp daïng bình, beå, thuøng thaùp daïng hình oáng</v>
          </cell>
          <cell r="D5734" t="str">
            <v>taán</v>
          </cell>
          <cell r="E5734">
            <v>1</v>
          </cell>
          <cell r="F5734">
            <v>8767500</v>
          </cell>
          <cell r="G5734">
            <v>1705810</v>
          </cell>
          <cell r="H5734">
            <v>1074160</v>
          </cell>
        </row>
        <row r="5735">
          <cell r="B5735" t="str">
            <v>AI.52131</v>
          </cell>
          <cell r="C5735" t="str">
            <v>Saûn xuaát keát caáu daïng hình coân, cuùt, teâ, thaäp</v>
          </cell>
          <cell r="D5735" t="str">
            <v>taán</v>
          </cell>
          <cell r="E5735">
            <v>1</v>
          </cell>
          <cell r="F5735">
            <v>8797690</v>
          </cell>
          <cell r="G5735">
            <v>1959380</v>
          </cell>
          <cell r="H5735">
            <v>1305420</v>
          </cell>
        </row>
        <row r="5736">
          <cell r="B5736" t="str">
            <v>AI.52211</v>
          </cell>
          <cell r="C5736" t="str">
            <v>Saûn xuaát keát caáu khung ñôõ, giaù ñôõ, beä ñôõ</v>
          </cell>
          <cell r="D5736" t="str">
            <v>taán</v>
          </cell>
          <cell r="E5736">
            <v>1</v>
          </cell>
          <cell r="F5736">
            <v>8148340</v>
          </cell>
          <cell r="G5736">
            <v>1205590</v>
          </cell>
          <cell r="H5736">
            <v>583243</v>
          </cell>
        </row>
        <row r="5737">
          <cell r="B5737" t="str">
            <v>AI.52221</v>
          </cell>
          <cell r="C5737" t="str">
            <v>Saûn xuaát keát caáu maùng roùt, maùng chöùa, pheãu</v>
          </cell>
          <cell r="D5737" t="str">
            <v>taán</v>
          </cell>
          <cell r="E5737">
            <v>1</v>
          </cell>
          <cell r="F5737">
            <v>8328160</v>
          </cell>
          <cell r="G5737">
            <v>1032710</v>
          </cell>
          <cell r="H5737">
            <v>591068</v>
          </cell>
        </row>
        <row r="5738">
          <cell r="B5738" t="str">
            <v>AI.52231</v>
          </cell>
          <cell r="C5738" t="str">
            <v>Saûn xuaát keát caáu voû bao che</v>
          </cell>
          <cell r="D5738" t="str">
            <v>taán</v>
          </cell>
          <cell r="E5738">
            <v>1</v>
          </cell>
          <cell r="F5738">
            <v>8344790</v>
          </cell>
          <cell r="G5738">
            <v>880567</v>
          </cell>
          <cell r="H5738">
            <v>623030</v>
          </cell>
        </row>
        <row r="5739">
          <cell r="B5739" t="str">
            <v>AI.52241</v>
          </cell>
          <cell r="C5739" t="str">
            <v>Saûn xuaát keát caáu khung giaøn theùp</v>
          </cell>
          <cell r="D5739" t="str">
            <v>taán</v>
          </cell>
          <cell r="E5739">
            <v>1</v>
          </cell>
          <cell r="F5739">
            <v>7981340</v>
          </cell>
          <cell r="G5739">
            <v>992137</v>
          </cell>
          <cell r="H5739">
            <v>656404</v>
          </cell>
        </row>
        <row r="5740">
          <cell r="B5740" t="str">
            <v>AI.52251</v>
          </cell>
          <cell r="C5740" t="str">
            <v>Saûn xuaát keát caáu cöûa theùp, coång theùp</v>
          </cell>
          <cell r="D5740" t="str">
            <v>taán</v>
          </cell>
          <cell r="E5740">
            <v>1</v>
          </cell>
          <cell r="F5740">
            <v>8164330</v>
          </cell>
          <cell r="G5740">
            <v>1083420</v>
          </cell>
          <cell r="H5740">
            <v>705357</v>
          </cell>
        </row>
        <row r="5741">
          <cell r="B5741" t="str">
            <v>AI.53111</v>
          </cell>
          <cell r="C5741" t="str">
            <v>Saûn xuaát maët bích ñaëc coù khoái löôïng 1 caùi &lt;=10kg</v>
          </cell>
          <cell r="D5741" t="str">
            <v>taán</v>
          </cell>
          <cell r="E5741">
            <v>1</v>
          </cell>
          <cell r="F5741">
            <v>9931570</v>
          </cell>
          <cell r="G5741">
            <v>1678150</v>
          </cell>
          <cell r="H5741">
            <v>492037</v>
          </cell>
        </row>
        <row r="5742">
          <cell r="B5742" t="str">
            <v>AI.53121</v>
          </cell>
          <cell r="C5742" t="str">
            <v>Saûn xuaát maët bích ñaëc coù khoái löôïng 1 caùi &gt;10kg ñeán &lt;=20kg</v>
          </cell>
          <cell r="D5742" t="str">
            <v>taán</v>
          </cell>
          <cell r="E5742">
            <v>1</v>
          </cell>
          <cell r="F5742">
            <v>9764530</v>
          </cell>
          <cell r="G5742">
            <v>1618220</v>
          </cell>
          <cell r="H5742">
            <v>472633</v>
          </cell>
        </row>
        <row r="5743">
          <cell r="B5743" t="str">
            <v>AI.53131</v>
          </cell>
          <cell r="C5743" t="str">
            <v>Saûn xuaát maët bích ñaëc coù khoái löôïng 1 caùi &gt;20kg ñeán &lt;=50 kg</v>
          </cell>
          <cell r="D5743" t="str">
            <v>taán</v>
          </cell>
          <cell r="E5743">
            <v>1</v>
          </cell>
          <cell r="F5743">
            <v>9680660</v>
          </cell>
          <cell r="G5743">
            <v>1496040</v>
          </cell>
          <cell r="H5743">
            <v>462931</v>
          </cell>
        </row>
        <row r="5744">
          <cell r="B5744" t="str">
            <v>AI.53141</v>
          </cell>
          <cell r="C5744" t="str">
            <v>Saûn xuaát maët bích ñaëc coù khoái löôïng 1 caùi &gt;50kg ñeán &lt;=80 kg</v>
          </cell>
          <cell r="D5744" t="str">
            <v>taán</v>
          </cell>
          <cell r="E5744">
            <v>1</v>
          </cell>
          <cell r="F5744">
            <v>9597320</v>
          </cell>
          <cell r="G5744">
            <v>1419970</v>
          </cell>
          <cell r="H5744">
            <v>453228</v>
          </cell>
        </row>
        <row r="5745">
          <cell r="B5745" t="str">
            <v>AI.53151</v>
          </cell>
          <cell r="C5745" t="str">
            <v>Saûn xuaát maët bích ñaëc coù khoái löôïng 1 caùi &gt;80 kg ñeán &lt;=100 kg</v>
          </cell>
          <cell r="D5745" t="str">
            <v>taán</v>
          </cell>
          <cell r="E5745">
            <v>1</v>
          </cell>
          <cell r="F5745">
            <v>9514450</v>
          </cell>
          <cell r="G5745">
            <v>1244780</v>
          </cell>
          <cell r="H5745">
            <v>444912</v>
          </cell>
        </row>
        <row r="5746">
          <cell r="B5746" t="str">
            <v>AI.53161</v>
          </cell>
          <cell r="C5746" t="str">
            <v>Saûn xuaát maët bích ñaëc coù khoái löôïng 1 caùi &gt;100 kg</v>
          </cell>
          <cell r="D5746" t="str">
            <v>taán</v>
          </cell>
          <cell r="E5746">
            <v>1</v>
          </cell>
          <cell r="F5746">
            <v>9428500</v>
          </cell>
          <cell r="G5746">
            <v>1120300</v>
          </cell>
          <cell r="H5746">
            <v>435210</v>
          </cell>
        </row>
        <row r="5747">
          <cell r="B5747" t="str">
            <v>AI.53211</v>
          </cell>
          <cell r="C5747" t="str">
            <v>Saûn xuaát maët bích roãng coù khoái löôïng 1 caùi &lt;=10kg</v>
          </cell>
          <cell r="D5747" t="str">
            <v>taán</v>
          </cell>
          <cell r="E5747">
            <v>1</v>
          </cell>
          <cell r="F5747">
            <v>12194000</v>
          </cell>
          <cell r="G5747">
            <v>2217550</v>
          </cell>
          <cell r="H5747">
            <v>686080</v>
          </cell>
        </row>
        <row r="5748">
          <cell r="B5748" t="str">
            <v>AI.53221</v>
          </cell>
          <cell r="C5748" t="str">
            <v>Saûn xuaát maët bích roãng coù khoái löôïng 1 caùi &gt;10kg ñeán &lt;=20kg</v>
          </cell>
          <cell r="D5748" t="str">
            <v>taán</v>
          </cell>
          <cell r="E5748">
            <v>1</v>
          </cell>
          <cell r="F5748">
            <v>11864500</v>
          </cell>
          <cell r="G5748">
            <v>2067720</v>
          </cell>
          <cell r="H5748">
            <v>645885</v>
          </cell>
        </row>
        <row r="5749">
          <cell r="B5749" t="str">
            <v>AI.53231</v>
          </cell>
          <cell r="C5749" t="str">
            <v>Saûn xuaát maët bích roãng coù khoái löôïng 1 caùi &gt;20kg ñeán &lt;=50 kg</v>
          </cell>
          <cell r="D5749" t="str">
            <v>taán</v>
          </cell>
          <cell r="E5749">
            <v>1</v>
          </cell>
          <cell r="F5749">
            <v>11780100</v>
          </cell>
          <cell r="G5749">
            <v>1853340</v>
          </cell>
          <cell r="H5749">
            <v>633411</v>
          </cell>
        </row>
        <row r="5750">
          <cell r="B5750" t="str">
            <v>AI.53241</v>
          </cell>
          <cell r="C5750" t="str">
            <v>Saûn xuaát maët bích roãng coù khoái löôïng 1 caùi &gt;50kg ñeán &lt;=80 kg</v>
          </cell>
          <cell r="D5750" t="str">
            <v>taán</v>
          </cell>
          <cell r="E5750">
            <v>1</v>
          </cell>
          <cell r="F5750">
            <v>11696100</v>
          </cell>
          <cell r="G5750">
            <v>1751910</v>
          </cell>
          <cell r="H5750">
            <v>619551</v>
          </cell>
        </row>
        <row r="5751">
          <cell r="B5751" t="str">
            <v>AI.53251</v>
          </cell>
          <cell r="C5751" t="str">
            <v>Saûn xuaát maët bích roãng coù khoái löôïng 1 caùi &gt;80 kg ñeán &lt;=100 kg</v>
          </cell>
          <cell r="D5751" t="str">
            <v>taán</v>
          </cell>
          <cell r="E5751">
            <v>1</v>
          </cell>
          <cell r="F5751">
            <v>11612000</v>
          </cell>
          <cell r="G5751">
            <v>1613610</v>
          </cell>
          <cell r="H5751">
            <v>607077</v>
          </cell>
        </row>
        <row r="5752">
          <cell r="B5752" t="str">
            <v>AI.53261</v>
          </cell>
          <cell r="C5752" t="str">
            <v>Saûn xuaát maët bích roãng coù khoái löôïng 1 caùi &gt;100 kg</v>
          </cell>
          <cell r="D5752" t="str">
            <v>taán</v>
          </cell>
          <cell r="E5752">
            <v>1</v>
          </cell>
          <cell r="F5752">
            <v>11528200</v>
          </cell>
          <cell r="G5752">
            <v>1475300</v>
          </cell>
          <cell r="H5752">
            <v>595988</v>
          </cell>
        </row>
        <row r="5753">
          <cell r="B5753" t="str">
            <v>AI.61111</v>
          </cell>
          <cell r="C5753" t="str">
            <v>Laép döïng coät theùp caùc loaïi</v>
          </cell>
          <cell r="D5753" t="str">
            <v>taán</v>
          </cell>
          <cell r="E5753">
            <v>1</v>
          </cell>
          <cell r="F5753">
            <v>190407</v>
          </cell>
          <cell r="G5753">
            <v>383304</v>
          </cell>
          <cell r="H5753">
            <v>694844</v>
          </cell>
        </row>
        <row r="5754">
          <cell r="B5754" t="str">
            <v>AI.61121</v>
          </cell>
          <cell r="C5754" t="str">
            <v>Laép döïng vì keøo theùp coù khaåu ñoä &lt;=18m</v>
          </cell>
          <cell r="D5754" t="str">
            <v>taán</v>
          </cell>
          <cell r="E5754">
            <v>1</v>
          </cell>
          <cell r="F5754">
            <v>231578</v>
          </cell>
          <cell r="G5754">
            <v>205228</v>
          </cell>
          <cell r="H5754">
            <v>608715</v>
          </cell>
        </row>
        <row r="5755">
          <cell r="B5755" t="str">
            <v>AI.61122</v>
          </cell>
          <cell r="C5755" t="str">
            <v>Laép döïng vì keøo theùp coù khaåu ñoä &gt;18m</v>
          </cell>
          <cell r="D5755" t="str">
            <v>taán</v>
          </cell>
          <cell r="E5755">
            <v>1</v>
          </cell>
          <cell r="F5755">
            <v>240153</v>
          </cell>
          <cell r="G5755">
            <v>236802</v>
          </cell>
          <cell r="H5755">
            <v>732138</v>
          </cell>
        </row>
        <row r="5756">
          <cell r="B5756" t="str">
            <v>AI.61131</v>
          </cell>
          <cell r="C5756" t="str">
            <v>Laép döïng xaø goà theùp</v>
          </cell>
          <cell r="D5756" t="str">
            <v>taán</v>
          </cell>
          <cell r="E5756">
            <v>1</v>
          </cell>
          <cell r="F5756">
            <v>319300</v>
          </cell>
          <cell r="G5756">
            <v>107745</v>
          </cell>
          <cell r="H5756">
            <v>444130</v>
          </cell>
        </row>
        <row r="5757">
          <cell r="B5757" t="str">
            <v>AI.61141</v>
          </cell>
          <cell r="C5757" t="str">
            <v>Laép döïng giaèng theùp ñinh taùn</v>
          </cell>
          <cell r="D5757" t="str">
            <v>taán</v>
          </cell>
          <cell r="E5757">
            <v>1</v>
          </cell>
          <cell r="F5757">
            <v>369700</v>
          </cell>
          <cell r="G5757">
            <v>851698</v>
          </cell>
          <cell r="H5757">
            <v>1410700</v>
          </cell>
        </row>
        <row r="5758">
          <cell r="B5758" t="str">
            <v>AI.61142</v>
          </cell>
          <cell r="C5758" t="str">
            <v>Laép döïng giaèng theùp bu loâng</v>
          </cell>
          <cell r="D5758" t="str">
            <v>taán</v>
          </cell>
          <cell r="E5758">
            <v>1</v>
          </cell>
          <cell r="F5758">
            <v>986575</v>
          </cell>
          <cell r="G5758">
            <v>94326</v>
          </cell>
          <cell r="H5758">
            <v>548754</v>
          </cell>
        </row>
        <row r="5759">
          <cell r="B5759" t="str">
            <v>AI.61151</v>
          </cell>
          <cell r="C5759" t="str">
            <v>Laép döïng daàm töôøng, daøm coät, daàm caåu truïc ñôn</v>
          </cell>
          <cell r="D5759" t="str">
            <v>taán</v>
          </cell>
          <cell r="E5759">
            <v>1</v>
          </cell>
          <cell r="F5759">
            <v>450760</v>
          </cell>
          <cell r="G5759">
            <v>283672</v>
          </cell>
          <cell r="H5759">
            <v>422317</v>
          </cell>
        </row>
        <row r="5760">
          <cell r="B5760" t="str">
            <v>AI.61161</v>
          </cell>
          <cell r="C5760" t="str">
            <v>Laép döïng daàm caàu truïc ( keå caû taám haõm, daøn haõm )</v>
          </cell>
          <cell r="D5760" t="str">
            <v>taán</v>
          </cell>
          <cell r="E5760">
            <v>1</v>
          </cell>
          <cell r="F5760">
            <v>229950</v>
          </cell>
          <cell r="G5760">
            <v>303819</v>
          </cell>
          <cell r="H5760">
            <v>448474</v>
          </cell>
        </row>
        <row r="5761">
          <cell r="B5761" t="str">
            <v>AI.61171</v>
          </cell>
          <cell r="C5761" t="str">
            <v>Laép döïng saøn thao taùc</v>
          </cell>
          <cell r="D5761" t="str">
            <v>taán</v>
          </cell>
          <cell r="E5761">
            <v>1</v>
          </cell>
          <cell r="F5761">
            <v>151200</v>
          </cell>
          <cell r="G5761">
            <v>496432</v>
          </cell>
          <cell r="H5761">
            <v>605738</v>
          </cell>
        </row>
        <row r="5762">
          <cell r="B5762" t="str">
            <v>AI.62111</v>
          </cell>
          <cell r="C5762" t="str">
            <v>Laép döïng daàm caàu theùp caùc loaïi ôû treâm caïn</v>
          </cell>
          <cell r="D5762" t="str">
            <v>taán</v>
          </cell>
          <cell r="E5762">
            <v>1</v>
          </cell>
          <cell r="F5762">
            <v>244073</v>
          </cell>
          <cell r="G5762">
            <v>765310</v>
          </cell>
          <cell r="H5762">
            <v>930559</v>
          </cell>
        </row>
        <row r="5763">
          <cell r="B5763" t="str">
            <v>AI.62121</v>
          </cell>
          <cell r="C5763" t="str">
            <v>Laép döïng daàm caàu theùp caùc loaïi ôû döôùi nöôùc</v>
          </cell>
          <cell r="D5763" t="str">
            <v>taán</v>
          </cell>
          <cell r="E5763">
            <v>1</v>
          </cell>
          <cell r="F5763">
            <v>248115</v>
          </cell>
          <cell r="G5763">
            <v>963553</v>
          </cell>
          <cell r="H5763">
            <v>1306850</v>
          </cell>
        </row>
        <row r="5764">
          <cell r="B5764" t="str">
            <v>AI.62211</v>
          </cell>
          <cell r="C5764" t="str">
            <v>Laép döïng keát caáu theùp daïng Eiffel, Bailey, YUKM</v>
          </cell>
          <cell r="D5764" t="str">
            <v>taán</v>
          </cell>
          <cell r="E5764">
            <v>1</v>
          </cell>
          <cell r="F5764">
            <v>58249</v>
          </cell>
          <cell r="G5764">
            <v>296003</v>
          </cell>
          <cell r="H5764">
            <v>128617</v>
          </cell>
        </row>
        <row r="5765">
          <cell r="B5765" t="str">
            <v>AI.63111</v>
          </cell>
          <cell r="C5765" t="str">
            <v>Laép döïng caùc loaïi cöûa saét xeáp, cöûa cuoán</v>
          </cell>
          <cell r="D5765" t="str">
            <v>m²</v>
          </cell>
          <cell r="E5765">
            <v>1</v>
          </cell>
          <cell r="F5765">
            <v>5262</v>
          </cell>
          <cell r="G5765">
            <v>19981</v>
          </cell>
          <cell r="H5765">
            <v>10462</v>
          </cell>
        </row>
        <row r="5766">
          <cell r="B5766" t="str">
            <v>AI.63121</v>
          </cell>
          <cell r="C5766" t="str">
            <v>Laép döïng caùc loaïi cöûa khung kim loaïi</v>
          </cell>
          <cell r="D5766" t="str">
            <v>m²</v>
          </cell>
          <cell r="E5766">
            <v>1</v>
          </cell>
          <cell r="F5766">
            <v>4962</v>
          </cell>
          <cell r="G5766">
            <v>12754</v>
          </cell>
        </row>
        <row r="5767">
          <cell r="B5767" t="str">
            <v>AI.63211</v>
          </cell>
          <cell r="C5767" t="str">
            <v>Laép döïng lan can saét</v>
          </cell>
          <cell r="D5767" t="str">
            <v>m²</v>
          </cell>
          <cell r="E5767">
            <v>1</v>
          </cell>
          <cell r="F5767">
            <v>2246</v>
          </cell>
          <cell r="G5767">
            <v>17005</v>
          </cell>
          <cell r="H5767">
            <v>10462</v>
          </cell>
        </row>
        <row r="5768">
          <cell r="B5768" t="str">
            <v>AI.63221</v>
          </cell>
          <cell r="C5768" t="str">
            <v>Laép döïng hoa saét cöûa</v>
          </cell>
          <cell r="D5768" t="str">
            <v>m²</v>
          </cell>
          <cell r="E5768">
            <v>1</v>
          </cell>
          <cell r="F5768">
            <v>4908</v>
          </cell>
          <cell r="G5768">
            <v>8502</v>
          </cell>
        </row>
        <row r="5769">
          <cell r="B5769" t="str">
            <v>AI.63231</v>
          </cell>
          <cell r="C5769" t="str">
            <v>Laép döïng vaùch kính khung nhoâm maët tieàn</v>
          </cell>
          <cell r="D5769" t="str">
            <v>m²</v>
          </cell>
          <cell r="E5769">
            <v>1</v>
          </cell>
          <cell r="F5769">
            <v>708</v>
          </cell>
          <cell r="G5769">
            <v>21256</v>
          </cell>
        </row>
        <row r="5770">
          <cell r="B5770" t="str">
            <v>AI.63232</v>
          </cell>
          <cell r="C5770" t="str">
            <v>Laép döïng vaùch kính khung nhoâm trong nhaø</v>
          </cell>
          <cell r="D5770" t="str">
            <v>m²</v>
          </cell>
          <cell r="E5770">
            <v>1</v>
          </cell>
          <cell r="F5770">
            <v>708</v>
          </cell>
          <cell r="G5770">
            <v>12754</v>
          </cell>
        </row>
        <row r="5771">
          <cell r="B5771" t="str">
            <v>AI.63311</v>
          </cell>
          <cell r="C5771" t="str">
            <v>Laép döïng thaùo dôõ keát caáu theùp heä khung daøn, saøn ñaïo, giaù long moân treân caïn</v>
          </cell>
          <cell r="D5771" t="str">
            <v>taán</v>
          </cell>
          <cell r="E5771">
            <v>1</v>
          </cell>
          <cell r="F5771">
            <v>135749</v>
          </cell>
          <cell r="G5771">
            <v>403864</v>
          </cell>
          <cell r="H5771">
            <v>625127</v>
          </cell>
        </row>
        <row r="5772">
          <cell r="B5772" t="str">
            <v>AI.63321</v>
          </cell>
          <cell r="C5772" t="str">
            <v>Laép döïng thaùo dôõ keát caáu theùp heä khung daøn, saøn ñaïo, giaù long moân döôùi nöôùc</v>
          </cell>
          <cell r="D5772" t="str">
            <v>taán</v>
          </cell>
          <cell r="E5772">
            <v>1</v>
          </cell>
          <cell r="F5772">
            <v>178232</v>
          </cell>
          <cell r="G5772">
            <v>488888</v>
          </cell>
          <cell r="H5772">
            <v>920935</v>
          </cell>
        </row>
        <row r="5773">
          <cell r="B5773" t="str">
            <v>AI.63411</v>
          </cell>
          <cell r="C5773" t="str">
            <v>Laép ñaët oáng theùp luoàn caùp döï öùng löïc Þoáng luoàn caáp &lt;=80 mm</v>
          </cell>
          <cell r="D5773" t="str">
            <v>m</v>
          </cell>
          <cell r="E5773">
            <v>1</v>
          </cell>
          <cell r="F5773">
            <v>93093</v>
          </cell>
          <cell r="G5773">
            <v>8760</v>
          </cell>
          <cell r="H5773">
            <v>1228</v>
          </cell>
        </row>
        <row r="5774">
          <cell r="B5774" t="str">
            <v>AI.63421</v>
          </cell>
          <cell r="C5774" t="str">
            <v>Laép ñaët oáng theùp luoàn caùp döï öùng löïc Þoáng luoàn caáp &gt;80 mm ñeán &lt;100mm</v>
          </cell>
          <cell r="D5774" t="str">
            <v>m</v>
          </cell>
          <cell r="E5774">
            <v>1</v>
          </cell>
          <cell r="F5774">
            <v>154107</v>
          </cell>
          <cell r="G5774">
            <v>9682</v>
          </cell>
          <cell r="H5774">
            <v>1473</v>
          </cell>
        </row>
        <row r="5775">
          <cell r="B5775" t="str">
            <v>AI.63431</v>
          </cell>
          <cell r="C5775" t="str">
            <v>Laép ñaët oáng theùp luoàn caùp döï öùng löïc Þoáng luoàn caáp &gt;100 mm ñeán &lt;=150mm</v>
          </cell>
          <cell r="D5775" t="str">
            <v>m</v>
          </cell>
          <cell r="E5775">
            <v>1</v>
          </cell>
          <cell r="F5775">
            <v>237531</v>
          </cell>
          <cell r="G5775">
            <v>11987</v>
          </cell>
          <cell r="H5775">
            <v>1768</v>
          </cell>
        </row>
        <row r="5776">
          <cell r="B5776" t="str">
            <v>AI.64111</v>
          </cell>
          <cell r="C5776" t="str">
            <v>Laép ñaët caáu kieän theùp ñaët saün trong BT coù khoái khöôïng 1 caáu kieän &lt;=10 kg</v>
          </cell>
          <cell r="D5776" t="str">
            <v>taán</v>
          </cell>
          <cell r="E5776">
            <v>1</v>
          </cell>
          <cell r="F5776">
            <v>309491</v>
          </cell>
          <cell r="G5776">
            <v>709950</v>
          </cell>
          <cell r="H5776">
            <v>177233</v>
          </cell>
        </row>
        <row r="5777">
          <cell r="B5777" t="str">
            <v>AI.64121</v>
          </cell>
          <cell r="C5777" t="str">
            <v>Laép ñaët caáu kieän theùp ñaët saün trong BT coù khoái khöôïng 1 caáu kieän &gt;10 kg ñeán &lt;=20 kg</v>
          </cell>
          <cell r="D5777" t="str">
            <v>taán</v>
          </cell>
          <cell r="E5777">
            <v>1</v>
          </cell>
          <cell r="F5777">
            <v>264413</v>
          </cell>
          <cell r="G5777">
            <v>603670</v>
          </cell>
          <cell r="H5777">
            <v>159970</v>
          </cell>
        </row>
        <row r="5778">
          <cell r="B5778" t="str">
            <v>AI.64131</v>
          </cell>
          <cell r="C5778" t="str">
            <v>Laép ñaët caáu kieän theùp ñaët saün trong BT coù khoái khöôïng 1 caáu kieän &gt;20 kg ñeán &lt;=50 kg</v>
          </cell>
          <cell r="D5778" t="str">
            <v>taán</v>
          </cell>
          <cell r="E5778">
            <v>1</v>
          </cell>
          <cell r="F5778">
            <v>220231</v>
          </cell>
          <cell r="G5778">
            <v>531400</v>
          </cell>
          <cell r="H5778">
            <v>143858</v>
          </cell>
        </row>
        <row r="5779">
          <cell r="B5779" t="str">
            <v>AI.64141</v>
          </cell>
          <cell r="C5779" t="str">
            <v>Laép ñaët caáu kieän theùp ñaët saün trong BT coù khoái khöôïng 1 caáu kieän &gt;50 kg ñeán &lt;=100 kg</v>
          </cell>
          <cell r="D5779" t="str">
            <v>taán</v>
          </cell>
          <cell r="E5779">
            <v>1</v>
          </cell>
          <cell r="F5779">
            <v>197533</v>
          </cell>
          <cell r="G5779">
            <v>391110</v>
          </cell>
          <cell r="H5779">
            <v>126595</v>
          </cell>
        </row>
        <row r="5780">
          <cell r="B5780" t="str">
            <v>AI.64151</v>
          </cell>
          <cell r="C5780" t="str">
            <v>Laép ñaët caáu kieän theùp ñaët saün trong BT coù khoái khöôïng 1 caáu kieän &gt;100 kg</v>
          </cell>
          <cell r="D5780" t="str">
            <v>taán</v>
          </cell>
          <cell r="E5780">
            <v>1</v>
          </cell>
          <cell r="F5780">
            <v>164967</v>
          </cell>
          <cell r="G5780">
            <v>352850</v>
          </cell>
          <cell r="H5780">
            <v>105879</v>
          </cell>
        </row>
        <row r="5781">
          <cell r="B5781" t="str">
            <v>AI.65111</v>
          </cell>
          <cell r="C5781" t="str">
            <v>Laép ñaët caáu kieän theùp daïng hình vuoâng vaø hình chöõ nhaät, laép ñaët thaønh beå</v>
          </cell>
          <cell r="D5781" t="str">
            <v>taán</v>
          </cell>
          <cell r="E5781">
            <v>1</v>
          </cell>
          <cell r="F5781">
            <v>312737</v>
          </cell>
          <cell r="G5781">
            <v>716441</v>
          </cell>
          <cell r="H5781">
            <v>852545</v>
          </cell>
        </row>
        <row r="5782">
          <cell r="B5782" t="str">
            <v>AI.65112</v>
          </cell>
          <cell r="C5782" t="str">
            <v>Laép ñaët caáu kieän theùp daïng hình vuoâng vaø hình chöõ nhaät, laép ñaët naép beå</v>
          </cell>
          <cell r="D5782" t="str">
            <v>taán</v>
          </cell>
          <cell r="E5782">
            <v>1</v>
          </cell>
          <cell r="F5782">
            <v>304133</v>
          </cell>
          <cell r="G5782">
            <v>680480</v>
          </cell>
          <cell r="H5782">
            <v>815946</v>
          </cell>
        </row>
        <row r="5783">
          <cell r="B5783" t="str">
            <v>AI.65113</v>
          </cell>
          <cell r="C5783" t="str">
            <v>Laép ñaët caáu kieän theùp daïng hình vuoâng vaø hình chöõ nhaät, laép ñaët ñaùy beå</v>
          </cell>
          <cell r="D5783" t="str">
            <v>taán</v>
          </cell>
          <cell r="E5783">
            <v>1</v>
          </cell>
          <cell r="F5783">
            <v>315128</v>
          </cell>
          <cell r="G5783">
            <v>617780</v>
          </cell>
          <cell r="H5783">
            <v>880257</v>
          </cell>
        </row>
        <row r="5784">
          <cell r="B5784" t="str">
            <v>AI.65121</v>
          </cell>
          <cell r="C5784" t="str">
            <v>Laép ñaët caáu kieän theùp daïng hình truï, hình oáng</v>
          </cell>
          <cell r="D5784" t="str">
            <v>taán</v>
          </cell>
          <cell r="E5784">
            <v>1</v>
          </cell>
          <cell r="F5784">
            <v>340988</v>
          </cell>
          <cell r="G5784">
            <v>806802</v>
          </cell>
          <cell r="H5784">
            <v>1141880</v>
          </cell>
        </row>
        <row r="5785">
          <cell r="B5785" t="str">
            <v>AI.65122</v>
          </cell>
          <cell r="C5785" t="str">
            <v>Laép ñaët caùc caáu kieän theùp daïng hình pheãu</v>
          </cell>
          <cell r="D5785" t="str">
            <v>taán</v>
          </cell>
          <cell r="E5785">
            <v>1</v>
          </cell>
          <cell r="F5785">
            <v>409973</v>
          </cell>
          <cell r="G5785">
            <v>899008</v>
          </cell>
          <cell r="H5785">
            <v>1212160</v>
          </cell>
        </row>
        <row r="5786">
          <cell r="B5786" t="str">
            <v>AI.65123</v>
          </cell>
          <cell r="C5786" t="str">
            <v>Laép ñaët caùc caáu kieän theùp daïng hình coân, cuùt, teâ, thaäp</v>
          </cell>
          <cell r="D5786" t="str">
            <v>taán</v>
          </cell>
          <cell r="E5786">
            <v>1</v>
          </cell>
          <cell r="F5786">
            <v>467628</v>
          </cell>
          <cell r="G5786">
            <v>1037320</v>
          </cell>
          <cell r="H5786">
            <v>1409640</v>
          </cell>
        </row>
        <row r="5787">
          <cell r="B5787" t="str">
            <v>AI.65211</v>
          </cell>
          <cell r="C5787" t="str">
            <v>Laép ñaët caùc loaïi maët bích ñaëc coù khoái löôïng &lt;=50 kg/caùi</v>
          </cell>
          <cell r="D5787" t="str">
            <v>taán</v>
          </cell>
          <cell r="E5787">
            <v>1</v>
          </cell>
          <cell r="F5787">
            <v>255569</v>
          </cell>
          <cell r="G5787">
            <v>782221</v>
          </cell>
          <cell r="H5787">
            <v>852158</v>
          </cell>
        </row>
        <row r="5788">
          <cell r="B5788" t="str">
            <v>AI.65212</v>
          </cell>
          <cell r="C5788" t="str">
            <v>Laép ñaët caùc loaïi maët bích ñaëc coù khoái löôïng &gt;50 kg/caùi</v>
          </cell>
          <cell r="D5788" t="str">
            <v>taán</v>
          </cell>
          <cell r="E5788">
            <v>1</v>
          </cell>
          <cell r="F5788">
            <v>279648</v>
          </cell>
          <cell r="G5788">
            <v>701448</v>
          </cell>
          <cell r="H5788">
            <v>690917</v>
          </cell>
        </row>
        <row r="5789">
          <cell r="B5789" t="str">
            <v>AI.65221</v>
          </cell>
          <cell r="C5789" t="str">
            <v>Laép ñaët caùc loaïi maët bích roãng coù khoái löôïng &lt;=50 kg/caùi</v>
          </cell>
          <cell r="D5789" t="str">
            <v>taán</v>
          </cell>
          <cell r="E5789">
            <v>1</v>
          </cell>
          <cell r="F5789">
            <v>350405</v>
          </cell>
          <cell r="G5789">
            <v>1041540</v>
          </cell>
          <cell r="H5789">
            <v>1092570</v>
          </cell>
        </row>
        <row r="5790">
          <cell r="B5790" t="str">
            <v>AI.65222</v>
          </cell>
          <cell r="C5790" t="str">
            <v>Laép ñaët caùc loaïi maët bích roãng coù khoái löôïng &gt;50 kg/caùi</v>
          </cell>
          <cell r="D5790" t="str">
            <v>taán</v>
          </cell>
          <cell r="E5790">
            <v>1</v>
          </cell>
          <cell r="F5790">
            <v>288475</v>
          </cell>
          <cell r="G5790">
            <v>960771</v>
          </cell>
          <cell r="H5790">
            <v>951209</v>
          </cell>
        </row>
        <row r="5791">
          <cell r="B5791" t="str">
            <v>AI.65311</v>
          </cell>
          <cell r="C5791" t="str">
            <v>Laép döïng giaøn khoâng gian, h ñænh daøn &lt;=10m, daøn nuùt caàu</v>
          </cell>
          <cell r="D5791" t="str">
            <v>taán</v>
          </cell>
          <cell r="E5791">
            <v>1</v>
          </cell>
          <cell r="F5791">
            <v>532169</v>
          </cell>
          <cell r="G5791">
            <v>646182</v>
          </cell>
          <cell r="H5791">
            <v>456925</v>
          </cell>
        </row>
        <row r="5792">
          <cell r="B5792" t="str">
            <v>AI.65312</v>
          </cell>
          <cell r="C5792" t="str">
            <v>Laép döïng giaøn khoâng gian, h ñænh daøn &lt;=10m, daøn nuùt haøn</v>
          </cell>
          <cell r="D5792" t="str">
            <v>taán</v>
          </cell>
          <cell r="E5792">
            <v>1</v>
          </cell>
          <cell r="F5792">
            <v>594011</v>
          </cell>
          <cell r="G5792">
            <v>657661</v>
          </cell>
          <cell r="H5792">
            <v>658774</v>
          </cell>
        </row>
        <row r="5793">
          <cell r="B5793" t="str">
            <v>AI.65321</v>
          </cell>
          <cell r="C5793" t="str">
            <v>Laép döïng giaøn khoâng gian, h ñænh daøn &gt;10m, daøn nuùt caàu</v>
          </cell>
          <cell r="D5793" t="str">
            <v>taán</v>
          </cell>
          <cell r="E5793">
            <v>1</v>
          </cell>
          <cell r="F5793">
            <v>552508</v>
          </cell>
          <cell r="G5793">
            <v>760965</v>
          </cell>
          <cell r="H5793">
            <v>633526</v>
          </cell>
        </row>
        <row r="5794">
          <cell r="B5794" t="str">
            <v>AI.65331</v>
          </cell>
          <cell r="C5794" t="str">
            <v>Laép döïng giaøn khoâng gian, h ñænh daøn &gt;10m, daøn nuùt haøn</v>
          </cell>
          <cell r="D5794" t="str">
            <v>taán</v>
          </cell>
          <cell r="E5794">
            <v>1</v>
          </cell>
          <cell r="F5794">
            <v>621588</v>
          </cell>
          <cell r="G5794">
            <v>773718</v>
          </cell>
          <cell r="H5794">
            <v>866775</v>
          </cell>
        </row>
        <row r="5795">
          <cell r="B5795" t="str">
            <v>AI.65411</v>
          </cell>
          <cell r="C5795" t="str">
            <v>Laép ñaët caùc loaïi keát caáu theùp khaùc Laép ñaët khung ñôõ, giaù ñôõ, beä ñôõ</v>
          </cell>
          <cell r="D5795" t="str">
            <v>taán</v>
          </cell>
          <cell r="E5795">
            <v>1</v>
          </cell>
          <cell r="F5795">
            <v>334662</v>
          </cell>
          <cell r="G5795">
            <v>806802</v>
          </cell>
          <cell r="H5795">
            <v>740123</v>
          </cell>
        </row>
        <row r="5796">
          <cell r="B5796" t="str">
            <v>AI.65421</v>
          </cell>
          <cell r="C5796" t="str">
            <v>Laép ñaët caùc loaïi keát caáu theùp khaùc Laép ñaët maùng roùt, maùng chöùa, pheãu</v>
          </cell>
          <cell r="D5796" t="str">
            <v>taán</v>
          </cell>
          <cell r="E5796">
            <v>1</v>
          </cell>
          <cell r="F5796">
            <v>333056</v>
          </cell>
          <cell r="G5796">
            <v>706298</v>
          </cell>
          <cell r="H5796">
            <v>693429</v>
          </cell>
        </row>
        <row r="5797">
          <cell r="B5797" t="str">
            <v>AI.65431</v>
          </cell>
          <cell r="C5797" t="str">
            <v>Laép ñaët caùc loaïi keát caáu theùp khaùc Laép ñaët voû bao che</v>
          </cell>
          <cell r="D5797" t="str">
            <v>taán</v>
          </cell>
          <cell r="E5797">
            <v>1</v>
          </cell>
          <cell r="F5797">
            <v>301946</v>
          </cell>
          <cell r="G5797">
            <v>663883</v>
          </cell>
          <cell r="H5797">
            <v>631484</v>
          </cell>
        </row>
        <row r="5798">
          <cell r="B5798" t="str">
            <v>AI.65441</v>
          </cell>
          <cell r="C5798" t="str">
            <v>Laép ñaët caùc loaïi keát caáu theùp khaùc Laép ñaët heä khung, daàm theùp</v>
          </cell>
          <cell r="D5798" t="str">
            <v>taán</v>
          </cell>
          <cell r="E5798">
            <v>1</v>
          </cell>
          <cell r="F5798">
            <v>347616</v>
          </cell>
          <cell r="G5798">
            <v>576749</v>
          </cell>
          <cell r="H5798">
            <v>791479</v>
          </cell>
        </row>
        <row r="5799">
          <cell r="B5799" t="str">
            <v>AI.65451</v>
          </cell>
          <cell r="C5799" t="str">
            <v>Laép ñaët caùc loaïi keát caáu theùp khaùc Laép ñaët cöûa theùp, coång theùp</v>
          </cell>
          <cell r="D5799" t="str">
            <v>taán</v>
          </cell>
          <cell r="E5799">
            <v>1</v>
          </cell>
          <cell r="F5799">
            <v>285090</v>
          </cell>
          <cell r="G5799">
            <v>421842</v>
          </cell>
          <cell r="H5799">
            <v>590089</v>
          </cell>
        </row>
        <row r="5800">
          <cell r="B5800" t="str">
            <v>AI.66111</v>
          </cell>
          <cell r="C5800" t="str">
            <v>Laép ñaët cöûa van phaúng, ñoä cao ñoùng môû &lt;=5m</v>
          </cell>
          <cell r="D5800" t="str">
            <v>taán</v>
          </cell>
          <cell r="E5800">
            <v>1</v>
          </cell>
          <cell r="F5800">
            <v>248955</v>
          </cell>
          <cell r="G5800">
            <v>716441</v>
          </cell>
          <cell r="H5800">
            <v>993305</v>
          </cell>
        </row>
        <row r="5801">
          <cell r="B5801" t="str">
            <v>AI.66121</v>
          </cell>
          <cell r="C5801" t="str">
            <v>Laép ñaët cöûa van phaúng, ñoä cao ñoùng môû &gt; 5m ñeán &lt;=10m</v>
          </cell>
          <cell r="D5801" t="str">
            <v>taán</v>
          </cell>
          <cell r="E5801">
            <v>1</v>
          </cell>
          <cell r="F5801">
            <v>314276</v>
          </cell>
          <cell r="G5801">
            <v>680480</v>
          </cell>
          <cell r="H5801">
            <v>1468410</v>
          </cell>
        </row>
        <row r="5802">
          <cell r="B5802" t="str">
            <v>AI.66131</v>
          </cell>
          <cell r="C5802" t="str">
            <v>Laép ñaët cöûa van phaúng, ñoä cao ñoùng môû &gt;10m</v>
          </cell>
          <cell r="D5802" t="str">
            <v>taán</v>
          </cell>
          <cell r="E5802">
            <v>1</v>
          </cell>
          <cell r="F5802">
            <v>355331</v>
          </cell>
          <cell r="G5802">
            <v>617780</v>
          </cell>
          <cell r="H5802">
            <v>1480260</v>
          </cell>
        </row>
        <row r="5803">
          <cell r="B5803" t="str">
            <v>AI.66211</v>
          </cell>
          <cell r="C5803" t="str">
            <v>Laép ñaët cöûa van hình cung, ñoä cao ñoùng môû &lt;=5m</v>
          </cell>
          <cell r="D5803" t="str">
            <v>taán</v>
          </cell>
          <cell r="E5803">
            <v>1</v>
          </cell>
          <cell r="F5803">
            <v>352748</v>
          </cell>
          <cell r="G5803">
            <v>1290880</v>
          </cell>
          <cell r="H5803">
            <v>2105460</v>
          </cell>
        </row>
        <row r="5804">
          <cell r="B5804" t="str">
            <v>AI.66221</v>
          </cell>
          <cell r="C5804" t="str">
            <v>Laép ñaët cöûa van hình cung, ñoä cao ñoùng môû &gt; 5m ñeán &lt;=10m</v>
          </cell>
          <cell r="D5804" t="str">
            <v>taán</v>
          </cell>
          <cell r="E5804">
            <v>1</v>
          </cell>
          <cell r="F5804">
            <v>442680</v>
          </cell>
          <cell r="G5804">
            <v>1129520</v>
          </cell>
          <cell r="H5804">
            <v>3174760</v>
          </cell>
        </row>
        <row r="5805">
          <cell r="B5805" t="str">
            <v>AI.66231</v>
          </cell>
          <cell r="C5805" t="str">
            <v>Laép ñaët cöûa van hình cung, ñoä cao ñoùng môû &gt;10m</v>
          </cell>
          <cell r="D5805" t="str">
            <v>taán</v>
          </cell>
          <cell r="E5805">
            <v>1</v>
          </cell>
          <cell r="F5805">
            <v>487694</v>
          </cell>
          <cell r="G5805">
            <v>991215</v>
          </cell>
          <cell r="H5805">
            <v>3193080</v>
          </cell>
        </row>
        <row r="5806">
          <cell r="C5806" t="str">
            <v/>
          </cell>
        </row>
        <row r="5807">
          <cell r="C5807" t="str">
            <v/>
          </cell>
        </row>
        <row r="5809">
          <cell r="B5809" t="str">
            <v>AK.11110</v>
          </cell>
          <cell r="C5809" t="str">
            <v>Lôïp maùi ngoùi 22V/m², h &lt;=4mm VXM caùt vaøng M75 - modul ML&gt;2</v>
          </cell>
          <cell r="D5809" t="str">
            <v>100m²</v>
          </cell>
          <cell r="E5809">
            <v>1</v>
          </cell>
          <cell r="F5809">
            <v>6384420</v>
          </cell>
          <cell r="G5809">
            <v>452361</v>
          </cell>
          <cell r="H5809">
            <v>2219</v>
          </cell>
        </row>
        <row r="5810">
          <cell r="B5810" t="str">
            <v>AK.11120</v>
          </cell>
          <cell r="C5810" t="str">
            <v>Lôïp maùi ngoùi 22V/m², h &gt;4 ñeán &lt;=16m VXM caùt vaøng M75 - modul ML&gt;2</v>
          </cell>
          <cell r="D5810" t="str">
            <v>100m²</v>
          </cell>
          <cell r="E5810">
            <v>1</v>
          </cell>
          <cell r="F5810">
            <v>6384420</v>
          </cell>
          <cell r="G5810">
            <v>498981</v>
          </cell>
          <cell r="H5810">
            <v>62738</v>
          </cell>
        </row>
        <row r="5811">
          <cell r="B5811" t="str">
            <v>AK.11210</v>
          </cell>
          <cell r="C5811" t="str">
            <v>Lôïp maùi ngoùi 13V/m², h &lt;=4m VXM caùt vaøng M75 - modul ML&gt;2</v>
          </cell>
          <cell r="D5811" t="str">
            <v>100m²</v>
          </cell>
          <cell r="E5811">
            <v>1</v>
          </cell>
          <cell r="F5811">
            <v>4277960</v>
          </cell>
          <cell r="G5811">
            <v>371504</v>
          </cell>
          <cell r="H5811">
            <v>2219</v>
          </cell>
        </row>
        <row r="5812">
          <cell r="B5812" t="str">
            <v>AK.11220</v>
          </cell>
          <cell r="C5812" t="str">
            <v>Lôïp maùi ngoùi 13V/m², h &gt;4 ñeán &lt;=16m VXM caùt vaøng M75 - modul ML&gt;2</v>
          </cell>
          <cell r="D5812" t="str">
            <v>100m²</v>
          </cell>
          <cell r="E5812">
            <v>1</v>
          </cell>
          <cell r="F5812">
            <v>4277960</v>
          </cell>
          <cell r="G5812">
            <v>408655</v>
          </cell>
          <cell r="H5812">
            <v>62738</v>
          </cell>
        </row>
        <row r="5813">
          <cell r="B5813" t="str">
            <v>AK.11310</v>
          </cell>
          <cell r="C5813" t="str">
            <v>Lôïp maùi ngoùi 75V/m², h &lt;=4m VXM caùt vaøng M75 - modul ML&gt;2</v>
          </cell>
          <cell r="D5813" t="str">
            <v>100m²</v>
          </cell>
          <cell r="E5813">
            <v>1</v>
          </cell>
          <cell r="F5813">
            <v>13605300</v>
          </cell>
          <cell r="G5813">
            <v>615291</v>
          </cell>
          <cell r="H5813">
            <v>2219</v>
          </cell>
        </row>
        <row r="5814">
          <cell r="B5814" t="str">
            <v>AK.11320</v>
          </cell>
          <cell r="C5814" t="str">
            <v>Lôïp maùi ngoùi 75V/m², h &gt;4 ñeán &lt;=16m VXM caùt vaøng M75 - modul ML&gt;2</v>
          </cell>
          <cell r="D5814" t="str">
            <v>100m²</v>
          </cell>
          <cell r="E5814">
            <v>1</v>
          </cell>
          <cell r="F5814">
            <v>13615900</v>
          </cell>
          <cell r="G5814">
            <v>685542</v>
          </cell>
          <cell r="H5814">
            <v>62738</v>
          </cell>
        </row>
        <row r="5815">
          <cell r="B5815" t="str">
            <v>AK.11410</v>
          </cell>
          <cell r="C5815" t="str">
            <v>Lôïp maùi ngoùi aâm döông 80V/m², h &lt;=4m VXM caùt vaøng M75 - modul ML&gt;2</v>
          </cell>
          <cell r="D5815" t="str">
            <v>100m²</v>
          </cell>
          <cell r="E5815">
            <v>1</v>
          </cell>
          <cell r="F5815">
            <v>15733800</v>
          </cell>
          <cell r="G5815">
            <v>615291</v>
          </cell>
          <cell r="H5815">
            <v>2219</v>
          </cell>
        </row>
        <row r="5816">
          <cell r="B5816" t="str">
            <v>AK.11420</v>
          </cell>
          <cell r="C5816" t="str">
            <v>Lôïp maùi ngoùi aâm döông 80V/m², h &gt;4 ñeán &lt;=16m VXM caùt vaøng M75 - modul ML&gt;2</v>
          </cell>
          <cell r="D5816" t="str">
            <v>100m²</v>
          </cell>
          <cell r="E5816">
            <v>1</v>
          </cell>
          <cell r="F5816">
            <v>15733800</v>
          </cell>
          <cell r="G5816">
            <v>685542</v>
          </cell>
          <cell r="H5816">
            <v>62738</v>
          </cell>
        </row>
        <row r="5817">
          <cell r="B5817" t="str">
            <v>AK.12111</v>
          </cell>
          <cell r="C5817" t="str">
            <v>Lôïp maùi che töôøng baèng Þbroâ xi maêng</v>
          </cell>
          <cell r="D5817" t="str">
            <v>100m²</v>
          </cell>
          <cell r="E5817">
            <v>1</v>
          </cell>
          <cell r="F5817">
            <v>2198800</v>
          </cell>
          <cell r="G5817">
            <v>288109</v>
          </cell>
        </row>
        <row r="5818">
          <cell r="B5818" t="str">
            <v>AK.12221</v>
          </cell>
          <cell r="C5818" t="str">
            <v>Lôïp maùi che töôøng baèng toân muùi chieàu daøi &lt;=2m</v>
          </cell>
          <cell r="D5818" t="str">
            <v>100m²</v>
          </cell>
          <cell r="E5818">
            <v>1</v>
          </cell>
          <cell r="F5818">
            <v>5740300</v>
          </cell>
          <cell r="G5818">
            <v>252589</v>
          </cell>
        </row>
        <row r="5819">
          <cell r="B5819" t="str">
            <v>AK.12222</v>
          </cell>
          <cell r="C5819" t="str">
            <v>Lôïp maùi che töôøng baèng toân muùi chieàu daøi baát kyø</v>
          </cell>
          <cell r="D5819" t="str">
            <v>100m²</v>
          </cell>
          <cell r="E5819">
            <v>1</v>
          </cell>
          <cell r="F5819">
            <v>5178300</v>
          </cell>
          <cell r="G5819">
            <v>177602</v>
          </cell>
        </row>
        <row r="5820">
          <cell r="B5820" t="str">
            <v>AK.12321</v>
          </cell>
          <cell r="C5820" t="str">
            <v>Lôïp maùi che töôøng baèng toân muùi chieàu daøi &lt;=2m</v>
          </cell>
          <cell r="D5820" t="str">
            <v>100m²</v>
          </cell>
          <cell r="E5820">
            <v>1</v>
          </cell>
          <cell r="F5820">
            <v>2428430</v>
          </cell>
          <cell r="G5820">
            <v>252589</v>
          </cell>
        </row>
        <row r="5821">
          <cell r="B5821" t="str">
            <v>AK.12331</v>
          </cell>
          <cell r="C5821" t="str">
            <v>Lôïp maùi che töôøng baèng taám nhöïa</v>
          </cell>
          <cell r="D5821" t="str">
            <v>100m²</v>
          </cell>
          <cell r="E5821">
            <v>1</v>
          </cell>
          <cell r="F5821">
            <v>2776680</v>
          </cell>
          <cell r="G5821">
            <v>202071</v>
          </cell>
        </row>
        <row r="5822">
          <cell r="B5822" t="str">
            <v>AK.13110</v>
          </cell>
          <cell r="C5822" t="str">
            <v>Daùn ngoùi muõi haøi 75vieân/m² treân maùi nghieâng BT</v>
          </cell>
          <cell r="D5822" t="str">
            <v>m²</v>
          </cell>
          <cell r="E5822">
            <v>1</v>
          </cell>
          <cell r="F5822">
            <v>126165</v>
          </cell>
          <cell r="G5822">
            <v>23382</v>
          </cell>
        </row>
        <row r="5823">
          <cell r="B5823" t="str">
            <v>AK.13120</v>
          </cell>
          <cell r="C5823" t="str">
            <v>Daùn ngoùi muõi haøi 22vieân/m² treân maùi nghieâng BT</v>
          </cell>
          <cell r="D5823" t="str">
            <v>m²</v>
          </cell>
          <cell r="E5823">
            <v>1</v>
          </cell>
          <cell r="F5823">
            <v>60921</v>
          </cell>
          <cell r="G5823">
            <v>21256</v>
          </cell>
        </row>
        <row r="5824">
          <cell r="B5824" t="str">
            <v>AK.21112</v>
          </cell>
          <cell r="C5824" t="str">
            <v>Traùt töôøng ngoaøi d traùt 1cm VXM caùt mòn maùc 25, moâ ñun ñoä lôùn ML=1,5-2,0</v>
          </cell>
          <cell r="D5824" t="str">
            <v>m²</v>
          </cell>
          <cell r="E5824">
            <v>1</v>
          </cell>
          <cell r="F5824">
            <v>2221</v>
          </cell>
          <cell r="G5824">
            <v>9353</v>
          </cell>
          <cell r="H5824">
            <v>200</v>
          </cell>
        </row>
        <row r="5825">
          <cell r="B5825" t="str">
            <v>AK.21113</v>
          </cell>
          <cell r="C5825" t="str">
            <v>Traùt töôøng ngoaøi d traùt 1cm VXM caùt mòn maùc 50, moâ ñun ñoä lôùn ML=1,5-2,0</v>
          </cell>
          <cell r="D5825" t="str">
            <v>m²</v>
          </cell>
          <cell r="E5825">
            <v>1</v>
          </cell>
          <cell r="F5825">
            <v>3210</v>
          </cell>
          <cell r="G5825">
            <v>9353</v>
          </cell>
          <cell r="H5825">
            <v>200</v>
          </cell>
        </row>
        <row r="5826">
          <cell r="B5826" t="str">
            <v>AK.21114</v>
          </cell>
          <cell r="C5826" t="str">
            <v>Traùt töôøng ngoaøi d traùt 1cm VXM caùt mòn maùc 75, moâ ñun ñoä lôùn ML=1,5-2,0</v>
          </cell>
          <cell r="D5826" t="str">
            <v>m²</v>
          </cell>
          <cell r="E5826">
            <v>1</v>
          </cell>
          <cell r="F5826">
            <v>4059</v>
          </cell>
          <cell r="G5826">
            <v>9353</v>
          </cell>
          <cell r="H5826">
            <v>200</v>
          </cell>
        </row>
        <row r="5827">
          <cell r="B5827" t="str">
            <v>AK.21122</v>
          </cell>
          <cell r="C5827" t="str">
            <v>Traùt töôøng ngoaøi d traùt 1,5cm VXM caùt mòn maùc 25, moâ ñun ñoä lôùn ML=1,5-2,0</v>
          </cell>
          <cell r="D5827" t="str">
            <v>m²</v>
          </cell>
          <cell r="E5827">
            <v>1</v>
          </cell>
          <cell r="F5827">
            <v>3147</v>
          </cell>
          <cell r="G5827">
            <v>11053</v>
          </cell>
          <cell r="H5827">
            <v>200</v>
          </cell>
        </row>
        <row r="5828">
          <cell r="B5828" t="str">
            <v>AK.21123</v>
          </cell>
          <cell r="C5828" t="str">
            <v>Traùt töôøng ngoaøi d traùt 1,5cm VXM caùt mòn maùc 50, moâ ñun ñoä lôùn ML=1,5-2,0</v>
          </cell>
          <cell r="D5828" t="str">
            <v>m²</v>
          </cell>
          <cell r="E5828">
            <v>1</v>
          </cell>
          <cell r="F5828">
            <v>4549</v>
          </cell>
          <cell r="G5828">
            <v>11053</v>
          </cell>
          <cell r="H5828">
            <v>200</v>
          </cell>
        </row>
        <row r="5829">
          <cell r="B5829" t="str">
            <v>AK.21124</v>
          </cell>
          <cell r="C5829" t="str">
            <v>Traùt töôøng ngoaøi d traùt 1,5cm VXM caùt mòn maùc 75, moâ ñun ñoä lôùn ML=1,5-2,0</v>
          </cell>
          <cell r="D5829" t="str">
            <v>m²</v>
          </cell>
          <cell r="E5829">
            <v>1</v>
          </cell>
          <cell r="F5829">
            <v>5746</v>
          </cell>
          <cell r="G5829">
            <v>11053</v>
          </cell>
          <cell r="H5829">
            <v>200</v>
          </cell>
        </row>
        <row r="5830">
          <cell r="B5830" t="str">
            <v>AK.21132</v>
          </cell>
          <cell r="C5830" t="str">
            <v>Traùt töôøng ngoaøi d traùt 2cm VXM caùt mòn maùc 25, moâ ñun ñoä lôùn ML=1,5-2,0</v>
          </cell>
          <cell r="D5830" t="str">
            <v>m²</v>
          </cell>
          <cell r="E5830">
            <v>1</v>
          </cell>
          <cell r="F5830">
            <v>4261</v>
          </cell>
          <cell r="G5830">
            <v>13604</v>
          </cell>
          <cell r="H5830">
            <v>200</v>
          </cell>
        </row>
        <row r="5831">
          <cell r="B5831" t="str">
            <v>AK.21133</v>
          </cell>
          <cell r="C5831" t="str">
            <v>Traùt töôøng ngoaøi d traùt 2cm VXM caùt mòn maùc 50, moâ ñun ñoä lôùn ML=1,5-2,0</v>
          </cell>
          <cell r="D5831" t="str">
            <v>m²</v>
          </cell>
          <cell r="E5831">
            <v>1</v>
          </cell>
          <cell r="F5831">
            <v>6161</v>
          </cell>
          <cell r="G5831">
            <v>13604</v>
          </cell>
          <cell r="H5831">
            <v>200</v>
          </cell>
        </row>
        <row r="5832">
          <cell r="B5832" t="str">
            <v>AK.21133</v>
          </cell>
          <cell r="C5832" t="str">
            <v>Traùt töôøng ngoaøi d traùt 2cm VXM caùt mòn maùc 75, moâ ñun ñoä lôùn ML=1,5-2,0</v>
          </cell>
          <cell r="D5832" t="str">
            <v>m²</v>
          </cell>
          <cell r="E5832">
            <v>1</v>
          </cell>
          <cell r="F5832">
            <v>7779</v>
          </cell>
          <cell r="G5832">
            <v>13604</v>
          </cell>
          <cell r="H5832">
            <v>200</v>
          </cell>
        </row>
        <row r="5834">
          <cell r="B5834" t="str">
            <v>AK.21212</v>
          </cell>
          <cell r="C5834" t="str">
            <v>Traùt töôøng trong d traùt 1cm VXM caùt mòn maùc 25, moâ ñun ñoä lôùn ML=1,5-2,0</v>
          </cell>
          <cell r="D5834" t="str">
            <v>m²</v>
          </cell>
          <cell r="E5834">
            <v>1</v>
          </cell>
          <cell r="F5834">
            <v>2221</v>
          </cell>
          <cell r="G5834">
            <v>6377</v>
          </cell>
          <cell r="H5834">
            <v>194</v>
          </cell>
        </row>
        <row r="5835">
          <cell r="B5835" t="str">
            <v>AK.21213</v>
          </cell>
          <cell r="C5835" t="str">
            <v>Traùt töôøng trong d traùt 1cm VXM caùt mòn maùc 50, moâ ñun ñoä lôùn ML=1,5-2,0</v>
          </cell>
          <cell r="D5835" t="str">
            <v>m²</v>
          </cell>
          <cell r="E5835">
            <v>1</v>
          </cell>
          <cell r="F5835">
            <v>3210</v>
          </cell>
          <cell r="G5835">
            <v>6377</v>
          </cell>
          <cell r="H5835">
            <v>194</v>
          </cell>
        </row>
        <row r="5836">
          <cell r="B5836" t="str">
            <v>AK.21214</v>
          </cell>
          <cell r="C5836" t="str">
            <v>Traùt töôøng trong d traùt 1cm VXM caùt mòn maùc 75, moâ ñun ñoä lôùn ML=1,5-2,0</v>
          </cell>
          <cell r="D5836" t="str">
            <v>m²</v>
          </cell>
          <cell r="E5836">
            <v>1</v>
          </cell>
          <cell r="F5836">
            <v>4059</v>
          </cell>
          <cell r="G5836">
            <v>6377</v>
          </cell>
          <cell r="H5836">
            <v>194</v>
          </cell>
        </row>
        <row r="5837">
          <cell r="B5837" t="str">
            <v>AK.21222</v>
          </cell>
          <cell r="C5837" t="str">
            <v>Traùt töôøng trong d traùt 1,5cm VXM caùt mòn maùc 25, moâ ñun ñoä lôùn ML=1,5-2,0</v>
          </cell>
          <cell r="D5837" t="str">
            <v>m²</v>
          </cell>
          <cell r="E5837">
            <v>1</v>
          </cell>
          <cell r="F5837">
            <v>3147</v>
          </cell>
          <cell r="G5837">
            <v>8502</v>
          </cell>
          <cell r="H5837">
            <v>194</v>
          </cell>
        </row>
        <row r="5838">
          <cell r="B5838" t="str">
            <v>AK.21223</v>
          </cell>
          <cell r="C5838" t="str">
            <v>Traùt töôøng trong d traùt 1,5cm VXM caùt mòn maùc 50, moâ ñun ñoä lôùn ML=1,5-2,0</v>
          </cell>
          <cell r="D5838" t="str">
            <v>m²</v>
          </cell>
          <cell r="E5838">
            <v>1</v>
          </cell>
          <cell r="F5838">
            <v>4549</v>
          </cell>
          <cell r="G5838">
            <v>8502</v>
          </cell>
          <cell r="H5838">
            <v>194</v>
          </cell>
        </row>
        <row r="5839">
          <cell r="B5839" t="str">
            <v>AK.21224</v>
          </cell>
          <cell r="C5839" t="str">
            <v>Traùt töôøng trong d traùt 1,5cm VXM caùt mòn maùc 75, moâ ñun ñoä lôùn ML=1,5-2,0</v>
          </cell>
          <cell r="D5839" t="str">
            <v>m²</v>
          </cell>
          <cell r="E5839">
            <v>1</v>
          </cell>
          <cell r="F5839">
            <v>5746</v>
          </cell>
          <cell r="G5839">
            <v>8502</v>
          </cell>
          <cell r="H5839">
            <v>194</v>
          </cell>
        </row>
        <row r="5840">
          <cell r="B5840" t="str">
            <v>AK.21232</v>
          </cell>
          <cell r="C5840" t="str">
            <v>Traùt töôøng trong d traùt 2cm VXM caùt mòn maùc 25, moâ ñun ñoä lôùn ML=1,5-2,0</v>
          </cell>
          <cell r="D5840" t="str">
            <v>m²</v>
          </cell>
          <cell r="E5840">
            <v>1</v>
          </cell>
          <cell r="F5840">
            <v>4261</v>
          </cell>
          <cell r="G5840">
            <v>9353</v>
          </cell>
          <cell r="H5840">
            <v>194</v>
          </cell>
        </row>
        <row r="5841">
          <cell r="B5841" t="str">
            <v>AK.21233</v>
          </cell>
          <cell r="C5841" t="str">
            <v>Traùt töôøng trong d traùt 2cm VXM caùt mòn maùc 50, moâ ñun ñoä lôùn ML=1,5-2,0</v>
          </cell>
          <cell r="D5841" t="str">
            <v>m²</v>
          </cell>
          <cell r="E5841">
            <v>1</v>
          </cell>
          <cell r="F5841">
            <v>6161</v>
          </cell>
          <cell r="G5841">
            <v>9353</v>
          </cell>
          <cell r="H5841">
            <v>194</v>
          </cell>
        </row>
        <row r="5842">
          <cell r="B5842" t="str">
            <v>AK.21234</v>
          </cell>
          <cell r="C5842" t="str">
            <v>Traùt töôøng trong d traùt 2cm VXM caùt mòn maùc 75, moâ ñun ñoä lôùn ML=1,5-2,0</v>
          </cell>
          <cell r="D5842" t="str">
            <v>m²</v>
          </cell>
          <cell r="E5842">
            <v>1</v>
          </cell>
          <cell r="F5842">
            <v>7779</v>
          </cell>
          <cell r="G5842">
            <v>9353</v>
          </cell>
          <cell r="H5842">
            <v>194</v>
          </cell>
        </row>
        <row r="5843">
          <cell r="B5843" t="str">
            <v>AK.22112</v>
          </cell>
          <cell r="C5843" t="str">
            <v>Traùt truï, coät, lam ñöùng, caàu thang d traùt 1cm VXM caùt mòn maùc 25, moâ ñun ñoä lôùn ML=1,5-2,0</v>
          </cell>
          <cell r="D5843" t="str">
            <v>m²</v>
          </cell>
          <cell r="E5843">
            <v>1</v>
          </cell>
          <cell r="F5843">
            <v>2409</v>
          </cell>
          <cell r="G5843">
            <v>21171</v>
          </cell>
          <cell r="H5843">
            <v>200</v>
          </cell>
        </row>
        <row r="5844">
          <cell r="B5844" t="str">
            <v>AK.22113</v>
          </cell>
          <cell r="C5844" t="str">
            <v>Traùt truï, coät, lam ñöùng, caàu thang d traùt 1cm VXM caùt mòn maùc 50, moâ ñun ñoä lôùn ML=1,5-2,0</v>
          </cell>
          <cell r="D5844" t="str">
            <v>m²</v>
          </cell>
          <cell r="E5844">
            <v>1</v>
          </cell>
          <cell r="F5844">
            <v>3484</v>
          </cell>
          <cell r="G5844">
            <v>21171</v>
          </cell>
          <cell r="H5844">
            <v>200</v>
          </cell>
        </row>
        <row r="5845">
          <cell r="B5845" t="str">
            <v>AK.22114</v>
          </cell>
          <cell r="C5845" t="str">
            <v>Traùt truï, coät, lam ñöùng, caàu thang d traùt 1cm VXM caùt mòn maùc 75, moâ ñun ñoä lôùn ML=1,5-2,0</v>
          </cell>
          <cell r="D5845" t="str">
            <v>m²</v>
          </cell>
          <cell r="E5845">
            <v>1</v>
          </cell>
          <cell r="F5845">
            <v>4398</v>
          </cell>
          <cell r="G5845">
            <v>21171</v>
          </cell>
          <cell r="H5845">
            <v>200</v>
          </cell>
        </row>
        <row r="5846">
          <cell r="B5846" t="str">
            <v>AK.22122</v>
          </cell>
          <cell r="C5846" t="str">
            <v>Traùt truï, coät, lam ñöùng, caàu thang d traùt 1,5cm VXM caùt mòn maùc 25, moâ ñun ñoä lôùn ML=1,5-2,0</v>
          </cell>
          <cell r="D5846" t="str">
            <v>m²</v>
          </cell>
          <cell r="E5846">
            <v>1</v>
          </cell>
          <cell r="F5846">
            <v>3335</v>
          </cell>
          <cell r="G5846">
            <v>22106</v>
          </cell>
          <cell r="H5846">
            <v>200</v>
          </cell>
        </row>
        <row r="5847">
          <cell r="B5847" t="str">
            <v>AK.22123</v>
          </cell>
          <cell r="C5847" t="str">
            <v>Traùt truï, coät, lam ñöùng, caàu thang d traùt 1,5cm VXM caùt mòn maùc 50, moâ ñun ñoä lôùn ML=1,5-2,0</v>
          </cell>
          <cell r="D5847" t="str">
            <v>m²</v>
          </cell>
          <cell r="E5847">
            <v>1</v>
          </cell>
          <cell r="F5847">
            <v>4822</v>
          </cell>
          <cell r="G5847">
            <v>22106</v>
          </cell>
          <cell r="H5847">
            <v>200</v>
          </cell>
        </row>
        <row r="5848">
          <cell r="B5848" t="str">
            <v>AK.22124</v>
          </cell>
          <cell r="C5848" t="str">
            <v>Traùt truï, coät, lam ñöùng, caàu thang d traùt 1,5cm VXM caùt mòn maùc 75, moâ ñun ñoä lôùn ML=1,5-2,0</v>
          </cell>
          <cell r="D5848" t="str">
            <v>m²</v>
          </cell>
          <cell r="E5848">
            <v>1</v>
          </cell>
          <cell r="F5848">
            <v>6085</v>
          </cell>
          <cell r="G5848">
            <v>22106</v>
          </cell>
          <cell r="H5848">
            <v>200</v>
          </cell>
        </row>
        <row r="5849">
          <cell r="B5849" t="str">
            <v>AK.22132</v>
          </cell>
          <cell r="C5849" t="str">
            <v>Traùt truï, coät, lam ñöùng, caàu thang d traùt 2cm VXM caùt mòn maùc 25, moâ ñun ñoä lôùn ML=1,5-2,0</v>
          </cell>
          <cell r="D5849" t="str">
            <v>m²</v>
          </cell>
          <cell r="E5849">
            <v>1</v>
          </cell>
          <cell r="F5849">
            <v>4630</v>
          </cell>
          <cell r="G5849">
            <v>24232</v>
          </cell>
          <cell r="H5849">
            <v>200</v>
          </cell>
        </row>
        <row r="5850">
          <cell r="B5850" t="str">
            <v>AK.22133</v>
          </cell>
          <cell r="C5850" t="str">
            <v>Traùt truï, coät, lam ñöùng, caàu thang d traùt 2cm VXM caùt mòn maùc 50, moâ ñun ñoä lôùn ML=1,5-2,0</v>
          </cell>
          <cell r="D5850" t="str">
            <v>m²</v>
          </cell>
          <cell r="E5850">
            <v>1</v>
          </cell>
          <cell r="F5850">
            <v>6694</v>
          </cell>
          <cell r="G5850">
            <v>24232</v>
          </cell>
          <cell r="H5850">
            <v>200</v>
          </cell>
        </row>
        <row r="5851">
          <cell r="B5851" t="str">
            <v>AK.22134</v>
          </cell>
          <cell r="C5851" t="str">
            <v>Traùt truï, coät, lam ñöùng, caàu thang d traùt 2cm VXM caùt mòn maùc 75, moâ ñun ñoä lôùn ML=1,5-2,0</v>
          </cell>
          <cell r="D5851" t="str">
            <v>m²</v>
          </cell>
          <cell r="E5851">
            <v>1</v>
          </cell>
          <cell r="F5851">
            <v>8457</v>
          </cell>
          <cell r="G5851">
            <v>24232</v>
          </cell>
          <cell r="H5851">
            <v>200</v>
          </cell>
        </row>
        <row r="5852">
          <cell r="B5852" t="str">
            <v>AK.23112</v>
          </cell>
          <cell r="C5852" t="str">
            <v>Traùt xaø daàm VXM caùt mòn maùc 25, moâ ñun ñoä lôùn ML=1,5-2,0</v>
          </cell>
          <cell r="D5852" t="str">
            <v>m²</v>
          </cell>
          <cell r="E5852">
            <v>1</v>
          </cell>
          <cell r="F5852">
            <v>3335</v>
          </cell>
          <cell r="G5852">
            <v>14879</v>
          </cell>
          <cell r="H5852">
            <v>200</v>
          </cell>
        </row>
        <row r="5853">
          <cell r="B5853" t="str">
            <v>AK.23113</v>
          </cell>
          <cell r="C5853" t="str">
            <v>Traùt xaø daàm VXM caùt mòn maùc 50, moâ ñun ñoä lôùn ML=1,5-2,0</v>
          </cell>
          <cell r="D5853" t="str">
            <v>m²</v>
          </cell>
          <cell r="E5853">
            <v>1</v>
          </cell>
          <cell r="F5853">
            <v>4822</v>
          </cell>
          <cell r="G5853">
            <v>14879</v>
          </cell>
          <cell r="H5853">
            <v>200</v>
          </cell>
        </row>
        <row r="5854">
          <cell r="B5854" t="str">
            <v>AK.23114</v>
          </cell>
          <cell r="C5854" t="str">
            <v>Traùt xaø daàm VXM caùt mòn maùc 75, moâ ñun ñoä lôùn ML=1,5-2,0</v>
          </cell>
          <cell r="D5854" t="str">
            <v>m²</v>
          </cell>
          <cell r="E5854">
            <v>1</v>
          </cell>
          <cell r="F5854">
            <v>6085</v>
          </cell>
          <cell r="G5854">
            <v>14879</v>
          </cell>
          <cell r="H5854">
            <v>200</v>
          </cell>
        </row>
        <row r="5855">
          <cell r="B5855" t="str">
            <v>AK.23212</v>
          </cell>
          <cell r="C5855" t="str">
            <v>Traùt traàn VXM caùt mòn maùc 25, moâ ñun ñoä lôùn ML=1,5-2,0</v>
          </cell>
          <cell r="D5855" t="str">
            <v>m²</v>
          </cell>
          <cell r="E5855">
            <v>1</v>
          </cell>
          <cell r="F5855">
            <v>3335</v>
          </cell>
          <cell r="G5855">
            <v>21256</v>
          </cell>
          <cell r="H5855">
            <v>200</v>
          </cell>
        </row>
        <row r="5856">
          <cell r="B5856" t="str">
            <v>AK.23213</v>
          </cell>
          <cell r="C5856" t="str">
            <v>Traùt traàn VXM caùt mòn maùc 50, moâ ñun ñoä lôùn ML=1,5-2,0</v>
          </cell>
          <cell r="D5856" t="str">
            <v>m²</v>
          </cell>
          <cell r="E5856">
            <v>1</v>
          </cell>
          <cell r="F5856">
            <v>4822</v>
          </cell>
          <cell r="G5856">
            <v>21256</v>
          </cell>
          <cell r="H5856">
            <v>200</v>
          </cell>
        </row>
        <row r="5857">
          <cell r="B5857" t="str">
            <v>AK.23214</v>
          </cell>
          <cell r="C5857" t="str">
            <v>Traùt traàn VXM caùt mòn maùc 75, moâ ñun ñoä lôùn ML=1,5-2,0</v>
          </cell>
          <cell r="D5857" t="str">
            <v>m²</v>
          </cell>
          <cell r="E5857">
            <v>1</v>
          </cell>
          <cell r="F5857">
            <v>6085</v>
          </cell>
          <cell r="G5857">
            <v>21256</v>
          </cell>
          <cell r="H5857">
            <v>200</v>
          </cell>
        </row>
        <row r="5858">
          <cell r="B5858" t="str">
            <v>AK.24112</v>
          </cell>
          <cell r="C5858" t="str">
            <v>Ñaép phaøo ñôn VXM caùt mòn maùc 25, moâ ñun ñoä lôùn ML=1,5-2,0</v>
          </cell>
          <cell r="D5858" t="str">
            <v>m</v>
          </cell>
          <cell r="E5858">
            <v>1</v>
          </cell>
          <cell r="F5858">
            <v>2060</v>
          </cell>
          <cell r="G5858">
            <v>9221</v>
          </cell>
        </row>
        <row r="5859">
          <cell r="B5859" t="str">
            <v>AK.24113</v>
          </cell>
          <cell r="C5859" t="str">
            <v>Ñaép phaøo ñôn VXM caùt mòn maùc 50, moâ ñun ñoä lôùn ML=1,5-2,0</v>
          </cell>
          <cell r="D5859" t="str">
            <v>m</v>
          </cell>
          <cell r="E5859">
            <v>1</v>
          </cell>
          <cell r="F5859">
            <v>2973</v>
          </cell>
          <cell r="G5859">
            <v>9221</v>
          </cell>
        </row>
        <row r="5860">
          <cell r="B5860" t="str">
            <v>AK.24114</v>
          </cell>
          <cell r="C5860" t="str">
            <v>Ñaép phaøo ñôn VXM caùt mòn maùc 75, moâ ñun ñoä lôùn ML=1,5-2,0</v>
          </cell>
          <cell r="D5860" t="str">
            <v>m</v>
          </cell>
          <cell r="E5860">
            <v>1</v>
          </cell>
          <cell r="F5860">
            <v>3757</v>
          </cell>
          <cell r="G5860">
            <v>9221</v>
          </cell>
        </row>
        <row r="5861">
          <cell r="B5861" t="str">
            <v>AK.24212</v>
          </cell>
          <cell r="C5861" t="str">
            <v>Ñaép phaøo keùp VXM caùt mòn maùc 25, moâ ñun ñoä lôùn ML=1,5-2,0</v>
          </cell>
          <cell r="D5861" t="str">
            <v>m</v>
          </cell>
          <cell r="E5861">
            <v>1</v>
          </cell>
          <cell r="F5861">
            <v>2625</v>
          </cell>
          <cell r="G5861">
            <v>11526</v>
          </cell>
        </row>
        <row r="5862">
          <cell r="B5862" t="str">
            <v>AK.24213</v>
          </cell>
          <cell r="C5862" t="str">
            <v>Ñaép phaøo keùp VXM caùt mòn maùc 50, moâ ñun ñoä lôùn ML=1,5-2,0</v>
          </cell>
          <cell r="D5862" t="str">
            <v>m</v>
          </cell>
          <cell r="E5862">
            <v>1</v>
          </cell>
          <cell r="F5862">
            <v>3796</v>
          </cell>
          <cell r="G5862">
            <v>11526</v>
          </cell>
        </row>
        <row r="5863">
          <cell r="B5863" t="str">
            <v>AK.24214</v>
          </cell>
          <cell r="C5863" t="str">
            <v>Ñaép phaøo keùp VXM caùt mòn maùc 75, moâ ñun ñoä lôùn ML=1,5-2,0</v>
          </cell>
          <cell r="D5863" t="str">
            <v>m</v>
          </cell>
          <cell r="E5863">
            <v>1</v>
          </cell>
          <cell r="F5863">
            <v>4792</v>
          </cell>
          <cell r="G5863">
            <v>11526</v>
          </cell>
        </row>
        <row r="5864">
          <cell r="B5864" t="str">
            <v>AK.24312</v>
          </cell>
          <cell r="C5864" t="str">
            <v>Traùt gôø chæ VXM caùt mòn maùc 25, moâ ñun ñoä lôùn ML=1,5-2,0</v>
          </cell>
          <cell r="D5864" t="str">
            <v>m</v>
          </cell>
          <cell r="E5864">
            <v>1</v>
          </cell>
          <cell r="F5864">
            <v>504</v>
          </cell>
          <cell r="G5864">
            <v>5625</v>
          </cell>
        </row>
        <row r="5865">
          <cell r="B5865" t="str">
            <v>AK.24313</v>
          </cell>
          <cell r="C5865" t="str">
            <v>Traùt gôø chæ VXM caùt mòn maùc 50, moâ ñun ñoä lôùn ML=1,5-2,0</v>
          </cell>
          <cell r="D5865" t="str">
            <v>m</v>
          </cell>
          <cell r="E5865">
            <v>1</v>
          </cell>
          <cell r="F5865">
            <v>729</v>
          </cell>
          <cell r="G5865">
            <v>5625</v>
          </cell>
        </row>
        <row r="5866">
          <cell r="B5866" t="str">
            <v>AK.24314</v>
          </cell>
          <cell r="C5866" t="str">
            <v>Traùt gôø chæ VXM caùt mòn maùc 75, moâ ñun ñoä lôùn ML=1,5-2,0</v>
          </cell>
          <cell r="D5866" t="str">
            <v>m</v>
          </cell>
          <cell r="E5866">
            <v>1</v>
          </cell>
          <cell r="F5866">
            <v>919</v>
          </cell>
          <cell r="G5866">
            <v>5625</v>
          </cell>
        </row>
        <row r="5867">
          <cell r="B5867" t="str">
            <v>AK.25112</v>
          </cell>
          <cell r="C5867" t="str">
            <v>Traùt si noâ, maùi haét, lam ngang VXM caùt mòn maùc 25, moâ ñun ñoä lôùn ML=1,5-2,0</v>
          </cell>
          <cell r="D5867" t="str">
            <v>m²</v>
          </cell>
          <cell r="E5867">
            <v>1</v>
          </cell>
          <cell r="F5867">
            <v>2243</v>
          </cell>
          <cell r="G5867">
            <v>11065</v>
          </cell>
        </row>
        <row r="5868">
          <cell r="B5868" t="str">
            <v>AK.25113</v>
          </cell>
          <cell r="C5868" t="str">
            <v>Traùt si noâ, maùi haét, lam ngang VXM caùt mòn maùc 50, moâ ñun ñoä lôùn ML=1,5-2,0</v>
          </cell>
          <cell r="D5868" t="str">
            <v>m²</v>
          </cell>
          <cell r="E5868">
            <v>1</v>
          </cell>
          <cell r="F5868">
            <v>3242</v>
          </cell>
          <cell r="G5868">
            <v>11065</v>
          </cell>
        </row>
        <row r="5869">
          <cell r="B5869" t="str">
            <v>AK.25114</v>
          </cell>
          <cell r="C5869" t="str">
            <v>Traùt si noâ, maùi haét, lam ngang VXM caùt mòn maùc 75, moâ ñun ñoä lôùn ML=1,5-2,0</v>
          </cell>
          <cell r="D5869" t="str">
            <v>m²</v>
          </cell>
          <cell r="E5869">
            <v>1</v>
          </cell>
          <cell r="F5869">
            <v>4099</v>
          </cell>
          <cell r="G5869">
            <v>11065</v>
          </cell>
        </row>
        <row r="5870">
          <cell r="B5870" t="str">
            <v>AK.25210</v>
          </cell>
          <cell r="C5870" t="str">
            <v>Traùt vaåy töôøng choáng vang VXM caùt mòn maùc 75, moâ ñun ñoä lôùn ML=1,5-2,0</v>
          </cell>
          <cell r="D5870" t="str">
            <v>m²</v>
          </cell>
          <cell r="E5870">
            <v>1</v>
          </cell>
          <cell r="F5870">
            <v>14002</v>
          </cell>
          <cell r="G5870">
            <v>14292</v>
          </cell>
        </row>
        <row r="5871">
          <cell r="B5871" t="str">
            <v>AK.25211</v>
          </cell>
          <cell r="C5871" t="str">
            <v>Traùt vaåy töôøng choáng vang VXM caùt mòn maùc 50, moâ ñun ñoä lôùn ML=1,5-2,0</v>
          </cell>
          <cell r="D5871" t="str">
            <v>m²</v>
          </cell>
          <cell r="E5871">
            <v>1</v>
          </cell>
          <cell r="F5871">
            <v>270412</v>
          </cell>
          <cell r="G5871">
            <v>14292</v>
          </cell>
        </row>
        <row r="5872">
          <cell r="B5872" t="str">
            <v>AK.25212</v>
          </cell>
          <cell r="C5872" t="str">
            <v>Traùt vaåy töôøng choáng vang VXM caùt mòn maùc 75, moâ ñun ñoä lôùn ML=1,5-2,0</v>
          </cell>
          <cell r="D5872" t="str">
            <v>m²</v>
          </cell>
          <cell r="E5872">
            <v>1</v>
          </cell>
          <cell r="F5872">
            <v>341491</v>
          </cell>
          <cell r="G5872">
            <v>14292</v>
          </cell>
        </row>
        <row r="5873">
          <cell r="B5873" t="str">
            <v>AK.25213</v>
          </cell>
          <cell r="C5873" t="str">
            <v>Traùt vaåy töôøng choáng vang VXM caùt mòn maùc 50, moâ ñun ñoä lôùn ML=1,5-2,0</v>
          </cell>
          <cell r="D5873" t="str">
            <v>m²</v>
          </cell>
          <cell r="E5873">
            <v>1</v>
          </cell>
          <cell r="F5873">
            <v>270412</v>
          </cell>
          <cell r="G5873">
            <v>14292</v>
          </cell>
        </row>
        <row r="5874">
          <cell r="B5874" t="str">
            <v>AK.25214</v>
          </cell>
          <cell r="C5874" t="str">
            <v>Traùt vaåy töôøng choáng vang VXM caùt mòn maùc 75, moâ ñun ñoä lôùn ML=1,5-2,0</v>
          </cell>
          <cell r="D5874" t="str">
            <v>m²</v>
          </cell>
          <cell r="E5874">
            <v>1</v>
          </cell>
          <cell r="F5874">
            <v>341491</v>
          </cell>
          <cell r="G5874">
            <v>14292</v>
          </cell>
        </row>
        <row r="5875">
          <cell r="B5875" t="str">
            <v>AK.25215</v>
          </cell>
          <cell r="C5875" t="str">
            <v>Traùt vaåy töôøng choáng vang VXM caùt mòn maùc 100, moâ ñun ñoä lôùn ML=1,5-2,0</v>
          </cell>
          <cell r="D5875" t="str">
            <v>m²</v>
          </cell>
          <cell r="E5875">
            <v>1</v>
          </cell>
          <cell r="F5875">
            <v>411838</v>
          </cell>
          <cell r="G5875">
            <v>14292</v>
          </cell>
        </row>
        <row r="5876">
          <cell r="B5876" t="str">
            <v>AK.26113</v>
          </cell>
          <cell r="C5876" t="str">
            <v>Traùt granitoâ gôø chæ, gôø loái, ñoá töôøng VXM caùt mòn maùc 50, moâ ñun ñoä lôùn ML=1,5-2,0</v>
          </cell>
          <cell r="D5876" t="str">
            <v>m</v>
          </cell>
          <cell r="E5876">
            <v>1</v>
          </cell>
          <cell r="F5876">
            <v>3411</v>
          </cell>
          <cell r="G5876">
            <v>14753</v>
          </cell>
        </row>
        <row r="5877">
          <cell r="B5877" t="str">
            <v>AK.26114</v>
          </cell>
          <cell r="C5877" t="str">
            <v>Traùt granitoâ gôø chæ, gôø loái, ñoá töôøng VXM caùt mòn maùc 75, moâ ñun ñoä lôùn ML=1,5-2,0</v>
          </cell>
          <cell r="D5877" t="str">
            <v>m</v>
          </cell>
          <cell r="E5877">
            <v>1</v>
          </cell>
          <cell r="F5877">
            <v>3512</v>
          </cell>
          <cell r="G5877">
            <v>14753</v>
          </cell>
        </row>
        <row r="5878">
          <cell r="B5878" t="str">
            <v>AK.26213</v>
          </cell>
          <cell r="C5878" t="str">
            <v>Traùt granitoâ tay vòn caàu thang, lan can daøy 2,5cm VXM caùt mòn maùc 50, moâ ñun ñoä lôùn ML=1,5-2,0</v>
          </cell>
          <cell r="D5878" t="str">
            <v>m²</v>
          </cell>
          <cell r="E5878">
            <v>1</v>
          </cell>
          <cell r="F5878">
            <v>42225</v>
          </cell>
          <cell r="G5878">
            <v>135082</v>
          </cell>
        </row>
        <row r="5879">
          <cell r="B5879" t="str">
            <v>AK.26214</v>
          </cell>
          <cell r="C5879" t="str">
            <v>Traùt granitoâ tay vòn caàu thang, lan can daøy 2,5cm VXM caùt mòn maùc 75, moâ ñun ñoä lôùn ML=1,5-2,0</v>
          </cell>
          <cell r="D5879" t="str">
            <v>m²</v>
          </cell>
          <cell r="E5879">
            <v>1</v>
          </cell>
          <cell r="F5879">
            <v>43308</v>
          </cell>
          <cell r="G5879">
            <v>135082</v>
          </cell>
        </row>
        <row r="5880">
          <cell r="B5880" t="str">
            <v>AK.26313</v>
          </cell>
          <cell r="C5880" t="str">
            <v>Traùt granitoâ thaønh oâ vaêng, seâ noâ, dieàm che naéng daøy 1cm VXM caùt mòn maùc 50, moâ ñun ñoä lôùn ML=1,5-2,0</v>
          </cell>
          <cell r="D5880" t="str">
            <v>m²</v>
          </cell>
          <cell r="E5880">
            <v>1</v>
          </cell>
          <cell r="F5880">
            <v>34229</v>
          </cell>
          <cell r="G5880">
            <v>71460</v>
          </cell>
        </row>
        <row r="5881">
          <cell r="B5881" t="str">
            <v>AK.26314</v>
          </cell>
          <cell r="C5881" t="str">
            <v>Traùt granitoâ thaønh oâ vaêng, seâ noâ, dieàm che naéng daøy 1cm VXM caùt mòn maùc 75, moâ ñun ñoä lôùn ML=1,5-2,0</v>
          </cell>
          <cell r="D5881" t="str">
            <v>m²</v>
          </cell>
          <cell r="E5881">
            <v>1</v>
          </cell>
          <cell r="F5881">
            <v>35312</v>
          </cell>
          <cell r="G5881">
            <v>71460</v>
          </cell>
        </row>
        <row r="5882">
          <cell r="B5882" t="str">
            <v>AK.26323</v>
          </cell>
          <cell r="C5882" t="str">
            <v>Traùt granitoâ thaønh oâ vaêng, seâ noâ, dieàm che naéng daøy 1,5cm VXM caùt mòn maùc 50, moâ ñun ñoä lôùn ML=1,5-2,0</v>
          </cell>
          <cell r="D5882" t="str">
            <v>m²</v>
          </cell>
          <cell r="E5882">
            <v>1</v>
          </cell>
          <cell r="F5882">
            <v>38300</v>
          </cell>
          <cell r="G5882">
            <v>71460</v>
          </cell>
        </row>
        <row r="5883">
          <cell r="B5883" t="str">
            <v>AK.26324</v>
          </cell>
          <cell r="C5883" t="str">
            <v>Traùt granitoâ thaønh oâ vaêng, seâ noâ, dieàm che naéng daøy 1,5cm VXM caùt mòn maùc 75, moâ ñun ñoä lôùn ML=1,5-2,0</v>
          </cell>
          <cell r="D5883" t="str">
            <v>m²</v>
          </cell>
          <cell r="E5883">
            <v>1</v>
          </cell>
          <cell r="F5883">
            <v>39383</v>
          </cell>
          <cell r="G5883">
            <v>71460</v>
          </cell>
        </row>
        <row r="5884">
          <cell r="B5884" t="str">
            <v>AK.26413</v>
          </cell>
          <cell r="C5884" t="str">
            <v>Traùt granitoâ töôøng VXM caùt mòn maùc 50, moâ ñun ñoä lôùn ML=1,5-2,0</v>
          </cell>
          <cell r="D5884" t="str">
            <v>m²</v>
          </cell>
          <cell r="E5884">
            <v>1</v>
          </cell>
          <cell r="F5884">
            <v>38300</v>
          </cell>
          <cell r="G5884">
            <v>44638</v>
          </cell>
        </row>
        <row r="5885">
          <cell r="B5885" t="str">
            <v>AK.26414</v>
          </cell>
          <cell r="C5885" t="str">
            <v>Traùt granitoâ töôøng VXM caùt mòn maùc 75, moâ ñun ñoä lôùn ML=1,5-2,0</v>
          </cell>
          <cell r="D5885" t="str">
            <v>m²</v>
          </cell>
          <cell r="E5885">
            <v>1</v>
          </cell>
          <cell r="F5885">
            <v>39383</v>
          </cell>
          <cell r="G5885">
            <v>44638</v>
          </cell>
        </row>
        <row r="5886">
          <cell r="B5886" t="str">
            <v>AK.26423</v>
          </cell>
          <cell r="C5886" t="str">
            <v>Traùt granitoâ truï coät VXM caùt mòn maùc 50, moâ ñun ñoä lôùn ML=1,5-2,0</v>
          </cell>
          <cell r="D5886" t="str">
            <v>m²</v>
          </cell>
          <cell r="E5886">
            <v>1</v>
          </cell>
          <cell r="F5886">
            <v>38300</v>
          </cell>
          <cell r="G5886">
            <v>107555</v>
          </cell>
        </row>
        <row r="5887">
          <cell r="B5887" t="str">
            <v>AK.26424</v>
          </cell>
          <cell r="C5887" t="str">
            <v>Traùt granitoâ truï coät VXM caùt mòn maùc 75, moâ ñun ñoä lôùn ML=1,5-2,0</v>
          </cell>
          <cell r="D5887" t="str">
            <v>m²</v>
          </cell>
          <cell r="E5887">
            <v>1</v>
          </cell>
          <cell r="F5887">
            <v>39383</v>
          </cell>
          <cell r="G5887">
            <v>107555</v>
          </cell>
        </row>
        <row r="5888">
          <cell r="B5888" t="str">
            <v>AK.27113</v>
          </cell>
          <cell r="C5888" t="str">
            <v>Coâng taùc traùt Traùt ñaù röûa töôøng VXM caùt mòn maùc 50, moâ ñun ñoä lôùn ML=1,5-2,0</v>
          </cell>
          <cell r="D5888" t="str">
            <v>m²</v>
          </cell>
          <cell r="E5888">
            <v>1</v>
          </cell>
          <cell r="F5888">
            <v>36241</v>
          </cell>
          <cell r="G5888">
            <v>20406</v>
          </cell>
          <cell r="H5888">
            <v>190</v>
          </cell>
        </row>
        <row r="5889">
          <cell r="B5889" t="str">
            <v>AK.27114</v>
          </cell>
          <cell r="C5889" t="str">
            <v>Coâng taùc traùt Traùt ñaù röûa töôøng VXM caùt mòn maùc 75, moâ ñun ñoä lôùn ML=1,5-2,0</v>
          </cell>
          <cell r="D5889" t="str">
            <v>m²</v>
          </cell>
          <cell r="E5889">
            <v>1</v>
          </cell>
          <cell r="F5889">
            <v>37329</v>
          </cell>
          <cell r="G5889">
            <v>20406</v>
          </cell>
          <cell r="H5889">
            <v>190</v>
          </cell>
        </row>
        <row r="5890">
          <cell r="B5890" t="str">
            <v>AK.27213</v>
          </cell>
          <cell r="C5890" t="str">
            <v>Traùt ñaù röûa truï, coät VXM caùt mòn maùc 50, moâ ñun ñoä lôùn ML=1,5-2,0</v>
          </cell>
          <cell r="D5890" t="str">
            <v>m²</v>
          </cell>
          <cell r="E5890">
            <v>1</v>
          </cell>
          <cell r="F5890">
            <v>36241</v>
          </cell>
          <cell r="G5890">
            <v>35285</v>
          </cell>
          <cell r="H5890">
            <v>190</v>
          </cell>
        </row>
        <row r="5891">
          <cell r="B5891" t="str">
            <v>AK.27214</v>
          </cell>
          <cell r="C5891" t="str">
            <v>Traùt ñaù röûa truï, coät VXM caùt mòn maùc 75, moâ ñun ñoä lôùn ML=1,5-2,0</v>
          </cell>
          <cell r="D5891" t="str">
            <v>m²</v>
          </cell>
          <cell r="E5891">
            <v>1</v>
          </cell>
          <cell r="F5891">
            <v>37329</v>
          </cell>
          <cell r="G5891">
            <v>35285</v>
          </cell>
          <cell r="H5891">
            <v>190</v>
          </cell>
        </row>
        <row r="5892">
          <cell r="B5892" t="str">
            <v>AK.27313</v>
          </cell>
          <cell r="C5892" t="str">
            <v>Traùt ñaù röûa thaønh seânoâ, oâ vaêng, lan can, ñieåm chaén naéng VXM caùt mòn maùc 50, moâ ñun ñoä lôùn ML=1,5-2,0</v>
          </cell>
          <cell r="D5892" t="str">
            <v>m²</v>
          </cell>
          <cell r="E5892">
            <v>1</v>
          </cell>
          <cell r="F5892">
            <v>40512</v>
          </cell>
          <cell r="G5892">
            <v>52096</v>
          </cell>
        </row>
        <row r="5893">
          <cell r="B5893" t="str">
            <v>AK.27314</v>
          </cell>
          <cell r="C5893" t="str">
            <v>Traùt ñaù röûa thaønh seânoâ, oâ vaêng, lan can, ñieåm chaén naéng VXM caùt mòn maùc 75, moâ ñun ñoä lôùn ML=1,5-2,0</v>
          </cell>
          <cell r="D5893" t="str">
            <v>m²</v>
          </cell>
          <cell r="E5893">
            <v>1</v>
          </cell>
          <cell r="F5893">
            <v>42266</v>
          </cell>
          <cell r="G5893">
            <v>52096</v>
          </cell>
        </row>
        <row r="5894">
          <cell r="B5894" t="str">
            <v>AK.31110</v>
          </cell>
          <cell r="C5894" t="str">
            <v>OÂp gaïch 200x250mm vaøo töôøng truï, coät</v>
          </cell>
          <cell r="D5894" t="str">
            <v>m²</v>
          </cell>
          <cell r="E5894">
            <v>1</v>
          </cell>
          <cell r="F5894">
            <v>67648</v>
          </cell>
          <cell r="G5894">
            <v>29333</v>
          </cell>
          <cell r="H5894">
            <v>9646</v>
          </cell>
        </row>
        <row r="5895">
          <cell r="B5895" t="str">
            <v>AK.31120</v>
          </cell>
          <cell r="C5895" t="str">
            <v>OÂp gaïch 200x300mm vaøo töôøng truï, coät</v>
          </cell>
          <cell r="D5895" t="str">
            <v>m²</v>
          </cell>
          <cell r="E5895">
            <v>1</v>
          </cell>
          <cell r="F5895">
            <v>72545</v>
          </cell>
          <cell r="G5895">
            <v>25507</v>
          </cell>
          <cell r="H5895">
            <v>9646</v>
          </cell>
        </row>
        <row r="5896">
          <cell r="B5896" t="str">
            <v>AK.31130</v>
          </cell>
          <cell r="C5896" t="str">
            <v>OÂp gaïch 300x300mm vaøo töôøng truï, coät</v>
          </cell>
          <cell r="D5896" t="str">
            <v>m²</v>
          </cell>
          <cell r="E5896">
            <v>1</v>
          </cell>
          <cell r="F5896">
            <v>74599</v>
          </cell>
          <cell r="G5896">
            <v>23382</v>
          </cell>
          <cell r="H5896">
            <v>9646</v>
          </cell>
        </row>
        <row r="5897">
          <cell r="B5897" t="str">
            <v>AK.31140</v>
          </cell>
          <cell r="C5897" t="str">
            <v>OÂp gaïch 400x400mm vaøo töôøng truï, coät</v>
          </cell>
          <cell r="D5897" t="str">
            <v>m²</v>
          </cell>
          <cell r="E5897">
            <v>1</v>
          </cell>
          <cell r="F5897">
            <v>73608</v>
          </cell>
          <cell r="G5897">
            <v>21256</v>
          </cell>
          <cell r="H5897">
            <v>9646</v>
          </cell>
        </row>
        <row r="5898">
          <cell r="B5898" t="str">
            <v>AK.31150</v>
          </cell>
          <cell r="C5898" t="str">
            <v>OÂp gaïch 500x500mm vaøo töôøng truï, coät</v>
          </cell>
          <cell r="D5898" t="str">
            <v>m²</v>
          </cell>
          <cell r="E5898">
            <v>1</v>
          </cell>
          <cell r="F5898">
            <v>112696</v>
          </cell>
          <cell r="G5898">
            <v>20406</v>
          </cell>
          <cell r="H5898">
            <v>9646</v>
          </cell>
        </row>
        <row r="5899">
          <cell r="B5899" t="str">
            <v>AK.31160</v>
          </cell>
          <cell r="C5899" t="str">
            <v>OÂp gaïch 600x600mm vaøo töôøng truï, coät</v>
          </cell>
          <cell r="D5899" t="str">
            <v>m²</v>
          </cell>
          <cell r="E5899">
            <v>1</v>
          </cell>
          <cell r="F5899">
            <v>151714</v>
          </cell>
          <cell r="G5899">
            <v>19130</v>
          </cell>
          <cell r="H5899">
            <v>9646</v>
          </cell>
        </row>
        <row r="5900">
          <cell r="B5900" t="str">
            <v>AK.31170</v>
          </cell>
          <cell r="C5900" t="str">
            <v>OÂp gaïch 450x900mm vaøo töôøng truï, coät</v>
          </cell>
          <cell r="D5900" t="str">
            <v>m²</v>
          </cell>
          <cell r="E5900">
            <v>1</v>
          </cell>
          <cell r="F5900">
            <v>181130</v>
          </cell>
          <cell r="G5900">
            <v>19130</v>
          </cell>
          <cell r="H5900">
            <v>9646</v>
          </cell>
        </row>
        <row r="5901">
          <cell r="B5901" t="str">
            <v>AK.31180</v>
          </cell>
          <cell r="C5901" t="str">
            <v>OÂp gaïch 600x900mm vaøo töôøng truï, coät</v>
          </cell>
          <cell r="D5901" t="str">
            <v>m²</v>
          </cell>
          <cell r="E5901">
            <v>1</v>
          </cell>
          <cell r="F5901">
            <v>220246</v>
          </cell>
          <cell r="G5901">
            <v>17855</v>
          </cell>
          <cell r="H5901">
            <v>9646</v>
          </cell>
        </row>
        <row r="5902">
          <cell r="B5902" t="str">
            <v>AK.31210</v>
          </cell>
          <cell r="C5902" t="str">
            <v>OÂp gaïch 120x300mm vaøo chaân töôøng, vieàn töôøng vieàn truï, coät</v>
          </cell>
          <cell r="D5902" t="str">
            <v>m²</v>
          </cell>
          <cell r="E5902">
            <v>1</v>
          </cell>
          <cell r="F5902">
            <v>86857</v>
          </cell>
          <cell r="G5902">
            <v>25507</v>
          </cell>
          <cell r="H5902">
            <v>4823</v>
          </cell>
        </row>
        <row r="5903">
          <cell r="B5903" t="str">
            <v>AK.31220</v>
          </cell>
          <cell r="C5903" t="str">
            <v>OÂp gaïch 120x400mm vaøo chaân töôøng, vieàn töôøng vieàn truï, coät</v>
          </cell>
          <cell r="D5903" t="str">
            <v>m²</v>
          </cell>
          <cell r="E5903">
            <v>1</v>
          </cell>
          <cell r="F5903">
            <v>86857</v>
          </cell>
          <cell r="G5903">
            <v>24657</v>
          </cell>
          <cell r="H5903">
            <v>4823</v>
          </cell>
        </row>
        <row r="5904">
          <cell r="B5904" t="str">
            <v>AK.31230</v>
          </cell>
          <cell r="C5904" t="str">
            <v>OÂp gaïch 120x500mm vaøo chaân töôøng, vieàn töôøng vieàn truï, coät</v>
          </cell>
          <cell r="D5904" t="str">
            <v>m²</v>
          </cell>
          <cell r="E5904">
            <v>1</v>
          </cell>
          <cell r="F5904">
            <v>109482</v>
          </cell>
          <cell r="G5904">
            <v>22956</v>
          </cell>
          <cell r="H5904">
            <v>4823</v>
          </cell>
        </row>
        <row r="5905">
          <cell r="B5905" t="str">
            <v>AK.31240</v>
          </cell>
          <cell r="C5905" t="str">
            <v>OÂp gaïch 150x150mm vaøo chaân töôøng, vieàn töôøng vieàn truï, coät</v>
          </cell>
          <cell r="D5905" t="str">
            <v>m²</v>
          </cell>
          <cell r="E5905">
            <v>1</v>
          </cell>
          <cell r="F5905">
            <v>45719</v>
          </cell>
          <cell r="G5905">
            <v>28908</v>
          </cell>
          <cell r="H5905">
            <v>4823</v>
          </cell>
        </row>
        <row r="5906">
          <cell r="B5906" t="str">
            <v>AK.31250</v>
          </cell>
          <cell r="C5906" t="str">
            <v>OÂp gaïch 150x300mm vaøo chaân töôøng, vieàn töôøng vieàn truï, coät</v>
          </cell>
          <cell r="D5906" t="str">
            <v>m²</v>
          </cell>
          <cell r="E5906">
            <v>1</v>
          </cell>
          <cell r="F5906">
            <v>48113</v>
          </cell>
          <cell r="G5906">
            <v>25507</v>
          </cell>
          <cell r="H5906">
            <v>4823</v>
          </cell>
        </row>
        <row r="5907">
          <cell r="B5907" t="str">
            <v>AK.31260</v>
          </cell>
          <cell r="C5907" t="str">
            <v>OÂp gaïch 200x400mm vaøo chaân töôøng, vieàn töôøng vieàn truï, coät</v>
          </cell>
          <cell r="D5907" t="str">
            <v>m²</v>
          </cell>
          <cell r="E5907">
            <v>1</v>
          </cell>
          <cell r="F5907">
            <v>54720</v>
          </cell>
          <cell r="G5907">
            <v>22106</v>
          </cell>
          <cell r="H5907">
            <v>4823</v>
          </cell>
        </row>
        <row r="5908">
          <cell r="B5908" t="str">
            <v>AK.31270</v>
          </cell>
          <cell r="C5908" t="str">
            <v>OÂp gaïch 150x500mm vaøo chaân töôøng, vieàn töôøng vieàn truï, coät</v>
          </cell>
          <cell r="D5908" t="str">
            <v>m²</v>
          </cell>
          <cell r="E5908">
            <v>1</v>
          </cell>
          <cell r="F5908">
            <v>54720</v>
          </cell>
          <cell r="G5908">
            <v>23807</v>
          </cell>
          <cell r="H5908">
            <v>4823</v>
          </cell>
        </row>
        <row r="5909">
          <cell r="B5909" t="str">
            <v>AK.32110</v>
          </cell>
          <cell r="C5909" t="str">
            <v>OÂp ñaù granit töï nhieân vaøo töôøng, coù choát baèng inox</v>
          </cell>
          <cell r="D5909" t="str">
            <v>m²</v>
          </cell>
          <cell r="E5909">
            <v>1</v>
          </cell>
          <cell r="F5909">
            <v>295370</v>
          </cell>
          <cell r="G5909">
            <v>37343</v>
          </cell>
          <cell r="H5909">
            <v>13264</v>
          </cell>
        </row>
        <row r="5910">
          <cell r="B5910" t="str">
            <v>AK.32120</v>
          </cell>
          <cell r="C5910" t="str">
            <v>OÂp ñaù granit töï nhieân vaøo töôøng, söû duïng keo daùn</v>
          </cell>
          <cell r="D5910" t="str">
            <v>m²</v>
          </cell>
          <cell r="E5910">
            <v>1</v>
          </cell>
          <cell r="F5910">
            <v>409186</v>
          </cell>
          <cell r="G5910">
            <v>31350</v>
          </cell>
          <cell r="H5910">
            <v>12661</v>
          </cell>
        </row>
        <row r="5911">
          <cell r="B5911" t="str">
            <v>AK.32210</v>
          </cell>
          <cell r="C5911" t="str">
            <v>OÂp ñaù caåm thaïch vaøo töôøng, tieát dieän ñaù &lt;=0,16m², VXM caùt mòn maùc 75 ñoä lôùn 1,5-2</v>
          </cell>
          <cell r="D5911" t="str">
            <v>m²</v>
          </cell>
          <cell r="E5911">
            <v>1</v>
          </cell>
          <cell r="F5911">
            <v>83607</v>
          </cell>
          <cell r="G5911">
            <v>68232</v>
          </cell>
          <cell r="H5911">
            <v>13264</v>
          </cell>
        </row>
        <row r="5912">
          <cell r="B5912" t="str">
            <v>AK.32220</v>
          </cell>
          <cell r="C5912" t="str">
            <v>OÂp ñaù caåm thaïch vaøo töôøng, tieát dieän ñaù &gt;0,16m² ñeán &lt;=0,25m², VXM caùt mòn maùc 75 ñoä lôùn 1,5-2</v>
          </cell>
          <cell r="D5912" t="str">
            <v>m²</v>
          </cell>
          <cell r="E5912">
            <v>1</v>
          </cell>
          <cell r="F5912">
            <v>75407</v>
          </cell>
          <cell r="G5912">
            <v>64544</v>
          </cell>
          <cell r="H5912">
            <v>12661</v>
          </cell>
        </row>
        <row r="5913">
          <cell r="B5913" t="str">
            <v>AK.32230</v>
          </cell>
          <cell r="C5913" t="str">
            <v>OÂp ñaù caåm thaïch vaøo töôøng, tieát dieän ñaù &gt;0,25m², VXM caùt mòn maùc 75 ñoä lôùn 1,5-2</v>
          </cell>
          <cell r="D5913" t="str">
            <v>m²</v>
          </cell>
          <cell r="E5913">
            <v>1</v>
          </cell>
          <cell r="F5913">
            <v>82659</v>
          </cell>
          <cell r="G5913">
            <v>59934</v>
          </cell>
          <cell r="H5913">
            <v>12661</v>
          </cell>
        </row>
        <row r="5914">
          <cell r="B5914" t="str">
            <v>AK.32240</v>
          </cell>
          <cell r="C5914" t="str">
            <v>OÂp ñaù hoa cöông vaøo töôøng, tieát dieän ñaù &lt;=0,16m², VXM caùt mòn maùc 75 ñoä lôùn 1,5-2</v>
          </cell>
          <cell r="D5914" t="str">
            <v>m²</v>
          </cell>
          <cell r="E5914">
            <v>1</v>
          </cell>
          <cell r="F5914">
            <v>114511</v>
          </cell>
          <cell r="G5914">
            <v>68232</v>
          </cell>
          <cell r="H5914">
            <v>13264</v>
          </cell>
        </row>
        <row r="5915">
          <cell r="B5915" t="str">
            <v>AK.32250</v>
          </cell>
          <cell r="C5915" t="str">
            <v>OÂp ñaù hoa cöông vaøo töôøng, tieát dieän ñaù &gt;0,16m² ñeán &lt;=0,25m², VXM caùt mòn maùc 75 ñoä lôùn 1,5-2</v>
          </cell>
          <cell r="D5915" t="str">
            <v>m²</v>
          </cell>
          <cell r="E5915">
            <v>1</v>
          </cell>
          <cell r="F5915">
            <v>106311</v>
          </cell>
          <cell r="G5915">
            <v>64544</v>
          </cell>
          <cell r="H5915">
            <v>12661</v>
          </cell>
        </row>
        <row r="5916">
          <cell r="B5916" t="str">
            <v>AK.32260</v>
          </cell>
          <cell r="C5916" t="str">
            <v>OÂp ñaù hoa cöông vaøo töôøng, tieát dieän ñaù &gt;0,25m², VXM caùt mòn maùc 75 ñoä lôùn 1,5-2</v>
          </cell>
          <cell r="D5916" t="str">
            <v>m²</v>
          </cell>
          <cell r="E5916">
            <v>1</v>
          </cell>
          <cell r="F5916">
            <v>123864</v>
          </cell>
          <cell r="G5916">
            <v>59934</v>
          </cell>
          <cell r="H5916">
            <v>12661</v>
          </cell>
        </row>
        <row r="5917">
          <cell r="B5917" t="str">
            <v>AK.51110</v>
          </cell>
          <cell r="C5917" t="str">
            <v>Laùt gaïch chæ Vöõa xi maêng caùt mòn maùc 75, moâ ñun ñoä lôùn cuûa caùt Ml=15-2, xi maêng PC30</v>
          </cell>
          <cell r="D5917" t="str">
            <v>m²</v>
          </cell>
          <cell r="E5917">
            <v>1</v>
          </cell>
          <cell r="F5917">
            <v>27439</v>
          </cell>
          <cell r="G5917">
            <v>5368</v>
          </cell>
        </row>
        <row r="5918">
          <cell r="B5918" t="str">
            <v>AK.51120</v>
          </cell>
          <cell r="C5918" t="str">
            <v>Laùt gaïch theû Vöõa xi maêng caùt mòn maùc 75, moâ ñun ñoä lôùn cuûa caùt Ml=15-2, xi maêng PC30</v>
          </cell>
          <cell r="D5918" t="str">
            <v>m²</v>
          </cell>
          <cell r="E5918">
            <v>1</v>
          </cell>
          <cell r="F5918">
            <v>29530</v>
          </cell>
          <cell r="G5918">
            <v>6157</v>
          </cell>
        </row>
        <row r="5919">
          <cell r="B5919" t="str">
            <v>AK.51210</v>
          </cell>
          <cell r="C5919" t="str">
            <v>Laùt neàn, saøn baèng gaïch 150x150mm Vöõa xi maêng caùt mòn maùc 75, moâ ñun ñoä lôùn cuûa caùt Ml=15-2, xi maêng PC30</v>
          </cell>
          <cell r="D5919" t="str">
            <v>m²</v>
          </cell>
          <cell r="E5919">
            <v>1</v>
          </cell>
          <cell r="F5919">
            <v>49060</v>
          </cell>
          <cell r="G5919">
            <v>7780</v>
          </cell>
          <cell r="H5919">
            <v>1447</v>
          </cell>
        </row>
        <row r="5920">
          <cell r="B5920" t="str">
            <v>AK.51220</v>
          </cell>
          <cell r="C5920" t="str">
            <v>Laùt neàn, saøn baèng gaïch 200x200mm Vöõa xi maêng caùt mòn maùc 75, moâ ñun ñoä lôùn cuûa caùt Ml=15-2, xi maêng PC30</v>
          </cell>
          <cell r="D5920" t="str">
            <v>m²</v>
          </cell>
          <cell r="E5920">
            <v>1</v>
          </cell>
          <cell r="F5920">
            <v>53169</v>
          </cell>
          <cell r="G5920">
            <v>7440</v>
          </cell>
          <cell r="H5920">
            <v>1447</v>
          </cell>
        </row>
        <row r="5921">
          <cell r="B5921" t="str">
            <v>AK.51230</v>
          </cell>
          <cell r="C5921" t="str">
            <v>Laùt neàn, saøn baèng gaïch 200x300mm Vöõa xi maêng caùt mòn maùc 75, moâ ñun ñoä lôùn cuûa caùt Ml=15-2, xi maêng PC30</v>
          </cell>
          <cell r="D5921" t="str">
            <v>m²</v>
          </cell>
          <cell r="E5921">
            <v>1</v>
          </cell>
          <cell r="F5921">
            <v>76398</v>
          </cell>
          <cell r="G5921">
            <v>7355</v>
          </cell>
          <cell r="H5921">
            <v>1447</v>
          </cell>
        </row>
        <row r="5922">
          <cell r="B5922" t="str">
            <v>AK.51240</v>
          </cell>
          <cell r="C5922" t="str">
            <v>Laùt neàn, saøn baèng gaïch 300x300mm Vöõa xi maêng caùt mòn maùc 75, moâ ñun ñoä lôùn cuûa caùt Ml=15-2, xi maêng PC30</v>
          </cell>
          <cell r="D5922" t="str">
            <v>m²</v>
          </cell>
          <cell r="E5922">
            <v>1</v>
          </cell>
          <cell r="F5922">
            <v>78345</v>
          </cell>
          <cell r="G5922">
            <v>7227</v>
          </cell>
          <cell r="H5922">
            <v>1447</v>
          </cell>
        </row>
        <row r="5923">
          <cell r="B5923" t="str">
            <v>AK.51250</v>
          </cell>
          <cell r="C5923" t="str">
            <v>Laùt neàn, saøn baèng gaïch 400x400mm Vöõa xi maêng caùt mòn maùc 75, moâ ñun ñoä lôùn cuûa caùt Ml=15-2, xi maêng PC30</v>
          </cell>
          <cell r="D5923" t="str">
            <v>m²</v>
          </cell>
          <cell r="E5923">
            <v>1</v>
          </cell>
          <cell r="F5923">
            <v>77270</v>
          </cell>
          <cell r="G5923">
            <v>6377</v>
          </cell>
          <cell r="H5923">
            <v>1688</v>
          </cell>
        </row>
        <row r="5924">
          <cell r="B5924" t="str">
            <v>AK.51260</v>
          </cell>
          <cell r="C5924" t="str">
            <v>Laùt neàn, saøn baèng gaïch 500x500mm Vöõa xi maêng caùt mòn maùc 75, moâ ñun ñoä lôùn cuûa caùt Ml=15-2, xi maêng PC30</v>
          </cell>
          <cell r="D5924" t="str">
            <v>m²</v>
          </cell>
          <cell r="E5924">
            <v>1</v>
          </cell>
          <cell r="F5924">
            <v>116084</v>
          </cell>
          <cell r="G5924">
            <v>6377</v>
          </cell>
          <cell r="H5924">
            <v>1929</v>
          </cell>
        </row>
        <row r="5925">
          <cell r="B5925" t="str">
            <v>AK.51270</v>
          </cell>
          <cell r="C5925" t="str">
            <v>Laùt neàn, saøn baèng gaïch 450x600mm Laùt neàn, saøn baèng gaïch 200x200mm Vöõa xi maêng caùt mòn maùc 75, moâ ñun ñoä lôùn cuûa caùt Ml=15-2, xi maêng PC30</v>
          </cell>
          <cell r="D5925" t="str">
            <v>m²</v>
          </cell>
          <cell r="E5925">
            <v>1</v>
          </cell>
          <cell r="F5925">
            <v>116043</v>
          </cell>
          <cell r="G5925">
            <v>6377</v>
          </cell>
          <cell r="H5925">
            <v>1929</v>
          </cell>
        </row>
        <row r="5926">
          <cell r="B5926" t="str">
            <v>AK.51280</v>
          </cell>
          <cell r="C5926" t="str">
            <v>Laùt neàn, saøn baèng gaïch 600x600mm Vöõa xi maêng caùt mòn maùc 75, moâ ñun ñoä lôùn cuûa caùt Ml=15-2, xi maêng PC30</v>
          </cell>
          <cell r="D5926" t="str">
            <v>m²</v>
          </cell>
          <cell r="E5926">
            <v>1</v>
          </cell>
          <cell r="F5926">
            <v>154788</v>
          </cell>
          <cell r="G5926">
            <v>5952</v>
          </cell>
          <cell r="H5926">
            <v>1929</v>
          </cell>
        </row>
        <row r="5927">
          <cell r="B5927" t="str">
            <v>AK.51290</v>
          </cell>
          <cell r="C5927" t="str">
            <v>Laùt neàn, saøn baèng gaïch 600x900mm Laùt neàn, saøn baèng gaïch 200x200mm Vöõa xi maêng caùt mòn maùc 75, moâ ñun ñoä lôùn cuûa caùt Ml=15-2, xi maêng PC30</v>
          </cell>
          <cell r="D5927" t="str">
            <v>m²</v>
          </cell>
          <cell r="E5927">
            <v>1</v>
          </cell>
          <cell r="F5927">
            <v>222722</v>
          </cell>
          <cell r="G5927">
            <v>5101</v>
          </cell>
          <cell r="H5927">
            <v>1929</v>
          </cell>
        </row>
        <row r="5928">
          <cell r="B5928" t="str">
            <v>AK.52110</v>
          </cell>
          <cell r="C5928" t="str">
            <v>Laùt gaïch væ Vöõa xi maêng caùt mòn maùc 75, moâ ñun ñoä lôùn cuûa caùt Ml=15-2, xi maêng PC30</v>
          </cell>
          <cell r="D5928" t="str">
            <v>m²</v>
          </cell>
          <cell r="E5928">
            <v>1</v>
          </cell>
          <cell r="F5928">
            <v>53103</v>
          </cell>
          <cell r="G5928">
            <v>8502</v>
          </cell>
        </row>
        <row r="5929">
          <cell r="B5929" t="str">
            <v>AK.52120</v>
          </cell>
          <cell r="C5929" t="str">
            <v>Daùn gaïch væ</v>
          </cell>
          <cell r="D5929" t="str">
            <v>m²</v>
          </cell>
          <cell r="E5929">
            <v>1</v>
          </cell>
          <cell r="F5929">
            <v>58814</v>
          </cell>
          <cell r="G5929">
            <v>9353</v>
          </cell>
        </row>
        <row r="5930">
          <cell r="B5930" t="str">
            <v>AK.52210</v>
          </cell>
          <cell r="C5930" t="str">
            <v>Daùn gaïch væ</v>
          </cell>
          <cell r="D5930" t="str">
            <v>m²</v>
          </cell>
          <cell r="E5930">
            <v>1</v>
          </cell>
          <cell r="F5930">
            <v>61859</v>
          </cell>
          <cell r="G5930">
            <v>9353</v>
          </cell>
        </row>
        <row r="5931">
          <cell r="B5931" t="str">
            <v>AK.53110</v>
          </cell>
          <cell r="C5931" t="str">
            <v>Laùt baäc tam caáp Caáp phoái vaät lieäu ñaù daêm ñen troän nhöïa pha daàu hoaëc nhöïa ñaëc, tyû leä nhöïa 4%</v>
          </cell>
          <cell r="D5931" t="str">
            <v>m²</v>
          </cell>
          <cell r="E5931">
            <v>1</v>
          </cell>
          <cell r="F5931">
            <v>120690</v>
          </cell>
          <cell r="G5931">
            <v>14879</v>
          </cell>
          <cell r="H5931">
            <v>7235</v>
          </cell>
        </row>
        <row r="5932">
          <cell r="B5932" t="str">
            <v>AK.53210</v>
          </cell>
          <cell r="C5932" t="str">
            <v>Laùt baäc caàu thang Vöõa xi maêng caùt mòn maùc 75, moâ ñun ñoä lôùn cuûa caùt Ml=15-2, xi maêng PC30</v>
          </cell>
          <cell r="D5932" t="str">
            <v>m²</v>
          </cell>
          <cell r="E5932">
            <v>1</v>
          </cell>
          <cell r="F5932">
            <v>120690</v>
          </cell>
          <cell r="G5932">
            <v>19130</v>
          </cell>
          <cell r="H5932">
            <v>9646</v>
          </cell>
        </row>
        <row r="5933">
          <cell r="B5933" t="str">
            <v>AK.54110</v>
          </cell>
          <cell r="C5933" t="str">
            <v>Laùt gaïch choáng noùng 22x10,5x15cm 4 loã Vöõa xi maêng caùt mòn maùc 75, moâ ñun ñoä lôùn cuûa caùt Ml=15-2, xi maêng PC30</v>
          </cell>
          <cell r="D5933" t="str">
            <v>m²</v>
          </cell>
          <cell r="E5933">
            <v>1</v>
          </cell>
          <cell r="F5933">
            <v>43105</v>
          </cell>
          <cell r="G5933">
            <v>7893</v>
          </cell>
        </row>
        <row r="5934">
          <cell r="B5934" t="str">
            <v>AK.54210</v>
          </cell>
          <cell r="C5934" t="str">
            <v>Laùt gaïch choáng noùng 22x10,5x15cm 6 loã Vöõa xi maêng caùt mòn maùc 75, moâ ñun ñoä lôùn cuûa caùt Ml=15-2, xi maêng PC30</v>
          </cell>
          <cell r="D5934" t="str">
            <v>m²</v>
          </cell>
          <cell r="E5934">
            <v>1</v>
          </cell>
          <cell r="F5934">
            <v>33458</v>
          </cell>
          <cell r="G5934">
            <v>7104</v>
          </cell>
        </row>
        <row r="5935">
          <cell r="B5935" t="str">
            <v>AK.54310</v>
          </cell>
          <cell r="C5935" t="str">
            <v>Laùt gaïch choáng noùng 22x10,5x15cm 10 loã Vöõa xi maêng caùt mòn maùc 75, moâ ñun ñoä lôùn cuûa caùt Ml=15-2, xi maêng PC30</v>
          </cell>
          <cell r="D5935" t="str">
            <v>m²</v>
          </cell>
          <cell r="E5935">
            <v>1</v>
          </cell>
          <cell r="F5935">
            <v>31430</v>
          </cell>
          <cell r="G5935">
            <v>6709</v>
          </cell>
        </row>
        <row r="5936">
          <cell r="B5936" t="str">
            <v>AK.55110</v>
          </cell>
          <cell r="C5936" t="str">
            <v>Laùt gaïch xi maêng 30x30, vöõa xi maêng caùt mòn maùc 75, moâ ñun ñoä lôùn cuûa caùt Ml=15-2, xi maêng PC30</v>
          </cell>
          <cell r="D5936" t="str">
            <v>m²</v>
          </cell>
          <cell r="E5936">
            <v>1</v>
          </cell>
          <cell r="F5936">
            <v>51427</v>
          </cell>
          <cell r="G5936">
            <v>7652</v>
          </cell>
        </row>
        <row r="5937">
          <cell r="B5937" t="str">
            <v>AK.55120</v>
          </cell>
          <cell r="C5937" t="str">
            <v>Laùt gaïch xi maêng 40x40, vöõa xi maêng caùt mòn maùc 75, moâ ñun ñoä lôùn cuûa caùt Ml=15-2, xi maêng PC30</v>
          </cell>
          <cell r="D5937" t="str">
            <v>m²</v>
          </cell>
          <cell r="E5937">
            <v>1</v>
          </cell>
          <cell r="F5937">
            <v>54094</v>
          </cell>
          <cell r="G5937">
            <v>7652</v>
          </cell>
        </row>
        <row r="5938">
          <cell r="B5938" t="str">
            <v>AK.55210</v>
          </cell>
          <cell r="C5938" t="str">
            <v>Laùt gaïch laù döøa, vöõa xi maêng caùt mòn maùc 75, moâ ñun ñoä lôùn cuûa caùt Ml=15-2, xi maêng PC30</v>
          </cell>
          <cell r="D5938" t="str">
            <v>m²</v>
          </cell>
          <cell r="E5938">
            <v>1</v>
          </cell>
          <cell r="F5938">
            <v>54018</v>
          </cell>
          <cell r="G5938">
            <v>8077</v>
          </cell>
        </row>
        <row r="5939">
          <cell r="B5939" t="str">
            <v>AK.55310</v>
          </cell>
          <cell r="C5939" t="str">
            <v>Laùt gaïch xi maêng töï cheøn daøy 3,5cm</v>
          </cell>
          <cell r="D5939" t="str">
            <v>m²</v>
          </cell>
          <cell r="E5939">
            <v>1</v>
          </cell>
          <cell r="F5939">
            <v>55550</v>
          </cell>
          <cell r="G5939">
            <v>5952</v>
          </cell>
        </row>
        <row r="5940">
          <cell r="B5940" t="str">
            <v>AK.55320</v>
          </cell>
          <cell r="C5940" t="str">
            <v>Laùt gaïch xi maêng töï cheøn daøy 5,5cm</v>
          </cell>
          <cell r="D5940" t="str">
            <v>m²</v>
          </cell>
          <cell r="E5940">
            <v>1</v>
          </cell>
          <cell r="F5940">
            <v>61145</v>
          </cell>
          <cell r="G5940">
            <v>6802</v>
          </cell>
        </row>
        <row r="5941">
          <cell r="B5941" t="str">
            <v>AK.55410</v>
          </cell>
          <cell r="C5941" t="str">
            <v>Laùt gaïch ñaát nung 300x300mm vöõa XM caùt mòn M75- moâ ñun ñoä lôùn ML=0,5-2</v>
          </cell>
          <cell r="D5941" t="str">
            <v>m²</v>
          </cell>
          <cell r="E5941">
            <v>1</v>
          </cell>
          <cell r="F5941">
            <v>38526</v>
          </cell>
          <cell r="G5941">
            <v>7355</v>
          </cell>
        </row>
        <row r="5942">
          <cell r="B5942" t="str">
            <v>AK.55420</v>
          </cell>
          <cell r="C5942" t="str">
            <v>Laùt gaïch ñaát nung 350x350mm, vöõa XM caùt mòn M75- moâ ñun ñoä lôùn ML=ML=0,5-2</v>
          </cell>
          <cell r="D5942" t="str">
            <v>m²</v>
          </cell>
          <cell r="E5942">
            <v>1</v>
          </cell>
          <cell r="F5942">
            <v>48729</v>
          </cell>
          <cell r="G5942">
            <v>7227</v>
          </cell>
        </row>
        <row r="5943">
          <cell r="B5943" t="str">
            <v>AK.55430</v>
          </cell>
          <cell r="C5943" t="str">
            <v>Laùt gaïch ñaát nung 400x400mm, vöõa XM caùt mòn M75- moâ ñun ñoä lôùn ML=ML=0,5-2</v>
          </cell>
          <cell r="D5943" t="str">
            <v>m²</v>
          </cell>
          <cell r="E5943">
            <v>1</v>
          </cell>
          <cell r="F5943">
            <v>58628</v>
          </cell>
          <cell r="G5943">
            <v>7014</v>
          </cell>
        </row>
        <row r="5944">
          <cell r="B5944" t="str">
            <v>AK.56110</v>
          </cell>
          <cell r="C5944" t="str">
            <v>Laùt ñaù caåm thaïch saøn Tieát dieän ñaù &lt;=0,16m² vöõa XM caùt mòn M75- moâ ñun ñoä lôùn ML=ML=0,5-2</v>
          </cell>
          <cell r="D5944" t="str">
            <v>m²</v>
          </cell>
          <cell r="E5944">
            <v>1</v>
          </cell>
          <cell r="F5944">
            <v>55672</v>
          </cell>
          <cell r="G5944">
            <v>21256</v>
          </cell>
          <cell r="H5944">
            <v>7235</v>
          </cell>
        </row>
        <row r="5945">
          <cell r="B5945" t="str">
            <v>AK.56120</v>
          </cell>
          <cell r="C5945" t="str">
            <v>Laùt ñaù caåm thaïch saøn Tieát dieän ñaù &gt;0,16 ñeán &lt;0,25m² vöõa XM caùt mòn M75- moâ ñun ñoä lôùn ML=ML=0,5-2</v>
          </cell>
          <cell r="D5945" t="str">
            <v>m²</v>
          </cell>
          <cell r="E5945">
            <v>1</v>
          </cell>
          <cell r="F5945">
            <v>55428</v>
          </cell>
          <cell r="G5945">
            <v>18493</v>
          </cell>
          <cell r="H5945">
            <v>7235</v>
          </cell>
        </row>
        <row r="5946">
          <cell r="B5946" t="str">
            <v>AK.56130</v>
          </cell>
          <cell r="C5946" t="str">
            <v>Laùt ñaù caåm thaïch saøn Tieát dieän ñaù &gt;0,25m² vöõa XM caùt mòn M75- moâ ñun ñoä lôùn ML=ML=0,5-2</v>
          </cell>
          <cell r="D5946" t="str">
            <v>m²</v>
          </cell>
          <cell r="E5946">
            <v>1</v>
          </cell>
          <cell r="F5946">
            <v>71173</v>
          </cell>
          <cell r="G5946">
            <v>15729</v>
          </cell>
          <cell r="H5946">
            <v>7235</v>
          </cell>
        </row>
        <row r="5947">
          <cell r="B5947" t="str">
            <v>AK.56140</v>
          </cell>
          <cell r="C5947" t="str">
            <v>Laùt ñaù hoa cöông neàn, saøn Tieát dieän ñaù &lt;=0,16m² vöõa XM caùt mòn M75- moâ ñun ñoä lôùn ML=ML=0,5-2</v>
          </cell>
          <cell r="D5947" t="str">
            <v>m²</v>
          </cell>
          <cell r="E5947">
            <v>1</v>
          </cell>
          <cell r="F5947">
            <v>87487</v>
          </cell>
          <cell r="G5947">
            <v>21256</v>
          </cell>
          <cell r="H5947">
            <v>7235</v>
          </cell>
        </row>
        <row r="5948">
          <cell r="B5948" t="str">
            <v>AK.56150</v>
          </cell>
          <cell r="C5948" t="str">
            <v>Laùt ñaù hoa cöông neàn, saøn Tieát dieän ñaù &gt;0,16 ñeán &lt;0,25m² vöõa XM caùt mòn M75- moâ ñun ñoä lôùn ML=ML=0,5-2</v>
          </cell>
          <cell r="D5948" t="str">
            <v>m²</v>
          </cell>
          <cell r="E5948">
            <v>1</v>
          </cell>
          <cell r="F5948">
            <v>87243</v>
          </cell>
          <cell r="G5948">
            <v>18493</v>
          </cell>
          <cell r="H5948">
            <v>7235</v>
          </cell>
        </row>
        <row r="5949">
          <cell r="B5949" t="str">
            <v>AK.56160</v>
          </cell>
          <cell r="C5949" t="str">
            <v>Laùt ñaù hoa cöông neàn, saøn Tieát dieän ñaù &gt;0,25m² vöõa XM caùt mòn M75- moâ ñun ñoä lôùn ML=1,5-2</v>
          </cell>
          <cell r="D5949" t="str">
            <v>m²</v>
          </cell>
          <cell r="E5949">
            <v>1</v>
          </cell>
          <cell r="F5949">
            <v>113593</v>
          </cell>
          <cell r="G5949">
            <v>15729</v>
          </cell>
          <cell r="H5949">
            <v>7235</v>
          </cell>
        </row>
        <row r="5950">
          <cell r="B5950" t="str">
            <v>AK.56210</v>
          </cell>
          <cell r="C5950" t="str">
            <v>Laùt ñaù baäc tam caáp vöõa XM caùt mòn M75- moâ ñun ñoä lôùn ML=ML=0,5-2</v>
          </cell>
          <cell r="D5950" t="str">
            <v>m²</v>
          </cell>
          <cell r="E5950">
            <v>1</v>
          </cell>
          <cell r="F5950">
            <v>304170</v>
          </cell>
          <cell r="G5950">
            <v>19130</v>
          </cell>
          <cell r="H5950">
            <v>9646</v>
          </cell>
        </row>
        <row r="5951">
          <cell r="B5951" t="str">
            <v>AK.56220</v>
          </cell>
          <cell r="C5951" t="str">
            <v>Laùt ñaù baäc caàu thang vöõa XM caùt mòn M75- moâ ñun ñoä lôùn ML=ML=0,5-2</v>
          </cell>
          <cell r="D5951" t="str">
            <v>m²</v>
          </cell>
          <cell r="E5951">
            <v>1</v>
          </cell>
          <cell r="F5951">
            <v>304170</v>
          </cell>
          <cell r="G5951">
            <v>21256</v>
          </cell>
          <cell r="H5951">
            <v>9646</v>
          </cell>
        </row>
        <row r="5952">
          <cell r="B5952" t="str">
            <v>AK.56230</v>
          </cell>
          <cell r="C5952" t="str">
            <v>Laùt ñaù maët beä caùc loaïi vöõa XM caùt mòn M75- moâ ñun ñoä lôùn ML=0,5-2</v>
          </cell>
          <cell r="D5952" t="str">
            <v>m²</v>
          </cell>
          <cell r="E5952">
            <v>1</v>
          </cell>
          <cell r="F5952">
            <v>304170</v>
          </cell>
          <cell r="G5952">
            <v>26357</v>
          </cell>
          <cell r="H5952">
            <v>16881</v>
          </cell>
        </row>
        <row r="5953">
          <cell r="B5953" t="str">
            <v>AK.57110</v>
          </cell>
          <cell r="C5953" t="str">
            <v>Boù væa heø, ñöôøng baèng taám BT ñuùc saün Boù væa thaúng 18x22x100cm Vöõa XM caùt mòn ML=1,5-2</v>
          </cell>
          <cell r="D5953" t="str">
            <v>m</v>
          </cell>
          <cell r="E5953">
            <v>1</v>
          </cell>
          <cell r="F5953">
            <v>67286</v>
          </cell>
          <cell r="G5953">
            <v>4251</v>
          </cell>
        </row>
        <row r="5954">
          <cell r="B5954" t="str">
            <v>AK.57120</v>
          </cell>
          <cell r="C5954" t="str">
            <v>Boù væa heø, ñöôøng baèng taám BT ñuùc saün Boù væa thaúng 18x33x100cm Vöõa XM caùt mòn ML=1,5-2</v>
          </cell>
          <cell r="D5954" t="str">
            <v>m</v>
          </cell>
          <cell r="E5954">
            <v>1</v>
          </cell>
          <cell r="F5954">
            <v>99160</v>
          </cell>
          <cell r="G5954">
            <v>5952</v>
          </cell>
        </row>
        <row r="5955">
          <cell r="B5955" t="str">
            <v>AK.57210</v>
          </cell>
          <cell r="C5955" t="str">
            <v>Boù væa heø, ñöôøng baèng taám BT ñuùc saün Boù væa cong 20x20cm Vöõa XM caùt mòn ML=1,5-2</v>
          </cell>
          <cell r="D5955" t="str">
            <v>m</v>
          </cell>
          <cell r="E5955">
            <v>1</v>
          </cell>
          <cell r="F5955">
            <v>70650</v>
          </cell>
          <cell r="G5955">
            <v>19556</v>
          </cell>
        </row>
        <row r="5956">
          <cell r="B5956" t="str">
            <v>AK.41113</v>
          </cell>
          <cell r="C5956" t="str">
            <v>Laùng neàn saøn khoâng ñaùnh maøu, d 2,0cm VXM maùc 50, moâ ñun ñoä lôùn ML=1,5-2,0</v>
          </cell>
          <cell r="D5956" t="str">
            <v>m²</v>
          </cell>
          <cell r="E5956">
            <v>1</v>
          </cell>
          <cell r="F5956">
            <v>6660</v>
          </cell>
          <cell r="G5956">
            <v>2891</v>
          </cell>
          <cell r="H5956">
            <v>190</v>
          </cell>
        </row>
        <row r="5957">
          <cell r="B5957" t="str">
            <v>AK.41114</v>
          </cell>
          <cell r="C5957" t="str">
            <v>Laùng neàn saøn khoâng ñaùnh maøu, d 2,0cm VXM maùc 75, moâ ñun ñoä lôùn ML=1,5-2,0</v>
          </cell>
          <cell r="D5957" t="str">
            <v>m²</v>
          </cell>
          <cell r="E5957">
            <v>1</v>
          </cell>
          <cell r="F5957">
            <v>8415</v>
          </cell>
          <cell r="G5957">
            <v>2891</v>
          </cell>
          <cell r="H5957">
            <v>190</v>
          </cell>
        </row>
        <row r="5958">
          <cell r="B5958" t="str">
            <v>AK.41115</v>
          </cell>
          <cell r="C5958" t="str">
            <v>Laùng neàn saøn khoâng ñaùnh maøu, d 2,0cm VXM maùc 100, moâ ñun ñoä lôùn ML=1,5-2,0</v>
          </cell>
          <cell r="D5958" t="str">
            <v>m²</v>
          </cell>
          <cell r="E5958">
            <v>1</v>
          </cell>
          <cell r="F5958">
            <v>10147</v>
          </cell>
          <cell r="G5958">
            <v>2891</v>
          </cell>
          <cell r="H5958">
            <v>190</v>
          </cell>
        </row>
        <row r="5959">
          <cell r="B5959" t="str">
            <v>AK.41123</v>
          </cell>
          <cell r="C5959" t="str">
            <v>Laùng neàn saøn khoâng ñaùnh maøu, d 3,0cm VXM maùc 50, moâ ñun ñoä lôùn ML=1,5-2,0</v>
          </cell>
          <cell r="D5959" t="str">
            <v>m²</v>
          </cell>
          <cell r="E5959">
            <v>1</v>
          </cell>
          <cell r="F5959">
            <v>9325</v>
          </cell>
          <cell r="G5959">
            <v>4506</v>
          </cell>
          <cell r="H5959">
            <v>254</v>
          </cell>
        </row>
        <row r="5960">
          <cell r="B5960" t="str">
            <v>AK.41124</v>
          </cell>
          <cell r="C5960" t="str">
            <v>Laùng neàn saøn khoâng ñaùnh maøu, d 3,0cm VXM maùc 75, moâ ñun ñoä lôùn ML=1,5-2,0</v>
          </cell>
          <cell r="D5960" t="str">
            <v>m²</v>
          </cell>
          <cell r="E5960">
            <v>1</v>
          </cell>
          <cell r="F5960">
            <v>11779</v>
          </cell>
          <cell r="G5960">
            <v>4506</v>
          </cell>
          <cell r="H5960">
            <v>254</v>
          </cell>
        </row>
        <row r="5961">
          <cell r="B5961" t="str">
            <v>AK.41125</v>
          </cell>
          <cell r="C5961" t="str">
            <v>Laùng neàn saøn khoâng ñaùnh maøu, d 3,0cm VXM maùc 100, moâ ñun ñoä lôùn ML=1,5-2,0</v>
          </cell>
          <cell r="D5961" t="str">
            <v>m²</v>
          </cell>
          <cell r="E5961">
            <v>1</v>
          </cell>
          <cell r="F5961">
            <v>14205</v>
          </cell>
          <cell r="G5961">
            <v>4506</v>
          </cell>
          <cell r="H5961">
            <v>254</v>
          </cell>
        </row>
        <row r="5962">
          <cell r="B5962" t="str">
            <v>AK.41213</v>
          </cell>
          <cell r="C5962" t="str">
            <v>Laùng neàn saøn coù ñaùnh maøu, d 2,0cm VXM maùc 50, moâ ñun ñoä lôùn ML=1,5-2,0</v>
          </cell>
          <cell r="D5962" t="str">
            <v>m²</v>
          </cell>
          <cell r="E5962">
            <v>1</v>
          </cell>
          <cell r="F5962">
            <v>6902</v>
          </cell>
          <cell r="G5962">
            <v>3869</v>
          </cell>
          <cell r="H5962">
            <v>190</v>
          </cell>
        </row>
        <row r="5963">
          <cell r="B5963" t="str">
            <v>AK.41214</v>
          </cell>
          <cell r="C5963" t="str">
            <v>Laùng neàn saøn coù ñaùnh maøu, d 2,0cm VXM maùc 75, moâ ñun ñoä lôùn ML=1,5-2,0</v>
          </cell>
          <cell r="D5963" t="str">
            <v>m²</v>
          </cell>
          <cell r="E5963">
            <v>1</v>
          </cell>
          <cell r="F5963">
            <v>8656</v>
          </cell>
          <cell r="G5963">
            <v>3869</v>
          </cell>
          <cell r="H5963">
            <v>190</v>
          </cell>
        </row>
        <row r="5964">
          <cell r="B5964" t="str">
            <v>AK.41215</v>
          </cell>
          <cell r="C5964" t="str">
            <v>Laùng neàn saøn coù ñaùnh maøu, d 2,0cm VXM maùc 100, moâ ñun ñoä lôùn ML=1,5-2,0</v>
          </cell>
          <cell r="D5964" t="str">
            <v>m²</v>
          </cell>
          <cell r="E5964">
            <v>1</v>
          </cell>
          <cell r="F5964">
            <v>10389</v>
          </cell>
          <cell r="G5964">
            <v>3869</v>
          </cell>
          <cell r="H5964">
            <v>190</v>
          </cell>
        </row>
        <row r="5965">
          <cell r="B5965" t="str">
            <v>AK.41223</v>
          </cell>
          <cell r="C5965" t="str">
            <v>Laùng neàn saøn coù ñaùnh maøu, d 3,0cm VXM maùc 150, moâ ñun ñoä lôùn ML=1,5-2,0</v>
          </cell>
          <cell r="D5965" t="str">
            <v>m²</v>
          </cell>
          <cell r="E5965">
            <v>1</v>
          </cell>
          <cell r="F5965">
            <v>9566</v>
          </cell>
          <cell r="G5965">
            <v>5314</v>
          </cell>
          <cell r="H5965">
            <v>254</v>
          </cell>
        </row>
        <row r="5966">
          <cell r="B5966" t="str">
            <v>AK.41224</v>
          </cell>
          <cell r="C5966" t="str">
            <v>Laùng neàn saøn coù ñaùnh maøu, d 3,0cm VXM maùc 75, moâ ñun ñoä lôùn ML=1,5-2,0</v>
          </cell>
          <cell r="D5966" t="str">
            <v>m²</v>
          </cell>
          <cell r="E5966">
            <v>1</v>
          </cell>
          <cell r="F5966">
            <v>12021</v>
          </cell>
          <cell r="G5966">
            <v>5314</v>
          </cell>
          <cell r="H5966">
            <v>254</v>
          </cell>
        </row>
        <row r="5967">
          <cell r="B5967" t="str">
            <v>AK.41225</v>
          </cell>
          <cell r="C5967" t="str">
            <v>Laùng neàn saøn coù ñaùnh maøu, d 3,0cm VXM maùc 100, moâ ñun ñoä lôùn ML=1,5-2,0</v>
          </cell>
          <cell r="D5967" t="str">
            <v>m²</v>
          </cell>
          <cell r="E5967">
            <v>1</v>
          </cell>
          <cell r="F5967">
            <v>14446</v>
          </cell>
          <cell r="G5967">
            <v>5314</v>
          </cell>
          <cell r="H5967">
            <v>254</v>
          </cell>
        </row>
        <row r="5968">
          <cell r="B5968" t="str">
            <v>AK.42113</v>
          </cell>
          <cell r="C5968" t="str">
            <v>Laùng seâ noâ, maùi haét, maùng nöôùc daøy 1cm VXM maùc 50, moâ ñun ñoä lôùn ML=1,5-2,0</v>
          </cell>
          <cell r="D5968" t="str">
            <v>m²</v>
          </cell>
          <cell r="E5968">
            <v>1</v>
          </cell>
          <cell r="F5968">
            <v>3484</v>
          </cell>
          <cell r="G5968">
            <v>5016</v>
          </cell>
          <cell r="H5968">
            <v>190</v>
          </cell>
        </row>
        <row r="5969">
          <cell r="B5969" t="str">
            <v>AK.42114</v>
          </cell>
          <cell r="C5969" t="str">
            <v>Laùng seâ noâ, maùi haét, maùng nöôùc daøy 1cm VXM maùc 75, moâ ñun ñoä lôùn ML=1,5-2,0</v>
          </cell>
          <cell r="D5969" t="str">
            <v>m²</v>
          </cell>
          <cell r="E5969">
            <v>1</v>
          </cell>
          <cell r="F5969">
            <v>4398</v>
          </cell>
          <cell r="G5969">
            <v>5016</v>
          </cell>
          <cell r="H5969">
            <v>190</v>
          </cell>
        </row>
        <row r="5970">
          <cell r="B5970" t="str">
            <v>AK.42115</v>
          </cell>
          <cell r="C5970" t="str">
            <v>Laùng seâ noâ, maùi haét, maùng nöôùc daøy 1cm VXM maùc 100, moâ ñun ñoä lôùn ML=1,5-2,0</v>
          </cell>
          <cell r="D5970" t="str">
            <v>m²</v>
          </cell>
          <cell r="E5970">
            <v>1</v>
          </cell>
          <cell r="F5970">
            <v>5305</v>
          </cell>
          <cell r="G5970">
            <v>5016</v>
          </cell>
          <cell r="H5970">
            <v>190</v>
          </cell>
        </row>
        <row r="5971">
          <cell r="B5971" t="str">
            <v>AK.42213</v>
          </cell>
          <cell r="C5971" t="str">
            <v>Laùng beå nöôùc, gieáng nöôùc, gieáng caùp daøy 2cm VXM maùc 50, moâ ñun ñoä lôùn ML=1,5-2,0</v>
          </cell>
          <cell r="D5971" t="str">
            <v>m²</v>
          </cell>
          <cell r="E5971">
            <v>1</v>
          </cell>
          <cell r="F5971">
            <v>6938</v>
          </cell>
          <cell r="G5971">
            <v>6037</v>
          </cell>
          <cell r="H5971">
            <v>190</v>
          </cell>
        </row>
        <row r="5972">
          <cell r="B5972" t="str">
            <v>AK.42214</v>
          </cell>
          <cell r="C5972" t="str">
            <v>Laùng beå nöôùc, gieáng nöôùc, gieáng caùp daøy 2cm VXM maùc 75, moâ ñun ñoä lôùn ML=1,5-2,0</v>
          </cell>
          <cell r="D5972" t="str">
            <v>m²</v>
          </cell>
          <cell r="E5972">
            <v>1</v>
          </cell>
          <cell r="F5972">
            <v>8701</v>
          </cell>
          <cell r="G5972">
            <v>6037</v>
          </cell>
          <cell r="H5972">
            <v>190</v>
          </cell>
        </row>
        <row r="5973">
          <cell r="B5973" t="str">
            <v>AK.42215</v>
          </cell>
          <cell r="C5973" t="str">
            <v>Laùng beå nöôùc, gieáng nöôùc, gieáng caùp daøy 2cm VXM maùc 100, moâ ñun ñoä lôùn ML=1,5-2,0</v>
          </cell>
          <cell r="D5973" t="str">
            <v>m²</v>
          </cell>
          <cell r="E5973">
            <v>1</v>
          </cell>
          <cell r="F5973">
            <v>10442</v>
          </cell>
          <cell r="G5973">
            <v>6037</v>
          </cell>
          <cell r="H5973">
            <v>190</v>
          </cell>
        </row>
        <row r="5974">
          <cell r="B5974" t="str">
            <v>AK.42313</v>
          </cell>
          <cell r="C5974" t="str">
            <v>Laùng möông caùp, möông raõnh daøy 1cm VXM maùc 50, moâ ñun ñoä lôùn ML=1,5-2,0</v>
          </cell>
          <cell r="D5974" t="str">
            <v>m²</v>
          </cell>
          <cell r="E5974">
            <v>1</v>
          </cell>
          <cell r="F5974">
            <v>3484</v>
          </cell>
          <cell r="G5974">
            <v>5016</v>
          </cell>
          <cell r="H5974">
            <v>190</v>
          </cell>
        </row>
        <row r="5975">
          <cell r="B5975" t="str">
            <v>AK.42314</v>
          </cell>
          <cell r="C5975" t="str">
            <v>Laùng möông caùp, möông raõnh daøy 1cm VXM maùc 75, moâ ñun ñoä lôùn ML=1,5-2,0</v>
          </cell>
          <cell r="D5975" t="str">
            <v>m²</v>
          </cell>
          <cell r="E5975">
            <v>1</v>
          </cell>
          <cell r="F5975">
            <v>4398</v>
          </cell>
          <cell r="G5975">
            <v>5016</v>
          </cell>
          <cell r="H5975">
            <v>190</v>
          </cell>
        </row>
        <row r="5976">
          <cell r="B5976" t="str">
            <v>AK.42315</v>
          </cell>
          <cell r="C5976" t="str">
            <v>Laùng möông caùp, möông raõnh daøy 1cm VXM maùc 100, moâ ñun ñoä lôùn ML=1,5-2,0</v>
          </cell>
          <cell r="D5976" t="str">
            <v>m²</v>
          </cell>
          <cell r="E5976">
            <v>1</v>
          </cell>
          <cell r="F5976">
            <v>5305</v>
          </cell>
          <cell r="G5976">
            <v>5016</v>
          </cell>
          <cell r="H5976">
            <v>190</v>
          </cell>
        </row>
        <row r="5977">
          <cell r="B5977" t="str">
            <v>AK.42413</v>
          </cell>
          <cell r="C5977" t="str">
            <v>Laùng daøy 3cm VXM maùc 50, moâ ñun ñoä lôùn ML=1,5-2,0</v>
          </cell>
          <cell r="D5977" t="str">
            <v>m²</v>
          </cell>
          <cell r="E5977">
            <v>1</v>
          </cell>
          <cell r="F5977">
            <v>9614</v>
          </cell>
          <cell r="G5977">
            <v>5739</v>
          </cell>
          <cell r="H5977">
            <v>190</v>
          </cell>
        </row>
        <row r="5978">
          <cell r="B5978" t="str">
            <v>AK.42414</v>
          </cell>
          <cell r="C5978" t="str">
            <v>Laùng daøy 3cm VXM maùc 75, moâ ñun ñoä lôùn ML=1,5-2,0</v>
          </cell>
          <cell r="D5978" t="str">
            <v>m²</v>
          </cell>
          <cell r="E5978">
            <v>1</v>
          </cell>
          <cell r="F5978">
            <v>12081</v>
          </cell>
          <cell r="G5978">
            <v>5739</v>
          </cell>
          <cell r="H5978">
            <v>190</v>
          </cell>
        </row>
        <row r="5979">
          <cell r="B5979" t="str">
            <v>AK.42415</v>
          </cell>
          <cell r="C5979" t="str">
            <v>Laùng daøy 3cm VXM maùc 100, moâ ñun ñoä lôùn ML=1,5-2,0</v>
          </cell>
          <cell r="D5979" t="str">
            <v>m²</v>
          </cell>
          <cell r="E5979">
            <v>1</v>
          </cell>
          <cell r="F5979">
            <v>14519</v>
          </cell>
          <cell r="G5979">
            <v>5739</v>
          </cell>
          <cell r="H5979">
            <v>190</v>
          </cell>
        </row>
        <row r="5980">
          <cell r="B5980" t="str">
            <v>AK.43110</v>
          </cell>
          <cell r="C5980" t="str">
            <v>Laùng granitoâ neàn saøn</v>
          </cell>
          <cell r="D5980" t="str">
            <v>m²</v>
          </cell>
          <cell r="E5980">
            <v>1</v>
          </cell>
          <cell r="F5980">
            <v>23717</v>
          </cell>
          <cell r="G5980">
            <v>64618</v>
          </cell>
        </row>
        <row r="5981">
          <cell r="B5981" t="str">
            <v>AK.43210</v>
          </cell>
          <cell r="C5981" t="str">
            <v>Laùng granitoâ caàu thang</v>
          </cell>
          <cell r="D5981" t="str">
            <v>m²</v>
          </cell>
          <cell r="E5981">
            <v>1</v>
          </cell>
          <cell r="F5981">
            <v>36429</v>
          </cell>
          <cell r="G5981">
            <v>117758</v>
          </cell>
        </row>
        <row r="5982">
          <cell r="B5982" t="str">
            <v>AK.44110</v>
          </cell>
          <cell r="C5982" t="str">
            <v>Laùng gaén soûi neàn, saân, heø ñöôøng d laùng 1,5cm</v>
          </cell>
          <cell r="D5982" t="str">
            <v>m²</v>
          </cell>
          <cell r="E5982">
            <v>1</v>
          </cell>
          <cell r="F5982">
            <v>30236</v>
          </cell>
          <cell r="G5982">
            <v>17005</v>
          </cell>
          <cell r="H5982">
            <v>190</v>
          </cell>
        </row>
        <row r="5983">
          <cell r="B5983" t="str">
            <v>AK.44120</v>
          </cell>
          <cell r="C5983" t="str">
            <v>Laùng gaén soûi neàn, saân, heø ñöôøng d laùng 2cm</v>
          </cell>
          <cell r="D5983" t="str">
            <v>m²</v>
          </cell>
          <cell r="E5983">
            <v>1</v>
          </cell>
          <cell r="F5983">
            <v>40118</v>
          </cell>
          <cell r="G5983">
            <v>19130</v>
          </cell>
          <cell r="H5983">
            <v>190</v>
          </cell>
        </row>
        <row r="5984">
          <cell r="B5984" t="str">
            <v>AK.61110</v>
          </cell>
          <cell r="C5984" t="str">
            <v>Laøm traàn coùt eùp</v>
          </cell>
          <cell r="D5984" t="str">
            <v>m²</v>
          </cell>
          <cell r="E5984">
            <v>1</v>
          </cell>
          <cell r="F5984">
            <v>53675</v>
          </cell>
          <cell r="G5984">
            <v>5952</v>
          </cell>
        </row>
        <row r="5985">
          <cell r="B5985" t="str">
            <v>AK.61210</v>
          </cell>
          <cell r="C5985" t="str">
            <v>Laøm traàn vaùn eùp</v>
          </cell>
          <cell r="D5985" t="str">
            <v>m²</v>
          </cell>
          <cell r="E5985">
            <v>1</v>
          </cell>
          <cell r="F5985">
            <v>67975</v>
          </cell>
          <cell r="G5985">
            <v>5952</v>
          </cell>
        </row>
        <row r="5986">
          <cell r="B5986" t="str">
            <v>AK.62110</v>
          </cell>
          <cell r="C5986" t="str">
            <v>Laøm traàn goã daùn (vaùn eùp) coù taám caùch aâm acostic</v>
          </cell>
          <cell r="D5986" t="str">
            <v>m²</v>
          </cell>
          <cell r="E5986">
            <v>1</v>
          </cell>
          <cell r="F5986">
            <v>209530</v>
          </cell>
          <cell r="G5986">
            <v>36882</v>
          </cell>
        </row>
        <row r="5987">
          <cell r="B5987" t="str">
            <v>AK.62210</v>
          </cell>
          <cell r="C5987" t="str">
            <v>Laøm traàn goã daùn (vaùn eùp) coù taám caùch nhieät sirofort</v>
          </cell>
          <cell r="D5987" t="str">
            <v>m²</v>
          </cell>
          <cell r="E5987">
            <v>1</v>
          </cell>
          <cell r="F5987">
            <v>130780</v>
          </cell>
          <cell r="G5987">
            <v>36882</v>
          </cell>
        </row>
        <row r="5988">
          <cell r="B5988" t="str">
            <v>AK.63110</v>
          </cell>
          <cell r="C5988" t="str">
            <v>Laøm traàn vaùn eùp boïc Simili, muùt daøy 3-5cm neïp phaân oâ baèng goã</v>
          </cell>
          <cell r="D5988" t="str">
            <v>m²</v>
          </cell>
          <cell r="E5988">
            <v>1</v>
          </cell>
          <cell r="F5988">
            <v>183214</v>
          </cell>
          <cell r="G5988">
            <v>85024</v>
          </cell>
        </row>
        <row r="5989">
          <cell r="B5989" t="str">
            <v>AK.63210</v>
          </cell>
          <cell r="C5989" t="str">
            <v>Laøm traàn vaùn eùp coù chia oâ nhoû coù gioaêng chìm hoaëc neïp noåi trang trí</v>
          </cell>
          <cell r="D5989" t="str">
            <v>m²</v>
          </cell>
          <cell r="E5989">
            <v>1</v>
          </cell>
          <cell r="F5989">
            <v>71820</v>
          </cell>
          <cell r="G5989">
            <v>29758</v>
          </cell>
        </row>
        <row r="5990">
          <cell r="B5990" t="str">
            <v>AK.64110</v>
          </cell>
          <cell r="C5990" t="str">
            <v>Laøm traàn baèng taám thaïch cao hoa vaên 50x50cm</v>
          </cell>
          <cell r="D5990" t="str">
            <v>m²</v>
          </cell>
          <cell r="E5990">
            <v>1</v>
          </cell>
          <cell r="F5990">
            <v>99756</v>
          </cell>
          <cell r="G5990">
            <v>63768</v>
          </cell>
        </row>
        <row r="5991">
          <cell r="B5991" t="str">
            <v>AK.64120</v>
          </cell>
          <cell r="C5991" t="str">
            <v>Laøm traàn baèng taám thaïch cao hoa vaên 63x41cm</v>
          </cell>
          <cell r="D5991" t="str">
            <v>m²</v>
          </cell>
          <cell r="E5991">
            <v>1</v>
          </cell>
          <cell r="F5991">
            <v>100580</v>
          </cell>
          <cell r="G5991">
            <v>63768</v>
          </cell>
        </row>
        <row r="5992">
          <cell r="B5992" t="str">
            <v>AK.64210</v>
          </cell>
          <cell r="C5992" t="str">
            <v>Laøm traàn baèng taám traàn nhöïa hoa vaên 50x50cm</v>
          </cell>
          <cell r="D5992" t="str">
            <v>m²</v>
          </cell>
          <cell r="E5992">
            <v>1</v>
          </cell>
          <cell r="F5992">
            <v>94760</v>
          </cell>
          <cell r="G5992">
            <v>34010</v>
          </cell>
        </row>
        <row r="5993">
          <cell r="B5993" t="str">
            <v>AK.64310</v>
          </cell>
          <cell r="C5993" t="str">
            <v>Laøm traàn baèng taám traàn nhöïa + khung xöông</v>
          </cell>
          <cell r="D5993" t="str">
            <v>m²</v>
          </cell>
          <cell r="E5993">
            <v>1</v>
          </cell>
          <cell r="F5993">
            <v>23793</v>
          </cell>
          <cell r="G5993">
            <v>11053</v>
          </cell>
        </row>
        <row r="5994">
          <cell r="B5994" t="str">
            <v>AK.65110</v>
          </cell>
          <cell r="C5994" t="str">
            <v>Laøm traàn lambri daøy 1,0cm</v>
          </cell>
          <cell r="D5994" t="str">
            <v>m²</v>
          </cell>
          <cell r="E5994">
            <v>1</v>
          </cell>
          <cell r="F5994">
            <v>78075</v>
          </cell>
          <cell r="G5994">
            <v>74396</v>
          </cell>
        </row>
        <row r="5995">
          <cell r="B5995" t="str">
            <v>AK.65120</v>
          </cell>
          <cell r="C5995" t="str">
            <v>Laøm traàn lambri daày 1,5cm</v>
          </cell>
          <cell r="D5995" t="str">
            <v>m²</v>
          </cell>
          <cell r="E5995">
            <v>1</v>
          </cell>
          <cell r="F5995">
            <v>90075</v>
          </cell>
          <cell r="G5995">
            <v>74396</v>
          </cell>
        </row>
        <row r="5996">
          <cell r="B5996" t="str">
            <v>AK.66110</v>
          </cell>
          <cell r="C5996" t="str">
            <v>Laøm traàn phaúng baèng taám thaïch cao</v>
          </cell>
          <cell r="D5996" t="str">
            <v>m²</v>
          </cell>
          <cell r="E5996">
            <v>1</v>
          </cell>
          <cell r="F5996">
            <v>52380</v>
          </cell>
          <cell r="G5996">
            <v>82985</v>
          </cell>
        </row>
        <row r="5997">
          <cell r="B5997" t="str">
            <v>AK.66210</v>
          </cell>
          <cell r="C5997" t="str">
            <v>Laøm traàn giaät caáp baèng taám thaïch cao</v>
          </cell>
          <cell r="D5997" t="str">
            <v>m²</v>
          </cell>
          <cell r="E5997">
            <v>1</v>
          </cell>
          <cell r="F5997">
            <v>53697</v>
          </cell>
          <cell r="G5997">
            <v>96816</v>
          </cell>
        </row>
        <row r="5998">
          <cell r="B5998" t="str">
            <v>AK.71110</v>
          </cell>
          <cell r="C5998" t="str">
            <v>Laøm vaùch ngaên baèng vaùn eùp</v>
          </cell>
          <cell r="D5998" t="str">
            <v>m²</v>
          </cell>
          <cell r="E5998">
            <v>1</v>
          </cell>
          <cell r="F5998">
            <v>23575</v>
          </cell>
          <cell r="G5998">
            <v>12754</v>
          </cell>
        </row>
        <row r="5999">
          <cell r="B5999" t="str">
            <v>AK.71210</v>
          </cell>
          <cell r="C5999" t="str">
            <v>Laøm vaùch ngaên goã vaùn gheùp khí d 1,5cm</v>
          </cell>
          <cell r="D5999" t="str">
            <v>m²</v>
          </cell>
          <cell r="E5999">
            <v>1</v>
          </cell>
          <cell r="F5999">
            <v>42555</v>
          </cell>
          <cell r="G5999">
            <v>16155</v>
          </cell>
        </row>
        <row r="6000">
          <cell r="B6000" t="str">
            <v>AK.71220</v>
          </cell>
          <cell r="C6000" t="str">
            <v>Laøm vaùch ngaên baèng goã vaùn gheùp khí d 2cm</v>
          </cell>
          <cell r="D6000" t="str">
            <v>m²</v>
          </cell>
          <cell r="E6000">
            <v>1</v>
          </cell>
          <cell r="F6000">
            <v>56475</v>
          </cell>
          <cell r="G6000">
            <v>16155</v>
          </cell>
        </row>
        <row r="6001">
          <cell r="B6001" t="str">
            <v>AK.71310</v>
          </cell>
          <cell r="C6001" t="str">
            <v>Laøm vaùch ngaên baèng goã vaùn choáng mí d 1,5cm</v>
          </cell>
          <cell r="D6001" t="str">
            <v>m²</v>
          </cell>
          <cell r="E6001">
            <v>1</v>
          </cell>
          <cell r="F6001">
            <v>49275</v>
          </cell>
          <cell r="G6001">
            <v>24657</v>
          </cell>
        </row>
        <row r="6002">
          <cell r="B6002" t="str">
            <v>AK.71320</v>
          </cell>
          <cell r="C6002" t="str">
            <v>Laøm vaùch ngaên baèng goã vaùn choáng mí d 2cm</v>
          </cell>
          <cell r="D6002" t="str">
            <v>m²</v>
          </cell>
          <cell r="E6002">
            <v>1</v>
          </cell>
          <cell r="F6002">
            <v>61275</v>
          </cell>
          <cell r="G6002">
            <v>24657</v>
          </cell>
        </row>
        <row r="6003">
          <cell r="B6003" t="str">
            <v>AK.72110</v>
          </cell>
          <cell r="C6003" t="str">
            <v>Gia coâng vaø ñoùng chaân töôøng kích thöôùc 2x10cm baèng goã</v>
          </cell>
          <cell r="D6003" t="str">
            <v>m</v>
          </cell>
          <cell r="E6003">
            <v>1</v>
          </cell>
          <cell r="F6003">
            <v>5796</v>
          </cell>
          <cell r="G6003">
            <v>6593</v>
          </cell>
        </row>
        <row r="6004">
          <cell r="B6004" t="str">
            <v>AK.72120</v>
          </cell>
          <cell r="C6004" t="str">
            <v>Gia coâng vaø ñoùng chaân töôøng kích thöôùc 2x20cm baèng goã</v>
          </cell>
          <cell r="D6004" t="str">
            <v>m</v>
          </cell>
          <cell r="E6004">
            <v>1</v>
          </cell>
          <cell r="F6004">
            <v>11592</v>
          </cell>
          <cell r="G6004">
            <v>7930</v>
          </cell>
        </row>
        <row r="6005">
          <cell r="B6005" t="str">
            <v>AK.72210</v>
          </cell>
          <cell r="C6005" t="str">
            <v>Gia coâng vaø laép ñaët tay vòn caàu thang kích thöôùc 8x10cm baèng goã</v>
          </cell>
          <cell r="D6005" t="str">
            <v>m</v>
          </cell>
          <cell r="E6005">
            <v>1</v>
          </cell>
          <cell r="F6005">
            <v>23184</v>
          </cell>
          <cell r="G6005">
            <v>18441</v>
          </cell>
        </row>
        <row r="6006">
          <cell r="B6006" t="str">
            <v>AK.72220</v>
          </cell>
          <cell r="C6006" t="str">
            <v>Gia coâng vaø laép ñaët tay vòn caàu thang kích thöôùc 8x14cm baèng goã</v>
          </cell>
          <cell r="D6006" t="str">
            <v>m</v>
          </cell>
          <cell r="E6006">
            <v>1</v>
          </cell>
          <cell r="F6006">
            <v>32508</v>
          </cell>
          <cell r="G6006">
            <v>22590</v>
          </cell>
        </row>
        <row r="6007">
          <cell r="B6007" t="str">
            <v>AK.73110</v>
          </cell>
          <cell r="C6007" t="str">
            <v>Gia coâng vaø laép döïng khung goã ñeå ñoùng löôùi, vaùch ngaên</v>
          </cell>
          <cell r="D6007" t="str">
            <v>m²</v>
          </cell>
          <cell r="E6007">
            <v>1</v>
          </cell>
          <cell r="F6007">
            <v>2713500</v>
          </cell>
          <cell r="G6007">
            <v>340096</v>
          </cell>
        </row>
        <row r="6008">
          <cell r="B6008" t="str">
            <v>AK.73210</v>
          </cell>
          <cell r="C6008" t="str">
            <v>Gia coâng vaø laép döïng khung goã daàm saøn</v>
          </cell>
          <cell r="D6008" t="str">
            <v>m²</v>
          </cell>
          <cell r="E6008">
            <v>1</v>
          </cell>
          <cell r="F6008">
            <v>2713500</v>
          </cell>
          <cell r="G6008">
            <v>425120</v>
          </cell>
        </row>
        <row r="6009">
          <cell r="B6009" t="str">
            <v>AK.74110</v>
          </cell>
          <cell r="C6009" t="str">
            <v>Laøm maët saøn goã, vaùn daøy 2cm</v>
          </cell>
          <cell r="D6009" t="str">
            <v>m²</v>
          </cell>
          <cell r="E6009">
            <v>1</v>
          </cell>
          <cell r="F6009">
            <v>56475</v>
          </cell>
          <cell r="G6009">
            <v>46338</v>
          </cell>
        </row>
        <row r="6010">
          <cell r="B6010" t="str">
            <v>AK.74120</v>
          </cell>
          <cell r="C6010" t="str">
            <v>Laøm maët saøn goã, vaùn daøy 3cm</v>
          </cell>
          <cell r="D6010" t="str">
            <v>m²</v>
          </cell>
          <cell r="E6010">
            <v>1</v>
          </cell>
          <cell r="F6010">
            <v>85275</v>
          </cell>
          <cell r="G6010">
            <v>46338</v>
          </cell>
        </row>
        <row r="6011">
          <cell r="B6011" t="str">
            <v>AK.75110</v>
          </cell>
          <cell r="C6011" t="str">
            <v>Laøm töôøng Lambris goã daøy 1cm</v>
          </cell>
          <cell r="D6011" t="str">
            <v>m²</v>
          </cell>
          <cell r="E6011">
            <v>1</v>
          </cell>
          <cell r="F6011">
            <v>32475</v>
          </cell>
          <cell r="G6011">
            <v>53018</v>
          </cell>
        </row>
        <row r="6012">
          <cell r="B6012" t="str">
            <v>AK.75120</v>
          </cell>
          <cell r="C6012" t="str">
            <v>Laøm töôøng Lambris goã daøy 1,5cm</v>
          </cell>
          <cell r="D6012" t="str">
            <v>m²</v>
          </cell>
          <cell r="E6012">
            <v>1</v>
          </cell>
          <cell r="F6012">
            <v>46875</v>
          </cell>
          <cell r="G6012">
            <v>53018</v>
          </cell>
        </row>
        <row r="6013">
          <cell r="B6013" t="str">
            <v>AK.76110</v>
          </cell>
          <cell r="C6013" t="str">
            <v>Gia coâng vaø ñoùng maét caùo loã 5x5cm</v>
          </cell>
          <cell r="D6013" t="str">
            <v>m²</v>
          </cell>
          <cell r="E6013">
            <v>1</v>
          </cell>
          <cell r="F6013">
            <v>25700</v>
          </cell>
          <cell r="G6013">
            <v>35710</v>
          </cell>
        </row>
        <row r="6014">
          <cell r="B6014" t="str">
            <v>AK.76120</v>
          </cell>
          <cell r="C6014" t="str">
            <v>Gia coâng vaø ñoùng maét caùo loã 10x10cm</v>
          </cell>
          <cell r="D6014" t="str">
            <v>m²</v>
          </cell>
          <cell r="E6014">
            <v>1</v>
          </cell>
          <cell r="F6014">
            <v>18500</v>
          </cell>
          <cell r="G6014">
            <v>31459</v>
          </cell>
        </row>
        <row r="6015">
          <cell r="B6015" t="str">
            <v>AK.76210</v>
          </cell>
          <cell r="C6015" t="str">
            <v>Ñoùng dieàm maùi baèng goã daøy 2cm</v>
          </cell>
          <cell r="D6015" t="str">
            <v>m²</v>
          </cell>
          <cell r="E6015">
            <v>1</v>
          </cell>
          <cell r="F6015">
            <v>56050</v>
          </cell>
          <cell r="G6015">
            <v>12754</v>
          </cell>
        </row>
        <row r="6016">
          <cell r="B6016" t="str">
            <v>AK.76220</v>
          </cell>
          <cell r="C6016" t="str">
            <v>Ñoùng dieàm maùi baèng goã daøy 3cm</v>
          </cell>
          <cell r="D6016" t="str">
            <v>m²</v>
          </cell>
          <cell r="E6016">
            <v>1</v>
          </cell>
          <cell r="F6016">
            <v>84850</v>
          </cell>
          <cell r="G6016">
            <v>14029</v>
          </cell>
        </row>
        <row r="6017">
          <cell r="B6017" t="str">
            <v>AK.77110</v>
          </cell>
          <cell r="C6017" t="str">
            <v>Daùn Foocmica daïng taám vaøo caùc keát caáu</v>
          </cell>
          <cell r="D6017" t="str">
            <v>m²</v>
          </cell>
          <cell r="E6017">
            <v>1</v>
          </cell>
          <cell r="F6017">
            <v>36926</v>
          </cell>
          <cell r="G6017">
            <v>4251</v>
          </cell>
        </row>
        <row r="6018">
          <cell r="B6018" t="str">
            <v>AK.77120</v>
          </cell>
          <cell r="C6018" t="str">
            <v>Daùn Foocmica daïng chæ roäng &lt;=3cm vaøo caùc keát caáu</v>
          </cell>
          <cell r="D6018" t="str">
            <v>m²</v>
          </cell>
          <cell r="E6018">
            <v>1</v>
          </cell>
          <cell r="F6018">
            <v>1125</v>
          </cell>
          <cell r="G6018">
            <v>2126</v>
          </cell>
        </row>
        <row r="6019">
          <cell r="B6019" t="str">
            <v>AK.77210</v>
          </cell>
          <cell r="C6019" t="str">
            <v>OÂp simili +muùt vaøo caáu kieän goã</v>
          </cell>
          <cell r="D6019" t="str">
            <v>m²</v>
          </cell>
          <cell r="E6019">
            <v>1</v>
          </cell>
          <cell r="F6019">
            <v>112350</v>
          </cell>
          <cell r="G6019">
            <v>21256</v>
          </cell>
        </row>
        <row r="6020">
          <cell r="B6020" t="str">
            <v>AK.77311</v>
          </cell>
          <cell r="C6020" t="str">
            <v>Daùn giaáy trang trí vaøo töôøng goã vaùn</v>
          </cell>
          <cell r="D6020" t="str">
            <v>m²</v>
          </cell>
          <cell r="E6020">
            <v>1</v>
          </cell>
          <cell r="F6020">
            <v>14210</v>
          </cell>
          <cell r="G6020">
            <v>4251</v>
          </cell>
        </row>
        <row r="6021">
          <cell r="B6021" t="str">
            <v>AK.77312</v>
          </cell>
          <cell r="C6021" t="str">
            <v>Daùn giaáy trang trí vaøo töôøng traùt vöõa</v>
          </cell>
          <cell r="D6021" t="str">
            <v>m²</v>
          </cell>
          <cell r="E6021">
            <v>1</v>
          </cell>
          <cell r="F6021">
            <v>15753</v>
          </cell>
          <cell r="G6021">
            <v>5101</v>
          </cell>
        </row>
        <row r="6022">
          <cell r="B6022" t="str">
            <v>AK.77321</v>
          </cell>
          <cell r="C6022" t="str">
            <v>Daùn giaáy vaøo traàn goã</v>
          </cell>
          <cell r="D6022" t="str">
            <v>m²</v>
          </cell>
          <cell r="E6022">
            <v>1</v>
          </cell>
          <cell r="F6022">
            <v>14210</v>
          </cell>
          <cell r="G6022">
            <v>5527</v>
          </cell>
        </row>
        <row r="6023">
          <cell r="B6023" t="str">
            <v>AK.77322</v>
          </cell>
          <cell r="C6023" t="str">
            <v>Daùn giaáy vaøo traàn traùt vöõa</v>
          </cell>
          <cell r="D6023" t="str">
            <v>m²</v>
          </cell>
          <cell r="E6023">
            <v>1</v>
          </cell>
          <cell r="F6023">
            <v>15753</v>
          </cell>
          <cell r="G6023">
            <v>5952</v>
          </cell>
        </row>
        <row r="6024">
          <cell r="B6024" t="str">
            <v>AK.77410</v>
          </cell>
          <cell r="C6024" t="str">
            <v>Laøm vaùch baèng taám thaïch cao</v>
          </cell>
          <cell r="D6024" t="str">
            <v>m²</v>
          </cell>
          <cell r="E6024">
            <v>1</v>
          </cell>
          <cell r="F6024">
            <v>62416</v>
          </cell>
          <cell r="G6024">
            <v>55324</v>
          </cell>
        </row>
        <row r="6025">
          <cell r="B6025" t="str">
            <v>AK.77510</v>
          </cell>
          <cell r="C6025" t="str">
            <v>Laép gioaêng ñoàng</v>
          </cell>
          <cell r="D6025" t="str">
            <v>m</v>
          </cell>
          <cell r="E6025">
            <v>1</v>
          </cell>
          <cell r="F6025">
            <v>3060</v>
          </cell>
          <cell r="G6025">
            <v>9353</v>
          </cell>
        </row>
        <row r="6026">
          <cell r="B6026" t="str">
            <v>AK.77520</v>
          </cell>
          <cell r="C6026" t="str">
            <v>Laép gioaêng kính</v>
          </cell>
          <cell r="D6026" t="str">
            <v>m</v>
          </cell>
          <cell r="E6026">
            <v>1</v>
          </cell>
          <cell r="F6026">
            <v>1575</v>
          </cell>
          <cell r="G6026">
            <v>5101</v>
          </cell>
        </row>
        <row r="6027">
          <cell r="B6027" t="str">
            <v>AK.77611</v>
          </cell>
          <cell r="C6027" t="str">
            <v>Saûn xuaát vaø laép ñaët hoäp maøn cöûa, hoäp ñeøn cöûa boïc vaùn eùp</v>
          </cell>
          <cell r="D6027" t="str">
            <v>m</v>
          </cell>
          <cell r="E6027">
            <v>1</v>
          </cell>
          <cell r="F6027">
            <v>21179</v>
          </cell>
          <cell r="G6027">
            <v>18441</v>
          </cell>
        </row>
        <row r="6028">
          <cell r="B6028" t="str">
            <v>AK.77612</v>
          </cell>
          <cell r="C6028" t="str">
            <v>Saûn xuaát vaø laép ñaët hoäp maøn cöûa, hoäp ñeøn cöûa boïc lambris</v>
          </cell>
          <cell r="D6028" t="str">
            <v>m</v>
          </cell>
          <cell r="E6028">
            <v>1</v>
          </cell>
          <cell r="F6028">
            <v>18580</v>
          </cell>
          <cell r="G6028">
            <v>16136</v>
          </cell>
        </row>
        <row r="6029">
          <cell r="B6029" t="str">
            <v>AK.77621</v>
          </cell>
          <cell r="C6029" t="str">
            <v>Saûn xuaát vaø laép ñaët hoäp ñeøn aâm traàn</v>
          </cell>
          <cell r="D6029" t="str">
            <v>m²</v>
          </cell>
          <cell r="E6029">
            <v>1</v>
          </cell>
          <cell r="F6029">
            <v>149441</v>
          </cell>
          <cell r="G6029">
            <v>36882</v>
          </cell>
        </row>
        <row r="6030">
          <cell r="B6030" t="str">
            <v>AK.77631</v>
          </cell>
          <cell r="C6030" t="str">
            <v>Saûn xuaát vaø laép ñaët hoäp ñeøn ñoùng noåi boïc vaùn eùp</v>
          </cell>
          <cell r="D6030" t="str">
            <v>m²</v>
          </cell>
          <cell r="E6030">
            <v>1</v>
          </cell>
          <cell r="F6030">
            <v>142091</v>
          </cell>
          <cell r="G6030">
            <v>96816</v>
          </cell>
        </row>
        <row r="6031">
          <cell r="B6031" t="str">
            <v>AK.77632</v>
          </cell>
          <cell r="C6031" t="str">
            <v>Saûn xuaát vaø laép ñaët hoäp ñeøn ñoùng noåi boïc lambris</v>
          </cell>
          <cell r="D6031" t="str">
            <v>m²</v>
          </cell>
          <cell r="E6031">
            <v>1</v>
          </cell>
          <cell r="F6031">
            <v>151646</v>
          </cell>
          <cell r="G6031">
            <v>115258</v>
          </cell>
        </row>
        <row r="6032">
          <cell r="B6032" t="str">
            <v>AK.81110</v>
          </cell>
          <cell r="C6032" t="str">
            <v>Queùt voâi trong nhaø 1 nöôùc traéng, 2 nöôùc maàu</v>
          </cell>
          <cell r="D6032" t="str">
            <v>m²</v>
          </cell>
          <cell r="E6032">
            <v>1</v>
          </cell>
          <cell r="F6032">
            <v>935</v>
          </cell>
          <cell r="G6032">
            <v>1615</v>
          </cell>
        </row>
        <row r="6033">
          <cell r="B6033" t="str">
            <v>AK.81111</v>
          </cell>
          <cell r="C6033" t="str">
            <v>Queùt voâi trong nhaø 1 nöôùc traéng, 2 nöôùc maàu</v>
          </cell>
          <cell r="D6033" t="str">
            <v>m²</v>
          </cell>
          <cell r="E6033">
            <v>1</v>
          </cell>
          <cell r="F6033">
            <v>935</v>
          </cell>
          <cell r="G6033">
            <v>1615</v>
          </cell>
        </row>
        <row r="6034">
          <cell r="B6034" t="str">
            <v>AK.81112</v>
          </cell>
          <cell r="C6034" t="str">
            <v>Queùt voâi ngoaøi nhaø 1 nöôùc traéng, 2 nöôùc maàu</v>
          </cell>
          <cell r="D6034" t="str">
            <v>m²</v>
          </cell>
          <cell r="E6034">
            <v>1</v>
          </cell>
          <cell r="F6034">
            <v>935</v>
          </cell>
          <cell r="G6034">
            <v>1913</v>
          </cell>
        </row>
        <row r="6035">
          <cell r="B6035" t="str">
            <v>AK.81120</v>
          </cell>
          <cell r="C6035" t="str">
            <v>Qut vi ngoi nh</v>
          </cell>
          <cell r="D6035" t="str">
            <v>m²</v>
          </cell>
          <cell r="E6035">
            <v>1</v>
          </cell>
          <cell r="F6035">
            <v>935</v>
          </cell>
          <cell r="G6035">
            <v>1913</v>
          </cell>
        </row>
        <row r="6036">
          <cell r="B6036" t="str">
            <v>AK.81121</v>
          </cell>
          <cell r="C6036" t="str">
            <v>Queùt voâi ba nöôùc traéng trong nhaø</v>
          </cell>
          <cell r="D6036" t="str">
            <v>m²</v>
          </cell>
          <cell r="E6036">
            <v>1</v>
          </cell>
          <cell r="F6036">
            <v>351</v>
          </cell>
          <cell r="G6036">
            <v>1615</v>
          </cell>
        </row>
        <row r="6037">
          <cell r="B6037" t="str">
            <v>AK.81122</v>
          </cell>
          <cell r="C6037" t="str">
            <v>Queùt voâi ba nöôùc traéng ngoaøi nhaø</v>
          </cell>
          <cell r="D6037" t="str">
            <v>m²</v>
          </cell>
          <cell r="E6037">
            <v>1</v>
          </cell>
          <cell r="F6037">
            <v>351</v>
          </cell>
          <cell r="G6037">
            <v>1913</v>
          </cell>
        </row>
        <row r="6038">
          <cell r="B6038" t="str">
            <v>AK.81130</v>
          </cell>
          <cell r="C6038" t="str">
            <v>Queùt nöôùc xi maêng 2 nöôùc</v>
          </cell>
          <cell r="D6038" t="str">
            <v>m²</v>
          </cell>
          <cell r="E6038">
            <v>1</v>
          </cell>
          <cell r="F6038">
            <v>952</v>
          </cell>
          <cell r="G6038">
            <v>1275</v>
          </cell>
        </row>
        <row r="6039">
          <cell r="B6039" t="str">
            <v>AK.81210</v>
          </cell>
          <cell r="C6039" t="str">
            <v>Quay voâi gai vaøo caùc keát caáu, h &lt;=4m</v>
          </cell>
          <cell r="D6039" t="str">
            <v>m²</v>
          </cell>
          <cell r="E6039">
            <v>1</v>
          </cell>
          <cell r="F6039">
            <v>1791</v>
          </cell>
          <cell r="G6039">
            <v>3401</v>
          </cell>
        </row>
        <row r="6040">
          <cell r="B6040" t="str">
            <v>AK.81220</v>
          </cell>
          <cell r="C6040" t="str">
            <v>Quay voâi gai vaøo caùc keát caáu, h &gt;4m</v>
          </cell>
          <cell r="D6040" t="str">
            <v>m²</v>
          </cell>
          <cell r="E6040">
            <v>1</v>
          </cell>
          <cell r="F6040">
            <v>1791</v>
          </cell>
          <cell r="G6040">
            <v>4251</v>
          </cell>
        </row>
        <row r="6041">
          <cell r="B6041" t="str">
            <v>AK.81310</v>
          </cell>
          <cell r="C6041" t="str">
            <v>Phun xoáp xi maêng caùt vaøng khoâng troän maøu</v>
          </cell>
          <cell r="D6041" t="str">
            <v>m²</v>
          </cell>
          <cell r="E6041">
            <v>1</v>
          </cell>
          <cell r="F6041">
            <v>6093</v>
          </cell>
          <cell r="G6041">
            <v>20406</v>
          </cell>
        </row>
        <row r="6042">
          <cell r="B6042" t="str">
            <v>AK.81320</v>
          </cell>
          <cell r="C6042" t="str">
            <v>Phun xoáp xi maêng caùt vaøng coù troän maøu</v>
          </cell>
          <cell r="D6042" t="str">
            <v>m²</v>
          </cell>
          <cell r="E6042">
            <v>1</v>
          </cell>
          <cell r="F6042">
            <v>16487</v>
          </cell>
          <cell r="G6042">
            <v>27208</v>
          </cell>
        </row>
        <row r="6043">
          <cell r="B6043" t="str">
            <v>AK.82110</v>
          </cell>
          <cell r="C6043" t="str">
            <v>Baû baèng ma tít vaøo caùc keát caáu, baû vaøo töôøng</v>
          </cell>
          <cell r="D6043" t="str">
            <v>m²</v>
          </cell>
          <cell r="E6043">
            <v>1</v>
          </cell>
          <cell r="F6043">
            <v>3160</v>
          </cell>
          <cell r="G6043">
            <v>12754</v>
          </cell>
        </row>
        <row r="6044">
          <cell r="B6044" t="str">
            <v>AK.82120</v>
          </cell>
          <cell r="C6044" t="str">
            <v>Baû baèng ma tít vaøo caùc keát caáu, baû vaøo coät, daàm, traàn</v>
          </cell>
          <cell r="D6044" t="str">
            <v>m²</v>
          </cell>
          <cell r="E6044">
            <v>1</v>
          </cell>
          <cell r="F6044">
            <v>3160</v>
          </cell>
          <cell r="G6044">
            <v>15304</v>
          </cell>
        </row>
        <row r="6045">
          <cell r="B6045" t="str">
            <v>AK.82210</v>
          </cell>
          <cell r="C6045" t="str">
            <v>Baû baèng xi maêng vaøo caùc keát caáu, baû vaøo töôøng</v>
          </cell>
          <cell r="D6045" t="str">
            <v>m²</v>
          </cell>
          <cell r="E6045">
            <v>1</v>
          </cell>
          <cell r="F6045">
            <v>2716</v>
          </cell>
          <cell r="G6045">
            <v>17005</v>
          </cell>
        </row>
        <row r="6046">
          <cell r="B6046" t="str">
            <v>AK.82220</v>
          </cell>
          <cell r="C6046" t="str">
            <v>Baû baèng xi maêng vaøo caùc keát caáu, baûvaøo coät, daàm, traàn</v>
          </cell>
          <cell r="D6046" t="str">
            <v>m²</v>
          </cell>
          <cell r="E6046">
            <v>1</v>
          </cell>
          <cell r="F6046">
            <v>2716</v>
          </cell>
          <cell r="G6046">
            <v>20406</v>
          </cell>
        </row>
        <row r="6047">
          <cell r="B6047" t="str">
            <v>AK.82310</v>
          </cell>
          <cell r="C6047" t="str">
            <v>Baû caùc keát caáu baèng hoãn hôïp sôn + xi maêng traéng + boät baû + phuï gia vaøo töôøng</v>
          </cell>
          <cell r="D6047" t="str">
            <v>m²</v>
          </cell>
          <cell r="E6047">
            <v>1</v>
          </cell>
          <cell r="F6047">
            <v>11448</v>
          </cell>
          <cell r="G6047">
            <v>19130</v>
          </cell>
        </row>
        <row r="6048">
          <cell r="B6048" t="str">
            <v>AK.82320</v>
          </cell>
          <cell r="C6048" t="str">
            <v>Baû caùc keát caáu baèng hoãn hôïp sôn + xi maêng traéng + boät baû + phuï gia vaøo coät, daàm, traàn</v>
          </cell>
          <cell r="D6048" t="str">
            <v>m²</v>
          </cell>
          <cell r="E6048">
            <v>1</v>
          </cell>
          <cell r="F6048">
            <v>11448</v>
          </cell>
          <cell r="G6048">
            <v>22956</v>
          </cell>
        </row>
        <row r="6049">
          <cell r="B6049" t="str">
            <v>AK.82410</v>
          </cell>
          <cell r="C6049" t="str">
            <v>Baû caùc keát caáu baèng ventonít vaøo töôøng</v>
          </cell>
          <cell r="D6049" t="str">
            <v>m²</v>
          </cell>
          <cell r="E6049">
            <v>1</v>
          </cell>
          <cell r="F6049">
            <v>3076</v>
          </cell>
          <cell r="G6049">
            <v>18280</v>
          </cell>
        </row>
        <row r="6050">
          <cell r="B6050" t="str">
            <v>AK.82420</v>
          </cell>
          <cell r="C6050" t="str">
            <v>Baû caùc keát caáu baèng ventonít vaøo töôøng</v>
          </cell>
          <cell r="D6050" t="str">
            <v>m²</v>
          </cell>
          <cell r="E6050">
            <v>1</v>
          </cell>
          <cell r="F6050">
            <v>3076</v>
          </cell>
          <cell r="G6050">
            <v>21681</v>
          </cell>
        </row>
        <row r="6051">
          <cell r="B6051" t="str">
            <v>AK.82511</v>
          </cell>
          <cell r="C6051" t="str">
            <v>Baû baèng coät baû Jajynic vaøo töôøng</v>
          </cell>
          <cell r="D6051" t="str">
            <v>m²</v>
          </cell>
          <cell r="E6051">
            <v>1</v>
          </cell>
          <cell r="F6051">
            <v>1131</v>
          </cell>
          <cell r="G6051">
            <v>12754</v>
          </cell>
        </row>
        <row r="6052">
          <cell r="B6052" t="str">
            <v>AK.82512</v>
          </cell>
          <cell r="C6052" t="str">
            <v>Baû baèng coät baû Jajynic vaøo coät, daàm, traàn</v>
          </cell>
          <cell r="D6052" t="str">
            <v>m²</v>
          </cell>
          <cell r="E6052">
            <v>1</v>
          </cell>
          <cell r="F6052">
            <v>1131</v>
          </cell>
          <cell r="G6052">
            <v>14879</v>
          </cell>
        </row>
        <row r="6053">
          <cell r="B6053" t="str">
            <v>AK.82521</v>
          </cell>
          <cell r="C6053" t="str">
            <v>Baû baèng coät baû Atanic vaøo töôøng</v>
          </cell>
          <cell r="D6053" t="str">
            <v>m²</v>
          </cell>
          <cell r="E6053">
            <v>1</v>
          </cell>
          <cell r="F6053">
            <v>1020</v>
          </cell>
          <cell r="G6053">
            <v>12754</v>
          </cell>
        </row>
        <row r="6054">
          <cell r="B6054" t="str">
            <v>AK.82522</v>
          </cell>
          <cell r="C6054" t="str">
            <v>Baû baèng coät baû Atanic vaøo coät, daàm, traàn</v>
          </cell>
          <cell r="D6054" t="str">
            <v>m²</v>
          </cell>
          <cell r="E6054">
            <v>1</v>
          </cell>
          <cell r="F6054">
            <v>1020</v>
          </cell>
          <cell r="G6054">
            <v>14879</v>
          </cell>
        </row>
        <row r="6055">
          <cell r="B6055" t="str">
            <v>AK.83111</v>
          </cell>
          <cell r="C6055" t="str">
            <v>Sôn cöûa kính 2 nöôùc baèng sôn toång hôïp</v>
          </cell>
          <cell r="D6055" t="str">
            <v>m²</v>
          </cell>
          <cell r="E6055">
            <v>1</v>
          </cell>
          <cell r="F6055">
            <v>3571</v>
          </cell>
          <cell r="G6055">
            <v>1973</v>
          </cell>
        </row>
        <row r="6056">
          <cell r="B6056" t="str">
            <v>AK.83112</v>
          </cell>
          <cell r="C6056" t="str">
            <v>Sôn cöûa kính 3 nöôùc baèng sôn toång hôïp</v>
          </cell>
          <cell r="D6056" t="str">
            <v>m²</v>
          </cell>
          <cell r="E6056">
            <v>1</v>
          </cell>
          <cell r="F6056">
            <v>4642</v>
          </cell>
          <cell r="G6056">
            <v>2526</v>
          </cell>
        </row>
        <row r="6057">
          <cell r="B6057" t="str">
            <v>AK.83121</v>
          </cell>
          <cell r="C6057" t="str">
            <v>Sôn cöûa panoâ 2 nöôùc baèng sôn toång hôïp</v>
          </cell>
          <cell r="D6057" t="str">
            <v>m²</v>
          </cell>
          <cell r="E6057">
            <v>1</v>
          </cell>
          <cell r="F6057">
            <v>9749</v>
          </cell>
          <cell r="G6057">
            <v>4894</v>
          </cell>
        </row>
        <row r="6058">
          <cell r="B6058" t="str">
            <v>AK.83122</v>
          </cell>
          <cell r="C6058" t="str">
            <v>Sôn cöûa panoâ 3 nöôùc baèng sôn toång hôïp</v>
          </cell>
          <cell r="D6058" t="str">
            <v>m²</v>
          </cell>
          <cell r="E6058">
            <v>1</v>
          </cell>
          <cell r="F6058">
            <v>12820</v>
          </cell>
          <cell r="G6058">
            <v>6315</v>
          </cell>
        </row>
        <row r="6059">
          <cell r="B6059" t="str">
            <v>AK.83131</v>
          </cell>
          <cell r="C6059" t="str">
            <v>Sôn cöûa chôùp 2 nöôùc baèng sôn toång hôïp</v>
          </cell>
          <cell r="D6059" t="str">
            <v>m²</v>
          </cell>
          <cell r="E6059">
            <v>1</v>
          </cell>
          <cell r="F6059">
            <v>13284</v>
          </cell>
          <cell r="G6059">
            <v>7301</v>
          </cell>
        </row>
        <row r="6060">
          <cell r="B6060" t="str">
            <v>AK.83132</v>
          </cell>
          <cell r="C6060" t="str">
            <v>Sôn cöûa chôùp 3 nöôùc baèng sôn toång hôïp</v>
          </cell>
          <cell r="D6060" t="str">
            <v>m²</v>
          </cell>
          <cell r="E6060">
            <v>1</v>
          </cell>
          <cell r="F6060">
            <v>16391</v>
          </cell>
          <cell r="G6060">
            <v>9472</v>
          </cell>
        </row>
        <row r="6061">
          <cell r="B6061" t="str">
            <v>AK.83211</v>
          </cell>
          <cell r="C6061" t="str">
            <v>Sôn goã 2 nöôùc baèng sôn toång hôïp</v>
          </cell>
          <cell r="D6061" t="str">
            <v>m²</v>
          </cell>
          <cell r="E6061">
            <v>1</v>
          </cell>
          <cell r="F6061">
            <v>8856</v>
          </cell>
          <cell r="G6061">
            <v>5604</v>
          </cell>
        </row>
        <row r="6062">
          <cell r="B6062" t="str">
            <v>AK.83212</v>
          </cell>
          <cell r="C6062" t="str">
            <v>Sôn goã 3 nöôùc baèng sôn toång hôïp</v>
          </cell>
          <cell r="D6062" t="str">
            <v>m²</v>
          </cell>
          <cell r="E6062">
            <v>1</v>
          </cell>
          <cell r="F6062">
            <v>11427</v>
          </cell>
          <cell r="G6062">
            <v>6591</v>
          </cell>
        </row>
        <row r="6063">
          <cell r="B6063" t="str">
            <v>AK.83221</v>
          </cell>
          <cell r="C6063" t="str">
            <v>Sôn kính môø 1 nöôùc</v>
          </cell>
          <cell r="D6063" t="str">
            <v>m²</v>
          </cell>
          <cell r="E6063">
            <v>1</v>
          </cell>
          <cell r="F6063">
            <v>2758</v>
          </cell>
          <cell r="G6063">
            <v>829</v>
          </cell>
        </row>
        <row r="6064">
          <cell r="B6064" t="str">
            <v>AK.83321</v>
          </cell>
          <cell r="C6064" t="str">
            <v>Sôn keát caáu goã 1 nöôùc loùt, 1 nöôùc phuû baèng sôn Levis</v>
          </cell>
          <cell r="D6064" t="str">
            <v>m²</v>
          </cell>
          <cell r="E6064">
            <v>1</v>
          </cell>
          <cell r="F6064">
            <v>5392</v>
          </cell>
          <cell r="G6064">
            <v>1973</v>
          </cell>
        </row>
        <row r="6065">
          <cell r="B6065" t="str">
            <v>AK.83322</v>
          </cell>
          <cell r="C6065" t="str">
            <v>Sôn keát caáu goã 1 nöôùc loùt, 2 nöôùc phuû baèng sôn Levis</v>
          </cell>
          <cell r="D6065" t="str">
            <v>m²</v>
          </cell>
          <cell r="E6065">
            <v>1</v>
          </cell>
          <cell r="F6065">
            <v>7599</v>
          </cell>
          <cell r="G6065">
            <v>2565</v>
          </cell>
        </row>
        <row r="6066">
          <cell r="B6066" t="str">
            <v>AK.83331</v>
          </cell>
          <cell r="C6066" t="str">
            <v>Sôn keát caáu goã 1 nöôùc loùt, 1 nöôùc phuû baèng sôn ICI DULUX</v>
          </cell>
          <cell r="D6066" t="str">
            <v>m²</v>
          </cell>
          <cell r="E6066">
            <v>1</v>
          </cell>
          <cell r="F6066">
            <v>5960</v>
          </cell>
          <cell r="G6066">
            <v>2052</v>
          </cell>
        </row>
        <row r="6067">
          <cell r="B6067" t="str">
            <v>AK.83332</v>
          </cell>
          <cell r="C6067" t="str">
            <v>Sôn keát caáu goã 1 nöôùc loùt, 2 nöôùc phuû baèng sôn ICI DULUX</v>
          </cell>
          <cell r="D6067" t="str">
            <v>m²</v>
          </cell>
          <cell r="E6067">
            <v>1</v>
          </cell>
          <cell r="F6067">
            <v>8081</v>
          </cell>
          <cell r="G6067">
            <v>2526</v>
          </cell>
        </row>
        <row r="6068">
          <cell r="B6068" t="str">
            <v>AK.83411</v>
          </cell>
          <cell r="C6068" t="str">
            <v>Sôn saét deït 2 nöôùc baèng sôn toång hôïp</v>
          </cell>
          <cell r="D6068" t="str">
            <v>m²</v>
          </cell>
          <cell r="E6068">
            <v>1</v>
          </cell>
          <cell r="F6068">
            <v>2192</v>
          </cell>
          <cell r="G6068">
            <v>2013</v>
          </cell>
        </row>
        <row r="6069">
          <cell r="B6069" t="str">
            <v>AK.83412</v>
          </cell>
          <cell r="C6069" t="str">
            <v>Sôn saét deït 3 nöôùc baèng sôn toång hôïp</v>
          </cell>
          <cell r="D6069" t="str">
            <v>m²</v>
          </cell>
          <cell r="E6069">
            <v>1</v>
          </cell>
          <cell r="F6069">
            <v>2899</v>
          </cell>
          <cell r="G6069">
            <v>2921</v>
          </cell>
        </row>
        <row r="6070">
          <cell r="B6070" t="str">
            <v>AK.83421</v>
          </cell>
          <cell r="C6070" t="str">
            <v>Sôn saét theùp caùc loaïi 2 nöôùc baèng sôn toång hôïp</v>
          </cell>
          <cell r="D6070" t="str">
            <v>m²</v>
          </cell>
          <cell r="E6070">
            <v>1</v>
          </cell>
          <cell r="F6070">
            <v>7320</v>
          </cell>
          <cell r="G6070">
            <v>3394</v>
          </cell>
        </row>
        <row r="6071">
          <cell r="B6071" t="str">
            <v>AK.83422</v>
          </cell>
          <cell r="C6071" t="str">
            <v>Sôn saét theùp caùc loaïi 3 nöôùc baèng sôn toång hôïp</v>
          </cell>
          <cell r="D6071" t="str">
            <v>m²</v>
          </cell>
          <cell r="E6071">
            <v>1</v>
          </cell>
          <cell r="F6071">
            <v>9499</v>
          </cell>
          <cell r="G6071">
            <v>4933</v>
          </cell>
        </row>
        <row r="6072">
          <cell r="B6072" t="str">
            <v>AK.83451</v>
          </cell>
          <cell r="C6072" t="str">
            <v>Sôn saét theùp caùc loaïi 1 nöôùc loùt, 1 nöôùc phuû baèng sôn Levis</v>
          </cell>
          <cell r="D6072" t="str">
            <v>m²</v>
          </cell>
          <cell r="E6072">
            <v>1</v>
          </cell>
          <cell r="F6072">
            <v>7936</v>
          </cell>
          <cell r="G6072">
            <v>2802</v>
          </cell>
        </row>
        <row r="6073">
          <cell r="B6073" t="str">
            <v>AK.83452</v>
          </cell>
          <cell r="C6073" t="str">
            <v>Sôn saét theùp caùc loaïi 1 nöôùc loùt, 2 nöôùc phuû baèng sôn Levis</v>
          </cell>
          <cell r="D6073" t="str">
            <v>m²</v>
          </cell>
          <cell r="E6073">
            <v>1</v>
          </cell>
          <cell r="F6073">
            <v>12856</v>
          </cell>
          <cell r="G6073">
            <v>3710</v>
          </cell>
        </row>
        <row r="6074">
          <cell r="B6074" t="str">
            <v>AK.83461</v>
          </cell>
          <cell r="C6074" t="str">
            <v>Sôn saét theùp caùc loaïi 1 nöôùc loùt, 1 nöôùc phuû baèng son ICI Dulux</v>
          </cell>
          <cell r="D6074" t="str">
            <v>m²</v>
          </cell>
          <cell r="E6074">
            <v>1</v>
          </cell>
          <cell r="F6074">
            <v>8590</v>
          </cell>
          <cell r="G6074">
            <v>2802</v>
          </cell>
        </row>
        <row r="6075">
          <cell r="B6075" t="str">
            <v>AK.83462</v>
          </cell>
          <cell r="C6075" t="str">
            <v>Sôn saét theùp caùc loaïi 1 nöôùc loùt, 2 nöôùc phuû baèng son ICI Dulux</v>
          </cell>
          <cell r="D6075" t="str">
            <v>m²</v>
          </cell>
          <cell r="E6075">
            <v>1</v>
          </cell>
          <cell r="F6075">
            <v>12196</v>
          </cell>
          <cell r="G6075">
            <v>3710</v>
          </cell>
        </row>
        <row r="6076">
          <cell r="B6076" t="str">
            <v>AK.84111</v>
          </cell>
          <cell r="C6076" t="str">
            <v>Sôn daàm, traàn, töôøng trong nhaø 1 nöôùc loùt, 1 nöôùc phuû baèng sôn Super</v>
          </cell>
          <cell r="D6076" t="str">
            <v>m²</v>
          </cell>
          <cell r="E6076">
            <v>1</v>
          </cell>
          <cell r="F6076">
            <v>3875</v>
          </cell>
          <cell r="G6076">
            <v>1658</v>
          </cell>
        </row>
        <row r="6077">
          <cell r="B6077" t="str">
            <v>AK.84112</v>
          </cell>
          <cell r="C6077" t="str">
            <v>Sôn daàm, traàn, töôøng trong nhaø 1 nöôùc loùt, 2 nöôùc phuû baèng sôn Super</v>
          </cell>
          <cell r="D6077" t="str">
            <v>m²</v>
          </cell>
          <cell r="E6077">
            <v>1</v>
          </cell>
          <cell r="F6077">
            <v>4455</v>
          </cell>
          <cell r="G6077">
            <v>2368</v>
          </cell>
        </row>
        <row r="6078">
          <cell r="B6078" t="str">
            <v>AK.84113</v>
          </cell>
          <cell r="C6078" t="str">
            <v>Sôn daàm, traàn, töôøng ngoaøi nhaø 1 nöôùc loùt, 1 nöôùc phuû baèng sôn Super</v>
          </cell>
          <cell r="D6078" t="str">
            <v>m²</v>
          </cell>
          <cell r="E6078">
            <v>1</v>
          </cell>
          <cell r="F6078">
            <v>5437</v>
          </cell>
          <cell r="G6078">
            <v>1815</v>
          </cell>
        </row>
        <row r="6079">
          <cell r="B6079" t="str">
            <v>AK.84114</v>
          </cell>
          <cell r="C6079" t="str">
            <v>Sôn daàm, traàn, töôøng ngoaøi nhaø 1 nöôùc loùt, 2 nöôùc phuû baèng sôn Super</v>
          </cell>
          <cell r="D6079" t="str">
            <v>m²</v>
          </cell>
          <cell r="E6079">
            <v>1</v>
          </cell>
          <cell r="F6079">
            <v>6342</v>
          </cell>
          <cell r="G6079">
            <v>2605</v>
          </cell>
        </row>
        <row r="6080">
          <cell r="B6080" t="str">
            <v>AK.84211</v>
          </cell>
          <cell r="C6080" t="str">
            <v>Sôn daàm, traàn, töôøng 1 nöôùc loùt, 1 nöôùc phuû trong nhaø ñaõ baû baèng sôn Levis</v>
          </cell>
          <cell r="D6080" t="str">
            <v>m²</v>
          </cell>
          <cell r="E6080">
            <v>1</v>
          </cell>
          <cell r="F6080">
            <v>10030</v>
          </cell>
          <cell r="G6080">
            <v>1658</v>
          </cell>
        </row>
        <row r="6081">
          <cell r="B6081" t="str">
            <v>AK.84212</v>
          </cell>
          <cell r="C6081" t="str">
            <v>Sôn daàm, traàn, töôøng 1 nöôùc loùt, 2 nöôùc phuû trong nhaø ñaõ baû baèng sôn Levis</v>
          </cell>
          <cell r="D6081" t="str">
            <v>m²</v>
          </cell>
          <cell r="E6081">
            <v>1</v>
          </cell>
          <cell r="F6081">
            <v>15640</v>
          </cell>
          <cell r="G6081">
            <v>2368</v>
          </cell>
        </row>
        <row r="6082">
          <cell r="B6082" t="str">
            <v>AK.84213</v>
          </cell>
          <cell r="C6082" t="str">
            <v>Sôn töôøng 1 nöôùc loùt, 1 nöôùc phuû ngoaøi nhaø ñaõ baû baèng sôn Levis</v>
          </cell>
          <cell r="D6082" t="str">
            <v>m²</v>
          </cell>
          <cell r="E6082">
            <v>1</v>
          </cell>
          <cell r="F6082">
            <v>8292</v>
          </cell>
          <cell r="G6082">
            <v>1815</v>
          </cell>
        </row>
        <row r="6083">
          <cell r="B6083" t="str">
            <v>AK.84214</v>
          </cell>
          <cell r="C6083" t="str">
            <v>Sôn töôøng 1 nöôùc loùt, 2 nöôùc phuû ngoaøi nhaø ñaõ baû baèng sôn Levis</v>
          </cell>
          <cell r="D6083" t="str">
            <v>m²</v>
          </cell>
          <cell r="E6083">
            <v>1</v>
          </cell>
          <cell r="F6083">
            <v>12165</v>
          </cell>
          <cell r="G6083">
            <v>2605</v>
          </cell>
        </row>
        <row r="6084">
          <cell r="B6084" t="str">
            <v>AK.84221</v>
          </cell>
          <cell r="C6084" t="str">
            <v>Sôn daàm, traàn, töôøng 1 nöôùc loùt, 1 nöôùc phuû trong nhaø khoâng baû baèng sôn Levis</v>
          </cell>
          <cell r="D6084" t="str">
            <v>m²</v>
          </cell>
          <cell r="E6084">
            <v>1</v>
          </cell>
          <cell r="F6084">
            <v>12905</v>
          </cell>
          <cell r="G6084">
            <v>1815</v>
          </cell>
        </row>
        <row r="6085">
          <cell r="B6085" t="str">
            <v>AK.84222</v>
          </cell>
          <cell r="C6085" t="str">
            <v>Sôn daàm, traàn, töôøng 1 nöôùc loùt, 2 nöôùc phuû trong nhaø khoâng baû baèng sôn Levis</v>
          </cell>
          <cell r="D6085" t="str">
            <v>m²</v>
          </cell>
          <cell r="E6085">
            <v>1</v>
          </cell>
          <cell r="F6085">
            <v>17113</v>
          </cell>
          <cell r="G6085">
            <v>2605</v>
          </cell>
        </row>
        <row r="6086">
          <cell r="B6086" t="str">
            <v>AK.84223</v>
          </cell>
          <cell r="C6086" t="str">
            <v>Sôn töôøng 1 nöôùc loùt, 1 nöôùc phuû ngoaøi nhaø khoâng baû baèng sôn Levis</v>
          </cell>
          <cell r="D6086" t="str">
            <v>m²</v>
          </cell>
          <cell r="E6086">
            <v>1</v>
          </cell>
          <cell r="F6086">
            <v>10615</v>
          </cell>
          <cell r="G6086">
            <v>2013</v>
          </cell>
        </row>
        <row r="6087">
          <cell r="B6087" t="str">
            <v>AK.84224</v>
          </cell>
          <cell r="C6087" t="str">
            <v>Sôn töôøng 1 nöôùc loùt, 2 nöôùc phuû ngoaøi nhaø khoâng baû baèng sôn Levis</v>
          </cell>
          <cell r="D6087" t="str">
            <v>m²</v>
          </cell>
          <cell r="E6087">
            <v>1</v>
          </cell>
          <cell r="F6087">
            <v>15539</v>
          </cell>
          <cell r="G6087">
            <v>2881</v>
          </cell>
        </row>
        <row r="6088">
          <cell r="B6088" t="str">
            <v>AK.84311</v>
          </cell>
          <cell r="C6088" t="str">
            <v>Sôn daàm, traàn, coät, töôøng 1 nöôùc loùt, 1 nöôùc phuû trong nhaø ñaõ baû baèng sôn Joton</v>
          </cell>
          <cell r="D6088" t="str">
            <v>m²</v>
          </cell>
          <cell r="E6088">
            <v>1</v>
          </cell>
          <cell r="F6088">
            <v>7231</v>
          </cell>
          <cell r="G6088">
            <v>1658</v>
          </cell>
        </row>
        <row r="6089">
          <cell r="B6089" t="str">
            <v>AK.84312</v>
          </cell>
          <cell r="C6089" t="str">
            <v>Sôn daàm, traàn, coät, töôøng 1 nöôùc loùt, 2 nöôùc phuû trong nhaø ñaõ baû baèng sôn Joton</v>
          </cell>
          <cell r="D6089" t="str">
            <v>m²</v>
          </cell>
          <cell r="E6089">
            <v>1</v>
          </cell>
          <cell r="F6089">
            <v>9252</v>
          </cell>
          <cell r="G6089">
            <v>2368</v>
          </cell>
        </row>
        <row r="6090">
          <cell r="B6090" t="str">
            <v>AK.84313</v>
          </cell>
          <cell r="C6090" t="str">
            <v>Sôn töôøng 1 nöôùc loùt, 1 nöôùc phuû ngoaøi nhaø ñaõ baû baèng sôn Joton</v>
          </cell>
          <cell r="D6090" t="str">
            <v>m²</v>
          </cell>
          <cell r="E6090">
            <v>1</v>
          </cell>
          <cell r="F6090">
            <v>11479</v>
          </cell>
          <cell r="G6090">
            <v>1815</v>
          </cell>
        </row>
        <row r="6091">
          <cell r="B6091" t="str">
            <v>AK.84314</v>
          </cell>
          <cell r="C6091" t="str">
            <v>Sôn töôøng 1 nöôùc loùt, 2 nöôùc phuû ngoaøi nhaø ñaõ baû baèng sôn Joton</v>
          </cell>
          <cell r="D6091" t="str">
            <v>m²</v>
          </cell>
          <cell r="E6091">
            <v>1</v>
          </cell>
          <cell r="F6091">
            <v>17749</v>
          </cell>
          <cell r="G6091">
            <v>2605</v>
          </cell>
        </row>
        <row r="6092">
          <cell r="B6092" t="str">
            <v>AK.84321</v>
          </cell>
          <cell r="C6092" t="str">
            <v>Sôn daàm, traàn, coät, töôøng 1 nöôùc loùt, 1 nöôùc phuû trong nhaø khoâng baû baèng sôn Joton</v>
          </cell>
          <cell r="D6092" t="str">
            <v>m²</v>
          </cell>
          <cell r="E6092">
            <v>1</v>
          </cell>
          <cell r="F6092">
            <v>8855</v>
          </cell>
          <cell r="G6092">
            <v>1815</v>
          </cell>
        </row>
        <row r="6093">
          <cell r="B6093" t="str">
            <v>AK.84322</v>
          </cell>
          <cell r="C6093" t="str">
            <v>Sôn daàm, traàn, coät, töôøng 1 nöôùc loùt, 2 nöôùc phuû trong nhaø khoâng baû baèng sôn Joton</v>
          </cell>
          <cell r="D6093" t="str">
            <v>m²</v>
          </cell>
          <cell r="E6093">
            <v>1</v>
          </cell>
          <cell r="F6093">
            <v>11238</v>
          </cell>
          <cell r="G6093">
            <v>2605</v>
          </cell>
        </row>
        <row r="6094">
          <cell r="B6094" t="str">
            <v>AK.84323</v>
          </cell>
          <cell r="C6094" t="str">
            <v>Sôn töôøng 1 nöôùc loùt, 1 nöôùc phuû ngoaøi nhaø khoâng baû baèng sôn Joton</v>
          </cell>
          <cell r="D6094" t="str">
            <v>m²</v>
          </cell>
          <cell r="E6094">
            <v>1</v>
          </cell>
          <cell r="F6094">
            <v>14854</v>
          </cell>
          <cell r="G6094">
            <v>2013</v>
          </cell>
        </row>
        <row r="6095">
          <cell r="B6095" t="str">
            <v>AK.84324</v>
          </cell>
          <cell r="C6095" t="str">
            <v>Sôn töôøng 1 nöôùc loùt, 2 nöôùc phuû ngoaøi nhaø khoâng baû baèng sôn Joton</v>
          </cell>
          <cell r="D6095" t="str">
            <v>m²</v>
          </cell>
          <cell r="E6095">
            <v>1</v>
          </cell>
          <cell r="F6095">
            <v>23236</v>
          </cell>
          <cell r="G6095">
            <v>2881</v>
          </cell>
        </row>
        <row r="6096">
          <cell r="B6096" t="str">
            <v>AK.84411</v>
          </cell>
          <cell r="C6096" t="str">
            <v>Sôn daàm, traàn, coät töôøng 1 nöôùc loùt, 1 nöôùc phuû trong nhaø ñaõ baû baèng sôn ICI Dulux</v>
          </cell>
          <cell r="D6096" t="str">
            <v>m²</v>
          </cell>
          <cell r="E6096">
            <v>1</v>
          </cell>
          <cell r="F6096">
            <v>7204</v>
          </cell>
          <cell r="G6096">
            <v>1658</v>
          </cell>
        </row>
        <row r="6097">
          <cell r="B6097" t="str">
            <v>AK.84412</v>
          </cell>
          <cell r="C6097" t="str">
            <v>Sôn daàm, traàn, coät töôøng 1 nöôùc loùt, 2 nöôùc phuû trong nhaø ñaõ baû baèng sôn ICI Dulux</v>
          </cell>
          <cell r="D6097" t="str">
            <v>m²</v>
          </cell>
          <cell r="E6097">
            <v>1</v>
          </cell>
          <cell r="F6097">
            <v>9838</v>
          </cell>
          <cell r="G6097">
            <v>2368</v>
          </cell>
        </row>
        <row r="6098">
          <cell r="B6098" t="str">
            <v>AK.84413</v>
          </cell>
          <cell r="C6098" t="str">
            <v>Sôn töôøng 1 nöôùc loùt, 1 nöôùc phuû trong nhaø ñaõ baû baèng sôn ICI Dulux</v>
          </cell>
          <cell r="D6098" t="str">
            <v>m²</v>
          </cell>
          <cell r="E6098">
            <v>1</v>
          </cell>
          <cell r="F6098">
            <v>9752</v>
          </cell>
          <cell r="G6098">
            <v>1815</v>
          </cell>
        </row>
        <row r="6099">
          <cell r="B6099" t="str">
            <v>AK.84414</v>
          </cell>
          <cell r="C6099" t="str">
            <v>Sôn töôøng 1 nöôùc loùt, 2 nöôùc phuû trong nhaø ñaõ baû baèng sôn ICI Dulux</v>
          </cell>
          <cell r="D6099" t="str">
            <v>m²</v>
          </cell>
          <cell r="E6099">
            <v>1</v>
          </cell>
          <cell r="F6099">
            <v>14933</v>
          </cell>
          <cell r="G6099">
            <v>2605</v>
          </cell>
        </row>
        <row r="6100">
          <cell r="B6100" t="str">
            <v>AK.84421</v>
          </cell>
          <cell r="C6100" t="str">
            <v>Sôn daàm, traàn, coät töôøng 1 nöôùc loùt, 1 nöôùc phuû trong nhaø khoâng baû baèng sôn ICI Dulux</v>
          </cell>
          <cell r="D6100" t="str">
            <v>m²</v>
          </cell>
          <cell r="E6100">
            <v>1</v>
          </cell>
          <cell r="F6100">
            <v>9084</v>
          </cell>
          <cell r="G6100">
            <v>1815</v>
          </cell>
        </row>
        <row r="6101">
          <cell r="B6101" t="str">
            <v>AK.84422</v>
          </cell>
          <cell r="C6101" t="str">
            <v>Sôn daàm, traàn, coät töôøng 1 nöôùc loùt, 2 nöôùc phuû trong nhaø khoâng baû baèng sôn ICI Dulux</v>
          </cell>
          <cell r="D6101" t="str">
            <v>m²</v>
          </cell>
          <cell r="E6101">
            <v>1</v>
          </cell>
          <cell r="F6101">
            <v>12245</v>
          </cell>
          <cell r="G6101">
            <v>2605</v>
          </cell>
        </row>
        <row r="6102">
          <cell r="B6102" t="str">
            <v>AK.84423</v>
          </cell>
          <cell r="C6102" t="str">
            <v>Sôn töôøng 1 nöôùc loùt, 1 nöôùc phuû trong nhaø khoâng baû baèng sôn ICI Dulux</v>
          </cell>
          <cell r="D6102" t="str">
            <v>m²</v>
          </cell>
          <cell r="E6102">
            <v>1</v>
          </cell>
          <cell r="F6102">
            <v>12141</v>
          </cell>
          <cell r="G6102">
            <v>2013</v>
          </cell>
        </row>
        <row r="6103">
          <cell r="B6103" t="str">
            <v>AK.84424</v>
          </cell>
          <cell r="C6103" t="str">
            <v>Sôn töôøng 1 nöôùc loùt, 2 nöôùc phuû trong nhaø khoâng baû baèng sôn ICI Dulux</v>
          </cell>
          <cell r="D6103" t="str">
            <v>m²</v>
          </cell>
          <cell r="E6103">
            <v>1</v>
          </cell>
          <cell r="F6103">
            <v>18358</v>
          </cell>
          <cell r="G6103">
            <v>2881</v>
          </cell>
        </row>
        <row r="6104">
          <cell r="B6104" t="str">
            <v>AK.85111</v>
          </cell>
          <cell r="C6104" t="str">
            <v>Sôn taïo gai töôøng 1 nöôùc loùt, 1 nöôùc phuû baèng sôn Ata</v>
          </cell>
          <cell r="D6104" t="str">
            <v>m²</v>
          </cell>
          <cell r="E6104">
            <v>1</v>
          </cell>
          <cell r="F6104">
            <v>15408</v>
          </cell>
          <cell r="G6104">
            <v>2052</v>
          </cell>
        </row>
        <row r="6105">
          <cell r="B6105" t="str">
            <v>AK.85211</v>
          </cell>
          <cell r="C6105" t="str">
            <v>Sôn taïo gai töôøng, sôn keát caáu goã, saét theùp 1 nöôùc loùt, 1 nöôùc phuû</v>
          </cell>
          <cell r="D6105" t="str">
            <v>m²</v>
          </cell>
          <cell r="E6105">
            <v>1</v>
          </cell>
          <cell r="F6105">
            <v>11482</v>
          </cell>
          <cell r="G6105">
            <v>2052</v>
          </cell>
        </row>
        <row r="6106">
          <cell r="B6106" t="str">
            <v>AK.85311</v>
          </cell>
          <cell r="C6106" t="str">
            <v>Sôn saøn, neàn BT 1 nöôùc loùt, 1 nöôùc phuû baèng sôn ICI Dulux</v>
          </cell>
          <cell r="D6106" t="str">
            <v>m²</v>
          </cell>
          <cell r="E6106">
            <v>1</v>
          </cell>
          <cell r="F6106">
            <v>11184</v>
          </cell>
          <cell r="G6106">
            <v>1973</v>
          </cell>
        </row>
        <row r="6107">
          <cell r="B6107" t="str">
            <v>AK.85321</v>
          </cell>
          <cell r="C6107" t="str">
            <v>Sôn taïo gai töôøng 1 nöôùc loùt, 1 nöôùc phuû baèng sôn ICI Dulux</v>
          </cell>
          <cell r="D6107" t="str">
            <v>m²</v>
          </cell>
          <cell r="E6107">
            <v>1</v>
          </cell>
          <cell r="F6107">
            <v>14837</v>
          </cell>
          <cell r="G6107">
            <v>2171</v>
          </cell>
        </row>
        <row r="6108">
          <cell r="B6108" t="str">
            <v>AK.91111</v>
          </cell>
          <cell r="C6108" t="str">
            <v>Sôn keû ñöôøng baèng sôn deûo nhieät phaûn quang d lôùp sôn 1mm</v>
          </cell>
          <cell r="D6108" t="str">
            <v>m²</v>
          </cell>
          <cell r="E6108">
            <v>1</v>
          </cell>
          <cell r="F6108">
            <v>127809</v>
          </cell>
          <cell r="G6108">
            <v>6915</v>
          </cell>
          <cell r="H6108">
            <v>19174</v>
          </cell>
        </row>
        <row r="6109">
          <cell r="B6109" t="str">
            <v>AK.91121</v>
          </cell>
          <cell r="C6109" t="str">
            <v>Sôn keû ñöôøng baèng sôn deûo nhieät phaûn quang d lôùp sôn 1,5mm</v>
          </cell>
          <cell r="D6109" t="str">
            <v>m²</v>
          </cell>
          <cell r="E6109">
            <v>1</v>
          </cell>
          <cell r="F6109">
            <v>169869</v>
          </cell>
          <cell r="G6109">
            <v>7838</v>
          </cell>
          <cell r="H6109">
            <v>22093</v>
          </cell>
        </row>
        <row r="6110">
          <cell r="B6110" t="str">
            <v>AK.91131</v>
          </cell>
          <cell r="C6110" t="str">
            <v>Sôn keû ñöôøng baèng sôn deûo nhieät phaûn quang d lôùp sôn 2mm</v>
          </cell>
          <cell r="D6110" t="str">
            <v>m²</v>
          </cell>
          <cell r="E6110">
            <v>1</v>
          </cell>
          <cell r="F6110">
            <v>220548</v>
          </cell>
          <cell r="G6110">
            <v>8760</v>
          </cell>
          <cell r="H6110">
            <v>24806</v>
          </cell>
        </row>
        <row r="6111">
          <cell r="B6111" t="str">
            <v>AK.91141</v>
          </cell>
          <cell r="C6111" t="str">
            <v>Sôn keû ñöôøng baèng sôn deûo nhieät phaûn quang d lôùp sôn 3mm</v>
          </cell>
          <cell r="D6111" t="str">
            <v>m²</v>
          </cell>
          <cell r="E6111">
            <v>1</v>
          </cell>
          <cell r="F6111">
            <v>329178</v>
          </cell>
          <cell r="G6111">
            <v>10604</v>
          </cell>
          <cell r="H6111">
            <v>30232</v>
          </cell>
        </row>
        <row r="6112">
          <cell r="B6112" t="str">
            <v>AK.91211</v>
          </cell>
          <cell r="C6112" t="str">
            <v>Sôn keû phaân tuyeán ñöôøng, sôn nuùt, ñaûo baèng thuû coâng</v>
          </cell>
          <cell r="D6112" t="str">
            <v>m²</v>
          </cell>
          <cell r="E6112">
            <v>1</v>
          </cell>
          <cell r="F6112">
            <v>23664</v>
          </cell>
          <cell r="G6112">
            <v>5527</v>
          </cell>
        </row>
        <row r="6113">
          <cell r="B6113" t="str">
            <v>AK.91221</v>
          </cell>
          <cell r="C6113" t="str">
            <v>Sôn phaân tuyeán baèng thuû coâng</v>
          </cell>
          <cell r="D6113" t="str">
            <v>m²</v>
          </cell>
          <cell r="E6113">
            <v>1</v>
          </cell>
          <cell r="F6113">
            <v>23664</v>
          </cell>
          <cell r="G6113">
            <v>7227</v>
          </cell>
        </row>
        <row r="6114">
          <cell r="B6114" t="str">
            <v>AK.91231</v>
          </cell>
          <cell r="C6114" t="str">
            <v>Sôn phaân tuyeán baèng maùy</v>
          </cell>
          <cell r="D6114" t="str">
            <v>m²</v>
          </cell>
          <cell r="E6114">
            <v>1</v>
          </cell>
          <cell r="F6114">
            <v>22440</v>
          </cell>
          <cell r="G6114">
            <v>2551</v>
          </cell>
          <cell r="H6114">
            <v>1398</v>
          </cell>
        </row>
        <row r="6115">
          <cell r="B6115" t="str">
            <v>AK.92111</v>
          </cell>
          <cell r="C6115" t="str">
            <v>Queùt Flinkote choáng thaám maùi haét, seâ noâ, oâ vaêng</v>
          </cell>
          <cell r="D6115" t="str">
            <v>m²</v>
          </cell>
          <cell r="E6115">
            <v>1</v>
          </cell>
          <cell r="F6115">
            <v>8642</v>
          </cell>
          <cell r="G6115">
            <v>1093</v>
          </cell>
        </row>
        <row r="6116">
          <cell r="B6116" t="str">
            <v>AK.93111</v>
          </cell>
          <cell r="C6116" t="str">
            <v>Ñaùnh veùc ni keát caáu goã (Vernis Cobalt)</v>
          </cell>
          <cell r="D6116" t="str">
            <v>m²</v>
          </cell>
          <cell r="E6116">
            <v>1</v>
          </cell>
          <cell r="F6116">
            <v>3934</v>
          </cell>
          <cell r="G6116">
            <v>15675</v>
          </cell>
        </row>
        <row r="6117">
          <cell r="B6117" t="str">
            <v>AK.93121</v>
          </cell>
          <cell r="C6117" t="str">
            <v>Ñaùnh veùc ni keát caáu goã (Vernis tampon)</v>
          </cell>
          <cell r="D6117" t="str">
            <v>m²</v>
          </cell>
          <cell r="E6117">
            <v>1</v>
          </cell>
          <cell r="F6117">
            <v>4268</v>
          </cell>
          <cell r="G6117">
            <v>19363</v>
          </cell>
        </row>
        <row r="6118">
          <cell r="B6118" t="str">
            <v>AK.94111</v>
          </cell>
          <cell r="C6118" t="str">
            <v>Queùt nhöïa bi tum noùng vaøo töôøng</v>
          </cell>
          <cell r="D6118" t="str">
            <v>m²</v>
          </cell>
          <cell r="E6118">
            <v>1</v>
          </cell>
          <cell r="F6118">
            <v>12053</v>
          </cell>
          <cell r="G6118">
            <v>2763</v>
          </cell>
        </row>
        <row r="6119">
          <cell r="B6119" t="str">
            <v>AK.94121</v>
          </cell>
          <cell r="C6119" t="str">
            <v>Queùt nhöïa bi tum nguoäi vaøo töôøng</v>
          </cell>
          <cell r="D6119" t="str">
            <v>m²</v>
          </cell>
          <cell r="E6119">
            <v>1</v>
          </cell>
          <cell r="F6119">
            <v>3911</v>
          </cell>
          <cell r="G6119">
            <v>789</v>
          </cell>
        </row>
        <row r="6120">
          <cell r="B6120" t="str">
            <v>AK.94131</v>
          </cell>
          <cell r="C6120" t="str">
            <v>Queùt haéc ín vaøo goã</v>
          </cell>
          <cell r="D6120" t="str">
            <v>m²</v>
          </cell>
          <cell r="E6120">
            <v>1</v>
          </cell>
          <cell r="F6120">
            <v>900</v>
          </cell>
          <cell r="G6120">
            <v>2368</v>
          </cell>
        </row>
        <row r="6121">
          <cell r="B6121" t="str">
            <v>AK.94211</v>
          </cell>
          <cell r="C6121" t="str">
            <v>Queùt nhöïa bi tum vaø daùn giaáy daàu, 1 lôùp giaáy, 1 lôùp nhöïa</v>
          </cell>
          <cell r="D6121" t="str">
            <v>m²</v>
          </cell>
          <cell r="E6121">
            <v>1</v>
          </cell>
          <cell r="F6121">
            <v>13782</v>
          </cell>
          <cell r="G6121">
            <v>11051</v>
          </cell>
        </row>
        <row r="6122">
          <cell r="B6122" t="str">
            <v>AK.94221</v>
          </cell>
          <cell r="C6122" t="str">
            <v>Queùt nhöïa bi tum vaø daùn giaáy daàu, 2 lôùp giaáy, 2 lôùp nhöïa</v>
          </cell>
          <cell r="D6122" t="str">
            <v>m²</v>
          </cell>
          <cell r="E6122">
            <v>1</v>
          </cell>
          <cell r="F6122">
            <v>27564</v>
          </cell>
          <cell r="G6122">
            <v>15787</v>
          </cell>
        </row>
        <row r="6123">
          <cell r="B6123" t="str">
            <v>AK.94231</v>
          </cell>
          <cell r="C6123" t="str">
            <v>Queùt nhöïa bi tum vaø daùn giaáy daàu, 2 lôùp giaáy, 3 lôùp nhöïa</v>
          </cell>
          <cell r="D6123" t="str">
            <v>m²</v>
          </cell>
          <cell r="E6123">
            <v>1</v>
          </cell>
          <cell r="F6123">
            <v>36604</v>
          </cell>
          <cell r="G6123">
            <v>18549</v>
          </cell>
        </row>
        <row r="6124">
          <cell r="B6124" t="str">
            <v>AK.94241</v>
          </cell>
          <cell r="C6124" t="str">
            <v>Queùt nhöïa bi tum vaø daùn giaáy daàu, 3 lôùp giaáy, 4 lôùp nhöïa</v>
          </cell>
          <cell r="D6124" t="str">
            <v>m²</v>
          </cell>
          <cell r="E6124">
            <v>1</v>
          </cell>
          <cell r="F6124">
            <v>50386</v>
          </cell>
          <cell r="G6124">
            <v>20128</v>
          </cell>
        </row>
        <row r="6125">
          <cell r="B6125" t="str">
            <v>AK.94311</v>
          </cell>
          <cell r="C6125" t="str">
            <v>Queùt nhöïa bi tum vaø daùn bao taûi, 1 lôùp bao taûi, 2 lôùp nhöïa</v>
          </cell>
          <cell r="D6125" t="str">
            <v>m²</v>
          </cell>
          <cell r="E6125">
            <v>1</v>
          </cell>
          <cell r="F6125">
            <v>22880</v>
          </cell>
          <cell r="G6125">
            <v>19734</v>
          </cell>
        </row>
        <row r="6126">
          <cell r="B6126" t="str">
            <v>AK.94321</v>
          </cell>
          <cell r="C6126" t="str">
            <v>Queùt nhöïa bi tum vaø daùn bao taûi, 2 lôùp bao taûi, 3 lôùp nhöïa</v>
          </cell>
          <cell r="D6126" t="str">
            <v>m²</v>
          </cell>
          <cell r="E6126">
            <v>1</v>
          </cell>
          <cell r="F6126">
            <v>36220</v>
          </cell>
          <cell r="G6126">
            <v>29995</v>
          </cell>
        </row>
        <row r="6127">
          <cell r="B6127" t="str">
            <v>AK.95111</v>
          </cell>
          <cell r="C6127" t="str">
            <v>Queùt nhöïa ñöôøng choáng thaám moái noái oáng coáng ñöôøng ính 0,75m</v>
          </cell>
          <cell r="D6127" t="str">
            <v>1 oáng coáng</v>
          </cell>
          <cell r="E6127">
            <v>1</v>
          </cell>
          <cell r="F6127">
            <v>60556</v>
          </cell>
          <cell r="G6127">
            <v>18155</v>
          </cell>
        </row>
        <row r="6128">
          <cell r="B6128" t="str">
            <v>AK.95121</v>
          </cell>
          <cell r="C6128" t="str">
            <v>Queùt nhöïa ñöôøng choáng thaám moái noái oáng coáng ñöôøng ính 1,00m</v>
          </cell>
          <cell r="D6128" t="str">
            <v>1 oáng coáng</v>
          </cell>
          <cell r="E6128">
            <v>1</v>
          </cell>
          <cell r="F6128">
            <v>80092</v>
          </cell>
          <cell r="G6128">
            <v>21312</v>
          </cell>
        </row>
        <row r="6129">
          <cell r="B6129" t="str">
            <v>AK.95131</v>
          </cell>
          <cell r="C6129" t="str">
            <v>Queùt nhöïa ñöôøng choáng thaám moái noái oáng coáng ñöôøng ính 1,25m</v>
          </cell>
          <cell r="D6129" t="str">
            <v>1 oáng coáng</v>
          </cell>
          <cell r="E6129">
            <v>1</v>
          </cell>
          <cell r="F6129">
            <v>98290</v>
          </cell>
          <cell r="G6129">
            <v>30390</v>
          </cell>
        </row>
        <row r="6130">
          <cell r="B6130" t="str">
            <v>AK.95141</v>
          </cell>
          <cell r="C6130" t="str">
            <v>Queùt nhöïa ñöôøng choáng thaám moái noái oáng coáng ñöôøng ính 1,5m</v>
          </cell>
          <cell r="D6130" t="str">
            <v>1 oáng coáng</v>
          </cell>
          <cell r="E6130">
            <v>1</v>
          </cell>
          <cell r="F6130">
            <v>117016</v>
          </cell>
          <cell r="G6130">
            <v>40256</v>
          </cell>
        </row>
        <row r="6131">
          <cell r="B6131" t="str">
            <v>AK.95211</v>
          </cell>
          <cell r="C6131" t="str">
            <v>Cheùt khe noái baèng daây thöøng taåm nhöïa</v>
          </cell>
          <cell r="D6131" t="str">
            <v>m</v>
          </cell>
          <cell r="E6131">
            <v>1</v>
          </cell>
          <cell r="F6131">
            <v>7849</v>
          </cell>
          <cell r="G6131">
            <v>14997</v>
          </cell>
        </row>
        <row r="6132">
          <cell r="B6132" t="str">
            <v>AK.96110</v>
          </cell>
          <cell r="C6132" t="str">
            <v>Laøm taàng loïc caùt</v>
          </cell>
          <cell r="D6132" t="str">
            <v>100m³</v>
          </cell>
          <cell r="E6132">
            <v>1</v>
          </cell>
          <cell r="F6132">
            <v>9432000</v>
          </cell>
          <cell r="G6132">
            <v>213797</v>
          </cell>
          <cell r="H6132">
            <v>371105</v>
          </cell>
        </row>
        <row r="6133">
          <cell r="B6133" t="str">
            <v>AK.96120</v>
          </cell>
          <cell r="C6133" t="str">
            <v>Laøm taàng loïc ñaù caáp phoái Dmax &lt;=6</v>
          </cell>
          <cell r="D6133" t="str">
            <v>100m³</v>
          </cell>
          <cell r="E6133">
            <v>1</v>
          </cell>
          <cell r="F6133">
            <v>13414800</v>
          </cell>
          <cell r="G6133">
            <v>313229</v>
          </cell>
          <cell r="H6133">
            <v>412427</v>
          </cell>
        </row>
        <row r="6134">
          <cell r="B6134" t="str">
            <v>AK.96131</v>
          </cell>
          <cell r="C6134" t="str">
            <v>Laøm taàng loïc ñaù daêm 1x2</v>
          </cell>
          <cell r="D6134" t="str">
            <v>100m³</v>
          </cell>
          <cell r="E6134">
            <v>1</v>
          </cell>
          <cell r="F6134">
            <v>14640000</v>
          </cell>
          <cell r="G6134">
            <v>313229</v>
          </cell>
          <cell r="H6134">
            <v>412427</v>
          </cell>
        </row>
        <row r="6135">
          <cell r="B6135" t="str">
            <v>AK.96132</v>
          </cell>
          <cell r="C6135" t="str">
            <v>Laøm taàng loïc ñaù daêm 2x4</v>
          </cell>
          <cell r="D6135" t="str">
            <v>100m³</v>
          </cell>
          <cell r="E6135">
            <v>1</v>
          </cell>
          <cell r="F6135">
            <v>13420000</v>
          </cell>
          <cell r="G6135">
            <v>313229</v>
          </cell>
          <cell r="H6135">
            <v>412427</v>
          </cell>
        </row>
        <row r="6136">
          <cell r="B6136" t="str">
            <v>AK.96133</v>
          </cell>
          <cell r="C6136" t="str">
            <v>Laøm taàng loïc ñaù daêm 4x6</v>
          </cell>
          <cell r="D6136" t="str">
            <v>100m³</v>
          </cell>
          <cell r="E6136">
            <v>1</v>
          </cell>
          <cell r="F6136">
            <v>12810000</v>
          </cell>
          <cell r="G6136">
            <v>313229</v>
          </cell>
          <cell r="H6136">
            <v>412427</v>
          </cell>
        </row>
        <row r="6137">
          <cell r="B6137" t="str">
            <v>AK.97110</v>
          </cell>
          <cell r="C6137" t="str">
            <v>Mieát maïch töôøng ñaù loaïi loõm</v>
          </cell>
          <cell r="D6137" t="str">
            <v>m²</v>
          </cell>
          <cell r="E6137">
            <v>1</v>
          </cell>
          <cell r="G6137">
            <v>5131</v>
          </cell>
        </row>
        <row r="6138">
          <cell r="B6138" t="str">
            <v>AK.97120</v>
          </cell>
          <cell r="C6138" t="str">
            <v>Mieát maïch töôøng ñaù loaïi loài, VXM caùt mòn M75 - caùt moâ ñun ñoä lôn ML=1,5-2</v>
          </cell>
          <cell r="D6138" t="str">
            <v>m²</v>
          </cell>
          <cell r="E6138">
            <v>1</v>
          </cell>
          <cell r="F6138">
            <v>1416</v>
          </cell>
          <cell r="G6138">
            <v>3947</v>
          </cell>
        </row>
        <row r="6139">
          <cell r="B6139" t="str">
            <v>AK.97210</v>
          </cell>
          <cell r="C6139" t="str">
            <v>Mieát maïch töôøng gaïch loaïi loõm</v>
          </cell>
          <cell r="D6139" t="str">
            <v>m²</v>
          </cell>
          <cell r="E6139">
            <v>1</v>
          </cell>
          <cell r="G6139">
            <v>7814</v>
          </cell>
        </row>
        <row r="6140">
          <cell r="B6140" t="str">
            <v>AK.97220</v>
          </cell>
          <cell r="C6140" t="str">
            <v>Mieát maïch töôøng gaïch loaïi loài VXM caùt mòn M75 - caùt moâ ñun ñoä lôn ML=1,5-2</v>
          </cell>
          <cell r="D6140" t="str">
            <v>m²</v>
          </cell>
          <cell r="E6140">
            <v>1</v>
          </cell>
          <cell r="F6140">
            <v>1978</v>
          </cell>
          <cell r="G6140">
            <v>6038</v>
          </cell>
        </row>
        <row r="6141">
          <cell r="B6141" t="str">
            <v>AK.98110</v>
          </cell>
          <cell r="C6141" t="str">
            <v>Laøm lôùp ñaù ñeäm moùng, loaïi ñaù coù ÞDmax&lt;=4</v>
          </cell>
          <cell r="D6141" t="str">
            <v>m³</v>
          </cell>
          <cell r="E6141">
            <v>1</v>
          </cell>
          <cell r="F6141">
            <v>129600</v>
          </cell>
          <cell r="G6141">
            <v>62918</v>
          </cell>
        </row>
        <row r="6142">
          <cell r="B6142" t="str">
            <v>AK.98120</v>
          </cell>
          <cell r="C6142" t="str">
            <v>Laøm lôùp ñaù ñeäm moùng, loaïi ñaù coù ÞDmax&lt;=6</v>
          </cell>
          <cell r="D6142" t="str">
            <v>m³</v>
          </cell>
          <cell r="E6142">
            <v>1</v>
          </cell>
          <cell r="F6142">
            <v>147600</v>
          </cell>
          <cell r="G6142">
            <v>59517</v>
          </cell>
        </row>
        <row r="6143">
          <cell r="B6143" t="str">
            <v>AK.98130</v>
          </cell>
          <cell r="C6143" t="str">
            <v>Laøm lôùp ñaù ñeäm moùng, loaïi ñaù coù ÞDmax&gt;6</v>
          </cell>
          <cell r="D6143" t="str">
            <v>m³</v>
          </cell>
          <cell r="E6143">
            <v>1</v>
          </cell>
          <cell r="F6143">
            <v>147600</v>
          </cell>
          <cell r="G6143">
            <v>57391</v>
          </cell>
        </row>
        <row r="6144">
          <cell r="B6144" t="str">
            <v>AK.98210</v>
          </cell>
          <cell r="C6144" t="str">
            <v>Laøm lôùp ñaù ñeäm moùng, loaïi ñaù hoäc</v>
          </cell>
          <cell r="D6144" t="str">
            <v>m³</v>
          </cell>
          <cell r="E6144">
            <v>1</v>
          </cell>
          <cell r="F6144">
            <v>144000</v>
          </cell>
          <cell r="G6144">
            <v>48889</v>
          </cell>
        </row>
        <row r="6145">
          <cell r="C6145" t="str">
            <v/>
          </cell>
        </row>
        <row r="6146">
          <cell r="C6146" t="str">
            <v/>
          </cell>
        </row>
        <row r="6148">
          <cell r="B6148" t="str">
            <v>AL.11111</v>
          </cell>
          <cell r="C6148" t="str">
            <v>Taåy ræ keát caáu theùp baèng phun caùt, loaïi daàm, daøn môùi</v>
          </cell>
          <cell r="D6148" t="str">
            <v>m²</v>
          </cell>
          <cell r="E6148">
            <v>1</v>
          </cell>
          <cell r="F6148">
            <v>3509</v>
          </cell>
          <cell r="G6148">
            <v>16136</v>
          </cell>
          <cell r="H6148">
            <v>11803</v>
          </cell>
        </row>
        <row r="6149">
          <cell r="B6149" t="str">
            <v>AL.11112</v>
          </cell>
          <cell r="C6149" t="str">
            <v>Taåy ræ keát caáu theùp baèng phun caùt, loaïi daàm, daøn ñaõ sôn</v>
          </cell>
          <cell r="D6149" t="str">
            <v>m²</v>
          </cell>
          <cell r="E6149">
            <v>1</v>
          </cell>
          <cell r="F6149">
            <v>4386</v>
          </cell>
          <cell r="G6149">
            <v>25357</v>
          </cell>
          <cell r="H6149">
            <v>14955</v>
          </cell>
        </row>
        <row r="6150">
          <cell r="B6150" t="str">
            <v>AL.12111</v>
          </cell>
          <cell r="C6150" t="str">
            <v>Kieán truùc caùc lôùp moùng döôùi nöôùc, laøm môùi moùng ñöôøng thoaùt nöôùc ngaäp &lt;=1,5m, caùt haït nhoû</v>
          </cell>
          <cell r="D6150" t="str">
            <v>100m³</v>
          </cell>
          <cell r="E6150">
            <v>1</v>
          </cell>
          <cell r="F6150">
            <v>8508600</v>
          </cell>
          <cell r="G6150">
            <v>284820</v>
          </cell>
          <cell r="H6150">
            <v>866586</v>
          </cell>
        </row>
        <row r="6151">
          <cell r="B6151" t="str">
            <v>AL.12112</v>
          </cell>
          <cell r="C6151" t="str">
            <v>Kieán truùc caùc lôùp moùng döôùi nöôùc, laøm môùi moùng ñöôøng thoaùt nöôùc ngaäp &lt;=1,5m, caùt haït saïn</v>
          </cell>
          <cell r="D6151" t="str">
            <v>100m³</v>
          </cell>
          <cell r="E6151">
            <v>1</v>
          </cell>
          <cell r="F6151">
            <v>8510400</v>
          </cell>
          <cell r="G6151">
            <v>284820</v>
          </cell>
          <cell r="H6151">
            <v>866586</v>
          </cell>
        </row>
        <row r="6152">
          <cell r="B6152" t="str">
            <v>AL.12113</v>
          </cell>
          <cell r="C6152" t="str">
            <v>Kieán truùc caùc lôùp moùng döôùi nöôùc, laøm môùi moùng ñöôøng thoaùt nöôùc ngaäp &lt;=1,5m, ñaù daêm</v>
          </cell>
          <cell r="D6152" t="str">
            <v>100m³</v>
          </cell>
          <cell r="E6152">
            <v>1</v>
          </cell>
          <cell r="F6152">
            <v>15000000</v>
          </cell>
          <cell r="G6152">
            <v>286277</v>
          </cell>
          <cell r="H6152">
            <v>2135270</v>
          </cell>
        </row>
        <row r="6153">
          <cell r="B6153" t="str">
            <v>AL.12114</v>
          </cell>
          <cell r="C6153" t="str">
            <v>Kieán truùc caùc lôùp moùng döôùi nöôùc, laøm môùi moùng ñöôøng thoaùt nöôùc ngaäp &lt;=1,5m, ñaù hoäc</v>
          </cell>
          <cell r="D6153" t="str">
            <v>100m³</v>
          </cell>
          <cell r="E6153">
            <v>1</v>
          </cell>
          <cell r="F6153">
            <v>10667500</v>
          </cell>
          <cell r="G6153">
            <v>1160410</v>
          </cell>
          <cell r="H6153">
            <v>5268840</v>
          </cell>
        </row>
        <row r="6154">
          <cell r="B6154" t="str">
            <v>AL.12115</v>
          </cell>
          <cell r="C6154" t="str">
            <v>Kieán truùc caùc lôùp moùng döôùi nöôùc, laøm môùi moùng ñöôøng thoaùt nöôùc ngaäp &lt;=1,5m, ñaù hoäc cheøn ñaù daêm, caùt</v>
          </cell>
          <cell r="D6154" t="str">
            <v>100m³</v>
          </cell>
          <cell r="E6154">
            <v>1</v>
          </cell>
          <cell r="F6154">
            <v>10466400</v>
          </cell>
          <cell r="G6154">
            <v>1160410</v>
          </cell>
          <cell r="H6154">
            <v>5268840</v>
          </cell>
        </row>
        <row r="6155">
          <cell r="B6155" t="str">
            <v>AL.12116</v>
          </cell>
          <cell r="C6155" t="str">
            <v>Kieán truùc caùc lôùp moùng döôùi nöôùc, laøm môùi moùng ñöôøng thoaùt nöôùc ngaäp &lt;=1,5m, ñaù hoäc cheøn ñaù daêm</v>
          </cell>
          <cell r="D6155" t="str">
            <v>100m³</v>
          </cell>
          <cell r="E6155">
            <v>1</v>
          </cell>
          <cell r="F6155">
            <v>10455700</v>
          </cell>
          <cell r="G6155">
            <v>1074450</v>
          </cell>
          <cell r="H6155">
            <v>5268840</v>
          </cell>
        </row>
        <row r="6156">
          <cell r="B6156" t="str">
            <v>AL.13111</v>
          </cell>
          <cell r="C6156" t="str">
            <v>Laøm moùng caù (caùc loaïi) caàu beán ngaäp nöôùc, chieàu saâu &lt;=1,5m trong ñieàu kieän khoâng coù töôøng khung vaây</v>
          </cell>
          <cell r="D6156" t="str">
            <v>100m³</v>
          </cell>
          <cell r="E6156">
            <v>1</v>
          </cell>
          <cell r="F6156">
            <v>13559600</v>
          </cell>
          <cell r="G6156">
            <v>241842</v>
          </cell>
          <cell r="H6156">
            <v>1172480</v>
          </cell>
        </row>
        <row r="6157">
          <cell r="B6157" t="str">
            <v>AL.13112</v>
          </cell>
          <cell r="C6157" t="str">
            <v>Laøm moùng caù (caùc loaïi) caàu beán ngaäp nöôùc, chieàu saâu &lt;=1,5m trong ñieàu kieän coù töôøng khung vaây</v>
          </cell>
          <cell r="D6157" t="str">
            <v>100m³</v>
          </cell>
          <cell r="E6157">
            <v>1</v>
          </cell>
          <cell r="F6157">
            <v>12198200</v>
          </cell>
          <cell r="G6157">
            <v>241842</v>
          </cell>
          <cell r="H6157">
            <v>1111300</v>
          </cell>
        </row>
        <row r="6158">
          <cell r="B6158" t="str">
            <v>AL.13121</v>
          </cell>
          <cell r="C6158" t="str">
            <v>Laøm moùng caù (caùc loaïi) caàu beán ngaäp nöôùc, chieàu saâu &gt;1,5m trong ñieàu kieän khoâng coù töôøng khung vaây</v>
          </cell>
          <cell r="D6158" t="str">
            <v>100m³</v>
          </cell>
          <cell r="E6158">
            <v>1</v>
          </cell>
          <cell r="F6158">
            <v>13559600</v>
          </cell>
          <cell r="G6158">
            <v>284820</v>
          </cell>
          <cell r="H6158">
            <v>1172480</v>
          </cell>
        </row>
        <row r="6159">
          <cell r="B6159" t="str">
            <v>AL.13122</v>
          </cell>
          <cell r="C6159" t="str">
            <v>Laøm moùng caù (caùc loaïi) caàu beán ngaäp nöôùc, chieàu saâu &gt;1,5m trong ñieàu kieän coù töôøng khung vaây</v>
          </cell>
          <cell r="D6159" t="str">
            <v>100m³</v>
          </cell>
          <cell r="E6159">
            <v>1</v>
          </cell>
          <cell r="F6159">
            <v>12198200</v>
          </cell>
          <cell r="G6159">
            <v>284820</v>
          </cell>
          <cell r="H6159">
            <v>1111300</v>
          </cell>
        </row>
        <row r="6160">
          <cell r="B6160" t="str">
            <v>AL.13311</v>
          </cell>
          <cell r="C6160" t="str">
            <v>Laøm moùng ñaù hoäc caàu beán ngaäp nöôùc, chieàu saâu &lt;=1,5m</v>
          </cell>
          <cell r="D6160" t="str">
            <v>100m³</v>
          </cell>
          <cell r="E6160">
            <v>1</v>
          </cell>
          <cell r="F6160">
            <v>10412500</v>
          </cell>
          <cell r="G6160">
            <v>816581</v>
          </cell>
          <cell r="H6160">
            <v>6624180</v>
          </cell>
        </row>
        <row r="6161">
          <cell r="B6161" t="str">
            <v>AL.13312</v>
          </cell>
          <cell r="C6161" t="str">
            <v>Laøm moùng ñaù hoäc caàu beán ngaäp nöôùc, chieàu saâu &gt;1,5m</v>
          </cell>
          <cell r="D6161" t="str">
            <v>100m³</v>
          </cell>
          <cell r="E6161">
            <v>1</v>
          </cell>
          <cell r="F6161">
            <v>10412500</v>
          </cell>
          <cell r="G6161">
            <v>816581</v>
          </cell>
          <cell r="H6161">
            <v>7002260</v>
          </cell>
        </row>
        <row r="6162">
          <cell r="B6162" t="str">
            <v>AL.14111</v>
          </cell>
          <cell r="C6162" t="str">
            <v>Laøm lôùp loùt moùng trong khung vaây baèng ñaù hoäc</v>
          </cell>
          <cell r="D6162" t="str">
            <v>m³</v>
          </cell>
          <cell r="E6162">
            <v>1</v>
          </cell>
          <cell r="F6162">
            <v>97750</v>
          </cell>
          <cell r="G6162">
            <v>57629</v>
          </cell>
          <cell r="H6162">
            <v>141816</v>
          </cell>
        </row>
        <row r="6163">
          <cell r="B6163" t="str">
            <v>AL.14112</v>
          </cell>
          <cell r="C6163" t="str">
            <v>Laøm lôùp loùt moùng trong khung vaây baèng ñaù daêm</v>
          </cell>
          <cell r="D6163" t="str">
            <v>m³</v>
          </cell>
          <cell r="E6163">
            <v>1</v>
          </cell>
          <cell r="F6163">
            <v>126000</v>
          </cell>
          <cell r="G6163">
            <v>45411</v>
          </cell>
          <cell r="H6163">
            <v>141816</v>
          </cell>
        </row>
        <row r="6164">
          <cell r="B6164" t="str">
            <v>AL.14113</v>
          </cell>
          <cell r="C6164" t="str">
            <v>Laøm lôùp loùt moùng trong khung vaây baèng ñaù daêm + caùt</v>
          </cell>
          <cell r="D6164" t="str">
            <v>m³</v>
          </cell>
          <cell r="E6164">
            <v>1</v>
          </cell>
          <cell r="F6164">
            <v>116025</v>
          </cell>
          <cell r="G6164">
            <v>33194</v>
          </cell>
          <cell r="H6164">
            <v>141816</v>
          </cell>
        </row>
        <row r="6165">
          <cell r="B6165" t="str">
            <v>AL.15111</v>
          </cell>
          <cell r="C6165" t="str">
            <v>Laøm vaø thaû roï ñaù döôùi nöôùc, loaïi roï 2x1x1m</v>
          </cell>
          <cell r="D6165" t="str">
            <v>roï</v>
          </cell>
          <cell r="E6165">
            <v>1</v>
          </cell>
          <cell r="F6165">
            <v>250750</v>
          </cell>
          <cell r="G6165">
            <v>165761</v>
          </cell>
        </row>
        <row r="6166">
          <cell r="B6166" t="str">
            <v>AL.15112</v>
          </cell>
          <cell r="C6166" t="str">
            <v>Laøm vaø thaû roï ñaù treân caïn, loaïi roï 2x1x1m</v>
          </cell>
          <cell r="D6166" t="str">
            <v>roï</v>
          </cell>
          <cell r="E6166">
            <v>1</v>
          </cell>
          <cell r="F6166">
            <v>301750</v>
          </cell>
          <cell r="G6166">
            <v>157868</v>
          </cell>
        </row>
        <row r="6167">
          <cell r="B6167" t="str">
            <v>AL.15121</v>
          </cell>
          <cell r="C6167" t="str">
            <v>Laøm vaø thaû roï ñaù döôùi nöôùc, loaïi roï 2x1x0,5m</v>
          </cell>
          <cell r="D6167" t="str">
            <v>roï</v>
          </cell>
          <cell r="E6167">
            <v>1</v>
          </cell>
          <cell r="F6167">
            <v>161500</v>
          </cell>
          <cell r="G6167">
            <v>100246</v>
          </cell>
        </row>
        <row r="6168">
          <cell r="B6168" t="str">
            <v>AL.15122</v>
          </cell>
          <cell r="C6168" t="str">
            <v>Laøm vaø thaû roï ñaù treân caïn, loaïi roï 2x1x0,5m</v>
          </cell>
          <cell r="D6168" t="str">
            <v>roï</v>
          </cell>
          <cell r="E6168">
            <v>1</v>
          </cell>
          <cell r="F6168">
            <v>187000</v>
          </cell>
          <cell r="G6168">
            <v>94721</v>
          </cell>
        </row>
        <row r="6169">
          <cell r="B6169" t="str">
            <v>AL.15211</v>
          </cell>
          <cell r="C6169" t="str">
            <v>Laøm vaø thaû roàng ñaù, loaïi roàng Þ60cm, daøi 10m</v>
          </cell>
          <cell r="D6169" t="str">
            <v>roàng</v>
          </cell>
          <cell r="E6169">
            <v>1</v>
          </cell>
          <cell r="F6169">
            <v>414800</v>
          </cell>
          <cell r="G6169">
            <v>189442</v>
          </cell>
        </row>
        <row r="6170">
          <cell r="B6170" t="str">
            <v>AL.15212</v>
          </cell>
          <cell r="C6170" t="str">
            <v>Laøm vaø thaû roàng ñaù, loaïi roàng Þ80cm, daøi 10m</v>
          </cell>
          <cell r="D6170" t="str">
            <v>roàng</v>
          </cell>
          <cell r="E6170">
            <v>1</v>
          </cell>
          <cell r="F6170">
            <v>607750</v>
          </cell>
          <cell r="G6170">
            <v>256536</v>
          </cell>
        </row>
        <row r="6171">
          <cell r="B6171" t="str">
            <v>AL.15311</v>
          </cell>
          <cell r="C6171" t="str">
            <v>Thaû ñaù hoäc vaøo thaân keø</v>
          </cell>
          <cell r="D6171" t="str">
            <v>m³</v>
          </cell>
          <cell r="E6171">
            <v>1</v>
          </cell>
          <cell r="F6171">
            <v>102000</v>
          </cell>
          <cell r="G6171">
            <v>14603</v>
          </cell>
          <cell r="H6171">
            <v>34923</v>
          </cell>
        </row>
        <row r="6172">
          <cell r="B6172" t="str">
            <v>AL.16111</v>
          </cell>
          <cell r="C6172" t="str">
            <v>Gia coá neàn ñaát yeáu baèng baác thaám, caáy baác thaám baèng maùy</v>
          </cell>
          <cell r="D6172" t="str">
            <v>100m</v>
          </cell>
          <cell r="E6172">
            <v>1</v>
          </cell>
          <cell r="F6172">
            <v>88200</v>
          </cell>
          <cell r="G6172">
            <v>4736</v>
          </cell>
          <cell r="H6172">
            <v>37646</v>
          </cell>
        </row>
        <row r="6173">
          <cell r="B6173" t="str">
            <v>AL.16121</v>
          </cell>
          <cell r="C6173" t="str">
            <v>Gia coá neàn ñaát yeáu baèng vaûi ñòa kyõ thuaät, laøm neàn ñöôøng, maùi ñeâ, ñaäp</v>
          </cell>
          <cell r="D6173" t="str">
            <v>100m²</v>
          </cell>
          <cell r="E6173">
            <v>1</v>
          </cell>
          <cell r="F6173">
            <v>2112000</v>
          </cell>
          <cell r="G6173">
            <v>46571</v>
          </cell>
        </row>
        <row r="6174">
          <cell r="B6174" t="str">
            <v>AL.16122</v>
          </cell>
          <cell r="C6174" t="str">
            <v>Gia coá neàn ñaát yeáu baèng vaûi ñòa kyõ thuaät, laøm moùng coâng trình</v>
          </cell>
          <cell r="D6174" t="str">
            <v>100m²</v>
          </cell>
          <cell r="E6174">
            <v>1</v>
          </cell>
          <cell r="F6174">
            <v>2112000</v>
          </cell>
          <cell r="G6174">
            <v>42624</v>
          </cell>
        </row>
        <row r="6175">
          <cell r="B6175" t="str">
            <v>AL.17121</v>
          </cell>
          <cell r="C6175" t="str">
            <v>Vaän chuyeån vaàng coû tieáp 10m</v>
          </cell>
          <cell r="D6175" t="str">
            <v>100m²</v>
          </cell>
          <cell r="E6175">
            <v>1</v>
          </cell>
          <cell r="G6175">
            <v>3588</v>
          </cell>
        </row>
        <row r="6176">
          <cell r="B6176" t="str">
            <v>AL.17111</v>
          </cell>
          <cell r="C6176" t="str">
            <v>Troàng vaàng coû maùi keânh möông, ñeâ, ñaäp, maùi taluy neàn ñöôøng</v>
          </cell>
          <cell r="D6176" t="str">
            <v>100m²</v>
          </cell>
          <cell r="E6176">
            <v>1</v>
          </cell>
          <cell r="G6176">
            <v>304605</v>
          </cell>
        </row>
        <row r="6177">
          <cell r="B6177" t="str">
            <v>AL.18112</v>
          </cell>
          <cell r="C6177" t="str">
            <v>Troàng coû Vetiver gia coá maùi taluy aâm</v>
          </cell>
          <cell r="D6177" t="str">
            <v>100m²</v>
          </cell>
          <cell r="E6177">
            <v>1</v>
          </cell>
          <cell r="F6177">
            <v>3239250</v>
          </cell>
          <cell r="G6177">
            <v>892339</v>
          </cell>
          <cell r="H6177">
            <v>766514</v>
          </cell>
        </row>
        <row r="6178">
          <cell r="B6178" t="str">
            <v>AL.18111</v>
          </cell>
          <cell r="C6178" t="str">
            <v>Troàng coû Vetiver gia coá maùi taluy döông</v>
          </cell>
          <cell r="D6178" t="str">
            <v>100m²</v>
          </cell>
          <cell r="E6178">
            <v>1</v>
          </cell>
          <cell r="F6178">
            <v>4167450</v>
          </cell>
          <cell r="G6178">
            <v>1161860</v>
          </cell>
          <cell r="H6178">
            <v>953100</v>
          </cell>
        </row>
        <row r="6179">
          <cell r="B6179" t="str">
            <v>AL.21111</v>
          </cell>
          <cell r="C6179" t="str">
            <v>Saûn xuaát, laép ñaët khe co 1x4 cuûa ñöôøng laên, saân ñoã saân bay</v>
          </cell>
          <cell r="D6179" t="str">
            <v>10m</v>
          </cell>
          <cell r="E6179">
            <v>1</v>
          </cell>
          <cell r="F6179">
            <v>840317</v>
          </cell>
          <cell r="G6179">
            <v>138135</v>
          </cell>
          <cell r="H6179">
            <v>6451</v>
          </cell>
        </row>
        <row r="6180">
          <cell r="B6180" t="str">
            <v>AL.21112</v>
          </cell>
          <cell r="C6180" t="str">
            <v>Saûn xuaát, laép ñaët khe giaõn 2x4 cuûa ñöôøng laên, saân ñoã saân bay</v>
          </cell>
          <cell r="D6180" t="str">
            <v>10m</v>
          </cell>
          <cell r="E6180">
            <v>1</v>
          </cell>
          <cell r="F6180">
            <v>1435310</v>
          </cell>
          <cell r="G6180">
            <v>193388</v>
          </cell>
          <cell r="H6180">
            <v>9235</v>
          </cell>
        </row>
        <row r="6181">
          <cell r="B6181" t="str">
            <v>AL.21113</v>
          </cell>
          <cell r="C6181" t="str">
            <v>Saûn xuaát, laép ñaët khe ngaøm lieân keát cuûa ñöôøng laên, saân ñoã saân bay</v>
          </cell>
          <cell r="D6181" t="str">
            <v>10m</v>
          </cell>
          <cell r="E6181">
            <v>1</v>
          </cell>
          <cell r="F6181">
            <v>300484</v>
          </cell>
          <cell r="G6181">
            <v>98668</v>
          </cell>
          <cell r="H6181">
            <v>6451</v>
          </cell>
        </row>
        <row r="6182">
          <cell r="B6182" t="str">
            <v>AL.21114</v>
          </cell>
          <cell r="C6182" t="str">
            <v>Saûn xuaát, laép ñaët khe taêng cöôøng cuûa ñöôøng laên, saân ñoã saân bay</v>
          </cell>
          <cell r="D6182" t="str">
            <v>10m</v>
          </cell>
          <cell r="E6182">
            <v>1</v>
          </cell>
          <cell r="F6182">
            <v>935669</v>
          </cell>
          <cell r="G6182">
            <v>256536</v>
          </cell>
          <cell r="H6182">
            <v>108227</v>
          </cell>
        </row>
        <row r="6183">
          <cell r="B6183" t="str">
            <v>AL.22111</v>
          </cell>
          <cell r="C6183" t="str">
            <v>Caét khe 1x4 ñöôøng laên, saân ñoã</v>
          </cell>
          <cell r="D6183" t="str">
            <v>10m</v>
          </cell>
          <cell r="E6183">
            <v>1</v>
          </cell>
          <cell r="F6183">
            <v>13615</v>
          </cell>
          <cell r="G6183">
            <v>21707</v>
          </cell>
          <cell r="H6183">
            <v>16379</v>
          </cell>
        </row>
        <row r="6184">
          <cell r="B6184" t="str">
            <v>AL.22112</v>
          </cell>
          <cell r="C6184" t="str">
            <v>Caét khe 2x4 ñöôøng laên, saân ñoã</v>
          </cell>
          <cell r="D6184" t="str">
            <v>10m</v>
          </cell>
          <cell r="E6184">
            <v>1</v>
          </cell>
          <cell r="F6184">
            <v>18600</v>
          </cell>
          <cell r="G6184">
            <v>21707</v>
          </cell>
          <cell r="H6184">
            <v>16379</v>
          </cell>
        </row>
        <row r="6185">
          <cell r="B6185" t="str">
            <v>AL.25111</v>
          </cell>
          <cell r="C6185" t="str">
            <v>Laép ñaët goáic caàu theùp</v>
          </cell>
          <cell r="D6185" t="str">
            <v>caùi</v>
          </cell>
          <cell r="E6185">
            <v>1</v>
          </cell>
          <cell r="F6185">
            <v>4040000</v>
          </cell>
          <cell r="G6185">
            <v>233816</v>
          </cell>
        </row>
        <row r="6186">
          <cell r="B6186" t="str">
            <v>AL.25112</v>
          </cell>
          <cell r="C6186" t="str">
            <v>Laép ñaët goáic caàu cao su</v>
          </cell>
          <cell r="D6186" t="str">
            <v>caùi</v>
          </cell>
          <cell r="E6186">
            <v>1</v>
          </cell>
          <cell r="F6186">
            <v>252500</v>
          </cell>
          <cell r="G6186">
            <v>148792</v>
          </cell>
        </row>
        <row r="6187">
          <cell r="B6187" t="str">
            <v>AL.25121</v>
          </cell>
          <cell r="C6187" t="str">
            <v>Laép ñaët khe co giaõn daàm lieân tuïc</v>
          </cell>
          <cell r="D6187" t="str">
            <v>m</v>
          </cell>
          <cell r="E6187">
            <v>1</v>
          </cell>
          <cell r="F6187">
            <v>12726</v>
          </cell>
          <cell r="G6187">
            <v>51014</v>
          </cell>
        </row>
        <row r="6188">
          <cell r="B6188" t="str">
            <v>AL.25122</v>
          </cell>
          <cell r="C6188" t="str">
            <v>Laép ñaët khe co giaõn daàm ñuùc saün</v>
          </cell>
          <cell r="D6188" t="str">
            <v>m</v>
          </cell>
          <cell r="E6188">
            <v>1</v>
          </cell>
          <cell r="F6188">
            <v>12726</v>
          </cell>
          <cell r="G6188">
            <v>29758</v>
          </cell>
        </row>
        <row r="6189">
          <cell r="B6189" t="str">
            <v>AL.31110</v>
          </cell>
          <cell r="C6189" t="str">
            <v>Laøm caàu maùng voû moûng baèng vöõa xi maêng caùt vaøng vaø löôùi theùp, d maùng =3cm</v>
          </cell>
          <cell r="D6189" t="str">
            <v>m²</v>
          </cell>
          <cell r="E6189">
            <v>1</v>
          </cell>
          <cell r="F6189">
            <v>156637</v>
          </cell>
          <cell r="G6189">
            <v>48889</v>
          </cell>
          <cell r="H6189">
            <v>266</v>
          </cell>
        </row>
        <row r="6190">
          <cell r="B6190" t="str">
            <v>AL.31120</v>
          </cell>
          <cell r="C6190" t="str">
            <v>Laøm caàu maùng voû moûng baèng vöõa xi maêng caùt vaøng vaø löôùi theùp, d maùng =4cm</v>
          </cell>
          <cell r="D6190" t="str">
            <v>m²</v>
          </cell>
          <cell r="E6190">
            <v>1</v>
          </cell>
          <cell r="F6190">
            <v>161032</v>
          </cell>
          <cell r="G6190">
            <v>52290</v>
          </cell>
          <cell r="H6190">
            <v>333</v>
          </cell>
        </row>
        <row r="6191">
          <cell r="B6191" t="str">
            <v>AL.31130</v>
          </cell>
          <cell r="C6191" t="str">
            <v>Laøm caàu maùng voû moûng baèng vöõa xi maêng caùt vaøng vaø löôùi theùp, d maùng =5cm</v>
          </cell>
          <cell r="D6191" t="str">
            <v>m²</v>
          </cell>
          <cell r="E6191">
            <v>1</v>
          </cell>
          <cell r="F6191">
            <v>165837</v>
          </cell>
          <cell r="G6191">
            <v>55903</v>
          </cell>
          <cell r="H6191">
            <v>399</v>
          </cell>
        </row>
        <row r="6192">
          <cell r="B6192" t="str">
            <v>AL.31210</v>
          </cell>
          <cell r="C6192" t="str">
            <v>Laøm keânh maùng voû moûng baèng vöõa xi maêng caùt vaøngvaø löôùi theùp, d maùng =3cm</v>
          </cell>
          <cell r="D6192" t="str">
            <v>m²</v>
          </cell>
          <cell r="E6192">
            <v>1</v>
          </cell>
          <cell r="F6192">
            <v>64946</v>
          </cell>
          <cell r="G6192">
            <v>43362</v>
          </cell>
          <cell r="H6192">
            <v>266</v>
          </cell>
        </row>
        <row r="6193">
          <cell r="B6193" t="str">
            <v>AL.31220</v>
          </cell>
          <cell r="C6193" t="str">
            <v>Laøm keânh maùng voû moûng baèng vöõa xi maêng caùt vaøngvaø löôùi theùp, d maùng =4cm</v>
          </cell>
          <cell r="D6193" t="str">
            <v>m²</v>
          </cell>
          <cell r="E6193">
            <v>1</v>
          </cell>
          <cell r="F6193">
            <v>69342</v>
          </cell>
          <cell r="G6193">
            <v>46338</v>
          </cell>
          <cell r="H6193">
            <v>333</v>
          </cell>
        </row>
        <row r="6194">
          <cell r="B6194" t="str">
            <v>AL.31230</v>
          </cell>
          <cell r="C6194" t="str">
            <v>Laøm keânh maùng voû moûng baèng vöõa xi maêng caùt vaøngvaø löôùi theùp, d maùng =5cm</v>
          </cell>
          <cell r="D6194" t="str">
            <v>m²</v>
          </cell>
          <cell r="E6194">
            <v>1</v>
          </cell>
          <cell r="F6194">
            <v>74146</v>
          </cell>
          <cell r="G6194">
            <v>48889</v>
          </cell>
          <cell r="H6194">
            <v>399</v>
          </cell>
        </row>
        <row r="6195">
          <cell r="B6195" t="str">
            <v>AL.41110</v>
          </cell>
          <cell r="C6195" t="str">
            <v>Laøm khôùp noái baèng theùp kieåu I</v>
          </cell>
          <cell r="D6195" t="str">
            <v>m</v>
          </cell>
          <cell r="E6195">
            <v>1</v>
          </cell>
          <cell r="F6195">
            <v>285625</v>
          </cell>
          <cell r="G6195">
            <v>99053</v>
          </cell>
          <cell r="H6195">
            <v>8056</v>
          </cell>
        </row>
        <row r="6196">
          <cell r="B6196" t="str">
            <v>AL.41120</v>
          </cell>
          <cell r="C6196" t="str">
            <v>Laøm khôùp noái baèng theùp kieåu II</v>
          </cell>
          <cell r="D6196" t="str">
            <v>m</v>
          </cell>
          <cell r="E6196">
            <v>1</v>
          </cell>
          <cell r="F6196">
            <v>130750</v>
          </cell>
          <cell r="G6196">
            <v>61642</v>
          </cell>
          <cell r="H6196">
            <v>3139</v>
          </cell>
        </row>
        <row r="6197">
          <cell r="B6197" t="str">
            <v>AL.41130</v>
          </cell>
          <cell r="C6197" t="str">
            <v>Laøm khôùp noái baèng theùp kieåu III</v>
          </cell>
          <cell r="D6197" t="str">
            <v>m</v>
          </cell>
          <cell r="E6197">
            <v>1</v>
          </cell>
          <cell r="F6197">
            <v>144795</v>
          </cell>
          <cell r="G6197">
            <v>38686</v>
          </cell>
          <cell r="H6197">
            <v>3348</v>
          </cell>
        </row>
        <row r="6198">
          <cell r="B6198" t="str">
            <v>AL.41140</v>
          </cell>
          <cell r="C6198" t="str">
            <v>Laøm khôùp noái baèng theùp kieåu IV</v>
          </cell>
          <cell r="D6198" t="str">
            <v>m</v>
          </cell>
          <cell r="E6198">
            <v>1</v>
          </cell>
          <cell r="F6198">
            <v>215168</v>
          </cell>
          <cell r="G6198">
            <v>45063</v>
          </cell>
          <cell r="H6198">
            <v>3348</v>
          </cell>
        </row>
        <row r="6199">
          <cell r="B6199" t="str">
            <v>AL.41150</v>
          </cell>
          <cell r="C6199" t="str">
            <v>Laøm khôùp noái baèng theùp kieåu V</v>
          </cell>
          <cell r="D6199" t="str">
            <v>m</v>
          </cell>
          <cell r="E6199">
            <v>1</v>
          </cell>
          <cell r="F6199">
            <v>525685</v>
          </cell>
          <cell r="G6199">
            <v>62918</v>
          </cell>
          <cell r="H6199">
            <v>2616</v>
          </cell>
        </row>
        <row r="6200">
          <cell r="B6200" t="str">
            <v>AL.41210</v>
          </cell>
          <cell r="C6200" t="str">
            <v>Laøm khôùp noái ngaên nöôùc baèng gioaêng cao su</v>
          </cell>
          <cell r="D6200" t="str">
            <v>m</v>
          </cell>
          <cell r="E6200">
            <v>1</v>
          </cell>
          <cell r="F6200">
            <v>5757</v>
          </cell>
          <cell r="G6200">
            <v>14879</v>
          </cell>
        </row>
        <row r="6201">
          <cell r="B6201" t="str">
            <v>AL.41310</v>
          </cell>
          <cell r="C6201" t="str">
            <v>Laøm khôùp noái baèng ñoàng kieåu I</v>
          </cell>
          <cell r="D6201" t="str">
            <v>m</v>
          </cell>
          <cell r="E6201">
            <v>1</v>
          </cell>
          <cell r="F6201">
            <v>305415</v>
          </cell>
          <cell r="G6201">
            <v>499941</v>
          </cell>
          <cell r="H6201">
            <v>2302</v>
          </cell>
        </row>
        <row r="6202">
          <cell r="B6202" t="str">
            <v>AL.41320</v>
          </cell>
          <cell r="C6202" t="str">
            <v>Laøm khôùp noái baèng ñoàng kieåu II</v>
          </cell>
          <cell r="D6202" t="str">
            <v>m</v>
          </cell>
          <cell r="E6202">
            <v>1</v>
          </cell>
          <cell r="F6202">
            <v>402049</v>
          </cell>
          <cell r="G6202">
            <v>579013</v>
          </cell>
          <cell r="H6202">
            <v>2302</v>
          </cell>
        </row>
        <row r="6203">
          <cell r="B6203" t="str">
            <v>AL.41330</v>
          </cell>
          <cell r="C6203" t="str">
            <v>Laøm khôùp noái baèng ñoàng kieåu III</v>
          </cell>
          <cell r="D6203" t="str">
            <v>m</v>
          </cell>
          <cell r="E6203">
            <v>1</v>
          </cell>
          <cell r="F6203">
            <v>264409</v>
          </cell>
          <cell r="G6203">
            <v>361352</v>
          </cell>
          <cell r="H6203">
            <v>2302</v>
          </cell>
        </row>
        <row r="6204">
          <cell r="B6204" t="str">
            <v>AL.41340</v>
          </cell>
          <cell r="C6204" t="str">
            <v>Laøm khôùp noái baèng ñoàng kieåu IV</v>
          </cell>
          <cell r="D6204" t="str">
            <v>m</v>
          </cell>
          <cell r="E6204">
            <v>1</v>
          </cell>
          <cell r="F6204">
            <v>210903</v>
          </cell>
          <cell r="G6204">
            <v>412366</v>
          </cell>
          <cell r="H6204">
            <v>2302</v>
          </cell>
        </row>
        <row r="6205">
          <cell r="B6205" t="str">
            <v>AL.41410</v>
          </cell>
          <cell r="C6205" t="str">
            <v>Laøm khôùp noái baèng taám nhöïa PVC</v>
          </cell>
          <cell r="D6205" t="str">
            <v>m</v>
          </cell>
          <cell r="E6205">
            <v>1</v>
          </cell>
          <cell r="F6205">
            <v>39482</v>
          </cell>
          <cell r="G6205">
            <v>93526</v>
          </cell>
        </row>
        <row r="6206">
          <cell r="B6206" t="str">
            <v>AL.51110</v>
          </cell>
          <cell r="C6206" t="str">
            <v>Khoan loã ñeå phun xi maêng gia coá neàn ñaäp, maøng choáng thaám vaø khoan loã kieåm tra neàn ñaäp, maøng choáng thaám Chieàu saâu loã khoan &lt;=10m</v>
          </cell>
          <cell r="D6206" t="str">
            <v>m</v>
          </cell>
          <cell r="E6206">
            <v>1</v>
          </cell>
          <cell r="F6206">
            <v>29669</v>
          </cell>
          <cell r="G6206">
            <v>54188</v>
          </cell>
          <cell r="H6206">
            <v>277648</v>
          </cell>
        </row>
        <row r="6207">
          <cell r="B6207" t="str">
            <v>AL.51120</v>
          </cell>
          <cell r="C6207" t="str">
            <v>Khoan loã ñeå phun xi maêng gia coá neàn ñaäp, maøng choáng thaám vaø khoan loã kieåm tra neàn ñaäp, maøng choáng thaám Chieàu saâu loã khoan &lt;=30m</v>
          </cell>
          <cell r="D6207" t="str">
            <v>m</v>
          </cell>
          <cell r="E6207">
            <v>1</v>
          </cell>
          <cell r="F6207">
            <v>29669</v>
          </cell>
          <cell r="G6207">
            <v>54188</v>
          </cell>
          <cell r="H6207">
            <v>295826</v>
          </cell>
        </row>
        <row r="6208">
          <cell r="B6208" t="str">
            <v>AL.51130</v>
          </cell>
          <cell r="C6208" t="str">
            <v>Khoan loã ñeå phun xi maêng gia coá neàn ñaäp, maøng choáng thaám vaø khoan loã kieåm tra neàn ñaäp, maøng choáng thaám Chieàu saâu loã khoan &lt;=50m</v>
          </cell>
          <cell r="D6208" t="str">
            <v>m</v>
          </cell>
          <cell r="E6208">
            <v>1</v>
          </cell>
          <cell r="F6208">
            <v>29669</v>
          </cell>
          <cell r="G6208">
            <v>54188</v>
          </cell>
          <cell r="H6208">
            <v>418959</v>
          </cell>
        </row>
        <row r="6209">
          <cell r="B6209" t="str">
            <v>AL.51140</v>
          </cell>
          <cell r="C6209" t="str">
            <v>Khoan loã ñeå phun xi maêng gia coá neàn ñaäp, maøng choáng thaám vaø khoan loã kieåm tra neàn ñaäp, maøng choáng thaám Chieàu saâu loã khoan &gt;50m</v>
          </cell>
          <cell r="D6209" t="str">
            <v>m</v>
          </cell>
          <cell r="E6209">
            <v>1</v>
          </cell>
          <cell r="F6209">
            <v>29669</v>
          </cell>
          <cell r="G6209">
            <v>54188</v>
          </cell>
          <cell r="H6209">
            <v>502219</v>
          </cell>
        </row>
        <row r="6210">
          <cell r="B6210" t="str">
            <v>AL.51210</v>
          </cell>
          <cell r="C6210" t="str">
            <v>Gia coá neàn ñaäp, maøng choáng thaám baèng phun xi maêng</v>
          </cell>
          <cell r="D6210" t="str">
            <v>100kg</v>
          </cell>
          <cell r="E6210">
            <v>1</v>
          </cell>
          <cell r="F6210">
            <v>85904</v>
          </cell>
          <cell r="G6210">
            <v>12116</v>
          </cell>
          <cell r="H6210">
            <v>52647</v>
          </cell>
        </row>
        <row r="6211">
          <cell r="B6211" t="str">
            <v>AL.51310</v>
          </cell>
          <cell r="C6211" t="str">
            <v>Khoan giaûm aùp baèng maùy khoan xoay ñaäp töï haønh Þ 105mm</v>
          </cell>
          <cell r="D6211" t="str">
            <v>100m</v>
          </cell>
          <cell r="E6211">
            <v>1</v>
          </cell>
          <cell r="F6211">
            <v>1170000</v>
          </cell>
          <cell r="G6211">
            <v>1973350</v>
          </cell>
          <cell r="H6211">
            <v>26461100</v>
          </cell>
        </row>
        <row r="6212">
          <cell r="B6212" t="str">
            <v>AL.51411</v>
          </cell>
          <cell r="C6212" t="str">
            <v>Khoan loã Þ42mm ñeå caém neùo anke baèng maùy khoan tay Þ42mm, ñaù caáp I</v>
          </cell>
          <cell r="D6212" t="str">
            <v>100m</v>
          </cell>
          <cell r="E6212">
            <v>1</v>
          </cell>
          <cell r="F6212">
            <v>577821</v>
          </cell>
          <cell r="G6212">
            <v>878595</v>
          </cell>
          <cell r="H6212">
            <v>1251530</v>
          </cell>
        </row>
        <row r="6213">
          <cell r="B6213" t="str">
            <v>AL.51412</v>
          </cell>
          <cell r="C6213" t="str">
            <v>Khoan loã Þ42mm ñeå caém neùo anke baèng maùy khoan tay Þ42mm, ñaù caáp II</v>
          </cell>
          <cell r="D6213" t="str">
            <v>100m</v>
          </cell>
          <cell r="E6213">
            <v>1</v>
          </cell>
          <cell r="F6213">
            <v>423316</v>
          </cell>
          <cell r="G6213">
            <v>684231</v>
          </cell>
          <cell r="H6213">
            <v>1135000</v>
          </cell>
        </row>
        <row r="6214">
          <cell r="B6214" t="str">
            <v>AL.51413</v>
          </cell>
          <cell r="C6214" t="str">
            <v>Khoan loã Þ42mm ñeå caém neùo anke baèng maùy khoan tay Þ42mm, ñaù caáp III</v>
          </cell>
          <cell r="D6214" t="str">
            <v>100m</v>
          </cell>
          <cell r="E6214">
            <v>1</v>
          </cell>
          <cell r="F6214">
            <v>232679</v>
          </cell>
          <cell r="G6214">
            <v>587091</v>
          </cell>
          <cell r="H6214">
            <v>1016620</v>
          </cell>
        </row>
        <row r="6215">
          <cell r="B6215" t="str">
            <v>AL.51414</v>
          </cell>
          <cell r="C6215" t="str">
            <v>Khoan loã Þ42mm ñeå caém neùo anke baèng maùy khoan tay Þ42mm, ñaù caáp IV</v>
          </cell>
          <cell r="D6215" t="str">
            <v>100m</v>
          </cell>
          <cell r="E6215">
            <v>1</v>
          </cell>
          <cell r="F6215">
            <v>137385</v>
          </cell>
          <cell r="G6215">
            <v>465591</v>
          </cell>
          <cell r="H6215">
            <v>919182</v>
          </cell>
        </row>
        <row r="6216">
          <cell r="B6216" t="str">
            <v>AL.51421</v>
          </cell>
          <cell r="C6216" t="str">
            <v>Khoan taïo loã Þ42mm ñeå caém neùo anke baèng maùy khoan xoay ñaäp töï haønh Þ76mm, ñaù caáp I</v>
          </cell>
          <cell r="D6216" t="str">
            <v>100m</v>
          </cell>
          <cell r="E6216">
            <v>1</v>
          </cell>
          <cell r="F6216">
            <v>602550</v>
          </cell>
          <cell r="G6216">
            <v>426362</v>
          </cell>
          <cell r="H6216">
            <v>6260910</v>
          </cell>
        </row>
        <row r="6217">
          <cell r="B6217" t="str">
            <v>AL.51422</v>
          </cell>
          <cell r="C6217" t="str">
            <v>Khoan taïo loã Þ42mm ñeå caém neùo anke baèng maùy khoan xoay ñaäp töï haønh Þ76mm, ñaù caáp II</v>
          </cell>
          <cell r="D6217" t="str">
            <v>100m</v>
          </cell>
          <cell r="E6217">
            <v>1</v>
          </cell>
          <cell r="F6217">
            <v>439812</v>
          </cell>
          <cell r="G6217">
            <v>395420</v>
          </cell>
          <cell r="H6217">
            <v>5678080</v>
          </cell>
        </row>
        <row r="6218">
          <cell r="B6218" t="str">
            <v>AL.51423</v>
          </cell>
          <cell r="C6218" t="str">
            <v>Khoan taïo loã Þ42mm ñeå caém neùo anke baèng maùy khoan xoay ñaäp töï haønh Þ76mm, ñaù caáp III</v>
          </cell>
          <cell r="D6218" t="str">
            <v>100m</v>
          </cell>
          <cell r="E6218">
            <v>1</v>
          </cell>
          <cell r="F6218">
            <v>244746</v>
          </cell>
          <cell r="G6218">
            <v>365267</v>
          </cell>
          <cell r="H6218">
            <v>5110130</v>
          </cell>
        </row>
        <row r="6219">
          <cell r="B6219" t="str">
            <v>AL.51424</v>
          </cell>
          <cell r="C6219" t="str">
            <v>Khoan taïo loã Þ42mm ñeå caém neùo anke baèng maùy khoan xoay ñaäp töï haønh Þ76mm, ñaù caáp IV</v>
          </cell>
          <cell r="D6219" t="str">
            <v>100m</v>
          </cell>
          <cell r="E6219">
            <v>1</v>
          </cell>
          <cell r="F6219">
            <v>147138</v>
          </cell>
          <cell r="G6219">
            <v>338114</v>
          </cell>
          <cell r="H6219">
            <v>4598670</v>
          </cell>
        </row>
        <row r="6220">
          <cell r="B6220" t="str">
            <v>AL.51431</v>
          </cell>
          <cell r="C6220" t="str">
            <v>Khoan taïo loã Þ45mm ñeå caém neùo anke baèng maùy khoan töï haønh 2 caàn, ñaù caáp I</v>
          </cell>
          <cell r="D6220" t="str">
            <v>100m</v>
          </cell>
          <cell r="E6220">
            <v>1</v>
          </cell>
          <cell r="F6220">
            <v>42468</v>
          </cell>
          <cell r="G6220">
            <v>14709</v>
          </cell>
          <cell r="H6220">
            <v>1669870</v>
          </cell>
        </row>
        <row r="6221">
          <cell r="B6221" t="str">
            <v>AL.51432</v>
          </cell>
          <cell r="C6221" t="str">
            <v>Khoan taïo loã Þ45mm ñeå caém neùo anke baèng maùy khoan töï haønh 2 caàn, ñaù caáp II</v>
          </cell>
          <cell r="D6221" t="str">
            <v>100m</v>
          </cell>
          <cell r="E6221">
            <v>1</v>
          </cell>
          <cell r="F6221">
            <v>31821</v>
          </cell>
          <cell r="G6221">
            <v>14709</v>
          </cell>
          <cell r="H6221">
            <v>1534670</v>
          </cell>
        </row>
        <row r="6222">
          <cell r="B6222" t="str">
            <v>AL.51433</v>
          </cell>
          <cell r="C6222" t="str">
            <v>Khoan taïo loã Þ45mm ñeå caém neùo anke baèng maùy khoan töï haønh 2 caàn, ñaù caáp III</v>
          </cell>
          <cell r="D6222" t="str">
            <v>100m</v>
          </cell>
          <cell r="E6222">
            <v>1</v>
          </cell>
          <cell r="F6222">
            <v>28718</v>
          </cell>
          <cell r="G6222">
            <v>14709</v>
          </cell>
          <cell r="H6222">
            <v>1381200</v>
          </cell>
        </row>
        <row r="6223">
          <cell r="B6223" t="str">
            <v>AL.51434</v>
          </cell>
          <cell r="C6223" t="str">
            <v>Khoan taïo loã Þ45mm ñeå caém neùo anke baèng maùy khoan töï haønh 2 caàn, ñaù caáp IV</v>
          </cell>
          <cell r="D6223" t="str">
            <v>100m</v>
          </cell>
          <cell r="E6223">
            <v>1</v>
          </cell>
          <cell r="F6223">
            <v>25818</v>
          </cell>
          <cell r="G6223">
            <v>14709</v>
          </cell>
          <cell r="H6223">
            <v>1242350</v>
          </cell>
        </row>
        <row r="6224">
          <cell r="B6224" t="str">
            <v>AL.51441</v>
          </cell>
          <cell r="C6224" t="str">
            <v>Khoan taïo loã Þ51mm ñeå caém neùo anke baèng maùy khoan xoay ñaäp töï haønh Þ76mm, ñaù caáp I</v>
          </cell>
          <cell r="D6224" t="str">
            <v>100m</v>
          </cell>
          <cell r="E6224">
            <v>1</v>
          </cell>
          <cell r="F6224">
            <v>347822</v>
          </cell>
          <cell r="G6224">
            <v>468986</v>
          </cell>
          <cell r="H6224">
            <v>7822040</v>
          </cell>
        </row>
        <row r="6225">
          <cell r="B6225" t="str">
            <v>AL.51442</v>
          </cell>
          <cell r="C6225" t="str">
            <v>Khoan taïo loã Þ51mm ñeå caém neùo anke baèng maùy khoan xoay ñaäp töï haønh Þ76mm, ñaù caáp II</v>
          </cell>
          <cell r="D6225" t="str">
            <v>100m</v>
          </cell>
          <cell r="E6225">
            <v>1</v>
          </cell>
          <cell r="F6225">
            <v>314116</v>
          </cell>
          <cell r="G6225">
            <v>406629</v>
          </cell>
          <cell r="H6225">
            <v>7093510</v>
          </cell>
        </row>
        <row r="6226">
          <cell r="B6226" t="str">
            <v>AL.51443</v>
          </cell>
          <cell r="C6226" t="str">
            <v>Khoan taïo loã Þ51mm ñeå caém neùo anke baèng maùy khoan xoay ñaäp töï haønh Þ76mm, ñaù caáp III</v>
          </cell>
          <cell r="D6226" t="str">
            <v>100m</v>
          </cell>
          <cell r="E6226">
            <v>1</v>
          </cell>
          <cell r="F6226">
            <v>282748</v>
          </cell>
          <cell r="G6226">
            <v>392657</v>
          </cell>
          <cell r="H6226">
            <v>6384310</v>
          </cell>
        </row>
        <row r="6227">
          <cell r="B6227" t="str">
            <v>AL.51444</v>
          </cell>
          <cell r="C6227" t="str">
            <v>Khoan taïo loã Þ51mm ñeå caém neùo anke baèng maùy khoan xoay ñaäp töï haønh Þ76mm, ñaù caáp IV</v>
          </cell>
          <cell r="D6227" t="str">
            <v>100m</v>
          </cell>
          <cell r="E6227">
            <v>1</v>
          </cell>
          <cell r="F6227">
            <v>254520</v>
          </cell>
          <cell r="G6227">
            <v>358794</v>
          </cell>
          <cell r="H6227">
            <v>5746470</v>
          </cell>
        </row>
        <row r="6228">
          <cell r="B6228" t="str">
            <v>AL.51451</v>
          </cell>
          <cell r="C6228" t="str">
            <v>Khoan taïo loã Þ76mm ñeå caém neùo anke baèng maùy khoan xoay ñaäp töï haønh Þ76mm, ñaù caáp I</v>
          </cell>
          <cell r="D6228" t="str">
            <v>100m</v>
          </cell>
          <cell r="E6228">
            <v>1</v>
          </cell>
          <cell r="F6228">
            <v>493362</v>
          </cell>
          <cell r="G6228">
            <v>626894</v>
          </cell>
          <cell r="H6228">
            <v>11021600</v>
          </cell>
        </row>
        <row r="6229">
          <cell r="B6229" t="str">
            <v>AL.51452</v>
          </cell>
          <cell r="C6229" t="str">
            <v>Khoan taïo loã Þ76mm ñeå caém neùo anke baèng maùy khoan xoay ñaäp töï haønh Þ76mm, ñaù caáp II</v>
          </cell>
          <cell r="D6229" t="str">
            <v>100m</v>
          </cell>
          <cell r="E6229">
            <v>1</v>
          </cell>
          <cell r="F6229">
            <v>447116</v>
          </cell>
          <cell r="G6229">
            <v>572508</v>
          </cell>
          <cell r="H6229">
            <v>9997230</v>
          </cell>
        </row>
        <row r="6230">
          <cell r="B6230" t="str">
            <v>AL.51453</v>
          </cell>
          <cell r="C6230" t="str">
            <v>Khoan taïo loã Þ76mm ñeå caém neùo anke baèng maùy khoan xoay ñaäp töï haønh Þ76mm, ñaù caáp III</v>
          </cell>
          <cell r="D6230" t="str">
            <v>100m</v>
          </cell>
          <cell r="E6230">
            <v>1</v>
          </cell>
          <cell r="F6230">
            <v>402408</v>
          </cell>
          <cell r="G6230">
            <v>519386</v>
          </cell>
          <cell r="H6230">
            <v>8996620</v>
          </cell>
        </row>
        <row r="6231">
          <cell r="B6231" t="str">
            <v>AL.51454</v>
          </cell>
          <cell r="C6231" t="str">
            <v>Khoan taïo loã Þ76mm ñeå caém neùo anke baèng maùy khoan xoay ñaäp töï haønh Þ76mm, ñaù caáp IV</v>
          </cell>
          <cell r="D6231" t="str">
            <v>100m</v>
          </cell>
          <cell r="E6231">
            <v>1</v>
          </cell>
          <cell r="F6231">
            <v>362240</v>
          </cell>
          <cell r="G6231">
            <v>471631</v>
          </cell>
          <cell r="H6231">
            <v>8097100</v>
          </cell>
        </row>
        <row r="6232">
          <cell r="B6232" t="str">
            <v>AL.51461</v>
          </cell>
          <cell r="C6232" t="str">
            <v>Khoan taïo loã Þ105mm ñeå caén neùo anke baèng maùy khoan xoay ñaäp töï haønh Þ105mm, ñaù caáp I</v>
          </cell>
          <cell r="D6232" t="str">
            <v>100m</v>
          </cell>
          <cell r="E6232">
            <v>1</v>
          </cell>
          <cell r="F6232">
            <v>1194700</v>
          </cell>
          <cell r="G6232">
            <v>1233380</v>
          </cell>
          <cell r="H6232">
            <v>14164800</v>
          </cell>
        </row>
        <row r="6233">
          <cell r="B6233" t="str">
            <v>AL.51462</v>
          </cell>
          <cell r="C6233" t="str">
            <v>Khoan taïo loã Þ105mm ñeå caén neùo anke baèng maùy khoan xoay ñaäp töï haønh Þ105mm, ñaù caáp II</v>
          </cell>
          <cell r="D6233" t="str">
            <v>100m</v>
          </cell>
          <cell r="E6233">
            <v>1</v>
          </cell>
          <cell r="F6233">
            <v>1083310</v>
          </cell>
          <cell r="G6233">
            <v>1122360</v>
          </cell>
          <cell r="H6233">
            <v>13031600</v>
          </cell>
        </row>
        <row r="6234">
          <cell r="B6234" t="str">
            <v>AL.51463</v>
          </cell>
          <cell r="C6234" t="str">
            <v>Khoan taïo loã Þ105mm ñeå caén neùo anke baèng maùy khoan xoay ñaäp töï haønh Þ105mm, ñaù caáp III</v>
          </cell>
          <cell r="D6234" t="str">
            <v>100m</v>
          </cell>
          <cell r="E6234">
            <v>1</v>
          </cell>
          <cell r="F6234">
            <v>974988</v>
          </cell>
          <cell r="G6234">
            <v>1013910</v>
          </cell>
          <cell r="H6234">
            <v>11982400</v>
          </cell>
        </row>
        <row r="6235">
          <cell r="B6235" t="str">
            <v>AL.51464</v>
          </cell>
          <cell r="C6235" t="str">
            <v>Khoan taïo loã Þ105mm ñeå caén neùo anke baèng maùy khoan xoay ñaäp töï haønh Þ105mm, ñaù caáp IV</v>
          </cell>
          <cell r="D6235" t="str">
            <v>100m</v>
          </cell>
          <cell r="E6235">
            <v>1</v>
          </cell>
          <cell r="F6235">
            <v>877614</v>
          </cell>
          <cell r="G6235">
            <v>916266</v>
          </cell>
          <cell r="H6235">
            <v>11017100</v>
          </cell>
        </row>
        <row r="6236">
          <cell r="B6236" t="str">
            <v>AL.52110</v>
          </cell>
          <cell r="C6236" t="str">
            <v>Khoan taïo loã neo ñeå caém neo gia coá maùi taluy ñöôøng, khoan khoâng coù oáng vaùch Þ80mm</v>
          </cell>
          <cell r="D6236" t="str">
            <v>m</v>
          </cell>
          <cell r="E6236">
            <v>1</v>
          </cell>
          <cell r="F6236">
            <v>6661</v>
          </cell>
          <cell r="G6236">
            <v>50123</v>
          </cell>
          <cell r="H6236">
            <v>263388</v>
          </cell>
        </row>
        <row r="6237">
          <cell r="B6237" t="str">
            <v>AL.52120</v>
          </cell>
          <cell r="C6237" t="str">
            <v>Khoan taïo loã neo ñeå caém neo gia coá maùi taluy ñöôøng, khoan coù oáng vaùch Þ168mm</v>
          </cell>
          <cell r="D6237" t="str">
            <v>m</v>
          </cell>
          <cell r="E6237">
            <v>1</v>
          </cell>
          <cell r="F6237">
            <v>14178</v>
          </cell>
          <cell r="G6237">
            <v>108929</v>
          </cell>
          <cell r="H6237">
            <v>380449</v>
          </cell>
        </row>
        <row r="6238">
          <cell r="B6238" t="str">
            <v>AL.52410</v>
          </cell>
          <cell r="C6238" t="str">
            <v>Saûn xuaát, laép ñaët keùo caêng caùp neo kieåu löïc keùo gia coá maùi taluy ñöôøng</v>
          </cell>
          <cell r="D6238" t="str">
            <v>taán</v>
          </cell>
          <cell r="E6238">
            <v>1</v>
          </cell>
          <cell r="F6238">
            <v>30854200</v>
          </cell>
          <cell r="G6238">
            <v>4814970</v>
          </cell>
          <cell r="H6238">
            <v>4752900</v>
          </cell>
        </row>
        <row r="6239">
          <cell r="B6239" t="str">
            <v>AL.52420</v>
          </cell>
          <cell r="C6239" t="str">
            <v>Saûn xuaát, laép ñaët keùo caêng caùp neo kieåu phaân taùn löïc gia coá maùi taluy ñöôøng</v>
          </cell>
          <cell r="D6239" t="str">
            <v>taán</v>
          </cell>
          <cell r="E6239">
            <v>1</v>
          </cell>
          <cell r="F6239">
            <v>93711904</v>
          </cell>
          <cell r="G6239">
            <v>5209640</v>
          </cell>
          <cell r="H6239">
            <v>5419450</v>
          </cell>
        </row>
        <row r="6240">
          <cell r="B6240" t="str">
            <v>AL.52510</v>
          </cell>
          <cell r="C6240" t="str">
            <v>Laép döïng löôùi theùp Þ 4 gia coá maùi ñaù</v>
          </cell>
          <cell r="D6240" t="str">
            <v>m²</v>
          </cell>
          <cell r="E6240">
            <v>1</v>
          </cell>
          <cell r="F6240">
            <v>48841</v>
          </cell>
          <cell r="G6240">
            <v>29600</v>
          </cell>
          <cell r="H6240">
            <v>7397</v>
          </cell>
        </row>
        <row r="6241">
          <cell r="B6241" t="str">
            <v>AL.52520</v>
          </cell>
          <cell r="C6241" t="str">
            <v>Laép döïng löôùi theùp B40 gia coá maùi ñaù</v>
          </cell>
          <cell r="D6241" t="str">
            <v>m²</v>
          </cell>
          <cell r="E6241">
            <v>1</v>
          </cell>
          <cell r="F6241">
            <v>72330</v>
          </cell>
          <cell r="G6241">
            <v>29600</v>
          </cell>
          <cell r="H6241">
            <v>7397</v>
          </cell>
        </row>
        <row r="6242">
          <cell r="B6242" t="str">
            <v>AL.52710</v>
          </cell>
          <cell r="C6242" t="str">
            <v>Baït maùi ñaøo baèng maùy</v>
          </cell>
          <cell r="D6242" t="str">
            <v>100m²</v>
          </cell>
          <cell r="E6242">
            <v>1</v>
          </cell>
          <cell r="H6242">
            <v>2722780</v>
          </cell>
        </row>
        <row r="6243">
          <cell r="B6243" t="str">
            <v>AL.52720</v>
          </cell>
          <cell r="C6243" t="str">
            <v>Baït maùi ñaép baèng maùy</v>
          </cell>
          <cell r="D6243" t="str">
            <v>100m²</v>
          </cell>
          <cell r="E6243">
            <v>1</v>
          </cell>
          <cell r="H6243">
            <v>2063670</v>
          </cell>
        </row>
        <row r="6244">
          <cell r="B6244" t="str">
            <v>AL.52811</v>
          </cell>
          <cell r="C6244" t="str">
            <v>Saûn xuaát laép döïng löôùi theùp d4 gia coá haàm ngang</v>
          </cell>
          <cell r="D6244" t="str">
            <v>m²</v>
          </cell>
          <cell r="E6244">
            <v>1</v>
          </cell>
          <cell r="F6244">
            <v>48821</v>
          </cell>
          <cell r="G6244">
            <v>47360</v>
          </cell>
          <cell r="H6244">
            <v>71733</v>
          </cell>
        </row>
        <row r="6245">
          <cell r="B6245" t="str">
            <v>AL.52812</v>
          </cell>
          <cell r="C6245" t="str">
            <v>Saûn xuaát laép döïng löôùi theùp d4 gia coá haàm ñöùng</v>
          </cell>
          <cell r="D6245" t="str">
            <v>m²</v>
          </cell>
          <cell r="E6245">
            <v>1</v>
          </cell>
          <cell r="F6245">
            <v>48821</v>
          </cell>
          <cell r="G6245">
            <v>47360</v>
          </cell>
          <cell r="H6245">
            <v>8294</v>
          </cell>
        </row>
        <row r="6246">
          <cell r="B6246" t="str">
            <v>AL.52813</v>
          </cell>
          <cell r="C6246" t="str">
            <v>Saûn xuaát laép döïng löôùi theùp d4 gia coá haàm nghieâng</v>
          </cell>
          <cell r="D6246" t="str">
            <v>m²</v>
          </cell>
          <cell r="E6246">
            <v>1</v>
          </cell>
          <cell r="F6246">
            <v>48821</v>
          </cell>
          <cell r="G6246">
            <v>47360</v>
          </cell>
          <cell r="H6246">
            <v>8439</v>
          </cell>
        </row>
        <row r="6247">
          <cell r="B6247" t="str">
            <v>AL.52821</v>
          </cell>
          <cell r="C6247" t="str">
            <v>Saûn xuaát laép döïng löôùi theùp B40 gia coá haàm ngang</v>
          </cell>
          <cell r="D6247" t="str">
            <v>m²</v>
          </cell>
          <cell r="E6247">
            <v>1</v>
          </cell>
          <cell r="F6247">
            <v>72310</v>
          </cell>
          <cell r="G6247">
            <v>47360</v>
          </cell>
          <cell r="H6247">
            <v>71733</v>
          </cell>
        </row>
        <row r="6248">
          <cell r="B6248" t="str">
            <v>AL.52822</v>
          </cell>
          <cell r="C6248" t="str">
            <v>Saûn xuaát laép döïng löôùi theùp B40 gia coá haàm ñöùng</v>
          </cell>
          <cell r="D6248" t="str">
            <v>m²</v>
          </cell>
          <cell r="E6248">
            <v>1</v>
          </cell>
          <cell r="F6248">
            <v>72310</v>
          </cell>
          <cell r="G6248">
            <v>47360</v>
          </cell>
          <cell r="H6248">
            <v>8294</v>
          </cell>
        </row>
        <row r="6249">
          <cell r="B6249" t="str">
            <v>AL.52823</v>
          </cell>
          <cell r="C6249" t="str">
            <v>Saûn xuaát laép döïng löôùi theùp B40 gia coá haàm nghieâng</v>
          </cell>
          <cell r="D6249" t="str">
            <v>m²</v>
          </cell>
          <cell r="E6249">
            <v>1</v>
          </cell>
          <cell r="F6249">
            <v>72310</v>
          </cell>
          <cell r="G6249">
            <v>47360</v>
          </cell>
          <cell r="H6249">
            <v>8439</v>
          </cell>
        </row>
        <row r="6250">
          <cell r="B6250" t="str">
            <v>AL.53111</v>
          </cell>
          <cell r="C6250" t="str">
            <v>Phun vaåy vöõa phun khoâ gia coá haàm ngang baèng maùy phun vaåy 16m³/h, d lôùp vöõa 2cm</v>
          </cell>
          <cell r="D6250" t="str">
            <v>100m²</v>
          </cell>
          <cell r="E6250">
            <v>1</v>
          </cell>
          <cell r="F6250">
            <v>1500780</v>
          </cell>
          <cell r="G6250">
            <v>161546</v>
          </cell>
          <cell r="H6250">
            <v>1423120</v>
          </cell>
        </row>
        <row r="6251">
          <cell r="B6251" t="str">
            <v>AL.53112</v>
          </cell>
          <cell r="C6251" t="str">
            <v>Phun vaåy vöõa phun khoâ gia coá haàm ngang baèng maùy phun vaåy 16m³/h, d lôùp vöõa 3cm</v>
          </cell>
          <cell r="D6251" t="str">
            <v>100m²</v>
          </cell>
          <cell r="E6251">
            <v>1</v>
          </cell>
          <cell r="F6251">
            <v>2001150</v>
          </cell>
          <cell r="G6251">
            <v>178550</v>
          </cell>
          <cell r="H6251">
            <v>1826720</v>
          </cell>
        </row>
        <row r="6252">
          <cell r="B6252" t="str">
            <v>AL.53113</v>
          </cell>
          <cell r="C6252" t="str">
            <v>Phun vaåy vöõa phun khoâ gia coá haàm ngang baèng maùy phun vaåy 16m³/h, d lôùp vöõa 5cm</v>
          </cell>
          <cell r="D6252" t="str">
            <v>100m²</v>
          </cell>
          <cell r="E6252">
            <v>1</v>
          </cell>
          <cell r="F6252">
            <v>3001220</v>
          </cell>
          <cell r="G6252">
            <v>208309</v>
          </cell>
          <cell r="H6252">
            <v>2641820</v>
          </cell>
        </row>
        <row r="6253">
          <cell r="B6253" t="str">
            <v>AL.53114</v>
          </cell>
          <cell r="C6253" t="str">
            <v>Phun vaåy vöõa phun khoâ gia coá haàm ngang baèng maùy phun vaåy 16m³/h, d lôùp vöõa 5cm</v>
          </cell>
          <cell r="D6253" t="str">
            <v>100m²</v>
          </cell>
          <cell r="E6253">
            <v>1</v>
          </cell>
          <cell r="F6253">
            <v>4001620</v>
          </cell>
          <cell r="G6253">
            <v>242318</v>
          </cell>
          <cell r="H6253">
            <v>3452960</v>
          </cell>
        </row>
        <row r="6254">
          <cell r="B6254" t="str">
            <v>AL.53115</v>
          </cell>
          <cell r="C6254" t="str">
            <v>Phun vaåy vöõa phun khoâ gia coá haàm ngang baèng maùy phun vaåy 16m³/h, d lôùp vöõa 10cm</v>
          </cell>
          <cell r="D6254" t="str">
            <v>100m²</v>
          </cell>
          <cell r="E6254">
            <v>1</v>
          </cell>
          <cell r="F6254">
            <v>5502390</v>
          </cell>
          <cell r="G6254">
            <v>288444</v>
          </cell>
          <cell r="H6254">
            <v>4671650</v>
          </cell>
        </row>
        <row r="6255">
          <cell r="B6255" t="str">
            <v>AL.53121</v>
          </cell>
          <cell r="C6255" t="str">
            <v>Phun vaåy vöõa phun öôùt gia coá haàm ngang baèng maùy phun vaåy 16m³/h, d lôùp vöõa 2cm</v>
          </cell>
          <cell r="D6255" t="str">
            <v>100m²</v>
          </cell>
          <cell r="E6255">
            <v>1</v>
          </cell>
          <cell r="F6255">
            <v>1261670</v>
          </cell>
          <cell r="G6255">
            <v>161546</v>
          </cell>
          <cell r="H6255">
            <v>1217370</v>
          </cell>
        </row>
        <row r="6256">
          <cell r="B6256" t="str">
            <v>AL.53122</v>
          </cell>
          <cell r="C6256" t="str">
            <v>Phun vaåy vöõa phun öôùt gia coá haàm ngang baèng maùy phun vaåy 16m³/h, d lôùp vöõa 3cm</v>
          </cell>
          <cell r="D6256" t="str">
            <v>100m²</v>
          </cell>
          <cell r="E6256">
            <v>1</v>
          </cell>
          <cell r="F6256">
            <v>1682220</v>
          </cell>
          <cell r="G6256">
            <v>178550</v>
          </cell>
          <cell r="H6256">
            <v>1553700</v>
          </cell>
        </row>
        <row r="6257">
          <cell r="B6257" t="str">
            <v>AL.53123</v>
          </cell>
          <cell r="C6257" t="str">
            <v>Phun vaåy vöõa phun öôùt gia coá haàm ngang baèng maùy phun vaåy 16m³/h, d lôùp vöõa 5cm</v>
          </cell>
          <cell r="D6257" t="str">
            <v>100m²</v>
          </cell>
          <cell r="E6257">
            <v>1</v>
          </cell>
          <cell r="F6257">
            <v>2523330</v>
          </cell>
          <cell r="G6257">
            <v>208309</v>
          </cell>
          <cell r="H6257">
            <v>2226350</v>
          </cell>
        </row>
        <row r="6258">
          <cell r="B6258" t="str">
            <v>AL.53124</v>
          </cell>
          <cell r="C6258" t="str">
            <v>Phun vaåy vöõa phun öôùt gia coá haàm ngang baèng maùy phun vaåy 16m³/h, d lôùp vöõa 5cm</v>
          </cell>
          <cell r="D6258" t="str">
            <v>100m²</v>
          </cell>
          <cell r="E6258">
            <v>1</v>
          </cell>
          <cell r="F6258">
            <v>3364440</v>
          </cell>
          <cell r="G6258">
            <v>242318</v>
          </cell>
          <cell r="H6258">
            <v>2902970</v>
          </cell>
        </row>
        <row r="6259">
          <cell r="B6259" t="str">
            <v>AL.53125</v>
          </cell>
          <cell r="C6259" t="str">
            <v>Phun vaåy vöõa phun öôùt gia coá haàm ngang baèng maùy phun vaåy 16m³/h, d lôùp vöõa 10cm</v>
          </cell>
          <cell r="D6259" t="str">
            <v>100m²</v>
          </cell>
          <cell r="E6259">
            <v>1</v>
          </cell>
          <cell r="F6259">
            <v>4626110</v>
          </cell>
          <cell r="G6259">
            <v>288444</v>
          </cell>
          <cell r="H6259">
            <v>3915910</v>
          </cell>
        </row>
        <row r="6260">
          <cell r="B6260" t="str">
            <v>AL.53131</v>
          </cell>
          <cell r="C6260" t="str">
            <v>Phun vaåy vöõa phun khoâ gia coá haàm ngang baèng maùy phun vaåy 9m³/h, d lôùp vöõa 2cm</v>
          </cell>
          <cell r="D6260" t="str">
            <v>100m²</v>
          </cell>
          <cell r="E6260">
            <v>1</v>
          </cell>
          <cell r="F6260">
            <v>1500780</v>
          </cell>
          <cell r="G6260">
            <v>161546</v>
          </cell>
          <cell r="H6260">
            <v>1896630</v>
          </cell>
        </row>
        <row r="6261">
          <cell r="B6261" t="str">
            <v>AL.53132</v>
          </cell>
          <cell r="C6261" t="str">
            <v>Phun vaåy vöõa phun khoâ gia coá haàm ngang baèng maùy phun vaåy 9m³/h, d lôùp vöõa 3cm</v>
          </cell>
          <cell r="D6261" t="str">
            <v>100m²</v>
          </cell>
          <cell r="E6261">
            <v>1</v>
          </cell>
          <cell r="F6261">
            <v>2001150</v>
          </cell>
          <cell r="G6261">
            <v>178550</v>
          </cell>
          <cell r="H6261">
            <v>2459790</v>
          </cell>
        </row>
        <row r="6262">
          <cell r="B6262" t="str">
            <v>AL.53133</v>
          </cell>
          <cell r="C6262" t="str">
            <v>Phun vaåy vöõa phun khoâ gia coá haàm ngang baèng maùy phun vaåy 9m³/h, d lôùp vöõa 5cm</v>
          </cell>
          <cell r="D6262" t="str">
            <v>100m²</v>
          </cell>
          <cell r="E6262">
            <v>1</v>
          </cell>
          <cell r="F6262">
            <v>3001220</v>
          </cell>
          <cell r="G6262">
            <v>208309</v>
          </cell>
          <cell r="H6262">
            <v>3588830</v>
          </cell>
        </row>
        <row r="6263">
          <cell r="B6263" t="str">
            <v>AL.53134</v>
          </cell>
          <cell r="C6263" t="str">
            <v>Phun vaåy vöõa phun khoâ gia coá haàm ngang baèng maùy phun vaåy 9m³/h, d lôùp vöõa 7cm</v>
          </cell>
          <cell r="D6263" t="str">
            <v>100m²</v>
          </cell>
          <cell r="E6263">
            <v>1</v>
          </cell>
          <cell r="F6263">
            <v>4001620</v>
          </cell>
          <cell r="G6263">
            <v>242318</v>
          </cell>
          <cell r="H6263">
            <v>4715850</v>
          </cell>
        </row>
        <row r="6264">
          <cell r="B6264" t="str">
            <v>AL.53135</v>
          </cell>
          <cell r="C6264" t="str">
            <v>Phun vaåy vöõa phun khoâ gia coá haàm ngang baèng maùy phun vaåy 9m³/h, d lôùp vöõa 10cm</v>
          </cell>
          <cell r="D6264" t="str">
            <v>100m²</v>
          </cell>
          <cell r="E6264">
            <v>1</v>
          </cell>
          <cell r="F6264">
            <v>5502390</v>
          </cell>
          <cell r="G6264">
            <v>288444</v>
          </cell>
          <cell r="H6264">
            <v>6407350</v>
          </cell>
        </row>
        <row r="6265">
          <cell r="B6265" t="str">
            <v>AL.53141</v>
          </cell>
          <cell r="C6265" t="str">
            <v>Phun vaåy vöõa phun khoâ gia coá haàm ñöùng, nghieâng baèng maùy phun vaåy 9m³/h, d lôùp vöõa 2cm</v>
          </cell>
          <cell r="D6265" t="str">
            <v>100m²</v>
          </cell>
          <cell r="E6265">
            <v>1</v>
          </cell>
          <cell r="F6265">
            <v>1099940</v>
          </cell>
          <cell r="G6265">
            <v>197808</v>
          </cell>
          <cell r="H6265">
            <v>921338</v>
          </cell>
        </row>
        <row r="6266">
          <cell r="B6266" t="str">
            <v>AL.53142</v>
          </cell>
          <cell r="C6266" t="str">
            <v>Phun vaåy vöõa phun khoâ gia coá haàm ñöùng, nghieâng baèng maùy phun vaåy 9m³/h, d lôùp vöõa 3cm</v>
          </cell>
          <cell r="D6266" t="str">
            <v>100m²</v>
          </cell>
          <cell r="E6266">
            <v>1</v>
          </cell>
          <cell r="F6266">
            <v>1466590</v>
          </cell>
          <cell r="G6266">
            <v>218639</v>
          </cell>
          <cell r="H6266">
            <v>1228450</v>
          </cell>
        </row>
        <row r="6267">
          <cell r="B6267" t="str">
            <v>AL.53143</v>
          </cell>
          <cell r="C6267" t="str">
            <v>Phun vaåy vöõa phun khoâ gia coá haàm ñöùng, nghieâng baèng maùy phun vaåy 9m³/h, d lôùp vöõa 5cm</v>
          </cell>
          <cell r="D6267" t="str">
            <v>100m²</v>
          </cell>
          <cell r="E6267">
            <v>1</v>
          </cell>
          <cell r="F6267">
            <v>2199550</v>
          </cell>
          <cell r="G6267">
            <v>255072</v>
          </cell>
          <cell r="H6267">
            <v>1840660</v>
          </cell>
        </row>
        <row r="6268">
          <cell r="B6268" t="str">
            <v>AL.53144</v>
          </cell>
          <cell r="C6268" t="str">
            <v>Phun vaåy vöõa phun khoâ gia coá haàm ñöùng, nghieâng baèng maùy phun vaåy 9m³/h, d lôùp vöõa 7cm</v>
          </cell>
          <cell r="D6268" t="str">
            <v>100m²</v>
          </cell>
          <cell r="E6268">
            <v>1</v>
          </cell>
          <cell r="F6268">
            <v>2933180</v>
          </cell>
          <cell r="G6268">
            <v>296734</v>
          </cell>
          <cell r="H6268">
            <v>2456900</v>
          </cell>
        </row>
        <row r="6269">
          <cell r="B6269" t="str">
            <v>AL.53145</v>
          </cell>
          <cell r="C6269" t="str">
            <v>Phun vaåy vöõa phun khoâ gia coá haàm ñöùng, nghieâng baèng maùy phun vaåy 9m³/h, d lôùp vöõa 10cm</v>
          </cell>
          <cell r="D6269" t="str">
            <v>100m²</v>
          </cell>
          <cell r="E6269">
            <v>1</v>
          </cell>
          <cell r="F6269">
            <v>4033120</v>
          </cell>
          <cell r="G6269">
            <v>353190</v>
          </cell>
          <cell r="H6269">
            <v>3376220</v>
          </cell>
        </row>
        <row r="6270">
          <cell r="B6270" t="str">
            <v>AL.53210</v>
          </cell>
          <cell r="C6270" t="str">
            <v>Phun xi maêng laáp ñaày haàm ngang</v>
          </cell>
          <cell r="D6270" t="str">
            <v>1 taán xi maêng</v>
          </cell>
          <cell r="E6270">
            <v>1</v>
          </cell>
          <cell r="F6270">
            <v>846671</v>
          </cell>
          <cell r="G6270">
            <v>64647</v>
          </cell>
          <cell r="H6270">
            <v>268614</v>
          </cell>
        </row>
        <row r="6271">
          <cell r="B6271" t="str">
            <v>AL.53310</v>
          </cell>
          <cell r="C6271" t="str">
            <v>Bôm vöõa cheøn caùp neo, caàn neo theùp Þ 32mm gia coá maùi taluy ñöôøng</v>
          </cell>
          <cell r="D6271" t="str">
            <v>1 taán xi maêng</v>
          </cell>
          <cell r="E6271">
            <v>1</v>
          </cell>
          <cell r="F6271">
            <v>1967460</v>
          </cell>
          <cell r="G6271">
            <v>1408970</v>
          </cell>
          <cell r="H6271">
            <v>718449</v>
          </cell>
        </row>
        <row r="6272">
          <cell r="B6272" t="str">
            <v>AL.53411</v>
          </cell>
          <cell r="C6272" t="str">
            <v>Khoan, phun baèng maùy khoan xoay ñaäp töï haønh Þ76mm</v>
          </cell>
          <cell r="D6272" t="str">
            <v>100m</v>
          </cell>
          <cell r="E6272">
            <v>1</v>
          </cell>
          <cell r="F6272">
            <v>2161000</v>
          </cell>
          <cell r="G6272">
            <v>3630960</v>
          </cell>
          <cell r="H6272">
            <v>15644000</v>
          </cell>
        </row>
        <row r="6273">
          <cell r="B6273" t="str">
            <v>AL.53421</v>
          </cell>
          <cell r="C6273" t="str">
            <v>Khoan, phun baèng maùy khoan xoay ñaäp töï haønh Þ 105mm</v>
          </cell>
          <cell r="D6273" t="str">
            <v>100m</v>
          </cell>
          <cell r="E6273">
            <v>1</v>
          </cell>
          <cell r="F6273">
            <v>2482500</v>
          </cell>
          <cell r="G6273">
            <v>3630960</v>
          </cell>
          <cell r="H6273">
            <v>20777200</v>
          </cell>
        </row>
        <row r="6274">
          <cell r="B6274" t="str">
            <v>AL.55110</v>
          </cell>
          <cell r="C6274" t="str">
            <v>Khoan kieåm tra, xöû lyù ñaùy coïc khoan nhoài, Þloã khoan &lt;=80mm</v>
          </cell>
          <cell r="D6274" t="str">
            <v>m²</v>
          </cell>
          <cell r="E6274">
            <v>1</v>
          </cell>
          <cell r="F6274">
            <v>4768</v>
          </cell>
          <cell r="G6274">
            <v>340096</v>
          </cell>
          <cell r="H6274">
            <v>315464</v>
          </cell>
        </row>
        <row r="6275">
          <cell r="B6275" t="str">
            <v>AL.55120</v>
          </cell>
          <cell r="C6275" t="str">
            <v>Khoan kieåm tra, xöû lyù ñaùy coïc khoan nhoài, Þloã khoan &gt;80mm</v>
          </cell>
          <cell r="D6275" t="str">
            <v>m²</v>
          </cell>
          <cell r="E6275">
            <v>1</v>
          </cell>
          <cell r="F6275">
            <v>6032</v>
          </cell>
          <cell r="G6275">
            <v>446376</v>
          </cell>
          <cell r="H6275">
            <v>405597</v>
          </cell>
        </row>
        <row r="6276">
          <cell r="B6276" t="str">
            <v>AL.61110</v>
          </cell>
          <cell r="C6276" t="str">
            <v>Laép döïng daøn giaùo ngoaøi h &lt;=16m</v>
          </cell>
          <cell r="D6276" t="str">
            <v>100m²</v>
          </cell>
          <cell r="E6276">
            <v>1</v>
          </cell>
          <cell r="F6276">
            <v>233365</v>
          </cell>
          <cell r="G6276">
            <v>217068</v>
          </cell>
          <cell r="H6276">
            <v>26052</v>
          </cell>
        </row>
        <row r="6277">
          <cell r="B6277" t="str">
            <v>AL.61120</v>
          </cell>
          <cell r="C6277" t="str">
            <v>Laép döïng daøn giaùo ngoaøi 16m &lt;h&lt;=50m</v>
          </cell>
          <cell r="D6277" t="str">
            <v>100m²</v>
          </cell>
          <cell r="E6277">
            <v>1</v>
          </cell>
          <cell r="F6277">
            <v>266283</v>
          </cell>
          <cell r="G6277">
            <v>256536</v>
          </cell>
          <cell r="H6277">
            <v>31262</v>
          </cell>
        </row>
        <row r="6278">
          <cell r="B6278" t="str">
            <v>AL.61130</v>
          </cell>
          <cell r="C6278" t="str">
            <v>Laép döïng daøn giaùo ngoaøi h &gt;50m</v>
          </cell>
          <cell r="D6278" t="str">
            <v>100m²</v>
          </cell>
          <cell r="E6278">
            <v>1</v>
          </cell>
          <cell r="F6278">
            <v>319920</v>
          </cell>
          <cell r="G6278">
            <v>284162</v>
          </cell>
          <cell r="H6278">
            <v>45079</v>
          </cell>
        </row>
        <row r="6279">
          <cell r="B6279" t="str">
            <v>AL.61210</v>
          </cell>
          <cell r="C6279" t="str">
            <v>Laép döïng daøn giaùo trong coù h &gt;3,6m h chuaån 3,6m</v>
          </cell>
          <cell r="D6279" t="str">
            <v>100m²</v>
          </cell>
          <cell r="E6279">
            <v>1</v>
          </cell>
          <cell r="F6279">
            <v>217680</v>
          </cell>
          <cell r="G6279">
            <v>138135</v>
          </cell>
        </row>
        <row r="6280">
          <cell r="B6280" t="str">
            <v>AL.61220</v>
          </cell>
          <cell r="C6280" t="str">
            <v>Laép döïng daøn giaùo trong coù h &gt;3,6m Moãi 1,2m taêng theâm</v>
          </cell>
          <cell r="D6280" t="str">
            <v>100m²</v>
          </cell>
          <cell r="E6280">
            <v>1</v>
          </cell>
          <cell r="F6280">
            <v>21200</v>
          </cell>
          <cell r="G6280">
            <v>37888</v>
          </cell>
        </row>
        <row r="6281">
          <cell r="B6281" t="str">
            <v>AL.71110</v>
          </cell>
          <cell r="C6281" t="str">
            <v>Boác xeáp vaø vaän chuyeån caùt caùc loaïi, than xæ leân cao</v>
          </cell>
          <cell r="D6281" t="str">
            <v>m³</v>
          </cell>
          <cell r="E6281">
            <v>1</v>
          </cell>
          <cell r="G6281">
            <v>14603</v>
          </cell>
          <cell r="H6281">
            <v>19397</v>
          </cell>
        </row>
        <row r="6282">
          <cell r="B6282" t="str">
            <v>AL.71120</v>
          </cell>
          <cell r="C6282" t="str">
            <v>Boác xeáp vaø vaän chuyeån soûi, ñaù daêm caùc loaïi leân cao</v>
          </cell>
          <cell r="D6282" t="str">
            <v>m³</v>
          </cell>
          <cell r="E6282">
            <v>1</v>
          </cell>
          <cell r="G6282">
            <v>17760</v>
          </cell>
          <cell r="H6282">
            <v>19397</v>
          </cell>
        </row>
        <row r="6283">
          <cell r="B6283" t="str">
            <v>AL.71130</v>
          </cell>
          <cell r="C6283" t="str">
            <v>Boác xeáp vaø vaän chuyeån caùc loaïi sôn, boät (boät ñaù, boät baû) leân cao</v>
          </cell>
          <cell r="D6283" t="str">
            <v>taán</v>
          </cell>
          <cell r="E6283">
            <v>1</v>
          </cell>
          <cell r="G6283">
            <v>13024</v>
          </cell>
          <cell r="H6283">
            <v>21553</v>
          </cell>
        </row>
        <row r="6284">
          <cell r="B6284" t="str">
            <v>AL.72110</v>
          </cell>
          <cell r="C6284" t="str">
            <v>Boác xeáp vaø vaän chuyeån gaïch xaây caùc loaïi leân cao</v>
          </cell>
          <cell r="D6284" t="str">
            <v>1000v</v>
          </cell>
          <cell r="E6284">
            <v>1</v>
          </cell>
          <cell r="G6284">
            <v>22496</v>
          </cell>
          <cell r="H6284">
            <v>15087</v>
          </cell>
        </row>
        <row r="6285">
          <cell r="B6285" t="str">
            <v>AL.72120</v>
          </cell>
          <cell r="C6285" t="str">
            <v>Boác xeáp vaø vaän chuyeån gaïch oáp, laùt caùc loaïi leân cao</v>
          </cell>
          <cell r="D6285" t="str">
            <v>10m²</v>
          </cell>
          <cell r="E6285">
            <v>1</v>
          </cell>
          <cell r="G6285">
            <v>7893</v>
          </cell>
          <cell r="H6285">
            <v>4311</v>
          </cell>
        </row>
        <row r="6286">
          <cell r="B6286" t="str">
            <v>AL.72210</v>
          </cell>
          <cell r="C6286" t="str">
            <v>Boác xeáp vaø vaän chuyeån ñaù oáp caùc loaïi leân cao</v>
          </cell>
          <cell r="D6286" t="str">
            <v>10m²</v>
          </cell>
          <cell r="E6286">
            <v>1</v>
          </cell>
          <cell r="G6286">
            <v>7893</v>
          </cell>
          <cell r="H6286">
            <v>4311</v>
          </cell>
        </row>
        <row r="6287">
          <cell r="B6287" t="str">
            <v>AL.72310</v>
          </cell>
          <cell r="C6287" t="str">
            <v>Boác xeáp vaø vaän chuyeån ngoùi caùc loaïi leân cao</v>
          </cell>
          <cell r="D6287" t="str">
            <v>1000v</v>
          </cell>
          <cell r="E6287">
            <v>1</v>
          </cell>
          <cell r="G6287">
            <v>26048</v>
          </cell>
          <cell r="H6287">
            <v>64658</v>
          </cell>
        </row>
        <row r="6288">
          <cell r="B6288" t="str">
            <v>AL.73110</v>
          </cell>
          <cell r="C6288" t="str">
            <v>Boác xeáp vaø vaän chuyeån voâi, than xæ caùc loaïi leân cao</v>
          </cell>
          <cell r="D6288" t="str">
            <v>taán</v>
          </cell>
          <cell r="E6288">
            <v>1</v>
          </cell>
          <cell r="G6288">
            <v>18155</v>
          </cell>
          <cell r="H6288">
            <v>21553</v>
          </cell>
        </row>
        <row r="6289">
          <cell r="B6289" t="str">
            <v>AL.73210</v>
          </cell>
          <cell r="C6289" t="str">
            <v>Boác xeáp vaø vaän chuyeån taám lôïp caùc loaïi leân cao</v>
          </cell>
          <cell r="D6289" t="str">
            <v>100m²</v>
          </cell>
          <cell r="E6289">
            <v>1</v>
          </cell>
          <cell r="G6289">
            <v>14997</v>
          </cell>
          <cell r="H6289">
            <v>64658</v>
          </cell>
        </row>
        <row r="6290">
          <cell r="B6290" t="str">
            <v>AL.73310</v>
          </cell>
          <cell r="C6290" t="str">
            <v>Boác xeáp vaø vaän chuyeån xi maêng caùc loaïi leân cao</v>
          </cell>
          <cell r="D6290" t="str">
            <v>taán</v>
          </cell>
          <cell r="E6290">
            <v>1</v>
          </cell>
          <cell r="G6290">
            <v>14997</v>
          </cell>
          <cell r="H6290">
            <v>19397</v>
          </cell>
        </row>
        <row r="6291">
          <cell r="B6291" t="str">
            <v>AL.73410</v>
          </cell>
          <cell r="C6291" t="str">
            <v>Boác xeáp vaø vaän chuyeån goã caùc loaïi leân cao</v>
          </cell>
          <cell r="D6291" t="str">
            <v>m³</v>
          </cell>
          <cell r="E6291">
            <v>1</v>
          </cell>
          <cell r="G6291">
            <v>14997</v>
          </cell>
          <cell r="H6291">
            <v>21553</v>
          </cell>
        </row>
        <row r="6292">
          <cell r="B6292" t="str">
            <v>AL.73510</v>
          </cell>
          <cell r="C6292" t="str">
            <v>Boác xeáp vaø vaän chuyeån kính caùc loaïi leân cao</v>
          </cell>
          <cell r="D6292" t="str">
            <v>m³</v>
          </cell>
          <cell r="E6292">
            <v>1</v>
          </cell>
          <cell r="G6292">
            <v>11840</v>
          </cell>
          <cell r="H6292">
            <v>10776</v>
          </cell>
        </row>
        <row r="6293">
          <cell r="B6293" t="str">
            <v>AL.73610</v>
          </cell>
          <cell r="C6293" t="str">
            <v>Boác xeáp vaø vaän chuyeån caáu kieän BT ñuùc saün leân cao</v>
          </cell>
          <cell r="D6293" t="str">
            <v>taán</v>
          </cell>
          <cell r="E6293">
            <v>1</v>
          </cell>
          <cell r="G6293">
            <v>23286</v>
          </cell>
          <cell r="H6293">
            <v>6466</v>
          </cell>
        </row>
        <row r="6294">
          <cell r="B6294" t="str">
            <v>AL.74110</v>
          </cell>
          <cell r="C6294" t="str">
            <v>Boác xeáp vaø vaän chuyeån vaät tö vaø caùc loaïi phuï kieän caáp thoaùt nöôùc, veä sinh trong nhaø leân cao</v>
          </cell>
          <cell r="D6294" t="str">
            <v>taán</v>
          </cell>
          <cell r="E6294">
            <v>1</v>
          </cell>
          <cell r="G6294">
            <v>27627</v>
          </cell>
          <cell r="H6294">
            <v>30174</v>
          </cell>
        </row>
        <row r="6295">
          <cell r="B6295" t="str">
            <v>AL.74210</v>
          </cell>
          <cell r="C6295" t="str">
            <v>Boác xeáp vaø vaän chuyeån vaät tö vaø caùc loaïi thieát bò ñieän trong nhaø leân cao</v>
          </cell>
          <cell r="D6295" t="str">
            <v>taán</v>
          </cell>
          <cell r="E6295">
            <v>1</v>
          </cell>
          <cell r="G6295">
            <v>98668</v>
          </cell>
          <cell r="H6295">
            <v>43105</v>
          </cell>
        </row>
        <row r="6296">
          <cell r="B6296" t="str">
            <v>AL.75110</v>
          </cell>
          <cell r="C6296" t="str">
            <v>Boác xeáp vaø vaän chuyeån cöûa caùc loaïi leân cao</v>
          </cell>
          <cell r="D6296" t="str">
            <v>m²</v>
          </cell>
          <cell r="E6296">
            <v>1</v>
          </cell>
          <cell r="G6296">
            <v>5920</v>
          </cell>
          <cell r="H6296">
            <v>34484</v>
          </cell>
        </row>
        <row r="6297">
          <cell r="B6297" t="str">
            <v>AL.76110</v>
          </cell>
          <cell r="C6297" t="str">
            <v>Boác xeáp vaø vaän chuyeån vaät lieäu phuï caùc loaïi leân cao</v>
          </cell>
          <cell r="D6297" t="str">
            <v>taán</v>
          </cell>
          <cell r="E6297">
            <v>1</v>
          </cell>
          <cell r="G6297">
            <v>4736</v>
          </cell>
          <cell r="H6297">
            <v>6466</v>
          </cell>
        </row>
        <row r="6298">
          <cell r="B6298" t="str">
            <v>AL.76120</v>
          </cell>
          <cell r="C6298" t="str">
            <v>Vaän chuyeån caùc loaïi pheá thaûi töø treân cao xuoáng</v>
          </cell>
          <cell r="D6298" t="str">
            <v>m³</v>
          </cell>
          <cell r="E6298">
            <v>1</v>
          </cell>
          <cell r="G6298">
            <v>19339</v>
          </cell>
          <cell r="H6298">
            <v>28018</v>
          </cell>
        </row>
        <row r="6299">
          <cell r="B6299" t="str">
            <v>AL.23111</v>
          </cell>
          <cell r="C6299" t="str">
            <v>Traùm khe 1x4 ñöôøng laên, saân ñoã baèng mastic</v>
          </cell>
          <cell r="D6299" t="str">
            <v>10m</v>
          </cell>
          <cell r="E6299">
            <v>1</v>
          </cell>
          <cell r="F6299">
            <v>114892</v>
          </cell>
          <cell r="G6299">
            <v>27627</v>
          </cell>
          <cell r="H6299">
            <v>36605</v>
          </cell>
        </row>
        <row r="6300">
          <cell r="B6300" t="str">
            <v>AL.23112</v>
          </cell>
          <cell r="C6300" t="str">
            <v>Traùm khe 2x4 ñöôøng laên, saân ñoã baèng mastic</v>
          </cell>
          <cell r="D6300" t="str">
            <v>10m</v>
          </cell>
          <cell r="E6300">
            <v>1</v>
          </cell>
          <cell r="F6300">
            <v>151347</v>
          </cell>
          <cell r="G6300">
            <v>43414</v>
          </cell>
          <cell r="H6300">
            <v>36605</v>
          </cell>
        </row>
        <row r="6301">
          <cell r="B6301" t="str">
            <v>AL.24111</v>
          </cell>
          <cell r="C6301" t="str">
            <v>Laøm khe co doïc saân baõi, maët ñöôøng BT</v>
          </cell>
          <cell r="D6301" t="str">
            <v>m</v>
          </cell>
          <cell r="E6301">
            <v>1</v>
          </cell>
          <cell r="F6301">
            <v>45344</v>
          </cell>
          <cell r="G6301">
            <v>5920</v>
          </cell>
          <cell r="H6301">
            <v>4806</v>
          </cell>
        </row>
        <row r="6302">
          <cell r="B6302" t="str">
            <v>AL.24112</v>
          </cell>
          <cell r="C6302" t="str">
            <v>Laøm khe giaõn doïc saân baõi, maët ñöôøng BT</v>
          </cell>
          <cell r="D6302" t="str">
            <v>m</v>
          </cell>
          <cell r="E6302">
            <v>1</v>
          </cell>
          <cell r="F6302">
            <v>90294</v>
          </cell>
          <cell r="G6302">
            <v>12629</v>
          </cell>
          <cell r="H6302">
            <v>18651</v>
          </cell>
        </row>
        <row r="6303">
          <cell r="B6303" t="str">
            <v>AL.24113</v>
          </cell>
          <cell r="C6303" t="str">
            <v>Laøm khe doïc doïc saân baõi, maët ñöôøng BT</v>
          </cell>
          <cell r="D6303" t="str">
            <v>m</v>
          </cell>
          <cell r="E6303">
            <v>1</v>
          </cell>
          <cell r="F6303">
            <v>17063</v>
          </cell>
          <cell r="G6303">
            <v>29600</v>
          </cell>
          <cell r="H6303">
            <v>4638</v>
          </cell>
        </row>
        <row r="6304">
          <cell r="B6304" t="str">
            <v>AL.52210</v>
          </cell>
          <cell r="C6304" t="str">
            <v>Saûn xuaát, laép ñaët theùp neùo anke neàn ñaù vaø bôm vöõa neàn ñaù, VXM caùt vaøng M125 - caùt coù moâ ñun ñoä lôùn ML&gt;2</v>
          </cell>
          <cell r="D6304" t="str">
            <v>taán</v>
          </cell>
          <cell r="E6304">
            <v>1</v>
          </cell>
          <cell r="F6304">
            <v>8120480</v>
          </cell>
          <cell r="G6304">
            <v>1268470</v>
          </cell>
          <cell r="H6304">
            <v>711873</v>
          </cell>
        </row>
        <row r="6305">
          <cell r="B6305" t="str">
            <v>AL.52220</v>
          </cell>
          <cell r="C6305" t="str">
            <v>Saûn xuaát, laép ñaët theùp neùo anke maùi ñaù vaø bôm vöõa, VXM caùt vaøng M125 - caùt coù moâ ñun ñoä lôùn ML&gt;2</v>
          </cell>
          <cell r="D6305" t="str">
            <v>taán</v>
          </cell>
          <cell r="E6305">
            <v>1</v>
          </cell>
          <cell r="F6305">
            <v>8120480</v>
          </cell>
          <cell r="G6305">
            <v>1389630</v>
          </cell>
          <cell r="H6305">
            <v>1967150</v>
          </cell>
        </row>
        <row r="6306">
          <cell r="B6306" t="str">
            <v>AL.52311</v>
          </cell>
          <cell r="C6306" t="str">
            <v>Saûn xuaát, laép ñaët theùp neùo anke vaø bôm vöõa haàm ngang baèng maùy naâng, VXM caùt vaøng M125 - caùt coù moâ ñun ñoä lôùn ML&gt;2</v>
          </cell>
          <cell r="D6306" t="str">
            <v>taán</v>
          </cell>
          <cell r="E6306">
            <v>1</v>
          </cell>
          <cell r="F6306">
            <v>8201680</v>
          </cell>
          <cell r="G6306">
            <v>1466200</v>
          </cell>
          <cell r="H6306">
            <v>2784210</v>
          </cell>
        </row>
        <row r="6307">
          <cell r="B6307" t="str">
            <v>AL.52312</v>
          </cell>
          <cell r="C6307" t="str">
            <v>Saûn xuaát, laép ñaët theùp neùo anke vaø bôm vöõa haàm ngang baèng maùy khoan, VXM caùt vaøng M125 - caùt coù moâ ñun ñoä lôùn ML&gt;2</v>
          </cell>
          <cell r="D6307" t="str">
            <v>taán</v>
          </cell>
          <cell r="E6307">
            <v>1</v>
          </cell>
          <cell r="F6307">
            <v>8201680</v>
          </cell>
          <cell r="G6307">
            <v>1466200</v>
          </cell>
          <cell r="H6307">
            <v>5663460</v>
          </cell>
        </row>
        <row r="6308">
          <cell r="B6308" t="str">
            <v>AL.52321</v>
          </cell>
          <cell r="C6308" t="str">
            <v>Saûn xuaát, laép ñaët theùp neùo anke vaø bôm vöõa haàm ñöùng, VXM caùt vaøng M125 - caùt coù moâ ñun ñoä lôùn ML&gt;2</v>
          </cell>
          <cell r="D6308" t="str">
            <v>taán</v>
          </cell>
          <cell r="E6308">
            <v>1</v>
          </cell>
          <cell r="F6308">
            <v>8201680</v>
          </cell>
          <cell r="G6308">
            <v>2220020</v>
          </cell>
          <cell r="H6308">
            <v>1137270</v>
          </cell>
        </row>
        <row r="6309">
          <cell r="B6309" t="str">
            <v>AL.52322</v>
          </cell>
          <cell r="C6309" t="str">
            <v>Saûn xuaát, laép ñaët theùp neùo anke vaø bôm vöõa haàm nghieâng, VXM caùt vaøng M100 - caùt coù moâ ñun ñoä lôùn ML&gt;2</v>
          </cell>
          <cell r="D6309" t="str">
            <v>taán</v>
          </cell>
          <cell r="E6309">
            <v>1</v>
          </cell>
          <cell r="F6309">
            <v>8201680</v>
          </cell>
          <cell r="G6309">
            <v>2552730</v>
          </cell>
          <cell r="H6309">
            <v>1263610</v>
          </cell>
        </row>
        <row r="6310">
          <cell r="B6310" t="str">
            <v>AL.52331</v>
          </cell>
          <cell r="C6310" t="str">
            <v>Saûn xuaát, laép ñaët theùp neùo anke vaø bôm vöõa haàm nghieâng, VXM caùt vaøng M125 - caùt coù moâ ñun ñoä lôùn ML&gt;2</v>
          </cell>
          <cell r="D6310" t="str">
            <v>taán</v>
          </cell>
          <cell r="E6310">
            <v>1</v>
          </cell>
          <cell r="F6310">
            <v>8201680</v>
          </cell>
          <cell r="G6310">
            <v>2552730</v>
          </cell>
          <cell r="H6310">
            <v>1263610</v>
          </cell>
        </row>
        <row r="6311">
          <cell r="B6311" t="str">
            <v>AL.13211</v>
          </cell>
          <cell r="C6311" t="str">
            <v>Laøm moùng ñaù daêm caàu beán ngaäp nöôùc, chieàu saâu &lt;=1,5m</v>
          </cell>
          <cell r="D6311" t="str">
            <v>100m³</v>
          </cell>
          <cell r="E6311">
            <v>1</v>
          </cell>
          <cell r="F6311">
            <v>15000000</v>
          </cell>
          <cell r="G6311">
            <v>286641</v>
          </cell>
          <cell r="H6311">
            <v>4044970</v>
          </cell>
        </row>
        <row r="6312">
          <cell r="B6312" t="str">
            <v>AL.13212</v>
          </cell>
          <cell r="C6312" t="str">
            <v>Laøm moùng ñaù daêm caàu beán ngaäp nöôùc, chieàu saâu &gt;1,5m</v>
          </cell>
          <cell r="D6312" t="str">
            <v>100m³</v>
          </cell>
          <cell r="E6312">
            <v>1</v>
          </cell>
          <cell r="F6312">
            <v>15000000</v>
          </cell>
          <cell r="G6312">
            <v>319785</v>
          </cell>
          <cell r="H6312">
            <v>4044970</v>
          </cell>
        </row>
        <row r="6313">
          <cell r="B6313" t="str">
            <v>AL.52610</v>
          </cell>
          <cell r="C6313" t="str">
            <v>Phun vaåy gia coá maùi ñaù taluy baèng maùy phun vaåy, d lôùp vöõa 2cm</v>
          </cell>
          <cell r="D6313" t="str">
            <v>100m²</v>
          </cell>
          <cell r="E6313">
            <v>1</v>
          </cell>
          <cell r="F6313">
            <v>1047660</v>
          </cell>
          <cell r="G6313">
            <v>149975</v>
          </cell>
          <cell r="H6313">
            <v>854857</v>
          </cell>
        </row>
        <row r="6314">
          <cell r="B6314" t="str">
            <v>AL.52620</v>
          </cell>
          <cell r="C6314" t="str">
            <v>Phun vaåy gia coá maùi ñaù taluy baèng maùy phun vaåy, d lôùp vöõa 3cm</v>
          </cell>
          <cell r="D6314" t="str">
            <v>100m²</v>
          </cell>
          <cell r="E6314">
            <v>1</v>
          </cell>
          <cell r="F6314">
            <v>1396880</v>
          </cell>
          <cell r="G6314">
            <v>165761</v>
          </cell>
          <cell r="H6314">
            <v>1118050</v>
          </cell>
        </row>
        <row r="6315">
          <cell r="B6315" t="str">
            <v>AL.52630</v>
          </cell>
          <cell r="C6315" t="str">
            <v>Phun vaåy gia coá maùi ñaù taluy baèng maùy phun vaåy, d lôùp vöõa 5cm</v>
          </cell>
          <cell r="D6315" t="str">
            <v>100m²</v>
          </cell>
          <cell r="E6315">
            <v>1</v>
          </cell>
          <cell r="F6315">
            <v>2095320</v>
          </cell>
          <cell r="G6315">
            <v>193388</v>
          </cell>
          <cell r="H6315">
            <v>1643130</v>
          </cell>
        </row>
        <row r="6316">
          <cell r="B6316" t="str">
            <v>AL.52640</v>
          </cell>
          <cell r="C6316" t="str">
            <v>Phun vaåy gia coá maùi ñaù taluy baèng maùy phun vaåy, d lôùp vöõa 7cm</v>
          </cell>
          <cell r="D6316" t="str">
            <v>100m²</v>
          </cell>
          <cell r="E6316">
            <v>1</v>
          </cell>
          <cell r="F6316">
            <v>2793760</v>
          </cell>
          <cell r="G6316">
            <v>224962</v>
          </cell>
          <cell r="H6316">
            <v>2168200</v>
          </cell>
        </row>
        <row r="6317">
          <cell r="B6317" t="str">
            <v>AL.52650</v>
          </cell>
          <cell r="C6317" t="str">
            <v>Phun vaåy gia coá maùi ñaù taluy baèng maùy phun vaåy, d lôùp vöõa 10cm</v>
          </cell>
          <cell r="D6317" t="str">
            <v>100m²</v>
          </cell>
          <cell r="E6317">
            <v>1</v>
          </cell>
          <cell r="F6317">
            <v>3841420</v>
          </cell>
          <cell r="G6317">
            <v>267784</v>
          </cell>
          <cell r="H6317">
            <v>2955140</v>
          </cell>
        </row>
        <row r="6318">
          <cell r="B6318" t="str">
            <v>AL.54110</v>
          </cell>
          <cell r="C6318" t="str">
            <v>Hoaøn thieän neàn haàm, neàn ñaù tröôùc khi ñoå BT, ñuïc caïy doïn neàn haàm baèng buùa caên</v>
          </cell>
          <cell r="D6318" t="str">
            <v>m²</v>
          </cell>
          <cell r="E6318">
            <v>1</v>
          </cell>
          <cell r="G6318">
            <v>93952</v>
          </cell>
          <cell r="H6318">
            <v>14143</v>
          </cell>
        </row>
        <row r="6319">
          <cell r="B6319" t="str">
            <v>AL.54210</v>
          </cell>
          <cell r="C6319" t="str">
            <v>Hoaøn thieän neàn haàm, neàn ñaù tröôùc khi ñoå BT, ñaøo phaù, caäy doïn lôùp ñaù tieáp giaùp neàn moùng, ñaù caáp I, II</v>
          </cell>
          <cell r="D6319" t="str">
            <v>m²</v>
          </cell>
          <cell r="E6319">
            <v>1</v>
          </cell>
          <cell r="G6319">
            <v>203207</v>
          </cell>
          <cell r="H6319">
            <v>225368</v>
          </cell>
        </row>
        <row r="6320">
          <cell r="B6320" t="str">
            <v>AL.54220</v>
          </cell>
          <cell r="C6320" t="str">
            <v>Hoaøn thieän neàn haàm, neàn ñaù tröôùc khi ñoå BT, ñaøo phaù, caäy doïn lôùp ñaù tieáp giaùp neàn moùng, ñaù caáp III, IV</v>
          </cell>
          <cell r="D6320" t="str">
            <v>m²</v>
          </cell>
          <cell r="E6320">
            <v>1</v>
          </cell>
          <cell r="G6320">
            <v>151768</v>
          </cell>
          <cell r="H6320">
            <v>170330</v>
          </cell>
        </row>
        <row r="6321">
          <cell r="B6321" t="str">
            <v>AL.54310</v>
          </cell>
          <cell r="C6321" t="str">
            <v>Hoaøn thieän neàn haàm, neàn ñaù tröôùc khi ñoå BT, veä sinh neàn ñaù</v>
          </cell>
          <cell r="D6321" t="str">
            <v>m²</v>
          </cell>
          <cell r="E6321">
            <v>1</v>
          </cell>
          <cell r="G6321">
            <v>6377</v>
          </cell>
          <cell r="H6321">
            <v>3253</v>
          </cell>
        </row>
        <row r="6322">
          <cell r="C6322" t="str">
            <v/>
          </cell>
        </row>
        <row r="6324">
          <cell r="B6324" t="str">
            <v>BA.12101</v>
          </cell>
          <cell r="C6324" t="str">
            <v>Laép ñaët maùy ñieàu hoaø 1 cuïc</v>
          </cell>
          <cell r="D6324" t="str">
            <v>maùy</v>
          </cell>
          <cell r="E6324">
            <v>1</v>
          </cell>
          <cell r="F6324">
            <v>77250</v>
          </cell>
          <cell r="G6324">
            <v>41887</v>
          </cell>
          <cell r="H6324">
            <v>4091</v>
          </cell>
        </row>
        <row r="6325">
          <cell r="B6325" t="str">
            <v>BA.12201</v>
          </cell>
          <cell r="C6325" t="str">
            <v>Laép ñaët maùy ñieàu hoaø 2 cuïc treo töôøng</v>
          </cell>
          <cell r="D6325" t="str">
            <v>maùy</v>
          </cell>
          <cell r="E6325">
            <v>1</v>
          </cell>
          <cell r="F6325">
            <v>47250</v>
          </cell>
          <cell r="G6325">
            <v>50264</v>
          </cell>
          <cell r="H6325">
            <v>12273</v>
          </cell>
        </row>
        <row r="6326">
          <cell r="B6326" t="str">
            <v>BA.12202</v>
          </cell>
          <cell r="C6326" t="str">
            <v>Laép ñaët maùy ñieàu hoaø 2 cuïc oáp traàn</v>
          </cell>
          <cell r="D6326" t="str">
            <v>maùy</v>
          </cell>
          <cell r="E6326">
            <v>1</v>
          </cell>
          <cell r="F6326">
            <v>47250</v>
          </cell>
          <cell r="G6326">
            <v>65344</v>
          </cell>
          <cell r="H6326">
            <v>13500</v>
          </cell>
        </row>
        <row r="6327">
          <cell r="B6327" t="str">
            <v>BA.12203</v>
          </cell>
          <cell r="C6327" t="str">
            <v>Laép ñaët maùy ñieàu hoaø aâm traàn</v>
          </cell>
          <cell r="D6327" t="str">
            <v>maùy</v>
          </cell>
          <cell r="E6327">
            <v>1</v>
          </cell>
          <cell r="F6327">
            <v>47250</v>
          </cell>
          <cell r="G6327">
            <v>85031</v>
          </cell>
          <cell r="H6327">
            <v>14728</v>
          </cell>
        </row>
        <row r="6328">
          <cell r="B6328" t="str">
            <v>BA.12204</v>
          </cell>
          <cell r="C6328" t="str">
            <v>Laép ñaët maùy ñieàu hoaø tuû ñöùng</v>
          </cell>
          <cell r="D6328" t="str">
            <v>maùy</v>
          </cell>
          <cell r="E6328">
            <v>1</v>
          </cell>
          <cell r="F6328">
            <v>47250</v>
          </cell>
          <cell r="G6328">
            <v>110582</v>
          </cell>
          <cell r="H6328">
            <v>16364</v>
          </cell>
        </row>
        <row r="6329">
          <cell r="B6329" t="str">
            <v>BA.13101</v>
          </cell>
          <cell r="C6329" t="str">
            <v>Laép ñaët caùc loaïi ñeøn thöôøng coù chao chuïp</v>
          </cell>
          <cell r="D6329" t="str">
            <v>boä</v>
          </cell>
          <cell r="E6329">
            <v>1</v>
          </cell>
          <cell r="F6329">
            <v>34650</v>
          </cell>
          <cell r="G6329">
            <v>5445</v>
          </cell>
          <cell r="H6329">
            <v>0</v>
          </cell>
        </row>
        <row r="6330">
          <cell r="B6330" t="str">
            <v>BA.13102</v>
          </cell>
          <cell r="C6330" t="str">
            <v>Laép ñaët caùc loaïi ñeøn saùt traàn coù chao chuïp</v>
          </cell>
          <cell r="D6330" t="str">
            <v>boä</v>
          </cell>
          <cell r="E6330">
            <v>1</v>
          </cell>
          <cell r="F6330">
            <v>60900</v>
          </cell>
          <cell r="G6330">
            <v>6283</v>
          </cell>
          <cell r="H6330">
            <v>0</v>
          </cell>
        </row>
        <row r="6331">
          <cell r="B6331" t="str">
            <v>BA.13103</v>
          </cell>
          <cell r="C6331" t="str">
            <v>Laép ñaët caùc loaïi ñeøn choáng noå coù chao chuïp</v>
          </cell>
          <cell r="D6331" t="str">
            <v>boä</v>
          </cell>
          <cell r="E6331">
            <v>1</v>
          </cell>
          <cell r="F6331">
            <v>87150</v>
          </cell>
          <cell r="G6331">
            <v>8796</v>
          </cell>
          <cell r="H6331">
            <v>0</v>
          </cell>
        </row>
        <row r="6332">
          <cell r="B6332" t="str">
            <v>BA.13104</v>
          </cell>
          <cell r="C6332" t="str">
            <v>Laép ñaët caùc loaïi ñeøn choáng aåm coù chao chuïp</v>
          </cell>
          <cell r="D6332" t="str">
            <v>boä</v>
          </cell>
          <cell r="E6332">
            <v>1</v>
          </cell>
          <cell r="F6332">
            <v>66150</v>
          </cell>
          <cell r="G6332">
            <v>7959</v>
          </cell>
          <cell r="H6332">
            <v>0</v>
          </cell>
        </row>
        <row r="6333">
          <cell r="B6333" t="str">
            <v>BA.13404</v>
          </cell>
          <cell r="C6333" t="str">
            <v>Laép ñaët ñeøn oáng daøi 1,5m, loaïi hoäp ñeøn 4 boùng</v>
          </cell>
          <cell r="D6333" t="str">
            <v>boä</v>
          </cell>
          <cell r="E6333">
            <v>1</v>
          </cell>
          <cell r="F6333">
            <v>417075</v>
          </cell>
          <cell r="G6333">
            <v>30159</v>
          </cell>
          <cell r="H6333">
            <v>0</v>
          </cell>
        </row>
        <row r="6334">
          <cell r="B6334" t="str">
            <v>BA.13501</v>
          </cell>
          <cell r="C6334" t="str">
            <v>Laép ñaët ñeøn chuøm 3 boùng</v>
          </cell>
          <cell r="D6334" t="str">
            <v>boä</v>
          </cell>
          <cell r="E6334">
            <v>1</v>
          </cell>
          <cell r="F6334">
            <v>250250</v>
          </cell>
          <cell r="G6334">
            <v>10472</v>
          </cell>
          <cell r="H6334">
            <v>0</v>
          </cell>
        </row>
        <row r="6335">
          <cell r="B6335" t="str">
            <v>BA.13502</v>
          </cell>
          <cell r="C6335" t="str">
            <v>Laép ñaët ñeøn chuøm 5 boùng</v>
          </cell>
          <cell r="D6335" t="str">
            <v>boä</v>
          </cell>
          <cell r="E6335">
            <v>1</v>
          </cell>
          <cell r="F6335">
            <v>500500</v>
          </cell>
          <cell r="G6335">
            <v>10472</v>
          </cell>
          <cell r="H6335">
            <v>0</v>
          </cell>
        </row>
        <row r="6336">
          <cell r="B6336" t="str">
            <v>BA.13503</v>
          </cell>
          <cell r="C6336" t="str">
            <v>Laép ñaët ñeøn chuøm 10 boùng</v>
          </cell>
          <cell r="D6336" t="str">
            <v>boä</v>
          </cell>
          <cell r="E6336">
            <v>1</v>
          </cell>
          <cell r="F6336">
            <v>900450</v>
          </cell>
          <cell r="G6336">
            <v>12566</v>
          </cell>
          <cell r="H6336">
            <v>0</v>
          </cell>
        </row>
        <row r="6337">
          <cell r="B6337" t="str">
            <v>BA.13504</v>
          </cell>
          <cell r="C6337" t="str">
            <v>Laép ñaët ñeøn chuøm &gt;10 boùng</v>
          </cell>
          <cell r="D6337" t="str">
            <v>boä</v>
          </cell>
          <cell r="E6337">
            <v>1</v>
          </cell>
          <cell r="F6337">
            <v>1300390</v>
          </cell>
          <cell r="G6337">
            <v>13823</v>
          </cell>
          <cell r="H6337">
            <v>0</v>
          </cell>
        </row>
        <row r="6338">
          <cell r="B6338" t="str">
            <v>BA.13601</v>
          </cell>
          <cell r="C6338" t="str">
            <v>Laép ñaët ñeøn töôøng kieåu aùnh saùng haét</v>
          </cell>
          <cell r="D6338" t="str">
            <v>boä</v>
          </cell>
          <cell r="E6338">
            <v>1</v>
          </cell>
          <cell r="F6338">
            <v>103000</v>
          </cell>
          <cell r="G6338">
            <v>7540</v>
          </cell>
          <cell r="H6338">
            <v>0</v>
          </cell>
        </row>
        <row r="6339">
          <cell r="B6339" t="str">
            <v>BA.13602</v>
          </cell>
          <cell r="C6339" t="str">
            <v>Laép ñaët ñeøn ñuõa</v>
          </cell>
          <cell r="D6339" t="str">
            <v>boä</v>
          </cell>
          <cell r="E6339">
            <v>1</v>
          </cell>
          <cell r="F6339">
            <v>257500</v>
          </cell>
          <cell r="G6339">
            <v>8377</v>
          </cell>
          <cell r="H6339">
            <v>0</v>
          </cell>
        </row>
        <row r="6340">
          <cell r="B6340" t="str">
            <v>BA.13603</v>
          </cell>
          <cell r="C6340" t="str">
            <v>Laép ñaët ñeøn coå coø</v>
          </cell>
          <cell r="D6340" t="str">
            <v>boä</v>
          </cell>
          <cell r="E6340">
            <v>1</v>
          </cell>
          <cell r="F6340">
            <v>41200</v>
          </cell>
          <cell r="G6340">
            <v>6702</v>
          </cell>
          <cell r="H6340">
            <v>0</v>
          </cell>
        </row>
        <row r="6341">
          <cell r="B6341" t="str">
            <v>BA.13604</v>
          </cell>
          <cell r="C6341" t="str">
            <v>Laép ñaët ñeøn trang trí noåi</v>
          </cell>
          <cell r="D6341" t="str">
            <v>boä</v>
          </cell>
          <cell r="E6341">
            <v>1</v>
          </cell>
          <cell r="F6341">
            <v>51500</v>
          </cell>
          <cell r="G6341">
            <v>5026</v>
          </cell>
          <cell r="H6341">
            <v>0</v>
          </cell>
        </row>
        <row r="6342">
          <cell r="B6342" t="str">
            <v>BA.13605</v>
          </cell>
          <cell r="C6342" t="str">
            <v>Laép ñaët ñeøn trang trí aâm traàn</v>
          </cell>
          <cell r="D6342" t="str">
            <v>boä</v>
          </cell>
          <cell r="E6342">
            <v>1</v>
          </cell>
          <cell r="F6342">
            <v>77250</v>
          </cell>
          <cell r="G6342">
            <v>6283</v>
          </cell>
          <cell r="H6342">
            <v>0</v>
          </cell>
        </row>
        <row r="6343">
          <cell r="B6343" t="str">
            <v>BA.15101</v>
          </cell>
          <cell r="C6343" t="str">
            <v>Laép ñaët oáng söù, oáng nhöïa luoàn qua töôøng gaïch, chieàu daøi oáng &lt;=150</v>
          </cell>
          <cell r="D6343" t="str">
            <v>caùi</v>
          </cell>
          <cell r="E6343">
            <v>1</v>
          </cell>
          <cell r="F6343">
            <v>2142</v>
          </cell>
          <cell r="G6343">
            <v>12147</v>
          </cell>
          <cell r="H6343">
            <v>0</v>
          </cell>
        </row>
        <row r="6344">
          <cell r="B6344" t="str">
            <v>BA.15102</v>
          </cell>
          <cell r="C6344" t="str">
            <v>Laép ñaët oáng söù, oáng nhöïa luoàn qua töôøng BT, chieàu daøi oáng &lt;=150</v>
          </cell>
          <cell r="D6344" t="str">
            <v>caùi</v>
          </cell>
          <cell r="E6344">
            <v>1</v>
          </cell>
          <cell r="F6344">
            <v>2142</v>
          </cell>
          <cell r="G6344">
            <v>17174</v>
          </cell>
          <cell r="H6344">
            <v>0</v>
          </cell>
        </row>
        <row r="6345">
          <cell r="B6345" t="str">
            <v>BA.15103</v>
          </cell>
          <cell r="C6345" t="str">
            <v>Laép ñaët oáng söù, oáng nhöïa luoàn qua töôøng gaïch, chieàu daøi oáng &lt;=250</v>
          </cell>
          <cell r="D6345" t="str">
            <v>caùi</v>
          </cell>
          <cell r="E6345">
            <v>1</v>
          </cell>
          <cell r="F6345">
            <v>4284</v>
          </cell>
          <cell r="G6345">
            <v>17174</v>
          </cell>
          <cell r="H6345">
            <v>0</v>
          </cell>
        </row>
        <row r="6346">
          <cell r="B6346" t="str">
            <v>BA.15104</v>
          </cell>
          <cell r="C6346" t="str">
            <v>Laép ñaët oáng söù, oáng nhöïa luoàn qua töôøng BT, chieàu daøi oáng &lt;=250</v>
          </cell>
          <cell r="D6346" t="str">
            <v>caùi</v>
          </cell>
          <cell r="E6346">
            <v>1</v>
          </cell>
          <cell r="F6346">
            <v>4284</v>
          </cell>
          <cell r="G6346">
            <v>20106</v>
          </cell>
          <cell r="H6346">
            <v>0</v>
          </cell>
        </row>
        <row r="6347">
          <cell r="B6347" t="str">
            <v>BA.15105</v>
          </cell>
          <cell r="C6347" t="str">
            <v>Laép ñaët oáng söù, oáng nhöïa luoàn qua töôøng gaïch, chieàu daøi oáng &lt;=350</v>
          </cell>
          <cell r="D6347" t="str">
            <v>caùi</v>
          </cell>
          <cell r="E6347">
            <v>1</v>
          </cell>
          <cell r="F6347">
            <v>5355</v>
          </cell>
          <cell r="G6347">
            <v>20106</v>
          </cell>
          <cell r="H6347">
            <v>0</v>
          </cell>
        </row>
        <row r="6348">
          <cell r="B6348" t="str">
            <v>BA.15106</v>
          </cell>
          <cell r="C6348" t="str">
            <v>Laép ñaët oáng söù, oáng nhöïa luoàn qua töôøng BT, chieàu daøi oáng &lt;=350</v>
          </cell>
          <cell r="D6348" t="str">
            <v>caùi</v>
          </cell>
          <cell r="E6348">
            <v>1</v>
          </cell>
          <cell r="F6348">
            <v>5355</v>
          </cell>
          <cell r="G6348">
            <v>23876</v>
          </cell>
          <cell r="H6348">
            <v>0</v>
          </cell>
        </row>
        <row r="6349">
          <cell r="B6349" t="str">
            <v>BA.15201</v>
          </cell>
          <cell r="C6349" t="str">
            <v>Laép ñaët söù caùc loaïi</v>
          </cell>
          <cell r="D6349" t="str">
            <v>söù</v>
          </cell>
          <cell r="E6349">
            <v>1</v>
          </cell>
          <cell r="F6349">
            <v>1050</v>
          </cell>
          <cell r="G6349">
            <v>2513</v>
          </cell>
          <cell r="H6349">
            <v>0</v>
          </cell>
        </row>
        <row r="6350">
          <cell r="B6350" t="str">
            <v>BA.15202</v>
          </cell>
          <cell r="C6350" t="str">
            <v>Laép ñaët söù tai meøo</v>
          </cell>
          <cell r="D6350" t="str">
            <v>söù</v>
          </cell>
          <cell r="E6350">
            <v>1</v>
          </cell>
          <cell r="F6350">
            <v>1575</v>
          </cell>
          <cell r="G6350">
            <v>2932</v>
          </cell>
          <cell r="H6350">
            <v>0</v>
          </cell>
        </row>
        <row r="6351">
          <cell r="B6351" t="str">
            <v>BA.15203</v>
          </cell>
          <cell r="C6351" t="str">
            <v>Laép ñaët boä söù - 2 söù</v>
          </cell>
          <cell r="D6351" t="str">
            <v>söù</v>
          </cell>
          <cell r="E6351">
            <v>1</v>
          </cell>
          <cell r="F6351">
            <v>28350</v>
          </cell>
          <cell r="G6351">
            <v>11728</v>
          </cell>
          <cell r="H6351">
            <v>0</v>
          </cell>
        </row>
        <row r="6352">
          <cell r="B6352" t="str">
            <v>BA.15204</v>
          </cell>
          <cell r="C6352" t="str">
            <v>Laép ñaët boä söù - 3 söù</v>
          </cell>
          <cell r="D6352" t="str">
            <v>söù</v>
          </cell>
          <cell r="E6352">
            <v>1</v>
          </cell>
          <cell r="F6352">
            <v>36750</v>
          </cell>
          <cell r="G6352">
            <v>16336</v>
          </cell>
          <cell r="H6352">
            <v>0</v>
          </cell>
        </row>
        <row r="6353">
          <cell r="B6353" t="str">
            <v>BA.15205</v>
          </cell>
          <cell r="C6353" t="str">
            <v>Laép ñaët boä söù - 4 söù</v>
          </cell>
          <cell r="D6353" t="str">
            <v>söù</v>
          </cell>
          <cell r="E6353">
            <v>1</v>
          </cell>
          <cell r="F6353">
            <v>49350</v>
          </cell>
          <cell r="G6353">
            <v>23038</v>
          </cell>
          <cell r="H6353">
            <v>0</v>
          </cell>
        </row>
        <row r="6354">
          <cell r="B6354" t="str">
            <v>BA.15301</v>
          </cell>
          <cell r="C6354" t="str">
            <v>Laép ñaët puli söù keïp leân töôøng</v>
          </cell>
          <cell r="D6354" t="str">
            <v>caùi</v>
          </cell>
          <cell r="E6354">
            <v>1</v>
          </cell>
          <cell r="F6354">
            <v>1545</v>
          </cell>
          <cell r="G6354">
            <v>1215</v>
          </cell>
          <cell r="H6354">
            <v>409</v>
          </cell>
        </row>
        <row r="6355">
          <cell r="B6355" t="str">
            <v>BA.15302</v>
          </cell>
          <cell r="C6355" t="str">
            <v>Laép ñaët puli söù keïp leân traàn</v>
          </cell>
          <cell r="D6355" t="str">
            <v>caùi</v>
          </cell>
          <cell r="E6355">
            <v>1</v>
          </cell>
          <cell r="F6355">
            <v>1545</v>
          </cell>
          <cell r="G6355">
            <v>1550</v>
          </cell>
          <cell r="H6355">
            <v>614</v>
          </cell>
        </row>
        <row r="6356">
          <cell r="B6356" t="str">
            <v>BA.15303</v>
          </cell>
          <cell r="C6356" t="str">
            <v>Laép ñaët puli &lt;=30x30 leân töôøng</v>
          </cell>
          <cell r="E6356">
            <v>1</v>
          </cell>
          <cell r="F6356">
            <v>1545</v>
          </cell>
          <cell r="G6356">
            <v>1592</v>
          </cell>
          <cell r="H6356">
            <v>409</v>
          </cell>
        </row>
        <row r="6357">
          <cell r="B6357" t="str">
            <v>BA.15304</v>
          </cell>
          <cell r="C6357" t="str">
            <v>Laép ñaët puli &lt;=30x30 leân traàn</v>
          </cell>
          <cell r="D6357" t="str">
            <v>caùi</v>
          </cell>
          <cell r="E6357">
            <v>1</v>
          </cell>
          <cell r="F6357">
            <v>1545</v>
          </cell>
          <cell r="G6357">
            <v>1759</v>
          </cell>
          <cell r="H6357">
            <v>614</v>
          </cell>
        </row>
        <row r="6358">
          <cell r="B6358" t="str">
            <v>BA.15305</v>
          </cell>
          <cell r="C6358" t="str">
            <v>Laép ñaët puli &gt;35x35 leân töôøng</v>
          </cell>
          <cell r="D6358" t="str">
            <v>caùi</v>
          </cell>
          <cell r="E6358">
            <v>1</v>
          </cell>
          <cell r="F6358">
            <v>2060</v>
          </cell>
          <cell r="G6358">
            <v>2681</v>
          </cell>
          <cell r="H6358">
            <v>409</v>
          </cell>
        </row>
        <row r="6359">
          <cell r="B6359" t="str">
            <v>BA.15306</v>
          </cell>
          <cell r="C6359" t="str">
            <v>Laép ñaët puli &gt;35x35 leân traàn</v>
          </cell>
          <cell r="D6359" t="str">
            <v>caùi</v>
          </cell>
          <cell r="E6359">
            <v>1</v>
          </cell>
          <cell r="F6359">
            <v>2060</v>
          </cell>
          <cell r="G6359">
            <v>2765</v>
          </cell>
          <cell r="H6359">
            <v>614</v>
          </cell>
        </row>
        <row r="6360">
          <cell r="B6360" t="str">
            <v>BA.15401</v>
          </cell>
          <cell r="C6360" t="str">
            <v>Laép ñaët caùc loaïi hoäp kích thöôùc &lt;=40x50</v>
          </cell>
          <cell r="D6360" t="str">
            <v>hoäp</v>
          </cell>
          <cell r="E6360">
            <v>1</v>
          </cell>
          <cell r="F6360">
            <v>1050</v>
          </cell>
          <cell r="G6360">
            <v>15917</v>
          </cell>
          <cell r="H6360">
            <v>818</v>
          </cell>
        </row>
        <row r="6361">
          <cell r="B6361" t="str">
            <v>BA.15402</v>
          </cell>
          <cell r="C6361" t="str">
            <v>Laép ñaët caùc loaïi hoäp kích thöôùc &lt;=40x60</v>
          </cell>
          <cell r="D6361" t="str">
            <v>hoäp</v>
          </cell>
          <cell r="E6361">
            <v>1</v>
          </cell>
          <cell r="F6361">
            <v>1050</v>
          </cell>
          <cell r="G6361">
            <v>15917</v>
          </cell>
          <cell r="H6361">
            <v>818</v>
          </cell>
        </row>
        <row r="6362">
          <cell r="B6362" t="str">
            <v>BA.15403</v>
          </cell>
          <cell r="C6362" t="str">
            <v>Laép ñaët caùc loaïi hoäp kích thöôùc &lt;=60x60</v>
          </cell>
          <cell r="D6362" t="str">
            <v>hoäp</v>
          </cell>
          <cell r="E6362">
            <v>1</v>
          </cell>
          <cell r="F6362">
            <v>1260</v>
          </cell>
          <cell r="G6362">
            <v>15917</v>
          </cell>
          <cell r="H6362">
            <v>818</v>
          </cell>
        </row>
        <row r="6363">
          <cell r="B6363" t="str">
            <v>BA.15404</v>
          </cell>
          <cell r="C6363" t="str">
            <v>Laép ñaët caùc loaïi hoäp kích thöôùc &lt;=50x80</v>
          </cell>
          <cell r="D6363" t="str">
            <v>hoäp</v>
          </cell>
          <cell r="E6363">
            <v>1</v>
          </cell>
          <cell r="F6363">
            <v>1575</v>
          </cell>
          <cell r="G6363">
            <v>16755</v>
          </cell>
          <cell r="H6363">
            <v>818</v>
          </cell>
        </row>
        <row r="6364">
          <cell r="B6364" t="str">
            <v>BA.15405</v>
          </cell>
          <cell r="C6364" t="str">
            <v>Laép ñaët caùc loaïi hoäp kích thöôùc &lt;=60x80</v>
          </cell>
          <cell r="D6364" t="str">
            <v>hoäp</v>
          </cell>
          <cell r="E6364">
            <v>1</v>
          </cell>
          <cell r="F6364">
            <v>1890</v>
          </cell>
          <cell r="G6364">
            <v>16755</v>
          </cell>
          <cell r="H6364">
            <v>818</v>
          </cell>
        </row>
        <row r="6365">
          <cell r="B6365" t="str">
            <v>BA.15406</v>
          </cell>
          <cell r="C6365" t="str">
            <v>Laép ñaët caùc loaïi hoäp kích thöôùc &lt;=100x100</v>
          </cell>
          <cell r="D6365" t="str">
            <v>hoäp</v>
          </cell>
          <cell r="E6365">
            <v>1</v>
          </cell>
          <cell r="F6365">
            <v>2100</v>
          </cell>
          <cell r="G6365">
            <v>17593</v>
          </cell>
          <cell r="H6365">
            <v>818</v>
          </cell>
        </row>
        <row r="6366">
          <cell r="B6366" t="str">
            <v>BA.15407</v>
          </cell>
          <cell r="C6366" t="str">
            <v>Laép ñaët caùc loaïi hoäp kích thöôùc &lt;=150x150</v>
          </cell>
          <cell r="D6366" t="str">
            <v>hoäp</v>
          </cell>
          <cell r="E6366">
            <v>1</v>
          </cell>
          <cell r="F6366">
            <v>2625</v>
          </cell>
          <cell r="G6366">
            <v>18849</v>
          </cell>
          <cell r="H6366">
            <v>818</v>
          </cell>
        </row>
        <row r="6367">
          <cell r="B6367" t="str">
            <v>BA.15408</v>
          </cell>
          <cell r="C6367" t="str">
            <v>Laép ñaët caùc loaïi hoäp kích thöôùc &lt;=150x200</v>
          </cell>
          <cell r="D6367" t="str">
            <v>hoäp</v>
          </cell>
          <cell r="E6367">
            <v>1</v>
          </cell>
          <cell r="F6367">
            <v>2940</v>
          </cell>
          <cell r="G6367">
            <v>18849</v>
          </cell>
          <cell r="H6367">
            <v>818</v>
          </cell>
        </row>
        <row r="6368">
          <cell r="B6368" t="str">
            <v>BA.15409</v>
          </cell>
          <cell r="C6368" t="str">
            <v>Laép ñaët caùc loaïi hoäp kích thöôùc &lt;=200x200</v>
          </cell>
          <cell r="D6368" t="str">
            <v>hoäp</v>
          </cell>
          <cell r="E6368">
            <v>1</v>
          </cell>
          <cell r="F6368">
            <v>4200</v>
          </cell>
          <cell r="G6368">
            <v>22619</v>
          </cell>
          <cell r="H6368">
            <v>818</v>
          </cell>
        </row>
        <row r="6369">
          <cell r="B6369" t="str">
            <v>BA.15410</v>
          </cell>
          <cell r="C6369" t="str">
            <v>Laép ñaët caùc loaïi hoäp kích thöôùc &lt;=250x200</v>
          </cell>
          <cell r="D6369" t="str">
            <v>hoäp</v>
          </cell>
          <cell r="E6369">
            <v>1</v>
          </cell>
          <cell r="F6369">
            <v>4725</v>
          </cell>
          <cell r="G6369">
            <v>22619</v>
          </cell>
          <cell r="H6369">
            <v>818</v>
          </cell>
        </row>
        <row r="6370">
          <cell r="B6370" t="str">
            <v>BA.15411</v>
          </cell>
          <cell r="C6370" t="str">
            <v>Laép ñaët caùc loaïi hoäp kích thöôùc &lt;=300x300</v>
          </cell>
          <cell r="D6370" t="str">
            <v>hoäp</v>
          </cell>
          <cell r="E6370">
            <v>1</v>
          </cell>
          <cell r="F6370">
            <v>5250</v>
          </cell>
          <cell r="G6370">
            <v>25132</v>
          </cell>
          <cell r="H6370">
            <v>818</v>
          </cell>
        </row>
        <row r="6371">
          <cell r="B6371" t="str">
            <v>BA.15412</v>
          </cell>
          <cell r="C6371" t="str">
            <v>Laép ñaët caùc loaïi hoäp kích thöôùc &lt;=300x400</v>
          </cell>
          <cell r="D6371" t="str">
            <v>hoäp</v>
          </cell>
          <cell r="E6371">
            <v>1</v>
          </cell>
          <cell r="F6371">
            <v>5775</v>
          </cell>
          <cell r="G6371">
            <v>27227</v>
          </cell>
          <cell r="H6371">
            <v>818</v>
          </cell>
        </row>
        <row r="6372">
          <cell r="B6372" t="str">
            <v>BA.15413</v>
          </cell>
          <cell r="C6372" t="str">
            <v>Laép ñaët caùc loaïi hoäp kích thöôùc &lt;=400x400</v>
          </cell>
          <cell r="D6372" t="str">
            <v>hoäp</v>
          </cell>
          <cell r="E6372">
            <v>1</v>
          </cell>
          <cell r="F6372">
            <v>7350</v>
          </cell>
          <cell r="G6372">
            <v>27227</v>
          </cell>
          <cell r="H6372">
            <v>818</v>
          </cell>
        </row>
        <row r="6373">
          <cell r="B6373" t="str">
            <v>BA.16101</v>
          </cell>
          <cell r="C6373" t="str">
            <v>Laép ñaët daây ñôn 1x0,3mm²</v>
          </cell>
          <cell r="D6373" t="str">
            <v>m</v>
          </cell>
          <cell r="E6373">
            <v>1</v>
          </cell>
          <cell r="F6373">
            <v>851</v>
          </cell>
          <cell r="G6373">
            <v>838</v>
          </cell>
          <cell r="H6373">
            <v>0</v>
          </cell>
        </row>
        <row r="6374">
          <cell r="B6374" t="str">
            <v>BA.16102</v>
          </cell>
          <cell r="C6374" t="str">
            <v>Laép ñaët daây ñôn 1x,0,5mm²</v>
          </cell>
          <cell r="D6374" t="str">
            <v>m</v>
          </cell>
          <cell r="E6374">
            <v>1</v>
          </cell>
          <cell r="F6374">
            <v>893</v>
          </cell>
          <cell r="G6374">
            <v>838</v>
          </cell>
          <cell r="H6374">
            <v>0</v>
          </cell>
        </row>
        <row r="6375">
          <cell r="B6375" t="str">
            <v>BA.16103</v>
          </cell>
          <cell r="C6375" t="str">
            <v>Laép ñaët daây ñôn 1x0,7mm²</v>
          </cell>
          <cell r="D6375" t="str">
            <v>m</v>
          </cell>
          <cell r="E6375">
            <v>1</v>
          </cell>
          <cell r="F6375">
            <v>946</v>
          </cell>
          <cell r="G6375">
            <v>838</v>
          </cell>
          <cell r="H6375">
            <v>0</v>
          </cell>
        </row>
        <row r="6376">
          <cell r="B6376" t="str">
            <v>BA.16104</v>
          </cell>
          <cell r="C6376" t="str">
            <v>Laép ñaët daây ñôn 1x0,75mm²</v>
          </cell>
          <cell r="D6376" t="str">
            <v>m</v>
          </cell>
          <cell r="E6376">
            <v>1</v>
          </cell>
          <cell r="F6376">
            <v>998</v>
          </cell>
          <cell r="G6376">
            <v>1047</v>
          </cell>
          <cell r="H6376">
            <v>0</v>
          </cell>
        </row>
        <row r="6377">
          <cell r="B6377" t="str">
            <v>BA.16105</v>
          </cell>
          <cell r="C6377" t="str">
            <v>Laép ñaët daây ñôn 1x0,8mm²</v>
          </cell>
          <cell r="D6377" t="str">
            <v>m</v>
          </cell>
          <cell r="E6377">
            <v>1</v>
          </cell>
          <cell r="F6377">
            <v>1051</v>
          </cell>
          <cell r="G6377">
            <v>1047</v>
          </cell>
          <cell r="H6377">
            <v>0</v>
          </cell>
        </row>
        <row r="6378">
          <cell r="B6378" t="str">
            <v>BA.16106</v>
          </cell>
          <cell r="C6378" t="str">
            <v>Laép ñaët daây ñôn 1x1mm²</v>
          </cell>
          <cell r="D6378" t="str">
            <v>m</v>
          </cell>
          <cell r="E6378">
            <v>1</v>
          </cell>
          <cell r="F6378">
            <v>1208</v>
          </cell>
          <cell r="G6378">
            <v>1047</v>
          </cell>
          <cell r="H6378">
            <v>0</v>
          </cell>
        </row>
        <row r="6379">
          <cell r="B6379" t="str">
            <v>BA.16107</v>
          </cell>
          <cell r="C6379" t="str">
            <v>Laép ñaët daây ñôn 1x1,5mm²</v>
          </cell>
          <cell r="D6379" t="str">
            <v>m</v>
          </cell>
          <cell r="E6379">
            <v>1</v>
          </cell>
          <cell r="F6379">
            <v>1303</v>
          </cell>
          <cell r="G6379">
            <v>1257</v>
          </cell>
          <cell r="H6379">
            <v>0</v>
          </cell>
        </row>
        <row r="6380">
          <cell r="B6380" t="str">
            <v>BA.16108</v>
          </cell>
          <cell r="C6380" t="str">
            <v>Laép ñaët daây ñôn 1x2mm²</v>
          </cell>
          <cell r="D6380" t="str">
            <v>m</v>
          </cell>
          <cell r="E6380">
            <v>1</v>
          </cell>
          <cell r="F6380">
            <v>1576</v>
          </cell>
          <cell r="G6380">
            <v>1257</v>
          </cell>
          <cell r="H6380">
            <v>0</v>
          </cell>
        </row>
        <row r="6381">
          <cell r="B6381" t="str">
            <v>BA.16109</v>
          </cell>
          <cell r="C6381" t="str">
            <v>Laép ñaët daây ñôn 1x2,5mm²</v>
          </cell>
          <cell r="D6381" t="str">
            <v>m</v>
          </cell>
          <cell r="E6381">
            <v>1</v>
          </cell>
          <cell r="F6381">
            <v>1975</v>
          </cell>
          <cell r="G6381">
            <v>1257</v>
          </cell>
          <cell r="H6381">
            <v>0</v>
          </cell>
        </row>
        <row r="6382">
          <cell r="B6382" t="str">
            <v>BA.16110</v>
          </cell>
          <cell r="C6382" t="str">
            <v>Laép ñaët daây ñôn 1x3mm²</v>
          </cell>
          <cell r="D6382" t="str">
            <v>m</v>
          </cell>
          <cell r="E6382">
            <v>1</v>
          </cell>
          <cell r="F6382">
            <v>2101</v>
          </cell>
          <cell r="G6382">
            <v>1340</v>
          </cell>
          <cell r="H6382">
            <v>0</v>
          </cell>
        </row>
        <row r="6383">
          <cell r="B6383" t="str">
            <v>BA.16111</v>
          </cell>
          <cell r="C6383" t="str">
            <v>Laép ñaët daây ñôn 1x4mm²</v>
          </cell>
          <cell r="D6383" t="str">
            <v>m</v>
          </cell>
          <cell r="E6383">
            <v>1</v>
          </cell>
          <cell r="F6383">
            <v>2679</v>
          </cell>
          <cell r="G6383">
            <v>1466</v>
          </cell>
          <cell r="H6383">
            <v>0</v>
          </cell>
        </row>
        <row r="6384">
          <cell r="B6384" t="str">
            <v>BA.16112</v>
          </cell>
          <cell r="C6384" t="str">
            <v>Laép ñaët daây ñôn 1x6mm²</v>
          </cell>
          <cell r="D6384" t="str">
            <v>m</v>
          </cell>
          <cell r="E6384">
            <v>1</v>
          </cell>
          <cell r="F6384">
            <v>4045</v>
          </cell>
          <cell r="G6384">
            <v>1508</v>
          </cell>
          <cell r="H6384">
            <v>0</v>
          </cell>
        </row>
        <row r="6385">
          <cell r="B6385" t="str">
            <v>BA.16113</v>
          </cell>
          <cell r="C6385" t="str">
            <v>Laép ñaët daây ñôn 1x10mm²</v>
          </cell>
          <cell r="D6385" t="str">
            <v>m</v>
          </cell>
          <cell r="E6385">
            <v>1</v>
          </cell>
          <cell r="F6385">
            <v>6482</v>
          </cell>
          <cell r="G6385">
            <v>1592</v>
          </cell>
          <cell r="H6385">
            <v>0</v>
          </cell>
        </row>
        <row r="6386">
          <cell r="B6386" t="str">
            <v>BA.16114</v>
          </cell>
          <cell r="C6386" t="str">
            <v>Laép ñaët daây ñôn 1x16mm²</v>
          </cell>
          <cell r="D6386" t="str">
            <v>m</v>
          </cell>
          <cell r="E6386">
            <v>1</v>
          </cell>
          <cell r="F6386">
            <v>11126</v>
          </cell>
          <cell r="G6386">
            <v>1675</v>
          </cell>
          <cell r="H6386">
            <v>0</v>
          </cell>
        </row>
        <row r="6387">
          <cell r="B6387" t="str">
            <v>BA.16115</v>
          </cell>
          <cell r="C6387" t="str">
            <v>Laép ñaët daây ñôn 1x25mm²</v>
          </cell>
          <cell r="D6387" t="str">
            <v>m</v>
          </cell>
          <cell r="E6387">
            <v>1</v>
          </cell>
          <cell r="F6387">
            <v>15297</v>
          </cell>
          <cell r="G6387">
            <v>2094</v>
          </cell>
          <cell r="H6387">
            <v>0</v>
          </cell>
        </row>
        <row r="6388">
          <cell r="B6388" t="str">
            <v>BA.16201</v>
          </cell>
          <cell r="C6388" t="str">
            <v>Laép ñaët daây daãn 2 ruoät, tieát ñieän 2x0,5mm²</v>
          </cell>
          <cell r="D6388" t="str">
            <v>m</v>
          </cell>
          <cell r="E6388">
            <v>1</v>
          </cell>
          <cell r="F6388">
            <v>1061</v>
          </cell>
          <cell r="G6388">
            <v>1047</v>
          </cell>
          <cell r="H6388">
            <v>0</v>
          </cell>
        </row>
        <row r="6389">
          <cell r="B6389" t="str">
            <v>BA.16202</v>
          </cell>
          <cell r="C6389" t="str">
            <v>Laép ñaët daây daãn 2 ruoät, tieát ñieän 2x0,75mm²</v>
          </cell>
          <cell r="D6389" t="str">
            <v>m</v>
          </cell>
          <cell r="E6389">
            <v>1</v>
          </cell>
          <cell r="F6389">
            <v>1586</v>
          </cell>
          <cell r="G6389">
            <v>1257</v>
          </cell>
          <cell r="H6389">
            <v>0</v>
          </cell>
        </row>
        <row r="6390">
          <cell r="B6390" t="str">
            <v>BA.16203</v>
          </cell>
          <cell r="C6390" t="str">
            <v>Laép ñaët daây daãn 2 ruoät, tieát ñieän 2x1mm²</v>
          </cell>
          <cell r="D6390" t="str">
            <v>m</v>
          </cell>
          <cell r="E6390">
            <v>1</v>
          </cell>
          <cell r="F6390">
            <v>2122</v>
          </cell>
          <cell r="G6390">
            <v>1257</v>
          </cell>
          <cell r="H6390">
            <v>0</v>
          </cell>
        </row>
        <row r="6391">
          <cell r="B6391" t="str">
            <v>BA.16204</v>
          </cell>
          <cell r="C6391" t="str">
            <v>Laép ñaët daây daãn 2 ruoät, tieát ñieän 2x1,5mm²</v>
          </cell>
          <cell r="D6391" t="str">
            <v>m</v>
          </cell>
          <cell r="E6391">
            <v>1</v>
          </cell>
          <cell r="F6391">
            <v>2763</v>
          </cell>
          <cell r="G6391">
            <v>1340</v>
          </cell>
          <cell r="H6391">
            <v>0</v>
          </cell>
        </row>
        <row r="6392">
          <cell r="B6392" t="str">
            <v>BA.16205</v>
          </cell>
          <cell r="C6392" t="str">
            <v>Laép ñaët daây daãn 2 ruoät, tieát ñieän 2x2,5mm²</v>
          </cell>
          <cell r="D6392" t="str">
            <v>m</v>
          </cell>
          <cell r="E6392">
            <v>1</v>
          </cell>
          <cell r="F6392">
            <v>3887</v>
          </cell>
          <cell r="G6392">
            <v>1466</v>
          </cell>
          <cell r="H6392">
            <v>0</v>
          </cell>
        </row>
        <row r="6393">
          <cell r="B6393" t="str">
            <v>BA.16206</v>
          </cell>
          <cell r="C6393" t="str">
            <v>Laép ñaët daây daãn 2 ruoät, tieát ñieän 2x4mm²</v>
          </cell>
          <cell r="D6393" t="str">
            <v>m</v>
          </cell>
          <cell r="E6393">
            <v>1</v>
          </cell>
          <cell r="F6393">
            <v>5673</v>
          </cell>
          <cell r="G6393">
            <v>1508</v>
          </cell>
          <cell r="H6393">
            <v>0</v>
          </cell>
        </row>
        <row r="6394">
          <cell r="B6394" t="str">
            <v>BA.16207</v>
          </cell>
          <cell r="C6394" t="str">
            <v>Laép ñaët daây daãn 2 ruoät, tieát ñieän 2x6mm²</v>
          </cell>
          <cell r="D6394" t="str">
            <v>m</v>
          </cell>
          <cell r="E6394">
            <v>1</v>
          </cell>
          <cell r="F6394">
            <v>9245</v>
          </cell>
          <cell r="G6394">
            <v>1592</v>
          </cell>
          <cell r="H6394">
            <v>0</v>
          </cell>
        </row>
        <row r="6395">
          <cell r="B6395" t="str">
            <v>BA.16208</v>
          </cell>
          <cell r="C6395" t="str">
            <v>Laép ñaët daây daãn 2 ruoät, tieát ñieän 2x8mm²</v>
          </cell>
          <cell r="D6395" t="str">
            <v>m</v>
          </cell>
          <cell r="E6395">
            <v>1</v>
          </cell>
          <cell r="F6395">
            <v>12082</v>
          </cell>
          <cell r="G6395">
            <v>1675</v>
          </cell>
          <cell r="H6395">
            <v>0</v>
          </cell>
        </row>
        <row r="6396">
          <cell r="B6396" t="str">
            <v>BA.16209</v>
          </cell>
          <cell r="C6396" t="str">
            <v>Laép ñaët daây daãn 2 ruoät, tieát ñieän 2x10mm²</v>
          </cell>
          <cell r="D6396" t="str">
            <v>m</v>
          </cell>
          <cell r="E6396">
            <v>1</v>
          </cell>
          <cell r="F6396">
            <v>15812</v>
          </cell>
          <cell r="G6396">
            <v>1885</v>
          </cell>
          <cell r="H6396">
            <v>0</v>
          </cell>
        </row>
        <row r="6397">
          <cell r="B6397" t="str">
            <v>BA.16210</v>
          </cell>
          <cell r="C6397" t="str">
            <v>Laép ñaët daây daãn 2 ruoät, tieát ñieän 2x16mm²</v>
          </cell>
          <cell r="D6397" t="str">
            <v>m</v>
          </cell>
          <cell r="E6397">
            <v>1</v>
          </cell>
          <cell r="F6397">
            <v>21852</v>
          </cell>
          <cell r="G6397">
            <v>2178</v>
          </cell>
          <cell r="H6397">
            <v>0</v>
          </cell>
        </row>
        <row r="6398">
          <cell r="B6398" t="str">
            <v>BA.16211</v>
          </cell>
          <cell r="C6398" t="str">
            <v>Laép ñaët daây daãn 2 ruoät, tieát ñieän 2x25mm²</v>
          </cell>
          <cell r="D6398" t="str">
            <v>m</v>
          </cell>
          <cell r="E6398">
            <v>1</v>
          </cell>
          <cell r="F6398">
            <v>33619</v>
          </cell>
          <cell r="G6398">
            <v>2429</v>
          </cell>
          <cell r="H6398">
            <v>0</v>
          </cell>
        </row>
        <row r="6399">
          <cell r="B6399" t="str">
            <v>BA.16301</v>
          </cell>
          <cell r="C6399" t="str">
            <v>Laép ñaët daây daãn 3 ruoät, tieát dieän 3x0,5mm²</v>
          </cell>
          <cell r="D6399" t="str">
            <v>m</v>
          </cell>
          <cell r="E6399">
            <v>1</v>
          </cell>
          <cell r="F6399">
            <v>1265</v>
          </cell>
          <cell r="G6399">
            <v>1257</v>
          </cell>
          <cell r="H6399">
            <v>0</v>
          </cell>
        </row>
        <row r="6400">
          <cell r="B6400" t="str">
            <v>BA.16302</v>
          </cell>
          <cell r="C6400" t="str">
            <v>Laép ñaët daây daãn 3 ruoät, tieát dieän 3x0,75mm²</v>
          </cell>
          <cell r="D6400" t="str">
            <v>m</v>
          </cell>
          <cell r="E6400">
            <v>1</v>
          </cell>
          <cell r="F6400">
            <v>1903</v>
          </cell>
          <cell r="G6400">
            <v>1257</v>
          </cell>
          <cell r="H6400">
            <v>0</v>
          </cell>
        </row>
        <row r="6401">
          <cell r="B6401" t="str">
            <v>BA.16303</v>
          </cell>
          <cell r="C6401" t="str">
            <v>Laép ñaët daây daãn 3 ruoät, tieát dieän 3x1mm²</v>
          </cell>
          <cell r="D6401" t="str">
            <v>m</v>
          </cell>
          <cell r="E6401">
            <v>1</v>
          </cell>
          <cell r="F6401">
            <v>2561</v>
          </cell>
          <cell r="G6401">
            <v>1340</v>
          </cell>
          <cell r="H6401">
            <v>0</v>
          </cell>
        </row>
        <row r="6402">
          <cell r="B6402" t="str">
            <v>BA.16304</v>
          </cell>
          <cell r="C6402" t="str">
            <v>Laép ñaët daây daãn 3 ruoät, tieát dieän 3x1,75mm²</v>
          </cell>
          <cell r="D6402" t="str">
            <v>m</v>
          </cell>
          <cell r="E6402">
            <v>1</v>
          </cell>
          <cell r="F6402">
            <v>4454</v>
          </cell>
          <cell r="G6402">
            <v>1466</v>
          </cell>
          <cell r="H6402">
            <v>0</v>
          </cell>
        </row>
        <row r="6403">
          <cell r="B6403" t="str">
            <v>BA.16305</v>
          </cell>
          <cell r="C6403" t="str">
            <v>Laép ñaët daây daãn 3 ruoät, tieát dieän 3x2mm²</v>
          </cell>
          <cell r="D6403" t="str">
            <v>m</v>
          </cell>
          <cell r="E6403">
            <v>1</v>
          </cell>
          <cell r="F6403">
            <v>4558</v>
          </cell>
          <cell r="G6403">
            <v>1508</v>
          </cell>
          <cell r="H6403">
            <v>0</v>
          </cell>
        </row>
        <row r="6404">
          <cell r="B6404" t="str">
            <v>BA.16306</v>
          </cell>
          <cell r="C6404" t="str">
            <v>Laép ñaët daây daãn 3 ruoät, tieát dieän 3x2,5mm²</v>
          </cell>
          <cell r="D6404" t="str">
            <v>m</v>
          </cell>
          <cell r="E6404">
            <v>1</v>
          </cell>
          <cell r="F6404">
            <v>5301</v>
          </cell>
          <cell r="G6404">
            <v>1592</v>
          </cell>
          <cell r="H6404">
            <v>0</v>
          </cell>
        </row>
        <row r="6405">
          <cell r="B6405" t="str">
            <v>BA.16307</v>
          </cell>
          <cell r="C6405" t="str">
            <v>Laép ñaët daây daãn 3 ruoät, tieát dieän 3x2,75mm²</v>
          </cell>
          <cell r="D6405" t="str">
            <v>m</v>
          </cell>
          <cell r="E6405">
            <v>1</v>
          </cell>
          <cell r="F6405">
            <v>5834</v>
          </cell>
          <cell r="G6405">
            <v>1675</v>
          </cell>
          <cell r="H6405">
            <v>0</v>
          </cell>
        </row>
        <row r="6406">
          <cell r="B6406" t="str">
            <v>BA.16308</v>
          </cell>
          <cell r="C6406" t="str">
            <v>Laép ñaët daây daãn 3 ruoät, tieát dieän 3x3mm²</v>
          </cell>
          <cell r="D6406" t="str">
            <v>m</v>
          </cell>
          <cell r="E6406">
            <v>1</v>
          </cell>
          <cell r="F6406">
            <v>6357</v>
          </cell>
          <cell r="G6406">
            <v>1759</v>
          </cell>
          <cell r="H6406">
            <v>0</v>
          </cell>
        </row>
        <row r="6407">
          <cell r="B6407" t="str">
            <v>BA.16401</v>
          </cell>
          <cell r="C6407" t="str">
            <v>Laép ñaët daây daãn 4 ruoät, tieát dieän 4x0,5mm²</v>
          </cell>
          <cell r="D6407" t="str">
            <v>m</v>
          </cell>
          <cell r="E6407">
            <v>1</v>
          </cell>
          <cell r="F6407">
            <v>1561</v>
          </cell>
          <cell r="G6407">
            <v>1257</v>
          </cell>
          <cell r="H6407">
            <v>0</v>
          </cell>
        </row>
        <row r="6408">
          <cell r="B6408" t="str">
            <v>BA.16402</v>
          </cell>
          <cell r="C6408" t="str">
            <v>Laép ñaët daây daãn 4 ruoät, tieát dieän 4x0,75mm²</v>
          </cell>
          <cell r="D6408" t="str">
            <v>m</v>
          </cell>
          <cell r="E6408">
            <v>1</v>
          </cell>
          <cell r="F6408">
            <v>2341</v>
          </cell>
          <cell r="G6408">
            <v>1257</v>
          </cell>
          <cell r="H6408">
            <v>0</v>
          </cell>
        </row>
        <row r="6409">
          <cell r="B6409" t="str">
            <v>BA.16403</v>
          </cell>
          <cell r="C6409" t="str">
            <v>Laép ñaët daây daãn 4 ruoät, tieát dieän 4x1mm²</v>
          </cell>
          <cell r="D6409" t="str">
            <v>m</v>
          </cell>
          <cell r="E6409">
            <v>1</v>
          </cell>
          <cell r="F6409">
            <v>3069</v>
          </cell>
          <cell r="G6409">
            <v>1466</v>
          </cell>
          <cell r="H6409">
            <v>0</v>
          </cell>
        </row>
        <row r="6410">
          <cell r="B6410" t="str">
            <v>BA.16404</v>
          </cell>
          <cell r="C6410" t="str">
            <v>Laép ñaët daây daãn 4 ruoät, tieát dieän 4x1,5mm²</v>
          </cell>
          <cell r="D6410" t="str">
            <v>m</v>
          </cell>
          <cell r="E6410">
            <v>1</v>
          </cell>
          <cell r="F6410">
            <v>4599</v>
          </cell>
          <cell r="G6410">
            <v>1508</v>
          </cell>
          <cell r="H6410">
            <v>0</v>
          </cell>
        </row>
        <row r="6411">
          <cell r="B6411" t="str">
            <v>BA.16405</v>
          </cell>
          <cell r="C6411" t="str">
            <v>Laép ñaët daây daãn 4 ruoät, tieát dieän 4x1,75mm²</v>
          </cell>
          <cell r="D6411" t="str">
            <v>m</v>
          </cell>
          <cell r="E6411">
            <v>1</v>
          </cell>
          <cell r="F6411">
            <v>5358</v>
          </cell>
          <cell r="G6411">
            <v>1592</v>
          </cell>
          <cell r="H6411">
            <v>0</v>
          </cell>
        </row>
        <row r="6412">
          <cell r="B6412" t="str">
            <v>BA.16406</v>
          </cell>
          <cell r="C6412" t="str">
            <v>Laép ñaët daây daãy 4 ruoät, tieát dieän 4x2mm²</v>
          </cell>
          <cell r="D6412" t="str">
            <v>m</v>
          </cell>
          <cell r="E6412">
            <v>1</v>
          </cell>
          <cell r="F6412">
            <v>5410</v>
          </cell>
          <cell r="G6412">
            <v>1592</v>
          </cell>
          <cell r="H6412">
            <v>0</v>
          </cell>
        </row>
        <row r="6413">
          <cell r="B6413" t="str">
            <v>BA.16407</v>
          </cell>
          <cell r="C6413" t="str">
            <v>Laép ñaët daây daãy 4 ruoät, tieát dieän 4x2,5mm²</v>
          </cell>
          <cell r="D6413" t="str">
            <v>m</v>
          </cell>
          <cell r="E6413">
            <v>1</v>
          </cell>
          <cell r="F6413">
            <v>6190</v>
          </cell>
          <cell r="G6413">
            <v>1675</v>
          </cell>
          <cell r="H6413">
            <v>0</v>
          </cell>
        </row>
        <row r="6414">
          <cell r="B6414" t="str">
            <v>BA.16408</v>
          </cell>
          <cell r="C6414" t="str">
            <v>Laép ñaët daây daãy 4 ruoät, tieát dieän 4x3mm²</v>
          </cell>
          <cell r="D6414" t="str">
            <v>m</v>
          </cell>
          <cell r="E6414">
            <v>1</v>
          </cell>
          <cell r="F6414">
            <v>7096</v>
          </cell>
          <cell r="G6414">
            <v>1675</v>
          </cell>
          <cell r="H6414">
            <v>0</v>
          </cell>
        </row>
        <row r="6415">
          <cell r="B6415" t="str">
            <v>BA.16409</v>
          </cell>
          <cell r="C6415" t="str">
            <v>Laép ñaët daây daãy 4 ruoät, tieát dieän 4x3,5mm²</v>
          </cell>
          <cell r="D6415" t="str">
            <v>m</v>
          </cell>
          <cell r="E6415">
            <v>1</v>
          </cell>
          <cell r="F6415">
            <v>8011</v>
          </cell>
          <cell r="G6415">
            <v>1759</v>
          </cell>
          <cell r="H6415">
            <v>0</v>
          </cell>
        </row>
        <row r="6416">
          <cell r="B6416" t="str">
            <v>BA.17101</v>
          </cell>
          <cell r="C6416" t="str">
            <v>Laép ñaët baûng goã vaøo töôøng gaïch, kích thöôùc &lt;=90x150mm</v>
          </cell>
          <cell r="D6416" t="str">
            <v>caùi</v>
          </cell>
          <cell r="E6416">
            <v>1</v>
          </cell>
          <cell r="F6416">
            <v>6000</v>
          </cell>
          <cell r="G6416">
            <v>5026</v>
          </cell>
          <cell r="H6416">
            <v>4091</v>
          </cell>
        </row>
        <row r="6417">
          <cell r="B6417" t="str">
            <v>BA.17102</v>
          </cell>
          <cell r="C6417" t="str">
            <v>Laép ñaët baûng goã vaøo töôøng gaïch, kích thöôùc &lt;=180x250mm</v>
          </cell>
          <cell r="D6417" t="str">
            <v>caùi</v>
          </cell>
          <cell r="E6417">
            <v>1</v>
          </cell>
          <cell r="F6417">
            <v>9600</v>
          </cell>
          <cell r="G6417">
            <v>6283</v>
          </cell>
          <cell r="H6417">
            <v>4091</v>
          </cell>
        </row>
        <row r="6418">
          <cell r="B6418" t="str">
            <v>BA.17103</v>
          </cell>
          <cell r="C6418" t="str">
            <v>Laép ñaët baûng goã vaøo töôøng gaïch, kích thöôùc &lt;=300x400mm</v>
          </cell>
          <cell r="D6418" t="str">
            <v>caùi</v>
          </cell>
          <cell r="E6418">
            <v>1</v>
          </cell>
          <cell r="F6418">
            <v>18000</v>
          </cell>
          <cell r="G6418">
            <v>8796</v>
          </cell>
          <cell r="H6418">
            <v>4091</v>
          </cell>
        </row>
        <row r="6419">
          <cell r="B6419" t="str">
            <v>BA.17104</v>
          </cell>
          <cell r="C6419" t="str">
            <v>Laép ñaët baûng goã vaøo töôøng gaïch, kích thöôùc &lt;=450x500mm</v>
          </cell>
          <cell r="D6419" t="str">
            <v>caùi</v>
          </cell>
          <cell r="E6419">
            <v>1</v>
          </cell>
          <cell r="F6419">
            <v>20400</v>
          </cell>
          <cell r="G6419">
            <v>10053</v>
          </cell>
          <cell r="H6419">
            <v>4091</v>
          </cell>
        </row>
        <row r="6420">
          <cell r="B6420" t="str">
            <v>BA.17105</v>
          </cell>
          <cell r="C6420" t="str">
            <v>Laép ñaët baûng goã vaøo töôøng gaïch, kích thöôùc &lt;=600x700mm</v>
          </cell>
          <cell r="D6420" t="str">
            <v>caùi</v>
          </cell>
          <cell r="E6420">
            <v>1</v>
          </cell>
          <cell r="F6420">
            <v>31200</v>
          </cell>
          <cell r="G6420">
            <v>13823</v>
          </cell>
          <cell r="H6420">
            <v>4091</v>
          </cell>
        </row>
        <row r="6421">
          <cell r="B6421" t="str">
            <v>BA.17201</v>
          </cell>
          <cell r="C6421" t="str">
            <v>Laép ñaët baûng goã vaøo töôøng BT, kích thöôùc &lt;=90x150mm</v>
          </cell>
          <cell r="D6421" t="str">
            <v>caùi</v>
          </cell>
          <cell r="E6421">
            <v>1</v>
          </cell>
          <cell r="F6421">
            <v>6000</v>
          </cell>
          <cell r="G6421">
            <v>6283</v>
          </cell>
          <cell r="H6421">
            <v>8182</v>
          </cell>
        </row>
        <row r="6422">
          <cell r="B6422" t="str">
            <v>BA.17202</v>
          </cell>
          <cell r="C6422" t="str">
            <v>Laép ñaët baûng goã vaøo töôøng BT, kích thöôùc &lt;=180x250mm</v>
          </cell>
          <cell r="D6422" t="str">
            <v>caùi</v>
          </cell>
          <cell r="E6422">
            <v>1</v>
          </cell>
          <cell r="F6422">
            <v>9600</v>
          </cell>
          <cell r="G6422">
            <v>7540</v>
          </cell>
          <cell r="H6422">
            <v>8182</v>
          </cell>
        </row>
        <row r="6423">
          <cell r="B6423" t="str">
            <v>BA.17203</v>
          </cell>
          <cell r="C6423" t="str">
            <v>Laép ñaët baûng goã vaøo töôøng BT, kích thöôùc &lt;=300x400mm</v>
          </cell>
          <cell r="D6423" t="str">
            <v>caùi</v>
          </cell>
          <cell r="E6423">
            <v>1</v>
          </cell>
          <cell r="F6423">
            <v>18000</v>
          </cell>
          <cell r="G6423">
            <v>10053</v>
          </cell>
          <cell r="H6423">
            <v>8182</v>
          </cell>
        </row>
        <row r="6424">
          <cell r="B6424" t="str">
            <v>BA.17204</v>
          </cell>
          <cell r="C6424" t="str">
            <v>Laép ñaët baûng goã vaøo töôøng BT, kích thöôùc &lt;=450x500mm</v>
          </cell>
          <cell r="D6424" t="str">
            <v>caùi</v>
          </cell>
          <cell r="E6424">
            <v>1</v>
          </cell>
          <cell r="F6424">
            <v>20400</v>
          </cell>
          <cell r="G6424">
            <v>11309</v>
          </cell>
          <cell r="H6424">
            <v>8182</v>
          </cell>
        </row>
        <row r="6425">
          <cell r="B6425" t="str">
            <v>BA.17205</v>
          </cell>
          <cell r="C6425" t="str">
            <v>Laép ñaët baûng goã vaøo töôøng BT, kích thöôùc &lt;=600x700mm</v>
          </cell>
          <cell r="D6425" t="str">
            <v>caùi</v>
          </cell>
          <cell r="E6425">
            <v>1</v>
          </cell>
          <cell r="F6425">
            <v>31200</v>
          </cell>
          <cell r="G6425">
            <v>15079</v>
          </cell>
          <cell r="H6425">
            <v>8182</v>
          </cell>
        </row>
        <row r="6426">
          <cell r="B6426" t="str">
            <v>BA.19101</v>
          </cell>
          <cell r="C6426" t="str">
            <v>Laép ñaët ñoàng hoà vol keá</v>
          </cell>
          <cell r="D6426" t="str">
            <v>caùi</v>
          </cell>
          <cell r="E6426">
            <v>1</v>
          </cell>
          <cell r="F6426">
            <v>131300</v>
          </cell>
          <cell r="G6426">
            <v>7959</v>
          </cell>
          <cell r="H6426">
            <v>0</v>
          </cell>
        </row>
        <row r="6427">
          <cell r="B6427" t="str">
            <v>BA.19102</v>
          </cell>
          <cell r="C6427" t="str">
            <v>Laép ñaët ñoàng hoà Ampe keá</v>
          </cell>
          <cell r="D6427" t="str">
            <v>caùi</v>
          </cell>
          <cell r="E6427">
            <v>1</v>
          </cell>
          <cell r="F6427">
            <v>156550</v>
          </cell>
          <cell r="G6427">
            <v>8377</v>
          </cell>
          <cell r="H6427">
            <v>0</v>
          </cell>
        </row>
        <row r="6428">
          <cell r="B6428" t="str">
            <v>BA.19103</v>
          </cell>
          <cell r="C6428" t="str">
            <v>Laép ñaët ñoàng hoà Oaùt keát coâng tô</v>
          </cell>
          <cell r="D6428" t="str">
            <v>caùi</v>
          </cell>
          <cell r="E6428">
            <v>1</v>
          </cell>
          <cell r="F6428">
            <v>101000</v>
          </cell>
          <cell r="G6428">
            <v>10472</v>
          </cell>
          <cell r="H6428">
            <v>0</v>
          </cell>
        </row>
        <row r="6429">
          <cell r="B6429" t="str">
            <v>BA.19104</v>
          </cell>
          <cell r="C6429" t="str">
            <v>Laép ñaët ñoàng hoà rô le</v>
          </cell>
          <cell r="D6429" t="str">
            <v>caùi</v>
          </cell>
          <cell r="E6429">
            <v>1</v>
          </cell>
          <cell r="F6429">
            <v>163200</v>
          </cell>
          <cell r="G6429">
            <v>15079</v>
          </cell>
          <cell r="H6429">
            <v>0</v>
          </cell>
        </row>
        <row r="6430">
          <cell r="B6430" t="str">
            <v>BA.19201</v>
          </cell>
          <cell r="C6430" t="str">
            <v>Laép ñaët caùc loaïi automat 1 pha, cöôøng ñoä doøng ñieän &lt;=10A</v>
          </cell>
          <cell r="D6430" t="str">
            <v>caùi</v>
          </cell>
          <cell r="E6430">
            <v>1</v>
          </cell>
          <cell r="F6430">
            <v>17850</v>
          </cell>
          <cell r="G6430">
            <v>7959</v>
          </cell>
          <cell r="H6430">
            <v>0</v>
          </cell>
        </row>
        <row r="6431">
          <cell r="B6431" t="str">
            <v>BA.19202</v>
          </cell>
          <cell r="C6431" t="str">
            <v>Laép ñaët caùc loaïi automat 1 pha, cöôøng ñoä doøng ñieän &lt;=50A</v>
          </cell>
          <cell r="D6431" t="str">
            <v>caùi</v>
          </cell>
          <cell r="E6431">
            <v>1</v>
          </cell>
          <cell r="F6431">
            <v>61800</v>
          </cell>
          <cell r="G6431">
            <v>10472</v>
          </cell>
          <cell r="H6431">
            <v>0</v>
          </cell>
        </row>
        <row r="6432">
          <cell r="B6432" t="str">
            <v>BA.19203</v>
          </cell>
          <cell r="C6432" t="str">
            <v>Laép ñaët caùc loaïi automat 1 pha, cöôøng ñoä doøng ñieän &lt;=100A</v>
          </cell>
          <cell r="D6432" t="str">
            <v>caùi</v>
          </cell>
          <cell r="E6432">
            <v>1</v>
          </cell>
          <cell r="F6432">
            <v>132600</v>
          </cell>
          <cell r="G6432">
            <v>15917</v>
          </cell>
          <cell r="H6432">
            <v>0</v>
          </cell>
        </row>
        <row r="6433">
          <cell r="B6433" t="str">
            <v>BA.19204</v>
          </cell>
          <cell r="C6433" t="str">
            <v>Laép ñaët caùc loaïi automat 1 pha, cöôøng ñoä doøng ñieän &lt;=150A</v>
          </cell>
          <cell r="D6433" t="str">
            <v>caùi</v>
          </cell>
          <cell r="E6433">
            <v>1</v>
          </cell>
          <cell r="F6433">
            <v>255000</v>
          </cell>
          <cell r="G6433">
            <v>16755</v>
          </cell>
          <cell r="H6433">
            <v>0</v>
          </cell>
        </row>
        <row r="6434">
          <cell r="B6434" t="str">
            <v>BA.19205</v>
          </cell>
          <cell r="C6434" t="str">
            <v>Laép ñaët caùc loaïi automat 1 pha, cöôøng ñoä doøng ñieän &lt;=200A</v>
          </cell>
          <cell r="D6434" t="str">
            <v>caùi</v>
          </cell>
          <cell r="E6434">
            <v>1</v>
          </cell>
          <cell r="F6434">
            <v>357000</v>
          </cell>
          <cell r="G6434">
            <v>23457</v>
          </cell>
          <cell r="H6434">
            <v>0</v>
          </cell>
        </row>
        <row r="6435">
          <cell r="B6435" t="str">
            <v>BA.19206</v>
          </cell>
          <cell r="C6435" t="str">
            <v>Laép ñaët caùc loaïi automat 1 pha, cöôøng ñoä doøng ñieän &gt;200A</v>
          </cell>
          <cell r="D6435" t="str">
            <v>caùi</v>
          </cell>
          <cell r="E6435">
            <v>1</v>
          </cell>
          <cell r="F6435">
            <v>402000</v>
          </cell>
          <cell r="G6435">
            <v>56547</v>
          </cell>
          <cell r="H6435">
            <v>0</v>
          </cell>
        </row>
        <row r="6436">
          <cell r="B6436" t="str">
            <v>BA.19301</v>
          </cell>
          <cell r="C6436" t="str">
            <v>Laép ñaët automat 3 pha, cöôøng ñoä doøng ñieän &lt;=10A</v>
          </cell>
          <cell r="D6436" t="str">
            <v>caùi</v>
          </cell>
          <cell r="E6436">
            <v>1</v>
          </cell>
          <cell r="F6436">
            <v>46800</v>
          </cell>
          <cell r="G6436">
            <v>12566</v>
          </cell>
          <cell r="H6436">
            <v>0</v>
          </cell>
        </row>
        <row r="6437">
          <cell r="B6437" t="str">
            <v>BA.19302</v>
          </cell>
          <cell r="C6437" t="str">
            <v>Laép ñaët automat 3 pha, cöôøng ñoä doøng ñieän &lt;=50A</v>
          </cell>
          <cell r="D6437" t="str">
            <v>caùi</v>
          </cell>
          <cell r="E6437">
            <v>1</v>
          </cell>
          <cell r="F6437">
            <v>102000</v>
          </cell>
          <cell r="G6437">
            <v>20944</v>
          </cell>
          <cell r="H6437">
            <v>0</v>
          </cell>
        </row>
        <row r="6438">
          <cell r="B6438" t="str">
            <v>BA.19303</v>
          </cell>
          <cell r="C6438" t="str">
            <v>Laép ñaët automat 3 pha, cöôøng ñoä doøng ñieän &lt;=100A</v>
          </cell>
          <cell r="D6438" t="str">
            <v>caùi</v>
          </cell>
          <cell r="E6438">
            <v>1</v>
          </cell>
          <cell r="F6438">
            <v>252500</v>
          </cell>
          <cell r="G6438">
            <v>29321</v>
          </cell>
          <cell r="H6438">
            <v>0</v>
          </cell>
        </row>
        <row r="6439">
          <cell r="B6439" t="str">
            <v>BA.19304</v>
          </cell>
          <cell r="C6439" t="str">
            <v>Laép ñaët automat 3 pha, cöôøng ñoä doøng ñieän &lt;=150A</v>
          </cell>
          <cell r="D6439" t="str">
            <v>caùi</v>
          </cell>
          <cell r="E6439">
            <v>1</v>
          </cell>
          <cell r="F6439">
            <v>353500</v>
          </cell>
          <cell r="G6439">
            <v>35604</v>
          </cell>
          <cell r="H6439">
            <v>0</v>
          </cell>
        </row>
        <row r="6440">
          <cell r="B6440" t="str">
            <v>BA.19305</v>
          </cell>
          <cell r="C6440" t="str">
            <v>Laép ñaët automat 3 pha, cöôøng ñoä doøng ñieän &lt;=200A</v>
          </cell>
          <cell r="D6440" t="str">
            <v>caùi</v>
          </cell>
          <cell r="E6440">
            <v>1</v>
          </cell>
          <cell r="F6440">
            <v>404000</v>
          </cell>
          <cell r="G6440">
            <v>62831</v>
          </cell>
          <cell r="H6440">
            <v>0</v>
          </cell>
        </row>
        <row r="6441">
          <cell r="B6441" t="str">
            <v>BA.19306</v>
          </cell>
          <cell r="C6441" t="str">
            <v>Laép ñaët automat 3 pha, cöôøng ñoä doøng ñieän &gt;200A</v>
          </cell>
          <cell r="D6441" t="str">
            <v>caùi</v>
          </cell>
          <cell r="E6441">
            <v>1</v>
          </cell>
          <cell r="F6441">
            <v>502500</v>
          </cell>
          <cell r="G6441">
            <v>83774</v>
          </cell>
          <cell r="H6441">
            <v>0</v>
          </cell>
        </row>
        <row r="6442">
          <cell r="B6442" t="str">
            <v>BA.19401</v>
          </cell>
          <cell r="C6442" t="str">
            <v>Laép ñaët maùy bieán doøng cöôøng ñoä doøng ñieän &lt;=50/5A</v>
          </cell>
          <cell r="D6442" t="str">
            <v>boä</v>
          </cell>
          <cell r="E6442">
            <v>1</v>
          </cell>
          <cell r="F6442">
            <v>507500</v>
          </cell>
          <cell r="G6442">
            <v>14660</v>
          </cell>
          <cell r="H6442">
            <v>0</v>
          </cell>
        </row>
        <row r="6443">
          <cell r="B6443" t="str">
            <v>BA.19402</v>
          </cell>
          <cell r="C6443" t="str">
            <v>Laép ñaët maùy bieán doøng cöôøng ñoä doøng ñieän &lt;=100/5A</v>
          </cell>
          <cell r="D6443" t="str">
            <v>boä</v>
          </cell>
          <cell r="E6443">
            <v>1</v>
          </cell>
          <cell r="F6443">
            <v>609000</v>
          </cell>
          <cell r="G6443">
            <v>27227</v>
          </cell>
          <cell r="H6443">
            <v>0</v>
          </cell>
        </row>
        <row r="6444">
          <cell r="B6444" t="str">
            <v>BA.19403</v>
          </cell>
          <cell r="C6444" t="str">
            <v>Laép ñaët maùy bieán doøng cöôøng ñoä doøng ñieän &lt;=200/5A</v>
          </cell>
          <cell r="D6444" t="str">
            <v>boä</v>
          </cell>
          <cell r="E6444">
            <v>1</v>
          </cell>
          <cell r="F6444">
            <v>707000</v>
          </cell>
          <cell r="G6444">
            <v>50264</v>
          </cell>
          <cell r="H6444">
            <v>0</v>
          </cell>
        </row>
        <row r="6445">
          <cell r="B6445" t="str">
            <v>BA.19404</v>
          </cell>
          <cell r="C6445" t="str">
            <v>Laép ñaët linh keän choáng giaät</v>
          </cell>
          <cell r="D6445" t="str">
            <v>boä</v>
          </cell>
          <cell r="E6445">
            <v>1</v>
          </cell>
          <cell r="F6445">
            <v>131300</v>
          </cell>
          <cell r="G6445">
            <v>12566</v>
          </cell>
          <cell r="H6445">
            <v>0</v>
          </cell>
        </row>
        <row r="6446">
          <cell r="B6446" t="str">
            <v>BA.19405</v>
          </cell>
          <cell r="C6446" t="str">
            <v>Laép ñaët linh keän baùo chaùy</v>
          </cell>
          <cell r="D6446" t="str">
            <v>boä</v>
          </cell>
          <cell r="E6446">
            <v>1</v>
          </cell>
          <cell r="F6446">
            <v>161600</v>
          </cell>
          <cell r="G6446">
            <v>10472</v>
          </cell>
          <cell r="H6446">
            <v>0</v>
          </cell>
        </row>
        <row r="6447">
          <cell r="B6447" t="str">
            <v>BA.19501</v>
          </cell>
          <cell r="C6447" t="str">
            <v>Laép ñaët coâng tô ñieän 1 pha vaøo baûng ñaõ coù saün</v>
          </cell>
          <cell r="D6447" t="str">
            <v>caùi</v>
          </cell>
          <cell r="E6447">
            <v>1</v>
          </cell>
          <cell r="F6447">
            <v>66300</v>
          </cell>
          <cell r="G6447">
            <v>9634</v>
          </cell>
          <cell r="H6447">
            <v>6137</v>
          </cell>
        </row>
        <row r="6448">
          <cell r="B6448" t="str">
            <v>BA.19502</v>
          </cell>
          <cell r="C6448" t="str">
            <v>Laép ñaët coâng tô ñieän 3 pha vaøo baûng ñaõ coù saün</v>
          </cell>
          <cell r="D6448" t="str">
            <v>caùi</v>
          </cell>
          <cell r="E6448">
            <v>1</v>
          </cell>
          <cell r="F6448">
            <v>102000</v>
          </cell>
          <cell r="G6448">
            <v>11309</v>
          </cell>
          <cell r="H6448">
            <v>6137</v>
          </cell>
        </row>
        <row r="6449">
          <cell r="B6449" t="str">
            <v>BA.19503</v>
          </cell>
          <cell r="C6449" t="str">
            <v>Laép ñaët coâng tô ñieän 1 pha vaøo baûng vaø laép baûng vaøo töôøng</v>
          </cell>
          <cell r="D6449" t="str">
            <v>caùi</v>
          </cell>
          <cell r="E6449">
            <v>1</v>
          </cell>
          <cell r="F6449">
            <v>74460</v>
          </cell>
          <cell r="G6449">
            <v>13404</v>
          </cell>
          <cell r="H6449">
            <v>6137</v>
          </cell>
        </row>
        <row r="6450">
          <cell r="B6450" t="str">
            <v>BA.19504</v>
          </cell>
          <cell r="C6450" t="str">
            <v>Laép ñaët coâng tô ñieän 3 pha vaøo baûng vaø laép baûng vaøo töôøng</v>
          </cell>
          <cell r="D6450" t="str">
            <v>caùi</v>
          </cell>
          <cell r="E6450">
            <v>1</v>
          </cell>
          <cell r="F6450">
            <v>116150</v>
          </cell>
          <cell r="G6450">
            <v>18849</v>
          </cell>
          <cell r="H6450">
            <v>6137</v>
          </cell>
        </row>
        <row r="6451">
          <cell r="B6451" t="str">
            <v>BA.19601</v>
          </cell>
          <cell r="C6451" t="str">
            <v>Laép ñaët chuoâng ñieän</v>
          </cell>
          <cell r="D6451" t="str">
            <v>caùi</v>
          </cell>
          <cell r="E6451">
            <v>1</v>
          </cell>
          <cell r="F6451">
            <v>21000</v>
          </cell>
          <cell r="G6451">
            <v>8377</v>
          </cell>
          <cell r="H6451">
            <v>0</v>
          </cell>
        </row>
        <row r="6452">
          <cell r="B6452" t="str">
            <v>BA.20101</v>
          </cell>
          <cell r="C6452" t="str">
            <v>Gia coâng vaø ñoùng coïc choáng seùt</v>
          </cell>
          <cell r="D6452" t="str">
            <v>coïc</v>
          </cell>
          <cell r="E6452">
            <v>1</v>
          </cell>
          <cell r="F6452">
            <v>26250</v>
          </cell>
          <cell r="G6452">
            <v>26389</v>
          </cell>
          <cell r="H6452">
            <v>0</v>
          </cell>
        </row>
        <row r="6453">
          <cell r="B6453" t="str">
            <v>BA.20102</v>
          </cell>
          <cell r="C6453" t="str">
            <v>Gia coâng vaø ñoùng coïc choáng seùt ñaõ coù saün</v>
          </cell>
          <cell r="D6453" t="str">
            <v>coïc</v>
          </cell>
          <cell r="E6453">
            <v>1</v>
          </cell>
          <cell r="F6453">
            <v>25250</v>
          </cell>
          <cell r="G6453">
            <v>14242</v>
          </cell>
          <cell r="H6453">
            <v>0</v>
          </cell>
        </row>
        <row r="6454">
          <cell r="B6454" t="str">
            <v>BA.20103</v>
          </cell>
          <cell r="C6454" t="str">
            <v>Gia coâng vaø ñoùng coïc oáng ñoàng phi &lt;=50mm coù saün</v>
          </cell>
          <cell r="D6454" t="str">
            <v>coïc</v>
          </cell>
          <cell r="E6454">
            <v>1</v>
          </cell>
          <cell r="F6454">
            <v>50500</v>
          </cell>
          <cell r="G6454">
            <v>16755</v>
          </cell>
          <cell r="H6454">
            <v>0</v>
          </cell>
        </row>
        <row r="6455">
          <cell r="B6455" t="str">
            <v>BA.20201</v>
          </cell>
          <cell r="C6455" t="str">
            <v>Keùo raûi daây choáng seùt döôùi möông ñaát, daây ñoàng phi 8mm</v>
          </cell>
          <cell r="D6455" t="str">
            <v>m</v>
          </cell>
          <cell r="E6455">
            <v>1</v>
          </cell>
          <cell r="F6455">
            <v>16775</v>
          </cell>
          <cell r="G6455">
            <v>880</v>
          </cell>
          <cell r="H6455">
            <v>414</v>
          </cell>
        </row>
        <row r="6456">
          <cell r="B6456" t="str">
            <v>BA.20202</v>
          </cell>
          <cell r="C6456" t="str">
            <v>Keùo raûi daây choáng seùt döôùi möông ñaát, daây theùp phi 10mm</v>
          </cell>
          <cell r="D6456" t="str">
            <v>m</v>
          </cell>
          <cell r="E6456">
            <v>1</v>
          </cell>
          <cell r="F6456">
            <v>24013</v>
          </cell>
          <cell r="G6456">
            <v>1047</v>
          </cell>
          <cell r="H6456">
            <v>414</v>
          </cell>
        </row>
        <row r="6457">
          <cell r="B6457" t="str">
            <v>BA.20203</v>
          </cell>
          <cell r="C6457" t="str">
            <v>Keùo raûi daây choáng seùt döôùi möông ñaát, daây theùp phi 12mm</v>
          </cell>
          <cell r="D6457" t="str">
            <v>m</v>
          </cell>
          <cell r="E6457">
            <v>1</v>
          </cell>
          <cell r="F6457">
            <v>34793</v>
          </cell>
          <cell r="G6457">
            <v>1047</v>
          </cell>
          <cell r="H6457">
            <v>414</v>
          </cell>
        </row>
        <row r="6458">
          <cell r="B6458" t="str">
            <v>BA.20301</v>
          </cell>
          <cell r="C6458" t="str">
            <v>Keùo raûi daây choáng seùt theo töôøng, coät vaø maùi nhaø, daây ñoàng phi 8mm</v>
          </cell>
          <cell r="D6458" t="str">
            <v>m</v>
          </cell>
          <cell r="E6458">
            <v>1</v>
          </cell>
          <cell r="F6458">
            <v>20917</v>
          </cell>
          <cell r="G6458">
            <v>5194</v>
          </cell>
          <cell r="H6458">
            <v>2460</v>
          </cell>
        </row>
        <row r="6459">
          <cell r="B6459" t="str">
            <v>BA.20302</v>
          </cell>
          <cell r="C6459" t="str">
            <v>Keùo raûi daây choáng seùt theo töôøng, coät vaø maùi nhaø, daây theùp phi 10mm</v>
          </cell>
          <cell r="D6459" t="str">
            <v>m</v>
          </cell>
          <cell r="E6459">
            <v>1</v>
          </cell>
          <cell r="F6459">
            <v>28816</v>
          </cell>
          <cell r="G6459">
            <v>6032</v>
          </cell>
          <cell r="H6459">
            <v>2460</v>
          </cell>
        </row>
        <row r="6460">
          <cell r="B6460" t="str">
            <v>BA.20303</v>
          </cell>
          <cell r="C6460" t="str">
            <v>Keùo raûi daây choáng seùt theo töôøng, coät vaø maùi nhaø, daây theùp phi 12mm</v>
          </cell>
          <cell r="D6460" t="str">
            <v>m</v>
          </cell>
          <cell r="E6460">
            <v>1</v>
          </cell>
          <cell r="F6460">
            <v>37323</v>
          </cell>
          <cell r="G6460">
            <v>11016</v>
          </cell>
          <cell r="H6460">
            <v>2460</v>
          </cell>
        </row>
        <row r="6461">
          <cell r="B6461" t="str">
            <v>BA.20401</v>
          </cell>
          <cell r="C6461" t="str">
            <v>Gia coâng kim thu seùt, chieàu daøi kim 05m</v>
          </cell>
          <cell r="D6461" t="str">
            <v>caùi</v>
          </cell>
          <cell r="E6461">
            <v>1</v>
          </cell>
          <cell r="F6461">
            <v>12870</v>
          </cell>
          <cell r="G6461">
            <v>9634</v>
          </cell>
          <cell r="H6461">
            <v>2120</v>
          </cell>
        </row>
        <row r="6462">
          <cell r="B6462" t="str">
            <v>BA.20402</v>
          </cell>
          <cell r="C6462" t="str">
            <v>Gia coâng kim thu seùt, chieàu daøi kim 1m</v>
          </cell>
          <cell r="D6462" t="str">
            <v>caùi</v>
          </cell>
          <cell r="E6462">
            <v>1</v>
          </cell>
          <cell r="F6462">
            <v>25823</v>
          </cell>
          <cell r="G6462">
            <v>12566</v>
          </cell>
          <cell r="H6462">
            <v>2120</v>
          </cell>
        </row>
        <row r="6463">
          <cell r="B6463" t="str">
            <v>BA.20403</v>
          </cell>
          <cell r="C6463" t="str">
            <v>Gia coâng kim thu seùt, chieàu daøi kim 15m</v>
          </cell>
          <cell r="D6463" t="str">
            <v>caùi</v>
          </cell>
          <cell r="E6463">
            <v>1</v>
          </cell>
          <cell r="F6463">
            <v>38693</v>
          </cell>
          <cell r="G6463">
            <v>15917</v>
          </cell>
          <cell r="H6463">
            <v>2120</v>
          </cell>
        </row>
        <row r="6464">
          <cell r="B6464" t="str">
            <v>BA.20404</v>
          </cell>
          <cell r="C6464" t="str">
            <v>Gia coâng kim thu seùt, chieàu daøi kim 2m</v>
          </cell>
          <cell r="D6464" t="str">
            <v>caùi</v>
          </cell>
          <cell r="E6464">
            <v>1</v>
          </cell>
          <cell r="F6464">
            <v>51645</v>
          </cell>
          <cell r="G6464">
            <v>18849</v>
          </cell>
          <cell r="H6464">
            <v>2120</v>
          </cell>
        </row>
        <row r="6465">
          <cell r="B6465" t="str">
            <v>BA.20501</v>
          </cell>
          <cell r="C6465" t="str">
            <v>Laép ñaët kim thu seùt chieàu daøi 0,5m</v>
          </cell>
          <cell r="D6465" t="str">
            <v>caùi</v>
          </cell>
          <cell r="E6465">
            <v>1</v>
          </cell>
          <cell r="F6465">
            <v>17573</v>
          </cell>
          <cell r="G6465">
            <v>34347</v>
          </cell>
          <cell r="H6465">
            <v>15343</v>
          </cell>
        </row>
        <row r="6466">
          <cell r="B6466" t="str">
            <v>BA.20502</v>
          </cell>
          <cell r="C6466" t="str">
            <v>Laép ñaët kim thu seùt chieàu daøi 1m</v>
          </cell>
          <cell r="D6466" t="str">
            <v>caùi</v>
          </cell>
          <cell r="E6466">
            <v>1</v>
          </cell>
          <cell r="F6466">
            <v>34430</v>
          </cell>
          <cell r="G6466">
            <v>41049</v>
          </cell>
          <cell r="H6466">
            <v>15343</v>
          </cell>
        </row>
        <row r="6467">
          <cell r="B6467" t="str">
            <v>BA.20503</v>
          </cell>
          <cell r="C6467" t="str">
            <v>Laép ñaët kim thu seùt chieàu daøi 1,5m</v>
          </cell>
          <cell r="D6467" t="str">
            <v>caùi</v>
          </cell>
          <cell r="E6467">
            <v>1</v>
          </cell>
          <cell r="F6467">
            <v>45788</v>
          </cell>
          <cell r="G6467">
            <v>50264</v>
          </cell>
          <cell r="H6467">
            <v>19047</v>
          </cell>
        </row>
        <row r="6468">
          <cell r="B6468" t="str">
            <v>BA.20504</v>
          </cell>
          <cell r="C6468" t="str">
            <v>Laép ñaët kim thu seùt chieàu daøi 2m</v>
          </cell>
          <cell r="D6468" t="str">
            <v>caùi</v>
          </cell>
          <cell r="E6468">
            <v>1</v>
          </cell>
          <cell r="F6468">
            <v>68503</v>
          </cell>
          <cell r="G6468">
            <v>58642</v>
          </cell>
          <cell r="H6468">
            <v>19047</v>
          </cell>
        </row>
        <row r="6469">
          <cell r="B6469" t="str">
            <v>BA.14101</v>
          </cell>
          <cell r="C6469" t="str">
            <v>Laép ñaët oáng kim loaïi ñaët noåi baûo hoä daây daãn, Þoáng &lt;=26mm</v>
          </cell>
          <cell r="D6469" t="str">
            <v>m</v>
          </cell>
          <cell r="E6469">
            <v>1</v>
          </cell>
          <cell r="F6469">
            <v>11608</v>
          </cell>
          <cell r="G6469">
            <v>3142</v>
          </cell>
          <cell r="H6469">
            <v>409</v>
          </cell>
        </row>
        <row r="6470">
          <cell r="B6470" t="str">
            <v>BA.14102</v>
          </cell>
          <cell r="C6470" t="str">
            <v>Laép ñaët oáng kim loaïi ñaët noåi baûo hoä daây daãn, Þoáng &lt;=35mm</v>
          </cell>
          <cell r="D6470" t="str">
            <v>m</v>
          </cell>
          <cell r="E6470">
            <v>1</v>
          </cell>
          <cell r="F6470">
            <v>15829</v>
          </cell>
          <cell r="G6470">
            <v>3560</v>
          </cell>
          <cell r="H6470">
            <v>409</v>
          </cell>
        </row>
        <row r="6471">
          <cell r="B6471" t="str">
            <v>BA.14103</v>
          </cell>
          <cell r="C6471" t="str">
            <v>Laép ñaët oáng kim loaïi ñaët noåi baûo hoä daây daãn, Þoáng &lt;=40mm</v>
          </cell>
          <cell r="D6471" t="str">
            <v>m</v>
          </cell>
          <cell r="E6471">
            <v>1</v>
          </cell>
          <cell r="F6471">
            <v>22160</v>
          </cell>
          <cell r="G6471">
            <v>4398</v>
          </cell>
          <cell r="H6471">
            <v>450</v>
          </cell>
        </row>
        <row r="6472">
          <cell r="B6472" t="str">
            <v>BA.14104</v>
          </cell>
          <cell r="C6472" t="str">
            <v>Laép ñaët oáng kim loaïi ñaët noåi baûo hoä daây daãn, Þoáng &lt;=50mm</v>
          </cell>
          <cell r="D6472" t="str">
            <v>m</v>
          </cell>
          <cell r="E6472">
            <v>1</v>
          </cell>
          <cell r="F6472">
            <v>26381</v>
          </cell>
          <cell r="G6472">
            <v>5236</v>
          </cell>
          <cell r="H6472">
            <v>491</v>
          </cell>
        </row>
        <row r="6473">
          <cell r="B6473" t="str">
            <v>BA.14105</v>
          </cell>
          <cell r="C6473" t="str">
            <v>Laép ñaët oáng kim loaïi ñaët noåi baûo hoä daây daãn, Þoáng &lt;=66mm</v>
          </cell>
          <cell r="D6473" t="str">
            <v>m</v>
          </cell>
          <cell r="E6473">
            <v>1</v>
          </cell>
          <cell r="F6473">
            <v>33125</v>
          </cell>
          <cell r="G6473">
            <v>5864</v>
          </cell>
          <cell r="H6473">
            <v>573</v>
          </cell>
        </row>
        <row r="6474">
          <cell r="B6474" t="str">
            <v>BA.14106</v>
          </cell>
          <cell r="C6474" t="str">
            <v>Laép ñaët oáng kim loaïi ñaët noåi baûo hoä daây daãn, Þoáng &lt;=80mm</v>
          </cell>
          <cell r="D6474" t="str">
            <v>m</v>
          </cell>
          <cell r="E6474">
            <v>1</v>
          </cell>
          <cell r="F6474">
            <v>42441</v>
          </cell>
          <cell r="G6474">
            <v>6702</v>
          </cell>
          <cell r="H6474">
            <v>614</v>
          </cell>
        </row>
        <row r="6475">
          <cell r="B6475" t="str">
            <v>BA.14201</v>
          </cell>
          <cell r="C6475" t="str">
            <v>Laép ñaët oáng kim loaïi ñaët chìm baûo hoä daây daãn, Þoáng &lt;=26mm</v>
          </cell>
          <cell r="D6475" t="str">
            <v>m</v>
          </cell>
          <cell r="E6475">
            <v>1</v>
          </cell>
          <cell r="F6475">
            <v>12713</v>
          </cell>
          <cell r="G6475">
            <v>12147</v>
          </cell>
          <cell r="H6475">
            <v>409</v>
          </cell>
        </row>
        <row r="6476">
          <cell r="B6476" t="str">
            <v>BA.14202</v>
          </cell>
          <cell r="C6476" t="str">
            <v>Laép ñaët oáng kim loaïi ñaët chìm baûo hoä daây daãn, Þoáng &lt;=35mm</v>
          </cell>
          <cell r="D6476" t="str">
            <v>m</v>
          </cell>
          <cell r="E6476">
            <v>1</v>
          </cell>
          <cell r="F6476">
            <v>17336</v>
          </cell>
          <cell r="G6476">
            <v>13404</v>
          </cell>
          <cell r="H6476">
            <v>409</v>
          </cell>
        </row>
        <row r="6477">
          <cell r="B6477" t="str">
            <v>BA.14203</v>
          </cell>
          <cell r="C6477" t="str">
            <v>Laép ñaët oáng kim loaïi ñaët chìm baûo hoä daây daãn, Þoáng &lt;=40mm</v>
          </cell>
          <cell r="D6477" t="str">
            <v>m</v>
          </cell>
          <cell r="E6477">
            <v>1</v>
          </cell>
          <cell r="F6477">
            <v>24271</v>
          </cell>
          <cell r="G6477">
            <v>15917</v>
          </cell>
          <cell r="H6477">
            <v>450</v>
          </cell>
        </row>
        <row r="6478">
          <cell r="B6478" t="str">
            <v>BA.14204</v>
          </cell>
          <cell r="C6478" t="str">
            <v>Laép ñaët oáng kim loaïi ñaët chìm baûo hoä daây daãn, Þoáng &lt;=50mm</v>
          </cell>
          <cell r="D6478" t="str">
            <v>m</v>
          </cell>
          <cell r="E6478">
            <v>1</v>
          </cell>
          <cell r="F6478">
            <v>28894</v>
          </cell>
          <cell r="G6478">
            <v>18849</v>
          </cell>
          <cell r="H6478">
            <v>491</v>
          </cell>
        </row>
        <row r="6479">
          <cell r="B6479" t="str">
            <v>BA.14205</v>
          </cell>
          <cell r="C6479" t="str">
            <v>Laép ñaët oáng kim loaïi ñaët chìm baûo hoä daây daãn, Þoáng &lt;=66mm</v>
          </cell>
          <cell r="D6479" t="str">
            <v>m</v>
          </cell>
          <cell r="E6479">
            <v>1</v>
          </cell>
          <cell r="F6479">
            <v>36341</v>
          </cell>
          <cell r="G6479">
            <v>21362</v>
          </cell>
          <cell r="H6479">
            <v>573</v>
          </cell>
        </row>
        <row r="6480">
          <cell r="B6480" t="str">
            <v>BA.14206</v>
          </cell>
          <cell r="C6480" t="str">
            <v>Laép ñaët oáng kim loaïi ñaët chìm baûo hoä daây daãn, Þoáng &lt;=80mm</v>
          </cell>
          <cell r="D6480" t="str">
            <v>m</v>
          </cell>
          <cell r="E6480">
            <v>1</v>
          </cell>
          <cell r="F6480">
            <v>46562</v>
          </cell>
          <cell r="G6480">
            <v>24294</v>
          </cell>
          <cell r="H6480">
            <v>614</v>
          </cell>
        </row>
        <row r="6481">
          <cell r="B6481" t="str">
            <v>BA.14301</v>
          </cell>
          <cell r="C6481" t="str">
            <v>Laép ñaët oáng nhöïa ñaët noåi baûo hoä daây daãn, Þoáng &lt;=15mm</v>
          </cell>
          <cell r="D6481" t="str">
            <v>m</v>
          </cell>
          <cell r="E6481">
            <v>1</v>
          </cell>
          <cell r="F6481">
            <v>1071</v>
          </cell>
          <cell r="G6481">
            <v>2094</v>
          </cell>
          <cell r="H6481">
            <v>409</v>
          </cell>
        </row>
        <row r="6482">
          <cell r="B6482" t="str">
            <v>BA.14302</v>
          </cell>
          <cell r="C6482" t="str">
            <v>Laép ñaët oáng nhöïa ñaët noåi baûo hoä daây daãn, Þoáng &gt;15 ñeán &lt;=27mm</v>
          </cell>
          <cell r="D6482" t="str">
            <v>m</v>
          </cell>
          <cell r="E6482">
            <v>1</v>
          </cell>
          <cell r="F6482">
            <v>1607</v>
          </cell>
          <cell r="G6482">
            <v>2513</v>
          </cell>
          <cell r="H6482">
            <v>409</v>
          </cell>
        </row>
        <row r="6483">
          <cell r="B6483" t="str">
            <v>BA.14303</v>
          </cell>
          <cell r="C6483" t="str">
            <v>Laép ñaët oáng nhöïa ñaët noåi baûo hoä daây daãn, Þoáng &gt;27 ñeán &lt;=34mm</v>
          </cell>
          <cell r="D6483" t="str">
            <v>m</v>
          </cell>
          <cell r="E6483">
            <v>1</v>
          </cell>
          <cell r="F6483">
            <v>2142</v>
          </cell>
          <cell r="G6483">
            <v>2597</v>
          </cell>
          <cell r="H6483">
            <v>491</v>
          </cell>
        </row>
        <row r="6484">
          <cell r="B6484" t="str">
            <v>BA.14304</v>
          </cell>
          <cell r="C6484" t="str">
            <v>Laép ñaët oáng nhöïa ñaët noåi baûo hoä daây daãn, Þoáng &gt;34 ñeán &lt;=48 mm</v>
          </cell>
          <cell r="D6484" t="str">
            <v>m</v>
          </cell>
          <cell r="E6484">
            <v>1</v>
          </cell>
          <cell r="F6484">
            <v>3213</v>
          </cell>
          <cell r="G6484">
            <v>2723</v>
          </cell>
          <cell r="H6484">
            <v>573</v>
          </cell>
        </row>
        <row r="6485">
          <cell r="B6485" t="str">
            <v>BA.14305</v>
          </cell>
          <cell r="C6485" t="str">
            <v>Laép ñaët oáng nhöïa ñaët noåi baûo hoä daây daãn, Þoáng &gt;48 ñeán &lt;=76mm</v>
          </cell>
          <cell r="D6485" t="str">
            <v>m</v>
          </cell>
          <cell r="E6485">
            <v>1</v>
          </cell>
          <cell r="F6485">
            <v>5355</v>
          </cell>
          <cell r="G6485">
            <v>3979</v>
          </cell>
          <cell r="H6485">
            <v>695</v>
          </cell>
        </row>
        <row r="6486">
          <cell r="B6486" t="str">
            <v>BA.14306</v>
          </cell>
          <cell r="C6486" t="str">
            <v>Laép ñaët oáng nhöïa ñaët noåi baûo hoä daây daãn, Þoáng &gt;76 ñeán &lt;=90mm</v>
          </cell>
          <cell r="D6486" t="str">
            <v>m</v>
          </cell>
          <cell r="E6486">
            <v>1</v>
          </cell>
          <cell r="F6486">
            <v>6426</v>
          </cell>
          <cell r="G6486">
            <v>4608</v>
          </cell>
          <cell r="H6486">
            <v>818</v>
          </cell>
        </row>
        <row r="6487">
          <cell r="B6487" t="str">
            <v>BA.14401</v>
          </cell>
          <cell r="C6487" t="str">
            <v>Laép ñaët oáng nhöïa ñaët chìm baûo hoä daây daãn, Þoáng &lt;=15mm</v>
          </cell>
          <cell r="D6487" t="str">
            <v>m</v>
          </cell>
          <cell r="E6487">
            <v>1</v>
          </cell>
          <cell r="F6487">
            <v>1173</v>
          </cell>
          <cell r="G6487">
            <v>8377</v>
          </cell>
          <cell r="H6487">
            <v>409</v>
          </cell>
        </row>
        <row r="6488">
          <cell r="B6488" t="str">
            <v>BA.14402</v>
          </cell>
          <cell r="C6488" t="str">
            <v>Laép ñaët oáng nhöïa ñaët chìm baûo hoä daây daãn, Þoáng &gt;15 ñeán &lt;=27mm</v>
          </cell>
          <cell r="D6488" t="str">
            <v>m</v>
          </cell>
          <cell r="E6488">
            <v>1</v>
          </cell>
          <cell r="F6488">
            <v>1760</v>
          </cell>
          <cell r="G6488">
            <v>10891</v>
          </cell>
          <cell r="H6488">
            <v>409</v>
          </cell>
        </row>
        <row r="6489">
          <cell r="B6489" t="str">
            <v>BA.14403</v>
          </cell>
          <cell r="C6489" t="str">
            <v>Laép ñaët oáng nhöïa ñaët chìm baûo hoä daây daãn, Þoáng &gt;27 ñeán &lt;=34mm</v>
          </cell>
          <cell r="D6489" t="str">
            <v>m</v>
          </cell>
          <cell r="E6489">
            <v>1</v>
          </cell>
          <cell r="F6489">
            <v>2346</v>
          </cell>
          <cell r="G6489">
            <v>12147</v>
          </cell>
          <cell r="H6489">
            <v>491</v>
          </cell>
        </row>
        <row r="6490">
          <cell r="B6490" t="str">
            <v>BA.14404</v>
          </cell>
          <cell r="C6490" t="str">
            <v>Laép ñaët oáng nhöïa ñaët chìm baûo hoä daây daãn, Þoáng &gt;34 ñeán &lt;=48 mm</v>
          </cell>
          <cell r="D6490" t="str">
            <v>m</v>
          </cell>
          <cell r="E6490">
            <v>1</v>
          </cell>
          <cell r="F6490">
            <v>3519</v>
          </cell>
          <cell r="G6490">
            <v>14660</v>
          </cell>
          <cell r="H6490">
            <v>573</v>
          </cell>
        </row>
        <row r="6491">
          <cell r="B6491" t="str">
            <v>BA.14405</v>
          </cell>
          <cell r="C6491" t="str">
            <v>Laép ñaët oáng nhöïa ñaët chìm baûo hoä daây daãn, Þoáng &gt;48 ñeán &lt;=76mm</v>
          </cell>
          <cell r="D6491" t="str">
            <v>m</v>
          </cell>
          <cell r="E6491">
            <v>1</v>
          </cell>
          <cell r="F6491">
            <v>5865</v>
          </cell>
          <cell r="G6491">
            <v>17174</v>
          </cell>
          <cell r="H6491">
            <v>695</v>
          </cell>
        </row>
        <row r="6492">
          <cell r="B6492" t="str">
            <v>BA.14406</v>
          </cell>
          <cell r="C6492" t="str">
            <v>Laép ñaët oáng nhöïa ñaët chìm baûo hoä daây daãn, Þoáng &gt;76 ñeán &lt;=90mm</v>
          </cell>
          <cell r="D6492" t="str">
            <v>m</v>
          </cell>
          <cell r="E6492">
            <v>1</v>
          </cell>
          <cell r="F6492">
            <v>7038</v>
          </cell>
          <cell r="G6492">
            <v>19268</v>
          </cell>
          <cell r="H6492">
            <v>818</v>
          </cell>
        </row>
        <row r="6493">
          <cell r="B6493" t="str">
            <v>BA.18101</v>
          </cell>
          <cell r="C6493" t="str">
            <v>Laép ñaët coâng taéc, soá haït treân 1 coâng taéc baèng 1</v>
          </cell>
          <cell r="D6493" t="str">
            <v>caùi</v>
          </cell>
          <cell r="E6493">
            <v>1</v>
          </cell>
          <cell r="F6493">
            <v>5025</v>
          </cell>
          <cell r="G6493">
            <v>4189</v>
          </cell>
          <cell r="H6493">
            <v>0</v>
          </cell>
        </row>
        <row r="6494">
          <cell r="B6494" t="str">
            <v>BA.18102</v>
          </cell>
          <cell r="C6494" t="str">
            <v>Laép ñaët coâng taéc, soá haït treân 1 coâng taéc baèng 2</v>
          </cell>
          <cell r="D6494" t="str">
            <v>caùi</v>
          </cell>
          <cell r="E6494">
            <v>1</v>
          </cell>
          <cell r="F6494">
            <v>10050</v>
          </cell>
          <cell r="G6494">
            <v>4608</v>
          </cell>
          <cell r="H6494">
            <v>0</v>
          </cell>
        </row>
        <row r="6495">
          <cell r="B6495" t="str">
            <v>BA.18103</v>
          </cell>
          <cell r="C6495" t="str">
            <v>Laép ñaët coâng taéc, soá haït treân 1 coâng taéc baèng 3</v>
          </cell>
          <cell r="D6495" t="str">
            <v>caùi</v>
          </cell>
          <cell r="E6495">
            <v>1</v>
          </cell>
          <cell r="F6495">
            <v>15075</v>
          </cell>
          <cell r="G6495">
            <v>5026</v>
          </cell>
          <cell r="H6495">
            <v>0</v>
          </cell>
        </row>
        <row r="6496">
          <cell r="B6496" t="str">
            <v>BA.18104</v>
          </cell>
          <cell r="C6496" t="str">
            <v>Laép ñaët coâng taéc, soá haït treân 1 coâng taéc baèng 4</v>
          </cell>
          <cell r="D6496" t="str">
            <v>caùi</v>
          </cell>
          <cell r="E6496">
            <v>1</v>
          </cell>
          <cell r="F6496">
            <v>20100</v>
          </cell>
          <cell r="G6496">
            <v>5445</v>
          </cell>
          <cell r="H6496">
            <v>0</v>
          </cell>
        </row>
        <row r="6497">
          <cell r="B6497" t="str">
            <v>BA.18105</v>
          </cell>
          <cell r="C6497" t="str">
            <v>Laép ñaët coâng taéc, soá haït treân 1 coâng taéc baèng 5</v>
          </cell>
          <cell r="D6497" t="str">
            <v>caùi</v>
          </cell>
          <cell r="E6497">
            <v>1</v>
          </cell>
          <cell r="F6497">
            <v>25125</v>
          </cell>
          <cell r="G6497">
            <v>5864</v>
          </cell>
          <cell r="H6497">
            <v>0</v>
          </cell>
        </row>
        <row r="6498">
          <cell r="B6498" t="str">
            <v>BA.18106</v>
          </cell>
          <cell r="C6498" t="str">
            <v>Laép ñaët coâng taéc, soá haït treân 1 coâng taéc baèng 6</v>
          </cell>
          <cell r="D6498" t="str">
            <v>caùi</v>
          </cell>
          <cell r="E6498">
            <v>1</v>
          </cell>
          <cell r="F6498">
            <v>30150</v>
          </cell>
          <cell r="G6498">
            <v>7121</v>
          </cell>
          <cell r="H6498">
            <v>0</v>
          </cell>
        </row>
        <row r="6499">
          <cell r="B6499" t="str">
            <v>BA.18201</v>
          </cell>
          <cell r="C6499" t="str">
            <v>Laép ñaët oå caém ñôn</v>
          </cell>
          <cell r="D6499" t="str">
            <v>caùi</v>
          </cell>
          <cell r="E6499">
            <v>1</v>
          </cell>
          <cell r="F6499">
            <v>21105</v>
          </cell>
          <cell r="G6499">
            <v>4189</v>
          </cell>
          <cell r="H6499">
            <v>0</v>
          </cell>
        </row>
        <row r="6500">
          <cell r="B6500" t="str">
            <v>BA.18202</v>
          </cell>
          <cell r="C6500" t="str">
            <v>Laép ñaët oå caém ñoâi</v>
          </cell>
          <cell r="D6500" t="str">
            <v>caùi</v>
          </cell>
          <cell r="E6500">
            <v>1</v>
          </cell>
          <cell r="F6500">
            <v>35175</v>
          </cell>
          <cell r="G6500">
            <v>5026</v>
          </cell>
          <cell r="H6500">
            <v>0</v>
          </cell>
        </row>
        <row r="6501">
          <cell r="B6501" t="str">
            <v>BA.18203</v>
          </cell>
          <cell r="C6501" t="str">
            <v>Laép ñaët oå caém ba</v>
          </cell>
          <cell r="D6501" t="str">
            <v>caùi</v>
          </cell>
          <cell r="E6501">
            <v>1</v>
          </cell>
          <cell r="F6501">
            <v>39195</v>
          </cell>
          <cell r="G6501">
            <v>5864</v>
          </cell>
          <cell r="H6501">
            <v>0</v>
          </cell>
        </row>
        <row r="6502">
          <cell r="B6502" t="str">
            <v>BA.18204</v>
          </cell>
          <cell r="C6502" t="str">
            <v>Laép ñaët oå caém boán</v>
          </cell>
          <cell r="D6502" t="str">
            <v>caùi</v>
          </cell>
          <cell r="E6502">
            <v>1</v>
          </cell>
          <cell r="F6502">
            <v>43215</v>
          </cell>
          <cell r="G6502">
            <v>6702</v>
          </cell>
          <cell r="H6502">
            <v>0</v>
          </cell>
        </row>
        <row r="6503">
          <cell r="B6503" t="str">
            <v>GTT</v>
          </cell>
          <cell r="C6503" t="str">
            <v>Laép</v>
          </cell>
        </row>
        <row r="6504">
          <cell r="B6504" t="str">
            <v>BA.18301</v>
          </cell>
          <cell r="C6504" t="str">
            <v>Laép ñaët moät coâng taéc, moät oå caém hoãn hôïp</v>
          </cell>
          <cell r="D6504" t="str">
            <v>baûng</v>
          </cell>
          <cell r="E6504">
            <v>1</v>
          </cell>
          <cell r="F6504">
            <v>30150</v>
          </cell>
          <cell r="G6504">
            <v>4189</v>
          </cell>
          <cell r="H6504">
            <v>0</v>
          </cell>
        </row>
        <row r="6505">
          <cell r="B6505" t="str">
            <v>BA.18302</v>
          </cell>
          <cell r="C6505" t="str">
            <v>Laép ñaët moät coâng taéc, hai oå caém hoãn hôïp</v>
          </cell>
          <cell r="D6505" t="str">
            <v>baûng</v>
          </cell>
          <cell r="E6505">
            <v>1</v>
          </cell>
          <cell r="F6505">
            <v>45225</v>
          </cell>
          <cell r="G6505">
            <v>4608</v>
          </cell>
          <cell r="H6505">
            <v>0</v>
          </cell>
        </row>
        <row r="6506">
          <cell r="B6506" t="str">
            <v>BA.18303</v>
          </cell>
          <cell r="C6506" t="str">
            <v>Laép ñaët moät coâng taéc, ba oå caém hoãn hôïp</v>
          </cell>
          <cell r="D6506" t="str">
            <v>baûng</v>
          </cell>
          <cell r="E6506">
            <v>1</v>
          </cell>
          <cell r="F6506">
            <v>70350</v>
          </cell>
          <cell r="G6506">
            <v>5026</v>
          </cell>
          <cell r="H6506">
            <v>0</v>
          </cell>
        </row>
        <row r="6507">
          <cell r="B6507" t="str">
            <v>BA.18304</v>
          </cell>
          <cell r="C6507" t="str">
            <v>Laép ñaët hai coâng taéc, moät oå caém hoãn hôïp</v>
          </cell>
          <cell r="D6507" t="str">
            <v>baûng</v>
          </cell>
          <cell r="E6507">
            <v>1</v>
          </cell>
          <cell r="F6507">
            <v>35175</v>
          </cell>
          <cell r="G6507">
            <v>5864</v>
          </cell>
          <cell r="H6507">
            <v>0</v>
          </cell>
        </row>
        <row r="6508">
          <cell r="B6508" t="str">
            <v>BA.18305</v>
          </cell>
          <cell r="C6508" t="str">
            <v>Laép ñaët hai coâng taéc, hai oå caém hoãn hôïp</v>
          </cell>
          <cell r="D6508" t="str">
            <v>baûng</v>
          </cell>
          <cell r="E6508">
            <v>1</v>
          </cell>
          <cell r="F6508">
            <v>60300</v>
          </cell>
          <cell r="G6508">
            <v>6702</v>
          </cell>
          <cell r="H6508">
            <v>0</v>
          </cell>
        </row>
        <row r="6509">
          <cell r="B6509" t="str">
            <v>BA.18306</v>
          </cell>
          <cell r="C6509" t="str">
            <v>Laép ñaët hai coâng taéc, ba oå caém hoãn hôïp</v>
          </cell>
          <cell r="D6509" t="str">
            <v>baûng</v>
          </cell>
          <cell r="E6509">
            <v>1</v>
          </cell>
          <cell r="F6509">
            <v>80400</v>
          </cell>
          <cell r="G6509">
            <v>7540</v>
          </cell>
          <cell r="H6509">
            <v>0</v>
          </cell>
        </row>
        <row r="6510">
          <cell r="B6510" t="str">
            <v>BA.18401</v>
          </cell>
          <cell r="C6510" t="str">
            <v>Laép ñaët caàu dao 3 cöïc moät chieàu, cöôøng ñoä doøng ñieän &lt;=60A</v>
          </cell>
          <cell r="D6510" t="str">
            <v>boä</v>
          </cell>
          <cell r="E6510">
            <v>1</v>
          </cell>
          <cell r="F6510">
            <v>54000</v>
          </cell>
          <cell r="G6510">
            <v>10472</v>
          </cell>
          <cell r="H6510">
            <v>2864</v>
          </cell>
        </row>
        <row r="6511">
          <cell r="B6511" t="str">
            <v>BA.18402</v>
          </cell>
          <cell r="C6511" t="str">
            <v>Laép ñaët caàu dao 3 cöïc moät chieàu, cöôøng ñoä doøng ñieän &lt;=100A</v>
          </cell>
          <cell r="D6511" t="str">
            <v>boä</v>
          </cell>
          <cell r="E6511">
            <v>1</v>
          </cell>
          <cell r="F6511">
            <v>112200</v>
          </cell>
          <cell r="G6511">
            <v>20106</v>
          </cell>
          <cell r="H6511">
            <v>3273</v>
          </cell>
        </row>
        <row r="6512">
          <cell r="B6512" t="str">
            <v>BA.18403</v>
          </cell>
          <cell r="C6512" t="str">
            <v>Laép ñaët caàu dao 3 cöïc moät chieàu, cöôøng ñoä doøng ñieän &lt;=200A</v>
          </cell>
          <cell r="D6512" t="str">
            <v>boä</v>
          </cell>
          <cell r="E6512">
            <v>1</v>
          </cell>
          <cell r="F6512">
            <v>163200</v>
          </cell>
          <cell r="G6512">
            <v>20944</v>
          </cell>
          <cell r="H6512">
            <v>4091</v>
          </cell>
        </row>
        <row r="6513">
          <cell r="B6513" t="str">
            <v>BA.18404</v>
          </cell>
          <cell r="C6513" t="str">
            <v>Laép ñaët caàu dao 3 cöïc moät chieàu, cöôøng ñoä doøng ñieän &lt;=400A</v>
          </cell>
          <cell r="D6513" t="str">
            <v>boä</v>
          </cell>
          <cell r="E6513">
            <v>1</v>
          </cell>
          <cell r="F6513">
            <v>181800</v>
          </cell>
          <cell r="G6513">
            <v>31415</v>
          </cell>
          <cell r="H6513">
            <v>4909</v>
          </cell>
        </row>
        <row r="6514">
          <cell r="B6514" t="str">
            <v>BA.18501</v>
          </cell>
          <cell r="C6514" t="str">
            <v>Laép ñaët caàu dao 3 cöïc ñaûo chieàu, cöôøng ñoä doøng ñieän &lt;=60A</v>
          </cell>
          <cell r="D6514" t="str">
            <v>boä</v>
          </cell>
          <cell r="E6514">
            <v>1</v>
          </cell>
          <cell r="F6514">
            <v>53000</v>
          </cell>
          <cell r="G6514">
            <v>12566</v>
          </cell>
          <cell r="H6514">
            <v>3886</v>
          </cell>
        </row>
        <row r="6515">
          <cell r="B6515" t="str">
            <v>BA.18502</v>
          </cell>
          <cell r="C6515" t="str">
            <v>Laép ñaët caàu dao 3 cöïc ñaûo chieàu, cöôøng ñoä doøng ñieän &lt;=100A</v>
          </cell>
          <cell r="D6515" t="str">
            <v>boä</v>
          </cell>
          <cell r="E6515">
            <v>1</v>
          </cell>
          <cell r="F6515">
            <v>122400</v>
          </cell>
          <cell r="G6515">
            <v>24294</v>
          </cell>
          <cell r="H6515">
            <v>4705</v>
          </cell>
        </row>
        <row r="6516">
          <cell r="B6516" t="str">
            <v>BA.18503</v>
          </cell>
          <cell r="C6516" t="str">
            <v>Laép ñaët caàu dao 3 cöïc ñaûo chieàu, cöôøng ñoä doøng ñieän &lt;=200A</v>
          </cell>
          <cell r="D6516" t="str">
            <v>boä</v>
          </cell>
          <cell r="E6516">
            <v>1</v>
          </cell>
          <cell r="F6516">
            <v>181800</v>
          </cell>
          <cell r="G6516">
            <v>25132</v>
          </cell>
          <cell r="H6516">
            <v>5114</v>
          </cell>
        </row>
        <row r="6517">
          <cell r="B6517" t="str">
            <v>BA.18504</v>
          </cell>
          <cell r="C6517" t="str">
            <v>Laép ñaët caàu dao 3 cöïc ñaûo chieàu, cöôøng ñoä doøng ñieän &lt;=400A</v>
          </cell>
          <cell r="D6517" t="str">
            <v>boä</v>
          </cell>
          <cell r="E6517">
            <v>1</v>
          </cell>
          <cell r="F6517">
            <v>201000</v>
          </cell>
          <cell r="G6517">
            <v>35604</v>
          </cell>
          <cell r="H6517">
            <v>5318</v>
          </cell>
        </row>
        <row r="6518">
          <cell r="B6518" t="str">
            <v>BA.11101</v>
          </cell>
          <cell r="C6518" t="str">
            <v>Laép ñaët quaït traàn</v>
          </cell>
          <cell r="D6518" t="str">
            <v>caùi</v>
          </cell>
          <cell r="E6518">
            <v>1</v>
          </cell>
          <cell r="F6518">
            <v>273710</v>
          </cell>
          <cell r="G6518">
            <v>10472</v>
          </cell>
          <cell r="H6518">
            <v>6137</v>
          </cell>
        </row>
        <row r="6519">
          <cell r="B6519" t="str">
            <v>BA.11102</v>
          </cell>
          <cell r="C6519" t="str">
            <v>Laép ñaët quaït treo töôøng</v>
          </cell>
          <cell r="D6519" t="str">
            <v>caùi</v>
          </cell>
          <cell r="E6519">
            <v>1</v>
          </cell>
          <cell r="F6519">
            <v>121200</v>
          </cell>
          <cell r="G6519">
            <v>8377</v>
          </cell>
          <cell r="H6519">
            <v>4091</v>
          </cell>
        </row>
        <row r="6520">
          <cell r="B6520" t="str">
            <v>BA.11201</v>
          </cell>
          <cell r="C6520" t="str">
            <v>Laép ñaët quaït thoâng gioù treân töôøng kích thöôùc 150x150 ñeán 250x250</v>
          </cell>
          <cell r="D6520" t="str">
            <v>caùi</v>
          </cell>
          <cell r="E6520">
            <v>1</v>
          </cell>
          <cell r="F6520">
            <v>80800</v>
          </cell>
          <cell r="G6520">
            <v>10472</v>
          </cell>
          <cell r="H6520">
            <v>2046</v>
          </cell>
        </row>
        <row r="6521">
          <cell r="B6521" t="str">
            <v>BA.11202</v>
          </cell>
          <cell r="C6521" t="str">
            <v>Laép ñaët quaït thoâng gioù treân töôøng kích thöôùc 300x300 ñeán 350x350</v>
          </cell>
          <cell r="D6521" t="str">
            <v>caùi</v>
          </cell>
          <cell r="E6521">
            <v>1</v>
          </cell>
          <cell r="F6521">
            <v>192405</v>
          </cell>
          <cell r="G6521">
            <v>12566</v>
          </cell>
          <cell r="H6521">
            <v>2864</v>
          </cell>
        </row>
        <row r="6522">
          <cell r="B6522" t="str">
            <v>BA.11301</v>
          </cell>
          <cell r="C6522" t="str">
            <v>Laép ñaët quaït oáp traàn kích thöôùc 150x150 ñeán 250x250</v>
          </cell>
          <cell r="D6522" t="str">
            <v>caùi</v>
          </cell>
          <cell r="E6522">
            <v>1</v>
          </cell>
          <cell r="F6522">
            <v>80800</v>
          </cell>
          <cell r="G6522">
            <v>20944</v>
          </cell>
          <cell r="H6522">
            <v>2864</v>
          </cell>
        </row>
        <row r="6523">
          <cell r="B6523" t="str">
            <v>BA.11302</v>
          </cell>
          <cell r="C6523" t="str">
            <v>Laép ñaët quaït oáp traàn kích thöôùc 300x300 ñeán 350x350</v>
          </cell>
          <cell r="D6523" t="str">
            <v>caùi</v>
          </cell>
          <cell r="E6523">
            <v>1</v>
          </cell>
          <cell r="F6523">
            <v>192405</v>
          </cell>
          <cell r="G6523">
            <v>33510</v>
          </cell>
          <cell r="H6523">
            <v>4091</v>
          </cell>
        </row>
        <row r="6524">
          <cell r="B6524" t="str">
            <v>BA.11401</v>
          </cell>
          <cell r="C6524" t="str">
            <v>Laép ñaët quaït treân ñöôøng oáng thoâng gioù coù coâng suaát 0,2 - &lt;=1,5Kw</v>
          </cell>
          <cell r="D6524" t="str">
            <v>caùi</v>
          </cell>
          <cell r="E6524">
            <v>1</v>
          </cell>
          <cell r="F6524">
            <v>102000</v>
          </cell>
          <cell r="G6524">
            <v>67857</v>
          </cell>
          <cell r="H6524">
            <v>450</v>
          </cell>
        </row>
        <row r="6525">
          <cell r="B6525" t="str">
            <v>BA.11402</v>
          </cell>
          <cell r="C6525" t="str">
            <v>Laép ñaët quaït treân ñöôøng oáng thoâng gioù coù coâng suaát 1,6 - &lt;=3,0Kw</v>
          </cell>
          <cell r="D6525" t="str">
            <v>caùi</v>
          </cell>
          <cell r="E6525">
            <v>1</v>
          </cell>
          <cell r="F6525">
            <v>306000</v>
          </cell>
          <cell r="G6525">
            <v>113095</v>
          </cell>
          <cell r="H6525">
            <v>777</v>
          </cell>
        </row>
        <row r="6526">
          <cell r="B6526" t="str">
            <v>BA.11403</v>
          </cell>
          <cell r="C6526" t="str">
            <v>Laép ñaët quaït treân ñöôøng oáng thoâng gioù coù coâng suaát 3,1 - &lt;=4,5Kw</v>
          </cell>
          <cell r="D6526" t="str">
            <v>caùi</v>
          </cell>
          <cell r="E6526">
            <v>1</v>
          </cell>
          <cell r="F6526">
            <v>663000</v>
          </cell>
          <cell r="G6526">
            <v>158333</v>
          </cell>
          <cell r="H6526">
            <v>1064</v>
          </cell>
        </row>
        <row r="6527">
          <cell r="B6527" t="str">
            <v>BA.11404</v>
          </cell>
          <cell r="C6527" t="str">
            <v>Laép ñaët quaït treân ñöôøng oáng thoâng gioù coù coâng suaát 4,6 - &lt;=7,5Kw</v>
          </cell>
          <cell r="D6527" t="str">
            <v>caùi</v>
          </cell>
          <cell r="E6527">
            <v>1</v>
          </cell>
          <cell r="F6527">
            <v>816000</v>
          </cell>
          <cell r="G6527">
            <v>226190</v>
          </cell>
          <cell r="H6527">
            <v>1555</v>
          </cell>
        </row>
        <row r="6528">
          <cell r="B6528" t="str">
            <v>BA.11501</v>
          </cell>
          <cell r="C6528" t="str">
            <v>Laép ñaët quaït ly taâm coù coâng suaát 02 - &lt;=25Kw</v>
          </cell>
          <cell r="D6528" t="str">
            <v>caùi</v>
          </cell>
          <cell r="E6528">
            <v>1</v>
          </cell>
          <cell r="F6528">
            <v>102000</v>
          </cell>
          <cell r="G6528">
            <v>105555</v>
          </cell>
          <cell r="H6528">
            <v>409</v>
          </cell>
        </row>
        <row r="6529">
          <cell r="B6529" t="str">
            <v>BA.11502</v>
          </cell>
          <cell r="C6529" t="str">
            <v>Laép ñaët quaït ly taâm coù coâng suaát 2,6 - &lt;=5,0Kw</v>
          </cell>
          <cell r="D6529" t="str">
            <v>caùi</v>
          </cell>
          <cell r="E6529">
            <v>1</v>
          </cell>
          <cell r="F6529">
            <v>357000</v>
          </cell>
          <cell r="G6529">
            <v>175925</v>
          </cell>
          <cell r="H6529">
            <v>818</v>
          </cell>
        </row>
        <row r="6530">
          <cell r="B6530" t="str">
            <v>BA.11503</v>
          </cell>
          <cell r="C6530" t="str">
            <v>Laép ñaët quaït ly taâm coù coâng suaát 5,1 - &lt;=10Kw</v>
          </cell>
          <cell r="D6530" t="str">
            <v>caùi</v>
          </cell>
          <cell r="E6530">
            <v>1</v>
          </cell>
          <cell r="F6530">
            <v>918000</v>
          </cell>
          <cell r="G6530">
            <v>246296</v>
          </cell>
          <cell r="H6530">
            <v>1227</v>
          </cell>
        </row>
        <row r="6531">
          <cell r="B6531" t="str">
            <v>BA.11504</v>
          </cell>
          <cell r="C6531" t="str">
            <v>Laép ñaët quaït ly taâm coù coâng suaát 10 - &lt;=22Kw</v>
          </cell>
          <cell r="D6531" t="str">
            <v>caùi</v>
          </cell>
          <cell r="E6531">
            <v>1</v>
          </cell>
          <cell r="F6531">
            <v>1530000</v>
          </cell>
          <cell r="G6531">
            <v>351851</v>
          </cell>
          <cell r="H6531">
            <v>1636</v>
          </cell>
        </row>
        <row r="6532">
          <cell r="B6532" t="str">
            <v>BA.13201</v>
          </cell>
          <cell r="C6532" t="str">
            <v>Laép ñaët ñeøn oáng daøi 0,6m, loaïi hoäp ñeøn 1 boùng</v>
          </cell>
          <cell r="D6532" t="str">
            <v>boä</v>
          </cell>
          <cell r="E6532">
            <v>1</v>
          </cell>
          <cell r="F6532">
            <v>56100</v>
          </cell>
          <cell r="G6532">
            <v>12147</v>
          </cell>
          <cell r="H6532">
            <v>0</v>
          </cell>
        </row>
        <row r="6533">
          <cell r="B6533" t="str">
            <v>BA.13202</v>
          </cell>
          <cell r="C6533" t="str">
            <v>Laép ñaët ñeøn oáng daøi 0,6m, loaïi hoäp ñeøn 2 boùng</v>
          </cell>
          <cell r="D6533" t="str">
            <v>boä</v>
          </cell>
          <cell r="E6533">
            <v>1</v>
          </cell>
          <cell r="F6533">
            <v>96425</v>
          </cell>
          <cell r="G6533">
            <v>18849</v>
          </cell>
          <cell r="H6533">
            <v>0</v>
          </cell>
        </row>
        <row r="6534">
          <cell r="B6534" t="str">
            <v>BA.13203</v>
          </cell>
          <cell r="C6534" t="str">
            <v>Laép ñaët ñeøn oáng daøi 0,6m, loaïi hoäp ñeøn 3 boùng</v>
          </cell>
          <cell r="D6534" t="str">
            <v>boä</v>
          </cell>
          <cell r="E6534">
            <v>1</v>
          </cell>
          <cell r="F6534">
            <v>136350</v>
          </cell>
          <cell r="G6534">
            <v>22619</v>
          </cell>
          <cell r="H6534">
            <v>0</v>
          </cell>
        </row>
        <row r="6535">
          <cell r="B6535" t="str">
            <v>BA.13301</v>
          </cell>
          <cell r="C6535" t="str">
            <v>Laép ñaët ñeøn oáng daøi 1,2m, loaïi hoäp ñeøn 1 boùng</v>
          </cell>
          <cell r="D6535" t="str">
            <v>boä</v>
          </cell>
          <cell r="E6535">
            <v>1</v>
          </cell>
          <cell r="F6535">
            <v>91800</v>
          </cell>
          <cell r="G6535">
            <v>14242</v>
          </cell>
          <cell r="H6535">
            <v>0</v>
          </cell>
        </row>
        <row r="6536">
          <cell r="B6536" t="str">
            <v>BA.13302</v>
          </cell>
          <cell r="C6536" t="str">
            <v>Laép ñaët ñeøn oáng daøi 1,2m, loaïi hoäp ñeøn 2 boùng</v>
          </cell>
          <cell r="D6536" t="str">
            <v>boä</v>
          </cell>
          <cell r="E6536">
            <v>1</v>
          </cell>
          <cell r="F6536">
            <v>162400</v>
          </cell>
          <cell r="G6536">
            <v>20106</v>
          </cell>
          <cell r="H6536">
            <v>0</v>
          </cell>
        </row>
        <row r="6537">
          <cell r="B6537" t="str">
            <v>BA.13303</v>
          </cell>
          <cell r="C6537" t="str">
            <v>Laép ñaët ñeøn oáng daøi 1,2m, loaïi hoäp ñeøn 3 boùng</v>
          </cell>
          <cell r="D6537" t="str">
            <v>boä</v>
          </cell>
          <cell r="E6537">
            <v>1</v>
          </cell>
          <cell r="F6537">
            <v>237350</v>
          </cell>
          <cell r="G6537">
            <v>23876</v>
          </cell>
          <cell r="H6537">
            <v>0</v>
          </cell>
        </row>
        <row r="6538">
          <cell r="B6538" t="str">
            <v>BA.13304</v>
          </cell>
          <cell r="C6538" t="str">
            <v>Laép ñaët ñeøn oáng daøi 1,2m, loaïi hoäp ñeøn 4 boùng</v>
          </cell>
          <cell r="D6538" t="str">
            <v>boä</v>
          </cell>
          <cell r="E6538">
            <v>1</v>
          </cell>
          <cell r="F6538">
            <v>306525</v>
          </cell>
          <cell r="G6538">
            <v>28483</v>
          </cell>
          <cell r="H6538">
            <v>0</v>
          </cell>
        </row>
        <row r="6539">
          <cell r="B6539" t="str">
            <v>BA.13401</v>
          </cell>
          <cell r="C6539" t="str">
            <v>Laép ñaët ñeøn oáng daøi 1,5m, loaïi hoäp ñeøn 1 boùng</v>
          </cell>
          <cell r="D6539" t="str">
            <v>boä</v>
          </cell>
          <cell r="E6539">
            <v>1</v>
          </cell>
          <cell r="F6539">
            <v>120360</v>
          </cell>
          <cell r="G6539">
            <v>14242</v>
          </cell>
          <cell r="H6539">
            <v>0</v>
          </cell>
        </row>
        <row r="6540">
          <cell r="B6540" t="str">
            <v>BA.13402</v>
          </cell>
          <cell r="C6540" t="str">
            <v>Laép ñaët ñeøn oáng daøi 1,5m, loaïi hoäp ñeøn 2 boùng</v>
          </cell>
          <cell r="D6540" t="str">
            <v>boä</v>
          </cell>
          <cell r="E6540">
            <v>1</v>
          </cell>
          <cell r="F6540">
            <v>217210</v>
          </cell>
          <cell r="G6540">
            <v>20944</v>
          </cell>
          <cell r="H6540">
            <v>0</v>
          </cell>
        </row>
        <row r="6541">
          <cell r="B6541" t="str">
            <v>BA.13403</v>
          </cell>
          <cell r="C6541" t="str">
            <v>Laép ñaët ñeøn oáng daøi 1,5m, loaïi hoäp ñeøn 3 boùng</v>
          </cell>
          <cell r="D6541" t="str">
            <v>boä</v>
          </cell>
          <cell r="E6541">
            <v>1</v>
          </cell>
          <cell r="F6541">
            <v>318150</v>
          </cell>
          <cell r="G6541">
            <v>25551</v>
          </cell>
          <cell r="H6541">
            <v>0</v>
          </cell>
        </row>
        <row r="6543">
          <cell r="C6543" t="str">
            <v/>
          </cell>
        </row>
        <row r="6544">
          <cell r="B6544" t="str">
            <v>BB.11101</v>
          </cell>
          <cell r="C6544" t="str">
            <v>Laép ñaët oáng BT noái baèng vaønh ñai BT - ñoaïn oáng daøi 1m, Þ100mm</v>
          </cell>
          <cell r="D6544" t="str">
            <v>100m</v>
          </cell>
          <cell r="E6544">
            <v>1</v>
          </cell>
          <cell r="F6544">
            <v>7402920</v>
          </cell>
          <cell r="G6544">
            <v>1598830</v>
          </cell>
          <cell r="H6544">
            <v>0</v>
          </cell>
        </row>
        <row r="6545">
          <cell r="B6545" t="str">
            <v>BB.11102</v>
          </cell>
          <cell r="C6545" t="str">
            <v>Laép ñaët oáng BT noái baèng vaønh ñai BT - ñoaïn oáng daøi 1m, Þ150mm</v>
          </cell>
          <cell r="D6545" t="str">
            <v>100m</v>
          </cell>
          <cell r="E6545">
            <v>1</v>
          </cell>
          <cell r="F6545">
            <v>10864300</v>
          </cell>
          <cell r="G6545">
            <v>1848890</v>
          </cell>
          <cell r="H6545">
            <v>0</v>
          </cell>
        </row>
        <row r="6546">
          <cell r="B6546" t="str">
            <v>BB.11103</v>
          </cell>
          <cell r="C6546" t="str">
            <v>Laép ñaët oáng BT noái baèng vaønh ñai BT - ñoaïn oáng daøi 1m, Þ200mm</v>
          </cell>
          <cell r="D6546" t="str">
            <v>100m</v>
          </cell>
          <cell r="E6546">
            <v>1</v>
          </cell>
          <cell r="F6546">
            <v>14405300</v>
          </cell>
          <cell r="G6546">
            <v>1998850</v>
          </cell>
          <cell r="H6546">
            <v>0</v>
          </cell>
        </row>
        <row r="6547">
          <cell r="B6547" t="str">
            <v>BB.11104</v>
          </cell>
          <cell r="C6547" t="str">
            <v>Laép ñaët oáng BT noái baèng vaønh ñai BT - ñoaïn oáng daøi 1m, Þ250mm</v>
          </cell>
          <cell r="D6547" t="str">
            <v>100m</v>
          </cell>
          <cell r="E6547">
            <v>1</v>
          </cell>
          <cell r="F6547">
            <v>16381300</v>
          </cell>
          <cell r="G6547">
            <v>2299600</v>
          </cell>
          <cell r="H6547">
            <v>0</v>
          </cell>
        </row>
        <row r="6548">
          <cell r="B6548" t="str">
            <v>BB.11105</v>
          </cell>
          <cell r="C6548" t="str">
            <v>Laép ñaët oáng BT noái baèng vaønh ñai BT - ñoaïn oáng daøi 1m, Þ300mm</v>
          </cell>
          <cell r="D6548" t="str">
            <v>100m</v>
          </cell>
          <cell r="E6548">
            <v>1</v>
          </cell>
          <cell r="F6548">
            <v>20851000</v>
          </cell>
          <cell r="G6548">
            <v>2034870</v>
          </cell>
          <cell r="H6548">
            <v>1632890</v>
          </cell>
        </row>
        <row r="6549">
          <cell r="B6549" t="str">
            <v>BB.11106</v>
          </cell>
          <cell r="C6549" t="str">
            <v>Laép ñaët oáng BT noái baèng vaønh ñai BT - ñoaïn oáng daøi 1m, Þ350mm</v>
          </cell>
          <cell r="D6549" t="str">
            <v>100m</v>
          </cell>
          <cell r="E6549">
            <v>1</v>
          </cell>
          <cell r="F6549">
            <v>24159700</v>
          </cell>
          <cell r="G6549">
            <v>2345670</v>
          </cell>
          <cell r="H6549">
            <v>1632890</v>
          </cell>
        </row>
        <row r="6550">
          <cell r="B6550" t="str">
            <v>BB.11107</v>
          </cell>
          <cell r="C6550" t="str">
            <v>Laép ñaët oáng BT noái baèng vaønh ñai BT - ñoaïn oáng daøi 1m, Þ400mm</v>
          </cell>
          <cell r="D6550" t="str">
            <v>100m</v>
          </cell>
          <cell r="E6550">
            <v>1</v>
          </cell>
          <cell r="F6550">
            <v>27512800</v>
          </cell>
          <cell r="G6550">
            <v>2701710</v>
          </cell>
          <cell r="H6550">
            <v>1632890</v>
          </cell>
        </row>
        <row r="6551">
          <cell r="B6551" t="str">
            <v>BB.11108</v>
          </cell>
          <cell r="C6551" t="str">
            <v>Laép ñaët oáng BT noái baèng vaønh ñai BT - ñoaïn oáng daøi 1m, Þ500mm</v>
          </cell>
          <cell r="D6551" t="str">
            <v>100m</v>
          </cell>
          <cell r="E6551">
            <v>1</v>
          </cell>
          <cell r="F6551">
            <v>35317500</v>
          </cell>
          <cell r="G6551">
            <v>3071160</v>
          </cell>
          <cell r="H6551">
            <v>1632890</v>
          </cell>
        </row>
        <row r="6552">
          <cell r="B6552" t="str">
            <v>BB.11109</v>
          </cell>
          <cell r="C6552" t="str">
            <v>Laép ñaët oáng BT noái baèng vaønh ñai BT - ñoaïn oáng daøi 1m, Þ600mm</v>
          </cell>
          <cell r="D6552" t="str">
            <v>100m</v>
          </cell>
          <cell r="E6552">
            <v>1</v>
          </cell>
          <cell r="F6552">
            <v>39439400</v>
          </cell>
          <cell r="G6552">
            <v>3812350</v>
          </cell>
          <cell r="H6552">
            <v>1758900</v>
          </cell>
        </row>
        <row r="6553">
          <cell r="B6553" t="str">
            <v>BB.11110</v>
          </cell>
          <cell r="C6553" t="str">
            <v>Laép ñaët oáng BT noái baèng vaønh ñai BT - ñoaïn oáng daøi 1m, Þ700mm</v>
          </cell>
          <cell r="D6553" t="str">
            <v>100m</v>
          </cell>
          <cell r="E6553">
            <v>1</v>
          </cell>
          <cell r="F6553">
            <v>50929100</v>
          </cell>
          <cell r="G6553">
            <v>4320960</v>
          </cell>
          <cell r="H6553">
            <v>1758900</v>
          </cell>
        </row>
        <row r="6554">
          <cell r="B6554" t="str">
            <v>BB.11111</v>
          </cell>
          <cell r="C6554" t="str">
            <v>Laép ñaët oáng BT noái baèng vaønh ñai BT - ñoaïn oáng daøi 1m, Þ800mm</v>
          </cell>
          <cell r="D6554" t="str">
            <v>100m</v>
          </cell>
          <cell r="E6554">
            <v>1</v>
          </cell>
          <cell r="F6554">
            <v>57599600</v>
          </cell>
          <cell r="G6554">
            <v>4523510</v>
          </cell>
          <cell r="H6554">
            <v>1758900</v>
          </cell>
        </row>
        <row r="6555">
          <cell r="B6555" t="str">
            <v>BB.11112</v>
          </cell>
          <cell r="C6555" t="str">
            <v>Laép ñaët oáng BT noái baèng vaønh ñai BT - ñoaïn oáng daøi 1m, Þ900mm</v>
          </cell>
          <cell r="D6555" t="str">
            <v>100m</v>
          </cell>
          <cell r="E6555">
            <v>11</v>
          </cell>
          <cell r="F6555">
            <v>75072304</v>
          </cell>
          <cell r="G6555">
            <v>4762060</v>
          </cell>
          <cell r="H6555">
            <v>1758900</v>
          </cell>
        </row>
        <row r="6556">
          <cell r="B6556" t="str">
            <v>BB.11113</v>
          </cell>
          <cell r="C6556" t="str">
            <v>Laép ñaët oáng BT noái baèng vaønh ñai BT - ñoaïn oáng daøi 1m, Þ1000mm</v>
          </cell>
          <cell r="D6556" t="str">
            <v>100m</v>
          </cell>
          <cell r="E6556">
            <v>1</v>
          </cell>
          <cell r="F6556">
            <v>81413104</v>
          </cell>
          <cell r="G6556">
            <v>5203160</v>
          </cell>
          <cell r="H6556">
            <v>1758900</v>
          </cell>
        </row>
        <row r="6557">
          <cell r="B6557" t="str">
            <v>BB.11114</v>
          </cell>
          <cell r="C6557" t="str">
            <v>Laép ñaët oáng BT noái baèng vaønh ñai BT - ñoaïn oáng daøi 1m, Þ1100mm</v>
          </cell>
          <cell r="D6557" t="str">
            <v>100m</v>
          </cell>
          <cell r="E6557">
            <v>1</v>
          </cell>
          <cell r="F6557">
            <v>104847000</v>
          </cell>
          <cell r="G6557">
            <v>8479880</v>
          </cell>
          <cell r="H6557">
            <v>1879660</v>
          </cell>
        </row>
        <row r="6558">
          <cell r="B6558" t="str">
            <v>BB.11115</v>
          </cell>
          <cell r="C6558" t="str">
            <v>Laép ñaët oáng BT noái baèng vaønh ñai BT - ñoaïn oáng daøi 1m, Þ1200mm</v>
          </cell>
          <cell r="D6558" t="str">
            <v>100m</v>
          </cell>
          <cell r="E6558">
            <v>1</v>
          </cell>
          <cell r="F6558">
            <v>135404000</v>
          </cell>
          <cell r="G6558">
            <v>10221800</v>
          </cell>
          <cell r="H6558">
            <v>1879660</v>
          </cell>
        </row>
        <row r="6559">
          <cell r="B6559" t="str">
            <v>BB.11116</v>
          </cell>
          <cell r="C6559" t="str">
            <v>Laép ñaët oáng BT noái baèng vaønh ñai BT - ñoaïn oáng daøi 1m, Þ1400mm</v>
          </cell>
          <cell r="D6559" t="str">
            <v>100m</v>
          </cell>
          <cell r="E6559">
            <v>1</v>
          </cell>
          <cell r="F6559">
            <v>155235008</v>
          </cell>
          <cell r="G6559">
            <v>12715300</v>
          </cell>
          <cell r="H6559">
            <v>1879660</v>
          </cell>
        </row>
        <row r="6560">
          <cell r="B6560" t="str">
            <v>BB.11117</v>
          </cell>
          <cell r="C6560" t="str">
            <v>Laép ñaët oáng BT noái baèng vaønh ñai BT - ñoaïn oáng daøi 1m, Þ1600mm</v>
          </cell>
          <cell r="D6560" t="str">
            <v>100m</v>
          </cell>
          <cell r="E6560">
            <v>1</v>
          </cell>
          <cell r="F6560">
            <v>206954000</v>
          </cell>
          <cell r="G6560">
            <v>15078400</v>
          </cell>
          <cell r="H6560">
            <v>1879660</v>
          </cell>
        </row>
        <row r="6561">
          <cell r="B6561" t="str">
            <v>BB.11201</v>
          </cell>
          <cell r="C6561" t="str">
            <v>Laép ñaët oáng BT noái baèng gaïch chæ - ñoaïn oáng daøi 1m, Þ100mm</v>
          </cell>
          <cell r="D6561" t="str">
            <v>100m</v>
          </cell>
          <cell r="E6561">
            <v>1</v>
          </cell>
          <cell r="F6561">
            <v>6575580</v>
          </cell>
          <cell r="G6561">
            <v>1901670</v>
          </cell>
          <cell r="H6561">
            <v>0</v>
          </cell>
        </row>
        <row r="6562">
          <cell r="B6562" t="str">
            <v>BB.11202</v>
          </cell>
          <cell r="C6562" t="str">
            <v>Laép ñaët oáng BT noái baèng gaïch chæ - ñoaïn oáng daøi 1m, Þ150mm</v>
          </cell>
          <cell r="D6562" t="str">
            <v>100m</v>
          </cell>
          <cell r="E6562">
            <v>1</v>
          </cell>
          <cell r="F6562">
            <v>9727440</v>
          </cell>
          <cell r="G6562">
            <v>2228390</v>
          </cell>
          <cell r="H6562">
            <v>0</v>
          </cell>
        </row>
        <row r="6563">
          <cell r="B6563" t="str">
            <v>BB.11203</v>
          </cell>
          <cell r="C6563" t="str">
            <v>Laép ñaët oáng BT noái baèng gaïch chæ - ñoaïn oáng daøi 1m, Þ200mm</v>
          </cell>
          <cell r="D6563" t="str">
            <v>100m</v>
          </cell>
          <cell r="E6563">
            <v>1</v>
          </cell>
          <cell r="F6563">
            <v>13025400</v>
          </cell>
          <cell r="G6563">
            <v>2452070</v>
          </cell>
          <cell r="H6563">
            <v>0</v>
          </cell>
        </row>
        <row r="6564">
          <cell r="B6564" t="str">
            <v>BB.11204</v>
          </cell>
          <cell r="C6564" t="str">
            <v>Laép ñaët oáng BT noái baèng gaïch chæ - ñoaïn oáng daøi 1m, Þ250mm</v>
          </cell>
          <cell r="D6564" t="str">
            <v>100m</v>
          </cell>
          <cell r="E6564">
            <v>1</v>
          </cell>
          <cell r="F6564">
            <v>14221300</v>
          </cell>
          <cell r="G6564">
            <v>2932090</v>
          </cell>
          <cell r="H6564">
            <v>0</v>
          </cell>
        </row>
        <row r="6565">
          <cell r="B6565" t="str">
            <v>BB.11205</v>
          </cell>
          <cell r="C6565" t="str">
            <v>Laép ñaët oáng BT noái baèng gaïch chæ - ñoaïn oáng daøi 1m, Þ300mm</v>
          </cell>
          <cell r="D6565" t="str">
            <v>100m</v>
          </cell>
          <cell r="E6565">
            <v>1</v>
          </cell>
          <cell r="F6565">
            <v>17161400</v>
          </cell>
          <cell r="G6565">
            <v>2890200</v>
          </cell>
          <cell r="H6565">
            <v>1632890</v>
          </cell>
        </row>
        <row r="6566">
          <cell r="B6566" t="str">
            <v>BB.11206</v>
          </cell>
          <cell r="C6566" t="str">
            <v>Laép ñaët oáng BT noái baèng gaïch chæ - ñoaïn oáng daøi 1m, Þ350mm</v>
          </cell>
          <cell r="D6566" t="str">
            <v>100m</v>
          </cell>
          <cell r="E6566">
            <v>1</v>
          </cell>
          <cell r="F6566">
            <v>19984900</v>
          </cell>
          <cell r="G6566">
            <v>3229490</v>
          </cell>
          <cell r="H6566">
            <v>1632890</v>
          </cell>
        </row>
        <row r="6567">
          <cell r="B6567" t="str">
            <v>BB.11207</v>
          </cell>
          <cell r="C6567" t="str">
            <v>Laép ñaët oáng BT noái baèng gaïch chæ - ñoaïn oáng daøi 1m, Þ400mm</v>
          </cell>
          <cell r="D6567" t="str">
            <v>100m</v>
          </cell>
          <cell r="E6567">
            <v>1</v>
          </cell>
          <cell r="F6567">
            <v>22857300</v>
          </cell>
          <cell r="G6567">
            <v>3753910</v>
          </cell>
          <cell r="H6567">
            <v>1632890</v>
          </cell>
        </row>
        <row r="6568">
          <cell r="B6568" t="str">
            <v>BB.11208</v>
          </cell>
          <cell r="C6568" t="str">
            <v>Laép ñaët oáng BT noái baèng gaïch chæ - ñoaïn oáng daøi 1m, Þ500mm</v>
          </cell>
          <cell r="D6568" t="str">
            <v>100m</v>
          </cell>
          <cell r="E6568">
            <v>1</v>
          </cell>
          <cell r="F6568">
            <v>28587200</v>
          </cell>
          <cell r="G6568">
            <v>4117490</v>
          </cell>
          <cell r="H6568">
            <v>1632890</v>
          </cell>
        </row>
        <row r="6569">
          <cell r="B6569" t="str">
            <v>BB.11209</v>
          </cell>
          <cell r="C6569" t="str">
            <v>Laép ñaët oáng BT noái baèng gaïch chæ - ñoaïn oáng daøi 1m, Þ600mm</v>
          </cell>
          <cell r="D6569" t="str">
            <v>100m</v>
          </cell>
          <cell r="E6569">
            <v>1</v>
          </cell>
          <cell r="F6569">
            <v>31550200</v>
          </cell>
          <cell r="G6569">
            <v>5108640</v>
          </cell>
          <cell r="H6569">
            <v>1758900</v>
          </cell>
        </row>
        <row r="6570">
          <cell r="B6570" t="str">
            <v>BB.11210</v>
          </cell>
          <cell r="C6570" t="str">
            <v>Laép ñaët oáng BT noái baèng gaïch chæ - ñoaïn oáng daøi 1m, Þ700mm</v>
          </cell>
          <cell r="D6570" t="str">
            <v>100m</v>
          </cell>
          <cell r="E6570">
            <v>1</v>
          </cell>
          <cell r="F6570">
            <v>42926100</v>
          </cell>
          <cell r="G6570">
            <v>5729770</v>
          </cell>
          <cell r="H6570">
            <v>1758900</v>
          </cell>
        </row>
        <row r="6571">
          <cell r="B6571" t="str">
            <v>BB.11211</v>
          </cell>
          <cell r="C6571" t="str">
            <v>Laép ñaët oáng BT noái baèng gaïch chæ - ñoaïn oáng daøi 1m, Þ800mm</v>
          </cell>
          <cell r="D6571" t="str">
            <v>100m</v>
          </cell>
          <cell r="E6571">
            <v>1</v>
          </cell>
          <cell r="F6571">
            <v>49268900</v>
          </cell>
          <cell r="G6571">
            <v>6454430</v>
          </cell>
          <cell r="H6571">
            <v>1758900</v>
          </cell>
        </row>
        <row r="6572">
          <cell r="B6572" t="str">
            <v>BB.11212</v>
          </cell>
          <cell r="C6572" t="str">
            <v>Laép ñaët oáng BT noái baèng gaïch chæ - ñoaïn oáng daøi 1m, Þ900mm</v>
          </cell>
          <cell r="D6572" t="str">
            <v>100m</v>
          </cell>
          <cell r="E6572">
            <v>1</v>
          </cell>
          <cell r="F6572">
            <v>63881800</v>
          </cell>
          <cell r="G6572">
            <v>7773230</v>
          </cell>
          <cell r="H6572">
            <v>1758900</v>
          </cell>
        </row>
        <row r="6573">
          <cell r="B6573" t="str">
            <v>BB.11213</v>
          </cell>
          <cell r="C6573" t="str">
            <v>Laép ñaët oáng BT noái baèng gaïch chæ - ñoaïn oáng daøi 1m, Þ1000mm</v>
          </cell>
          <cell r="D6573" t="str">
            <v>100m</v>
          </cell>
          <cell r="E6573">
            <v>1</v>
          </cell>
          <cell r="F6573">
            <v>69972896</v>
          </cell>
          <cell r="G6573">
            <v>8956990</v>
          </cell>
          <cell r="H6573">
            <v>1758900</v>
          </cell>
        </row>
        <row r="6574">
          <cell r="B6574" t="str">
            <v>BB.11214</v>
          </cell>
          <cell r="C6574" t="str">
            <v>Laép ñaët oáng BT noái baèng gaïch chæ - ñoaïn oáng daøi 1m, Þ1100mm</v>
          </cell>
          <cell r="D6574" t="str">
            <v>100m</v>
          </cell>
          <cell r="E6574">
            <v>1</v>
          </cell>
          <cell r="F6574">
            <v>90676600</v>
          </cell>
          <cell r="G6574">
            <v>10509800</v>
          </cell>
          <cell r="H6574">
            <v>1879660</v>
          </cell>
        </row>
        <row r="6575">
          <cell r="B6575" t="str">
            <v>BB.11215</v>
          </cell>
          <cell r="C6575" t="str">
            <v>Laép ñaët oáng BT noái baèng gaïch chæ - ñoaïn oáng daøi 1m, Þ1200mm</v>
          </cell>
          <cell r="D6575" t="str">
            <v>100m</v>
          </cell>
          <cell r="E6575">
            <v>1</v>
          </cell>
          <cell r="F6575">
            <v>117977000</v>
          </cell>
          <cell r="G6575">
            <v>12283200</v>
          </cell>
          <cell r="H6575">
            <v>1879660</v>
          </cell>
        </row>
        <row r="6576">
          <cell r="B6576" t="str">
            <v>BB.11216</v>
          </cell>
          <cell r="C6576" t="str">
            <v>Laép ñaët oáng BT noái baèng gaïch chæ - ñoaïn oáng daøi 1m, Þ1400mm</v>
          </cell>
          <cell r="D6576" t="str">
            <v>100m</v>
          </cell>
          <cell r="E6576">
            <v>1</v>
          </cell>
          <cell r="F6576">
            <v>134974000</v>
          </cell>
          <cell r="G6576">
            <v>15560000</v>
          </cell>
          <cell r="H6576">
            <v>1879660</v>
          </cell>
        </row>
        <row r="6577">
          <cell r="B6577" t="str">
            <v>BB.11217</v>
          </cell>
          <cell r="C6577" t="str">
            <v>Laép ñaët oáng BT noái baèng gaïch chæ - ñoaïn oáng daøi 1m, Þ1600mm</v>
          </cell>
          <cell r="D6577" t="str">
            <v>100m</v>
          </cell>
          <cell r="E6577">
            <v>1</v>
          </cell>
          <cell r="F6577">
            <v>184184992</v>
          </cell>
          <cell r="G6577">
            <v>18193000</v>
          </cell>
          <cell r="H6577">
            <v>1879660</v>
          </cell>
        </row>
        <row r="6578">
          <cell r="B6578" t="str">
            <v>BB.11301</v>
          </cell>
          <cell r="C6578" t="str">
            <v>Laép ñaët oáng BT noái baèng gaïch theû - ñoaïn oáng daøi 1m, Þ100mm</v>
          </cell>
          <cell r="D6578" t="str">
            <v>100m</v>
          </cell>
          <cell r="E6578">
            <v>1</v>
          </cell>
          <cell r="F6578">
            <v>6734000</v>
          </cell>
          <cell r="G6578">
            <v>2282000</v>
          </cell>
          <cell r="H6578">
            <v>0</v>
          </cell>
        </row>
        <row r="6579">
          <cell r="B6579" t="str">
            <v>BB.11302</v>
          </cell>
          <cell r="C6579" t="str">
            <v>Laép ñaët oáng BT noái baèng gaïch theû - ñoaïn oáng daøi 1m, Þ150mm</v>
          </cell>
          <cell r="D6579" t="str">
            <v>100m</v>
          </cell>
          <cell r="E6579">
            <v>1</v>
          </cell>
          <cell r="F6579">
            <v>9953870</v>
          </cell>
          <cell r="G6579">
            <v>2674070</v>
          </cell>
          <cell r="H6579">
            <v>0</v>
          </cell>
        </row>
        <row r="6580">
          <cell r="B6580" t="str">
            <v>BB.11303</v>
          </cell>
          <cell r="C6580" t="str">
            <v>Laép ñaët oáng BT noái baèng gaïch theû - ñoaïn oáng daøi 1m, Þ200mm</v>
          </cell>
          <cell r="D6580" t="str">
            <v>100m</v>
          </cell>
          <cell r="E6580">
            <v>1</v>
          </cell>
          <cell r="F6580">
            <v>13346100</v>
          </cell>
          <cell r="G6580">
            <v>2942560</v>
          </cell>
          <cell r="H6580">
            <v>0</v>
          </cell>
        </row>
        <row r="6581">
          <cell r="B6581" t="str">
            <v>BB.11304</v>
          </cell>
          <cell r="C6581" t="str">
            <v>Laép ñaët oáng BT noái baèng gaïch theû - ñoaïn oáng daøi 1m, Þ250mm</v>
          </cell>
          <cell r="D6581" t="str">
            <v>100m</v>
          </cell>
          <cell r="E6581">
            <v>1</v>
          </cell>
          <cell r="F6581">
            <v>14632400</v>
          </cell>
          <cell r="G6581">
            <v>3518510</v>
          </cell>
          <cell r="H6581">
            <v>0</v>
          </cell>
        </row>
        <row r="6582">
          <cell r="B6582" t="str">
            <v>BB.11305</v>
          </cell>
          <cell r="C6582" t="str">
            <v>Laép ñaët oáng BT noái baèng gaïch theû - ñoaïn oáng daøi 1m, Þ300mm</v>
          </cell>
          <cell r="D6582" t="str">
            <v>100m</v>
          </cell>
          <cell r="E6582">
            <v>1</v>
          </cell>
          <cell r="F6582">
            <v>17644400</v>
          </cell>
          <cell r="G6582">
            <v>3468240</v>
          </cell>
          <cell r="H6582">
            <v>1632890</v>
          </cell>
        </row>
        <row r="6583">
          <cell r="B6583" t="str">
            <v>BB.11306</v>
          </cell>
          <cell r="C6583" t="str">
            <v>Laép ñaët oáng BT noái baèng gaïch theû - ñoaïn oáng daøi 1m, Þ350mm</v>
          </cell>
          <cell r="D6583" t="str">
            <v>100m</v>
          </cell>
          <cell r="E6583">
            <v>1</v>
          </cell>
          <cell r="F6583">
            <v>20538200</v>
          </cell>
          <cell r="G6583">
            <v>3875390</v>
          </cell>
          <cell r="H6583">
            <v>1632890</v>
          </cell>
        </row>
        <row r="6584">
          <cell r="B6584" t="str">
            <v>BB.11307</v>
          </cell>
          <cell r="C6584" t="str">
            <v>Laép ñaët oáng BT noái baèng gaïch theû - ñoaïn oáng daøi 1m, Þ400mm</v>
          </cell>
          <cell r="D6584" t="str">
            <v>100m</v>
          </cell>
          <cell r="E6584">
            <v>1</v>
          </cell>
          <cell r="F6584">
            <v>23522900</v>
          </cell>
          <cell r="G6584">
            <v>4504530</v>
          </cell>
          <cell r="H6584">
            <v>1632890</v>
          </cell>
        </row>
        <row r="6585">
          <cell r="B6585" t="str">
            <v>BB.11308</v>
          </cell>
          <cell r="C6585" t="str">
            <v>Laép ñaët oáng BT noái baèng gaïch theû - ñoaïn oáng daøi 1m, Þ500mm</v>
          </cell>
          <cell r="D6585" t="str">
            <v>100m</v>
          </cell>
          <cell r="E6585">
            <v>1</v>
          </cell>
          <cell r="F6585">
            <v>29378000</v>
          </cell>
          <cell r="G6585">
            <v>4940990</v>
          </cell>
          <cell r="H6585">
            <v>1632890</v>
          </cell>
        </row>
        <row r="6586">
          <cell r="B6586" t="str">
            <v>BB.11309</v>
          </cell>
          <cell r="C6586" t="str">
            <v>Laép ñaët oáng BT noái baèng gaïch theû - ñoaïn oáng daøi 1m, Þ600mm</v>
          </cell>
          <cell r="D6586" t="str">
            <v>100m</v>
          </cell>
          <cell r="E6586">
            <v>1</v>
          </cell>
          <cell r="F6586">
            <v>32526200</v>
          </cell>
          <cell r="G6586">
            <v>6130360</v>
          </cell>
          <cell r="H6586">
            <v>1758900</v>
          </cell>
        </row>
        <row r="6587">
          <cell r="B6587" t="str">
            <v>BB.11310</v>
          </cell>
          <cell r="C6587" t="str">
            <v/>
          </cell>
          <cell r="D6587" t="str">
            <v>100m</v>
          </cell>
          <cell r="E6587">
            <v>1</v>
          </cell>
          <cell r="F6587">
            <v>44135800</v>
          </cell>
          <cell r="G6587">
            <v>6875730</v>
          </cell>
          <cell r="H6587">
            <v>1758900</v>
          </cell>
        </row>
        <row r="6588">
          <cell r="B6588" t="str">
            <v>BB.11311</v>
          </cell>
          <cell r="C6588" t="str">
            <v>Laép ñaët oáng BT noái baèng gaïch theû - ñoaïn oáng daøi 1m, Þ800mm</v>
          </cell>
          <cell r="D6588" t="str">
            <v>100m</v>
          </cell>
          <cell r="E6588">
            <v>1</v>
          </cell>
          <cell r="F6588">
            <v>50728800</v>
          </cell>
          <cell r="G6588">
            <v>7745320</v>
          </cell>
          <cell r="H6588">
            <v>1758900</v>
          </cell>
        </row>
        <row r="6589">
          <cell r="B6589" t="str">
            <v>BB.11312</v>
          </cell>
          <cell r="C6589" t="str">
            <v>Laép ñaët oáng BT noái baèng gaïch theû - ñoaïn oáng daøi 1m, Þ900mm</v>
          </cell>
          <cell r="D6589" t="str">
            <v>100m</v>
          </cell>
          <cell r="E6589">
            <v>1</v>
          </cell>
          <cell r="F6589">
            <v>65668900</v>
          </cell>
          <cell r="G6589">
            <v>9327870</v>
          </cell>
          <cell r="H6589">
            <v>1758900</v>
          </cell>
        </row>
        <row r="6590">
          <cell r="B6590" t="str">
            <v>BB.11313</v>
          </cell>
          <cell r="C6590" t="str">
            <v>Laép ñaët oáng BT noái baèng gaïch theû - ñoaïn oáng daøi 1m, Þ1000mm</v>
          </cell>
          <cell r="D6590" t="str">
            <v>100m</v>
          </cell>
          <cell r="E6590">
            <v>1</v>
          </cell>
          <cell r="F6590">
            <v>72013200</v>
          </cell>
          <cell r="G6590">
            <v>10797000</v>
          </cell>
          <cell r="H6590">
            <v>1758900</v>
          </cell>
        </row>
        <row r="6591">
          <cell r="B6591" t="str">
            <v>BB.11314</v>
          </cell>
          <cell r="C6591" t="str">
            <v>Laép ñaët oáng BT noái baèng gaïch theû - ñoaïn oáng daøi 1m, Þ1100mm</v>
          </cell>
          <cell r="D6591" t="str">
            <v>100m</v>
          </cell>
          <cell r="E6591">
            <v>1</v>
          </cell>
          <cell r="F6591">
            <v>92861296</v>
          </cell>
          <cell r="G6591">
            <v>12611800</v>
          </cell>
          <cell r="H6591">
            <v>1879660</v>
          </cell>
        </row>
        <row r="6592">
          <cell r="B6592" t="str">
            <v>BB.11315</v>
          </cell>
          <cell r="C6592" t="str">
            <v>Laép ñaët oáng BT noái baèng gaïch theû - ñoaïn oáng daøi 1m, Þ1200mm</v>
          </cell>
          <cell r="D6592" t="str">
            <v>100m</v>
          </cell>
          <cell r="E6592">
            <v>1</v>
          </cell>
          <cell r="F6592">
            <v>120306000</v>
          </cell>
          <cell r="G6592">
            <v>14739900</v>
          </cell>
          <cell r="H6592">
            <v>1879660</v>
          </cell>
        </row>
        <row r="6593">
          <cell r="B6593" t="str">
            <v>BB.11316</v>
          </cell>
          <cell r="C6593" t="str">
            <v>Laép ñaët oáng BT noái baèng gaïch theû - ñoaïn oáng daøi 1m, Þ1400mm</v>
          </cell>
          <cell r="D6593" t="str">
            <v>100m</v>
          </cell>
          <cell r="E6593">
            <v>1</v>
          </cell>
          <cell r="F6593">
            <v>137680000</v>
          </cell>
          <cell r="G6593">
            <v>18671900</v>
          </cell>
          <cell r="H6593">
            <v>1879660</v>
          </cell>
        </row>
        <row r="6594">
          <cell r="B6594" t="str">
            <v>BB.11317</v>
          </cell>
          <cell r="C6594" t="str">
            <v>Laép ñaët oáng BT noái baèng gaïch theû - ñoaïn oáng daøi 1m, Þ1600mm</v>
          </cell>
          <cell r="D6594" t="str">
            <v>100m</v>
          </cell>
          <cell r="E6594">
            <v>1</v>
          </cell>
          <cell r="F6594">
            <v>187202000</v>
          </cell>
          <cell r="G6594">
            <v>21831700</v>
          </cell>
          <cell r="H6594">
            <v>1879660</v>
          </cell>
        </row>
        <row r="6595">
          <cell r="B6595" t="str">
            <v>BB.11401</v>
          </cell>
          <cell r="C6595" t="str">
            <v>Laép ñaët oáng BT ly taâm noái baèng phöông phaùp xaûm - Ñoaïn oáng daøi 2m, Þ300mm</v>
          </cell>
          <cell r="D6595" t="str">
            <v>100m</v>
          </cell>
          <cell r="E6595">
            <v>1</v>
          </cell>
          <cell r="F6595">
            <v>18293000</v>
          </cell>
          <cell r="G6595">
            <v>3972980</v>
          </cell>
          <cell r="H6595">
            <v>1228610</v>
          </cell>
        </row>
        <row r="6596">
          <cell r="B6596" t="str">
            <v>BB.11402</v>
          </cell>
          <cell r="C6596" t="str">
            <v>Laép ñaët oáng BT ly taâm noái baèng phöông phaùp xaûm - Ñoaïn oáng daøi 2m, Þ400mm</v>
          </cell>
          <cell r="D6596" t="str">
            <v>100m</v>
          </cell>
          <cell r="E6596">
            <v>1</v>
          </cell>
          <cell r="F6596">
            <v>23953700</v>
          </cell>
          <cell r="G6596">
            <v>5244250</v>
          </cell>
          <cell r="H6596">
            <v>1228610</v>
          </cell>
        </row>
        <row r="6597">
          <cell r="B6597" t="str">
            <v>BB.11403</v>
          </cell>
          <cell r="C6597" t="str">
            <v>Laép ñaët oáng BT ly taâm noái baèng phöông phaùp xaûm - Ñoaïn oáng daøi 2m, Þ500mm</v>
          </cell>
          <cell r="D6597" t="str">
            <v>100m</v>
          </cell>
          <cell r="E6597">
            <v>1</v>
          </cell>
          <cell r="F6597">
            <v>27772900</v>
          </cell>
          <cell r="G6597">
            <v>6157390</v>
          </cell>
          <cell r="H6597">
            <v>1228610</v>
          </cell>
        </row>
        <row r="6598">
          <cell r="B6598" t="str">
            <v>BB.11404</v>
          </cell>
          <cell r="C6598" t="str">
            <v>Laép ñaët oáng BT ly taâm noái baèng phöông phaùp xaûm - Ñoaïn oáng daøi 2m, Þ600mm</v>
          </cell>
          <cell r="D6598" t="str">
            <v>100m</v>
          </cell>
          <cell r="E6598">
            <v>1</v>
          </cell>
          <cell r="F6598">
            <v>34488800</v>
          </cell>
          <cell r="G6598">
            <v>8047790</v>
          </cell>
          <cell r="H6598">
            <v>1323110</v>
          </cell>
        </row>
        <row r="6599">
          <cell r="B6599" t="str">
            <v>BB.11405</v>
          </cell>
          <cell r="C6599" t="str">
            <v>Laép ñaët oáng BT ly taâm noái baèng phöông phaùp xaûm - Ñoaïn oáng daøi 2m, Þ700mm</v>
          </cell>
          <cell r="D6599" t="str">
            <v>100m</v>
          </cell>
          <cell r="E6599">
            <v>1</v>
          </cell>
          <cell r="F6599">
            <v>43884500</v>
          </cell>
          <cell r="G6599">
            <v>9533120</v>
          </cell>
          <cell r="H6599">
            <v>1323110</v>
          </cell>
        </row>
        <row r="6600">
          <cell r="B6600" t="str">
            <v>BB.11406</v>
          </cell>
          <cell r="C6600" t="str">
            <v>Laép ñaët oáng BT ly taâm noái baèng phöông phaùp xaûm - Ñoaïn oáng daøi 2m, Þ800mm</v>
          </cell>
          <cell r="D6600" t="str">
            <v>100m</v>
          </cell>
          <cell r="E6600">
            <v>1</v>
          </cell>
          <cell r="F6600">
            <v>53426000</v>
          </cell>
          <cell r="G6600">
            <v>11095000</v>
          </cell>
          <cell r="H6600">
            <v>1323110</v>
          </cell>
        </row>
        <row r="6601">
          <cell r="B6601" t="str">
            <v>BB.11407</v>
          </cell>
          <cell r="C6601" t="str">
            <v>Laép ñaët oáng BT ly taâm noái baèng phöông phaùp xaûm - Ñoaïn oáng daøi 2m, Þ900mm</v>
          </cell>
          <cell r="D6601" t="str">
            <v>100m</v>
          </cell>
          <cell r="E6601">
            <v>1</v>
          </cell>
          <cell r="F6601">
            <v>68032200</v>
          </cell>
          <cell r="G6601">
            <v>12968300</v>
          </cell>
          <cell r="H6601">
            <v>1323110</v>
          </cell>
        </row>
        <row r="6602">
          <cell r="B6602" t="str">
            <v>BB.11408</v>
          </cell>
          <cell r="C6602" t="str">
            <v>Laép ñaët oáng BT ly taâm noái baèng phöông phaùp xaûm - Ñoaïn oáng daøi 2m, Þ1000mm</v>
          </cell>
          <cell r="D6602" t="str">
            <v>100m</v>
          </cell>
          <cell r="E6602">
            <v>1</v>
          </cell>
          <cell r="F6602">
            <v>74156400</v>
          </cell>
          <cell r="G6602">
            <v>16505200</v>
          </cell>
          <cell r="H6602">
            <v>1323110</v>
          </cell>
        </row>
        <row r="6603">
          <cell r="B6603" t="str">
            <v>BB.11409</v>
          </cell>
          <cell r="C6603" t="str">
            <v>Laép ñaët oáng BT ly taâm noái baèng phöông phaùp xaûm - Ñoaïn oáng daøi 2m, Þ1100mm</v>
          </cell>
          <cell r="D6603" t="str">
            <v>100m</v>
          </cell>
          <cell r="E6603">
            <v>1</v>
          </cell>
          <cell r="F6603">
            <v>105944000</v>
          </cell>
          <cell r="G6603">
            <v>19822400</v>
          </cell>
          <cell r="H6603">
            <v>1464880</v>
          </cell>
        </row>
        <row r="6604">
          <cell r="B6604" t="str">
            <v>BB.11410</v>
          </cell>
          <cell r="C6604" t="str">
            <v>Laép ñaët oáng BT ly taâm noái baèng phöông phaùp xaûm - Ñoaïn oáng daøi 2m, Þ1200mm</v>
          </cell>
          <cell r="D6604" t="str">
            <v>100m</v>
          </cell>
          <cell r="E6604">
            <v>1</v>
          </cell>
          <cell r="F6604">
            <v>138064000</v>
          </cell>
          <cell r="G6604">
            <v>23522200</v>
          </cell>
          <cell r="H6604">
            <v>1464880</v>
          </cell>
        </row>
        <row r="6605">
          <cell r="B6605" t="str">
            <v>BB.11411</v>
          </cell>
          <cell r="C6605" t="str">
            <v>Laép ñaët oáng BT ly taâm noái baèng phöông phaùp xaûm - Ñoaïn oáng daøi 2m, Þ1400mm</v>
          </cell>
          <cell r="D6605" t="str">
            <v>100m</v>
          </cell>
          <cell r="E6605">
            <v>1</v>
          </cell>
          <cell r="F6605">
            <v>157047008</v>
          </cell>
          <cell r="G6605">
            <v>29337500</v>
          </cell>
          <cell r="H6605">
            <v>1606640</v>
          </cell>
        </row>
        <row r="6606">
          <cell r="B6606" t="str">
            <v>BB.11412</v>
          </cell>
          <cell r="C6606" t="str">
            <v>Laép ñaët oáng BT ly taâm noái baèng phöông phaùp xaûm - Ñoaïn oáng daøi 2m, Þ1600mm</v>
          </cell>
          <cell r="D6606" t="str">
            <v>100m</v>
          </cell>
          <cell r="E6606">
            <v>1</v>
          </cell>
          <cell r="F6606">
            <v>220232992</v>
          </cell>
          <cell r="G6606">
            <v>37138700</v>
          </cell>
          <cell r="H6606">
            <v>1606640</v>
          </cell>
        </row>
        <row r="6607">
          <cell r="B6607" t="str">
            <v>BB.11501</v>
          </cell>
          <cell r="C6607" t="str">
            <v>Laép ñaët oáng BT ly taâm noái baèng gioaêng cao su - Ñoaïn oáng daøi 6m, Þ400mm</v>
          </cell>
          <cell r="D6607" t="str">
            <v>100m</v>
          </cell>
          <cell r="E6607">
            <v>1</v>
          </cell>
          <cell r="F6607">
            <v>24920700</v>
          </cell>
          <cell r="G6607">
            <v>1889100</v>
          </cell>
          <cell r="H6607">
            <v>672058</v>
          </cell>
        </row>
        <row r="6608">
          <cell r="B6608" t="str">
            <v>BB.11502</v>
          </cell>
          <cell r="C6608" t="str">
            <v>Laép ñaët oáng BT ly taâm noái baèng gioaêng cao su - Ñoaïn oáng daøi 6m, Þ500mm</v>
          </cell>
          <cell r="D6608" t="str">
            <v>100m</v>
          </cell>
          <cell r="E6608">
            <v>1</v>
          </cell>
          <cell r="F6608">
            <v>28814000</v>
          </cell>
          <cell r="G6608">
            <v>2299600</v>
          </cell>
          <cell r="H6608">
            <v>672058</v>
          </cell>
        </row>
        <row r="6609">
          <cell r="B6609" t="str">
            <v>BB.11503</v>
          </cell>
          <cell r="C6609" t="str">
            <v>Laép ñaët oáng BT ly taâm noái baèng gioaêng cao su - Ñoaïn oáng daøi 6m, Þ600mm</v>
          </cell>
          <cell r="D6609" t="str">
            <v>100m</v>
          </cell>
          <cell r="E6609">
            <v>1</v>
          </cell>
          <cell r="F6609">
            <v>36708700</v>
          </cell>
          <cell r="G6609">
            <v>3006670</v>
          </cell>
          <cell r="H6609">
            <v>672058</v>
          </cell>
        </row>
        <row r="6610">
          <cell r="B6610" t="str">
            <v>BB.11504</v>
          </cell>
          <cell r="C6610" t="str">
            <v>Laép ñaët oáng BT ly taâm noái baèng gioaêng cao su - Ñoaïn oáng daøi 6m, Þ700mm</v>
          </cell>
          <cell r="D6610" t="str">
            <v>100m</v>
          </cell>
          <cell r="E6610">
            <v>1</v>
          </cell>
          <cell r="F6610">
            <v>45292700</v>
          </cell>
          <cell r="G6610">
            <v>3660660</v>
          </cell>
          <cell r="H6610">
            <v>672058</v>
          </cell>
        </row>
        <row r="6611">
          <cell r="B6611" t="str">
            <v>BB.11505</v>
          </cell>
          <cell r="C6611" t="str">
            <v>Laép ñaët oáng BT ly taâm noái baèng gioaêng cao su - Ñoaïn oáng daøi 6m, Þ800mm</v>
          </cell>
          <cell r="D6611" t="str">
            <v>100m</v>
          </cell>
          <cell r="E6611">
            <v>1</v>
          </cell>
          <cell r="F6611">
            <v>54953800</v>
          </cell>
          <cell r="G6611">
            <v>4140920</v>
          </cell>
          <cell r="H6611">
            <v>672058</v>
          </cell>
        </row>
        <row r="6612">
          <cell r="B6612" t="str">
            <v>BB.11506</v>
          </cell>
          <cell r="C6612" t="str">
            <v>Laép ñaët oáng BT ly taâm noái baèng gioaêng cao su - Ñoaïn oáng daøi 6m, Þ900mm</v>
          </cell>
          <cell r="D6612" t="str">
            <v>100m</v>
          </cell>
          <cell r="E6612">
            <v>1</v>
          </cell>
          <cell r="F6612">
            <v>69690800</v>
          </cell>
          <cell r="G6612">
            <v>4726050</v>
          </cell>
          <cell r="H6612">
            <v>1549360</v>
          </cell>
        </row>
        <row r="6613">
          <cell r="B6613" t="str">
            <v>BB.11507</v>
          </cell>
          <cell r="C6613" t="str">
            <v>Laép ñaët oáng BT ly taâm noái baèng gioaêng cao su - Ñoaïn oáng daøi 6m, Þ1000mm</v>
          </cell>
          <cell r="D6613" t="str">
            <v>100m</v>
          </cell>
          <cell r="E6613">
            <v>1</v>
          </cell>
          <cell r="F6613">
            <v>75695600</v>
          </cell>
          <cell r="G6613">
            <v>5815290</v>
          </cell>
          <cell r="H6613">
            <v>1694610</v>
          </cell>
        </row>
        <row r="6614">
          <cell r="B6614" t="str">
            <v>BB.11508</v>
          </cell>
          <cell r="C6614" t="str">
            <v>Laép ñaët oáng BT ly taâm noái baèng gioaêng cao su - Ñoaïn oáng daøi 6m, Þ1100mm</v>
          </cell>
          <cell r="D6614" t="str">
            <v>100m</v>
          </cell>
          <cell r="E6614">
            <v>1</v>
          </cell>
          <cell r="F6614">
            <v>107487000</v>
          </cell>
          <cell r="G6614">
            <v>6697490</v>
          </cell>
          <cell r="H6614">
            <v>1694610</v>
          </cell>
        </row>
        <row r="6615">
          <cell r="B6615" t="str">
            <v>BB.11509</v>
          </cell>
          <cell r="C6615" t="str">
            <v>Laép ñaët oáng BT ly taâm noái baèng gioaêng cao su - Ñoaïn oáng daøi 6m, Þ1200mm</v>
          </cell>
          <cell r="D6615" t="str">
            <v>100m</v>
          </cell>
          <cell r="E6615">
            <v>1</v>
          </cell>
          <cell r="F6615">
            <v>139176000</v>
          </cell>
          <cell r="G6615">
            <v>7786730</v>
          </cell>
          <cell r="H6615">
            <v>1876170</v>
          </cell>
        </row>
        <row r="6616">
          <cell r="B6616" t="str">
            <v>BB.11510</v>
          </cell>
          <cell r="C6616" t="str">
            <v>Laép ñaët oáng BT ly taâm noái baèng gioaêng cao su - Ñoaïn oáng daøi 6m, Þ1400mm</v>
          </cell>
          <cell r="D6616" t="str">
            <v>100m</v>
          </cell>
          <cell r="E6616">
            <v>1</v>
          </cell>
          <cell r="F6616">
            <v>157888000</v>
          </cell>
          <cell r="G6616">
            <v>9632140</v>
          </cell>
          <cell r="H6616">
            <v>2069840</v>
          </cell>
        </row>
        <row r="6617">
          <cell r="B6617" t="str">
            <v>BB.11511</v>
          </cell>
          <cell r="C6617" t="str">
            <v>Laép ñaët oáng BT ly taâm noái baèng gioaêng cao su - Ñoaïn oáng daøi 6m, Þ1600mm</v>
          </cell>
          <cell r="D6617" t="str">
            <v>100m</v>
          </cell>
          <cell r="E6617">
            <v>1</v>
          </cell>
          <cell r="F6617">
            <v>220494000</v>
          </cell>
          <cell r="G6617">
            <v>12130600</v>
          </cell>
          <cell r="H6617">
            <v>2069840</v>
          </cell>
        </row>
        <row r="6618">
          <cell r="B6618" t="str">
            <v>BB.11512</v>
          </cell>
          <cell r="C6618" t="str">
            <v>Laép ñaët oáng BT ly taâm noái baèng gioaêng cao su - Ñoaïn oáng daøi 6m, Þ1800mm</v>
          </cell>
          <cell r="D6618" t="str">
            <v>100m</v>
          </cell>
          <cell r="E6618">
            <v>1</v>
          </cell>
          <cell r="F6618">
            <v>248140000</v>
          </cell>
          <cell r="G6618">
            <v>13602000</v>
          </cell>
          <cell r="H6618">
            <v>2287720</v>
          </cell>
        </row>
        <row r="6619">
          <cell r="B6619" t="str">
            <v>BB.11513</v>
          </cell>
          <cell r="C6619" t="str">
            <v>Laép ñaët oáng BT ly taâm noái baèng gioaêng cao su - Ñoaïn oáng daøi 6m, Þ2000mm</v>
          </cell>
          <cell r="D6619" t="str">
            <v>100m</v>
          </cell>
          <cell r="E6619">
            <v>1</v>
          </cell>
          <cell r="F6619">
            <v>284830016</v>
          </cell>
          <cell r="G6619">
            <v>15168400</v>
          </cell>
          <cell r="H6619">
            <v>2287720</v>
          </cell>
        </row>
        <row r="6620">
          <cell r="B6620" t="str">
            <v>BB.11601</v>
          </cell>
          <cell r="C6620" t="str">
            <v>Laép ñaët coáng hoäp ñuùc saün noái baèng phöông phaùp ñoå BT, quy caùch coáng 400x600mm</v>
          </cell>
          <cell r="D6620" t="str">
            <v>100m</v>
          </cell>
          <cell r="E6620">
            <v>1</v>
          </cell>
          <cell r="F6620">
            <v>29388500</v>
          </cell>
          <cell r="G6620">
            <v>3103440</v>
          </cell>
          <cell r="H6620">
            <v>1718900</v>
          </cell>
        </row>
        <row r="6621">
          <cell r="B6621" t="str">
            <v>BB.11602</v>
          </cell>
          <cell r="C6621" t="str">
            <v>Laép ñaët coáng hoäp ñuùc saün noái baèng phöông phaùp ñoå BT, quy caùch coáng 600x600mm</v>
          </cell>
          <cell r="D6621" t="str">
            <v>100m</v>
          </cell>
          <cell r="E6621">
            <v>1</v>
          </cell>
          <cell r="F6621">
            <v>33904000</v>
          </cell>
          <cell r="G6621">
            <v>3273580</v>
          </cell>
          <cell r="H6621">
            <v>1733560</v>
          </cell>
        </row>
        <row r="6622">
          <cell r="B6622" t="str">
            <v>BB.11603</v>
          </cell>
          <cell r="C6622" t="str">
            <v>Laép ñaët coáng hoäp ñuùc saün noái baèng phöông phaùp ñoå BT, quy caùch coáng 400x800mm</v>
          </cell>
          <cell r="D6622" t="str">
            <v>100m</v>
          </cell>
          <cell r="E6622">
            <v>1</v>
          </cell>
          <cell r="F6622">
            <v>34380200</v>
          </cell>
          <cell r="G6622">
            <v>3458120</v>
          </cell>
          <cell r="H6622">
            <v>1871840</v>
          </cell>
        </row>
        <row r="6623">
          <cell r="B6623" t="str">
            <v>BB.11604</v>
          </cell>
          <cell r="C6623" t="str">
            <v>Laép ñaët coáng hoäp ñuùc saün noái baèng phöông phaùp ñoå BT, quy caùch coáng 600x800mm</v>
          </cell>
          <cell r="D6623" t="str">
            <v>100m</v>
          </cell>
          <cell r="E6623">
            <v>1</v>
          </cell>
          <cell r="F6623">
            <v>38816100</v>
          </cell>
          <cell r="G6623">
            <v>3702970</v>
          </cell>
          <cell r="H6623">
            <v>1886510</v>
          </cell>
        </row>
        <row r="6624">
          <cell r="B6624" t="str">
            <v>BB.11605</v>
          </cell>
          <cell r="C6624" t="str">
            <v>Laép ñaët coáng hoäp ñuùc saün noái baèng phöông phaùp ñoå BT, quy caùch coáng 800x800mm</v>
          </cell>
          <cell r="D6624" t="str">
            <v>100m</v>
          </cell>
          <cell r="E6624">
            <v>1</v>
          </cell>
          <cell r="F6624">
            <v>43228000</v>
          </cell>
          <cell r="G6624">
            <v>4248040</v>
          </cell>
          <cell r="H6624">
            <v>1901750</v>
          </cell>
        </row>
        <row r="6625">
          <cell r="B6625" t="str">
            <v>BB.11606</v>
          </cell>
          <cell r="C6625" t="str">
            <v>Laép ñaët coáng hoäp ñuùc saün noái baèng phöông phaùp ñoå BT, quy caùch coáng 400x1000mm</v>
          </cell>
          <cell r="D6625" t="str">
            <v>100m</v>
          </cell>
          <cell r="E6625">
            <v>1</v>
          </cell>
          <cell r="F6625">
            <v>39179100</v>
          </cell>
          <cell r="G6625">
            <v>4187730</v>
          </cell>
          <cell r="H6625">
            <v>1901750</v>
          </cell>
        </row>
        <row r="6626">
          <cell r="B6626" t="str">
            <v>BB.11607</v>
          </cell>
          <cell r="C6626" t="str">
            <v>Laép ñaët coáng hoäp ñuùc saün noái baèng phöông phaùp ñoå BT, quy caùch coáng 800x1000mm</v>
          </cell>
          <cell r="D6626" t="str">
            <v>100m</v>
          </cell>
          <cell r="E6626">
            <v>1</v>
          </cell>
          <cell r="F6626">
            <v>48207500</v>
          </cell>
          <cell r="G6626">
            <v>4977660</v>
          </cell>
          <cell r="H6626">
            <v>1931090</v>
          </cell>
        </row>
        <row r="6627">
          <cell r="B6627" t="str">
            <v>BB.11608</v>
          </cell>
          <cell r="C6627" t="str">
            <v>Laép ñaët coáng hoäp ñuùc saün noái baèng phöông phaùp ñoå BT, quy caùch coáng 800x1400mm</v>
          </cell>
          <cell r="D6627" t="str">
            <v>100m</v>
          </cell>
          <cell r="E6627">
            <v>1</v>
          </cell>
          <cell r="F6627">
            <v>57990400</v>
          </cell>
          <cell r="G6627">
            <v>6378370</v>
          </cell>
          <cell r="H6627">
            <v>1990340</v>
          </cell>
        </row>
        <row r="6628">
          <cell r="B6628" t="str">
            <v>BB.11609</v>
          </cell>
          <cell r="C6628" t="str">
            <v>Laép ñaët coáng hoäp ñuùc saün noái baèng phöông phaùp ñoå BT, quy caùch coáng 1200x1400mm</v>
          </cell>
          <cell r="D6628" t="str">
            <v>100m</v>
          </cell>
          <cell r="E6628">
            <v>1</v>
          </cell>
          <cell r="F6628">
            <v>66965700</v>
          </cell>
          <cell r="G6628">
            <v>6790210</v>
          </cell>
          <cell r="H6628">
            <v>2138710</v>
          </cell>
        </row>
        <row r="6629">
          <cell r="B6629" t="str">
            <v>BB.11610</v>
          </cell>
          <cell r="C6629" t="str">
            <v>Laép ñaët coáng hoäp ñuùc saün noái baèng phöông phaùp ñoå BT, quy caùch coáng 1400x1500mm</v>
          </cell>
          <cell r="D6629" t="str">
            <v>100m</v>
          </cell>
          <cell r="E6629">
            <v>1</v>
          </cell>
          <cell r="F6629">
            <v>73978096</v>
          </cell>
          <cell r="G6629">
            <v>7676460</v>
          </cell>
          <cell r="H6629">
            <v>2166660</v>
          </cell>
        </row>
        <row r="6630">
          <cell r="B6630" t="str">
            <v>BB.11611</v>
          </cell>
          <cell r="C6630" t="str">
            <v>Laép ñaët coáng hoäp ñuùc saün noái baèng phöông phaùp ñoå BT, quy caùch coáng 1200x1600mm</v>
          </cell>
          <cell r="D6630" t="str">
            <v>100m</v>
          </cell>
          <cell r="E6630">
            <v>1</v>
          </cell>
          <cell r="F6630">
            <v>71888096</v>
          </cell>
          <cell r="G6630">
            <v>7820040</v>
          </cell>
          <cell r="H6630">
            <v>2155680</v>
          </cell>
        </row>
        <row r="6631">
          <cell r="B6631" t="str">
            <v>BB.11612</v>
          </cell>
          <cell r="C6631" t="str">
            <v>Laép ñaët coáng hoäp ñuùc saün noái baèng phöông phaùp ñoå BT, quy caùch coáng 1200x1800mm</v>
          </cell>
          <cell r="D6631" t="str">
            <v>100m</v>
          </cell>
          <cell r="E6631">
            <v>1</v>
          </cell>
          <cell r="F6631">
            <v>76767504</v>
          </cell>
          <cell r="G6631">
            <v>8309300</v>
          </cell>
          <cell r="H6631">
            <v>2194030</v>
          </cell>
        </row>
        <row r="6632">
          <cell r="B6632" t="str">
            <v>BB.11613</v>
          </cell>
          <cell r="C6632" t="str">
            <v>Laép ñaët coáng hoäp ñuùc saün noái baèng phöông phaùp ñoå BT, quy caùch coáng 1400x1800mm</v>
          </cell>
          <cell r="D6632" t="str">
            <v>100m</v>
          </cell>
          <cell r="E6632">
            <v>1</v>
          </cell>
          <cell r="F6632">
            <v>81325200</v>
          </cell>
          <cell r="G6632">
            <v>8725640</v>
          </cell>
          <cell r="H6632">
            <v>2208700</v>
          </cell>
        </row>
        <row r="6633">
          <cell r="B6633" t="str">
            <v>BB.11614</v>
          </cell>
          <cell r="C6633" t="str">
            <v>Laép ñaët coáng hoäp ñuùc saün noái baèng phöông phaùp ñoå BT, quy caùch coáng 1200x2000mm</v>
          </cell>
          <cell r="D6633" t="str">
            <v>100m</v>
          </cell>
          <cell r="E6633">
            <v>1</v>
          </cell>
          <cell r="F6633">
            <v>82106000</v>
          </cell>
          <cell r="G6633">
            <v>9018650</v>
          </cell>
          <cell r="H6633">
            <v>2236070</v>
          </cell>
        </row>
        <row r="6634">
          <cell r="B6634" t="str">
            <v>BB.11615</v>
          </cell>
          <cell r="C6634" t="str">
            <v>Laép ñaët coáng hoäp ñuùc saün noái baèng phöông phaùp ñoå BT, quy caùch coáng 1400x2000mm</v>
          </cell>
          <cell r="D6634" t="str">
            <v>100m</v>
          </cell>
          <cell r="E6634">
            <v>1</v>
          </cell>
          <cell r="F6634">
            <v>86441904</v>
          </cell>
          <cell r="G6634">
            <v>9498460</v>
          </cell>
          <cell r="H6634">
            <v>2248770</v>
          </cell>
        </row>
        <row r="6635">
          <cell r="B6635" t="str">
            <v>BB.11616</v>
          </cell>
          <cell r="C6635" t="str">
            <v>Laép ñaët coáng hoäp ñuùc saün noái baèng phöông phaùp ñoå BT, quy caùch coáng 1400x2200mm</v>
          </cell>
          <cell r="D6635" t="str">
            <v>100m</v>
          </cell>
          <cell r="E6635">
            <v>1</v>
          </cell>
          <cell r="F6635">
            <v>91071000</v>
          </cell>
          <cell r="G6635">
            <v>9689300</v>
          </cell>
          <cell r="H6635">
            <v>2262860</v>
          </cell>
        </row>
        <row r="6636">
          <cell r="B6636" t="str">
            <v>BB.11617</v>
          </cell>
          <cell r="C6636" t="str">
            <v>Laép ñaët coáng hoäp ñuùc saün noái baèng phöông phaùp ñoå BT, quy caùch coáng 2200x1500mm</v>
          </cell>
          <cell r="D6636" t="str">
            <v>100m</v>
          </cell>
          <cell r="E6636">
            <v>1</v>
          </cell>
          <cell r="F6636">
            <v>93864200</v>
          </cell>
          <cell r="G6636">
            <v>10635900</v>
          </cell>
          <cell r="H6636">
            <v>2424510</v>
          </cell>
        </row>
        <row r="6637">
          <cell r="B6637" t="str">
            <v>BB.11618</v>
          </cell>
          <cell r="C6637" t="str">
            <v>Laép ñaët coáng hoäp ñuùc saün noái baèng phöông phaùp ñoå BT, quy caùch coáng 2200x1800mm</v>
          </cell>
          <cell r="D6637" t="str">
            <v>100m</v>
          </cell>
          <cell r="E6637">
            <v>1</v>
          </cell>
          <cell r="F6637">
            <v>101156000</v>
          </cell>
          <cell r="G6637">
            <v>11412700</v>
          </cell>
          <cell r="H6637">
            <v>2454430</v>
          </cell>
        </row>
        <row r="6638">
          <cell r="B6638" t="str">
            <v>BB.11619</v>
          </cell>
          <cell r="C6638" t="str">
            <v>Laép ñaët coáng hoäp ñuùc saün noái baèng phöông phaùp ñoå BT, quy caùch coáng 2500x1500mm</v>
          </cell>
          <cell r="D6638" t="str">
            <v>100m</v>
          </cell>
          <cell r="E6638">
            <v>1</v>
          </cell>
          <cell r="F6638">
            <v>101178000</v>
          </cell>
          <cell r="G6638">
            <v>11671100</v>
          </cell>
          <cell r="H6638">
            <v>2456390</v>
          </cell>
        </row>
        <row r="6639">
          <cell r="B6639" t="str">
            <v>BB.11620</v>
          </cell>
          <cell r="C6639" t="str">
            <v>Laép ñaët coáng hoäp ñuùc saün noái baèng phöông phaùp ñoå BT, quy caùch coáng 2500x2000mm</v>
          </cell>
          <cell r="D6639" t="str">
            <v>100m</v>
          </cell>
          <cell r="E6639">
            <v>1</v>
          </cell>
          <cell r="F6639">
            <v>113052000</v>
          </cell>
          <cell r="G6639">
            <v>12514600</v>
          </cell>
          <cell r="H6639">
            <v>2622550</v>
          </cell>
        </row>
        <row r="6640">
          <cell r="B6640" t="str">
            <v>BB.11621</v>
          </cell>
          <cell r="C6640" t="str">
            <v>Laép ñaët coáng hoäp ñuùc saün noái baèng phöông phaùp ñoå BT, quy caùch coáng 2500x2500mm</v>
          </cell>
          <cell r="D6640" t="str">
            <v>100m</v>
          </cell>
          <cell r="E6640">
            <v>1</v>
          </cell>
          <cell r="F6640">
            <v>124513000</v>
          </cell>
          <cell r="G6640">
            <v>13928300</v>
          </cell>
          <cell r="H6640">
            <v>2697040</v>
          </cell>
        </row>
        <row r="6641">
          <cell r="B6641" t="str">
            <v>BB.11622</v>
          </cell>
          <cell r="C6641" t="str">
            <v>Laép ñaët coáng hoäp ñuùc saün noái baèng phöông phaùp ñoå BT, quy caùch coáng 3000x3000mm</v>
          </cell>
          <cell r="D6641" t="str">
            <v>100m</v>
          </cell>
          <cell r="E6641">
            <v>1</v>
          </cell>
          <cell r="F6641">
            <v>148915008</v>
          </cell>
          <cell r="G6641">
            <v>17031800</v>
          </cell>
          <cell r="H6641">
            <v>2836440</v>
          </cell>
        </row>
        <row r="6642">
          <cell r="B6642" t="str">
            <v>BB.11701</v>
          </cell>
          <cell r="C6642" t="str">
            <v>Laép ñaët coáng hoäp ñuùc saün noái baèng phöông phaùp xaûm, quy caùch coáng 400x600mm</v>
          </cell>
          <cell r="D6642" t="str">
            <v>100m</v>
          </cell>
          <cell r="E6642">
            <v>1</v>
          </cell>
          <cell r="F6642">
            <v>25320100</v>
          </cell>
          <cell r="G6642">
            <v>2106020</v>
          </cell>
          <cell r="H6642">
            <v>1601790</v>
          </cell>
        </row>
        <row r="6643">
          <cell r="B6643" t="str">
            <v>BB.11702</v>
          </cell>
          <cell r="C6643" t="str">
            <v>Laép ñaët coáng hoäp ñuùc saün noái baèng phöông phaùp xaûm, quy caùch coáng 600x600mm</v>
          </cell>
          <cell r="D6643" t="str">
            <v>100m</v>
          </cell>
          <cell r="E6643">
            <v>1</v>
          </cell>
          <cell r="F6643">
            <v>29375500</v>
          </cell>
          <cell r="G6643">
            <v>2151480</v>
          </cell>
          <cell r="H6643">
            <v>1601790</v>
          </cell>
        </row>
        <row r="6644">
          <cell r="B6644" t="str">
            <v>BB.11703</v>
          </cell>
          <cell r="C6644" t="str">
            <v>Laép ñaët coáng hoäp ñuùc saün noái baèng phöông phaùp xaûm, quy caùch coáng 400x800mm</v>
          </cell>
          <cell r="D6644" t="str">
            <v>100m</v>
          </cell>
          <cell r="E6644">
            <v>1</v>
          </cell>
          <cell r="F6644">
            <v>29360000</v>
          </cell>
          <cell r="G6644">
            <v>2210890</v>
          </cell>
          <cell r="H6644">
            <v>1725400</v>
          </cell>
        </row>
        <row r="6645">
          <cell r="B6645" t="str">
            <v>BB.11704</v>
          </cell>
          <cell r="C6645" t="str">
            <v>Laép ñaët coáng hoäp ñuùc saün noái baèng phöông phaùp xaûm, quy caùch coáng 600x800mm</v>
          </cell>
          <cell r="D6645" t="str">
            <v>100m</v>
          </cell>
          <cell r="E6645">
            <v>1</v>
          </cell>
          <cell r="F6645">
            <v>33411500</v>
          </cell>
          <cell r="G6645">
            <v>2331520</v>
          </cell>
          <cell r="H6645">
            <v>1725400</v>
          </cell>
        </row>
        <row r="6646">
          <cell r="B6646" t="str">
            <v>BB.11705</v>
          </cell>
          <cell r="C6646" t="str">
            <v>Laép ñaët coáng hoäp ñuùc saün noái baèng phöông phaùp xaûm, quy caùch coáng 800x800mm</v>
          </cell>
          <cell r="D6646" t="str">
            <v>100m</v>
          </cell>
          <cell r="E6646">
            <v>1</v>
          </cell>
          <cell r="F6646">
            <v>37463000</v>
          </cell>
          <cell r="G6646">
            <v>2751460</v>
          </cell>
          <cell r="H6646">
            <v>1725400</v>
          </cell>
        </row>
        <row r="6647">
          <cell r="B6647" t="str">
            <v>BB.11706</v>
          </cell>
          <cell r="C6647" t="str">
            <v>Laép ñaët coáng hoäp ñuùc saün noái baèng phöông phaùp xaûm, quy caùch coáng 400x1000mm</v>
          </cell>
          <cell r="D6647" t="str">
            <v>100m</v>
          </cell>
          <cell r="E6647">
            <v>1</v>
          </cell>
          <cell r="F6647">
            <v>33395900</v>
          </cell>
          <cell r="G6647">
            <v>2691150</v>
          </cell>
          <cell r="H6647">
            <v>1725400</v>
          </cell>
        </row>
        <row r="6648">
          <cell r="B6648" t="str">
            <v>BB.11707</v>
          </cell>
          <cell r="C6648" t="str">
            <v>Laép ñaët coáng hoäp ñuùc saün noái baèng phöông phaùp xaûm, quy caùch coáng 800x1000mm</v>
          </cell>
          <cell r="D6648" t="str">
            <v>100m</v>
          </cell>
          <cell r="E6648">
            <v>1</v>
          </cell>
          <cell r="F6648">
            <v>41498900</v>
          </cell>
          <cell r="G6648">
            <v>3231720</v>
          </cell>
          <cell r="H6648">
            <v>1776900</v>
          </cell>
        </row>
        <row r="6649">
          <cell r="B6649" t="str">
            <v>BB.11708</v>
          </cell>
          <cell r="C6649" t="str">
            <v>Laép ñaët coáng hoäp ñuùc saün noái baèng phöông phaùp xaûm, quy caùch coáng 800x1400mm</v>
          </cell>
          <cell r="D6649" t="str">
            <v>100m</v>
          </cell>
          <cell r="E6649">
            <v>1</v>
          </cell>
          <cell r="F6649">
            <v>49574700</v>
          </cell>
          <cell r="G6649">
            <v>4133720</v>
          </cell>
          <cell r="H6649">
            <v>1776900</v>
          </cell>
        </row>
        <row r="6650">
          <cell r="B6650" t="str">
            <v>BB.11709</v>
          </cell>
          <cell r="C6650" t="str">
            <v>Laép ñaët coáng hoäp ñuùc saün noái baèng phöông phaùp xaûm, quy caùch coáng 1200x1400mm</v>
          </cell>
          <cell r="D6650" t="str">
            <v>100m</v>
          </cell>
          <cell r="E6650">
            <v>1</v>
          </cell>
          <cell r="F6650">
            <v>57677700</v>
          </cell>
          <cell r="G6650">
            <v>4296660</v>
          </cell>
          <cell r="H6650">
            <v>1843860</v>
          </cell>
        </row>
        <row r="6651">
          <cell r="B6651" t="str">
            <v>BB.11710</v>
          </cell>
          <cell r="C6651" t="str">
            <v>Laép ñaët coáng hoäp ñuùc saün noái baèng phöông phaùp xaûm, quy caùch coáng 1400x1500mm</v>
          </cell>
          <cell r="D6651" t="str">
            <v>100m</v>
          </cell>
          <cell r="E6651">
            <v>1</v>
          </cell>
          <cell r="F6651">
            <v>63751000</v>
          </cell>
          <cell r="G6651">
            <v>4933100</v>
          </cell>
          <cell r="H6651">
            <v>1843860</v>
          </cell>
        </row>
        <row r="6652">
          <cell r="B6652" t="str">
            <v>BB.11711</v>
          </cell>
          <cell r="C6652" t="str">
            <v>Laép ñaët coáng hoäp ñuùc saün noái baèng phöông phaùp xaûm, quy caùch coáng 1200x2000mm</v>
          </cell>
          <cell r="D6652" t="str">
            <v>100m</v>
          </cell>
          <cell r="E6652">
            <v>1</v>
          </cell>
          <cell r="F6652">
            <v>69804896</v>
          </cell>
          <cell r="G6652">
            <v>5893160</v>
          </cell>
          <cell r="H6652">
            <v>1843860</v>
          </cell>
        </row>
        <row r="6653">
          <cell r="B6653" t="str">
            <v>BB.11712</v>
          </cell>
          <cell r="C6653" t="str">
            <v>Laép ñaët coáng hoäp ñuùc saün noái baèng phöông phaùp xaûm, quy caùch coáng 1400x2000mm</v>
          </cell>
          <cell r="D6653" t="str">
            <v>100m</v>
          </cell>
          <cell r="E6653">
            <v>1</v>
          </cell>
          <cell r="F6653">
            <v>73840896</v>
          </cell>
          <cell r="G6653">
            <v>6007040</v>
          </cell>
          <cell r="H6653">
            <v>1843860</v>
          </cell>
        </row>
        <row r="6654">
          <cell r="B6654" t="str">
            <v>BB.11713</v>
          </cell>
          <cell r="C6654" t="str">
            <v>Laép ñaët coáng hoäp ñuùc saün noái baèng phöông phaùp xaûm, quy caùch coáng 1400x2200mm</v>
          </cell>
          <cell r="D6654" t="str">
            <v>100m</v>
          </cell>
          <cell r="E6654">
            <v>1</v>
          </cell>
          <cell r="F6654">
            <v>77876800</v>
          </cell>
          <cell r="G6654">
            <v>6073200</v>
          </cell>
          <cell r="H6654">
            <v>1843860</v>
          </cell>
        </row>
        <row r="6655">
          <cell r="B6655" t="str">
            <v>BB.11714</v>
          </cell>
          <cell r="C6655" t="str">
            <v>Laép ñaët coáng hoäp ñuùc saün noái baèng phöông phaùp xaûm, quy caùch coáng 1200x1600mm</v>
          </cell>
          <cell r="D6655" t="str">
            <v>100m</v>
          </cell>
          <cell r="E6655">
            <v>1</v>
          </cell>
          <cell r="F6655">
            <v>61830200</v>
          </cell>
          <cell r="G6655">
            <v>5076680</v>
          </cell>
          <cell r="H6655">
            <v>1843860</v>
          </cell>
        </row>
        <row r="6656">
          <cell r="B6656" t="str">
            <v>BB.11715</v>
          </cell>
          <cell r="C6656" t="str">
            <v>Laép ñaët coáng hoäp ñuùc saün noái baèng phöông phaùp xaûm, quy caùch coáng 1200x1800mm</v>
          </cell>
          <cell r="D6656" t="str">
            <v>100m</v>
          </cell>
          <cell r="E6656">
            <v>1</v>
          </cell>
          <cell r="F6656">
            <v>65870000</v>
          </cell>
          <cell r="G6656">
            <v>5316580</v>
          </cell>
          <cell r="H6656">
            <v>1843860</v>
          </cell>
        </row>
        <row r="6657">
          <cell r="B6657" t="str">
            <v>BB.11716</v>
          </cell>
          <cell r="C6657" t="str">
            <v>Laép ñaët coáng hoäp ñuùc saün noái baèng phöông phaùp ñoå BT, quy caùch coáng 1400x1800mm</v>
          </cell>
          <cell r="D6657" t="str">
            <v>100m</v>
          </cell>
          <cell r="E6657">
            <v>1</v>
          </cell>
          <cell r="F6657">
            <v>69948704</v>
          </cell>
          <cell r="G6657">
            <v>5833300</v>
          </cell>
          <cell r="H6657">
            <v>1843860</v>
          </cell>
        </row>
        <row r="6658">
          <cell r="B6658" t="str">
            <v>BB.11717</v>
          </cell>
          <cell r="C6658" t="str">
            <v>Laép ñaët coáng hoäp ñuùc saün noái baèng phöông phaùp xaûm, quy caùch coáng 2200x1500mm</v>
          </cell>
          <cell r="D6658" t="str">
            <v>100m</v>
          </cell>
          <cell r="E6658">
            <v>1</v>
          </cell>
          <cell r="F6658">
            <v>80007504</v>
          </cell>
          <cell r="G6658">
            <v>6993700</v>
          </cell>
          <cell r="H6658">
            <v>1962320</v>
          </cell>
        </row>
        <row r="6659">
          <cell r="B6659" t="str">
            <v>BB.11718</v>
          </cell>
          <cell r="C6659" t="str">
            <v>Laép ñaët coáng hoäp ñuùc saün noái baèng phöông phaùp xaûm, quy caùch coáng 2200x1800mm</v>
          </cell>
          <cell r="D6659" t="str">
            <v>100m</v>
          </cell>
          <cell r="E6659">
            <v>1</v>
          </cell>
          <cell r="F6659">
            <v>86069200</v>
          </cell>
          <cell r="G6659">
            <v>7422600</v>
          </cell>
          <cell r="H6659">
            <v>1962320</v>
          </cell>
        </row>
        <row r="6660">
          <cell r="B6660" t="str">
            <v>BB.11719</v>
          </cell>
          <cell r="C6660" t="str">
            <v>Laép ñaët coáng hoäp ñuùc saün noái baèng phöông phaùp xaûm, quy caùch coáng 2500x1500mm</v>
          </cell>
          <cell r="D6660" t="str">
            <v>100m</v>
          </cell>
          <cell r="E6660">
            <v>1</v>
          </cell>
          <cell r="F6660">
            <v>86088600</v>
          </cell>
          <cell r="G6660">
            <v>7590490</v>
          </cell>
          <cell r="H6660">
            <v>1962320</v>
          </cell>
        </row>
        <row r="6661">
          <cell r="B6661" t="str">
            <v>BB.11720</v>
          </cell>
          <cell r="C6661" t="str">
            <v>Laép ñaët coáng hoäp ñuùc saün noái baèng phöông phaùp xaûm, quy caùch coáng 2500x2000mm</v>
          </cell>
          <cell r="D6661" t="str">
            <v>100m</v>
          </cell>
          <cell r="E6661">
            <v>1</v>
          </cell>
          <cell r="F6661">
            <v>96170704</v>
          </cell>
          <cell r="G6661">
            <v>8001430</v>
          </cell>
          <cell r="H6661">
            <v>2080780</v>
          </cell>
        </row>
        <row r="6662">
          <cell r="B6662" t="str">
            <v>BB.11721</v>
          </cell>
          <cell r="C6662" t="str">
            <v>Laép ñaët coáng hoäp ñuùc saün noái baèng phöông phaùp xaûm, quy caùch coáng 2500x2500mm</v>
          </cell>
          <cell r="D6662" t="str">
            <v>100m</v>
          </cell>
          <cell r="E6662">
            <v>1</v>
          </cell>
          <cell r="F6662">
            <v>106303000</v>
          </cell>
          <cell r="G6662">
            <v>9065010</v>
          </cell>
          <cell r="H6662">
            <v>2080780</v>
          </cell>
        </row>
        <row r="6663">
          <cell r="B6663" t="str">
            <v>BB.11722</v>
          </cell>
          <cell r="C6663" t="str">
            <v>Laép ñaët coáng hoäp ñuùc saün noái baèng phöông phaùp xaûm, quy caùch coáng 3000x3000mm</v>
          </cell>
          <cell r="D6663" t="str">
            <v>100m</v>
          </cell>
          <cell r="E6663">
            <v>1</v>
          </cell>
          <cell r="F6663">
            <v>126623000</v>
          </cell>
          <cell r="G6663">
            <v>11171000</v>
          </cell>
          <cell r="H6663">
            <v>2080780</v>
          </cell>
        </row>
        <row r="6664">
          <cell r="B6664" t="str">
            <v>BB.12101</v>
          </cell>
          <cell r="C6664" t="str">
            <v>Laép ñaët oáng saønh noái baèng phöông phaùp xaûm - ñoaïn oáng daøi 0,5m, Þoáng 50mm</v>
          </cell>
          <cell r="D6664" t="str">
            <v>100m</v>
          </cell>
          <cell r="E6664">
            <v>1</v>
          </cell>
          <cell r="F6664">
            <v>686319</v>
          </cell>
          <cell r="G6664">
            <v>1141000</v>
          </cell>
          <cell r="H6664">
            <v>0</v>
          </cell>
        </row>
        <row r="6665">
          <cell r="B6665" t="str">
            <v>BB.12102</v>
          </cell>
          <cell r="C6665" t="str">
            <v>Laép ñaët oáng saønh noái baèng phöông phaùp xaûm - ñoaïn oáng daøi 0,5m, Þoáng 75mm</v>
          </cell>
          <cell r="D6665" t="str">
            <v>100m</v>
          </cell>
          <cell r="E6665">
            <v>1</v>
          </cell>
          <cell r="F6665">
            <v>977953</v>
          </cell>
          <cell r="G6665">
            <v>1433370</v>
          </cell>
          <cell r="H6665">
            <v>0</v>
          </cell>
        </row>
        <row r="6666">
          <cell r="B6666" t="str">
            <v>BB.12103</v>
          </cell>
          <cell r="C6666" t="str">
            <v>Laép ñaët oáng saønh noái baèng phöông phaùp xaûm - ñoaïn oáng daøi 0,5m, Þoáng 100mm</v>
          </cell>
          <cell r="D6666" t="str">
            <v>100m</v>
          </cell>
          <cell r="E6666">
            <v>1</v>
          </cell>
          <cell r="F6666">
            <v>1249160</v>
          </cell>
          <cell r="G6666">
            <v>1750880</v>
          </cell>
          <cell r="H6666">
            <v>0</v>
          </cell>
        </row>
        <row r="6667">
          <cell r="B6667" t="str">
            <v>BB.12104</v>
          </cell>
          <cell r="C6667" t="str">
            <v>Laép ñaët oáng saønh noái baèng phöông phaùp xaûm - ñoaïn oáng daøi 0,5m, Þoáng 150mm</v>
          </cell>
          <cell r="D6667" t="str">
            <v>100m</v>
          </cell>
          <cell r="E6667">
            <v>1</v>
          </cell>
          <cell r="F6667">
            <v>1497050</v>
          </cell>
          <cell r="G6667">
            <v>2143360</v>
          </cell>
          <cell r="H6667">
            <v>0</v>
          </cell>
        </row>
        <row r="6668">
          <cell r="B6668" t="str">
            <v>BB.12105</v>
          </cell>
          <cell r="C6668" t="str">
            <v>Laép ñaët oáng saønh noái baèng phöông phaùp xaûm - ñoaïn oáng daøi 0,5m, Þoáng 200mm</v>
          </cell>
          <cell r="D6668" t="str">
            <v>100m</v>
          </cell>
          <cell r="E6668">
            <v>1</v>
          </cell>
          <cell r="F6668">
            <v>1847000</v>
          </cell>
          <cell r="G6668">
            <v>2893970</v>
          </cell>
          <cell r="H6668">
            <v>0</v>
          </cell>
        </row>
        <row r="6669">
          <cell r="B6669" t="str">
            <v>BB.12201</v>
          </cell>
          <cell r="C6669" t="str">
            <v>Laép ñaët oáng xi maêng noái baèng phöông phaùp xaûm - ñoaïn oáng daøi 0,5m, Þoáng 100mm</v>
          </cell>
          <cell r="D6669" t="str">
            <v>100m</v>
          </cell>
          <cell r="E6669">
            <v>1</v>
          </cell>
          <cell r="F6669">
            <v>1209350</v>
          </cell>
          <cell r="G6669">
            <v>1801140</v>
          </cell>
          <cell r="H6669">
            <v>0</v>
          </cell>
        </row>
        <row r="6670">
          <cell r="B6670" t="str">
            <v>BB.12202</v>
          </cell>
          <cell r="C6670" t="str">
            <v>Laép ñaët oáng xi maêng noái baèng phöông phaùp xaûm - ñoaïn oáng daøi 0,5m, Þoáng 150mm</v>
          </cell>
          <cell r="D6670" t="str">
            <v>100m</v>
          </cell>
          <cell r="E6670">
            <v>1</v>
          </cell>
          <cell r="F6670">
            <v>1786810</v>
          </cell>
          <cell r="G6670">
            <v>2303790</v>
          </cell>
          <cell r="H6670">
            <v>0</v>
          </cell>
        </row>
        <row r="6671">
          <cell r="B6671" t="str">
            <v>BB.12203</v>
          </cell>
          <cell r="C6671" t="str">
            <v>Laép ñaët oáng xi maêng noái baèng phöông phaùp xaûm - ñoaïn oáng daøi 0,5m, Þoáng 200mm</v>
          </cell>
          <cell r="D6671" t="str">
            <v>100m</v>
          </cell>
          <cell r="E6671">
            <v>1</v>
          </cell>
          <cell r="F6671">
            <v>2422590</v>
          </cell>
          <cell r="G6671">
            <v>2932090</v>
          </cell>
          <cell r="H6671">
            <v>0</v>
          </cell>
        </row>
        <row r="6672">
          <cell r="B6672" t="str">
            <v>BB.12301</v>
          </cell>
          <cell r="C6672" t="str">
            <v>Laép ñaët oáng xi maêng noái baèng phöông phaùp xaûm - ñoaïn oáng daøi 0,5m, Þoáng 100mm</v>
          </cell>
          <cell r="D6672" t="str">
            <v>100m</v>
          </cell>
          <cell r="E6672">
            <v>1</v>
          </cell>
          <cell r="F6672">
            <v>1030520</v>
          </cell>
          <cell r="G6672">
            <v>1801140</v>
          </cell>
          <cell r="H6672">
            <v>0</v>
          </cell>
        </row>
        <row r="6673">
          <cell r="B6673" t="str">
            <v>BB.12302</v>
          </cell>
          <cell r="C6673" t="str">
            <v>Laép ñaët oáng xi maêng noái baèng phöông phaùp xaûm - ñoaïn oáng daøi 0,5m, Þoáng 150mm</v>
          </cell>
          <cell r="D6673" t="str">
            <v>100m</v>
          </cell>
          <cell r="E6673">
            <v>1</v>
          </cell>
          <cell r="F6673">
            <v>1545770</v>
          </cell>
          <cell r="G6673">
            <v>2303790</v>
          </cell>
          <cell r="H6673">
            <v>0</v>
          </cell>
        </row>
        <row r="6674">
          <cell r="B6674" t="str">
            <v>BB.12303</v>
          </cell>
          <cell r="C6674" t="str">
            <v>Laép ñaët oáng xi maêng noái baèng phöông phaùp xaûm - ñoaïn oáng daøi 0,5m, Þoáng 200mm</v>
          </cell>
          <cell r="D6674" t="str">
            <v>100m</v>
          </cell>
          <cell r="E6674">
            <v>1</v>
          </cell>
          <cell r="F6674">
            <v>2061030</v>
          </cell>
          <cell r="G6674">
            <v>2932090</v>
          </cell>
          <cell r="H6674">
            <v>0</v>
          </cell>
        </row>
        <row r="6675">
          <cell r="B6675" t="str">
            <v>BB.13101</v>
          </cell>
          <cell r="C6675" t="str">
            <v>Laép ñaët oáng gang mieäng baùt baèng phöông phaùp xaûm ñoaïn oáng daøi 6m, Þoáng 50mm</v>
          </cell>
          <cell r="D6675" t="str">
            <v>100m</v>
          </cell>
          <cell r="E6675">
            <v>1</v>
          </cell>
          <cell r="F6675">
            <v>9216110</v>
          </cell>
          <cell r="G6675">
            <v>914393</v>
          </cell>
          <cell r="H6675">
            <v>0</v>
          </cell>
        </row>
        <row r="6676">
          <cell r="B6676" t="str">
            <v>BB.13102</v>
          </cell>
          <cell r="C6676" t="str">
            <v>Laép ñaët oáng gang mieäng baùt baèng phöông phaùp xaûm ñoaïn oáng daøi 6m, Þoáng 75mm</v>
          </cell>
          <cell r="D6676" t="str">
            <v>100m</v>
          </cell>
          <cell r="E6676">
            <v>1</v>
          </cell>
          <cell r="F6676">
            <v>11234600</v>
          </cell>
          <cell r="G6676">
            <v>945390</v>
          </cell>
          <cell r="H6676">
            <v>0</v>
          </cell>
        </row>
        <row r="6677">
          <cell r="B6677" t="str">
            <v>BB.13103</v>
          </cell>
          <cell r="C6677" t="str">
            <v>Laép ñaët oáng gang mieäng baùt baèng phöông phaùp xaûm ñoaïn oáng daøi 6m, Þoáng 100mm</v>
          </cell>
          <cell r="D6677" t="str">
            <v>100m</v>
          </cell>
          <cell r="E6677">
            <v>1</v>
          </cell>
          <cell r="F6677">
            <v>12302700</v>
          </cell>
          <cell r="G6677">
            <v>1158590</v>
          </cell>
          <cell r="H6677">
            <v>0</v>
          </cell>
        </row>
        <row r="6678">
          <cell r="B6678" t="str">
            <v>BB.13104</v>
          </cell>
          <cell r="C6678" t="str">
            <v>Laép ñaët oáng gang mieäng baùt baèng phöông phaùp xaûm ñoaïn oáng daøi 6m, Þoáng 150mm</v>
          </cell>
          <cell r="D6678" t="str">
            <v>100m</v>
          </cell>
          <cell r="E6678">
            <v>1</v>
          </cell>
          <cell r="F6678">
            <v>22251900</v>
          </cell>
          <cell r="G6678">
            <v>1676320</v>
          </cell>
          <cell r="H6678">
            <v>0</v>
          </cell>
        </row>
        <row r="6679">
          <cell r="B6679" t="str">
            <v>BB.13105</v>
          </cell>
          <cell r="C6679" t="str">
            <v>Laép ñaët oáng gang mieäng baùt baèng phöông phaùp xaûm ñoaïn oáng daøi 6m, Þoáng 200mm</v>
          </cell>
          <cell r="D6679" t="str">
            <v>100m</v>
          </cell>
          <cell r="E6679">
            <v>1</v>
          </cell>
          <cell r="F6679">
            <v>29663100</v>
          </cell>
          <cell r="G6679">
            <v>2011830</v>
          </cell>
          <cell r="H6679">
            <v>0</v>
          </cell>
        </row>
        <row r="6680">
          <cell r="B6680" t="str">
            <v>BB.13106</v>
          </cell>
          <cell r="C6680" t="str">
            <v>Laép ñaët oáng gang mieäng baùt baèng phöông phaùp xaûm ñoaïn oáng daøi 6m, Þoáng 250mm</v>
          </cell>
          <cell r="D6680" t="str">
            <v>100m</v>
          </cell>
          <cell r="E6680">
            <v>1</v>
          </cell>
          <cell r="F6680">
            <v>38139200</v>
          </cell>
          <cell r="G6680">
            <v>2499820</v>
          </cell>
          <cell r="H6680">
            <v>0</v>
          </cell>
        </row>
        <row r="6681">
          <cell r="B6681" t="str">
            <v>BB.13107</v>
          </cell>
          <cell r="C6681" t="str">
            <v>Laép ñaët oáng gang mieäng baùt baèng phöông phaùp xaûm ñoaïn oáng daøi 6m, Þoáng 300mm</v>
          </cell>
          <cell r="D6681" t="str">
            <v>100m</v>
          </cell>
          <cell r="E6681">
            <v>1</v>
          </cell>
          <cell r="F6681">
            <v>47264000</v>
          </cell>
          <cell r="G6681">
            <v>3123930</v>
          </cell>
          <cell r="H6681">
            <v>900077</v>
          </cell>
        </row>
        <row r="6682">
          <cell r="B6682" t="str">
            <v>BB.13108</v>
          </cell>
          <cell r="C6682" t="str">
            <v>Laép ñaët oáng gang mieäng baùt baèng phöông phaùp xaûm ñoaïn oáng daøi 6m, Þoáng 350mm</v>
          </cell>
          <cell r="D6682" t="str">
            <v>100m</v>
          </cell>
          <cell r="E6682">
            <v>1</v>
          </cell>
          <cell r="F6682">
            <v>58382700</v>
          </cell>
          <cell r="G6682">
            <v>3515580</v>
          </cell>
          <cell r="H6682">
            <v>900077</v>
          </cell>
        </row>
        <row r="6683">
          <cell r="B6683" t="str">
            <v>BB.13109</v>
          </cell>
          <cell r="C6683" t="str">
            <v>Laép ñaët oáng gang mieäng baùt baèng phöông phaùp xaûm ñoaïn oáng daøi 6m, Þoáng 400mm</v>
          </cell>
          <cell r="D6683" t="str">
            <v>100m</v>
          </cell>
          <cell r="E6683">
            <v>1</v>
          </cell>
          <cell r="F6683">
            <v>69931600</v>
          </cell>
          <cell r="G6683">
            <v>3906800</v>
          </cell>
          <cell r="H6683">
            <v>900077</v>
          </cell>
        </row>
        <row r="6684">
          <cell r="B6684" t="str">
            <v>BB.13110</v>
          </cell>
          <cell r="C6684" t="str">
            <v>Laép ñaët oáng gang mieäng baùt baèng phöông phaùp xaûm ñoaïn oáng daøi 6m, Þoáng 500mm</v>
          </cell>
          <cell r="D6684" t="str">
            <v>100m</v>
          </cell>
          <cell r="E6684">
            <v>1</v>
          </cell>
          <cell r="F6684">
            <v>99574400</v>
          </cell>
          <cell r="G6684">
            <v>4883190</v>
          </cell>
          <cell r="H6684">
            <v>900077</v>
          </cell>
        </row>
        <row r="6685">
          <cell r="B6685" t="str">
            <v>BB.13111</v>
          </cell>
          <cell r="C6685" t="str">
            <v>Laép ñaët oáng gang mieäng baùt baèng phöông phaùp xaûm ñoaïn oáng daøi 6m, Þoáng 600mm</v>
          </cell>
          <cell r="D6685" t="str">
            <v>100m</v>
          </cell>
          <cell r="E6685">
            <v>1</v>
          </cell>
          <cell r="F6685">
            <v>106443000</v>
          </cell>
          <cell r="G6685">
            <v>6307700</v>
          </cell>
          <cell r="H6685">
            <v>900077</v>
          </cell>
        </row>
        <row r="6686">
          <cell r="B6686" t="str">
            <v>BB.13112</v>
          </cell>
          <cell r="C6686" t="str">
            <v>Laép ñaët oáng gang mieäng baùt baèng phöông phaùp xaûm ñoaïn oáng daøi 6m, Þoáng 700mm</v>
          </cell>
          <cell r="D6686" t="str">
            <v>100m</v>
          </cell>
          <cell r="E6686">
            <v>1</v>
          </cell>
          <cell r="F6686">
            <v>156468992</v>
          </cell>
          <cell r="G6686">
            <v>7096280</v>
          </cell>
          <cell r="H6686">
            <v>1050090</v>
          </cell>
        </row>
        <row r="6687">
          <cell r="B6687" t="str">
            <v>BB.13113</v>
          </cell>
          <cell r="C6687" t="str">
            <v>Laép ñaët oáng gang mieäng baùt baèng phöông phaùp xaûm ñoaïn oáng daøi 6m, Þoáng 800mm</v>
          </cell>
          <cell r="D6687" t="str">
            <v>100m</v>
          </cell>
          <cell r="E6687">
            <v>1</v>
          </cell>
          <cell r="F6687">
            <v>178848000</v>
          </cell>
          <cell r="G6687">
            <v>7884850</v>
          </cell>
          <cell r="H6687">
            <v>1050090</v>
          </cell>
        </row>
        <row r="6688">
          <cell r="B6688" t="str">
            <v>BB.13114</v>
          </cell>
          <cell r="C6688" t="str">
            <v>Laép ñaët oáng gang mieäng baùt baèng phöông phaùp xaûm ñoaïn oáng daøi 6m, Þoáng 900mm</v>
          </cell>
          <cell r="D6688" t="str">
            <v>100m</v>
          </cell>
          <cell r="E6688">
            <v>1</v>
          </cell>
          <cell r="F6688">
            <v>201159008</v>
          </cell>
          <cell r="G6688">
            <v>8871020</v>
          </cell>
          <cell r="H6688">
            <v>1050090</v>
          </cell>
        </row>
        <row r="6689">
          <cell r="B6689" t="str">
            <v>BB.13115</v>
          </cell>
          <cell r="C6689" t="str">
            <v>Laép ñaët oáng gang mieäng baùt baèng phöông phaùp xaûm ñoaïn oáng daøi 6m, Þoáng 1000mm</v>
          </cell>
          <cell r="D6689" t="str">
            <v>100m</v>
          </cell>
          <cell r="E6689">
            <v>1</v>
          </cell>
          <cell r="F6689">
            <v>223534000</v>
          </cell>
          <cell r="G6689">
            <v>9856740</v>
          </cell>
          <cell r="H6689">
            <v>1050090</v>
          </cell>
        </row>
        <row r="6690">
          <cell r="B6690" t="str">
            <v>BB.13116</v>
          </cell>
          <cell r="C6690" t="str">
            <v>Laép ñaët oáng gang mieäng baùt baèng phöông phaùp xaûm ñoaïn oáng daøi 6m, Þoáng 1100mm</v>
          </cell>
          <cell r="D6690" t="str">
            <v>100m</v>
          </cell>
          <cell r="E6690">
            <v>1</v>
          </cell>
          <cell r="F6690">
            <v>245863008</v>
          </cell>
          <cell r="G6690">
            <v>10049400</v>
          </cell>
          <cell r="H6690">
            <v>1150100</v>
          </cell>
        </row>
        <row r="6691">
          <cell r="B6691" t="str">
            <v>BB.13117</v>
          </cell>
          <cell r="C6691" t="str">
            <v>Laép ñaët oáng gang mieäng baùt baèng phöông phaùp xaûm ñoaïn oáng daøi 6m, Þoáng 1200mm</v>
          </cell>
          <cell r="D6691" t="str">
            <v>100m</v>
          </cell>
          <cell r="E6691">
            <v>1</v>
          </cell>
          <cell r="F6691">
            <v>268191008</v>
          </cell>
          <cell r="G6691">
            <v>11236300</v>
          </cell>
          <cell r="H6691">
            <v>1150100</v>
          </cell>
        </row>
        <row r="6692">
          <cell r="B6692" t="str">
            <v>BB.13118</v>
          </cell>
          <cell r="C6692" t="str">
            <v>Laép ñaët oáng gang mieäng baùt baèng phöông phaùp xaûm ñoaïn oáng daøi 6m, Þoáng 1400mm</v>
          </cell>
          <cell r="D6692" t="str">
            <v>100m</v>
          </cell>
          <cell r="E6692">
            <v>1</v>
          </cell>
          <cell r="F6692">
            <v>312884000</v>
          </cell>
          <cell r="G6692">
            <v>13109600</v>
          </cell>
          <cell r="H6692">
            <v>1150100</v>
          </cell>
        </row>
        <row r="6693">
          <cell r="B6693" t="str">
            <v>BB.13119</v>
          </cell>
          <cell r="C6693" t="str">
            <v>Laép ñaët oáng gang mieäng baùt baèng phöông phaùp xaûm ñoaïn oáng daøi 6m, Þoáng 1500mm</v>
          </cell>
          <cell r="D6693" t="str">
            <v>100m</v>
          </cell>
          <cell r="E6693">
            <v>1</v>
          </cell>
          <cell r="F6693">
            <v>335238016</v>
          </cell>
          <cell r="G6693">
            <v>14402800</v>
          </cell>
          <cell r="H6693">
            <v>1250110</v>
          </cell>
        </row>
        <row r="6694">
          <cell r="B6694" t="str">
            <v>BB.13120</v>
          </cell>
          <cell r="C6694" t="str">
            <v>Laép ñaët oáng gang mieäng baùt baèng phöông phaùp xaûm ñoaïn oáng daøi 6m, Þoáng 1600mm</v>
          </cell>
          <cell r="D6694" t="str">
            <v>100m</v>
          </cell>
          <cell r="E6694">
            <v>1</v>
          </cell>
          <cell r="F6694">
            <v>357593984</v>
          </cell>
          <cell r="G6694">
            <v>15262000</v>
          </cell>
          <cell r="H6694">
            <v>1250110</v>
          </cell>
        </row>
        <row r="6695">
          <cell r="B6695" t="str">
            <v>BB.13121</v>
          </cell>
          <cell r="C6695" t="str">
            <v>Laép ñaët oáng gang mieäng baùt baèng phöông phaùp xaûm ñoaïn oáng daøi 6m, Þoáng 1800mm</v>
          </cell>
          <cell r="D6695" t="str">
            <v>100m</v>
          </cell>
          <cell r="E6695">
            <v>1</v>
          </cell>
          <cell r="F6695">
            <v>402307008</v>
          </cell>
          <cell r="G6695">
            <v>15495600</v>
          </cell>
          <cell r="H6695">
            <v>1250110</v>
          </cell>
        </row>
        <row r="6696">
          <cell r="B6696" t="str">
            <v>BB.13122</v>
          </cell>
          <cell r="C6696" t="str">
            <v>Laép ñaët oáng gang mieäng baùt baèng phöông phaùp xaûm ñoaïn oáng daøi 6m, Þoáng 2000mm</v>
          </cell>
          <cell r="D6696" t="str">
            <v>100m</v>
          </cell>
          <cell r="E6696">
            <v>1</v>
          </cell>
          <cell r="F6696">
            <v>447019008</v>
          </cell>
          <cell r="G6696">
            <v>17217200</v>
          </cell>
          <cell r="H6696">
            <v>3112550</v>
          </cell>
        </row>
        <row r="6697">
          <cell r="B6697" t="str">
            <v>BB.13123</v>
          </cell>
          <cell r="C6697" t="str">
            <v>Laép ñaët oáng gang mieäng baùt baèng phöông phaùp xaûm ñoaïn oáng daøi 6m, Þoáng 2200mm</v>
          </cell>
          <cell r="D6697" t="str">
            <v>100m</v>
          </cell>
          <cell r="E6697">
            <v>1</v>
          </cell>
          <cell r="F6697">
            <v>491732000</v>
          </cell>
          <cell r="G6697">
            <v>18939300</v>
          </cell>
          <cell r="H6697">
            <v>3112550</v>
          </cell>
        </row>
        <row r="6698">
          <cell r="B6698" t="str">
            <v>BB.13124</v>
          </cell>
          <cell r="C6698" t="str">
            <v>Laép ñaët oáng gang mieäng baùt baèng phöông phaùp xaûm ñoaïn oáng daøi 6m, Þoáng 2400mm</v>
          </cell>
          <cell r="D6698" t="str">
            <v>100m</v>
          </cell>
          <cell r="E6698">
            <v>1</v>
          </cell>
          <cell r="F6698">
            <v>536444000</v>
          </cell>
          <cell r="G6698">
            <v>20660900</v>
          </cell>
          <cell r="H6698">
            <v>3343110</v>
          </cell>
        </row>
        <row r="6699">
          <cell r="B6699" t="str">
            <v>BB.13125</v>
          </cell>
          <cell r="C6699" t="str">
            <v>Laép ñaët oáng gang mieäng baùt baèng phöông phaùp xaûm ñoaïn oáng daøi 6m, Þoáng 2500mm</v>
          </cell>
          <cell r="D6699" t="str">
            <v>100m</v>
          </cell>
          <cell r="E6699">
            <v>1</v>
          </cell>
          <cell r="F6699">
            <v>558801024</v>
          </cell>
          <cell r="G6699">
            <v>21521500</v>
          </cell>
          <cell r="H6699">
            <v>3343110</v>
          </cell>
        </row>
        <row r="6700">
          <cell r="B6700" t="str">
            <v>BB.13201</v>
          </cell>
          <cell r="C6700" t="str">
            <v>Laép ñaët oáng gang mieäng baùt baèng gioaêng cao su ñoaïn oáng daøi 6m, Þoáng 50mm</v>
          </cell>
          <cell r="D6700" t="str">
            <v>100m</v>
          </cell>
          <cell r="E6700">
            <v>1</v>
          </cell>
          <cell r="F6700">
            <v>9270350</v>
          </cell>
          <cell r="G6700">
            <v>983088</v>
          </cell>
          <cell r="H6700">
            <v>0</v>
          </cell>
        </row>
        <row r="6701">
          <cell r="B6701" t="str">
            <v>BB.13202</v>
          </cell>
          <cell r="C6701" t="str">
            <v>Laép ñaët oáng gang mieäng baùt baèng gioaêng cao su ñoaïn oáng daøi 6m, Þoáng 75mm</v>
          </cell>
          <cell r="D6701" t="str">
            <v>100m</v>
          </cell>
          <cell r="E6701">
            <v>1</v>
          </cell>
          <cell r="F6701">
            <v>11307600</v>
          </cell>
          <cell r="G6701">
            <v>1016600</v>
          </cell>
          <cell r="H6701">
            <v>0</v>
          </cell>
        </row>
        <row r="6702">
          <cell r="B6702" t="str">
            <v>BB.13203</v>
          </cell>
          <cell r="C6702" t="str">
            <v>Laép ñaët oáng gang mieäng baùt baèng gioaêng cao su ñoaïn oáng daøi 6m, Þoáng 100mm</v>
          </cell>
          <cell r="D6702" t="str">
            <v>100m</v>
          </cell>
          <cell r="E6702">
            <v>1</v>
          </cell>
          <cell r="F6702">
            <v>12402800</v>
          </cell>
          <cell r="G6702">
            <v>1245720</v>
          </cell>
          <cell r="H6702">
            <v>0</v>
          </cell>
        </row>
        <row r="6703">
          <cell r="B6703" t="str">
            <v>BB.13204</v>
          </cell>
          <cell r="C6703" t="str">
            <v>Laép ñaët oáng gang mieäng baùt baèng gioaêng cao su ñoaïn oáng daøi 6m, Þoáng 150mm</v>
          </cell>
          <cell r="D6703" t="str">
            <v>100m</v>
          </cell>
          <cell r="E6703">
            <v>1</v>
          </cell>
          <cell r="F6703">
            <v>22447800</v>
          </cell>
          <cell r="G6703">
            <v>1802400</v>
          </cell>
          <cell r="H6703">
            <v>0</v>
          </cell>
        </row>
        <row r="6704">
          <cell r="B6704" t="str">
            <v>BB.13205</v>
          </cell>
          <cell r="C6704" t="str">
            <v>Laép ñaët oáng gang mieäng baùt baèng gioaêng cao su ñoaïn oáng daøi 6m, Þoáng 200mm</v>
          </cell>
          <cell r="D6704" t="str">
            <v>100m</v>
          </cell>
          <cell r="E6704">
            <v>1</v>
          </cell>
          <cell r="F6704">
            <v>29953000</v>
          </cell>
          <cell r="G6704">
            <v>2163050</v>
          </cell>
          <cell r="H6704">
            <v>0</v>
          </cell>
        </row>
        <row r="6705">
          <cell r="B6705" t="str">
            <v>BB.13206</v>
          </cell>
          <cell r="C6705" t="str">
            <v>Laép ñaët oáng gang mieäng baùt baèng gioaêng cao su ñoaïn oáng daøi 6m, Þoáng 250mm</v>
          </cell>
          <cell r="D6705" t="str">
            <v>100m</v>
          </cell>
          <cell r="E6705">
            <v>1</v>
          </cell>
          <cell r="F6705">
            <v>38581900</v>
          </cell>
          <cell r="G6705">
            <v>2687890</v>
          </cell>
          <cell r="H6705">
            <v>0</v>
          </cell>
        </row>
        <row r="6706">
          <cell r="B6706" t="str">
            <v>BB.13207</v>
          </cell>
          <cell r="C6706" t="str">
            <v>Laép ñaët oáng gang mieäng baùt baèng gioaêng cao su ñoaïn oáng daøi 6m, Þoáng 300mm</v>
          </cell>
          <cell r="D6706" t="str">
            <v>100m</v>
          </cell>
          <cell r="E6706">
            <v>1</v>
          </cell>
          <cell r="F6706">
            <v>47798700</v>
          </cell>
          <cell r="G6706">
            <v>3358920</v>
          </cell>
          <cell r="H6706">
            <v>900077</v>
          </cell>
        </row>
        <row r="6707">
          <cell r="B6707" t="str">
            <v>BB.13208</v>
          </cell>
          <cell r="C6707" t="str">
            <v>Laép ñaët oáng gang mieäng baùt baèng gioaêng cao su ñoaïn oáng daøi 6m, Þoáng 350mm</v>
          </cell>
          <cell r="D6707" t="str">
            <v>100m</v>
          </cell>
          <cell r="E6707">
            <v>1</v>
          </cell>
          <cell r="F6707">
            <v>59296700</v>
          </cell>
          <cell r="G6707">
            <v>3780300</v>
          </cell>
          <cell r="H6707">
            <v>900077</v>
          </cell>
        </row>
        <row r="6708">
          <cell r="B6708" t="str">
            <v>BB.13209</v>
          </cell>
          <cell r="C6708" t="str">
            <v>Laép ñaët oáng gang mieäng baùt baèng gioaêng cao su ñoaïn oáng daøi 6m, Þoáng 400mm</v>
          </cell>
          <cell r="D6708" t="str">
            <v>100m</v>
          </cell>
          <cell r="E6708">
            <v>1</v>
          </cell>
          <cell r="F6708">
            <v>71349200</v>
          </cell>
          <cell r="G6708">
            <v>4200850</v>
          </cell>
          <cell r="H6708">
            <v>900077</v>
          </cell>
        </row>
        <row r="6709">
          <cell r="B6709" t="str">
            <v>BB.13210</v>
          </cell>
          <cell r="C6709" t="str">
            <v>Laép ñaët oáng gang mieäng baùt baèng gioaêng cao su ñoaïn oáng daøi 6m, Þoáng 500mm</v>
          </cell>
          <cell r="D6709" t="str">
            <v>100m</v>
          </cell>
          <cell r="E6709">
            <v>1</v>
          </cell>
          <cell r="F6709">
            <v>101320000</v>
          </cell>
          <cell r="G6709">
            <v>5250950</v>
          </cell>
          <cell r="H6709">
            <v>900077</v>
          </cell>
        </row>
        <row r="6710">
          <cell r="B6710" t="str">
            <v>BB.13211</v>
          </cell>
          <cell r="C6710" t="str">
            <v>Laép ñaët oáng gang mieäng baùt baèng gioaêng cao su ñoaïn oáng daøi 6m, Þoáng 600mm</v>
          </cell>
          <cell r="D6710" t="str">
            <v>100m</v>
          </cell>
          <cell r="E6710">
            <v>1</v>
          </cell>
          <cell r="F6710">
            <v>108495000</v>
          </cell>
          <cell r="G6710">
            <v>6782560</v>
          </cell>
          <cell r="H6710">
            <v>900077</v>
          </cell>
        </row>
        <row r="6711">
          <cell r="B6711" t="str">
            <v>BB.13212</v>
          </cell>
          <cell r="C6711" t="str">
            <v>Laép ñaët oáng gang mieäng baùt baèng gioaêng cao su ñoaïn oáng daøi 6m, Þoáng 700mm</v>
          </cell>
          <cell r="D6711" t="str">
            <v>100m</v>
          </cell>
          <cell r="E6711">
            <v>1</v>
          </cell>
          <cell r="F6711">
            <v>158835008</v>
          </cell>
          <cell r="G6711">
            <v>7630550</v>
          </cell>
          <cell r="H6711">
            <v>1050090</v>
          </cell>
        </row>
        <row r="6712">
          <cell r="B6712" t="str">
            <v>BB.13213</v>
          </cell>
          <cell r="C6712" t="str">
            <v>Laép ñaët oáng gang mieäng baùt baèng gioaêng cao su ñoaïn oáng daøi 6m, Þoáng 800mm</v>
          </cell>
          <cell r="D6712" t="str">
            <v>100m</v>
          </cell>
          <cell r="E6712">
            <v>1</v>
          </cell>
          <cell r="F6712">
            <v>181526000</v>
          </cell>
          <cell r="G6712">
            <v>8478530</v>
          </cell>
          <cell r="H6712">
            <v>1050090</v>
          </cell>
        </row>
        <row r="6713">
          <cell r="B6713" t="str">
            <v>BB.13214</v>
          </cell>
          <cell r="C6713" t="str">
            <v>Laép ñaët oáng gang mieäng baùt baèng gioaêng cao su ñoaïn oáng daøi 6m, Þoáng 900mm</v>
          </cell>
          <cell r="D6713" t="str">
            <v>100m</v>
          </cell>
          <cell r="E6713">
            <v>1</v>
          </cell>
          <cell r="F6713">
            <v>204111008</v>
          </cell>
          <cell r="G6713">
            <v>9538520</v>
          </cell>
          <cell r="H6713">
            <v>1050090</v>
          </cell>
        </row>
        <row r="6714">
          <cell r="B6714" t="str">
            <v>BB.13215</v>
          </cell>
          <cell r="C6714" t="str">
            <v>Laép ñaët oáng gang mieäng baùt baèng gioaêng cao su ñoaïn oáng daøi 6m, Þoáng 1000mm</v>
          </cell>
          <cell r="D6714" t="str">
            <v>100m</v>
          </cell>
          <cell r="E6714">
            <v>1</v>
          </cell>
          <cell r="F6714">
            <v>226802000</v>
          </cell>
          <cell r="G6714">
            <v>10598500</v>
          </cell>
          <cell r="H6714">
            <v>1050090</v>
          </cell>
        </row>
        <row r="6715">
          <cell r="B6715" t="str">
            <v>BB.13216</v>
          </cell>
          <cell r="C6715" t="str">
            <v>Laép ñaët oáng gang mieäng baùt baèng gioaêng cao su ñoaïn oáng daøi 6m, Þoáng 1100mm</v>
          </cell>
          <cell r="D6715" t="str">
            <v>100m</v>
          </cell>
          <cell r="E6715">
            <v>1</v>
          </cell>
          <cell r="F6715">
            <v>249492992</v>
          </cell>
          <cell r="G6715">
            <v>10805600</v>
          </cell>
          <cell r="H6715">
            <v>1150100</v>
          </cell>
        </row>
        <row r="6716">
          <cell r="B6716" t="str">
            <v>BB.13217</v>
          </cell>
          <cell r="C6716" t="str">
            <v>Laép ñaët oáng gang mieäng baùt baèng gioaêng cao su ñoaïn oáng daøi 6m, Þoáng 1200mm</v>
          </cell>
          <cell r="D6716" t="str">
            <v>100m</v>
          </cell>
          <cell r="E6716">
            <v>1</v>
          </cell>
          <cell r="F6716">
            <v>272184000</v>
          </cell>
          <cell r="G6716">
            <v>12082000</v>
          </cell>
          <cell r="H6716">
            <v>1150100</v>
          </cell>
        </row>
        <row r="6717">
          <cell r="B6717" t="str">
            <v>BB.13218</v>
          </cell>
          <cell r="C6717" t="str">
            <v>Laép ñaët oáng gang mieäng baùt baèng gioaêng cao su ñoaïn oáng daøi 6m, Þoáng 1400mm</v>
          </cell>
          <cell r="D6717" t="str">
            <v>100m</v>
          </cell>
          <cell r="E6717">
            <v>1</v>
          </cell>
          <cell r="F6717">
            <v>317568000</v>
          </cell>
          <cell r="G6717">
            <v>14096200</v>
          </cell>
          <cell r="H6717">
            <v>1150100</v>
          </cell>
        </row>
        <row r="6718">
          <cell r="B6718" t="str">
            <v>BB.13219</v>
          </cell>
          <cell r="C6718" t="str">
            <v>Laép ñaët oáng gang mieäng baùt baèng gioaêng cao su ñoaïn oáng daøi 6m, Þoáng 1500mm</v>
          </cell>
          <cell r="D6718" t="str">
            <v>100m</v>
          </cell>
          <cell r="E6718">
            <v>1</v>
          </cell>
          <cell r="F6718">
            <v>340257984</v>
          </cell>
          <cell r="G6718">
            <v>16002900</v>
          </cell>
          <cell r="H6718">
            <v>1250110</v>
          </cell>
        </row>
        <row r="6719">
          <cell r="B6719" t="str">
            <v>BB.13220</v>
          </cell>
          <cell r="C6719" t="str">
            <v>Laép ñaët oáng gang mieäng baùt baèng gioaêng cao su ñoaïn oáng daøi 6m, Þoáng 1600mm</v>
          </cell>
          <cell r="D6719" t="str">
            <v>100m</v>
          </cell>
          <cell r="E6719">
            <v>1</v>
          </cell>
          <cell r="F6719">
            <v>362948992</v>
          </cell>
          <cell r="G6719">
            <v>16957500</v>
          </cell>
          <cell r="H6719">
            <v>1250110</v>
          </cell>
        </row>
        <row r="6720">
          <cell r="B6720" t="str">
            <v>BB.13221</v>
          </cell>
          <cell r="C6720" t="str">
            <v>Laép ñaët oáng gang mieäng baùt baèng gioaêng cao su ñoaïn oáng daøi 6m, Þoáng 1800mm</v>
          </cell>
          <cell r="D6720" t="str">
            <v>100m</v>
          </cell>
          <cell r="E6720">
            <v>1</v>
          </cell>
          <cell r="F6720">
            <v>408329984</v>
          </cell>
          <cell r="G6720">
            <v>17217200</v>
          </cell>
          <cell r="H6720">
            <v>1250110</v>
          </cell>
        </row>
        <row r="6721">
          <cell r="B6721" t="str">
            <v>BB.13222</v>
          </cell>
          <cell r="C6721" t="str">
            <v>Laép ñaët oáng gang mieäng baùt baèng gioaêng cao su ñoaïn oáng daøi 6m, Þoáng 2000mm</v>
          </cell>
          <cell r="D6721" t="str">
            <v>100m</v>
          </cell>
          <cell r="E6721">
            <v>1</v>
          </cell>
          <cell r="F6721">
            <v>453712000</v>
          </cell>
          <cell r="G6721">
            <v>19130200</v>
          </cell>
          <cell r="H6721">
            <v>3112550</v>
          </cell>
        </row>
        <row r="6722">
          <cell r="B6722" t="str">
            <v>BB.13223</v>
          </cell>
          <cell r="C6722" t="str">
            <v>Laép ñaët oáng gang mieäng baùt baèng gioaêng cao su ñoaïn oáng daøi 6m, Þoáng 2200mm</v>
          </cell>
          <cell r="D6722" t="str">
            <v>100m</v>
          </cell>
          <cell r="E6722">
            <v>1</v>
          </cell>
          <cell r="F6722">
            <v>499094016</v>
          </cell>
          <cell r="G6722">
            <v>21043500</v>
          </cell>
          <cell r="H6722">
            <v>3112550</v>
          </cell>
        </row>
        <row r="6723">
          <cell r="B6723" t="str">
            <v>BB.13224</v>
          </cell>
          <cell r="C6723" t="str">
            <v>Laép ñaët oáng gang mieäng baùt baèng gioaêng cao su ñoaïn oáng daøi 6m, Þoáng 2400mm</v>
          </cell>
          <cell r="D6723" t="str">
            <v>100m</v>
          </cell>
          <cell r="E6723">
            <v>1</v>
          </cell>
          <cell r="F6723">
            <v>544476032</v>
          </cell>
          <cell r="G6723">
            <v>22956500</v>
          </cell>
          <cell r="H6723">
            <v>3343110</v>
          </cell>
        </row>
        <row r="6724">
          <cell r="B6724" t="str">
            <v>BB.13225</v>
          </cell>
          <cell r="C6724" t="str">
            <v>Laép ñaët oáng gang mieäng baùt baèng gioaêng cao su ñoaïn oáng daøi 6m, Þoáng 2500mm</v>
          </cell>
          <cell r="D6724" t="str">
            <v>100m</v>
          </cell>
          <cell r="E6724">
            <v>1</v>
          </cell>
          <cell r="F6724">
            <v>567166976</v>
          </cell>
          <cell r="G6724">
            <v>23912900</v>
          </cell>
          <cell r="H6724">
            <v>3343110</v>
          </cell>
        </row>
        <row r="6725">
          <cell r="B6725" t="str">
            <v>BB.13301</v>
          </cell>
          <cell r="C6725" t="str">
            <v>Laép ñaët oáng gang noái baèng phöông phaùp maët bích ñoaïn oáng daøi 6m, Þoáng 50mm</v>
          </cell>
          <cell r="D6725" t="str">
            <v>100m</v>
          </cell>
          <cell r="E6725">
            <v>1</v>
          </cell>
          <cell r="F6725">
            <v>9487620</v>
          </cell>
          <cell r="G6725">
            <v>884653</v>
          </cell>
          <cell r="H6725">
            <v>0</v>
          </cell>
        </row>
        <row r="6726">
          <cell r="B6726" t="str">
            <v>BB.13302</v>
          </cell>
          <cell r="C6726" t="str">
            <v>Laép ñaët oáng gang noái baèng phöông phaùp maët bích ñoaïn oáng daøi 6m, Þoáng 75mm</v>
          </cell>
          <cell r="D6726" t="str">
            <v>100m</v>
          </cell>
          <cell r="E6726">
            <v>1</v>
          </cell>
          <cell r="F6726">
            <v>11789800</v>
          </cell>
          <cell r="G6726">
            <v>956699</v>
          </cell>
          <cell r="H6726">
            <v>0</v>
          </cell>
        </row>
        <row r="6727">
          <cell r="B6727" t="str">
            <v>BB.13303</v>
          </cell>
          <cell r="C6727" t="str">
            <v>Laép ñaët oáng gang noái baèng phöông phaùp maët bích ñoaïn oáng daøi 6m, Þoáng 100mm</v>
          </cell>
          <cell r="D6727" t="str">
            <v>100m</v>
          </cell>
          <cell r="E6727">
            <v>1</v>
          </cell>
          <cell r="F6727">
            <v>12854200</v>
          </cell>
          <cell r="G6727">
            <v>1121320</v>
          </cell>
          <cell r="H6727">
            <v>0</v>
          </cell>
        </row>
        <row r="6728">
          <cell r="B6728" t="str">
            <v>BB.13304</v>
          </cell>
          <cell r="C6728" t="str">
            <v>Laép ñaët oáng gang noái baèng phöông phaùp maët bích ñoaïn oáng daøi 6m, Þoáng 150mm</v>
          </cell>
          <cell r="D6728" t="str">
            <v>100m</v>
          </cell>
          <cell r="E6728">
            <v>1</v>
          </cell>
          <cell r="F6728">
            <v>22790700</v>
          </cell>
          <cell r="G6728">
            <v>1622280</v>
          </cell>
          <cell r="H6728">
            <v>0</v>
          </cell>
        </row>
        <row r="6729">
          <cell r="B6729" t="str">
            <v>BB.13305</v>
          </cell>
          <cell r="C6729" t="str">
            <v>Laép ñaët oáng gang noái baèng phöông phaùp maët bích ñoaïn oáng daøi 6m, Þoáng 200mm</v>
          </cell>
          <cell r="D6729" t="str">
            <v>100m</v>
          </cell>
          <cell r="E6729">
            <v>1</v>
          </cell>
          <cell r="F6729">
            <v>30195300</v>
          </cell>
          <cell r="G6729">
            <v>1946910</v>
          </cell>
          <cell r="H6729">
            <v>0</v>
          </cell>
        </row>
        <row r="6730">
          <cell r="B6730" t="str">
            <v>BB.13306</v>
          </cell>
          <cell r="C6730" t="str">
            <v>Laép ñaët oáng gang noái baèng phöông phaùp maët bích ñoaïn oáng daøi 6m, Þoáng 250mm</v>
          </cell>
          <cell r="D6730" t="str">
            <v>100m</v>
          </cell>
          <cell r="E6730">
            <v>1</v>
          </cell>
          <cell r="F6730">
            <v>39231300</v>
          </cell>
          <cell r="G6730">
            <v>2418970</v>
          </cell>
          <cell r="H6730">
            <v>0</v>
          </cell>
        </row>
        <row r="6731">
          <cell r="B6731" t="str">
            <v>BB.13307</v>
          </cell>
          <cell r="C6731" t="str">
            <v>Laép ñaët oáng gang noái baèng phöông phaùp maët bích ñoaïn oáng daøi 6m, Þoáng 300mm</v>
          </cell>
          <cell r="D6731" t="str">
            <v>100m</v>
          </cell>
          <cell r="E6731">
            <v>1</v>
          </cell>
          <cell r="F6731">
            <v>48320000</v>
          </cell>
          <cell r="G6731">
            <v>3022990</v>
          </cell>
          <cell r="H6731">
            <v>900077</v>
          </cell>
        </row>
        <row r="6732">
          <cell r="B6732" t="str">
            <v>BB.13308</v>
          </cell>
          <cell r="C6732" t="str">
            <v>Laép ñaët oáng gang noái baèng phöông phaùp maët bích ñoaïn oáng daøi 6m, Þoáng 350mm</v>
          </cell>
          <cell r="D6732" t="str">
            <v>100m</v>
          </cell>
          <cell r="E6732">
            <v>1</v>
          </cell>
          <cell r="F6732">
            <v>59797000</v>
          </cell>
          <cell r="G6732">
            <v>3402480</v>
          </cell>
          <cell r="H6732">
            <v>900077</v>
          </cell>
        </row>
        <row r="6733">
          <cell r="B6733" t="str">
            <v>BB.13309</v>
          </cell>
          <cell r="C6733" t="str">
            <v>Laép ñaët oáng gang noái baèng phöông phaùp maët bích ñoaïn oáng daøi 6m, Þoáng 400mm</v>
          </cell>
          <cell r="D6733" t="str">
            <v>100m</v>
          </cell>
          <cell r="E6733">
            <v>1</v>
          </cell>
          <cell r="F6733">
            <v>71312000</v>
          </cell>
          <cell r="G6733">
            <v>3780720</v>
          </cell>
          <cell r="H6733">
            <v>900077</v>
          </cell>
        </row>
        <row r="6734">
          <cell r="B6734" t="str">
            <v>BB.13310</v>
          </cell>
          <cell r="C6734" t="str">
            <v>Laép ñaët oáng gang noái baèng phöông phaùp maët bích ñoaïn oáng daøi 6m, Þoáng 500mm</v>
          </cell>
          <cell r="D6734" t="str">
            <v>100m</v>
          </cell>
          <cell r="E6734">
            <v>1</v>
          </cell>
          <cell r="F6734">
            <v>101255000</v>
          </cell>
          <cell r="G6734">
            <v>4725690</v>
          </cell>
          <cell r="H6734">
            <v>900077</v>
          </cell>
        </row>
        <row r="6735">
          <cell r="B6735" t="str">
            <v>BB.13311</v>
          </cell>
          <cell r="C6735" t="str">
            <v>Laép ñaët oáng gang noái baèng phöông phaùp maët bích ñoaïn oáng daøi 6m, Þoáng 600mm</v>
          </cell>
          <cell r="D6735" t="str">
            <v>100m</v>
          </cell>
          <cell r="E6735">
            <v>1</v>
          </cell>
          <cell r="F6735">
            <v>108970000</v>
          </cell>
          <cell r="G6735">
            <v>6104260</v>
          </cell>
          <cell r="H6735">
            <v>900077</v>
          </cell>
        </row>
        <row r="6736">
          <cell r="B6736" t="str">
            <v>BB.13312</v>
          </cell>
          <cell r="C6736" t="str">
            <v>Laép ñaët oáng gang noái baèng phöông phaùp maët bích ñoaïn oáng daøi 6m, Þoáng 700mm</v>
          </cell>
          <cell r="D6736" t="str">
            <v>100m</v>
          </cell>
          <cell r="E6736">
            <v>1</v>
          </cell>
          <cell r="F6736">
            <v>159475008</v>
          </cell>
          <cell r="G6736">
            <v>6867630</v>
          </cell>
          <cell r="H6736">
            <v>1050090</v>
          </cell>
        </row>
        <row r="6737">
          <cell r="B6737" t="str">
            <v>BB.13313</v>
          </cell>
          <cell r="C6737" t="str">
            <v>Laép ñaët oáng gang noái baèng phöông phaùp maët bích ñoaïn oáng daøi 6m, Þoáng 800mm</v>
          </cell>
          <cell r="D6737" t="str">
            <v>100m</v>
          </cell>
          <cell r="E6737">
            <v>1</v>
          </cell>
          <cell r="F6737">
            <v>181754000</v>
          </cell>
          <cell r="G6737">
            <v>7630550</v>
          </cell>
          <cell r="H6737">
            <v>1050090</v>
          </cell>
        </row>
        <row r="6738">
          <cell r="B6738" t="str">
            <v>BB.13314</v>
          </cell>
          <cell r="C6738" t="str">
            <v>Laép ñaët oáng gang noái baèng phöông phaùp maët bích ñoaïn oáng daøi 6m, Þoáng 900mm</v>
          </cell>
          <cell r="D6738" t="str">
            <v>100m</v>
          </cell>
          <cell r="E6738">
            <v>1</v>
          </cell>
          <cell r="F6738">
            <v>204064000</v>
          </cell>
          <cell r="G6738">
            <v>8584760</v>
          </cell>
          <cell r="H6738">
            <v>1050090</v>
          </cell>
        </row>
        <row r="6739">
          <cell r="B6739" t="str">
            <v>BB.13315</v>
          </cell>
          <cell r="C6739" t="str">
            <v>Laép ñaët oáng gang noái baèng phöông phaùp maët bích ñoaïn oáng daøi 6m, Þoáng 1000mm</v>
          </cell>
          <cell r="D6739" t="str">
            <v>100m</v>
          </cell>
          <cell r="E6739">
            <v>1</v>
          </cell>
          <cell r="F6739">
            <v>226782000</v>
          </cell>
          <cell r="G6739">
            <v>9538520</v>
          </cell>
          <cell r="H6739">
            <v>1050090</v>
          </cell>
        </row>
        <row r="6740">
          <cell r="B6740" t="str">
            <v>BB.13316</v>
          </cell>
          <cell r="C6740" t="str">
            <v>Laép ñaët oáng gang noái baèng phöông phaùp maët bích ñoaïn oáng daøi 6m, Þoáng 1100mm</v>
          </cell>
          <cell r="D6740" t="str">
            <v>100m</v>
          </cell>
          <cell r="E6740">
            <v>1</v>
          </cell>
          <cell r="F6740">
            <v>250668000</v>
          </cell>
          <cell r="G6740">
            <v>9724860</v>
          </cell>
          <cell r="H6740">
            <v>1150100</v>
          </cell>
        </row>
        <row r="6741">
          <cell r="B6741" t="str">
            <v>BB.13317</v>
          </cell>
          <cell r="C6741" t="str">
            <v>Laép ñaët oáng gang noái baèng phöông phaùp maët bích ñoaïn oáng daøi 6m, Þoáng 1200mm</v>
          </cell>
          <cell r="D6741" t="str">
            <v>100m</v>
          </cell>
          <cell r="E6741">
            <v>1</v>
          </cell>
          <cell r="F6741">
            <v>272953984</v>
          </cell>
          <cell r="G6741">
            <v>10874000</v>
          </cell>
          <cell r="H6741">
            <v>1150100</v>
          </cell>
        </row>
        <row r="6742">
          <cell r="B6742" t="str">
            <v>BB.13318</v>
          </cell>
          <cell r="C6742" t="str">
            <v>Laép ñaët oáng gang noái baèng phöông phaùp maët bích ñoaïn oáng daøi 6m, Þoáng 1400mm</v>
          </cell>
          <cell r="D6742" t="str">
            <v>100m</v>
          </cell>
          <cell r="E6742">
            <v>1</v>
          </cell>
          <cell r="F6742">
            <v>318228992</v>
          </cell>
          <cell r="G6742">
            <v>12686500</v>
          </cell>
          <cell r="H6742">
            <v>1150100</v>
          </cell>
        </row>
        <row r="6743">
          <cell r="B6743" t="str">
            <v>BB.13319</v>
          </cell>
          <cell r="C6743" t="str">
            <v>Laép ñaët oáng gang noái baèng phöông phaùp maët bích ñoaïn oáng daøi 6m, Þoáng 1500mm</v>
          </cell>
          <cell r="D6743" t="str">
            <v>100m</v>
          </cell>
          <cell r="E6743">
            <v>1</v>
          </cell>
          <cell r="F6743">
            <v>340513984</v>
          </cell>
          <cell r="G6743">
            <v>14178600</v>
          </cell>
          <cell r="H6743">
            <v>1250110</v>
          </cell>
        </row>
        <row r="6744">
          <cell r="B6744" t="str">
            <v>BB.13320</v>
          </cell>
          <cell r="C6744" t="str">
            <v>Laép ñaët oáng gang noái baèng phöông phaùp maët bích ñoaïn oáng daøi 6m, Þoáng 1600mm</v>
          </cell>
          <cell r="D6744" t="str">
            <v>100m</v>
          </cell>
          <cell r="E6744">
            <v>1</v>
          </cell>
          <cell r="F6744">
            <v>366064000</v>
          </cell>
          <cell r="G6744">
            <v>14889300</v>
          </cell>
          <cell r="H6744">
            <v>1250110</v>
          </cell>
        </row>
        <row r="6745">
          <cell r="B6745" t="str">
            <v>BB.13321</v>
          </cell>
          <cell r="C6745" t="str">
            <v>Laép ñaët oáng gang noái baèng phöông phaùp maët bích ñoaïn oáng daøi 6m, Þoáng 1800mm</v>
          </cell>
          <cell r="D6745" t="str">
            <v>100m</v>
          </cell>
          <cell r="E6745">
            <v>1</v>
          </cell>
          <cell r="F6745">
            <v>411595008</v>
          </cell>
          <cell r="G6745">
            <v>15254300</v>
          </cell>
          <cell r="H6745">
            <v>1250110</v>
          </cell>
        </row>
        <row r="6746">
          <cell r="B6746" t="str">
            <v>BB.13322</v>
          </cell>
          <cell r="C6746" t="str">
            <v>Laép ñaët oáng gang noái baèng phöông phaùp maët bích ñoaïn oáng daøi 6m, Þoáng 2000mm</v>
          </cell>
          <cell r="D6746" t="str">
            <v>100m</v>
          </cell>
          <cell r="E6746">
            <v>1</v>
          </cell>
          <cell r="F6746">
            <v>457126016</v>
          </cell>
          <cell r="G6746">
            <v>16949400</v>
          </cell>
          <cell r="H6746">
            <v>3112550</v>
          </cell>
        </row>
        <row r="6747">
          <cell r="B6747" t="str">
            <v>BB.13323</v>
          </cell>
          <cell r="C6747" t="str">
            <v>Laép ñaët oáng gang noái baèng phöông phaùp maët bích ñoaïn oáng daøi 6m, Þoáng 2200mm</v>
          </cell>
          <cell r="D6747" t="str">
            <v>100m</v>
          </cell>
          <cell r="E6747">
            <v>1</v>
          </cell>
          <cell r="F6747">
            <v>502656992</v>
          </cell>
          <cell r="G6747">
            <v>18644500</v>
          </cell>
          <cell r="H6747">
            <v>3112550</v>
          </cell>
        </row>
        <row r="6748">
          <cell r="B6748" t="str">
            <v>BB.13324</v>
          </cell>
          <cell r="C6748" t="str">
            <v>Laép ñaët oáng gang noái baèng phöông phaùp maët bích ñoaïn oáng daøi 6m, Þoáng 2400mm</v>
          </cell>
          <cell r="D6748" t="str">
            <v>100m</v>
          </cell>
          <cell r="E6748">
            <v>1</v>
          </cell>
          <cell r="F6748">
            <v>548188032</v>
          </cell>
          <cell r="G6748">
            <v>20339600</v>
          </cell>
          <cell r="H6748">
            <v>3343110</v>
          </cell>
        </row>
        <row r="6749">
          <cell r="B6749" t="str">
            <v>BB.13325</v>
          </cell>
          <cell r="C6749" t="str">
            <v>Laép ñaët oáng gang noái baèng phöông phaùp maët bích ñoaïn oáng daøi 6m, Þoáng 2500mm</v>
          </cell>
          <cell r="D6749" t="str">
            <v>100m</v>
          </cell>
          <cell r="E6749">
            <v>1</v>
          </cell>
          <cell r="F6749">
            <v>571433984</v>
          </cell>
          <cell r="G6749">
            <v>21186700</v>
          </cell>
          <cell r="H6749">
            <v>3343110</v>
          </cell>
        </row>
        <row r="6750">
          <cell r="B6750" t="str">
            <v>BB.14101</v>
          </cell>
          <cell r="C6750" t="str">
            <v>Laép ñaët oáng theùp ñen baèng phöông phaùp haøn ñoaïn oáng daøi 8m, Þoáng 15mm</v>
          </cell>
          <cell r="D6750" t="str">
            <v>100m</v>
          </cell>
          <cell r="E6750">
            <v>1</v>
          </cell>
          <cell r="F6750">
            <v>759341</v>
          </cell>
          <cell r="G6750">
            <v>1161530</v>
          </cell>
          <cell r="H6750">
            <v>13183</v>
          </cell>
        </row>
        <row r="6751">
          <cell r="B6751" t="str">
            <v>BB.14102</v>
          </cell>
          <cell r="C6751" t="str">
            <v>Laép ñaët oáng theùp ñen baèng phöông phaùp haøn ñoaïn oáng daøi 8m, Þoáng 20mm</v>
          </cell>
          <cell r="D6751" t="str">
            <v>100m</v>
          </cell>
          <cell r="E6751">
            <v>1</v>
          </cell>
          <cell r="F6751">
            <v>1012480</v>
          </cell>
          <cell r="G6751">
            <v>1255770</v>
          </cell>
          <cell r="H6751">
            <v>13183</v>
          </cell>
        </row>
        <row r="6752">
          <cell r="B6752" t="str">
            <v>BB.14103</v>
          </cell>
          <cell r="C6752" t="str">
            <v>Laép ñaët oáng theùp ñen baèng phöông phaùp haøn ñoaïn oáng daøi 8m, Þoáng 25mm</v>
          </cell>
          <cell r="D6752" t="str">
            <v>100m</v>
          </cell>
          <cell r="E6752">
            <v>1</v>
          </cell>
          <cell r="F6752">
            <v>1422070</v>
          </cell>
          <cell r="G6752">
            <v>1402380</v>
          </cell>
          <cell r="H6752">
            <v>13183</v>
          </cell>
        </row>
        <row r="6753">
          <cell r="B6753" t="str">
            <v>BB.14104</v>
          </cell>
          <cell r="C6753" t="str">
            <v>Laép ñaët oáng theùp ñen baèng phöông phaùp haøn ñoaïn oáng daøi 8m, Þoáng 32mm</v>
          </cell>
          <cell r="D6753" t="str">
            <v>100m</v>
          </cell>
          <cell r="E6753">
            <v>1</v>
          </cell>
          <cell r="F6753">
            <v>1979170</v>
          </cell>
          <cell r="G6753">
            <v>1478190</v>
          </cell>
          <cell r="H6753">
            <v>16478</v>
          </cell>
        </row>
        <row r="6754">
          <cell r="B6754" t="str">
            <v>BB.14105</v>
          </cell>
          <cell r="C6754" t="str">
            <v>Laép ñaët oáng theùp ñen baèng phöông phaùp haøn ñoaïn oáng daøi 8m, Þoáng 40mm</v>
          </cell>
          <cell r="D6754" t="str">
            <v>100m</v>
          </cell>
          <cell r="E6754">
            <v>1</v>
          </cell>
          <cell r="F6754">
            <v>2525210</v>
          </cell>
          <cell r="G6754">
            <v>1593380</v>
          </cell>
          <cell r="H6754">
            <v>21971</v>
          </cell>
        </row>
        <row r="6755">
          <cell r="B6755" t="str">
            <v>BB.14106</v>
          </cell>
          <cell r="C6755" t="str">
            <v>Laép ñaët oáng theùp ñen baèng phöông phaùp haøn ñoaïn oáng daøi 8m, Þoáng 50mm</v>
          </cell>
          <cell r="D6755" t="str">
            <v>100m</v>
          </cell>
          <cell r="E6755">
            <v>1</v>
          </cell>
          <cell r="F6755">
            <v>2897480</v>
          </cell>
          <cell r="G6755">
            <v>1698100</v>
          </cell>
          <cell r="H6755">
            <v>28562</v>
          </cell>
        </row>
        <row r="6756">
          <cell r="B6756" t="str">
            <v>BB.14107</v>
          </cell>
          <cell r="C6756" t="str">
            <v>Laép ñaët oáng theùp ñen baèng phöông phaùp haøn ñoaïn oáng daøi 8m, Þoáng 60mm</v>
          </cell>
          <cell r="D6756" t="str">
            <v>100m</v>
          </cell>
          <cell r="E6756">
            <v>1</v>
          </cell>
          <cell r="F6756">
            <v>4090820</v>
          </cell>
          <cell r="G6756">
            <v>1865650</v>
          </cell>
          <cell r="H6756">
            <v>35154</v>
          </cell>
        </row>
        <row r="6757">
          <cell r="B6757" t="str">
            <v>BB.14108</v>
          </cell>
          <cell r="C6757" t="str">
            <v>Laép ñaët oáng theùp ñen baèng phöông phaùp haøn ñoaïn oáng daøi 8m, Þoáng 75mm</v>
          </cell>
          <cell r="D6757" t="str">
            <v>100m</v>
          </cell>
          <cell r="E6757">
            <v>1</v>
          </cell>
          <cell r="F6757">
            <v>5212300</v>
          </cell>
          <cell r="G6757">
            <v>1929730</v>
          </cell>
          <cell r="H6757">
            <v>41745</v>
          </cell>
        </row>
        <row r="6758">
          <cell r="B6758" t="str">
            <v>BB.14109</v>
          </cell>
          <cell r="C6758" t="str">
            <v>Laép ñaët oáng theùp ñen baèng phöông phaùp haøn ñoaïn oáng daøi 8m, Þoáng 80mm</v>
          </cell>
          <cell r="D6758" t="str">
            <v>100m</v>
          </cell>
          <cell r="E6758">
            <v>1</v>
          </cell>
          <cell r="F6758">
            <v>6795860</v>
          </cell>
          <cell r="G6758">
            <v>2056650</v>
          </cell>
          <cell r="H6758">
            <v>52730</v>
          </cell>
        </row>
        <row r="6759">
          <cell r="B6759" t="str">
            <v>BB.14110</v>
          </cell>
          <cell r="C6759" t="str">
            <v>Laép ñaët oáng theùp ñen baèng phöông phaùp haøn ñoaïn oáng daøi 8m, Þoáng 100mm</v>
          </cell>
          <cell r="D6759" t="str">
            <v>100m</v>
          </cell>
          <cell r="E6759">
            <v>1</v>
          </cell>
          <cell r="F6759">
            <v>8790700</v>
          </cell>
          <cell r="G6759">
            <v>2401800</v>
          </cell>
          <cell r="H6759">
            <v>64815</v>
          </cell>
        </row>
        <row r="6760">
          <cell r="B6760" t="str">
            <v>BB.14111</v>
          </cell>
          <cell r="C6760" t="str">
            <v>Laép ñaët oáng theùp ñen baèng phöông phaùp haøn ñoaïn oáng daøi 8m, Þoáng 125mm</v>
          </cell>
          <cell r="D6760" t="str">
            <v>100m</v>
          </cell>
          <cell r="E6760">
            <v>1</v>
          </cell>
          <cell r="F6760">
            <v>13948700</v>
          </cell>
          <cell r="G6760">
            <v>2552180</v>
          </cell>
          <cell r="H6760">
            <v>80194</v>
          </cell>
        </row>
        <row r="6761">
          <cell r="B6761" t="str">
            <v>BB.14112</v>
          </cell>
          <cell r="C6761" t="str">
            <v>Laép ñaët oáng theùp ñen baèng phöông phaùp haøn ñoaïn oáng daøi 8m, Þoáng 150mm</v>
          </cell>
          <cell r="D6761" t="str">
            <v>100m</v>
          </cell>
          <cell r="E6761">
            <v>1</v>
          </cell>
          <cell r="F6761">
            <v>17434900</v>
          </cell>
          <cell r="G6761">
            <v>2746950</v>
          </cell>
          <cell r="H6761">
            <v>95574</v>
          </cell>
        </row>
        <row r="6762">
          <cell r="B6762" t="str">
            <v>BB.14113</v>
          </cell>
          <cell r="C6762" t="str">
            <v>Laép ñaët oáng theùp ñen baèng phöông phaùp haøn ñoaïn oáng daøi 8m, Þoáng 200mm</v>
          </cell>
          <cell r="D6762" t="str">
            <v>100m</v>
          </cell>
          <cell r="E6762">
            <v>1</v>
          </cell>
          <cell r="F6762">
            <v>34859600</v>
          </cell>
          <cell r="G6762">
            <v>3620710</v>
          </cell>
          <cell r="H6762">
            <v>162586</v>
          </cell>
        </row>
        <row r="6763">
          <cell r="B6763" t="str">
            <v>BB.14114</v>
          </cell>
          <cell r="C6763" t="str">
            <v>Laép ñaët oáng theùp ñen baèng phöông phaùp haøn ñoaïn oáng daøi 8m, Þoáng 250mm</v>
          </cell>
          <cell r="D6763" t="str">
            <v>100m</v>
          </cell>
          <cell r="E6763">
            <v>1</v>
          </cell>
          <cell r="F6763">
            <v>47648200</v>
          </cell>
          <cell r="G6763">
            <v>3758100</v>
          </cell>
          <cell r="H6763">
            <v>229597</v>
          </cell>
        </row>
        <row r="6764">
          <cell r="B6764" t="str">
            <v>BB.14115</v>
          </cell>
          <cell r="C6764" t="str">
            <v>Laép ñaët oáng theùp ñen baèng phöông phaùp haøn ñoaïn oáng daøi 8m, Þoáng 300mm</v>
          </cell>
          <cell r="D6764" t="str">
            <v>100m</v>
          </cell>
          <cell r="E6764">
            <v>1</v>
          </cell>
          <cell r="F6764">
            <v>66715000</v>
          </cell>
          <cell r="G6764">
            <v>3895490</v>
          </cell>
          <cell r="H6764">
            <v>911380</v>
          </cell>
        </row>
        <row r="6765">
          <cell r="B6765" t="str">
            <v>BB.14116</v>
          </cell>
          <cell r="C6765" t="str">
            <v>Laép ñaët oáng theùp ñen baèng phöông phaùp haøn ñoaïn oáng daøi 8m, Þoáng 350mm</v>
          </cell>
          <cell r="D6765" t="str">
            <v>100m</v>
          </cell>
          <cell r="E6765">
            <v>1</v>
          </cell>
          <cell r="F6765">
            <v>76710200</v>
          </cell>
          <cell r="G6765">
            <v>4452170</v>
          </cell>
          <cell r="H6765">
            <v>1031120</v>
          </cell>
        </row>
        <row r="6766">
          <cell r="B6766" t="str">
            <v>BB.14117</v>
          </cell>
          <cell r="C6766" t="str">
            <v>Laép ñaët oáng theùp ñen baèng phöông phaùp haøn ñoaïn oáng daøi 8m, Þoáng 400mm</v>
          </cell>
          <cell r="D6766" t="str">
            <v>100m</v>
          </cell>
          <cell r="E6766">
            <v>1</v>
          </cell>
          <cell r="F6766">
            <v>99953600</v>
          </cell>
          <cell r="G6766">
            <v>4999630</v>
          </cell>
          <cell r="H6766">
            <v>1064080</v>
          </cell>
        </row>
        <row r="6767">
          <cell r="B6767" t="str">
            <v>BB.14118</v>
          </cell>
          <cell r="C6767" t="str">
            <v>Laép ñaët oáng theùp ñen baèng phöông phaùp haøn ñoaïn oáng daøi 8m, Þoáng 500mm</v>
          </cell>
          <cell r="D6767" t="str">
            <v>100m</v>
          </cell>
          <cell r="E6767">
            <v>1</v>
          </cell>
          <cell r="F6767">
            <v>152199008</v>
          </cell>
          <cell r="G6767">
            <v>5934970</v>
          </cell>
          <cell r="H6767">
            <v>1206790</v>
          </cell>
        </row>
        <row r="6768">
          <cell r="B6768" t="str">
            <v>BB.14119</v>
          </cell>
          <cell r="C6768" t="str">
            <v>Laép ñaët oáng theùp ñen baèng phöông phaùp haøn ñoaïn oáng daøi 8m, Þoáng 600mm</v>
          </cell>
          <cell r="D6768" t="str">
            <v>100m</v>
          </cell>
          <cell r="E6768">
            <v>1</v>
          </cell>
          <cell r="F6768">
            <v>239290000</v>
          </cell>
          <cell r="G6768">
            <v>7274970</v>
          </cell>
          <cell r="H6768">
            <v>1322140</v>
          </cell>
        </row>
        <row r="6769">
          <cell r="B6769" t="str">
            <v>BB.14120</v>
          </cell>
          <cell r="C6769" t="str">
            <v>Laép ñaët oáng theùp ñen baèng phöông phaùp haøn ñoaïn oáng daøi 8m, Þoáng 700mm</v>
          </cell>
          <cell r="D6769" t="str">
            <v>100m</v>
          </cell>
          <cell r="E6769">
            <v>1</v>
          </cell>
          <cell r="F6769">
            <v>278784000</v>
          </cell>
          <cell r="G6769">
            <v>8549650</v>
          </cell>
          <cell r="H6769">
            <v>1458490</v>
          </cell>
        </row>
        <row r="6770">
          <cell r="B6770" t="str">
            <v>BB.14121</v>
          </cell>
          <cell r="C6770" t="str">
            <v>Laép ñaët oáng theùp ñen baèng phöông phaùp haøn ñoaïn oáng daøi 8m, Þoáng 800mm</v>
          </cell>
          <cell r="D6770" t="str">
            <v>100m</v>
          </cell>
          <cell r="E6770">
            <v>1</v>
          </cell>
          <cell r="F6770">
            <v>318640000</v>
          </cell>
          <cell r="G6770">
            <v>9602430</v>
          </cell>
          <cell r="H6770">
            <v>1573840</v>
          </cell>
        </row>
        <row r="6771">
          <cell r="B6771" t="str">
            <v>BB.14122</v>
          </cell>
          <cell r="C6771" t="str">
            <v>Laép ñaët oáng theùp ñen baèng phöông phaùp haøn ñoaïn oáng daøi 8m, Þoáng 900mm</v>
          </cell>
          <cell r="D6771" t="str">
            <v>100m</v>
          </cell>
          <cell r="E6771">
            <v>1</v>
          </cell>
          <cell r="F6771">
            <v>358468992</v>
          </cell>
          <cell r="G6771">
            <v>10653900</v>
          </cell>
          <cell r="H6771">
            <v>1690290</v>
          </cell>
        </row>
        <row r="6772">
          <cell r="B6772" t="str">
            <v>BB.14123</v>
          </cell>
          <cell r="C6772" t="str">
            <v>Laép ñaët oáng theùp ñen baèng phöông phaùp haøn ñoaïn oáng daøi 8m, Þoáng 1000mm</v>
          </cell>
          <cell r="D6772" t="str">
            <v>100m</v>
          </cell>
          <cell r="E6772">
            <v>1</v>
          </cell>
          <cell r="F6772">
            <v>398319008</v>
          </cell>
          <cell r="G6772">
            <v>12718900</v>
          </cell>
          <cell r="H6772">
            <v>1804540</v>
          </cell>
        </row>
        <row r="6773">
          <cell r="B6773" t="str">
            <v>BB.14124</v>
          </cell>
          <cell r="C6773" t="str">
            <v>Laép ñaët oáng theùp ñen baèng phöông phaùp haøn ñoaïn oáng daøi 8m, Þoáng 1200mm</v>
          </cell>
          <cell r="D6773" t="str">
            <v>100m</v>
          </cell>
          <cell r="E6773">
            <v>1</v>
          </cell>
          <cell r="F6773">
            <v>477982016</v>
          </cell>
          <cell r="G6773">
            <v>13735300</v>
          </cell>
          <cell r="H6773">
            <v>2115960</v>
          </cell>
        </row>
        <row r="6774">
          <cell r="B6774" t="str">
            <v>BB.14125</v>
          </cell>
          <cell r="C6774" t="str">
            <v>Laép ñaët oáng theùp ñen baèng phöông phaùp haøn ñoaïn oáng daøi 8m, Þoáng 1300mm</v>
          </cell>
          <cell r="D6774" t="str">
            <v>100m</v>
          </cell>
          <cell r="E6774">
            <v>1</v>
          </cell>
          <cell r="F6774">
            <v>517814016</v>
          </cell>
          <cell r="G6774">
            <v>14698900</v>
          </cell>
          <cell r="H6774">
            <v>2226910</v>
          </cell>
        </row>
        <row r="6775">
          <cell r="B6775" t="str">
            <v>BB.14126</v>
          </cell>
          <cell r="C6775" t="str">
            <v>Laép ñaët oáng theùp ñen baèng phöông phaùp haøn ñoaïn oáng daøi 8m, Þoáng 1400mm</v>
          </cell>
          <cell r="D6775" t="str">
            <v>100m</v>
          </cell>
          <cell r="E6775">
            <v>1</v>
          </cell>
          <cell r="F6775">
            <v>557646016</v>
          </cell>
          <cell r="G6775">
            <v>15038300</v>
          </cell>
          <cell r="H6775">
            <v>2336770</v>
          </cell>
        </row>
        <row r="6776">
          <cell r="B6776" t="str">
            <v>BB.14127</v>
          </cell>
          <cell r="C6776" t="str">
            <v>Laép ñaët oáng theùp ñen baèng phöông phaùp haøn ñoaïn oáng daøi 8m, Þoáng 1500mm</v>
          </cell>
          <cell r="D6776" t="str">
            <v>100m</v>
          </cell>
          <cell r="E6776">
            <v>1</v>
          </cell>
          <cell r="F6776">
            <v>597553984</v>
          </cell>
          <cell r="G6776">
            <v>16112200</v>
          </cell>
          <cell r="H6776">
            <v>3875560</v>
          </cell>
        </row>
        <row r="6777">
          <cell r="B6777" t="str">
            <v>BB.14128</v>
          </cell>
          <cell r="C6777" t="str">
            <v>Laép ñaët oáng theùp ñen baèng phöông phaùp haøn ñoaïn oáng daøi 8m, Þoáng 1600mm</v>
          </cell>
          <cell r="D6777" t="str">
            <v>100m</v>
          </cell>
          <cell r="E6777">
            <v>1</v>
          </cell>
          <cell r="F6777">
            <v>637462016</v>
          </cell>
          <cell r="G6777">
            <v>17186600</v>
          </cell>
          <cell r="H6777">
            <v>4525170</v>
          </cell>
        </row>
        <row r="6778">
          <cell r="B6778" t="str">
            <v>BB.14129</v>
          </cell>
          <cell r="C6778" t="str">
            <v>Laép ñaët oáng theùp ñen baèng phöông phaùp haøn ñoaïn oáng daøi 8m, Þoáng 1800mm</v>
          </cell>
          <cell r="D6778" t="str">
            <v>100m</v>
          </cell>
          <cell r="E6778">
            <v>1</v>
          </cell>
          <cell r="F6778">
            <v>717144000</v>
          </cell>
          <cell r="G6778">
            <v>17402200</v>
          </cell>
          <cell r="H6778">
            <v>4825070</v>
          </cell>
        </row>
        <row r="6779">
          <cell r="B6779" t="str">
            <v>BB.14130</v>
          </cell>
          <cell r="C6779" t="str">
            <v>Laép ñaët oáng theùp ñen baèng phöông phaùp haøn ñoaïn oáng daøi 8m, Þoáng 2000mm</v>
          </cell>
          <cell r="D6779" t="str">
            <v>100m</v>
          </cell>
          <cell r="E6779">
            <v>1</v>
          </cell>
          <cell r="F6779">
            <v>796825984</v>
          </cell>
          <cell r="G6779">
            <v>19334900</v>
          </cell>
          <cell r="H6779">
            <v>5126080</v>
          </cell>
        </row>
        <row r="6780">
          <cell r="B6780" t="str">
            <v>BB.14131</v>
          </cell>
          <cell r="C6780" t="str">
            <v>Laép ñaët oáng theùp ñen baèng phöông phaùp haøn ñoaïn oáng daøi 8m, Þoáng 2200mm</v>
          </cell>
          <cell r="D6780" t="str">
            <v>100m</v>
          </cell>
          <cell r="E6780">
            <v>1</v>
          </cell>
          <cell r="F6780">
            <v>876508992</v>
          </cell>
          <cell r="G6780">
            <v>20205000</v>
          </cell>
          <cell r="H6780">
            <v>5742890</v>
          </cell>
        </row>
        <row r="6781">
          <cell r="B6781" t="str">
            <v>BB.14132</v>
          </cell>
          <cell r="C6781" t="str">
            <v>Laép ñaët oáng theùp ñen baèng phöông phaùp haøn ñoaïn oáng daøi 8m, Þoáng 2500mm</v>
          </cell>
          <cell r="D6781" t="str">
            <v>100m</v>
          </cell>
          <cell r="E6781">
            <v>1</v>
          </cell>
          <cell r="F6781">
            <v>996305984</v>
          </cell>
          <cell r="G6781">
            <v>21811800</v>
          </cell>
          <cell r="H6781">
            <v>7352270</v>
          </cell>
        </row>
        <row r="6782">
          <cell r="B6782" t="str">
            <v>BB.14201</v>
          </cell>
          <cell r="C6782" t="str">
            <v>Laép ñaët oáng theùp khoâng ræ baèng phöông phaùp haøn ñoaïn oáng daøi 6m, Þoáng 15mm</v>
          </cell>
          <cell r="D6782" t="str">
            <v>100m</v>
          </cell>
          <cell r="E6782">
            <v>1</v>
          </cell>
          <cell r="F6782">
            <v>1510350</v>
          </cell>
          <cell r="G6782">
            <v>733022</v>
          </cell>
          <cell r="H6782">
            <v>4394</v>
          </cell>
        </row>
        <row r="6783">
          <cell r="B6783" t="str">
            <v>BB.14202</v>
          </cell>
          <cell r="C6783" t="str">
            <v>Laép ñaët oáng theùp khoâng ræ baèng phöông phaùp haøn ñoaïn oáng daøi 6m, Þoáng 20mm</v>
          </cell>
          <cell r="D6783" t="str">
            <v>100m</v>
          </cell>
          <cell r="E6783">
            <v>1</v>
          </cell>
          <cell r="F6783">
            <v>1712270</v>
          </cell>
          <cell r="G6783">
            <v>977224</v>
          </cell>
          <cell r="H6783">
            <v>6591</v>
          </cell>
        </row>
        <row r="6784">
          <cell r="B6784" t="str">
            <v>BB.14203</v>
          </cell>
          <cell r="C6784" t="str">
            <v>Laép ñaët oáng theùp khoâng ræ baèng phöông phaùp haøn ñoaïn oáng daøi 6m, Þoáng 25mm</v>
          </cell>
          <cell r="D6784" t="str">
            <v>100m</v>
          </cell>
          <cell r="E6784">
            <v>1</v>
          </cell>
          <cell r="F6784">
            <v>2015750</v>
          </cell>
          <cell r="G6784">
            <v>1221430</v>
          </cell>
          <cell r="H6784">
            <v>9887</v>
          </cell>
        </row>
        <row r="6785">
          <cell r="B6785" t="str">
            <v>BB.14204</v>
          </cell>
          <cell r="C6785" t="str">
            <v>Laép ñaët oáng theùp khoâng ræ baèng phöông phaùp haøn ñoaïn oáng daøi 6m, Þoáng 32mm</v>
          </cell>
          <cell r="D6785" t="str">
            <v>100m</v>
          </cell>
          <cell r="E6785">
            <v>1</v>
          </cell>
          <cell r="F6785">
            <v>2419140</v>
          </cell>
          <cell r="G6785">
            <v>1372220</v>
          </cell>
          <cell r="H6785">
            <v>12084</v>
          </cell>
        </row>
        <row r="6786">
          <cell r="B6786" t="str">
            <v>BB.14205</v>
          </cell>
          <cell r="C6786" t="str">
            <v>Laép ñaët oáng theùp khoâng ræ baèng phöông phaùp haøn ñoaïn oáng daøi 6m, Þoáng 40mm</v>
          </cell>
          <cell r="D6786" t="str">
            <v>100m</v>
          </cell>
          <cell r="E6786">
            <v>1</v>
          </cell>
          <cell r="F6786">
            <v>3023700</v>
          </cell>
          <cell r="G6786">
            <v>1472750</v>
          </cell>
          <cell r="H6786">
            <v>15380</v>
          </cell>
        </row>
        <row r="6787">
          <cell r="B6787" t="str">
            <v>BB.14206</v>
          </cell>
          <cell r="C6787" t="str">
            <v>Laép ñaët oáng theùp khoâng ræ baèng phöông phaùp haøn ñoaïn oáng daøi 6m, Þoáng 50mm</v>
          </cell>
          <cell r="D6787" t="str">
            <v>100m</v>
          </cell>
          <cell r="E6787">
            <v>1</v>
          </cell>
          <cell r="F6787">
            <v>3528200</v>
          </cell>
          <cell r="G6787">
            <v>1606370</v>
          </cell>
          <cell r="H6787">
            <v>18675</v>
          </cell>
        </row>
        <row r="6788">
          <cell r="B6788" t="str">
            <v>BB.14207</v>
          </cell>
          <cell r="C6788" t="str">
            <v>Laép ñaët oáng theùp khoâng ræ baèng phöông phaùp haøn ñoaïn oáng daøi 6m, Þoáng 60mm</v>
          </cell>
          <cell r="D6788" t="str">
            <v>100m</v>
          </cell>
          <cell r="E6788">
            <v>1</v>
          </cell>
          <cell r="F6788">
            <v>4033000</v>
          </cell>
          <cell r="G6788">
            <v>1732030</v>
          </cell>
          <cell r="H6788">
            <v>23070</v>
          </cell>
        </row>
        <row r="6789">
          <cell r="B6789" t="str">
            <v>BB.14208</v>
          </cell>
          <cell r="C6789" t="str">
            <v>Laép ñaët oáng theùp khoâng ræ baèng phöông phaùp haøn ñoaïn oáng daøi 6m, Þoáng 75mm</v>
          </cell>
          <cell r="D6789" t="str">
            <v>100m</v>
          </cell>
          <cell r="E6789">
            <v>1</v>
          </cell>
          <cell r="F6789">
            <v>4538550</v>
          </cell>
          <cell r="G6789">
            <v>1807420</v>
          </cell>
          <cell r="H6789">
            <v>28562</v>
          </cell>
        </row>
        <row r="6790">
          <cell r="B6790" t="str">
            <v>BB.14209</v>
          </cell>
          <cell r="C6790" t="str">
            <v>Laép ñaët oáng theùp khoâng ræ baèng phöông phaùp haøn ñoaïn oáng daøi 6m, Þoáng 80mm</v>
          </cell>
          <cell r="D6790" t="str">
            <v>100m</v>
          </cell>
          <cell r="E6790">
            <v>1</v>
          </cell>
          <cell r="F6790">
            <v>5118140</v>
          </cell>
          <cell r="G6790">
            <v>1910050</v>
          </cell>
          <cell r="H6790">
            <v>30759</v>
          </cell>
        </row>
        <row r="6791">
          <cell r="B6791" t="str">
            <v>BB.14210</v>
          </cell>
          <cell r="C6791" t="str">
            <v>Laép ñaët oáng theùp khoâng ræ baèng phöông phaùp haøn ñoaïn oáng daøi 6m, Þoáng 100mm</v>
          </cell>
          <cell r="D6791" t="str">
            <v>100m</v>
          </cell>
          <cell r="E6791">
            <v>1</v>
          </cell>
          <cell r="F6791">
            <v>8520660</v>
          </cell>
          <cell r="G6791">
            <v>2276140</v>
          </cell>
          <cell r="H6791">
            <v>45041</v>
          </cell>
        </row>
        <row r="6792">
          <cell r="B6792" t="str">
            <v>BB.14211</v>
          </cell>
          <cell r="C6792" t="str">
            <v>Laép ñaët oáng theùp khoâng ræ baèng phöông phaùp haøn ñoaïn oáng daøi 6m, Þoáng 125mm</v>
          </cell>
          <cell r="D6792" t="str">
            <v>100m</v>
          </cell>
          <cell r="E6792">
            <v>1</v>
          </cell>
          <cell r="F6792">
            <v>10797300</v>
          </cell>
          <cell r="G6792">
            <v>2568510</v>
          </cell>
          <cell r="H6792">
            <v>60420</v>
          </cell>
        </row>
        <row r="6793">
          <cell r="B6793" t="str">
            <v>BB.14212</v>
          </cell>
          <cell r="C6793" t="str">
            <v>Laép ñaët oáng theùp khoâng ræ baèng phöông phaùp haøn ñoaïn oáng daøi 6m, Þoáng 150mm</v>
          </cell>
          <cell r="D6793" t="str">
            <v>100m</v>
          </cell>
          <cell r="E6793">
            <v>1</v>
          </cell>
          <cell r="F6793">
            <v>12965900</v>
          </cell>
          <cell r="G6793">
            <v>2860880</v>
          </cell>
          <cell r="H6793">
            <v>76899</v>
          </cell>
        </row>
        <row r="6794">
          <cell r="B6794" t="str">
            <v>BB.14213</v>
          </cell>
          <cell r="C6794" t="str">
            <v>Laép ñaët oáng theùp khoâng ræ baèng phöông phaùp haøn ñoaïn oáng daøi 6m, Þoáng 200mm</v>
          </cell>
          <cell r="D6794" t="str">
            <v>100m</v>
          </cell>
          <cell r="E6794">
            <v>1</v>
          </cell>
          <cell r="F6794">
            <v>25970600</v>
          </cell>
          <cell r="G6794">
            <v>3117230</v>
          </cell>
          <cell r="H6794">
            <v>224105</v>
          </cell>
        </row>
        <row r="6795">
          <cell r="B6795" t="str">
            <v>BB.14214</v>
          </cell>
          <cell r="C6795" t="str">
            <v>Laép ñaët oáng theùp khoâng ræ baèng phöông phaùp haøn ñoaïn oáng daøi 6m, Þoáng 250mm</v>
          </cell>
          <cell r="D6795" t="str">
            <v>100m</v>
          </cell>
          <cell r="E6795">
            <v>1</v>
          </cell>
          <cell r="F6795">
            <v>72268400</v>
          </cell>
          <cell r="G6795">
            <v>3560400</v>
          </cell>
          <cell r="H6795">
            <v>279032</v>
          </cell>
        </row>
        <row r="6796">
          <cell r="B6796" t="str">
            <v>BB.14215</v>
          </cell>
          <cell r="C6796" t="str">
            <v>Laép ñaët oáng theùp khoâng ræ baèng phöông phaùp haøn ñoaïn oáng daøi 6m, Þoáng 300mm</v>
          </cell>
          <cell r="D6796" t="str">
            <v>100m</v>
          </cell>
          <cell r="E6796">
            <v>1</v>
          </cell>
          <cell r="F6796">
            <v>100441000</v>
          </cell>
          <cell r="G6796">
            <v>3619880</v>
          </cell>
          <cell r="H6796">
            <v>831654</v>
          </cell>
        </row>
        <row r="6797">
          <cell r="B6797" t="str">
            <v>BB.14216</v>
          </cell>
          <cell r="C6797" t="str">
            <v>Laép ñaët oáng theùp khoâng ræ baèng phöông phaùp haøn ñoaïn oáng daøi 6m, Þoáng 350mm</v>
          </cell>
          <cell r="D6797" t="str">
            <v>100m</v>
          </cell>
          <cell r="E6797">
            <v>1</v>
          </cell>
          <cell r="F6797">
            <v>116301000</v>
          </cell>
          <cell r="G6797">
            <v>4272470</v>
          </cell>
          <cell r="H6797">
            <v>886582</v>
          </cell>
        </row>
        <row r="6798">
          <cell r="B6798" t="str">
            <v>BB.14217</v>
          </cell>
          <cell r="C6798" t="str">
            <v>Laép ñaët oáng theùp khoâng ræ baèng phöông phaùp haøn ñoaïn oáng daøi 6m, Þoáng 400mm</v>
          </cell>
          <cell r="D6798" t="str">
            <v>100m</v>
          </cell>
          <cell r="E6798">
            <v>1</v>
          </cell>
          <cell r="F6798">
            <v>149750000</v>
          </cell>
          <cell r="G6798">
            <v>4469340</v>
          </cell>
          <cell r="H6798">
            <v>940411</v>
          </cell>
        </row>
        <row r="6799">
          <cell r="B6799" t="str">
            <v>BB.14218</v>
          </cell>
          <cell r="C6799" t="str">
            <v>Laép ñaët oáng theùp khoâng ræ baèng phöông phaùp haøn ñoaïn oáng daøi 6m, Þoáng 500mm</v>
          </cell>
          <cell r="D6799" t="str">
            <v>100m</v>
          </cell>
          <cell r="E6799">
            <v>1</v>
          </cell>
          <cell r="F6799">
            <v>230775008</v>
          </cell>
          <cell r="G6799">
            <v>6568720</v>
          </cell>
          <cell r="H6799">
            <v>1217390</v>
          </cell>
        </row>
        <row r="6800">
          <cell r="B6800" t="str">
            <v>BB.14219</v>
          </cell>
          <cell r="C6800" t="str">
            <v>Laép ñaët oáng theùp khoâng ræ baèng phöông phaùp haøn ñoaïn oáng daøi 6m, Þoáng 600mm</v>
          </cell>
          <cell r="D6800" t="str">
            <v>100m</v>
          </cell>
          <cell r="E6800">
            <v>1</v>
          </cell>
          <cell r="F6800">
            <v>362294016</v>
          </cell>
          <cell r="G6800">
            <v>8442080</v>
          </cell>
          <cell r="H6800">
            <v>1345920</v>
          </cell>
        </row>
        <row r="6801">
          <cell r="B6801" t="str">
            <v>BB.14220</v>
          </cell>
          <cell r="C6801" t="str">
            <v>Laép ñaët oáng theùp khoâng ræ baèng phöông phaùp haøn ñoaïn oáng daøi 6m, Þoáng 700mm</v>
          </cell>
          <cell r="D6801" t="str">
            <v>100m</v>
          </cell>
          <cell r="E6801">
            <v>1</v>
          </cell>
          <cell r="F6801">
            <v>422676000</v>
          </cell>
          <cell r="G6801">
            <v>10527800</v>
          </cell>
          <cell r="H6801">
            <v>1495460</v>
          </cell>
        </row>
        <row r="6802">
          <cell r="B6802" t="str">
            <v>BB.14221</v>
          </cell>
          <cell r="C6802" t="str">
            <v>Laép ñaët oáng theùp khoâng ræ baèng phöông phaùp haøn ñoaïn oáng daøi 6m, Þoáng 800mm</v>
          </cell>
          <cell r="D6802" t="str">
            <v>100m</v>
          </cell>
          <cell r="E6802">
            <v>1</v>
          </cell>
          <cell r="F6802">
            <v>483103008</v>
          </cell>
          <cell r="G6802">
            <v>11027500</v>
          </cell>
          <cell r="H6802">
            <v>1708570</v>
          </cell>
        </row>
        <row r="6803">
          <cell r="B6803" t="str">
            <v>BB.14222</v>
          </cell>
          <cell r="C6803" t="str">
            <v>Laép ñaët oáng theùp khoâng ræ baèng phöông phaùp haøn ñoaïn oáng daøi 6m, Þoáng 900mm</v>
          </cell>
          <cell r="D6803" t="str">
            <v>100m</v>
          </cell>
          <cell r="E6803">
            <v>1</v>
          </cell>
          <cell r="F6803">
            <v>543489984</v>
          </cell>
          <cell r="G6803">
            <v>11671100</v>
          </cell>
          <cell r="H6803">
            <v>1845890</v>
          </cell>
        </row>
        <row r="6804">
          <cell r="B6804" t="str">
            <v>BB.14223</v>
          </cell>
          <cell r="C6804" t="str">
            <v>Laép ñaët oáng theùp khoâng ræ baèng phöông phaùp haøn ñoaïn oáng daøi 6m, Þoáng 1000mm</v>
          </cell>
          <cell r="D6804" t="str">
            <v>100m</v>
          </cell>
          <cell r="E6804">
            <v>1</v>
          </cell>
          <cell r="F6804">
            <v>603878016</v>
          </cell>
          <cell r="G6804">
            <v>13054700</v>
          </cell>
          <cell r="H6804">
            <v>1984310</v>
          </cell>
        </row>
        <row r="6805">
          <cell r="B6805" t="str">
            <v>BB.14224</v>
          </cell>
          <cell r="C6805" t="str">
            <v>Laép ñaët oáng theùp khoâng ræ baèng phöông phaùp haøn ñoaïn oáng daøi 6m, Þoáng 1200mm</v>
          </cell>
          <cell r="D6805" t="str">
            <v>100m</v>
          </cell>
          <cell r="E6805">
            <v>1</v>
          </cell>
          <cell r="F6805">
            <v>724721024</v>
          </cell>
          <cell r="G6805">
            <v>13837900</v>
          </cell>
          <cell r="H6805">
            <v>2387480</v>
          </cell>
        </row>
        <row r="6806">
          <cell r="B6806" t="str">
            <v>BB.14225</v>
          </cell>
          <cell r="C6806" t="str">
            <v>Laép ñaët oáng theùp khoâng ræ baèng phöông phaùp haøn ñoaïn oáng daøi 6m, Þoáng 1300mm</v>
          </cell>
          <cell r="D6806" t="str">
            <v>100m</v>
          </cell>
          <cell r="E6806">
            <v>1</v>
          </cell>
          <cell r="F6806">
            <v>785060992</v>
          </cell>
          <cell r="G6806">
            <v>14241600</v>
          </cell>
          <cell r="H6806">
            <v>2443510</v>
          </cell>
        </row>
        <row r="6807">
          <cell r="B6807" t="str">
            <v>BB.14226</v>
          </cell>
          <cell r="C6807" t="str">
            <v>Laép ñaët oáng theùp khoâng ræ baèng phöông phaùp haøn ñoaïn oáng daøi 6m, Þoáng 1400mm</v>
          </cell>
          <cell r="D6807" t="str">
            <v>100m</v>
          </cell>
          <cell r="E6807">
            <v>1</v>
          </cell>
          <cell r="F6807">
            <v>845449984</v>
          </cell>
          <cell r="G6807">
            <v>15337200</v>
          </cell>
          <cell r="H6807">
            <v>2625030</v>
          </cell>
        </row>
        <row r="6808">
          <cell r="B6808" t="str">
            <v>BB.14227</v>
          </cell>
          <cell r="C6808" t="str">
            <v>Laép ñaët oáng theùp khoâng ræ baèng phöông phaùp haøn ñoaïn oáng daøi 6m, Þoáng 1500mm</v>
          </cell>
          <cell r="D6808" t="str">
            <v>100m</v>
          </cell>
          <cell r="E6808">
            <v>1</v>
          </cell>
          <cell r="F6808">
            <v>905840000</v>
          </cell>
          <cell r="G6808">
            <v>16432700</v>
          </cell>
          <cell r="H6808">
            <v>2767840</v>
          </cell>
        </row>
        <row r="6809">
          <cell r="B6809" t="str">
            <v>BB.14301</v>
          </cell>
          <cell r="C6809" t="str">
            <v>Laép ñaët oáng theùp traùng keõm baèng phöông phaùp maêng soâng ñoaïn oáng daøi 8m, Þoáng 25mm</v>
          </cell>
          <cell r="D6809" t="str">
            <v>100m</v>
          </cell>
          <cell r="E6809">
            <v>1</v>
          </cell>
          <cell r="F6809">
            <v>1778250</v>
          </cell>
          <cell r="G6809">
            <v>911461</v>
          </cell>
          <cell r="H6809">
            <v>0</v>
          </cell>
        </row>
        <row r="6810">
          <cell r="B6810" t="str">
            <v>BB.14302</v>
          </cell>
          <cell r="C6810" t="str">
            <v>Laép ñaët oáng theùp traùng keõm baèng phöông phaùp maêng soâng ñoaïn oáng daøi 8m, Þoáng 32mm</v>
          </cell>
          <cell r="D6810" t="str">
            <v>100m</v>
          </cell>
          <cell r="E6810">
            <v>1</v>
          </cell>
          <cell r="F6810">
            <v>2466810</v>
          </cell>
          <cell r="G6810">
            <v>1071050</v>
          </cell>
          <cell r="H6810">
            <v>0</v>
          </cell>
        </row>
        <row r="6811">
          <cell r="B6811" t="str">
            <v>BB.14303</v>
          </cell>
          <cell r="C6811" t="str">
            <v>Laép ñaët oáng theùp traùng keõm baèng phöông phaùp maêng soâng ñoaïn oáng daøi 8m, Þoáng 40mm</v>
          </cell>
          <cell r="D6811" t="str">
            <v>100m</v>
          </cell>
          <cell r="E6811">
            <v>1</v>
          </cell>
          <cell r="F6811">
            <v>3141700</v>
          </cell>
          <cell r="G6811">
            <v>1231480</v>
          </cell>
          <cell r="H6811">
            <v>0</v>
          </cell>
        </row>
        <row r="6812">
          <cell r="B6812" t="str">
            <v>BB.14304</v>
          </cell>
          <cell r="C6812" t="str">
            <v>Laép ñaët oáng theùp traùng keõm baèng phöông phaùp maêng soâng ñoaïn oáng daøi 8m, Þoáng 50mm</v>
          </cell>
          <cell r="D6812" t="str">
            <v>100m</v>
          </cell>
          <cell r="E6812">
            <v>1</v>
          </cell>
          <cell r="F6812">
            <v>3608310</v>
          </cell>
          <cell r="G6812">
            <v>1348760</v>
          </cell>
          <cell r="H6812">
            <v>0</v>
          </cell>
        </row>
        <row r="6813">
          <cell r="B6813" t="str">
            <v>BB.14305</v>
          </cell>
          <cell r="C6813" t="str">
            <v>Laép ñaët oáng theùp traùng keõm baèng phöông phaùp maêng soâng ñoaïn oáng daøi 8m, Þoáng 67mm</v>
          </cell>
          <cell r="D6813" t="str">
            <v>100m</v>
          </cell>
          <cell r="E6813">
            <v>1</v>
          </cell>
          <cell r="F6813">
            <v>5095040</v>
          </cell>
          <cell r="G6813">
            <v>1470230</v>
          </cell>
          <cell r="H6813">
            <v>0</v>
          </cell>
        </row>
        <row r="6814">
          <cell r="B6814" t="str">
            <v>BB.14306</v>
          </cell>
          <cell r="C6814" t="str">
            <v>Laép ñaët oáng theùp traùng keõm baèng phöông phaùp maêng soâng ñoaïn oáng daøi 8m, Þoáng 76mm</v>
          </cell>
          <cell r="D6814" t="str">
            <v>100m</v>
          </cell>
          <cell r="E6814">
            <v>1</v>
          </cell>
          <cell r="F6814">
            <v>6481510</v>
          </cell>
          <cell r="G6814">
            <v>1637780</v>
          </cell>
          <cell r="H6814">
            <v>0</v>
          </cell>
        </row>
        <row r="6815">
          <cell r="B6815" t="str">
            <v>BB.14307</v>
          </cell>
          <cell r="C6815" t="str">
            <v>Laép ñaët oáng theùp traùng keõm baèng phöông phaùp maêng soâng ñoaïn oáng daøi 8m, Þoáng 89mm</v>
          </cell>
          <cell r="D6815" t="str">
            <v>100m</v>
          </cell>
          <cell r="E6815">
            <v>1</v>
          </cell>
          <cell r="F6815">
            <v>8433860</v>
          </cell>
          <cell r="G6815">
            <v>1725740</v>
          </cell>
          <cell r="H6815">
            <v>0</v>
          </cell>
        </row>
        <row r="6816">
          <cell r="B6816" t="str">
            <v>BB.14308</v>
          </cell>
          <cell r="C6816" t="str">
            <v>Laép ñaët oáng theùp traùng keõm baèng phöông phaùp maêng soâng ñoaïn oáng daøi 8m, Þoáng 100mm</v>
          </cell>
          <cell r="D6816" t="str">
            <v>100m</v>
          </cell>
          <cell r="E6816">
            <v>1</v>
          </cell>
          <cell r="F6816">
            <v>9836720</v>
          </cell>
          <cell r="G6816">
            <v>1822090</v>
          </cell>
          <cell r="H6816">
            <v>0</v>
          </cell>
        </row>
        <row r="6817">
          <cell r="B6817" t="str">
            <v>BB.14309</v>
          </cell>
          <cell r="C6817" t="str">
            <v>Laép ñaët oáng theùp traùng keõm baèng phöông phaùp maêng soâng ñoaïn oáng daøi 8m, Þoáng 110mm</v>
          </cell>
          <cell r="D6817" t="str">
            <v>100m</v>
          </cell>
          <cell r="E6817">
            <v>1</v>
          </cell>
          <cell r="F6817">
            <v>10915000</v>
          </cell>
          <cell r="G6817">
            <v>1903760</v>
          </cell>
          <cell r="H6817">
            <v>0</v>
          </cell>
        </row>
        <row r="6818">
          <cell r="B6818" t="str">
            <v>BB.14310</v>
          </cell>
          <cell r="C6818" t="str">
            <v>Laép ñaët oáng theùp traùng keõm baèng phöông phaùp maêng soâng ñoaïn oáng daøi 8m, Þoáng 150mm</v>
          </cell>
          <cell r="D6818" t="str">
            <v>100m</v>
          </cell>
          <cell r="E6818">
            <v>1</v>
          </cell>
          <cell r="F6818">
            <v>14876500</v>
          </cell>
          <cell r="G6818">
            <v>2465890</v>
          </cell>
          <cell r="H6818">
            <v>0</v>
          </cell>
        </row>
        <row r="6819">
          <cell r="B6819" t="str">
            <v>BB.14311</v>
          </cell>
          <cell r="C6819" t="str">
            <v>Laép ñaët oáng theùp traùng keõm baèng phöông phaùp maêng soâng ñoaïn oáng daøi 8m, Þoáng 200mm</v>
          </cell>
          <cell r="D6819" t="str">
            <v>100m</v>
          </cell>
          <cell r="E6819">
            <v>1</v>
          </cell>
          <cell r="F6819">
            <v>19819400</v>
          </cell>
          <cell r="G6819">
            <v>3298600</v>
          </cell>
          <cell r="H6819">
            <v>0</v>
          </cell>
        </row>
        <row r="6820">
          <cell r="B6820" t="str">
            <v>BB.14312</v>
          </cell>
          <cell r="C6820" t="str">
            <v>Laép ñaët oáng theùp traùng keõm baèng phöông phaùp maêng soâng ñoaïn oáng daøi 8m, Þoáng 250mm</v>
          </cell>
          <cell r="D6820" t="str">
            <v>100m</v>
          </cell>
          <cell r="E6820">
            <v>1</v>
          </cell>
          <cell r="F6820">
            <v>24834200</v>
          </cell>
          <cell r="G6820">
            <v>4110370</v>
          </cell>
          <cell r="H6820">
            <v>0</v>
          </cell>
        </row>
        <row r="6821">
          <cell r="B6821" t="str">
            <v>BB.25101</v>
          </cell>
          <cell r="C6821" t="str">
            <v>Laép ñaët coân theùp khoâng ræ noái baèng phöông phaùp haøn, Þcoân 15mm</v>
          </cell>
          <cell r="D6821" t="str">
            <v>caùi</v>
          </cell>
          <cell r="E6821">
            <v>1</v>
          </cell>
          <cell r="F6821">
            <v>4050</v>
          </cell>
          <cell r="G6821">
            <v>7121</v>
          </cell>
          <cell r="H6821">
            <v>1099</v>
          </cell>
        </row>
        <row r="6822">
          <cell r="B6822" t="str">
            <v>BB.25102</v>
          </cell>
          <cell r="C6822" t="str">
            <v>Laép ñaët coân theùp khoâng ræ noái baèng phöông phaùp haøn, Þcoân 20mm</v>
          </cell>
          <cell r="D6822" t="str">
            <v>caùi</v>
          </cell>
          <cell r="E6822">
            <v>1</v>
          </cell>
          <cell r="F6822">
            <v>4800</v>
          </cell>
          <cell r="G6822">
            <v>7540</v>
          </cell>
          <cell r="H6822">
            <v>1208</v>
          </cell>
        </row>
        <row r="6823">
          <cell r="B6823" t="str">
            <v>BB.25103</v>
          </cell>
          <cell r="C6823" t="str">
            <v>Laép ñaët coân theùp khoâng ræ noái baèng phöông phaùp haøn, Þcoân 25mm</v>
          </cell>
          <cell r="D6823" t="str">
            <v>caùi</v>
          </cell>
          <cell r="E6823">
            <v>1</v>
          </cell>
          <cell r="F6823">
            <v>5551</v>
          </cell>
          <cell r="G6823">
            <v>9634</v>
          </cell>
          <cell r="H6823">
            <v>1318</v>
          </cell>
        </row>
        <row r="6824">
          <cell r="B6824" t="str">
            <v>BB.25104</v>
          </cell>
          <cell r="C6824" t="str">
            <v>Laép ñaët coân theùp khoâng ræ noái baèng phöông phaùp haøn, Þcoân 32mm</v>
          </cell>
          <cell r="D6824" t="str">
            <v>caùi</v>
          </cell>
          <cell r="E6824">
            <v>1</v>
          </cell>
          <cell r="F6824">
            <v>12301</v>
          </cell>
          <cell r="G6824">
            <v>11309</v>
          </cell>
          <cell r="H6824">
            <v>1648</v>
          </cell>
        </row>
        <row r="6825">
          <cell r="B6825" t="str">
            <v>BB.25105</v>
          </cell>
          <cell r="C6825" t="str">
            <v>Laép ñaët coân theùp khoâng ræ noái baèng phöông phaùp haøn, Þcoân 40mm</v>
          </cell>
          <cell r="D6825" t="str">
            <v>caùi</v>
          </cell>
          <cell r="E6825">
            <v>1</v>
          </cell>
          <cell r="F6825">
            <v>19052</v>
          </cell>
          <cell r="G6825">
            <v>12147</v>
          </cell>
          <cell r="H6825">
            <v>1868</v>
          </cell>
        </row>
        <row r="6826">
          <cell r="B6826" t="str">
            <v>BB.25106</v>
          </cell>
          <cell r="C6826" t="str">
            <v>Laép ñaët coân theùp khoâng ræ noái baèng phöông phaùp haøn, Þcoân 50mm</v>
          </cell>
          <cell r="D6826" t="str">
            <v>caùi</v>
          </cell>
          <cell r="E6826">
            <v>1</v>
          </cell>
          <cell r="F6826">
            <v>27753</v>
          </cell>
          <cell r="G6826">
            <v>13404</v>
          </cell>
          <cell r="H6826">
            <v>2417</v>
          </cell>
        </row>
        <row r="6827">
          <cell r="B6827" t="str">
            <v>BB.25107</v>
          </cell>
          <cell r="C6827" t="str">
            <v>Laép ñaët coân theùp khoâng ræ noái baèng phöông phaùp haøn, Þcoân 60mm</v>
          </cell>
          <cell r="D6827" t="str">
            <v>caùi</v>
          </cell>
          <cell r="E6827">
            <v>1</v>
          </cell>
          <cell r="F6827">
            <v>29253</v>
          </cell>
          <cell r="G6827">
            <v>14660</v>
          </cell>
          <cell r="H6827">
            <v>2966</v>
          </cell>
        </row>
        <row r="6828">
          <cell r="B6828" t="str">
            <v>BB.25108</v>
          </cell>
          <cell r="C6828" t="str">
            <v>Laép ñaët coân theùp khoâng ræ noái baèng phöông phaùp haøn, Þcoân 75mm</v>
          </cell>
          <cell r="D6828" t="str">
            <v>caùi</v>
          </cell>
          <cell r="E6828">
            <v>1</v>
          </cell>
          <cell r="F6828">
            <v>34353</v>
          </cell>
          <cell r="G6828">
            <v>15498</v>
          </cell>
          <cell r="H6828">
            <v>3515</v>
          </cell>
        </row>
        <row r="6829">
          <cell r="B6829" t="str">
            <v>BB.25109</v>
          </cell>
          <cell r="C6829" t="str">
            <v>Laép ñaët coân theùp khoâng ræ noái baèng phöông phaùp haøn, Þcoân 80mm</v>
          </cell>
          <cell r="D6829" t="str">
            <v>caùi</v>
          </cell>
          <cell r="E6829">
            <v>1</v>
          </cell>
          <cell r="F6829">
            <v>44104</v>
          </cell>
          <cell r="G6829">
            <v>16336</v>
          </cell>
          <cell r="H6829">
            <v>3845</v>
          </cell>
        </row>
        <row r="6830">
          <cell r="B6830" t="str">
            <v>BB.25110</v>
          </cell>
          <cell r="C6830" t="str">
            <v>Laép ñaët coân theùp khoâng ræ noái baèng phöông phaùp haøn, Þcoân 100mm</v>
          </cell>
          <cell r="D6830" t="str">
            <v>caùi</v>
          </cell>
          <cell r="E6830">
            <v>1</v>
          </cell>
          <cell r="F6830">
            <v>61956</v>
          </cell>
          <cell r="G6830">
            <v>19268</v>
          </cell>
          <cell r="H6830">
            <v>5493</v>
          </cell>
        </row>
        <row r="6831">
          <cell r="B6831" t="str">
            <v>BB.25111</v>
          </cell>
          <cell r="C6831" t="str">
            <v>Laép ñaët coân theùp khoâng ræ noái baèng phöông phaùp haøn, Þcoân 125mm</v>
          </cell>
          <cell r="D6831" t="str">
            <v>caùi</v>
          </cell>
          <cell r="E6831">
            <v>1</v>
          </cell>
          <cell r="F6831">
            <v>105011</v>
          </cell>
          <cell r="G6831">
            <v>20944</v>
          </cell>
          <cell r="H6831">
            <v>7141</v>
          </cell>
        </row>
        <row r="6832">
          <cell r="B6832" t="str">
            <v>BB.25112</v>
          </cell>
          <cell r="C6832" t="str">
            <v>Laép ñaët coân theùp khoâng ræ noái baèng phöông phaùp haøn, Þcoân 150mm</v>
          </cell>
          <cell r="D6832" t="str">
            <v>caùi</v>
          </cell>
          <cell r="E6832">
            <v>1</v>
          </cell>
          <cell r="F6832">
            <v>245275</v>
          </cell>
          <cell r="G6832">
            <v>25551</v>
          </cell>
          <cell r="H6832">
            <v>8788</v>
          </cell>
        </row>
        <row r="6833">
          <cell r="B6833" t="str">
            <v>BB.25113</v>
          </cell>
          <cell r="C6833" t="str">
            <v>Laép ñaët coân theùp khoâng ræ noái baèng phöông phaùp haøn, Þcoân 200mm</v>
          </cell>
          <cell r="D6833" t="str">
            <v>caùi</v>
          </cell>
          <cell r="E6833">
            <v>1</v>
          </cell>
          <cell r="F6833">
            <v>447345</v>
          </cell>
          <cell r="G6833">
            <v>31834</v>
          </cell>
          <cell r="H6833">
            <v>25267</v>
          </cell>
        </row>
        <row r="6834">
          <cell r="B6834" t="str">
            <v>BB.25114</v>
          </cell>
          <cell r="C6834" t="str">
            <v>Laép ñaët coân theùp khoâng ræ noái baèng phöông phaùp haøn, Þcoân 250mm</v>
          </cell>
          <cell r="D6834" t="str">
            <v>caùi</v>
          </cell>
          <cell r="E6834">
            <v>1</v>
          </cell>
          <cell r="F6834">
            <v>523102</v>
          </cell>
          <cell r="G6834">
            <v>41468</v>
          </cell>
          <cell r="H6834">
            <v>34055</v>
          </cell>
        </row>
        <row r="6835">
          <cell r="B6835" t="str">
            <v>BB.25115</v>
          </cell>
          <cell r="C6835" t="str">
            <v>Laép ñaët coân theùp khoâng ræ noái baèng phöông phaùp haøn, Þcoân 300mm</v>
          </cell>
          <cell r="D6835" t="str">
            <v>caùi</v>
          </cell>
          <cell r="E6835">
            <v>1</v>
          </cell>
          <cell r="F6835">
            <v>598860</v>
          </cell>
          <cell r="G6835">
            <v>28902</v>
          </cell>
          <cell r="H6835">
            <v>52246</v>
          </cell>
        </row>
        <row r="6836">
          <cell r="B6836" t="str">
            <v>BB.25116</v>
          </cell>
          <cell r="C6836" t="str">
            <v>Laép ñaët coân theùp khoâng ræ noái baèng phöông phaùp haøn, Þcoân 350mm</v>
          </cell>
          <cell r="D6836" t="str">
            <v>caùi</v>
          </cell>
          <cell r="E6836">
            <v>1</v>
          </cell>
          <cell r="F6836">
            <v>746625</v>
          </cell>
          <cell r="G6836">
            <v>29740</v>
          </cell>
          <cell r="H6836">
            <v>58837</v>
          </cell>
        </row>
        <row r="6837">
          <cell r="B6837" t="str">
            <v>BB.25117</v>
          </cell>
          <cell r="C6837" t="str">
            <v>Laép ñaët coân theùp khoâng ræ noái baèng phöông phaùp haøn, Þcoân 400mm</v>
          </cell>
          <cell r="D6837" t="str">
            <v>caùi</v>
          </cell>
          <cell r="E6837">
            <v>1</v>
          </cell>
          <cell r="F6837">
            <v>894239</v>
          </cell>
          <cell r="G6837">
            <v>32253</v>
          </cell>
          <cell r="H6837">
            <v>65429</v>
          </cell>
        </row>
        <row r="6838">
          <cell r="B6838" t="str">
            <v>BB.25118</v>
          </cell>
          <cell r="C6838" t="str">
            <v>Laép ñaët coân theùp khoâng ræ noái baèng phöông phaùp haøn, Þcoân 500mm</v>
          </cell>
          <cell r="D6838" t="str">
            <v>caùi</v>
          </cell>
          <cell r="E6838">
            <v>1</v>
          </cell>
          <cell r="F6838">
            <v>1052510</v>
          </cell>
          <cell r="G6838">
            <v>43562</v>
          </cell>
          <cell r="H6838">
            <v>91794</v>
          </cell>
        </row>
        <row r="6839">
          <cell r="B6839" t="str">
            <v>BB.25119</v>
          </cell>
          <cell r="C6839" t="str">
            <v>Laép ñaët coân theùp khoâng ræ noái baèng phöông phaùp haøn, Þcoân 600mm</v>
          </cell>
          <cell r="D6839" t="str">
            <v>caùi</v>
          </cell>
          <cell r="E6839">
            <v>1</v>
          </cell>
          <cell r="F6839">
            <v>1205370</v>
          </cell>
          <cell r="G6839">
            <v>54012</v>
          </cell>
          <cell r="H6839">
            <v>107173</v>
          </cell>
        </row>
        <row r="6840">
          <cell r="B6840" t="str">
            <v>BB.25120</v>
          </cell>
          <cell r="C6840" t="str">
            <v>Laép ñaët coân theùp khoâng ræ noái baèng phöông phaùp haøn, Þcoân 700mm</v>
          </cell>
          <cell r="D6840" t="str">
            <v>caùi</v>
          </cell>
          <cell r="E6840">
            <v>1</v>
          </cell>
          <cell r="F6840">
            <v>1358090</v>
          </cell>
          <cell r="G6840">
            <v>64364</v>
          </cell>
          <cell r="H6840">
            <v>123652</v>
          </cell>
        </row>
        <row r="6841">
          <cell r="B6841" t="str">
            <v>BB.25121</v>
          </cell>
          <cell r="C6841" t="str">
            <v>Laép ñaët coân theùp khoâng ræ noái baèng phöông phaùp haøn, Þcoân 800mm</v>
          </cell>
          <cell r="D6841" t="str">
            <v>caùi</v>
          </cell>
          <cell r="E6841">
            <v>1</v>
          </cell>
          <cell r="F6841">
            <v>1516650</v>
          </cell>
          <cell r="G6841">
            <v>69315</v>
          </cell>
          <cell r="H6841">
            <v>151592</v>
          </cell>
        </row>
        <row r="6842">
          <cell r="B6842" t="str">
            <v>BB.25122</v>
          </cell>
          <cell r="C6842" t="str">
            <v>Laép ñaët coân theùp khoâng ræ noái baèng phöông phaùp haøn, Þcoân 900mm</v>
          </cell>
          <cell r="D6842" t="str">
            <v>caùi</v>
          </cell>
          <cell r="E6842">
            <v>1</v>
          </cell>
          <cell r="F6842">
            <v>1814130</v>
          </cell>
          <cell r="G6842">
            <v>81018</v>
          </cell>
          <cell r="H6842">
            <v>169169</v>
          </cell>
        </row>
        <row r="6843">
          <cell r="B6843" t="str">
            <v>BB.25123</v>
          </cell>
          <cell r="C6843" t="str">
            <v>Laép ñaët coân theùp khoâng ræ noái baèng phöông phaùp haøn, Þcoân 1000mm</v>
          </cell>
          <cell r="D6843" t="str">
            <v>caùi</v>
          </cell>
          <cell r="E6843">
            <v>1</v>
          </cell>
          <cell r="F6843">
            <v>1967600</v>
          </cell>
          <cell r="G6843">
            <v>85969</v>
          </cell>
          <cell r="H6843">
            <v>186746</v>
          </cell>
        </row>
        <row r="6844">
          <cell r="B6844" t="str">
            <v>BB.25124</v>
          </cell>
          <cell r="C6844" t="str">
            <v>Laép ñaët coân theùp khoâng ræ noái baèng phöông phaùp haøn, Þcoân 1200mm</v>
          </cell>
          <cell r="D6844" t="str">
            <v>caùi</v>
          </cell>
          <cell r="E6844">
            <v>1</v>
          </cell>
          <cell r="F6844">
            <v>2129010</v>
          </cell>
          <cell r="G6844">
            <v>94971</v>
          </cell>
          <cell r="H6844">
            <v>219702</v>
          </cell>
        </row>
        <row r="6845">
          <cell r="B6845" t="str">
            <v>BB.25125</v>
          </cell>
          <cell r="C6845" t="str">
            <v>Laép ñaët coân theùp khoâng ræ noái baèng phöông phaùp haøn, Þcoân 1300mm</v>
          </cell>
          <cell r="D6845" t="str">
            <v>caùi</v>
          </cell>
          <cell r="E6845">
            <v>1</v>
          </cell>
          <cell r="F6845">
            <v>2283080</v>
          </cell>
          <cell r="G6845">
            <v>105774</v>
          </cell>
          <cell r="H6845">
            <v>237231</v>
          </cell>
        </row>
        <row r="6846">
          <cell r="B6846" t="str">
            <v>BB.25126</v>
          </cell>
          <cell r="C6846" t="str">
            <v>Laép ñaët coân theùp khoâng ræ noái baèng phöông phaùp haøn, Þcoân 1400mm</v>
          </cell>
          <cell r="D6846" t="str">
            <v>caùi</v>
          </cell>
          <cell r="E6846">
            <v>1</v>
          </cell>
          <cell r="F6846">
            <v>2429790</v>
          </cell>
          <cell r="G6846">
            <v>117026</v>
          </cell>
          <cell r="H6846">
            <v>241625</v>
          </cell>
        </row>
        <row r="6847">
          <cell r="B6847" t="str">
            <v>BB.25127</v>
          </cell>
          <cell r="C6847" t="str">
            <v>Laép ñaët coân theùp khoâng ræ noái baèng phöông phaùp haøn, Þcoân 1500mm</v>
          </cell>
          <cell r="D6847" t="str">
            <v>caùi</v>
          </cell>
          <cell r="E6847">
            <v>1</v>
          </cell>
          <cell r="F6847">
            <v>2732070</v>
          </cell>
          <cell r="G6847">
            <v>126028</v>
          </cell>
          <cell r="H6847">
            <v>267990</v>
          </cell>
        </row>
        <row r="6848">
          <cell r="B6848" t="str">
            <v>BB.25131</v>
          </cell>
          <cell r="C6848" t="str">
            <v>Laép ñaët cuùt theùp khoâng ræ noái baèng phöông phaùp haøn, Þcoân 15mm</v>
          </cell>
          <cell r="D6848" t="str">
            <v>caùi</v>
          </cell>
          <cell r="E6848">
            <v>1</v>
          </cell>
          <cell r="F6848">
            <v>4050</v>
          </cell>
          <cell r="G6848">
            <v>7121</v>
          </cell>
          <cell r="H6848">
            <v>1099</v>
          </cell>
        </row>
        <row r="6849">
          <cell r="B6849" t="str">
            <v>BB.25132</v>
          </cell>
          <cell r="C6849" t="str">
            <v>Laép ñaët cuùt theùp khoâng ræ noái baèng phöông phaùp haøn, Þcoân 20mm</v>
          </cell>
          <cell r="D6849" t="str">
            <v>caùi</v>
          </cell>
          <cell r="E6849">
            <v>1</v>
          </cell>
          <cell r="F6849">
            <v>4800</v>
          </cell>
          <cell r="G6849">
            <v>7540</v>
          </cell>
          <cell r="H6849">
            <v>1208</v>
          </cell>
        </row>
        <row r="6850">
          <cell r="B6850" t="str">
            <v>BB.25133</v>
          </cell>
          <cell r="C6850" t="str">
            <v>Laép ñaët cuùt theùp khoâng ræ noái baèng phöông phaùp haøn, Þcoân 25mm</v>
          </cell>
          <cell r="D6850" t="str">
            <v>caùi</v>
          </cell>
          <cell r="E6850">
            <v>1</v>
          </cell>
          <cell r="F6850">
            <v>5551</v>
          </cell>
          <cell r="G6850">
            <v>9634</v>
          </cell>
          <cell r="H6850">
            <v>1318</v>
          </cell>
        </row>
        <row r="6851">
          <cell r="B6851" t="str">
            <v>BB.25134</v>
          </cell>
          <cell r="C6851" t="str">
            <v>Laép ñaët cuùt theùp khoâng ræ noái baèng phöông phaùp haøn, Þcoân 32mm</v>
          </cell>
          <cell r="D6851" t="str">
            <v>caùi</v>
          </cell>
          <cell r="E6851">
            <v>1</v>
          </cell>
          <cell r="F6851">
            <v>12301</v>
          </cell>
          <cell r="G6851">
            <v>11309</v>
          </cell>
          <cell r="H6851">
            <v>1648</v>
          </cell>
        </row>
        <row r="6852">
          <cell r="B6852" t="str">
            <v>BB.25135</v>
          </cell>
          <cell r="C6852" t="str">
            <v>Laép ñaët cuùt theùp khoâng ræ noái baèng phöông phaùp haøn, Þcoân 40mm</v>
          </cell>
          <cell r="D6852" t="str">
            <v>caùi</v>
          </cell>
          <cell r="E6852">
            <v>1</v>
          </cell>
          <cell r="F6852">
            <v>19052</v>
          </cell>
          <cell r="G6852">
            <v>12147</v>
          </cell>
          <cell r="H6852">
            <v>1868</v>
          </cell>
        </row>
        <row r="6853">
          <cell r="B6853" t="str">
            <v>BB.25136</v>
          </cell>
          <cell r="C6853" t="str">
            <v>Laép ñaët cuùt theùp khoâng ræ noái baèng phöông phaùp haøn, Þcoân 50mm</v>
          </cell>
          <cell r="D6853" t="str">
            <v>caùi</v>
          </cell>
          <cell r="E6853">
            <v>1</v>
          </cell>
          <cell r="F6853">
            <v>27753</v>
          </cell>
          <cell r="G6853">
            <v>13404</v>
          </cell>
          <cell r="H6853">
            <v>2417</v>
          </cell>
        </row>
        <row r="6854">
          <cell r="B6854" t="str">
            <v>BB.25137</v>
          </cell>
          <cell r="C6854" t="str">
            <v>Laép ñaët cuùt theùp khoâng ræ noái baèng phöông phaùp haøn, Þcoân 60mm</v>
          </cell>
          <cell r="D6854" t="str">
            <v>caùi</v>
          </cell>
          <cell r="E6854">
            <v>1</v>
          </cell>
          <cell r="F6854">
            <v>29253</v>
          </cell>
          <cell r="G6854">
            <v>14660</v>
          </cell>
          <cell r="H6854">
            <v>2966</v>
          </cell>
        </row>
        <row r="6855">
          <cell r="B6855" t="str">
            <v>BB.25138</v>
          </cell>
          <cell r="C6855" t="str">
            <v>Laép ñaët cuùt theùp khoâng ræ noái baèng phöông phaùp haøn, Þcoân 75mm</v>
          </cell>
          <cell r="D6855" t="str">
            <v>caùi</v>
          </cell>
          <cell r="E6855">
            <v>1</v>
          </cell>
          <cell r="F6855">
            <v>34353</v>
          </cell>
          <cell r="G6855">
            <v>15498</v>
          </cell>
          <cell r="H6855">
            <v>3515</v>
          </cell>
        </row>
        <row r="6856">
          <cell r="B6856" t="str">
            <v>BB.25139</v>
          </cell>
          <cell r="C6856" t="str">
            <v>Laép ñaët cuùt theùp khoâng ræ noái baèng phöông phaùp haøn, Þcoân 80mm</v>
          </cell>
          <cell r="D6856" t="str">
            <v>caùi</v>
          </cell>
          <cell r="E6856">
            <v>1</v>
          </cell>
          <cell r="F6856">
            <v>44104</v>
          </cell>
          <cell r="G6856">
            <v>16336</v>
          </cell>
          <cell r="H6856">
            <v>3845</v>
          </cell>
        </row>
        <row r="6857">
          <cell r="B6857" t="str">
            <v>BB.25140</v>
          </cell>
          <cell r="C6857" t="str">
            <v>Laép ñaët cuùt theùp khoâng ræ noái baèng phöông phaùp haøn, Þcoân 100mm</v>
          </cell>
          <cell r="D6857" t="str">
            <v>caùi</v>
          </cell>
          <cell r="E6857">
            <v>1</v>
          </cell>
          <cell r="F6857">
            <v>61956</v>
          </cell>
          <cell r="G6857">
            <v>19268</v>
          </cell>
          <cell r="H6857">
            <v>5493</v>
          </cell>
        </row>
        <row r="6858">
          <cell r="B6858" t="str">
            <v>BB.25141</v>
          </cell>
          <cell r="C6858" t="str">
            <v>Laép ñaët cuùt theùp khoâng ræ noái baèng phöông phaùp haøn, Þcoân 125mm</v>
          </cell>
          <cell r="D6858" t="str">
            <v>caùi</v>
          </cell>
          <cell r="E6858">
            <v>1</v>
          </cell>
          <cell r="F6858">
            <v>105011</v>
          </cell>
          <cell r="G6858">
            <v>20944</v>
          </cell>
          <cell r="H6858">
            <v>7141</v>
          </cell>
        </row>
        <row r="6859">
          <cell r="B6859" t="str">
            <v>BB.25142</v>
          </cell>
          <cell r="C6859" t="str">
            <v>Laép ñaët cuùt theùp khoâng ræ noái baèng phöông phaùp haøn, Þcoân 150mm</v>
          </cell>
          <cell r="D6859" t="str">
            <v>caùi</v>
          </cell>
          <cell r="E6859">
            <v>1</v>
          </cell>
          <cell r="F6859">
            <v>245275</v>
          </cell>
          <cell r="G6859">
            <v>25551</v>
          </cell>
          <cell r="H6859">
            <v>8788</v>
          </cell>
        </row>
        <row r="6860">
          <cell r="B6860" t="str">
            <v>BB.25143</v>
          </cell>
          <cell r="C6860" t="str">
            <v>Laép ñaët cuùt theùp khoâng ræ noái baèng phöông phaùp haøn, Þcoân 200mm</v>
          </cell>
          <cell r="D6860" t="str">
            <v>caùi</v>
          </cell>
          <cell r="E6860">
            <v>1</v>
          </cell>
          <cell r="F6860">
            <v>447345</v>
          </cell>
          <cell r="G6860">
            <v>31834</v>
          </cell>
          <cell r="H6860">
            <v>25267</v>
          </cell>
        </row>
        <row r="6861">
          <cell r="B6861" t="str">
            <v>BB.25144</v>
          </cell>
          <cell r="C6861" t="str">
            <v>Laép ñaët cuùt theùp khoâng ræ noái baèng phöông phaùp haøn, Þcoân 250mm</v>
          </cell>
          <cell r="D6861" t="str">
            <v>caùi</v>
          </cell>
          <cell r="E6861">
            <v>1</v>
          </cell>
          <cell r="F6861">
            <v>523102</v>
          </cell>
          <cell r="G6861">
            <v>41468</v>
          </cell>
          <cell r="H6861">
            <v>34055</v>
          </cell>
        </row>
        <row r="6862">
          <cell r="B6862" t="str">
            <v>BB.25145</v>
          </cell>
          <cell r="C6862" t="str">
            <v>Laép ñaët cuùt theùp khoâng ræ noái baèng phöông phaùp haøn, Þcoân 300mm</v>
          </cell>
          <cell r="D6862" t="str">
            <v>caùi</v>
          </cell>
          <cell r="E6862">
            <v>1</v>
          </cell>
          <cell r="F6862">
            <v>598860</v>
          </cell>
          <cell r="G6862">
            <v>28902</v>
          </cell>
          <cell r="H6862">
            <v>52246</v>
          </cell>
        </row>
        <row r="6863">
          <cell r="B6863" t="str">
            <v>BB.25146</v>
          </cell>
          <cell r="C6863" t="str">
            <v>Laép ñaët cuùt theùp khoâng ræ noái baèng phöông phaùp haøn, Þcoân 350mm</v>
          </cell>
          <cell r="D6863" t="str">
            <v>caùi</v>
          </cell>
          <cell r="E6863">
            <v>1</v>
          </cell>
          <cell r="F6863">
            <v>746625</v>
          </cell>
          <cell r="G6863">
            <v>29740</v>
          </cell>
          <cell r="H6863">
            <v>58837</v>
          </cell>
        </row>
        <row r="6864">
          <cell r="B6864" t="str">
            <v>BB.25147</v>
          </cell>
          <cell r="C6864" t="str">
            <v>Laép ñaët cuùt theùp khoâng ræ noái baèng phöông phaùp haøn, Þcoân 400mm</v>
          </cell>
          <cell r="D6864" t="str">
            <v>caùi</v>
          </cell>
          <cell r="E6864">
            <v>1</v>
          </cell>
          <cell r="F6864">
            <v>894239</v>
          </cell>
          <cell r="G6864">
            <v>32253</v>
          </cell>
          <cell r="H6864">
            <v>65429</v>
          </cell>
        </row>
        <row r="6865">
          <cell r="B6865" t="str">
            <v>BB.25148</v>
          </cell>
          <cell r="C6865" t="str">
            <v>Laép ñaët cuùt theùp khoâng ræ noái baèng phöông phaùp haøn, Þcoân 500mm</v>
          </cell>
          <cell r="D6865" t="str">
            <v>caùi</v>
          </cell>
          <cell r="E6865">
            <v>1</v>
          </cell>
          <cell r="F6865">
            <v>1052510</v>
          </cell>
          <cell r="G6865">
            <v>43562</v>
          </cell>
          <cell r="H6865">
            <v>91794</v>
          </cell>
        </row>
        <row r="6866">
          <cell r="B6866" t="str">
            <v>BB.25149</v>
          </cell>
          <cell r="C6866" t="str">
            <v>Laép ñaët cuùt theùp khoâng ræ noái baèng phöông phaùp haøn, Þcoân 600mm</v>
          </cell>
          <cell r="D6866" t="str">
            <v>caùi</v>
          </cell>
          <cell r="E6866">
            <v>1</v>
          </cell>
          <cell r="F6866">
            <v>1205370</v>
          </cell>
          <cell r="G6866">
            <v>54012</v>
          </cell>
          <cell r="H6866">
            <v>107173</v>
          </cell>
        </row>
        <row r="6867">
          <cell r="B6867" t="str">
            <v>BB.25150</v>
          </cell>
          <cell r="C6867" t="str">
            <v>Laép ñaët cuùt theùp khoâng ræ noái baèng phöông phaùp haøn, Þcoân 700mm</v>
          </cell>
          <cell r="D6867" t="str">
            <v>caùi</v>
          </cell>
          <cell r="E6867">
            <v>1</v>
          </cell>
          <cell r="F6867">
            <v>1358090</v>
          </cell>
          <cell r="G6867">
            <v>64364</v>
          </cell>
          <cell r="H6867">
            <v>123652</v>
          </cell>
        </row>
        <row r="6868">
          <cell r="B6868" t="str">
            <v>BB.25151</v>
          </cell>
          <cell r="C6868" t="str">
            <v>Laép ñaët cuùt theùp khoâng ræ noái baèng phöông phaùp haøn, Þcoân 800mm</v>
          </cell>
          <cell r="D6868" t="str">
            <v>caùi</v>
          </cell>
          <cell r="E6868">
            <v>1</v>
          </cell>
          <cell r="F6868">
            <v>1516650</v>
          </cell>
          <cell r="G6868">
            <v>69315</v>
          </cell>
          <cell r="H6868">
            <v>151592</v>
          </cell>
        </row>
        <row r="6869">
          <cell r="B6869" t="str">
            <v>BB.25152</v>
          </cell>
          <cell r="C6869" t="str">
            <v>Laép ñaët cuùt theùp khoâng ræ noái baèng phöông phaùp haøn, Þcoân 900mm</v>
          </cell>
          <cell r="D6869" t="str">
            <v>caùi</v>
          </cell>
          <cell r="E6869">
            <v>1</v>
          </cell>
          <cell r="F6869">
            <v>1814130</v>
          </cell>
          <cell r="G6869">
            <v>81018</v>
          </cell>
          <cell r="H6869">
            <v>169169</v>
          </cell>
        </row>
        <row r="6870">
          <cell r="B6870" t="str">
            <v>BB.25153</v>
          </cell>
          <cell r="C6870" t="str">
            <v>Laép ñaët cuùt theùp khoâng ræ noái baèng phöông phaùp haøn, Þcoân 1000mm</v>
          </cell>
          <cell r="D6870" t="str">
            <v>caùi</v>
          </cell>
          <cell r="E6870">
            <v>1</v>
          </cell>
          <cell r="F6870">
            <v>1967600</v>
          </cell>
          <cell r="G6870">
            <v>85969</v>
          </cell>
          <cell r="H6870">
            <v>186746</v>
          </cell>
        </row>
        <row r="6871">
          <cell r="B6871" t="str">
            <v>BB.25154</v>
          </cell>
          <cell r="C6871" t="str">
            <v>Laép ñaët cuùt theùp khoâng ræ noái baèng phöông phaùp haøn, Þcoân 1200mm</v>
          </cell>
          <cell r="D6871" t="str">
            <v>caùi</v>
          </cell>
          <cell r="E6871">
            <v>1</v>
          </cell>
          <cell r="F6871">
            <v>2129010</v>
          </cell>
          <cell r="G6871">
            <v>94971</v>
          </cell>
          <cell r="H6871">
            <v>219702</v>
          </cell>
        </row>
        <row r="6872">
          <cell r="B6872" t="str">
            <v>BB.25155</v>
          </cell>
          <cell r="C6872" t="str">
            <v>Laép ñaët cuùt theùp khoâng ræ noái baèng phöông phaùp haøn, Þcoân 1300mm</v>
          </cell>
          <cell r="D6872" t="str">
            <v>caùi</v>
          </cell>
          <cell r="E6872">
            <v>1</v>
          </cell>
          <cell r="F6872">
            <v>2283080</v>
          </cell>
          <cell r="G6872">
            <v>105774</v>
          </cell>
          <cell r="H6872">
            <v>237231</v>
          </cell>
        </row>
        <row r="6873">
          <cell r="B6873" t="str">
            <v>BB.25156</v>
          </cell>
          <cell r="C6873" t="str">
            <v>Laép ñaët cuùt theùp khoâng ræ noái baèng phöông phaùp haøn, Þcoân 1400mm</v>
          </cell>
          <cell r="D6873" t="str">
            <v>caùi</v>
          </cell>
          <cell r="E6873">
            <v>1</v>
          </cell>
          <cell r="F6873">
            <v>2429790</v>
          </cell>
          <cell r="G6873">
            <v>117026</v>
          </cell>
          <cell r="H6873">
            <v>241625</v>
          </cell>
        </row>
        <row r="6874">
          <cell r="B6874" t="str">
            <v>BB.25157</v>
          </cell>
          <cell r="C6874" t="str">
            <v>Laép ñaët cuùt theùp khoâng ræ noái baèng phöông phaùp haøn, Þcoân 1500mm</v>
          </cell>
          <cell r="D6874" t="str">
            <v>caùi</v>
          </cell>
          <cell r="E6874">
            <v>1</v>
          </cell>
          <cell r="F6874">
            <v>2732070</v>
          </cell>
          <cell r="G6874">
            <v>126028</v>
          </cell>
          <cell r="H6874">
            <v>267990</v>
          </cell>
        </row>
        <row r="6875">
          <cell r="B6875" t="str">
            <v>BB.26101</v>
          </cell>
          <cell r="C6875" t="str">
            <v>Laép ñaët coân traùng keõm noái baèng phöông phaùp maêng soâng, Þcoân 15mm</v>
          </cell>
          <cell r="D6875" t="str">
            <v>caùi</v>
          </cell>
          <cell r="E6875">
            <v>1</v>
          </cell>
          <cell r="F6875">
            <v>2002</v>
          </cell>
          <cell r="G6875">
            <v>2932</v>
          </cell>
          <cell r="H6875">
            <v>0</v>
          </cell>
        </row>
        <row r="6876">
          <cell r="B6876" t="str">
            <v>BB.26102</v>
          </cell>
          <cell r="C6876" t="str">
            <v>Laép ñaët coân traùng keõm noái baèng phöông phaùp maêng soâng, Þcoân 20mm</v>
          </cell>
          <cell r="D6876" t="str">
            <v>caùi</v>
          </cell>
          <cell r="E6876">
            <v>1</v>
          </cell>
          <cell r="F6876">
            <v>2503</v>
          </cell>
          <cell r="G6876">
            <v>4608</v>
          </cell>
          <cell r="H6876">
            <v>0</v>
          </cell>
        </row>
        <row r="6877">
          <cell r="B6877" t="str">
            <v>BB.26103</v>
          </cell>
          <cell r="C6877" t="str">
            <v>Laép ñaët coân traùng keõm noái baèng phöông phaùp maêng soâng, Þcoân 25mm</v>
          </cell>
          <cell r="D6877" t="str">
            <v>caùi</v>
          </cell>
          <cell r="E6877">
            <v>1</v>
          </cell>
          <cell r="F6877">
            <v>3003</v>
          </cell>
          <cell r="G6877">
            <v>5026</v>
          </cell>
          <cell r="H6877">
            <v>0</v>
          </cell>
        </row>
        <row r="6878">
          <cell r="B6878" t="str">
            <v>BB.26104</v>
          </cell>
          <cell r="C6878" t="str">
            <v>Laép ñaët coân traùng keõm noái baèng phöông phaùp maêng soâng, Þcoân 32mm</v>
          </cell>
          <cell r="D6878" t="str">
            <v>caùi</v>
          </cell>
          <cell r="E6878">
            <v>1</v>
          </cell>
          <cell r="F6878">
            <v>3504</v>
          </cell>
          <cell r="G6878">
            <v>5864</v>
          </cell>
          <cell r="H6878">
            <v>0</v>
          </cell>
        </row>
        <row r="6879">
          <cell r="B6879" t="str">
            <v>BB.26105</v>
          </cell>
          <cell r="C6879" t="str">
            <v>Laép ñaët coân traùng keõm noái baèng phöông phaùp maêng soâng, Þcoân 40mm</v>
          </cell>
          <cell r="D6879" t="str">
            <v>caùi</v>
          </cell>
          <cell r="E6879">
            <v>1</v>
          </cell>
          <cell r="F6879">
            <v>4505</v>
          </cell>
          <cell r="G6879">
            <v>6702</v>
          </cell>
          <cell r="H6879">
            <v>0</v>
          </cell>
        </row>
        <row r="6880">
          <cell r="B6880" t="str">
            <v>BB.26106</v>
          </cell>
          <cell r="C6880" t="str">
            <v>Laép ñaët coân traùng keõm noái baèng phöông phaùp maêng soâng, Þcoân 50mm</v>
          </cell>
          <cell r="D6880" t="str">
            <v>caùi</v>
          </cell>
          <cell r="E6880">
            <v>1</v>
          </cell>
          <cell r="F6880">
            <v>7007</v>
          </cell>
          <cell r="G6880">
            <v>7121</v>
          </cell>
          <cell r="H6880">
            <v>0</v>
          </cell>
        </row>
        <row r="6881">
          <cell r="B6881" t="str">
            <v>BB.26107</v>
          </cell>
          <cell r="C6881" t="str">
            <v>Laép ñaët coân traùng keõm noái baèng phöông phaùp maêng soâng, Þcoân 67mm</v>
          </cell>
          <cell r="D6881" t="str">
            <v>caùi</v>
          </cell>
          <cell r="E6881">
            <v>1</v>
          </cell>
          <cell r="F6881">
            <v>10010</v>
          </cell>
          <cell r="G6881">
            <v>7959</v>
          </cell>
          <cell r="H6881">
            <v>0</v>
          </cell>
        </row>
        <row r="6882">
          <cell r="B6882" t="str">
            <v>BB.26108</v>
          </cell>
          <cell r="C6882" t="str">
            <v>Laép ñaët coân traùng keõm noái baèng phöông phaùp maêng soâng, Þcoân 76mm</v>
          </cell>
          <cell r="D6882" t="str">
            <v>caùi</v>
          </cell>
          <cell r="E6882">
            <v>1</v>
          </cell>
          <cell r="F6882">
            <v>14014</v>
          </cell>
          <cell r="G6882">
            <v>8796</v>
          </cell>
          <cell r="H6882">
            <v>0</v>
          </cell>
        </row>
        <row r="6883">
          <cell r="B6883" t="str">
            <v>BB.26109</v>
          </cell>
          <cell r="C6883" t="str">
            <v>Laép ñaët coân traùng keõm noái baèng phöông phaùp maêng soâng, Þcoân 89mm</v>
          </cell>
          <cell r="D6883" t="str">
            <v>caùi</v>
          </cell>
          <cell r="E6883">
            <v>1</v>
          </cell>
          <cell r="F6883">
            <v>15015</v>
          </cell>
          <cell r="G6883">
            <v>9215</v>
          </cell>
          <cell r="H6883">
            <v>0</v>
          </cell>
        </row>
        <row r="6884">
          <cell r="B6884" t="str">
            <v>BB.26110</v>
          </cell>
          <cell r="C6884" t="str">
            <v>Laép ñaët coân traùng keõm noái baèng phöông phaùp maêng soâng, Þcoân 100mm</v>
          </cell>
          <cell r="D6884" t="str">
            <v>caùi</v>
          </cell>
          <cell r="E6884">
            <v>1</v>
          </cell>
          <cell r="F6884">
            <v>20020</v>
          </cell>
          <cell r="G6884">
            <v>9634</v>
          </cell>
          <cell r="H6884">
            <v>0</v>
          </cell>
        </row>
        <row r="6885">
          <cell r="B6885" t="str">
            <v>BB.26111</v>
          </cell>
          <cell r="C6885" t="str">
            <v>Laép ñaët cuùt traùng keõm noái baèng phöông phaùp maêng soâng, Þcoân 15mm</v>
          </cell>
          <cell r="D6885" t="str">
            <v>caùi</v>
          </cell>
          <cell r="E6885">
            <v>1</v>
          </cell>
          <cell r="F6885">
            <v>2002</v>
          </cell>
          <cell r="G6885">
            <v>2932</v>
          </cell>
          <cell r="H6885">
            <v>0</v>
          </cell>
        </row>
        <row r="6886">
          <cell r="B6886" t="str">
            <v>BB.26112</v>
          </cell>
          <cell r="C6886" t="str">
            <v>Laép ñaët cuùt traùng keõm noái baèng phöông phaùp maêng soâng, Þcoân 20mm</v>
          </cell>
          <cell r="D6886" t="str">
            <v>caùi</v>
          </cell>
          <cell r="E6886">
            <v>1</v>
          </cell>
          <cell r="F6886">
            <v>2503</v>
          </cell>
          <cell r="G6886">
            <v>4608</v>
          </cell>
          <cell r="H6886">
            <v>0</v>
          </cell>
        </row>
        <row r="6887">
          <cell r="B6887" t="str">
            <v>BB.26113</v>
          </cell>
          <cell r="C6887" t="str">
            <v>Laép ñaët cuùt traùng keõm noái baèng phöông phaùp maêng soâng, Þcoân 25mm</v>
          </cell>
          <cell r="D6887" t="str">
            <v>caùi</v>
          </cell>
          <cell r="E6887">
            <v>1</v>
          </cell>
          <cell r="F6887">
            <v>3003</v>
          </cell>
          <cell r="G6887">
            <v>5026</v>
          </cell>
          <cell r="H6887">
            <v>0</v>
          </cell>
        </row>
        <row r="6888">
          <cell r="B6888" t="str">
            <v>BB.26114</v>
          </cell>
          <cell r="C6888" t="str">
            <v>Laép ñaët cuùt traùng keõm noái baèng phöông phaùp maêng soâng, Þcoân 32mm</v>
          </cell>
          <cell r="D6888" t="str">
            <v>caùi</v>
          </cell>
          <cell r="E6888">
            <v>1</v>
          </cell>
          <cell r="F6888">
            <v>4004</v>
          </cell>
          <cell r="G6888">
            <v>5864</v>
          </cell>
          <cell r="H6888">
            <v>0</v>
          </cell>
        </row>
        <row r="6889">
          <cell r="B6889" t="str">
            <v>BB.26115</v>
          </cell>
          <cell r="C6889" t="str">
            <v>Laép ñaët cuùt traùng keõm noái baèng phöông phaùp maêng soâng, Þcoân 40mm</v>
          </cell>
          <cell r="D6889" t="str">
            <v>caùi</v>
          </cell>
          <cell r="E6889">
            <v>1</v>
          </cell>
          <cell r="F6889">
            <v>5005</v>
          </cell>
          <cell r="G6889">
            <v>6702</v>
          </cell>
          <cell r="H6889">
            <v>0</v>
          </cell>
        </row>
        <row r="6890">
          <cell r="B6890" t="str">
            <v>BB.26116</v>
          </cell>
          <cell r="C6890" t="str">
            <v>Laép ñaët cuùt traùng keõm noái baèng phöông phaùp maêng soâng, Þcoân 50mm</v>
          </cell>
          <cell r="D6890" t="str">
            <v>caùi</v>
          </cell>
          <cell r="E6890">
            <v>1</v>
          </cell>
          <cell r="F6890">
            <v>8008</v>
          </cell>
          <cell r="G6890">
            <v>7121</v>
          </cell>
          <cell r="H6890">
            <v>0</v>
          </cell>
        </row>
        <row r="6891">
          <cell r="B6891" t="str">
            <v>BB.26117</v>
          </cell>
          <cell r="C6891" t="str">
            <v>Laép ñaët cuùt traùng keõm noái baèng phöông phaùp maêng soâng, Þcoân 67mm</v>
          </cell>
          <cell r="D6891" t="str">
            <v>caùi</v>
          </cell>
          <cell r="E6891">
            <v>1</v>
          </cell>
          <cell r="F6891">
            <v>11011</v>
          </cell>
          <cell r="G6891">
            <v>7959</v>
          </cell>
          <cell r="H6891">
            <v>0</v>
          </cell>
        </row>
        <row r="6892">
          <cell r="B6892" t="str">
            <v>BB.26118</v>
          </cell>
          <cell r="C6892" t="str">
            <v>Laép ñaët cuùt traùng keõm noái baèng phöông phaùp maêng soâng, Þcoân 76mm</v>
          </cell>
          <cell r="D6892" t="str">
            <v>caùi</v>
          </cell>
          <cell r="E6892">
            <v>1</v>
          </cell>
          <cell r="F6892">
            <v>15015</v>
          </cell>
          <cell r="G6892">
            <v>8796</v>
          </cell>
          <cell r="H6892">
            <v>0</v>
          </cell>
        </row>
        <row r="6893">
          <cell r="B6893" t="str">
            <v>BB.26119</v>
          </cell>
          <cell r="C6893" t="str">
            <v>Laép ñaët cuùt traùng keõm noái baèng phöông phaùp maêng soâng, Þcoân 89mm</v>
          </cell>
          <cell r="D6893" t="str">
            <v>caùi</v>
          </cell>
          <cell r="E6893">
            <v>1</v>
          </cell>
          <cell r="F6893">
            <v>16016</v>
          </cell>
          <cell r="G6893">
            <v>9215</v>
          </cell>
          <cell r="H6893">
            <v>0</v>
          </cell>
        </row>
        <row r="6894">
          <cell r="B6894" t="str">
            <v>BB.26120</v>
          </cell>
          <cell r="C6894" t="str">
            <v>Laép ñaët cuùt traùng keõm noái baèng phöông phaùp maêng soâng, Þcoân 100mm</v>
          </cell>
          <cell r="D6894" t="str">
            <v>caùi</v>
          </cell>
          <cell r="E6894">
            <v>1</v>
          </cell>
          <cell r="F6894">
            <v>21021</v>
          </cell>
          <cell r="G6894">
            <v>9634</v>
          </cell>
          <cell r="H6894">
            <v>0</v>
          </cell>
        </row>
        <row r="6895">
          <cell r="B6895" t="str">
            <v>BB.15101</v>
          </cell>
          <cell r="C6895" t="str">
            <v>Laép ñaët ñöôøng oáng daãn xaêng daàu tuyeán chính boïc 1 lôùp vaûi thuyû tinh ñeánta=3+(-)0,5mm, ñoaïn oáng daøi 8m, Þ&lt;57mm</v>
          </cell>
          <cell r="D6895" t="str">
            <v>100m</v>
          </cell>
          <cell r="E6895">
            <v>1</v>
          </cell>
          <cell r="F6895">
            <v>5427700</v>
          </cell>
          <cell r="G6895">
            <v>1984040</v>
          </cell>
          <cell r="H6895">
            <v>18478</v>
          </cell>
        </row>
        <row r="6896">
          <cell r="B6896" t="str">
            <v>BB.15102</v>
          </cell>
          <cell r="C6896" t="str">
            <v>Laép ñaët ñöôøng oáng daãn xaêng daàu tuyeán chính boïc 1 lôùp vaûi thuyû tinh ñeánta=3+(-)0,5mm, ñoaïn oáng daøi 8m, Þ67-89mm</v>
          </cell>
          <cell r="D6896" t="str">
            <v>100m</v>
          </cell>
          <cell r="E6896">
            <v>1</v>
          </cell>
          <cell r="F6896">
            <v>6884700</v>
          </cell>
          <cell r="G6896">
            <v>2467900</v>
          </cell>
          <cell r="H6896">
            <v>32771</v>
          </cell>
        </row>
        <row r="6897">
          <cell r="B6897" t="str">
            <v>BB.15103</v>
          </cell>
          <cell r="C6897" t="str">
            <v>Laép ñaët ñöôøng oáng daãn xaêng daàu tuyeán chính boïc 1 lôùp vaûi thuyû tinh ñeánta=3+(-)0,5mm, ñoaïn oáng daøi 8m, Þ108(3,5)mm</v>
          </cell>
          <cell r="D6897" t="str">
            <v>100m</v>
          </cell>
          <cell r="E6897">
            <v>1</v>
          </cell>
          <cell r="F6897">
            <v>11839600</v>
          </cell>
          <cell r="G6897">
            <v>2700600</v>
          </cell>
          <cell r="H6897">
            <v>57865</v>
          </cell>
        </row>
        <row r="6898">
          <cell r="B6898" t="str">
            <v>BB.15104</v>
          </cell>
          <cell r="C6898" t="str">
            <v>Laép ñaët ñöôøng oáng daãn xaêng daàu tuyeán chính boïc 1 lôùp vaûi thuyû tinh ñeánta=3+(-)0,5mm, ñoaïn oáng daøi 8m, Þ108(4)mm</v>
          </cell>
          <cell r="D6898" t="str">
            <v>100m</v>
          </cell>
          <cell r="E6898">
            <v>1</v>
          </cell>
          <cell r="F6898">
            <v>13273900</v>
          </cell>
          <cell r="G6898">
            <v>3060680</v>
          </cell>
          <cell r="H6898">
            <v>62050</v>
          </cell>
        </row>
        <row r="6899">
          <cell r="B6899" t="str">
            <v>BB.15105</v>
          </cell>
          <cell r="C6899" t="str">
            <v>Laép ñaët ñöôøng oáng daãn xaêng daàu tuyeán chính boïc 1 lôùp vaûi thuyû tinh ñeánta=3+(-)0,5mm, ñoaïn oáng daøi 8m, Þ159(5)mm</v>
          </cell>
          <cell r="D6899" t="str">
            <v>100m</v>
          </cell>
          <cell r="E6899">
            <v>1</v>
          </cell>
          <cell r="F6899">
            <v>23768600</v>
          </cell>
          <cell r="G6899">
            <v>3492780</v>
          </cell>
          <cell r="H6899">
            <v>1469700</v>
          </cell>
        </row>
        <row r="6900">
          <cell r="B6900" t="str">
            <v>BB.15106</v>
          </cell>
          <cell r="C6900" t="str">
            <v>Laép ñaët ñöôøng oáng daãn xaêng daàu tuyeán chính boïc 1 lôùp vaûi thuyû tinh ñeánta=3+(-)0,5mm, ñoaïn oáng daøi 8m, Þ159(63)mm</v>
          </cell>
          <cell r="D6900" t="str">
            <v>100m</v>
          </cell>
          <cell r="E6900">
            <v>1</v>
          </cell>
          <cell r="F6900">
            <v>27745200</v>
          </cell>
          <cell r="G6900">
            <v>3892470</v>
          </cell>
          <cell r="H6900">
            <v>1499000</v>
          </cell>
        </row>
        <row r="6901">
          <cell r="B6901" t="str">
            <v>BB.15107</v>
          </cell>
          <cell r="C6901" t="str">
            <v>Laép ñaët ñöôøng oáng daãn xaêng daàu tuyeán chính boïc 1 lôùp vaûi thuyû tinh ñeánta=3+(-)0,5mm, ñoaïn oáng daøi 8m, Þ219(7)mm\r\n</v>
          </cell>
          <cell r="D6901" t="str">
            <v>100m</v>
          </cell>
          <cell r="E6901">
            <v>1</v>
          </cell>
          <cell r="F6901">
            <v>44199600</v>
          </cell>
          <cell r="G6901">
            <v>4418180</v>
          </cell>
          <cell r="H6901">
            <v>2033860</v>
          </cell>
        </row>
        <row r="6902">
          <cell r="B6902" t="str">
            <v>BB.15108</v>
          </cell>
          <cell r="C6902" t="str">
            <v>Laép ñaët ñöôøng oáng daãn xaêng daàu tuyeán chính boïc 1 lôùp vaûi thuyû tinh ñeánta=3+(-)0,5mm, ñoaïn oáng daøi 8m, Þ219(9)mm</v>
          </cell>
          <cell r="D6902" t="str">
            <v>100m</v>
          </cell>
          <cell r="E6902">
            <v>1</v>
          </cell>
          <cell r="F6902">
            <v>55238900</v>
          </cell>
          <cell r="G6902">
            <v>4951100</v>
          </cell>
          <cell r="H6902">
            <v>2091410</v>
          </cell>
        </row>
        <row r="6903">
          <cell r="B6903" t="str">
            <v>BB.15109</v>
          </cell>
          <cell r="C6903" t="str">
            <v>Laép ñaët ñöôøng oáng daãn xaêng daàu tuyeán chính boïc 1 lôùp vaûi thuyû tinh ñeánta=3+(-)0,5mm, ñoaïn oáng daøi 8m, Þ273(7)mm\r\n</v>
          </cell>
          <cell r="D6903" t="str">
            <v>100m</v>
          </cell>
          <cell r="E6903">
            <v>1</v>
          </cell>
          <cell r="F6903">
            <v>55456500</v>
          </cell>
          <cell r="G6903">
            <v>5883710</v>
          </cell>
          <cell r="H6903">
            <v>2106380</v>
          </cell>
        </row>
        <row r="6904">
          <cell r="B6904" t="str">
            <v>BB.15201</v>
          </cell>
          <cell r="C6904" t="str">
            <v>Laép ñaët ñöôøng oáng daãn xaêng daàu tuyeán chính boïc 2 lôùp vaûi thuyû tinh ñeánta=6+(-)0,5mm, ñoaïn oáng daøi 8m, Þ&lt;57mm\r\n</v>
          </cell>
          <cell r="D6904" t="str">
            <v>100m</v>
          </cell>
          <cell r="E6904">
            <v>1</v>
          </cell>
          <cell r="F6904">
            <v>6369140</v>
          </cell>
          <cell r="G6904">
            <v>2092070</v>
          </cell>
          <cell r="H6904">
            <v>19524</v>
          </cell>
        </row>
        <row r="6905">
          <cell r="B6905" t="str">
            <v>BB.15202</v>
          </cell>
          <cell r="C6905" t="str">
            <v>Laép ñaët ñöôøng oáng daãn xaêng daàu tuyeán chính boïc 2 lôùp vaûi thuyû tinh ñeánta=6+(-)0,5mm, ñoaïn oáng daøi 8m, Þ67-89mm\r\n</v>
          </cell>
          <cell r="D6905" t="str">
            <v>100m</v>
          </cell>
          <cell r="E6905">
            <v>1</v>
          </cell>
          <cell r="F6905">
            <v>8336200</v>
          </cell>
          <cell r="G6905">
            <v>2611930</v>
          </cell>
          <cell r="H6905">
            <v>32771</v>
          </cell>
        </row>
        <row r="6906">
          <cell r="B6906" t="str">
            <v>BB.15203</v>
          </cell>
          <cell r="C6906" t="str">
            <v>Laép ñaët ñöôøng oáng daãn xaêng daàu tuyeán chính boïc 2 lôùp vaûi thuyû tinh ñeánta=6+(-)0,5mm, ñoaïn oáng daøi 8m, Þ108(35)mm\r\n</v>
          </cell>
          <cell r="D6906" t="str">
            <v>100m</v>
          </cell>
          <cell r="E6906">
            <v>1</v>
          </cell>
          <cell r="F6906">
            <v>13594700</v>
          </cell>
          <cell r="G6906">
            <v>2916650</v>
          </cell>
          <cell r="H6906">
            <v>57865</v>
          </cell>
        </row>
        <row r="6907">
          <cell r="B6907" t="str">
            <v>BB.15204</v>
          </cell>
          <cell r="C6907" t="str">
            <v>Laép ñaët ñöôøng oáng daãn xaêng daàu tuyeán chính boïc 2 lôùp vaûi thuyû tinh ñeánta=6+(-)0,5mm, ñoaïn oáng daøi 8m, Þ108(4)mm\r\n</v>
          </cell>
          <cell r="D6907" t="str">
            <v>100m</v>
          </cell>
          <cell r="E6907">
            <v>1</v>
          </cell>
          <cell r="F6907">
            <v>15029000</v>
          </cell>
          <cell r="G6907">
            <v>3252420</v>
          </cell>
          <cell r="H6907">
            <v>63096</v>
          </cell>
        </row>
        <row r="6908">
          <cell r="B6908" t="str">
            <v>BB.15205</v>
          </cell>
          <cell r="C6908" t="str">
            <v>Laép ñaët ñöôøng oáng daãn xaêng daàu tuyeán chính boïc 2 lôùp vaûi thuyû tinh ñeánta=6+(-)0,5mm, ñoaïn oáng daøi 8m, Þ159(5)mm\r\n</v>
          </cell>
          <cell r="D6908" t="str">
            <v>100m</v>
          </cell>
          <cell r="E6908">
            <v>1</v>
          </cell>
          <cell r="F6908">
            <v>26337500</v>
          </cell>
          <cell r="G6908">
            <v>3716030</v>
          </cell>
          <cell r="H6908">
            <v>1469700</v>
          </cell>
        </row>
        <row r="6909">
          <cell r="B6909" t="str">
            <v>BB.15206</v>
          </cell>
          <cell r="C6909" t="str">
            <v>Laép ñaët ñöôøng oáng daãn xaêng daàu tuyeán chính boïc 2 lôùp vaûi thuyû tinh ñeánta=6+(-)0,5mm, ñoaïn oáng daøi 8m, Þ159(63)mm\r\n</v>
          </cell>
          <cell r="D6909" t="str">
            <v>100m</v>
          </cell>
          <cell r="E6909">
            <v>1</v>
          </cell>
          <cell r="F6909">
            <v>30314100</v>
          </cell>
          <cell r="G6909">
            <v>4144970</v>
          </cell>
          <cell r="H6909">
            <v>1499000</v>
          </cell>
        </row>
        <row r="6910">
          <cell r="B6910" t="str">
            <v>BB.15207</v>
          </cell>
          <cell r="C6910" t="str">
            <v>Laép ñaët ñöôøng oáng daãn xaêng daàu tuyeán chính boïc 2 lôùp vaûi thuyû tinh ñeánta=6+(-)0,5mm, ñoaïn oáng daøi 8m, Þ219(7)mm\r\n</v>
          </cell>
          <cell r="D6910" t="str">
            <v>100m</v>
          </cell>
          <cell r="E6910">
            <v>1</v>
          </cell>
          <cell r="F6910">
            <v>47721700</v>
          </cell>
          <cell r="G6910">
            <v>4688240</v>
          </cell>
          <cell r="H6910">
            <v>2033860</v>
          </cell>
        </row>
        <row r="6911">
          <cell r="B6911" t="str">
            <v>BB.15208</v>
          </cell>
          <cell r="C6911" t="str">
            <v>Laép ñaët ñöôøng oáng daãn xaêng daàu tuyeán chính boïc 2 lôùp vaûi thuyû tinh ñeánta=6+(-)0,5mm, ñoaïn oáng daøi 8m, Þ219(9)mm\r\n</v>
          </cell>
          <cell r="D6911" t="str">
            <v>100m</v>
          </cell>
          <cell r="E6911">
            <v>1</v>
          </cell>
          <cell r="F6911">
            <v>58761000</v>
          </cell>
          <cell r="G6911">
            <v>5275170</v>
          </cell>
          <cell r="H6911">
            <v>2091410</v>
          </cell>
        </row>
        <row r="6912">
          <cell r="B6912" t="str">
            <v>BB.15209</v>
          </cell>
          <cell r="C6912" t="str">
            <v>Laép ñaët ñöôøng oáng daãn xaêng daàu tuyeán chính boïc 2 lôùp vaûi thuyû tinh ñeánta=6+(-)0,5mm, ñoaïn oáng daøi 8m, Þ273(7)mm\r\n</v>
          </cell>
          <cell r="D6912" t="str">
            <v>100m</v>
          </cell>
          <cell r="E6912">
            <v>1</v>
          </cell>
          <cell r="F6912">
            <v>59843700</v>
          </cell>
          <cell r="G6912">
            <v>6265390</v>
          </cell>
          <cell r="H6912">
            <v>2106380</v>
          </cell>
        </row>
        <row r="6913">
          <cell r="B6913" t="str">
            <v>BB.15301</v>
          </cell>
          <cell r="C6913" t="str">
            <v>Laép ñaët ñöôøng oáng daãn xaêng daàu tuyeán chính boïc 3 lôùp vaûi thuyû tinh ñeánta=9+(-)0,5mm, ñoaïn oáng daøi 8m, Þ&lt;57mm\r\n</v>
          </cell>
          <cell r="D6913" t="str">
            <v>100m</v>
          </cell>
          <cell r="E6913">
            <v>1</v>
          </cell>
          <cell r="F6913">
            <v>7329770</v>
          </cell>
          <cell r="G6913">
            <v>2092070</v>
          </cell>
          <cell r="H6913">
            <v>18478</v>
          </cell>
        </row>
        <row r="6914">
          <cell r="B6914" t="str">
            <v>BB.15302</v>
          </cell>
          <cell r="C6914" t="str">
            <v>Laép ñaët ñöôøng oáng daãn xaêng daàu tuyeán chính boïc 3 lôùp vaûi thuyû tinh ñeánta=9+(-)0,5mm, ñoaïn oáng daøi 8m, Þ67-89mm\r\n</v>
          </cell>
          <cell r="D6914" t="str">
            <v>100m</v>
          </cell>
          <cell r="E6914">
            <v>1</v>
          </cell>
          <cell r="F6914">
            <v>9807660</v>
          </cell>
          <cell r="G6914">
            <v>2611930</v>
          </cell>
          <cell r="H6914">
            <v>32771</v>
          </cell>
        </row>
        <row r="6915">
          <cell r="B6915" t="str">
            <v>BB.15303</v>
          </cell>
          <cell r="C6915" t="str">
            <v>Laép ñaët ñöôøng oáng daãn xaêng daàu tuyeán chính boïc 3 lôùp vaûi thuyû tinh ñeánta=9+(-)0,5mm, ñoaïn oáng daøi 8m, Þ108(35)mm\r\n</v>
          </cell>
          <cell r="D6915" t="str">
            <v>100m</v>
          </cell>
          <cell r="E6915">
            <v>1</v>
          </cell>
          <cell r="F6915">
            <v>15368700</v>
          </cell>
          <cell r="G6915">
            <v>2916650</v>
          </cell>
          <cell r="H6915">
            <v>57865</v>
          </cell>
        </row>
        <row r="6916">
          <cell r="B6916" t="str">
            <v>BB.15304</v>
          </cell>
          <cell r="C6916" t="str">
            <v>Laép ñaët ñöôøng oáng daãn xaêng daàu tuyeán chính boïc 3 lôùp vaûi thuyû tinh ñeánta=9+(-)0,5mm, ñoaïn oáng daøi 8m, Þ108(4)mm\r\n</v>
          </cell>
          <cell r="D6916" t="str">
            <v>100m</v>
          </cell>
          <cell r="E6916">
            <v>1</v>
          </cell>
          <cell r="F6916">
            <v>16803000</v>
          </cell>
          <cell r="G6916">
            <v>3252420</v>
          </cell>
          <cell r="H6916">
            <v>62050</v>
          </cell>
        </row>
        <row r="6917">
          <cell r="B6917" t="str">
            <v>BB.15305</v>
          </cell>
          <cell r="C6917" t="str">
            <v>Laép ñaët ñöôøng oáng daãn xaêng daàu tuyeán chính boïc 3 lôùp vaûi thuyû tinh ñeánta=9+(-)0,5mm, ñoaïn oáng daøi 8m, Þ159(5)mm\r\n</v>
          </cell>
          <cell r="D6917" t="str">
            <v>100m</v>
          </cell>
          <cell r="E6917">
            <v>1</v>
          </cell>
          <cell r="F6917">
            <v>28924900</v>
          </cell>
          <cell r="G6917">
            <v>3717830</v>
          </cell>
          <cell r="H6917">
            <v>1469700</v>
          </cell>
        </row>
        <row r="6918">
          <cell r="B6918" t="str">
            <v>BB.15306</v>
          </cell>
          <cell r="C6918" t="str">
            <v>Laép ñaët ñöôøng oáng daãn xaêng daàu tuyeán chính boïc 3 lôùp vaûi thuyû tinh ñeánta=9+(-)0,5mm, ñoaïn oáng daøi 8m, Þ159(63)mm\r\n</v>
          </cell>
          <cell r="D6918" t="str">
            <v>100m</v>
          </cell>
          <cell r="E6918">
            <v>1</v>
          </cell>
          <cell r="F6918">
            <v>32901600</v>
          </cell>
          <cell r="G6918">
            <v>4145420</v>
          </cell>
          <cell r="H6918">
            <v>1499000</v>
          </cell>
        </row>
        <row r="6919">
          <cell r="B6919" t="str">
            <v>BB.15307</v>
          </cell>
          <cell r="C6919" t="str">
            <v>Laép ñaët ñöôøng oáng daãn xaêng daàu tuyeán chính boïc 3 lôùp vaûi thuyû tinh ñeánta=9+(-)0,5mm, ñoaïn oáng daøi 8m, Þ219(7)mm\r\n</v>
          </cell>
          <cell r="D6919" t="str">
            <v>100m</v>
          </cell>
          <cell r="E6919">
            <v>1</v>
          </cell>
          <cell r="F6919">
            <v>51266500</v>
          </cell>
          <cell r="G6919">
            <v>4690040</v>
          </cell>
          <cell r="H6919">
            <v>2033860</v>
          </cell>
        </row>
        <row r="6920">
          <cell r="B6920" t="str">
            <v>BB.15308</v>
          </cell>
          <cell r="C6920" t="str">
            <v>Laép ñaët ñöôøng oáng daãn xaêng daàu tuyeán chính boïc 3 lôùp vaûi thuyû tinh ñeánta=9+(-)0,5mm, ñoaïn oáng daøi 8m, Þ219(9)mm\r\n</v>
          </cell>
          <cell r="D6920" t="str">
            <v>100m</v>
          </cell>
          <cell r="E6920">
            <v>1</v>
          </cell>
          <cell r="F6920">
            <v>62305800</v>
          </cell>
          <cell r="G6920">
            <v>5275170</v>
          </cell>
          <cell r="H6920">
            <v>2091410</v>
          </cell>
        </row>
        <row r="6921">
          <cell r="B6921" t="str">
            <v>BB.15309</v>
          </cell>
          <cell r="C6921" t="str">
            <v>Laép ñaët ñöôøng oáng daãn xaêng daàu tuyeán chính boïc 3 lôùp vaûi thuyû tinh ñeánta=9+(-)0,5mm, ñoaïn oáng daøi 8m, Þ273(7)mm\r\n</v>
          </cell>
          <cell r="D6921" t="str">
            <v>100m</v>
          </cell>
          <cell r="E6921">
            <v>1</v>
          </cell>
          <cell r="F6921">
            <v>64249900</v>
          </cell>
          <cell r="G6921">
            <v>6265390</v>
          </cell>
          <cell r="H6921">
            <v>2106380</v>
          </cell>
        </row>
        <row r="6922">
          <cell r="B6922" t="str">
            <v>BB.16101</v>
          </cell>
          <cell r="C6922" t="str">
            <v>Laép ñaët ñöôøng oáng daãn xaêng daàu trong kho queùt 2 lôùp sôn choáng ræ 1 lôùp sôn loùt - ñoaïn oáng daøi 6m, Þ&lt;57mm</v>
          </cell>
          <cell r="D6922" t="str">
            <v>100m</v>
          </cell>
          <cell r="E6922">
            <v>1</v>
          </cell>
          <cell r="F6922">
            <v>4554970</v>
          </cell>
          <cell r="G6922">
            <v>1602360</v>
          </cell>
          <cell r="H6922">
            <v>15694</v>
          </cell>
        </row>
        <row r="6923">
          <cell r="B6923" t="str">
            <v>BB.16102</v>
          </cell>
          <cell r="C6923" t="str">
            <v>Laép ñaët ñöôøng oáng daãn xaêng daàu trong kho queùt 2 lôùp sôn choáng ræ 1 lôùp sôn loùt - ñoaïn oáng daøi 6m, Þ67-89mm</v>
          </cell>
          <cell r="D6923" t="str">
            <v>100m</v>
          </cell>
          <cell r="E6923">
            <v>1</v>
          </cell>
          <cell r="F6923">
            <v>5518480</v>
          </cell>
          <cell r="G6923">
            <v>1912030</v>
          </cell>
          <cell r="H6923">
            <v>25110</v>
          </cell>
        </row>
        <row r="6924">
          <cell r="B6924" t="str">
            <v>BB.16103</v>
          </cell>
          <cell r="C6924" t="str">
            <v>Laép ñaët ñöôøng oáng daãn xaêng daàu trong kho queùt 2 lôùp sôn choáng ræ 1 lôùp sôn loùt - ñoaïn oáng daøi 6m, Þ108(35)mm</v>
          </cell>
          <cell r="D6924" t="str">
            <v>100m</v>
          </cell>
          <cell r="E6924">
            <v>1</v>
          </cell>
          <cell r="F6924">
            <v>10203900</v>
          </cell>
          <cell r="G6924">
            <v>2261300</v>
          </cell>
          <cell r="H6924">
            <v>30341</v>
          </cell>
        </row>
        <row r="6925">
          <cell r="B6925" t="str">
            <v>BB.16104</v>
          </cell>
          <cell r="C6925" t="str">
            <v>Laép ñaët ñöôøng oáng daãn xaêng daàu trong kho queùt 2 lôùp sôn choáng ræ 1 lôùp sôn loùt - ñoaïn oáng daøi 6m, Þ108(4)mm</v>
          </cell>
          <cell r="D6925" t="str">
            <v>100m</v>
          </cell>
          <cell r="E6925">
            <v>1</v>
          </cell>
          <cell r="F6925">
            <v>11643300</v>
          </cell>
          <cell r="G6925">
            <v>2412540</v>
          </cell>
          <cell r="H6925">
            <v>34526</v>
          </cell>
        </row>
        <row r="6926">
          <cell r="B6926" t="str">
            <v>BB.16105</v>
          </cell>
          <cell r="C6926" t="str">
            <v>Laép ñaët ñöôøng oáng daãn xaêng daàu trong kho queùt 2 lôùp sôn choáng ræ 1 lôùp sôn loùt - ñoaïn oáng daøi 6m, Þ159(5)mm</v>
          </cell>
          <cell r="D6926" t="str">
            <v>100m</v>
          </cell>
          <cell r="E6926">
            <v>1</v>
          </cell>
          <cell r="F6926">
            <v>21401100</v>
          </cell>
          <cell r="G6926">
            <v>2586730</v>
          </cell>
          <cell r="H6926">
            <v>553391</v>
          </cell>
        </row>
        <row r="6927">
          <cell r="B6927" t="str">
            <v>BB.16106</v>
          </cell>
          <cell r="C6927" t="str">
            <v>Laép ñaët ñöôøng oáng daãn xaêng daàu trong kho queùt 2 lôùp sôn choáng ræ 1 lôùp sôn loùt - ñoaïn oáng daøi 6m, Þ159(63)mm</v>
          </cell>
          <cell r="D6927" t="str">
            <v>100m</v>
          </cell>
          <cell r="E6927">
            <v>1</v>
          </cell>
          <cell r="F6927">
            <v>25395100</v>
          </cell>
          <cell r="G6927">
            <v>2884240</v>
          </cell>
          <cell r="H6927">
            <v>582686</v>
          </cell>
        </row>
        <row r="6928">
          <cell r="B6928" t="str">
            <v>BB.16107</v>
          </cell>
          <cell r="C6928" t="str">
            <v>Laép ñaët ñöôøng oáng daãn xaêng daàu trong kho queùt 2 lôùp sôn choáng ræ 1 lôùp sôn loùt - ñoaïn oáng daøi 6m, Þ219(7)mm</v>
          </cell>
          <cell r="D6928" t="str">
            <v>100m</v>
          </cell>
          <cell r="E6928">
            <v>1</v>
          </cell>
          <cell r="F6928">
            <v>41006700</v>
          </cell>
          <cell r="G6928">
            <v>3240720</v>
          </cell>
          <cell r="H6928">
            <v>796444</v>
          </cell>
        </row>
        <row r="6929">
          <cell r="B6929" t="str">
            <v>BB.16108</v>
          </cell>
          <cell r="C6929" t="str">
            <v>Laép ñaët ñöôøng oáng daãn xaêng daàu trong kho queùt 2 lôùp sôn choáng ræ 1 lôùp sôn loùt - ñoaïn oáng daøi 6m, Þ219(9)mm</v>
          </cell>
          <cell r="D6929" t="str">
            <v>100m</v>
          </cell>
          <cell r="E6929">
            <v>1</v>
          </cell>
          <cell r="F6929">
            <v>52086300</v>
          </cell>
          <cell r="G6929">
            <v>3644010</v>
          </cell>
          <cell r="H6929">
            <v>853987</v>
          </cell>
        </row>
        <row r="6930">
          <cell r="B6930" t="str">
            <v>BB.16109</v>
          </cell>
          <cell r="C6930" t="str">
            <v>Laép ñaët ñöôøng oáng daãn xaêng daàu trong kho queùt 2 lôùp sôn choáng ræ 1 lôùp sôn loùt - ñoaïn oáng daøi 6m, Þ273(7)mm</v>
          </cell>
          <cell r="D6930" t="str">
            <v>100m</v>
          </cell>
          <cell r="E6930">
            <v>1</v>
          </cell>
          <cell r="F6930">
            <v>51413200</v>
          </cell>
          <cell r="G6930">
            <v>4220140</v>
          </cell>
          <cell r="H6930">
            <v>834108</v>
          </cell>
        </row>
        <row r="6931">
          <cell r="B6931" t="str">
            <v>BB.16201</v>
          </cell>
          <cell r="C6931" t="str">
            <v>Laép ñaët ñöôøng oáng daãn xaêng daàu trong kho boïc 1 lôùp vaûi thuûy tinh ñeánta = 3+(-)05mm, ñoaïn oáng daøi 6m, Þoáng &lt;57mm</v>
          </cell>
          <cell r="D6931" t="str">
            <v>100m</v>
          </cell>
          <cell r="E6931">
            <v>1</v>
          </cell>
          <cell r="F6931">
            <v>5580970</v>
          </cell>
          <cell r="G6931">
            <v>2196490</v>
          </cell>
          <cell r="H6931">
            <v>16007</v>
          </cell>
        </row>
        <row r="6932">
          <cell r="B6932" t="str">
            <v>BB.16202</v>
          </cell>
          <cell r="C6932" t="str">
            <v>Laép ñaët ñöôøng oáng daãn xaêng daàu trong kho boïc 1 lôùp vaûi thuûy tinh ñeánta = 3+(-)05mm, ñoaïn oáng daøi 6m, Þoáng 67-89mm</v>
          </cell>
          <cell r="D6932" t="str">
            <v>100m</v>
          </cell>
          <cell r="E6932">
            <v>1</v>
          </cell>
          <cell r="F6932">
            <v>7121760</v>
          </cell>
          <cell r="G6932">
            <v>2700600</v>
          </cell>
          <cell r="H6932">
            <v>25612</v>
          </cell>
        </row>
        <row r="6933">
          <cell r="B6933" t="str">
            <v>BB.16203</v>
          </cell>
          <cell r="C6933" t="str">
            <v>Laép ñaët ñöôøng oáng daãn xaêng daàu trong kho boïc 1 lôùp vaûi thuûy tinh ñeánta = 3+(-)05mm, ñoaïn oáng daøi 6m, Þoáng 108(35)mm</v>
          </cell>
          <cell r="D6933" t="str">
            <v>100m</v>
          </cell>
          <cell r="E6933">
            <v>1</v>
          </cell>
          <cell r="F6933">
            <v>12139000</v>
          </cell>
          <cell r="G6933">
            <v>3204710</v>
          </cell>
          <cell r="H6933">
            <v>30948</v>
          </cell>
        </row>
        <row r="6934">
          <cell r="B6934" t="str">
            <v>BB.16204</v>
          </cell>
          <cell r="C6934" t="str">
            <v>Laép ñaët ñöôøng oáng daãn xaêng daàu trong kho boïc 1 lôùp vaûi thuûy tinh ñeánta = 3+(-)05mm, ñoaïn oáng daøi 6m, Þoáng 108(4)mm</v>
          </cell>
          <cell r="D6934" t="str">
            <v>100m</v>
          </cell>
          <cell r="E6934">
            <v>1</v>
          </cell>
          <cell r="F6934">
            <v>13578400</v>
          </cell>
          <cell r="G6934">
            <v>3413560</v>
          </cell>
          <cell r="H6934">
            <v>35216</v>
          </cell>
        </row>
        <row r="6935">
          <cell r="B6935" t="str">
            <v>BB.16205</v>
          </cell>
          <cell r="C6935" t="str">
            <v>Laép ñaët ñöôøng oáng daãn xaêng daàu trong kho boïc 1 lôùp vaûi thuûy tinh ñeánta = 3+(-)05mm, ñoaïn oáng daøi 6m, Þoáng 159(5)mm</v>
          </cell>
          <cell r="D6935" t="str">
            <v>100m</v>
          </cell>
          <cell r="E6935">
            <v>1</v>
          </cell>
          <cell r="F6935">
            <v>23843500</v>
          </cell>
          <cell r="G6935">
            <v>3824950</v>
          </cell>
          <cell r="H6935">
            <v>564459</v>
          </cell>
        </row>
        <row r="6936">
          <cell r="B6936" t="str">
            <v>BB.16206</v>
          </cell>
          <cell r="C6936" t="str">
            <v>Laép ñaët ñöôøng oáng daãn xaêng daàu trong kho boïc 1 lôùp vaûi thuûy tinh ñeánta = 3+(-)05mm, ñoaïn oáng daøi 6m, Þoáng 159(63)mm</v>
          </cell>
          <cell r="D6936" t="str">
            <v>100m</v>
          </cell>
          <cell r="E6936">
            <v>1</v>
          </cell>
          <cell r="F6936">
            <v>27837500</v>
          </cell>
          <cell r="G6936">
            <v>4265150</v>
          </cell>
          <cell r="H6936">
            <v>594339</v>
          </cell>
        </row>
        <row r="6937">
          <cell r="B6937" t="str">
            <v>BB.16207</v>
          </cell>
          <cell r="C6937" t="str">
            <v>Laép ñaët ñöôøng oáng daãn xaêng daàu trong kho boïc 1 lôùp vaûi thuûy tinh ñeánta = 3+(-)05mm, ñoaïn oáng daøi 6m, Þoáng 219(7)mm</v>
          </cell>
          <cell r="D6937" t="str">
            <v>100m</v>
          </cell>
          <cell r="E6937">
            <v>1</v>
          </cell>
          <cell r="F6937">
            <v>44345400</v>
          </cell>
          <cell r="G6937">
            <v>4825070</v>
          </cell>
          <cell r="H6937">
            <v>812373</v>
          </cell>
        </row>
        <row r="6938">
          <cell r="B6938" t="str">
            <v>BB.16208</v>
          </cell>
          <cell r="C6938" t="str">
            <v>Laép ñaët ñöôøng oáng daãn xaêng daàu trong kho boïc 1 lôùp vaûi thuûy tinh ñeánta = 3+(-)05mm, ñoaïn oáng daøi 6m, Þoáng 219(9)mm</v>
          </cell>
          <cell r="D6938" t="str">
            <v>100m</v>
          </cell>
          <cell r="E6938">
            <v>1</v>
          </cell>
          <cell r="F6938">
            <v>55425100</v>
          </cell>
          <cell r="G6938">
            <v>5430010</v>
          </cell>
          <cell r="H6938">
            <v>871067</v>
          </cell>
        </row>
        <row r="6939">
          <cell r="B6939" t="str">
            <v>BB.16209</v>
          </cell>
          <cell r="C6939" t="str">
            <v>Laép ñaët ñöôøng oáng daãn xaêng daàu trong kho boïc 1 lôùp vaûi thuûy tinh ñeánta = 3+(-)05mm, ñoaïn oáng daøi 6m, Þoáng 273(7)mm</v>
          </cell>
          <cell r="D6939" t="str">
            <v>100m</v>
          </cell>
          <cell r="E6939">
            <v>1</v>
          </cell>
          <cell r="F6939">
            <v>55638600</v>
          </cell>
          <cell r="G6939">
            <v>6368470</v>
          </cell>
          <cell r="H6939">
            <v>850791</v>
          </cell>
        </row>
        <row r="6940">
          <cell r="B6940" t="str">
            <v>BB.16301</v>
          </cell>
          <cell r="C6940" t="str">
            <v>Laép ñaët ñöôøng oáng daãn xaêng daàu trong kho boïc 2 lôùp vaûi thuûy tinh ñeánta = 6+(-)05mm, ñoaïn oáng daøi 6m, Þoáng &lt;57mm</v>
          </cell>
          <cell r="D6940" t="str">
            <v>100m</v>
          </cell>
          <cell r="E6940">
            <v>1</v>
          </cell>
          <cell r="F6940">
            <v>6386130</v>
          </cell>
          <cell r="G6940">
            <v>2304510</v>
          </cell>
          <cell r="H6940">
            <v>16007</v>
          </cell>
        </row>
        <row r="6941">
          <cell r="B6941" t="str">
            <v>BB.16302</v>
          </cell>
          <cell r="C6941" t="str">
            <v>Laép ñaët ñöôøng oáng daãn xaêng daàu trong kho boïc 2 lôùp vaûi thuûy tinh ñeánta = 6+(-)05mm, ñoaïn oáng daøi 6m, Þoáng 67-89mm</v>
          </cell>
          <cell r="D6941" t="str">
            <v>100m</v>
          </cell>
          <cell r="E6941">
            <v>1</v>
          </cell>
          <cell r="F6941">
            <v>8359270</v>
          </cell>
          <cell r="G6941">
            <v>2859040</v>
          </cell>
          <cell r="H6941">
            <v>25612</v>
          </cell>
        </row>
        <row r="6942">
          <cell r="B6942" t="str">
            <v>BB.16303</v>
          </cell>
          <cell r="C6942" t="str">
            <v>Laép ñaët ñöôøng oáng daãn xaêng daàu trong kho boïc 2 lôùp vaûi thuûy tinh ñeánta = 6+(-)05mm, ñoaïn oáng daøi 6m, Þoáng 108(35)mm</v>
          </cell>
          <cell r="D6942" t="str">
            <v>100m</v>
          </cell>
          <cell r="E6942">
            <v>1</v>
          </cell>
          <cell r="F6942">
            <v>13634000</v>
          </cell>
          <cell r="G6942">
            <v>3390510</v>
          </cell>
          <cell r="H6942">
            <v>30948</v>
          </cell>
        </row>
        <row r="6943">
          <cell r="B6943" t="str">
            <v>BB.16304</v>
          </cell>
          <cell r="C6943" t="str">
            <v>Laép ñaët ñöôøng oáng daãn xaêng daàu trong kho boïc 2 lôùp vaûi thuûy tinh ñeánta = 6+(-)05mm, ñoaïn oáng daøi 6m, Þoáng 108(4)mm</v>
          </cell>
          <cell r="D6943" t="str">
            <v>100m</v>
          </cell>
          <cell r="E6943">
            <v>1</v>
          </cell>
          <cell r="F6943">
            <v>15073400</v>
          </cell>
          <cell r="G6943">
            <v>3617000</v>
          </cell>
          <cell r="H6943">
            <v>35216</v>
          </cell>
        </row>
        <row r="6944">
          <cell r="B6944" t="str">
            <v>BB.16305</v>
          </cell>
          <cell r="C6944" t="str">
            <v>Laép ñaët ñöôøng oáng daãn xaêng daàu trong kho boïc 2 lôùp vaûi thuûy tinh ñeánta = 6+(-)05mm, ñoaïn oáng daøi 6m, \r\nÞoáng 159(5)mm</v>
          </cell>
          <cell r="D6944" t="str">
            <v>100m</v>
          </cell>
          <cell r="E6944">
            <v>1</v>
          </cell>
          <cell r="F6944">
            <v>26412200</v>
          </cell>
          <cell r="G6944">
            <v>4113010</v>
          </cell>
          <cell r="H6944">
            <v>564459</v>
          </cell>
        </row>
        <row r="6945">
          <cell r="B6945" t="str">
            <v>BB.16306</v>
          </cell>
          <cell r="C6945" t="str">
            <v>Laép ñaët ñöôøng oáng daãn xaêng daàu trong kho boïc 2 lôùp vaûi thuûy tinh ñeánta = 6+(-)05mm, ñoaïn oáng daøi 6m, Þoáng 159(63)mm</v>
          </cell>
          <cell r="D6945" t="str">
            <v>100m</v>
          </cell>
          <cell r="E6945">
            <v>1</v>
          </cell>
          <cell r="F6945">
            <v>30406300</v>
          </cell>
          <cell r="G6945">
            <v>4587420</v>
          </cell>
          <cell r="H6945">
            <v>594339</v>
          </cell>
        </row>
        <row r="6946">
          <cell r="B6946" t="str">
            <v>BB.16307</v>
          </cell>
          <cell r="C6946" t="str">
            <v>Laép ñaët ñöôøng oáng daãn xaêng daàu trong kho boïc 2 lôùp vaûi thuûy tinh ñeánta = 6+(-)05mm, ñoaïn oáng daøi 6m, Þoáng 219(7)mm</v>
          </cell>
          <cell r="D6946" t="str">
            <v>100m</v>
          </cell>
          <cell r="E6946">
            <v>1</v>
          </cell>
          <cell r="F6946">
            <v>47867500</v>
          </cell>
          <cell r="G6946">
            <v>5162650</v>
          </cell>
          <cell r="H6946">
            <v>812373</v>
          </cell>
        </row>
        <row r="6947">
          <cell r="B6947" t="str">
            <v>BB.16308</v>
          </cell>
          <cell r="C6947" t="str">
            <v>Laép ñaët ñöôøng oáng daãn xaêng daàu trong kho boïc 2 lôùp vaûi thuûy tinh ñeánta = 6+(-)05mm, ñoaïn oáng daøi 6m, Þoáng 219(9)mm</v>
          </cell>
          <cell r="D6947" t="str">
            <v>100m</v>
          </cell>
          <cell r="E6947">
            <v>1</v>
          </cell>
          <cell r="F6947">
            <v>58947200</v>
          </cell>
          <cell r="G6947">
            <v>5809890</v>
          </cell>
          <cell r="H6947">
            <v>871067</v>
          </cell>
        </row>
        <row r="6948">
          <cell r="B6948" t="str">
            <v>BB.16309</v>
          </cell>
          <cell r="C6948" t="str">
            <v>Laép ñaët ñöôøng oáng daãn xaêng daàu trong kho boïc 2 lôùp vaûi thuûy tinh ñeánta = 6+(-)05mm, ñoaïn oáng daøi 6m, Þoáng 273(7)mm</v>
          </cell>
          <cell r="D6948" t="str">
            <v>100m</v>
          </cell>
          <cell r="E6948">
            <v>1</v>
          </cell>
          <cell r="F6948">
            <v>60025800</v>
          </cell>
          <cell r="G6948">
            <v>6797410</v>
          </cell>
          <cell r="H6948">
            <v>850791</v>
          </cell>
        </row>
        <row r="6949">
          <cell r="B6949" t="str">
            <v>BB.16401</v>
          </cell>
          <cell r="C6949" t="str">
            <v>Laép ñaët ñöôøng oáng daãn xaêng daàu trong kho boïc 3 lôùp vaûi thuûy tinh ñeánta = 9+(-)05mm, ñoaïn oáng daøi 6m, Þoáng &lt;57mm</v>
          </cell>
          <cell r="D6949" t="str">
            <v>100m</v>
          </cell>
          <cell r="E6949">
            <v>1</v>
          </cell>
          <cell r="F6949">
            <v>7346770</v>
          </cell>
          <cell r="G6949">
            <v>2769020</v>
          </cell>
          <cell r="H6949">
            <v>16007</v>
          </cell>
        </row>
        <row r="6950">
          <cell r="B6950" t="str">
            <v>BB.16402</v>
          </cell>
          <cell r="C6950" t="str">
            <v>Laép ñaët ñöôøng oáng daãn xaêng daàu trong kho boïc 3 lôùp vaûi thuûy tinh ñeánta = 9+(-)05mm, ñoaïn oáng daøi 6m, Þoáng 67-89mm</v>
          </cell>
          <cell r="D6950" t="str">
            <v>100m</v>
          </cell>
          <cell r="E6950">
            <v>1</v>
          </cell>
          <cell r="F6950">
            <v>9830730</v>
          </cell>
          <cell r="G6950">
            <v>3431560</v>
          </cell>
          <cell r="H6950">
            <v>25612</v>
          </cell>
        </row>
        <row r="6951">
          <cell r="B6951" t="str">
            <v>BB.16403</v>
          </cell>
          <cell r="C6951" t="str">
            <v>Laép ñaët ñöôøng oáng daãn xaêng daàu trong kho boïc 3 lôùp vaûi thuûy tinh ñeánta = 9+(-)05mm, ñoaïn oáng daøi 6m, Þoáng 108(35)mm</v>
          </cell>
          <cell r="D6951" t="str">
            <v>100m</v>
          </cell>
          <cell r="E6951">
            <v>1</v>
          </cell>
          <cell r="F6951">
            <v>15408000</v>
          </cell>
          <cell r="G6951">
            <v>4068900</v>
          </cell>
          <cell r="H6951">
            <v>30948</v>
          </cell>
        </row>
        <row r="6952">
          <cell r="B6952" t="str">
            <v>BB.16404</v>
          </cell>
          <cell r="C6952" t="str">
            <v>Laép ñaët ñöôøng oáng daãn xaêng daàu trong kho boïc 3 lôùp vaûi thuûy tinh ñeánta = 9+(-)05mm, ñoaïn oáng daøi 6m, Þoáng 108(4)mm</v>
          </cell>
          <cell r="D6952" t="str">
            <v>100m</v>
          </cell>
          <cell r="E6952">
            <v>1</v>
          </cell>
          <cell r="F6952">
            <v>16847400</v>
          </cell>
          <cell r="G6952">
            <v>4339860</v>
          </cell>
          <cell r="H6952">
            <v>35216</v>
          </cell>
        </row>
        <row r="6953">
          <cell r="B6953" t="str">
            <v>BB.16405</v>
          </cell>
          <cell r="C6953" t="str">
            <v>Laép ñaët ñöôøng oáng daãn xaêng daàu trong kho boïc 3 lôùp vaûi thuûy tinh ñeánta = 9+(-)05mm, ñoaïn oáng daøi 6m, Þoáng 159(5)mm</v>
          </cell>
          <cell r="D6953" t="str">
            <v>100m</v>
          </cell>
          <cell r="E6953">
            <v>1</v>
          </cell>
          <cell r="F6953">
            <v>28999800</v>
          </cell>
          <cell r="G6953">
            <v>4887190</v>
          </cell>
          <cell r="H6953">
            <v>564459</v>
          </cell>
        </row>
        <row r="6954">
          <cell r="B6954" t="str">
            <v>BB.16406</v>
          </cell>
          <cell r="C6954" t="str">
            <v>Laép ñaët ñöôøng oáng daãn xaêng daàu trong kho boïc 3 lôùp vaûi thuûy tinh ñeánta = 9+(-)05mm, ñoaïn oáng daøi 6m, Þoáng 159(63)mm</v>
          </cell>
          <cell r="D6954" t="str">
            <v>100m</v>
          </cell>
          <cell r="E6954">
            <v>1</v>
          </cell>
          <cell r="F6954">
            <v>32993800</v>
          </cell>
          <cell r="G6954">
            <v>5449360</v>
          </cell>
          <cell r="H6954">
            <v>594339</v>
          </cell>
        </row>
        <row r="6955">
          <cell r="B6955" t="str">
            <v>BB.16407</v>
          </cell>
          <cell r="C6955" t="str">
            <v>Laép ñaët ñöôøng oáng daãn xaêng daàu trong kho boïc 3 lôùp vaûi thuûy tinh ñeánta = 9+(-)05mm, ñoaïn oáng daøi 6m, Þoáng 219(7)mm</v>
          </cell>
          <cell r="D6955" t="str">
            <v>100m</v>
          </cell>
          <cell r="E6955">
            <v>1</v>
          </cell>
          <cell r="F6955">
            <v>51412300</v>
          </cell>
          <cell r="G6955">
            <v>6196980</v>
          </cell>
          <cell r="H6955">
            <v>812373</v>
          </cell>
        </row>
        <row r="6956">
          <cell r="B6956" t="str">
            <v>BB.16408</v>
          </cell>
          <cell r="C6956" t="str">
            <v>Laép ñaët ñöôøng oáng daãn xaêng daàu trong kho boïc 3 lôùp vaûi thuûy tinh ñeánta = 9+(-)05mm, ñoaïn oáng daøi 6m, Þoáng 219(9)mm</v>
          </cell>
          <cell r="D6956" t="str">
            <v>100m</v>
          </cell>
          <cell r="E6956">
            <v>1</v>
          </cell>
          <cell r="F6956">
            <v>62491900</v>
          </cell>
          <cell r="G6956">
            <v>6972050</v>
          </cell>
          <cell r="H6956">
            <v>871067</v>
          </cell>
        </row>
        <row r="6957">
          <cell r="B6957" t="str">
            <v>BB.16409</v>
          </cell>
          <cell r="C6957" t="str">
            <v>Laép ñaët ñöôøng oáng daãn xaêng daàu trong kho boïc 3 lôùp vaûi thuûy tinh ñeánta = 9+(-)05mm, ñoaïn oáng daøi 6m, Þoáng 273(7)mm</v>
          </cell>
          <cell r="D6957" t="str">
            <v>100m</v>
          </cell>
          <cell r="E6957">
            <v>1</v>
          </cell>
          <cell r="F6957">
            <v>64432000</v>
          </cell>
          <cell r="G6957">
            <v>8155810</v>
          </cell>
          <cell r="H6957">
            <v>850791</v>
          </cell>
        </row>
        <row r="6958">
          <cell r="B6958" t="str">
            <v>BB.17101</v>
          </cell>
          <cell r="C6958" t="str">
            <v>Laép ñaët ñöôøng oáng daãn xaêng daàu qua soâng - hoà boïc 3 lôùp vaûi thuûy tinh ñeánta=9+(-)05 mm, ñoaïn oáng daøi 6m, Þoáng 108mm</v>
          </cell>
          <cell r="D6958" t="str">
            <v>100m</v>
          </cell>
          <cell r="E6958">
            <v>1</v>
          </cell>
          <cell r="F6958">
            <v>29374200</v>
          </cell>
          <cell r="G6958">
            <v>4565810</v>
          </cell>
          <cell r="H6958">
            <v>2827230</v>
          </cell>
        </row>
        <row r="6959">
          <cell r="B6959" t="str">
            <v>BB.17102</v>
          </cell>
          <cell r="C6959" t="str">
            <v>Laép ñaët ñöôøng oáng daãn xaêng daàu qua soâng - hoà boïc 3 lôùp vaûi thuûy tinh ñeánta=9+(-)05 mm, ñoaïn oáng daøi 6m, Þoáng 159(8)mm</v>
          </cell>
          <cell r="D6959" t="str">
            <v>100m</v>
          </cell>
          <cell r="E6959">
            <v>1</v>
          </cell>
          <cell r="F6959">
            <v>44319500</v>
          </cell>
          <cell r="G6959">
            <v>5221160</v>
          </cell>
          <cell r="H6959">
            <v>3190990</v>
          </cell>
        </row>
        <row r="6960">
          <cell r="B6960" t="str">
            <v>BB.17103</v>
          </cell>
          <cell r="C6960" t="str">
            <v>Laép ñaët ñöôøng oáng daãn xaêng daàu qua soâng - hoà boïc 3 lôùp vaûi thuûy tinh ñeánta=9+(-)05 mm, ñoaïn oáng daøi 6m, Þoáng 159(12)mm</v>
          </cell>
          <cell r="D6960" t="str">
            <v>100m</v>
          </cell>
          <cell r="E6960">
            <v>1</v>
          </cell>
          <cell r="F6960">
            <v>59457300</v>
          </cell>
          <cell r="G6960">
            <v>5819340</v>
          </cell>
          <cell r="H6960">
            <v>3287970</v>
          </cell>
        </row>
        <row r="6961">
          <cell r="B6961" t="str">
            <v>BB.17104</v>
          </cell>
          <cell r="C6961" t="str">
            <v>Laép ñaët ñöôøng oáng daãn xaêng daàu qua soâng - hoà boïc 3 lôùp vaûi thuûy tinh ñeánta=9+(-)05 mm, ñoaïn oáng daøi 6m, Þoáng 219(9)mm</v>
          </cell>
          <cell r="D6961" t="str">
            <v>100m</v>
          </cell>
          <cell r="E6961">
            <v>1</v>
          </cell>
          <cell r="F6961">
            <v>66866100</v>
          </cell>
          <cell r="G6961">
            <v>6583610</v>
          </cell>
          <cell r="H6961">
            <v>3900520</v>
          </cell>
        </row>
        <row r="6962">
          <cell r="B6962" t="str">
            <v>BB.17105</v>
          </cell>
          <cell r="C6962" t="str">
            <v>Laép ñaët ñöôøng oáng daãn xaêng daàu qua soâng - hoà boïc 3 lôùp vaûi thuûy tinh ñeánta=9+(-)05 mm, ñoaïn oáng daøi 6m, Þoáng 219(12)mm</v>
          </cell>
          <cell r="D6962" t="str">
            <v>100m</v>
          </cell>
          <cell r="E6962">
            <v>1</v>
          </cell>
          <cell r="F6962">
            <v>83107904</v>
          </cell>
          <cell r="G6962">
            <v>7406850</v>
          </cell>
          <cell r="H6962">
            <v>5115770</v>
          </cell>
        </row>
        <row r="6963">
          <cell r="B6963" t="str">
            <v>BB.17106</v>
          </cell>
          <cell r="C6963" t="str">
            <v>Laép ñaët ñöôøng oáng daãn xaêng daàu qua soâng - hoà boïc 3 lôùp vaûi thuûy tinh ñeánta=9+(-)05 mm, ñoaïn oáng daøi 6m, Þoáng 273(12)mm</v>
          </cell>
          <cell r="D6963" t="str">
            <v>100m</v>
          </cell>
          <cell r="E6963">
            <v>1</v>
          </cell>
          <cell r="F6963">
            <v>104282000</v>
          </cell>
          <cell r="G6963">
            <v>8814760</v>
          </cell>
          <cell r="H6963">
            <v>5232480</v>
          </cell>
        </row>
        <row r="6964">
          <cell r="B6964" t="str">
            <v>BB.17201</v>
          </cell>
          <cell r="C6964" t="str">
            <v>Laép ñaët ñöôøng oáng daãn xaêng daàu qua ñöôøng boä - ñöôøng saét boïc 3 lôùp vaûi thuûy tinh ñeánta=9+(-)05 mm, ñoaïn oáng daøi 6m, Þoáng 108(8)mm</v>
          </cell>
          <cell r="D6964" t="str">
            <v>100m</v>
          </cell>
          <cell r="E6964">
            <v>1</v>
          </cell>
          <cell r="F6964">
            <v>29744000</v>
          </cell>
          <cell r="G6964">
            <v>4684640</v>
          </cell>
          <cell r="H6964">
            <v>1583390</v>
          </cell>
        </row>
        <row r="6965">
          <cell r="B6965" t="str">
            <v>BB.17202</v>
          </cell>
          <cell r="C6965" t="str">
            <v>Laép ñaët ñöôøng oáng daãn xaêng daàu qua ñöôøng boä - ñöôøng saét boïc 3 lôùp vaûi thuûy tinh ñeánta=9+(-)05 mm, ñoaïn oáng daøi 6m, Þoáng 159(8)mm</v>
          </cell>
          <cell r="D6965" t="str">
            <v>100m</v>
          </cell>
          <cell r="E6965">
            <v>1</v>
          </cell>
          <cell r="F6965">
            <v>44332900</v>
          </cell>
          <cell r="G6965">
            <v>5408400</v>
          </cell>
          <cell r="H6965">
            <v>1911250</v>
          </cell>
        </row>
        <row r="6966">
          <cell r="B6966" t="str">
            <v>BB.17203</v>
          </cell>
          <cell r="C6966" t="str">
            <v>Laép ñaët ñöôøng oáng daãn xaêng daàu qua ñöôøng boä - ñöôøng saét boïc 3 lôùp vaûi thuûy tinh ñeánta=9+(-)05 mm, ñoaïn oáng daøi 6m, Þoáng 159(12)mm</v>
          </cell>
          <cell r="D6966" t="str">
            <v>100m</v>
          </cell>
          <cell r="E6966">
            <v>1</v>
          </cell>
          <cell r="F6966">
            <v>59470700</v>
          </cell>
          <cell r="G6966">
            <v>6031340</v>
          </cell>
          <cell r="H6966">
            <v>2008240</v>
          </cell>
        </row>
        <row r="6967">
          <cell r="B6967" t="str">
            <v>BB.17204</v>
          </cell>
          <cell r="C6967" t="str">
            <v>Laép ñaët ñöôøng oáng daãn xaêng daàu qua ñöôøng boä - ñöôøng saét boïc 3 lôùp vaûi thuûy tinh ñeánta=9+(-)05 mm, ñoaïn oáng daøi 6m, Þoáng 1219(9)mm</v>
          </cell>
          <cell r="D6967" t="str">
            <v>100m</v>
          </cell>
          <cell r="E6967">
            <v>1</v>
          </cell>
          <cell r="F6967">
            <v>66881400</v>
          </cell>
          <cell r="G6967">
            <v>6751500</v>
          </cell>
          <cell r="H6967">
            <v>2584890</v>
          </cell>
        </row>
        <row r="6968">
          <cell r="B6968" t="str">
            <v>BB.17205</v>
          </cell>
          <cell r="C6968" t="str">
            <v>Laép ñaët ñöôøng oáng daãn xaêng daàu qua ñöôøng boä - ñöôøng saét boïc 3 lôùp vaûi thuûy tinh ñeánta=9+(-)05 mm, ñoaïn oáng daøi 6m, Þoáng 219(12)mm</v>
          </cell>
          <cell r="D6968" t="str">
            <v>100m</v>
          </cell>
          <cell r="E6968">
            <v>1</v>
          </cell>
          <cell r="F6968">
            <v>83123104</v>
          </cell>
          <cell r="G6968">
            <v>7594090</v>
          </cell>
          <cell r="H6968">
            <v>2685110</v>
          </cell>
        </row>
        <row r="6969">
          <cell r="B6969" t="str">
            <v>BB.17206</v>
          </cell>
          <cell r="C6969" t="str">
            <v>Laép ñaët ñöôøng oáng daãn xaêng daàu qua ñöôøng boä - ñöôøng saét boïc 3 lôùp vaûi thuûy tinh ñeánta=9+(-)05 mm, ñoaïn oáng daøi 6m, Þoáng 273(12)mm</v>
          </cell>
          <cell r="D6969" t="str">
            <v>100m</v>
          </cell>
          <cell r="E6969">
            <v>1</v>
          </cell>
          <cell r="F6969">
            <v>104311000</v>
          </cell>
          <cell r="G6969">
            <v>9040260</v>
          </cell>
          <cell r="H6969">
            <v>2765930</v>
          </cell>
        </row>
        <row r="6970">
          <cell r="B6970" t="str">
            <v>BB.17301</v>
          </cell>
          <cell r="C6970" t="str">
            <v>Laép ñaët ñöôøng oáng loàng daãn xaêng daàu boïc 1 lôùp vaûi thuûy tinh ñeánta=3+(-)05 mm, Þoáng 219x7mm</v>
          </cell>
          <cell r="D6970" t="str">
            <v>100m</v>
          </cell>
          <cell r="E6970">
            <v>1</v>
          </cell>
          <cell r="F6970">
            <v>4235870</v>
          </cell>
          <cell r="G6970">
            <v>519866</v>
          </cell>
          <cell r="H6970">
            <v>841423</v>
          </cell>
        </row>
        <row r="6971">
          <cell r="B6971" t="str">
            <v>BB.17302</v>
          </cell>
          <cell r="C6971" t="str">
            <v>Laép ñaët ñöôøng oáng loàng daãn xaêng daàu boïc 1 lôùp vaûi thuûy tinh ñeánta=3+(-)05 mm, Þoáng 273x8mm</v>
          </cell>
          <cell r="D6971" t="str">
            <v>100m</v>
          </cell>
          <cell r="E6971">
            <v>1</v>
          </cell>
          <cell r="F6971">
            <v>6022650</v>
          </cell>
          <cell r="G6971">
            <v>619338</v>
          </cell>
          <cell r="H6971">
            <v>924191</v>
          </cell>
        </row>
        <row r="6972">
          <cell r="B6972" t="str">
            <v>BB.17303</v>
          </cell>
          <cell r="C6972" t="str">
            <v>Laép ñaët ñöôøng oáng loàng daãn xaêng daàu boïc 1 lôùp vaûi thuûy tinh ñeánta=3+(-)05 mm, Þoáng 235x8mm</v>
          </cell>
          <cell r="D6972" t="str">
            <v>100m</v>
          </cell>
          <cell r="E6972">
            <v>1</v>
          </cell>
          <cell r="F6972">
            <v>7196720</v>
          </cell>
          <cell r="G6972">
            <v>741765</v>
          </cell>
          <cell r="H6972">
            <v>977267</v>
          </cell>
        </row>
        <row r="6973">
          <cell r="B6973" t="str">
            <v>BB.17304</v>
          </cell>
          <cell r="C6973" t="str">
            <v>Laép ñaët ñöôøng oáng loàng daãn xaêng daàu boïc 1 lôùp vaûi thuûy tinh ñeánta=3+(-)05 mm, Þoáng 426mm</v>
          </cell>
          <cell r="D6973" t="str">
            <v>100m</v>
          </cell>
          <cell r="E6973">
            <v>1</v>
          </cell>
          <cell r="F6973">
            <v>11759900</v>
          </cell>
          <cell r="G6973">
            <v>828184</v>
          </cell>
          <cell r="H6973">
            <v>999347</v>
          </cell>
        </row>
        <row r="6974">
          <cell r="B6974" t="str">
            <v>BB.18101</v>
          </cell>
          <cell r="C6974" t="str">
            <v>Laép ñaët oáng ñoàng baèng phöông phaùp haøn - ñoaïn oáng daøi 2m, Þ64mm</v>
          </cell>
          <cell r="D6974" t="str">
            <v>100m</v>
          </cell>
          <cell r="E6974">
            <v>1</v>
          </cell>
          <cell r="F6974">
            <v>317572</v>
          </cell>
          <cell r="G6974">
            <v>565474</v>
          </cell>
          <cell r="H6974">
            <v>0</v>
          </cell>
        </row>
        <row r="6975">
          <cell r="B6975" t="str">
            <v>BB.18102</v>
          </cell>
          <cell r="C6975" t="str">
            <v>Laép ñaët oáng ñoàng baèng phöông phaùp haøn - ñoaïn oáng daøi 2m, Þ95mm</v>
          </cell>
          <cell r="D6975" t="str">
            <v>100m</v>
          </cell>
          <cell r="E6975">
            <v>1</v>
          </cell>
          <cell r="F6975">
            <v>461455</v>
          </cell>
          <cell r="G6975">
            <v>666003</v>
          </cell>
          <cell r="H6975">
            <v>0</v>
          </cell>
        </row>
        <row r="6976">
          <cell r="B6976" t="str">
            <v>BB.18103</v>
          </cell>
          <cell r="C6976" t="str">
            <v>Laép ñaët oáng ñoàng baèng phöông phaùp haøn - ñoaïn oáng daøi 2m, Þ127mm</v>
          </cell>
          <cell r="D6976" t="str">
            <v>100m</v>
          </cell>
          <cell r="E6976">
            <v>1</v>
          </cell>
          <cell r="F6976">
            <v>592092</v>
          </cell>
          <cell r="G6976">
            <v>701188</v>
          </cell>
          <cell r="H6976">
            <v>0</v>
          </cell>
        </row>
        <row r="6977">
          <cell r="B6977" t="str">
            <v>BB.18104</v>
          </cell>
          <cell r="C6977" t="str">
            <v>Laép ñaët oáng ñoàng baèng phöông phaùp haøn - ñoaïn oáng daøi 2m, Þ159mm</v>
          </cell>
          <cell r="D6977" t="str">
            <v>100m</v>
          </cell>
          <cell r="E6977">
            <v>1</v>
          </cell>
          <cell r="F6977">
            <v>734262</v>
          </cell>
          <cell r="G6977">
            <v>770302</v>
          </cell>
          <cell r="H6977">
            <v>0</v>
          </cell>
        </row>
        <row r="6978">
          <cell r="B6978" t="str">
            <v>BB.18105</v>
          </cell>
          <cell r="C6978" t="str">
            <v>Laép ñaët oáng ñoàng baèng phöông phaùp haøn - ñoaïn oáng daøi 2m, Þ191mm</v>
          </cell>
          <cell r="D6978" t="str">
            <v>100m</v>
          </cell>
          <cell r="E6978">
            <v>1</v>
          </cell>
          <cell r="F6978">
            <v>922230</v>
          </cell>
          <cell r="G6978">
            <v>929473</v>
          </cell>
          <cell r="H6978">
            <v>0</v>
          </cell>
        </row>
        <row r="6979">
          <cell r="B6979" t="str">
            <v>BB.18106</v>
          </cell>
          <cell r="C6979" t="str">
            <v>Laép ñaët oáng ñoàng baèng phöông phaùp haøn - ñoaïn oáng daøi 2m, Þ222mm</v>
          </cell>
          <cell r="D6979" t="str">
            <v>100m</v>
          </cell>
          <cell r="E6979">
            <v>1</v>
          </cell>
          <cell r="F6979">
            <v>1018500</v>
          </cell>
          <cell r="G6979">
            <v>966333</v>
          </cell>
          <cell r="H6979">
            <v>0</v>
          </cell>
        </row>
        <row r="6980">
          <cell r="B6980" t="str">
            <v>BB.18107</v>
          </cell>
          <cell r="C6980" t="str">
            <v>Laép ñaët oáng ñoàng baèng phöông phaùp haøn - ñoaïn oáng daøi 2m, Þ254mm</v>
          </cell>
          <cell r="D6980" t="str">
            <v>100m</v>
          </cell>
          <cell r="E6980">
            <v>1</v>
          </cell>
          <cell r="F6980">
            <v>1160900</v>
          </cell>
          <cell r="G6980">
            <v>995654</v>
          </cell>
          <cell r="H6980">
            <v>0</v>
          </cell>
        </row>
        <row r="6981">
          <cell r="B6981" t="str">
            <v>BB.18108</v>
          </cell>
          <cell r="C6981" t="str">
            <v>Laép ñaët oáng ñoàng baèng phöông phaùp haøn - ñoaïn oáng daøi 2m, Þ286mm</v>
          </cell>
          <cell r="D6981" t="str">
            <v>100m</v>
          </cell>
          <cell r="E6981">
            <v>1</v>
          </cell>
          <cell r="F6981">
            <v>1306950</v>
          </cell>
          <cell r="G6981">
            <v>1012410</v>
          </cell>
          <cell r="H6981">
            <v>0</v>
          </cell>
        </row>
        <row r="6982">
          <cell r="B6982" t="str">
            <v>BB.18109</v>
          </cell>
          <cell r="C6982" t="str">
            <v>Laép ñaët oáng ñoàng baèng phöông phaùp haøn - ñoaïn oáng daøi 2m, Þ318mm</v>
          </cell>
          <cell r="D6982" t="str">
            <v>100m</v>
          </cell>
          <cell r="E6982">
            <v>1</v>
          </cell>
          <cell r="F6982">
            <v>1399380</v>
          </cell>
          <cell r="G6982">
            <v>1035450</v>
          </cell>
          <cell r="H6982">
            <v>0</v>
          </cell>
        </row>
        <row r="6983">
          <cell r="B6983" t="str">
            <v>BB.18110</v>
          </cell>
          <cell r="C6983" t="str">
            <v>Laép ñaët oáng ñoàng baèng phöông phaùp haøn - ñoaïn oáng daøi 2m, Þ349mm</v>
          </cell>
          <cell r="D6983" t="str">
            <v>100m</v>
          </cell>
          <cell r="E6983">
            <v>1</v>
          </cell>
          <cell r="F6983">
            <v>1537670</v>
          </cell>
          <cell r="G6983">
            <v>928635</v>
          </cell>
          <cell r="H6983">
            <v>0</v>
          </cell>
        </row>
        <row r="6984">
          <cell r="B6984" t="str">
            <v>BB.18111</v>
          </cell>
          <cell r="C6984" t="str">
            <v>Laép ñaët oáng ñoàng baèng phöông phaùp haøn - ñoaïn oáng daøi 2m, Þ381mm</v>
          </cell>
          <cell r="D6984" t="str">
            <v>100m</v>
          </cell>
          <cell r="E6984">
            <v>1</v>
          </cell>
          <cell r="F6984">
            <v>1783440</v>
          </cell>
          <cell r="G6984">
            <v>956280</v>
          </cell>
          <cell r="H6984">
            <v>0</v>
          </cell>
        </row>
        <row r="6985">
          <cell r="B6985" t="str">
            <v>BB.18112</v>
          </cell>
          <cell r="C6985" t="str">
            <v>Laép ñaët oáng ñoàng baèng phöông phaùp haøn - ñoaïn oáng daøi 2m, Þ413mm</v>
          </cell>
          <cell r="D6985" t="str">
            <v>100m</v>
          </cell>
          <cell r="E6985">
            <v>1</v>
          </cell>
          <cell r="F6985">
            <v>1921630</v>
          </cell>
          <cell r="G6985">
            <v>972616</v>
          </cell>
          <cell r="H6985">
            <v>0</v>
          </cell>
        </row>
        <row r="6986">
          <cell r="B6986" t="str">
            <v>BB.18113</v>
          </cell>
          <cell r="C6986" t="str">
            <v>Laép ñaët oáng ñoàng baèng phöông phaùp haøn - ñoaïn oáng daøi 2m, Þ54mm</v>
          </cell>
          <cell r="D6986" t="str">
            <v>100m</v>
          </cell>
          <cell r="E6986">
            <v>1</v>
          </cell>
          <cell r="F6986">
            <v>2497800</v>
          </cell>
          <cell r="G6986">
            <v>1066860</v>
          </cell>
          <cell r="H6986">
            <v>0</v>
          </cell>
        </row>
        <row r="6987">
          <cell r="B6987" t="str">
            <v>BB.18114</v>
          </cell>
          <cell r="C6987" t="str">
            <v>Laép ñaët oáng ñoàng baèng phöông phaùp haøn - ñoaïn oáng daøi 2m, Þ667mm</v>
          </cell>
          <cell r="D6987" t="str">
            <v>100m</v>
          </cell>
          <cell r="E6987">
            <v>1</v>
          </cell>
          <cell r="F6987">
            <v>3073980</v>
          </cell>
          <cell r="G6987">
            <v>1144770</v>
          </cell>
          <cell r="H6987">
            <v>0</v>
          </cell>
        </row>
        <row r="6988">
          <cell r="B6988" t="str">
            <v>BB.19101</v>
          </cell>
          <cell r="C6988" t="str">
            <v>Laép ñaët oáng nhöïa mieäng baùt noái baèng phöông phaùp daùn keo, ñoaïn oáng daøi 6m, Þoáng 20mm</v>
          </cell>
          <cell r="D6988" t="str">
            <v>100m</v>
          </cell>
          <cell r="E6988">
            <v>1</v>
          </cell>
          <cell r="F6988">
            <v>436224</v>
          </cell>
          <cell r="G6988">
            <v>183465</v>
          </cell>
          <cell r="H6988">
            <v>0</v>
          </cell>
        </row>
        <row r="6989">
          <cell r="B6989" t="str">
            <v>BB.19102</v>
          </cell>
          <cell r="C6989" t="str">
            <v>Laép ñaët oáng nhöïa mieäng baùt noái baèng phöông phaùp daùn keo, ñoaïn oáng daøi 6m, Þoáng 25mm</v>
          </cell>
          <cell r="D6989" t="str">
            <v>100m</v>
          </cell>
          <cell r="E6989">
            <v>1</v>
          </cell>
          <cell r="F6989">
            <v>608601</v>
          </cell>
          <cell r="G6989">
            <v>214461</v>
          </cell>
          <cell r="H6989">
            <v>0</v>
          </cell>
        </row>
        <row r="6990">
          <cell r="B6990" t="str">
            <v>BB.19103</v>
          </cell>
          <cell r="C6990" t="str">
            <v>Laép ñaët oáng nhöïa mieäng baùt noái baèng phöông phaùp daùn keo, ñoaïn oáng daøi 6m, Þoáng 32mm</v>
          </cell>
          <cell r="D6990" t="str">
            <v>100m</v>
          </cell>
          <cell r="E6990">
            <v>1</v>
          </cell>
          <cell r="F6990">
            <v>760576</v>
          </cell>
          <cell r="G6990">
            <v>258024</v>
          </cell>
          <cell r="H6990">
            <v>0</v>
          </cell>
        </row>
        <row r="6991">
          <cell r="B6991" t="str">
            <v>BB.19104</v>
          </cell>
          <cell r="C6991" t="str">
            <v>laép ñaët oáng nhöïa mieäng baùt noái bfng phöông phaùp daùn keo, ñoaïn oáng daøi 6m, Þoáng 40mm</v>
          </cell>
          <cell r="D6991" t="str">
            <v>100m</v>
          </cell>
          <cell r="E6991">
            <v>1</v>
          </cell>
          <cell r="F6991">
            <v>902680</v>
          </cell>
          <cell r="G6991">
            <v>322111</v>
          </cell>
          <cell r="H6991">
            <v>0</v>
          </cell>
        </row>
        <row r="6992">
          <cell r="B6992" t="str">
            <v>BB.19105</v>
          </cell>
          <cell r="C6992" t="str">
            <v>Laép ñaët oáng nhöïa mieäng baùt noái baèng phöông phaùp daùn keo, ñoaïn oáng daøi 6m, Þoáng 50mm</v>
          </cell>
          <cell r="D6992" t="str">
            <v>100m</v>
          </cell>
          <cell r="E6992">
            <v>1</v>
          </cell>
          <cell r="F6992">
            <v>1136150</v>
          </cell>
          <cell r="G6992">
            <v>402953</v>
          </cell>
          <cell r="H6992">
            <v>0</v>
          </cell>
        </row>
        <row r="6993">
          <cell r="B6993" t="str">
            <v>BB.19106</v>
          </cell>
          <cell r="C6993" t="str">
            <v>Laép ñaët oáng nhöïa mieäng baùt noái baèng phöông phaùp daùn keo, ñoaïn oáng daøi 6m, Þoáng 60mm</v>
          </cell>
          <cell r="D6993" t="str">
            <v>100m</v>
          </cell>
          <cell r="E6993">
            <v>1</v>
          </cell>
          <cell r="F6993">
            <v>1420960</v>
          </cell>
          <cell r="G6993">
            <v>439814</v>
          </cell>
          <cell r="H6993">
            <v>0</v>
          </cell>
        </row>
        <row r="6994">
          <cell r="B6994" t="str">
            <v>BB.19107</v>
          </cell>
          <cell r="C6994" t="str">
            <v>Laép ñaët oáng nhöïa mieäng baùt noái baèng phöông phaùp daùn keo, ñoaïn oáng daøi 6m, Þoáng 89mm</v>
          </cell>
          <cell r="D6994" t="str">
            <v>100m</v>
          </cell>
          <cell r="E6994">
            <v>1</v>
          </cell>
          <cell r="F6994">
            <v>3683590</v>
          </cell>
          <cell r="G6994">
            <v>464527</v>
          </cell>
          <cell r="H6994">
            <v>0</v>
          </cell>
        </row>
        <row r="6995">
          <cell r="B6995" t="str">
            <v>BB.19108</v>
          </cell>
          <cell r="C6995" t="str">
            <v>Laép ñaët oáng nhöïa mieäng baùt noái baèng phöông phaùp daùn keo, ñoaïn oáng daøi 6m, Þoáng 100mm</v>
          </cell>
          <cell r="D6995" t="str">
            <v>100m</v>
          </cell>
          <cell r="E6995">
            <v>1</v>
          </cell>
          <cell r="F6995">
            <v>4302550</v>
          </cell>
          <cell r="G6995">
            <v>565893</v>
          </cell>
          <cell r="H6995">
            <v>0</v>
          </cell>
        </row>
        <row r="6996">
          <cell r="B6996" t="str">
            <v>BB.19109</v>
          </cell>
          <cell r="C6996" t="str">
            <v>Laép ñaët oáng nhöïa mieäng baùt noái baèng phöông phaùp daùn keo, ñoaïn oáng daøi 6m, Þoáng 125mm</v>
          </cell>
          <cell r="D6996" t="str">
            <v>100m</v>
          </cell>
          <cell r="E6996">
            <v>1</v>
          </cell>
          <cell r="F6996">
            <v>5182080</v>
          </cell>
          <cell r="G6996">
            <v>614901</v>
          </cell>
          <cell r="H6996">
            <v>0</v>
          </cell>
        </row>
        <row r="6997">
          <cell r="B6997" t="str">
            <v>BB.19110</v>
          </cell>
          <cell r="C6997" t="str">
            <v>Laép ñaët oáng nhöïa mieäng baùt noái baèng phöông phaùp daùn keo, ñoaïn oáng daøi 6m, Þoáng 150mm</v>
          </cell>
          <cell r="D6997" t="str">
            <v>100m</v>
          </cell>
          <cell r="E6997">
            <v>1</v>
          </cell>
          <cell r="F6997">
            <v>7213940</v>
          </cell>
          <cell r="G6997">
            <v>663909</v>
          </cell>
          <cell r="H6997">
            <v>0</v>
          </cell>
        </row>
        <row r="6998">
          <cell r="B6998" t="str">
            <v>BB.19111</v>
          </cell>
          <cell r="C6998" t="str">
            <v>Laép ñaët oáng nhöïa mieäng baùt noái baèng phöông phaùp daùn keo, ñoaïn oáng daøi 6m, Þoáng 200mm</v>
          </cell>
          <cell r="D6998" t="str">
            <v>100m</v>
          </cell>
          <cell r="E6998">
            <v>1</v>
          </cell>
          <cell r="F6998">
            <v>11299000</v>
          </cell>
          <cell r="G6998">
            <v>836065</v>
          </cell>
          <cell r="H6998">
            <v>0</v>
          </cell>
        </row>
        <row r="6999">
          <cell r="B6999" t="str">
            <v>BB.19112</v>
          </cell>
          <cell r="C6999" t="str">
            <v>Laép ñaët oáng nhöïa mieäng baùt noái baèng phöông phaùp daùn keo, ñoaïn oáng daøi 6m, Þoáng 250mm</v>
          </cell>
          <cell r="D6999" t="str">
            <v>100m</v>
          </cell>
          <cell r="E6999">
            <v>1</v>
          </cell>
          <cell r="F6999">
            <v>22749400</v>
          </cell>
          <cell r="G6999">
            <v>940363</v>
          </cell>
          <cell r="H6999">
            <v>0</v>
          </cell>
        </row>
        <row r="7000">
          <cell r="B7000" t="str">
            <v>BB.19113</v>
          </cell>
          <cell r="C7000" t="str">
            <v>Laép ñaët oáng nhöïa mieäng baùt noái baèng phöông phaùp daùn keo, ñoaïn oáng daøi 6m, Þoáng 300mm</v>
          </cell>
          <cell r="D7000" t="str">
            <v>100m</v>
          </cell>
          <cell r="E7000">
            <v>1</v>
          </cell>
          <cell r="F7000">
            <v>27299200</v>
          </cell>
          <cell r="G7000">
            <v>1128440</v>
          </cell>
          <cell r="H7000">
            <v>0</v>
          </cell>
        </row>
        <row r="7001">
          <cell r="B7001" t="str">
            <v>BB.19201</v>
          </cell>
          <cell r="C7001" t="str">
            <v>Laép ñaët oáng nhöïa pvc noái baèng phöông phaùp haøn, ñoaïn oáng daøi 6m, Þoáng 100mm</v>
          </cell>
          <cell r="D7001" t="str">
            <v>100m</v>
          </cell>
          <cell r="E7001">
            <v>1</v>
          </cell>
          <cell r="F7001">
            <v>4449600</v>
          </cell>
          <cell r="G7001">
            <v>584743</v>
          </cell>
          <cell r="H7001">
            <v>0</v>
          </cell>
        </row>
        <row r="7002">
          <cell r="B7002" t="str">
            <v>BB.19202</v>
          </cell>
          <cell r="C7002" t="str">
            <v>Laép ñaët oáng nhöïa pvc noái baèng phöông phaùp haøn, ñoaïn oáng daøi 6m, Þoáng 150mm</v>
          </cell>
          <cell r="D7002" t="str">
            <v>100m</v>
          </cell>
          <cell r="E7002">
            <v>1</v>
          </cell>
          <cell r="F7002">
            <v>7470500</v>
          </cell>
          <cell r="G7002">
            <v>613645</v>
          </cell>
          <cell r="H7002">
            <v>0</v>
          </cell>
        </row>
        <row r="7003">
          <cell r="B7003" t="str">
            <v>BB.19203</v>
          </cell>
          <cell r="C7003" t="str">
            <v>Laép ñaët oáng nhöïa pvc noái baèng phöông phaùp haøn, ñoaïn oáng daøi 6m, Þoáng 200mm</v>
          </cell>
          <cell r="D7003" t="str">
            <v>100m</v>
          </cell>
          <cell r="E7003">
            <v>1</v>
          </cell>
          <cell r="F7003">
            <v>11660800</v>
          </cell>
          <cell r="G7003">
            <v>818472</v>
          </cell>
          <cell r="H7003">
            <v>0</v>
          </cell>
        </row>
        <row r="7004">
          <cell r="B7004" t="str">
            <v>BB.19204</v>
          </cell>
          <cell r="C7004" t="str">
            <v>Laép ñaët oáng nhöïa pvc noái baèng phöông phaùp haøn, ñoaïn oáng daøi 6m, Þoáng 250mm</v>
          </cell>
          <cell r="D7004" t="str">
            <v>100m</v>
          </cell>
          <cell r="E7004">
            <v>1</v>
          </cell>
          <cell r="F7004">
            <v>23246600</v>
          </cell>
          <cell r="G7004">
            <v>1023300</v>
          </cell>
          <cell r="H7004">
            <v>0</v>
          </cell>
        </row>
        <row r="7005">
          <cell r="B7005" t="str">
            <v>BB.19205</v>
          </cell>
          <cell r="C7005" t="str">
            <v>Laép ñaët oáng nhöïa pvc mieäng baùt baèng phöông phaùp noái gioaêng ñoaïn oáng daøi m, Þoáng 300mm</v>
          </cell>
          <cell r="D7005" t="str">
            <v>100m</v>
          </cell>
          <cell r="E7005">
            <v>1</v>
          </cell>
          <cell r="F7005">
            <v>27937300</v>
          </cell>
          <cell r="G7005">
            <v>1229800</v>
          </cell>
          <cell r="H7005">
            <v>0</v>
          </cell>
        </row>
        <row r="7006">
          <cell r="B7006" t="str">
            <v>BB.19301</v>
          </cell>
          <cell r="C7006" t="str">
            <v>Laép ñaët oáng nhöïa pvc noái baèng phöông phaùp haøn, ñoaïn oáng daøi 6m, Þoáng 20mm</v>
          </cell>
          <cell r="D7006" t="str">
            <v>100m</v>
          </cell>
          <cell r="E7006">
            <v>1</v>
          </cell>
          <cell r="F7006">
            <v>323232</v>
          </cell>
          <cell r="G7006">
            <v>578041</v>
          </cell>
          <cell r="H7006">
            <v>24394</v>
          </cell>
        </row>
        <row r="7007">
          <cell r="B7007" t="str">
            <v>BB.19302</v>
          </cell>
          <cell r="C7007" t="str">
            <v>Laép ñaët oáng nhöïa pvc noái baèng phöông phaùp haøn, ñoaïn oáng daøi 6m, Þoáng 25mm</v>
          </cell>
          <cell r="D7007" t="str">
            <v>100m</v>
          </cell>
          <cell r="E7007">
            <v>1</v>
          </cell>
          <cell r="F7007">
            <v>434343</v>
          </cell>
          <cell r="G7007">
            <v>628305</v>
          </cell>
          <cell r="H7007">
            <v>27647</v>
          </cell>
        </row>
        <row r="7008">
          <cell r="B7008" t="str">
            <v>BB.19303</v>
          </cell>
          <cell r="C7008" t="str">
            <v>Laép ñaët oáng nhöïa pvc noái baèng phöông phaùp haøn, ñoaïn oáng daøi 6m, Þoáng 32mm</v>
          </cell>
          <cell r="D7008" t="str">
            <v>100m</v>
          </cell>
          <cell r="E7008">
            <v>1</v>
          </cell>
          <cell r="F7008">
            <v>636364</v>
          </cell>
          <cell r="G7008">
            <v>653437</v>
          </cell>
          <cell r="H7008">
            <v>35778</v>
          </cell>
        </row>
        <row r="7009">
          <cell r="B7009" t="str">
            <v>BB.19304</v>
          </cell>
          <cell r="C7009" t="str">
            <v>Laép ñaët oáng nhöïa pvc noái baèng phöông phaùp haøn, ñoaïn oáng daøi 6m, Þoáng 40mm</v>
          </cell>
          <cell r="D7009" t="str">
            <v>100m</v>
          </cell>
          <cell r="E7009">
            <v>1</v>
          </cell>
          <cell r="F7009">
            <v>818182</v>
          </cell>
          <cell r="G7009">
            <v>729672</v>
          </cell>
          <cell r="H7009">
            <v>40657</v>
          </cell>
        </row>
        <row r="7010">
          <cell r="B7010" t="str">
            <v>BB.19305</v>
          </cell>
          <cell r="C7010" t="str">
            <v>Laép ñaët oáng nhöïa pvc noái baèng phöông phaùp haøn, ñoaïn oáng daøi 6m, Þoáng 50mm</v>
          </cell>
          <cell r="D7010" t="str">
            <v>100m</v>
          </cell>
          <cell r="E7010">
            <v>1</v>
          </cell>
          <cell r="F7010">
            <v>1070710</v>
          </cell>
          <cell r="G7010">
            <v>767370</v>
          </cell>
          <cell r="H7010">
            <v>47162</v>
          </cell>
        </row>
        <row r="7011">
          <cell r="B7011" t="str">
            <v>BB.19306</v>
          </cell>
          <cell r="C7011" t="str">
            <v>Laép ñaët oáng nhöïa pvc noái baèng phöông phaùp haøn, ñoaïn oáng daøi 6m, Þoáng 60mm</v>
          </cell>
          <cell r="D7011" t="str">
            <v>100m</v>
          </cell>
          <cell r="E7011">
            <v>1</v>
          </cell>
          <cell r="F7011">
            <v>1545460</v>
          </cell>
          <cell r="G7011">
            <v>831876</v>
          </cell>
          <cell r="H7011">
            <v>58546</v>
          </cell>
        </row>
        <row r="7012">
          <cell r="B7012" t="str">
            <v>BB.19307</v>
          </cell>
          <cell r="C7012" t="str">
            <v>Laép ñaët oáng nhöïa pvc noái baèng phöông phaùp haøn, ñoaïn oáng daøi 6m, Þoáng 75mm</v>
          </cell>
          <cell r="D7012" t="str">
            <v>100m</v>
          </cell>
          <cell r="E7012">
            <v>1</v>
          </cell>
          <cell r="F7012">
            <v>1955560</v>
          </cell>
          <cell r="G7012">
            <v>844442</v>
          </cell>
          <cell r="H7012">
            <v>65051</v>
          </cell>
        </row>
        <row r="7013">
          <cell r="B7013" t="str">
            <v>BB.19308</v>
          </cell>
          <cell r="C7013" t="str">
            <v>Laép ñaët oáng nhöïa pvc noái baèng phöông phaùp haøn, ñoaïn oáng daøi 6m, Þoáng 80mm</v>
          </cell>
          <cell r="D7013" t="str">
            <v>100m</v>
          </cell>
          <cell r="E7013">
            <v>1</v>
          </cell>
          <cell r="F7013">
            <v>2085860</v>
          </cell>
          <cell r="G7013">
            <v>894706</v>
          </cell>
          <cell r="H7013">
            <v>73182</v>
          </cell>
        </row>
        <row r="7014">
          <cell r="B7014" t="str">
            <v>BB.19309</v>
          </cell>
          <cell r="C7014" t="str">
            <v>Laép ñaët oáng nhöïa pvc noái baèng phöông phaùp haøn, ñoaïn oáng daøi 6m, Þoáng 100mm</v>
          </cell>
          <cell r="D7014" t="str">
            <v>100m</v>
          </cell>
          <cell r="E7014">
            <v>1</v>
          </cell>
          <cell r="F7014">
            <v>3575760</v>
          </cell>
          <cell r="G7014">
            <v>1076500</v>
          </cell>
          <cell r="H7014">
            <v>94324</v>
          </cell>
        </row>
        <row r="7015">
          <cell r="B7015" t="str">
            <v>BB.19310</v>
          </cell>
          <cell r="C7015" t="str">
            <v>Laép ñaët oáng nhöïa pvc noái baèng phöông phaùp haøn, ñoaïn oáng daøi 6m, Þoáng 125mm</v>
          </cell>
          <cell r="D7015" t="str">
            <v>100m</v>
          </cell>
          <cell r="E7015">
            <v>1</v>
          </cell>
          <cell r="F7015">
            <v>4469700</v>
          </cell>
          <cell r="G7015">
            <v>1130950</v>
          </cell>
          <cell r="H7015">
            <v>118718</v>
          </cell>
        </row>
        <row r="7016">
          <cell r="B7016" t="str">
            <v>BB.19311</v>
          </cell>
          <cell r="C7016" t="str">
            <v>Laép ñaët oáng nhöïa pvc noái baèng phöông phaùp haøn, ñoaïn oáng daøi 6m, Þoáng 150mm</v>
          </cell>
          <cell r="D7016" t="str">
            <v>100m</v>
          </cell>
          <cell r="E7016">
            <v>1</v>
          </cell>
          <cell r="F7016">
            <v>5363640</v>
          </cell>
          <cell r="G7016">
            <v>1283840</v>
          </cell>
          <cell r="H7016">
            <v>134980</v>
          </cell>
        </row>
        <row r="7017">
          <cell r="B7017" t="str">
            <v>BB.19312</v>
          </cell>
          <cell r="C7017" t="str">
            <v>Laép ñaët oáng nhöïa pvc noái baèng phöông phaùp haøn, ñoaïn oáng daøi 6m, Þoáng 200mm</v>
          </cell>
          <cell r="D7017" t="str">
            <v>100m</v>
          </cell>
          <cell r="E7017">
            <v>1</v>
          </cell>
          <cell r="F7017">
            <v>10393900</v>
          </cell>
          <cell r="G7017">
            <v>1412430</v>
          </cell>
          <cell r="H7017">
            <v>157748</v>
          </cell>
        </row>
        <row r="7018">
          <cell r="B7018" t="str">
            <v>BB.19313</v>
          </cell>
          <cell r="C7018" t="str">
            <v>Laép ñaët oáng nhöïa pvc noái baèng phöông phaùp haøn, ñoaïn oáng daøi 6m, Þoáng 250mm</v>
          </cell>
          <cell r="D7018" t="str">
            <v>100m</v>
          </cell>
          <cell r="E7018">
            <v>1</v>
          </cell>
          <cell r="F7018">
            <v>12989900</v>
          </cell>
          <cell r="G7018">
            <v>1589190</v>
          </cell>
          <cell r="H7018">
            <v>195152</v>
          </cell>
        </row>
        <row r="7019">
          <cell r="B7019" t="str">
            <v>BB.19401</v>
          </cell>
          <cell r="C7019" t="str">
            <v>Laép ñaët oáng nhöïa noái baèng phöông phaùp maêng soâng, ñoaïn oáng daøi 8m, Þoáng 15mm</v>
          </cell>
          <cell r="D7019" t="str">
            <v>100m</v>
          </cell>
          <cell r="E7019">
            <v>1</v>
          </cell>
          <cell r="F7019">
            <v>272565</v>
          </cell>
          <cell r="G7019">
            <v>418870</v>
          </cell>
          <cell r="H7019">
            <v>0</v>
          </cell>
        </row>
        <row r="7020">
          <cell r="B7020" t="str">
            <v>BB.19402</v>
          </cell>
          <cell r="C7020" t="str">
            <v>Laép ñaët oáng nhöïa noái baèng phöông phaùp maêng soâng, ñoaïn oáng daøi 8m, Þoáng 20mm</v>
          </cell>
          <cell r="D7020" t="str">
            <v>100m</v>
          </cell>
          <cell r="E7020">
            <v>1</v>
          </cell>
          <cell r="F7020">
            <v>335854</v>
          </cell>
          <cell r="G7020">
            <v>439814</v>
          </cell>
          <cell r="H7020">
            <v>0</v>
          </cell>
        </row>
        <row r="7021">
          <cell r="B7021" t="str">
            <v>BB.19403</v>
          </cell>
          <cell r="C7021" t="str">
            <v>Laép ñaët oáng nhöïa noái baèng phöông phaùp maêng soâng, ñoaïn oáng daøi 8m, Þoáng 25mm</v>
          </cell>
          <cell r="D7021" t="str">
            <v>100m</v>
          </cell>
          <cell r="E7021">
            <v>1</v>
          </cell>
          <cell r="F7021">
            <v>449339</v>
          </cell>
          <cell r="G7021">
            <v>448191</v>
          </cell>
          <cell r="H7021">
            <v>0</v>
          </cell>
        </row>
        <row r="7022">
          <cell r="B7022" t="str">
            <v>BB.19404</v>
          </cell>
          <cell r="C7022" t="str">
            <v>Laép ñaët oáng nhöïa noái baèng phöông phaùp maêng soâng, ñoaïn oáng daøi 8m, Þoáng 32mm</v>
          </cell>
          <cell r="D7022" t="str">
            <v>100m</v>
          </cell>
          <cell r="E7022">
            <v>1</v>
          </cell>
          <cell r="F7022">
            <v>655558</v>
          </cell>
          <cell r="G7022">
            <v>460757</v>
          </cell>
          <cell r="H7022">
            <v>0</v>
          </cell>
        </row>
        <row r="7023">
          <cell r="B7023" t="str">
            <v>BB.19405</v>
          </cell>
          <cell r="C7023" t="str">
            <v>Laép ñaët oáng nhöïa noái baèng phöông phaùp maêng soâng, ñoaïn oáng daøi 8m, Þoáng 40mm</v>
          </cell>
          <cell r="D7023" t="str">
            <v>100m</v>
          </cell>
          <cell r="E7023">
            <v>1</v>
          </cell>
          <cell r="F7023">
            <v>841622</v>
          </cell>
          <cell r="G7023">
            <v>578041</v>
          </cell>
          <cell r="H7023">
            <v>0</v>
          </cell>
        </row>
        <row r="7024">
          <cell r="B7024" t="str">
            <v>BB.19406</v>
          </cell>
          <cell r="C7024" t="str">
            <v>Laép ñaët oáng nhöïa noái baèng phöông phaùp maêng soâng, ñoaïn oáng daøi 8m, Þoáng 50mm</v>
          </cell>
          <cell r="D7024" t="str">
            <v>100m</v>
          </cell>
          <cell r="E7024">
            <v>1</v>
          </cell>
          <cell r="F7024">
            <v>1097650</v>
          </cell>
          <cell r="G7024">
            <v>586418</v>
          </cell>
          <cell r="H7024">
            <v>0</v>
          </cell>
        </row>
        <row r="7025">
          <cell r="B7025" t="str">
            <v>BB.19407</v>
          </cell>
          <cell r="C7025" t="str">
            <v>Laép ñaët oáng nhöïa noái baèng phöông phaùp maêng soâng, ñoaïn oáng daøi 8m, Þoáng 67mm</v>
          </cell>
          <cell r="D7025" t="str">
            <v>100m</v>
          </cell>
          <cell r="E7025">
            <v>1</v>
          </cell>
          <cell r="F7025">
            <v>1574940</v>
          </cell>
          <cell r="G7025">
            <v>628724</v>
          </cell>
          <cell r="H7025">
            <v>0</v>
          </cell>
        </row>
        <row r="7026">
          <cell r="B7026" t="str">
            <v>BB.19408</v>
          </cell>
          <cell r="C7026" t="str">
            <v>Laép ñaët oáng nhöïa noái baèng phöông phaùp maêng soâng, ñoaïn oáng daøi 8m, Þoáng 76mm</v>
          </cell>
          <cell r="D7026" t="str">
            <v>100m</v>
          </cell>
          <cell r="E7026">
            <v>1</v>
          </cell>
          <cell r="F7026">
            <v>2009980</v>
          </cell>
          <cell r="G7026">
            <v>712917</v>
          </cell>
          <cell r="H7026">
            <v>0</v>
          </cell>
        </row>
        <row r="7027">
          <cell r="B7027" t="str">
            <v>BB.19409</v>
          </cell>
          <cell r="C7027" t="str">
            <v>Laép ñaët oáng nhöïa noái baèng phöông phaùp maêng soâng, ñoaïn oáng daøi 8m, Þoáng 89mm</v>
          </cell>
          <cell r="D7027" t="str">
            <v>100m</v>
          </cell>
          <cell r="E7027">
            <v>1</v>
          </cell>
          <cell r="F7027">
            <v>2158110</v>
          </cell>
          <cell r="G7027">
            <v>835227</v>
          </cell>
          <cell r="H7027">
            <v>0</v>
          </cell>
        </row>
        <row r="7028">
          <cell r="B7028" t="str">
            <v>BB.19410</v>
          </cell>
          <cell r="C7028" t="str">
            <v>Laép ñaët oáng nhöïa noái baèng phöông phaùp maêng soâng, ñoaïn oáng daøi 8m, Þoáng 100mm</v>
          </cell>
          <cell r="D7028" t="str">
            <v>100m</v>
          </cell>
          <cell r="E7028">
            <v>1</v>
          </cell>
          <cell r="F7028">
            <v>3726030</v>
          </cell>
          <cell r="G7028">
            <v>891355</v>
          </cell>
          <cell r="H7028">
            <v>0</v>
          </cell>
        </row>
        <row r="7029">
          <cell r="B7029" t="str">
            <v>BB.19411</v>
          </cell>
          <cell r="C7029" t="str">
            <v>Laép ñaët oáng nhöïa noái baèng phöông phaùp maêng soâng, ñoaïn oáng daøi 8m, Þoáng 110mm</v>
          </cell>
          <cell r="D7029" t="str">
            <v>100m</v>
          </cell>
          <cell r="E7029">
            <v>1</v>
          </cell>
          <cell r="F7029">
            <v>4640650</v>
          </cell>
          <cell r="G7029">
            <v>980575</v>
          </cell>
          <cell r="H7029">
            <v>0</v>
          </cell>
        </row>
        <row r="7030">
          <cell r="B7030" t="str">
            <v>BB.19412</v>
          </cell>
          <cell r="C7030" t="str">
            <v>Laép ñaët oáng nhöïa noái baèng phöông phaùp maêng soâng, ñoaïn oáng daøi 8m, Þoáng 150mm</v>
          </cell>
          <cell r="D7030" t="str">
            <v>100m</v>
          </cell>
          <cell r="E7030">
            <v>1</v>
          </cell>
          <cell r="F7030">
            <v>5655060</v>
          </cell>
          <cell r="G7030">
            <v>1203410</v>
          </cell>
          <cell r="H7030">
            <v>0</v>
          </cell>
        </row>
        <row r="7031">
          <cell r="B7031" t="str">
            <v>BB.19413</v>
          </cell>
          <cell r="C7031" t="str">
            <v>Laép ñaët oáng nhöïa noái baèng phöông phaùp maêng soâng, ñoaïn oáng daøi 8m, Þoáng 200mm</v>
          </cell>
          <cell r="D7031" t="str">
            <v>100m</v>
          </cell>
          <cell r="E7031">
            <v>1</v>
          </cell>
          <cell r="F7031">
            <v>10966500</v>
          </cell>
          <cell r="G7031">
            <v>1604690</v>
          </cell>
          <cell r="H7031">
            <v>0</v>
          </cell>
        </row>
        <row r="7032">
          <cell r="B7032" t="str">
            <v>BB.19414</v>
          </cell>
          <cell r="C7032" t="str">
            <v>Laép ñaët oáng nhöïa noái baèng phöông phaùp maêng soâng, ñoaïn oáng daøi 8m, Þoáng 250mm</v>
          </cell>
          <cell r="D7032" t="str">
            <v>100m</v>
          </cell>
          <cell r="E7032">
            <v>1</v>
          </cell>
          <cell r="F7032">
            <v>13705600</v>
          </cell>
          <cell r="G7032">
            <v>2005970</v>
          </cell>
          <cell r="H7032">
            <v>0</v>
          </cell>
        </row>
        <row r="7033">
          <cell r="B7033" t="str">
            <v>BB.19501</v>
          </cell>
          <cell r="C7033" t="str">
            <v>Laép ñaët oáng nhöïa gaân xoaén HDPE 1 lôùp coù ñaàu noái gai, ñoaïn oáng daøi 5m, Þoáng 100mm</v>
          </cell>
          <cell r="D7033" t="str">
            <v>100m</v>
          </cell>
          <cell r="E7033">
            <v>1</v>
          </cell>
          <cell r="F7033">
            <v>3544850</v>
          </cell>
          <cell r="G7033">
            <v>62831</v>
          </cell>
          <cell r="H7033">
            <v>0</v>
          </cell>
        </row>
        <row r="7034">
          <cell r="B7034" t="str">
            <v>BB.19502</v>
          </cell>
          <cell r="C7034" t="str">
            <v>Laép ñaët oáng nhöïa gaân xoaén HDPE 1 lôùp coù ñaàu noái gai, ñoaïn oáng daøi 5m, Þoáng 150mm</v>
          </cell>
          <cell r="D7034" t="str">
            <v>100m</v>
          </cell>
          <cell r="E7034">
            <v>1</v>
          </cell>
          <cell r="F7034">
            <v>5745070</v>
          </cell>
          <cell r="G7034">
            <v>68276</v>
          </cell>
          <cell r="H7034">
            <v>0</v>
          </cell>
        </row>
        <row r="7035">
          <cell r="B7035" t="str">
            <v>BB.19503</v>
          </cell>
          <cell r="C7035" t="str">
            <v>Laép ñaët oáng nhöïa gaân xoaén HDPE 1 lôùp coù ñaàu noái gai, ñoaïn oáng daøi 5m, Þoáng 200mm</v>
          </cell>
          <cell r="D7035" t="str">
            <v>100m</v>
          </cell>
          <cell r="E7035">
            <v>1</v>
          </cell>
          <cell r="F7035">
            <v>9653970</v>
          </cell>
          <cell r="G7035">
            <v>79585</v>
          </cell>
          <cell r="H7035">
            <v>0</v>
          </cell>
        </row>
        <row r="7036">
          <cell r="B7036" t="str">
            <v>BB.19504</v>
          </cell>
          <cell r="C7036" t="str">
            <v>Laép ñaët oáng nhöïa gaân xoaén HDPE 1 lôùp coù ñaàu noái gai, ñoaïn oáng daøi 5m, Þoáng 250mm</v>
          </cell>
          <cell r="D7036" t="str">
            <v>100m</v>
          </cell>
          <cell r="E7036">
            <v>1</v>
          </cell>
          <cell r="F7036">
            <v>14668500</v>
          </cell>
          <cell r="G7036">
            <v>104718</v>
          </cell>
          <cell r="H7036">
            <v>0</v>
          </cell>
        </row>
        <row r="7037">
          <cell r="B7037" t="str">
            <v>BB.19505</v>
          </cell>
          <cell r="C7037" t="str">
            <v>Laép ñaët oáng nhöïa gaân xoaén HDPE 1 lôùp coù ñaàu noái gai, ñoaïn oáng daøi 5m, Þoáng 300mm</v>
          </cell>
          <cell r="D7037" t="str">
            <v>100m</v>
          </cell>
          <cell r="E7037">
            <v>1</v>
          </cell>
          <cell r="F7037">
            <v>21655200</v>
          </cell>
          <cell r="G7037">
            <v>156239</v>
          </cell>
          <cell r="H7037">
            <v>0</v>
          </cell>
        </row>
        <row r="7038">
          <cell r="B7038" t="str">
            <v>BB.19506</v>
          </cell>
          <cell r="C7038" t="str">
            <v>Laép ñaët oáng nhöïa gaân xoaén HDPE 1 lôùp coù ñaàu noái gai, ñoaïn oáng daøi 5m, Þoáng 350mm</v>
          </cell>
          <cell r="D7038" t="str">
            <v>100m</v>
          </cell>
          <cell r="E7038">
            <v>1</v>
          </cell>
          <cell r="F7038">
            <v>21655200</v>
          </cell>
          <cell r="G7038">
            <v>182208</v>
          </cell>
          <cell r="H7038">
            <v>0</v>
          </cell>
        </row>
        <row r="7039">
          <cell r="B7039" t="str">
            <v>BB.19507</v>
          </cell>
          <cell r="C7039" t="str">
            <v>Laép ñaët oáng nhöïa gaân xoaén HDPE 1 lôùp coù ñaàu noái gai, ñoaïn oáng daøi 5m, Þoáng 400mm</v>
          </cell>
          <cell r="D7039" t="str">
            <v>100m</v>
          </cell>
          <cell r="E7039">
            <v>1</v>
          </cell>
          <cell r="F7039">
            <v>26457600</v>
          </cell>
          <cell r="G7039">
            <v>229122</v>
          </cell>
          <cell r="H7039">
            <v>0</v>
          </cell>
        </row>
        <row r="7040">
          <cell r="B7040" t="str">
            <v>BB.19508</v>
          </cell>
          <cell r="C7040" t="str">
            <v>Laép ñaët oáng nhöïa gaân xoaén HDPE 1 lôùp coù ñaàu noái gai, ñoaïn oáng daøi 5m, Þoáng 500mm</v>
          </cell>
          <cell r="D7040" t="str">
            <v>100m</v>
          </cell>
          <cell r="E7040">
            <v>1</v>
          </cell>
          <cell r="F7040">
            <v>32929500</v>
          </cell>
          <cell r="G7040">
            <v>318341</v>
          </cell>
          <cell r="H7040">
            <v>0</v>
          </cell>
        </row>
        <row r="7041">
          <cell r="B7041" t="str">
            <v>BB.19509</v>
          </cell>
          <cell r="C7041" t="str">
            <v>Laép ñaët oáng nhöïa gaân xoaén HDPE 1 lôùp coù ñaàu noái gai, ñoaïn oáng daøi 5m, Þoáng 600mm</v>
          </cell>
          <cell r="D7041" t="str">
            <v>100m</v>
          </cell>
          <cell r="E7041">
            <v>1</v>
          </cell>
          <cell r="F7041">
            <v>39401400</v>
          </cell>
          <cell r="G7041">
            <v>410493</v>
          </cell>
          <cell r="H7041">
            <v>0</v>
          </cell>
        </row>
        <row r="7042">
          <cell r="B7042" t="str">
            <v>BB.19510</v>
          </cell>
          <cell r="C7042" t="str">
            <v>Laép ñaët oáng nhöïa gaân xoaén HDPE 1 lôùp coù ñaàu noái gai, ñoaïn oáng daøi 5m, Þoáng 700mm</v>
          </cell>
          <cell r="D7042" t="str">
            <v>100m</v>
          </cell>
          <cell r="E7042">
            <v>1</v>
          </cell>
          <cell r="F7042">
            <v>46253400</v>
          </cell>
          <cell r="G7042">
            <v>502644</v>
          </cell>
          <cell r="H7042">
            <v>0</v>
          </cell>
        </row>
        <row r="7043">
          <cell r="B7043" t="str">
            <v>BB.19511</v>
          </cell>
          <cell r="C7043" t="str">
            <v>Laép ñaët oáng nhöïa gaân xoaén HDPE 1 lôùp coù ñaàu noái gai, ñoaïn oáng daøi 5m, Þoáng 800mm</v>
          </cell>
          <cell r="D7043" t="str">
            <v>100m</v>
          </cell>
          <cell r="E7043">
            <v>1</v>
          </cell>
          <cell r="F7043">
            <v>52820300</v>
          </cell>
          <cell r="G7043">
            <v>604848</v>
          </cell>
          <cell r="H7043">
            <v>0</v>
          </cell>
        </row>
        <row r="7044">
          <cell r="B7044" t="str">
            <v>BB.19512</v>
          </cell>
          <cell r="C7044" t="str">
            <v>Laép ñaët oáng nhöïa gaân xoaén HDPE 1 lôùp coù ñaàu noái gai, ñoaïn oáng daøi 5m, Þoáng 1000mm</v>
          </cell>
          <cell r="D7044" t="str">
            <v>100m</v>
          </cell>
          <cell r="E7044">
            <v>1</v>
          </cell>
          <cell r="F7044">
            <v>66619200</v>
          </cell>
          <cell r="G7044">
            <v>806744</v>
          </cell>
          <cell r="H7044">
            <v>0</v>
          </cell>
        </row>
        <row r="7045">
          <cell r="B7045" t="str">
            <v>BB.19601</v>
          </cell>
          <cell r="C7045" t="str">
            <v>Laép ñaët oáng nhöïa gaân xoaén HDPE 2 lôùp noái maøng keo, ñoaïn oáng daøi 5m, Þoáng 100mm</v>
          </cell>
          <cell r="D7045" t="str">
            <v>100m</v>
          </cell>
          <cell r="E7045">
            <v>1</v>
          </cell>
          <cell r="F7045">
            <v>4154970</v>
          </cell>
          <cell r="G7045">
            <v>72465</v>
          </cell>
          <cell r="H7045">
            <v>0</v>
          </cell>
        </row>
        <row r="7046">
          <cell r="B7046" t="str">
            <v>BB.19602</v>
          </cell>
          <cell r="C7046" t="str">
            <v>Laép ñaët oáng nhöïa gaân xoaén HDPE 2 lôùp noái maøng keo, ñoaïn oáng daøi 5m, Þoáng 150mm</v>
          </cell>
          <cell r="D7046" t="str">
            <v>100m</v>
          </cell>
          <cell r="E7046">
            <v>1</v>
          </cell>
          <cell r="F7046">
            <v>6648170</v>
          </cell>
          <cell r="G7046">
            <v>78329</v>
          </cell>
          <cell r="H7046">
            <v>0</v>
          </cell>
        </row>
        <row r="7047">
          <cell r="B7047" t="str">
            <v>BB.19603</v>
          </cell>
          <cell r="C7047" t="str">
            <v>Laép ñaët oáng nhöïa gaân xoaén HDPE 2 lôùp noái maøng keo, ñoaïn oáng daøi 5m, Þoáng 200mm</v>
          </cell>
          <cell r="D7047" t="str">
            <v>100m</v>
          </cell>
          <cell r="E7047">
            <v>1</v>
          </cell>
          <cell r="F7047">
            <v>11173800</v>
          </cell>
          <cell r="G7047">
            <v>91733</v>
          </cell>
          <cell r="H7047">
            <v>0</v>
          </cell>
        </row>
        <row r="7048">
          <cell r="B7048" t="str">
            <v>BB.19604</v>
          </cell>
          <cell r="C7048" t="str">
            <v>Laép ñaët oáng nhöïa gaân xoaén HDPE 2 lôùp noái maøng keo, ñoaïn oáng daøi 5m, Þoáng 250mm</v>
          </cell>
          <cell r="D7048" t="str">
            <v>100m</v>
          </cell>
          <cell r="E7048">
            <v>1</v>
          </cell>
          <cell r="F7048">
            <v>17085800</v>
          </cell>
          <cell r="G7048">
            <v>120635</v>
          </cell>
          <cell r="H7048">
            <v>0</v>
          </cell>
        </row>
        <row r="7049">
          <cell r="B7049" t="str">
            <v>BB.19605</v>
          </cell>
          <cell r="C7049" t="str">
            <v>Laép ñaët oáng nhöïa gaân xoaén HDPE 2 lôùp noái maøng keo, ñoaïn oáng daøi 5m, Þoáng 300mm</v>
          </cell>
          <cell r="D7049" t="str">
            <v>100m</v>
          </cell>
          <cell r="E7049">
            <v>1</v>
          </cell>
          <cell r="F7049">
            <v>25449400</v>
          </cell>
          <cell r="G7049">
            <v>179695</v>
          </cell>
          <cell r="H7049">
            <v>0</v>
          </cell>
        </row>
        <row r="7050">
          <cell r="B7050" t="str">
            <v>BB.19606</v>
          </cell>
          <cell r="C7050" t="str">
            <v>Laép ñaët oáng nhöïa gaân xoaén HDPE 2 lôùp noái maøng keo, ñoaïn oáng daøi 5m, Þoáng 350mm</v>
          </cell>
          <cell r="D7050" t="str">
            <v>100m</v>
          </cell>
          <cell r="E7050">
            <v>1</v>
          </cell>
          <cell r="F7050">
            <v>29643700</v>
          </cell>
          <cell r="G7050">
            <v>209854</v>
          </cell>
          <cell r="H7050">
            <v>0</v>
          </cell>
        </row>
        <row r="7051">
          <cell r="B7051" t="str">
            <v>BB.19607</v>
          </cell>
          <cell r="C7051" t="str">
            <v>Laép ñaët oáng nhöïa gaân xoaén HDPE 2 lôùp noái maøng keo, ñoaïn oáng daøi 5m, Þoáng 400mm</v>
          </cell>
          <cell r="D7051" t="str">
            <v>100m</v>
          </cell>
          <cell r="E7051">
            <v>1</v>
          </cell>
          <cell r="F7051">
            <v>30895000</v>
          </cell>
          <cell r="G7051">
            <v>263469</v>
          </cell>
          <cell r="H7051">
            <v>0</v>
          </cell>
        </row>
        <row r="7052">
          <cell r="B7052" t="str">
            <v>BB.19608</v>
          </cell>
          <cell r="C7052" t="str">
            <v>Laép ñaët oáng nhöïa gaân xoaén HDPE 2 lôùp noái maøng keo, ñoaïn oáng daøi 5m, Þoáng 500mm</v>
          </cell>
          <cell r="D7052" t="str">
            <v>100m</v>
          </cell>
          <cell r="E7052">
            <v>1</v>
          </cell>
          <cell r="F7052">
            <v>38806200</v>
          </cell>
          <cell r="G7052">
            <v>366092</v>
          </cell>
          <cell r="H7052">
            <v>0</v>
          </cell>
        </row>
        <row r="7053">
          <cell r="B7053" t="str">
            <v>BB.19609</v>
          </cell>
          <cell r="C7053" t="str">
            <v>Laép ñaët oáng nhöïa gaân xoaén HDPE 2 lôùp noái maøng keo, ñoaïn oáng daøi 5m, Þoáng 600mm</v>
          </cell>
          <cell r="D7053" t="str">
            <v>100m</v>
          </cell>
          <cell r="E7053">
            <v>1</v>
          </cell>
          <cell r="F7053">
            <v>46592900</v>
          </cell>
          <cell r="G7053">
            <v>513116</v>
          </cell>
          <cell r="H7053">
            <v>0</v>
          </cell>
        </row>
        <row r="7054">
          <cell r="B7054" t="str">
            <v>BB.19610</v>
          </cell>
          <cell r="C7054" t="str">
            <v>Laép ñaët oáng nhöïa gaân xoaén HDPE 2 lôùp noái maøng keo, ñoaïn oáng daøi 5m, Þoáng 700mm</v>
          </cell>
          <cell r="D7054" t="str">
            <v>100m</v>
          </cell>
          <cell r="E7054">
            <v>1</v>
          </cell>
          <cell r="F7054">
            <v>54420200</v>
          </cell>
          <cell r="G7054">
            <v>578041</v>
          </cell>
          <cell r="H7054">
            <v>0</v>
          </cell>
        </row>
        <row r="7055">
          <cell r="B7055" t="str">
            <v>BB.19611</v>
          </cell>
          <cell r="C7055" t="str">
            <v>Laép ñaët oáng nhöïa gaân xoaén HDPE 2 lôùp noái maøng keo, ñoaïn oáng daøi 5m, Þoáng 800mm</v>
          </cell>
          <cell r="D7055" t="str">
            <v>100m</v>
          </cell>
          <cell r="E7055">
            <v>1</v>
          </cell>
          <cell r="F7055">
            <v>62243700</v>
          </cell>
          <cell r="G7055">
            <v>661396</v>
          </cell>
          <cell r="H7055">
            <v>0</v>
          </cell>
        </row>
        <row r="7056">
          <cell r="B7056" t="str">
            <v>BB.19612</v>
          </cell>
          <cell r="C7056" t="str">
            <v>Laép ñaët oáng nhöïa gaân xoaén HDPE 2 lôùp noái maøng keo, ñoaïn oáng daøi 5m, Þoáng 1000mm</v>
          </cell>
          <cell r="D7056" t="str">
            <v>100m</v>
          </cell>
          <cell r="E7056">
            <v>1</v>
          </cell>
          <cell r="F7056">
            <v>78033696</v>
          </cell>
          <cell r="G7056">
            <v>927797</v>
          </cell>
          <cell r="H7056">
            <v>0</v>
          </cell>
        </row>
        <row r="7057">
          <cell r="B7057" t="str">
            <v>BB.20101</v>
          </cell>
          <cell r="C7057" t="str">
            <v>Laép ñaët oáng nhöïa nhoâm noái baèng phöông phaùp maêng soâng, ñoaïn oáng daøi 100m, Þoáng 12mm</v>
          </cell>
          <cell r="D7057" t="str">
            <v>100m</v>
          </cell>
          <cell r="E7057">
            <v>1</v>
          </cell>
          <cell r="F7057">
            <v>882470</v>
          </cell>
          <cell r="G7057">
            <v>27456</v>
          </cell>
          <cell r="H7057">
            <v>0</v>
          </cell>
        </row>
        <row r="7058">
          <cell r="B7058" t="str">
            <v>BB.20102</v>
          </cell>
          <cell r="C7058" t="str">
            <v>Laép ñaët oáng nhöïa nhoâm noái baèng phöông phaùp maêng soâng, ñoaïn oáng daøi 100m, Þoáng 16mm</v>
          </cell>
          <cell r="D7058" t="str">
            <v>100m</v>
          </cell>
          <cell r="E7058">
            <v>1</v>
          </cell>
          <cell r="F7058">
            <v>1173290</v>
          </cell>
          <cell r="G7058">
            <v>28356</v>
          </cell>
          <cell r="H7058">
            <v>0</v>
          </cell>
        </row>
        <row r="7059">
          <cell r="B7059" t="str">
            <v>BB.20201</v>
          </cell>
          <cell r="C7059" t="str">
            <v>Laép ñaët oáng nhöïa nhoâm noái baèng phöông phaùp maêng soâng, ñoaïn oáng daøi 50m, Þoáng 20mm</v>
          </cell>
          <cell r="D7059" t="str">
            <v>100m</v>
          </cell>
          <cell r="E7059">
            <v>1</v>
          </cell>
          <cell r="F7059">
            <v>1476770</v>
          </cell>
          <cell r="G7059">
            <v>58513</v>
          </cell>
          <cell r="H7059">
            <v>0</v>
          </cell>
        </row>
        <row r="7060">
          <cell r="B7060" t="str">
            <v>BB.20301</v>
          </cell>
          <cell r="C7060" t="str">
            <v>Laép ñaët oáng nhöïa nhoâm noái baèng phöông phaùp maêng soâng, ñoaïn oáng daøi 6m, Þoáng 26mm</v>
          </cell>
          <cell r="D7060" t="str">
            <v>100m</v>
          </cell>
          <cell r="E7060">
            <v>1</v>
          </cell>
          <cell r="F7060">
            <v>2433910</v>
          </cell>
          <cell r="G7060">
            <v>450100</v>
          </cell>
          <cell r="H7060">
            <v>0</v>
          </cell>
        </row>
        <row r="7061">
          <cell r="B7061" t="str">
            <v>BB.20302</v>
          </cell>
          <cell r="C7061" t="str">
            <v>Laép ñaët oáng nhöïa nhoâm noái baèng phöông phaùp maêng soâng, ñoaïn oáng daøi 6m, Þoáng 32mm</v>
          </cell>
          <cell r="D7061" t="str">
            <v>100m</v>
          </cell>
          <cell r="E7061">
            <v>1</v>
          </cell>
          <cell r="F7061">
            <v>3323470</v>
          </cell>
          <cell r="G7061">
            <v>495110</v>
          </cell>
          <cell r="H7061">
            <v>0</v>
          </cell>
        </row>
        <row r="7062">
          <cell r="B7062" t="str">
            <v>BB.21101</v>
          </cell>
          <cell r="C7062" t="str">
            <v>Gia coâng vaø laép ñaët oáng thoâng gioù hoäp baèng phöôg phaùp haøn, chu vi oáng 08m</v>
          </cell>
          <cell r="D7062" t="str">
            <v>m</v>
          </cell>
          <cell r="E7062">
            <v>1</v>
          </cell>
          <cell r="F7062">
            <v>76698</v>
          </cell>
          <cell r="G7062">
            <v>45910</v>
          </cell>
          <cell r="H7062">
            <v>474</v>
          </cell>
        </row>
        <row r="7063">
          <cell r="B7063" t="str">
            <v>BB.21102</v>
          </cell>
          <cell r="C7063" t="str">
            <v>Gia coâng vaø laép ñaët oáng thoâng gioù hoäp baèng phöôg phaùp haøn, chu vi oáng 12m</v>
          </cell>
          <cell r="D7063" t="str">
            <v>m</v>
          </cell>
          <cell r="E7063">
            <v>1</v>
          </cell>
          <cell r="F7063">
            <v>116235</v>
          </cell>
          <cell r="G7063">
            <v>67515</v>
          </cell>
          <cell r="H7063">
            <v>1186</v>
          </cell>
        </row>
        <row r="7064">
          <cell r="B7064" t="str">
            <v>BB.21103</v>
          </cell>
          <cell r="C7064" t="str">
            <v>Gia coâng vaø laép ñaët oáng thoâng gioù hoäp baèng phöôg phaùp haøn, chu vi oáng 16m</v>
          </cell>
          <cell r="D7064" t="str">
            <v>m</v>
          </cell>
          <cell r="E7064">
            <v>1</v>
          </cell>
          <cell r="F7064">
            <v>155885</v>
          </cell>
          <cell r="G7064">
            <v>91820</v>
          </cell>
          <cell r="H7064">
            <v>1468</v>
          </cell>
        </row>
        <row r="7065">
          <cell r="B7065" t="str">
            <v>BB.21104</v>
          </cell>
          <cell r="C7065" t="str">
            <v>Gia coâng vaø laép ñaët oáng thoâng gioù hoäp baèng phöôg phaùp haøn, chu vi oáng 2m</v>
          </cell>
          <cell r="D7065" t="str">
            <v>m</v>
          </cell>
          <cell r="E7065">
            <v>1</v>
          </cell>
          <cell r="F7065">
            <v>197861</v>
          </cell>
          <cell r="G7065">
            <v>113425</v>
          </cell>
          <cell r="H7065">
            <v>2004</v>
          </cell>
        </row>
        <row r="7066">
          <cell r="B7066" t="str">
            <v>BB.21105</v>
          </cell>
          <cell r="C7066" t="str">
            <v>Gia coâng vaø laép ñaët oáng thoâng gioù hoäp baèng phöôg phaùp haøn, chu vi oáng 24m</v>
          </cell>
          <cell r="D7066" t="str">
            <v>m</v>
          </cell>
          <cell r="E7066">
            <v>1</v>
          </cell>
          <cell r="F7066">
            <v>238676</v>
          </cell>
          <cell r="G7066">
            <v>135480</v>
          </cell>
          <cell r="H7066">
            <v>2413</v>
          </cell>
        </row>
        <row r="7067">
          <cell r="B7067" t="str">
            <v>BB.21106</v>
          </cell>
          <cell r="C7067" t="str">
            <v>Gia coâng vaø laép ñaët oáng thoâng gioù hoäp baèng phöôg phaùp haøn, chu vi oáng 28m</v>
          </cell>
          <cell r="D7067" t="str">
            <v>m</v>
          </cell>
          <cell r="E7067">
            <v>1</v>
          </cell>
          <cell r="F7067">
            <v>284109</v>
          </cell>
          <cell r="G7067">
            <v>157085</v>
          </cell>
          <cell r="H7067">
            <v>2728</v>
          </cell>
        </row>
        <row r="7068">
          <cell r="B7068" t="str">
            <v>BB.21107</v>
          </cell>
          <cell r="C7068" t="str">
            <v>Gia coâng vaø laép ñaët oáng thoâng gioù hoäp baèng phöôg phaùp haøn, chu vi oáng 32m</v>
          </cell>
          <cell r="D7068" t="str">
            <v>m</v>
          </cell>
          <cell r="E7068">
            <v>1</v>
          </cell>
          <cell r="F7068">
            <v>324838</v>
          </cell>
          <cell r="G7068">
            <v>178690</v>
          </cell>
          <cell r="H7068">
            <v>3137</v>
          </cell>
        </row>
        <row r="7069">
          <cell r="B7069" t="str">
            <v>BB.21108</v>
          </cell>
          <cell r="C7069" t="str">
            <v>Gia coâng vaø laép ñaët oáng thoâng gioù hoäp baèng phöôg phaùp haøn, chu vi oáng 36m</v>
          </cell>
          <cell r="D7069" t="str">
            <v>m</v>
          </cell>
          <cell r="E7069">
            <v>1</v>
          </cell>
          <cell r="F7069">
            <v>369839</v>
          </cell>
          <cell r="G7069">
            <v>202995</v>
          </cell>
          <cell r="H7069">
            <v>3547</v>
          </cell>
        </row>
        <row r="7070">
          <cell r="B7070" t="str">
            <v>BB.21109</v>
          </cell>
          <cell r="C7070" t="str">
            <v>Gia coâng vaø laép ñaët oáng thoâng gioù hoäp baèng phöôg phaùp haøn, chu vi oáng 4m</v>
          </cell>
          <cell r="D7070" t="str">
            <v>m</v>
          </cell>
          <cell r="E7070">
            <v>1</v>
          </cell>
          <cell r="F7070">
            <v>414841</v>
          </cell>
          <cell r="G7070">
            <v>227301</v>
          </cell>
          <cell r="H7070">
            <v>3956</v>
          </cell>
        </row>
        <row r="7071">
          <cell r="B7071" t="str">
            <v>BB.21110</v>
          </cell>
          <cell r="C7071" t="str">
            <v>Gia coâng vaø laép ñaët oáng thoâng gioù hoäp baèng phöôg phaùp haøn, chu vi oáng 44m</v>
          </cell>
          <cell r="D7071" t="str">
            <v>m</v>
          </cell>
          <cell r="E7071">
            <v>1</v>
          </cell>
          <cell r="F7071">
            <v>456257</v>
          </cell>
          <cell r="G7071">
            <v>248905</v>
          </cell>
          <cell r="H7071">
            <v>4365</v>
          </cell>
        </row>
        <row r="7072">
          <cell r="B7072" t="str">
            <v>BB.21111</v>
          </cell>
          <cell r="C7072" t="str">
            <v>Gia coâng vaø laép ñaët oáng thoâng gioù hoäp baèng phöôg phaùp haøn, chu vi oáng 48m</v>
          </cell>
          <cell r="D7072" t="str">
            <v>m</v>
          </cell>
          <cell r="E7072">
            <v>1</v>
          </cell>
          <cell r="F7072">
            <v>521610</v>
          </cell>
          <cell r="G7072">
            <v>270510</v>
          </cell>
          <cell r="H7072">
            <v>4732</v>
          </cell>
        </row>
        <row r="7073">
          <cell r="B7073" t="str">
            <v>BB.21112</v>
          </cell>
          <cell r="C7073" t="str">
            <v>Gia coâng vaø laép ñaët oáng thoâng gioù hoäp baèng phöôg phaùp haøn, chu vi oáng 56m</v>
          </cell>
          <cell r="D7073" t="str">
            <v>m</v>
          </cell>
          <cell r="E7073">
            <v>1</v>
          </cell>
          <cell r="F7073">
            <v>618069</v>
          </cell>
          <cell r="G7073">
            <v>313720</v>
          </cell>
          <cell r="H7073">
            <v>5456</v>
          </cell>
        </row>
        <row r="7074">
          <cell r="B7074" t="str">
            <v>BB.21113</v>
          </cell>
          <cell r="C7074" t="str">
            <v>Gia coâng vaø laép ñaët oáng thoâng gioù hoäp baèng phöôg phaùp haøn, chu vi oáng 64m</v>
          </cell>
          <cell r="D7074" t="str">
            <v>m</v>
          </cell>
          <cell r="E7074">
            <v>1</v>
          </cell>
          <cell r="F7074">
            <v>717444</v>
          </cell>
          <cell r="G7074">
            <v>356929</v>
          </cell>
          <cell r="H7074">
            <v>6275</v>
          </cell>
        </row>
        <row r="7075">
          <cell r="B7075" t="str">
            <v>BB.21114</v>
          </cell>
          <cell r="C7075" t="str">
            <v>Gia coâng vaø laép ñaët oáng thoâng gioù hoäp baèng phöôg phaùp haøn, chu vi oáng 72m</v>
          </cell>
          <cell r="D7075" t="str">
            <v>m</v>
          </cell>
          <cell r="E7075">
            <v>1</v>
          </cell>
          <cell r="F7075">
            <v>822011</v>
          </cell>
          <cell r="G7075">
            <v>400139</v>
          </cell>
          <cell r="H7075">
            <v>7051</v>
          </cell>
        </row>
        <row r="7076">
          <cell r="B7076" t="str">
            <v>BB.21115</v>
          </cell>
          <cell r="C7076" t="str">
            <v>Gia coâng vaø laép ñaët oáng thoâng gioù hoäp baèng phöôg phaùp haøn, chu vi oáng 8m</v>
          </cell>
          <cell r="D7076" t="str">
            <v>m</v>
          </cell>
          <cell r="E7076">
            <v>1</v>
          </cell>
          <cell r="F7076">
            <v>930181</v>
          </cell>
          <cell r="G7076">
            <v>443799</v>
          </cell>
          <cell r="H7076">
            <v>7775</v>
          </cell>
        </row>
        <row r="7077">
          <cell r="B7077" t="str">
            <v>BB.21201</v>
          </cell>
          <cell r="C7077" t="str">
            <v>Gia coâng vaø laép ñaët oáng thoâng gioù troøn baèng phöông phaùp haøn, Þoáng 109mm</v>
          </cell>
          <cell r="D7077" t="str">
            <v>m</v>
          </cell>
          <cell r="E7077">
            <v>1</v>
          </cell>
          <cell r="F7077">
            <v>28997</v>
          </cell>
          <cell r="G7077">
            <v>16204</v>
          </cell>
          <cell r="H7077">
            <v>273</v>
          </cell>
        </row>
        <row r="7078">
          <cell r="B7078" t="str">
            <v>BB.21202</v>
          </cell>
          <cell r="C7078" t="str">
            <v>Gia coâng vaø laép ñaët oáng thoâng gioù troøn baèng phöông phaùp haøn, Þoáng 137mm</v>
          </cell>
          <cell r="D7078" t="str">
            <v>m</v>
          </cell>
          <cell r="E7078">
            <v>1</v>
          </cell>
          <cell r="F7078">
            <v>35831</v>
          </cell>
          <cell r="G7078">
            <v>20705</v>
          </cell>
          <cell r="H7078">
            <v>367</v>
          </cell>
        </row>
        <row r="7079">
          <cell r="B7079" t="str">
            <v>BB.21203</v>
          </cell>
          <cell r="C7079" t="str">
            <v>Gia coâng vaø laép ñaët oáng thoâng gioù troøn baèng phöông phaùp haøn, Þoáng 164mm</v>
          </cell>
          <cell r="D7079" t="str">
            <v>m</v>
          </cell>
          <cell r="E7079">
            <v>1</v>
          </cell>
          <cell r="F7079">
            <v>44147</v>
          </cell>
          <cell r="G7079">
            <v>24756</v>
          </cell>
          <cell r="H7079">
            <v>409</v>
          </cell>
        </row>
        <row r="7080">
          <cell r="B7080" t="str">
            <v>BB.21204</v>
          </cell>
          <cell r="C7080" t="str">
            <v>Gia coâng vaø laép ñaët oáng thoâng gioù troøn baèng phöông phaùp haøn, Þoáng 191mm</v>
          </cell>
          <cell r="D7080" t="str">
            <v>m</v>
          </cell>
          <cell r="E7080">
            <v>1</v>
          </cell>
          <cell r="F7080">
            <v>50565</v>
          </cell>
          <cell r="G7080">
            <v>28806</v>
          </cell>
          <cell r="H7080">
            <v>504</v>
          </cell>
        </row>
        <row r="7081">
          <cell r="B7081" t="str">
            <v>BB.21205</v>
          </cell>
          <cell r="C7081" t="str">
            <v>Gia coâng vaø laép ñaët oáng thoâng gioù troøn baèng phöông phaùp haøn, Þoáng 219mm</v>
          </cell>
          <cell r="D7081" t="str">
            <v>m</v>
          </cell>
          <cell r="E7081">
            <v>1</v>
          </cell>
          <cell r="F7081">
            <v>59351</v>
          </cell>
          <cell r="G7081">
            <v>32857</v>
          </cell>
          <cell r="H7081">
            <v>546</v>
          </cell>
        </row>
        <row r="7082">
          <cell r="B7082" t="str">
            <v>BB.21206</v>
          </cell>
          <cell r="C7082" t="str">
            <v>Gia coâng vaø laép ñaët oáng thoâng gioù troøn baèng phöông phaùp haøn, Þoáng 246mm</v>
          </cell>
          <cell r="D7082" t="str">
            <v>m</v>
          </cell>
          <cell r="E7082">
            <v>1</v>
          </cell>
          <cell r="F7082">
            <v>65949</v>
          </cell>
          <cell r="G7082">
            <v>36908</v>
          </cell>
          <cell r="H7082">
            <v>640</v>
          </cell>
        </row>
        <row r="7083">
          <cell r="B7083" t="str">
            <v>BB.21207</v>
          </cell>
          <cell r="C7083" t="str">
            <v>Gia coâng vaø laép ñaët oáng thoâng gioù troøn baèng phöông phaùp haøn, Þoáng 273mm</v>
          </cell>
          <cell r="D7083" t="str">
            <v>m</v>
          </cell>
          <cell r="E7083">
            <v>1</v>
          </cell>
          <cell r="F7083">
            <v>74825</v>
          </cell>
          <cell r="G7083">
            <v>40959</v>
          </cell>
          <cell r="H7083">
            <v>682</v>
          </cell>
        </row>
        <row r="7084">
          <cell r="B7084" t="str">
            <v>BB.21208</v>
          </cell>
          <cell r="C7084" t="str">
            <v>Gia coâng vaø laép ñaët oáng thoâng gioù troøn baèng phöông phaùp haøn, Þoáng 301mm</v>
          </cell>
          <cell r="D7084" t="str">
            <v>m</v>
          </cell>
          <cell r="E7084">
            <v>1</v>
          </cell>
          <cell r="F7084">
            <v>82470</v>
          </cell>
          <cell r="G7084">
            <v>45010</v>
          </cell>
          <cell r="H7084">
            <v>818</v>
          </cell>
        </row>
        <row r="7085">
          <cell r="B7085" t="str">
            <v>BB.21209</v>
          </cell>
          <cell r="C7085" t="str">
            <v>Gia coâng vaø laép ñaët oáng thoâng gioù troøn baèng phöông phaùp haøn, Þoáng 328mm</v>
          </cell>
          <cell r="D7085" t="str">
            <v>m</v>
          </cell>
          <cell r="E7085">
            <v>1</v>
          </cell>
          <cell r="F7085">
            <v>89429</v>
          </cell>
          <cell r="G7085">
            <v>49061</v>
          </cell>
          <cell r="H7085">
            <v>913</v>
          </cell>
        </row>
        <row r="7086">
          <cell r="B7086" t="str">
            <v>BB.21210</v>
          </cell>
          <cell r="C7086" t="str">
            <v>Gia coâng vaø laép ñaët oáng thoâng gioù troøn baèng phöông phaùp haøn, Þoáng 383mm</v>
          </cell>
          <cell r="D7086" t="str">
            <v>m</v>
          </cell>
          <cell r="E7086">
            <v>1</v>
          </cell>
          <cell r="F7086">
            <v>105894</v>
          </cell>
          <cell r="G7086">
            <v>57163</v>
          </cell>
          <cell r="H7086">
            <v>1049</v>
          </cell>
        </row>
        <row r="7087">
          <cell r="B7087" t="str">
            <v>BB.21211</v>
          </cell>
          <cell r="C7087" t="str">
            <v>Gia coâng vaø laép ñaët oáng thoâng gioù troøn baèng phöông phaùp haøn, Þoáng 437mm</v>
          </cell>
          <cell r="D7087" t="str">
            <v>m</v>
          </cell>
          <cell r="E7087">
            <v>1</v>
          </cell>
          <cell r="F7087">
            <v>123450</v>
          </cell>
          <cell r="G7087">
            <v>65265</v>
          </cell>
          <cell r="H7087">
            <v>1186</v>
          </cell>
        </row>
        <row r="7088">
          <cell r="B7088" t="str">
            <v>BB.21212</v>
          </cell>
          <cell r="C7088" t="str">
            <v>Gia coâng vaø laép ñaët oáng thoâng gioù troøn baèng phöông phaùp haøn, Þoáng 492mm</v>
          </cell>
          <cell r="D7088" t="str">
            <v>m</v>
          </cell>
          <cell r="E7088">
            <v>1</v>
          </cell>
          <cell r="F7088">
            <v>141593</v>
          </cell>
          <cell r="G7088">
            <v>73816</v>
          </cell>
          <cell r="H7088">
            <v>1322</v>
          </cell>
        </row>
        <row r="7089">
          <cell r="B7089" t="str">
            <v>BB.21301</v>
          </cell>
          <cell r="C7089" t="str">
            <v>Gia coâng vaø laép ñaët oáng thoâng gioù hoäp baèng phöôg phaùp gheùp mí daùn keo, chu vi oáng 08m</v>
          </cell>
          <cell r="D7089" t="str">
            <v>m</v>
          </cell>
          <cell r="E7089">
            <v>1</v>
          </cell>
          <cell r="F7089">
            <v>97091</v>
          </cell>
          <cell r="G7089">
            <v>36908</v>
          </cell>
          <cell r="H7089">
            <v>682</v>
          </cell>
        </row>
        <row r="7090">
          <cell r="B7090" t="str">
            <v>BB.21302</v>
          </cell>
          <cell r="C7090" t="str">
            <v>Gia coâng vaø laép ñaët oáng thoâng gioù hoäp baèng phöôg phaùp gheùp mí daùn keo, chu vi oáng 12m</v>
          </cell>
          <cell r="D7090" t="str">
            <v>m</v>
          </cell>
          <cell r="E7090">
            <v>1</v>
          </cell>
          <cell r="F7090">
            <v>135204</v>
          </cell>
          <cell r="G7090">
            <v>54012</v>
          </cell>
          <cell r="H7090">
            <v>1364</v>
          </cell>
        </row>
        <row r="7091">
          <cell r="B7091" t="str">
            <v>BB.21303</v>
          </cell>
          <cell r="C7091" t="str">
            <v>Gia coâng vaø laép ñaët oáng thoâng gioù hoäp baèng phöôg phaùp gheùp mí daùn keo, chu vi oáng 16m</v>
          </cell>
          <cell r="D7091" t="str">
            <v>m</v>
          </cell>
          <cell r="E7091">
            <v>1</v>
          </cell>
          <cell r="F7091">
            <v>196772</v>
          </cell>
          <cell r="G7091">
            <v>73366</v>
          </cell>
          <cell r="H7091">
            <v>1364</v>
          </cell>
        </row>
        <row r="7092">
          <cell r="B7092" t="str">
            <v>BB.21304</v>
          </cell>
          <cell r="C7092" t="str">
            <v>Gia coâng vaø laép ñaët oáng thoâng gioù hoäp baèng phöôg phaùp gheùp mí daùn keo, chu vi oáng 2m</v>
          </cell>
          <cell r="D7092" t="str">
            <v>m</v>
          </cell>
          <cell r="E7092">
            <v>1</v>
          </cell>
          <cell r="F7092">
            <v>235999</v>
          </cell>
          <cell r="G7092">
            <v>90920</v>
          </cell>
          <cell r="H7092">
            <v>2046</v>
          </cell>
        </row>
        <row r="7093">
          <cell r="B7093" t="str">
            <v>BB.21305</v>
          </cell>
          <cell r="C7093" t="str">
            <v>Gia coâng vaø laép ñaët oáng thoâng gioù hoäp baèng phöôg phaùp gheùp mí daùn keo, chu vi oáng 24m</v>
          </cell>
          <cell r="D7093" t="str">
            <v>m</v>
          </cell>
          <cell r="E7093">
            <v>1</v>
          </cell>
          <cell r="F7093">
            <v>276814</v>
          </cell>
          <cell r="G7093">
            <v>108024</v>
          </cell>
          <cell r="H7093">
            <v>2046</v>
          </cell>
        </row>
        <row r="7094">
          <cell r="B7094" t="str">
            <v>BB.21306</v>
          </cell>
          <cell r="C7094" t="str">
            <v>Gia coâng vaø laép ñaët oáng thoâng gioù hoäp baèng phöôg phaùp gheùp mí daùn keo, chu vi oáng 28m</v>
          </cell>
          <cell r="D7094" t="str">
            <v>m</v>
          </cell>
          <cell r="E7094">
            <v>1</v>
          </cell>
          <cell r="F7094">
            <v>322348</v>
          </cell>
          <cell r="G7094">
            <v>125578</v>
          </cell>
          <cell r="H7094">
            <v>2728</v>
          </cell>
        </row>
        <row r="7095">
          <cell r="B7095" t="str">
            <v>BB.21307</v>
          </cell>
          <cell r="C7095" t="str">
            <v>Gia coâng vaø laép ñaët oáng thoâng gioù hoäp baèng phöôg phaùp gheùp mí daùn keo, chu vi oáng 32m</v>
          </cell>
          <cell r="D7095" t="str">
            <v>m</v>
          </cell>
          <cell r="E7095">
            <v>1</v>
          </cell>
          <cell r="F7095">
            <v>364878</v>
          </cell>
          <cell r="G7095">
            <v>143132</v>
          </cell>
          <cell r="H7095">
            <v>3410</v>
          </cell>
        </row>
        <row r="7096">
          <cell r="B7096" t="str">
            <v>BB.21308</v>
          </cell>
          <cell r="C7096" t="str">
            <v>Gia coâng vaø laép ñaët oáng thoâng gioù hoäp baèng phöôg phaùp gheùp mí daùn keo, chu vi oáng 36m</v>
          </cell>
          <cell r="D7096" t="str">
            <v>m</v>
          </cell>
          <cell r="E7096">
            <v>1</v>
          </cell>
          <cell r="F7096">
            <v>432452</v>
          </cell>
          <cell r="G7096">
            <v>162486</v>
          </cell>
          <cell r="H7096">
            <v>3410</v>
          </cell>
        </row>
        <row r="7097">
          <cell r="B7097" t="str">
            <v>BB.21309</v>
          </cell>
          <cell r="C7097" t="str">
            <v>Gia coâng vaø laép ñaët oáng thoâng gioù hoäp baèng phöôg phaùp gheùp mí daùn keo, chu vi oáng 4m</v>
          </cell>
          <cell r="D7097" t="str">
            <v>m</v>
          </cell>
          <cell r="E7097">
            <v>1</v>
          </cell>
          <cell r="F7097">
            <v>500927</v>
          </cell>
          <cell r="G7097">
            <v>181840</v>
          </cell>
          <cell r="H7097">
            <v>4092</v>
          </cell>
        </row>
        <row r="7098">
          <cell r="B7098" t="str">
            <v>BB.21310</v>
          </cell>
          <cell r="C7098" t="str">
            <v>Gia coâng vaø laép ñaët oáng thoâng gioù hoäp baèng phöôg phaùp gheùp mí daùn keo, chu vi oáng 44m</v>
          </cell>
          <cell r="D7098" t="str">
            <v>m</v>
          </cell>
          <cell r="E7098">
            <v>1</v>
          </cell>
          <cell r="F7098">
            <v>546847</v>
          </cell>
          <cell r="G7098">
            <v>198944</v>
          </cell>
          <cell r="H7098">
            <v>4092</v>
          </cell>
        </row>
        <row r="7099">
          <cell r="B7099" t="str">
            <v>BB.21311</v>
          </cell>
          <cell r="C7099" t="str">
            <v>Gia coâng vaø laép ñaët oáng thoâng gioù hoäp baèng phöôg phaùp gheùp mí daùn keo, chu vi oáng 48m</v>
          </cell>
          <cell r="D7099" t="str">
            <v>m</v>
          </cell>
          <cell r="E7099">
            <v>1</v>
          </cell>
          <cell r="F7099">
            <v>597986</v>
          </cell>
          <cell r="G7099">
            <v>216498</v>
          </cell>
          <cell r="H7099">
            <v>4774</v>
          </cell>
        </row>
        <row r="7100">
          <cell r="B7100" t="str">
            <v>BB.21312</v>
          </cell>
          <cell r="C7100" t="str">
            <v>Gia coâng vaø laép ñaët oáng thoâng gioù hoäp baèng phöôg phaùp gheùp mí daùn keo, chu vi oáng 56m</v>
          </cell>
          <cell r="D7100" t="str">
            <v>m</v>
          </cell>
          <cell r="E7100">
            <v>1</v>
          </cell>
          <cell r="F7100">
            <v>694445</v>
          </cell>
          <cell r="G7100">
            <v>251156</v>
          </cell>
          <cell r="H7100">
            <v>5456</v>
          </cell>
        </row>
        <row r="7101">
          <cell r="B7101" t="str">
            <v>BB.21313</v>
          </cell>
          <cell r="C7101" t="str">
            <v>Gia coâng vaø laép ñaët oáng thoâng gioù hoäp baèng phöôg phaùp gheùp mí daùn keo, chu vi oáng 64m</v>
          </cell>
          <cell r="D7101" t="str">
            <v>m</v>
          </cell>
          <cell r="E7101">
            <v>1</v>
          </cell>
          <cell r="F7101">
            <v>793820</v>
          </cell>
          <cell r="G7101">
            <v>285363</v>
          </cell>
          <cell r="H7101">
            <v>6139</v>
          </cell>
        </row>
        <row r="7102">
          <cell r="B7102" t="str">
            <v>BB.21314</v>
          </cell>
          <cell r="C7102" t="str">
            <v>Gia coâng vaø laép ñaët oáng thoâng gioù hoäp baèng phöôg phaùp gheùp mí daùn keo, chu vi oáng 72m</v>
          </cell>
          <cell r="D7102" t="str">
            <v>m</v>
          </cell>
          <cell r="E7102">
            <v>1</v>
          </cell>
          <cell r="F7102">
            <v>898387</v>
          </cell>
          <cell r="G7102">
            <v>320021</v>
          </cell>
          <cell r="H7102">
            <v>6821</v>
          </cell>
        </row>
        <row r="7103">
          <cell r="B7103" t="str">
            <v>BB.21315</v>
          </cell>
          <cell r="C7103" t="str">
            <v>Gia coâng vaø laép ñaët oáng thoâng gioù hoäp baèng phöôg phaùp gheùp mí daùn keo, chu vi oáng 8m</v>
          </cell>
          <cell r="D7103" t="str">
            <v>m</v>
          </cell>
          <cell r="E7103">
            <v>1</v>
          </cell>
          <cell r="F7103">
            <v>1006560</v>
          </cell>
          <cell r="G7103">
            <v>355129</v>
          </cell>
          <cell r="H7103">
            <v>7503</v>
          </cell>
        </row>
        <row r="7104">
          <cell r="B7104" t="str">
            <v>BB.21401</v>
          </cell>
          <cell r="C7104" t="str">
            <v>Gia coâng vaø laép ñaët oáng thoâng gioù troøn baèng phöông phaùp gheùp mí daùn keo, Þoáng 109mm</v>
          </cell>
          <cell r="D7104" t="str">
            <v>m</v>
          </cell>
          <cell r="E7104">
            <v>1</v>
          </cell>
          <cell r="F7104">
            <v>48086</v>
          </cell>
          <cell r="G7104">
            <v>13053</v>
          </cell>
          <cell r="H7104">
            <v>273</v>
          </cell>
        </row>
        <row r="7105">
          <cell r="B7105" t="str">
            <v>BB.21402</v>
          </cell>
          <cell r="C7105" t="str">
            <v>Gia coâng vaø laép ñaët oáng thoâng gioù troøn baèng phöông phaùp gheùp mí daùn keo, Þoáng 137mm</v>
          </cell>
          <cell r="D7105" t="str">
            <v>m</v>
          </cell>
          <cell r="E7105">
            <v>1</v>
          </cell>
          <cell r="F7105">
            <v>55371</v>
          </cell>
          <cell r="G7105">
            <v>16654</v>
          </cell>
          <cell r="H7105">
            <v>367</v>
          </cell>
        </row>
        <row r="7106">
          <cell r="B7106" t="str">
            <v>BB.21403</v>
          </cell>
          <cell r="C7106" t="str">
            <v>Gia coâng vaø laép ñaët oáng thoâng gioù troøn baèng phöông phaùp gheùp mí daùn keo, Þoáng 164mm</v>
          </cell>
          <cell r="D7106" t="str">
            <v>m</v>
          </cell>
          <cell r="E7106">
            <v>1</v>
          </cell>
          <cell r="F7106">
            <v>63056</v>
          </cell>
          <cell r="G7106">
            <v>19804</v>
          </cell>
          <cell r="H7106">
            <v>409</v>
          </cell>
        </row>
        <row r="7107">
          <cell r="B7107" t="str">
            <v>BB.21404</v>
          </cell>
          <cell r="C7107" t="str">
            <v>Gia coâng vaø laép ñaët oáng thoâng gioù troøn baèng phöông phaùp gheùp mí daùn keo, Þoáng 191mm</v>
          </cell>
          <cell r="D7107" t="str">
            <v>m</v>
          </cell>
          <cell r="E7107">
            <v>1</v>
          </cell>
          <cell r="F7107">
            <v>69654</v>
          </cell>
          <cell r="G7107">
            <v>22955</v>
          </cell>
          <cell r="H7107">
            <v>504</v>
          </cell>
        </row>
        <row r="7108">
          <cell r="B7108" t="str">
            <v>BB.21405</v>
          </cell>
          <cell r="C7108" t="str">
            <v>Gia coâng vaø laép ñaët oáng thoâng gioù troøn baèng phöông phaùp gheùp mí daùn keo, Þoáng 219mm</v>
          </cell>
          <cell r="D7108" t="str">
            <v>m</v>
          </cell>
          <cell r="E7108">
            <v>1</v>
          </cell>
          <cell r="F7108">
            <v>78440</v>
          </cell>
          <cell r="G7108">
            <v>26106</v>
          </cell>
          <cell r="H7108">
            <v>546</v>
          </cell>
        </row>
        <row r="7109">
          <cell r="B7109" t="str">
            <v>BB.21406</v>
          </cell>
          <cell r="C7109" t="str">
            <v>Gia coâng vaø laép ñaët oáng thoâng gioù troøn baèng phöông phaùp gheùp mí daùn keo, Þoáng 246mm</v>
          </cell>
          <cell r="D7109" t="str">
            <v>m</v>
          </cell>
          <cell r="E7109">
            <v>1</v>
          </cell>
          <cell r="F7109">
            <v>85038</v>
          </cell>
          <cell r="G7109">
            <v>29527</v>
          </cell>
          <cell r="H7109">
            <v>682</v>
          </cell>
        </row>
        <row r="7110">
          <cell r="B7110" t="str">
            <v>BB.21407</v>
          </cell>
          <cell r="C7110" t="str">
            <v>Gia coâng vaø laép ñaët oáng thoâng gioù troøn baèng phöông phaùp gheùp mí daùn keo, Þoáng 273mm</v>
          </cell>
          <cell r="D7110" t="str">
            <v>m</v>
          </cell>
          <cell r="E7110">
            <v>1</v>
          </cell>
          <cell r="F7110">
            <v>93824</v>
          </cell>
          <cell r="G7110">
            <v>32767</v>
          </cell>
          <cell r="H7110">
            <v>682</v>
          </cell>
        </row>
        <row r="7111">
          <cell r="B7111" t="str">
            <v>BB.21408</v>
          </cell>
          <cell r="C7111" t="str">
            <v>Gia coâng vaø laép ñaët oáng thoâng gioù troøn baèng phöông phaùp gheùp mí daùn keo, Þoáng 301mm</v>
          </cell>
          <cell r="D7111" t="str">
            <v>m</v>
          </cell>
          <cell r="E7111">
            <v>1</v>
          </cell>
          <cell r="F7111">
            <v>101109</v>
          </cell>
          <cell r="G7111">
            <v>36008</v>
          </cell>
          <cell r="H7111">
            <v>734</v>
          </cell>
        </row>
        <row r="7112">
          <cell r="B7112" t="str">
            <v>BB.21409</v>
          </cell>
          <cell r="C7112" t="str">
            <v>Gia coâng vaø laép ñaët oáng thoâng gioù troøn baèng phöông phaùp gheùp mí daùn keo, Þoáng 328mm</v>
          </cell>
          <cell r="D7112" t="str">
            <v>m</v>
          </cell>
          <cell r="E7112">
            <v>1</v>
          </cell>
          <cell r="F7112">
            <v>108608</v>
          </cell>
          <cell r="G7112">
            <v>39249</v>
          </cell>
          <cell r="H7112">
            <v>682</v>
          </cell>
        </row>
        <row r="7113">
          <cell r="B7113" t="str">
            <v>BB.21410</v>
          </cell>
          <cell r="C7113" t="str">
            <v>Gia coâng vaø laép ñaët oáng thoâng gioù troøn baèng phöông phaùp gheùp mí daùn keo, Þoáng 383mm</v>
          </cell>
          <cell r="D7113" t="str">
            <v>m</v>
          </cell>
          <cell r="E7113">
            <v>1</v>
          </cell>
          <cell r="F7113">
            <v>124893</v>
          </cell>
          <cell r="G7113">
            <v>45730</v>
          </cell>
          <cell r="H7113">
            <v>682</v>
          </cell>
        </row>
        <row r="7114">
          <cell r="B7114" t="str">
            <v>BB.21411</v>
          </cell>
          <cell r="C7114" t="str">
            <v>Gia coâng vaø laép ñaët oáng thoâng gioù troøn baèng phöông phaùp gheùp mí daùn keo, Þoáng 437mm</v>
          </cell>
          <cell r="D7114" t="str">
            <v>m</v>
          </cell>
          <cell r="E7114">
            <v>1</v>
          </cell>
          <cell r="F7114">
            <v>161899</v>
          </cell>
          <cell r="G7114">
            <v>52212</v>
          </cell>
          <cell r="H7114">
            <v>1364</v>
          </cell>
        </row>
        <row r="7115">
          <cell r="B7115" t="str">
            <v>BB.21412</v>
          </cell>
          <cell r="C7115" t="str">
            <v>Gia coâng vaø laép ñaët oáng thoâng gioù troøn baèng phöông phaùp gheùp mí daùn keo, Þoáng 492mm</v>
          </cell>
          <cell r="D7115" t="str">
            <v>m</v>
          </cell>
          <cell r="E7115">
            <v>1</v>
          </cell>
          <cell r="F7115">
            <v>179085</v>
          </cell>
          <cell r="G7115">
            <v>59053</v>
          </cell>
          <cell r="H7115">
            <v>1364</v>
          </cell>
        </row>
        <row r="7116">
          <cell r="B7116" t="str">
            <v>BB.22101</v>
          </cell>
          <cell r="C7116" t="str">
            <v>Laép ñaët coân BT noái baèng phöông phaùp gioaêng cao su, Þcoân 400mm</v>
          </cell>
          <cell r="D7116" t="str">
            <v>caùi</v>
          </cell>
          <cell r="E7116">
            <v>1</v>
          </cell>
          <cell r="F7116">
            <v>267384</v>
          </cell>
          <cell r="G7116">
            <v>14660</v>
          </cell>
          <cell r="H7116">
            <v>10501</v>
          </cell>
        </row>
        <row r="7117">
          <cell r="B7117" t="str">
            <v>BB.22102</v>
          </cell>
          <cell r="C7117" t="str">
            <v>Laép ñaët coân BT noái baèng phöông phaùp gioaêng cao su, Þcoân 500mm</v>
          </cell>
          <cell r="D7117" t="str">
            <v>caùi</v>
          </cell>
          <cell r="E7117">
            <v>1</v>
          </cell>
          <cell r="F7117">
            <v>333980</v>
          </cell>
          <cell r="G7117">
            <v>18011</v>
          </cell>
          <cell r="H7117">
            <v>10501</v>
          </cell>
        </row>
        <row r="7118">
          <cell r="B7118" t="str">
            <v>BB.22103</v>
          </cell>
          <cell r="C7118" t="str">
            <v>Laép ñaët coân BT noái baèng phöông phaùp gioaêng cao su, Þcoân 600mm</v>
          </cell>
          <cell r="D7118" t="str">
            <v>caùi</v>
          </cell>
          <cell r="E7118">
            <v>1</v>
          </cell>
          <cell r="F7118">
            <v>400716</v>
          </cell>
          <cell r="G7118">
            <v>23405</v>
          </cell>
          <cell r="H7118">
            <v>13126</v>
          </cell>
        </row>
        <row r="7119">
          <cell r="B7119" t="str">
            <v>BB.22104</v>
          </cell>
          <cell r="C7119" t="str">
            <v>Laép ñaët coân BT noái baèng phöông phaùp gioaêng cao su, Þcoân 700mm</v>
          </cell>
          <cell r="D7119" t="str">
            <v>caùi</v>
          </cell>
          <cell r="E7119">
            <v>1</v>
          </cell>
          <cell r="F7119">
            <v>467452</v>
          </cell>
          <cell r="G7119">
            <v>28356</v>
          </cell>
          <cell r="H7119">
            <v>13126</v>
          </cell>
        </row>
        <row r="7120">
          <cell r="B7120" t="str">
            <v>BB.22105</v>
          </cell>
          <cell r="C7120" t="str">
            <v>Laép ñaët coân BT noái baèng phöông phaùp gioaêng cao su, Þcoân 800mm</v>
          </cell>
          <cell r="D7120" t="str">
            <v>caùi</v>
          </cell>
          <cell r="E7120">
            <v>1</v>
          </cell>
          <cell r="F7120">
            <v>534188</v>
          </cell>
          <cell r="G7120">
            <v>32407</v>
          </cell>
          <cell r="H7120">
            <v>13126</v>
          </cell>
        </row>
        <row r="7121">
          <cell r="B7121" t="str">
            <v>BB.22106</v>
          </cell>
          <cell r="C7121" t="str">
            <v>Laép ñaët coân BT noái baèng phöông phaùp gioaêng cao su, Þcoân 900mm</v>
          </cell>
          <cell r="D7121" t="str">
            <v>caùi</v>
          </cell>
          <cell r="E7121">
            <v>1</v>
          </cell>
          <cell r="F7121">
            <v>600924</v>
          </cell>
          <cell r="G7121">
            <v>39159</v>
          </cell>
          <cell r="H7121">
            <v>13126</v>
          </cell>
        </row>
        <row r="7122">
          <cell r="B7122" t="str">
            <v>BB.22107</v>
          </cell>
          <cell r="C7122" t="str">
            <v>Laép ñaët coân BT noái baèng phöông phaùp gioaêng cao su, Þcoân 1000mm</v>
          </cell>
          <cell r="D7122" t="str">
            <v>caùi</v>
          </cell>
          <cell r="E7122">
            <v>1</v>
          </cell>
          <cell r="F7122">
            <v>755607</v>
          </cell>
          <cell r="G7122">
            <v>45010</v>
          </cell>
          <cell r="H7122">
            <v>13126</v>
          </cell>
        </row>
        <row r="7123">
          <cell r="B7123" t="str">
            <v>BB.22108</v>
          </cell>
          <cell r="C7123" t="str">
            <v>Laép ñaët coân BT noái baèng phöông phaùp gioaêng cao su, Þcoân 1200mm</v>
          </cell>
          <cell r="D7123" t="str">
            <v>caùi</v>
          </cell>
          <cell r="E7123">
            <v>1</v>
          </cell>
          <cell r="F7123">
            <v>906968</v>
          </cell>
          <cell r="G7123">
            <v>60313</v>
          </cell>
          <cell r="H7123">
            <v>15226</v>
          </cell>
        </row>
        <row r="7124">
          <cell r="B7124" t="str">
            <v>BB.22109</v>
          </cell>
          <cell r="C7124" t="str">
            <v>Laép ñaët coân BT noái baèng phöông phaùp gioaêng cao su, Þcoân 1400mm</v>
          </cell>
          <cell r="D7124" t="str">
            <v>caùi</v>
          </cell>
          <cell r="E7124">
            <v>1</v>
          </cell>
          <cell r="F7124">
            <v>1057730</v>
          </cell>
          <cell r="G7124">
            <v>74717</v>
          </cell>
          <cell r="H7124">
            <v>15226</v>
          </cell>
        </row>
        <row r="7125">
          <cell r="B7125" t="str">
            <v>BB.22110</v>
          </cell>
          <cell r="C7125" t="str">
            <v>Laép ñaët coân BT noái baèng phöông phaùp gioaêng cao su, Þcoân 1500mm</v>
          </cell>
          <cell r="D7125" t="str">
            <v>caùi</v>
          </cell>
          <cell r="E7125">
            <v>1</v>
          </cell>
          <cell r="F7125">
            <v>1133260</v>
          </cell>
          <cell r="G7125">
            <v>80118</v>
          </cell>
          <cell r="H7125">
            <v>15226</v>
          </cell>
        </row>
        <row r="7126">
          <cell r="B7126" t="str">
            <v>BB.22111</v>
          </cell>
          <cell r="C7126" t="str">
            <v>Laép ñaët coân BT noái baèng phöông phaùp gioaêng cao su, Þcoân 1600mm</v>
          </cell>
          <cell r="D7126" t="str">
            <v>caùi</v>
          </cell>
          <cell r="E7126">
            <v>1</v>
          </cell>
          <cell r="F7126">
            <v>1208790</v>
          </cell>
          <cell r="G7126">
            <v>94521</v>
          </cell>
          <cell r="H7126">
            <v>15226</v>
          </cell>
        </row>
        <row r="7127">
          <cell r="B7127" t="str">
            <v>BB.22112</v>
          </cell>
          <cell r="C7127" t="str">
            <v>Laép ñaët coân BT noái baèng phöông phaùp gioaêng cao su, Þcoân 1800mm</v>
          </cell>
          <cell r="D7127" t="str">
            <v>caùi</v>
          </cell>
          <cell r="E7127">
            <v>1</v>
          </cell>
          <cell r="F7127">
            <v>1359550</v>
          </cell>
          <cell r="G7127">
            <v>103523</v>
          </cell>
          <cell r="H7127">
            <v>15226</v>
          </cell>
        </row>
        <row r="7128">
          <cell r="B7128" t="str">
            <v>BB.22113</v>
          </cell>
          <cell r="C7128" t="str">
            <v>Laép ñaët coân BT noái baèng phöông phaùp gioaêng cao su, Þcoân 2000mm</v>
          </cell>
          <cell r="D7128" t="str">
            <v>caùi</v>
          </cell>
          <cell r="E7128">
            <v>1</v>
          </cell>
          <cell r="F7128">
            <v>1511510</v>
          </cell>
          <cell r="G7128">
            <v>117926</v>
          </cell>
          <cell r="H7128">
            <v>15226</v>
          </cell>
        </row>
        <row r="7129">
          <cell r="B7129" t="str">
            <v>BB.22121</v>
          </cell>
          <cell r="C7129" t="str">
            <v>Laép ñaët cuùt BT noái baèng phöông phaùp gioaêng cao su, Þcoân 400mm</v>
          </cell>
          <cell r="D7129" t="str">
            <v>caùi</v>
          </cell>
          <cell r="E7129">
            <v>1</v>
          </cell>
          <cell r="F7129">
            <v>270121</v>
          </cell>
          <cell r="G7129">
            <v>14660</v>
          </cell>
          <cell r="H7129">
            <v>10501</v>
          </cell>
        </row>
        <row r="7130">
          <cell r="B7130" t="str">
            <v>BB.22122</v>
          </cell>
          <cell r="C7130" t="str">
            <v>Laép ñaët cuùt BT noái baèng phöông phaùp gioaêng cao su, Þcoân 500mm</v>
          </cell>
          <cell r="D7130" t="str">
            <v>caùi</v>
          </cell>
          <cell r="E7130">
            <v>1</v>
          </cell>
          <cell r="F7130">
            <v>336901</v>
          </cell>
          <cell r="G7130">
            <v>18011</v>
          </cell>
          <cell r="H7130">
            <v>10501</v>
          </cell>
        </row>
        <row r="7131">
          <cell r="B7131" t="str">
            <v>BB.22123</v>
          </cell>
          <cell r="C7131" t="str">
            <v>Laép ñaët cuùt BT noái baèng phöông phaùp gioaêng cao su, Þcoân 600mm</v>
          </cell>
          <cell r="D7131" t="str">
            <v>caùi</v>
          </cell>
          <cell r="E7131">
            <v>1</v>
          </cell>
          <cell r="F7131">
            <v>403821</v>
          </cell>
          <cell r="G7131">
            <v>23405</v>
          </cell>
          <cell r="H7131">
            <v>13126</v>
          </cell>
        </row>
        <row r="7132">
          <cell r="B7132" t="str">
            <v>BB.22124</v>
          </cell>
          <cell r="C7132" t="str">
            <v>Laép ñaët cuùt BT noái baèng phöông phaùp gioaêng cao su, Þcoân 700mm</v>
          </cell>
          <cell r="D7132" t="str">
            <v>caùi</v>
          </cell>
          <cell r="E7132">
            <v>1</v>
          </cell>
          <cell r="F7132">
            <v>470741</v>
          </cell>
          <cell r="G7132">
            <v>28356</v>
          </cell>
          <cell r="H7132">
            <v>13126</v>
          </cell>
        </row>
        <row r="7133">
          <cell r="B7133" t="str">
            <v>BB.22125</v>
          </cell>
          <cell r="C7133" t="str">
            <v>Laép ñaët cuùt BT noái baèng phöông phaùp gioaêng cao su, Þcoân 800mm</v>
          </cell>
          <cell r="D7133" t="str">
            <v>caùi</v>
          </cell>
          <cell r="E7133">
            <v>1</v>
          </cell>
          <cell r="F7133">
            <v>538662</v>
          </cell>
          <cell r="G7133">
            <v>32407</v>
          </cell>
          <cell r="H7133">
            <v>13126</v>
          </cell>
        </row>
        <row r="7134">
          <cell r="B7134" t="str">
            <v>BB.22126</v>
          </cell>
          <cell r="C7134" t="str">
            <v>Laép ñaët cuùt BT noái baèng phöông phaùp gioaêng cao su, Þcoân 900mm</v>
          </cell>
          <cell r="D7134" t="str">
            <v>caùi</v>
          </cell>
          <cell r="E7134">
            <v>1</v>
          </cell>
          <cell r="F7134">
            <v>606582</v>
          </cell>
          <cell r="G7134">
            <v>39159</v>
          </cell>
          <cell r="H7134">
            <v>13126</v>
          </cell>
        </row>
        <row r="7135">
          <cell r="B7135" t="str">
            <v>BB.22127</v>
          </cell>
          <cell r="C7135" t="str">
            <v>Laép ñaët cuùt BT noái baèng phöông phaùp gioaêng cao su, Þcoân 1000mm</v>
          </cell>
          <cell r="D7135" t="str">
            <v>caùi</v>
          </cell>
          <cell r="E7135">
            <v>1</v>
          </cell>
          <cell r="F7135">
            <v>759528</v>
          </cell>
          <cell r="G7135">
            <v>45010</v>
          </cell>
          <cell r="H7135">
            <v>13126</v>
          </cell>
        </row>
        <row r="7136">
          <cell r="B7136" t="str">
            <v>BB.22128</v>
          </cell>
          <cell r="C7136" t="str">
            <v>Laép ñaët cuùt BT noái baèng phöông phaùp gioaêng cao su, Þcoân 1200mm</v>
          </cell>
          <cell r="D7136" t="str">
            <v>caùi</v>
          </cell>
          <cell r="E7136">
            <v>1</v>
          </cell>
          <cell r="F7136">
            <v>910673</v>
          </cell>
          <cell r="G7136">
            <v>60313</v>
          </cell>
          <cell r="H7136">
            <v>15226</v>
          </cell>
        </row>
        <row r="7137">
          <cell r="B7137" t="str">
            <v>BB.22129</v>
          </cell>
          <cell r="C7137" t="str">
            <v>Laép ñaët cuùt BT noái baèng phöông phaùp gioaêng cao su, Þcoân 1400mm</v>
          </cell>
          <cell r="D7137" t="str">
            <v>caùi</v>
          </cell>
          <cell r="E7137">
            <v>1</v>
          </cell>
          <cell r="F7137">
            <v>1061220</v>
          </cell>
          <cell r="G7137">
            <v>74717</v>
          </cell>
          <cell r="H7137">
            <v>15226</v>
          </cell>
        </row>
        <row r="7138">
          <cell r="B7138" t="str">
            <v>BB.22130</v>
          </cell>
          <cell r="C7138" t="str">
            <v>Laép ñaët cuùt BT noái baèng phöông phaùp gioaêng cao su, Þcoân 1500mm</v>
          </cell>
          <cell r="D7138" t="str">
            <v>caùi</v>
          </cell>
          <cell r="E7138">
            <v>1</v>
          </cell>
          <cell r="F7138">
            <v>1139140</v>
          </cell>
          <cell r="G7138">
            <v>80118</v>
          </cell>
          <cell r="H7138">
            <v>15226</v>
          </cell>
        </row>
        <row r="7139">
          <cell r="B7139" t="str">
            <v>BB.22131</v>
          </cell>
          <cell r="C7139" t="str">
            <v>Laép ñaët cuùt BT noái baèng phöông phaùp gioaêng cao su, Þcoân 1600mm</v>
          </cell>
          <cell r="D7139" t="str">
            <v>caùi</v>
          </cell>
          <cell r="E7139">
            <v>1</v>
          </cell>
          <cell r="F7139">
            <v>1212060</v>
          </cell>
          <cell r="G7139">
            <v>94521</v>
          </cell>
          <cell r="H7139">
            <v>15226</v>
          </cell>
        </row>
        <row r="7140">
          <cell r="B7140" t="str">
            <v>BB.22132</v>
          </cell>
          <cell r="C7140" t="str">
            <v>Laép ñaët cuùt BT noái baèng phöông phaùp gioaêng cao su, Þcoân 1800mm</v>
          </cell>
          <cell r="D7140" t="str">
            <v>caùi</v>
          </cell>
          <cell r="E7140">
            <v>1</v>
          </cell>
          <cell r="F7140">
            <v>1372610</v>
          </cell>
          <cell r="G7140">
            <v>103523</v>
          </cell>
          <cell r="H7140">
            <v>15226</v>
          </cell>
        </row>
        <row r="7141">
          <cell r="B7141" t="str">
            <v>BB.22133</v>
          </cell>
          <cell r="C7141" t="str">
            <v>Laép ñaët cuùt BT noái baèng phöông phaùp gioaêng cao su, Þcoân 2000mm</v>
          </cell>
          <cell r="D7141" t="str">
            <v>caùi</v>
          </cell>
          <cell r="E7141">
            <v>1</v>
          </cell>
          <cell r="F7141">
            <v>1514350</v>
          </cell>
          <cell r="G7141">
            <v>117926</v>
          </cell>
          <cell r="H7141">
            <v>15226</v>
          </cell>
        </row>
        <row r="7142">
          <cell r="B7142" t="str">
            <v>BB.22201</v>
          </cell>
          <cell r="C7142" t="str">
            <v>Laép ñaët coân saønh noái baèng phöông phaùp xaûm, Þcuùt 50mm</v>
          </cell>
          <cell r="D7142" t="str">
            <v>caùi</v>
          </cell>
          <cell r="E7142">
            <v>1</v>
          </cell>
          <cell r="F7142">
            <v>5782</v>
          </cell>
          <cell r="G7142">
            <v>5445</v>
          </cell>
          <cell r="H7142">
            <v>0</v>
          </cell>
        </row>
        <row r="7143">
          <cell r="B7143" t="str">
            <v>BB.22202</v>
          </cell>
          <cell r="C7143" t="str">
            <v>Laép ñaët coân saønh noái baèng phöông phaùp xaûm, Þcuùt 75mm</v>
          </cell>
          <cell r="D7143" t="str">
            <v>caùi</v>
          </cell>
          <cell r="E7143">
            <v>1</v>
          </cell>
          <cell r="F7143">
            <v>8172</v>
          </cell>
          <cell r="G7143">
            <v>6283</v>
          </cell>
          <cell r="H7143">
            <v>0</v>
          </cell>
        </row>
        <row r="7144">
          <cell r="B7144" t="str">
            <v>BB.22203</v>
          </cell>
          <cell r="C7144" t="str">
            <v>Laép ñaët coân saønh noái baèng phöông phaùp xaûm, Þcuùt 100mm</v>
          </cell>
          <cell r="D7144" t="str">
            <v>caùi</v>
          </cell>
          <cell r="E7144">
            <v>1</v>
          </cell>
          <cell r="F7144">
            <v>10452</v>
          </cell>
          <cell r="G7144">
            <v>7540</v>
          </cell>
          <cell r="H7144">
            <v>0</v>
          </cell>
        </row>
        <row r="7145">
          <cell r="B7145" t="str">
            <v>BB.22204</v>
          </cell>
          <cell r="C7145" t="str">
            <v>Laép ñaët coân saønh noái baèng phöông phaùp xaûm, Þcuùt 150mm</v>
          </cell>
          <cell r="D7145" t="str">
            <v>caùi</v>
          </cell>
          <cell r="E7145">
            <v>1</v>
          </cell>
          <cell r="F7145">
            <v>12335</v>
          </cell>
          <cell r="G7145">
            <v>8796</v>
          </cell>
          <cell r="H7145">
            <v>0</v>
          </cell>
        </row>
        <row r="7146">
          <cell r="B7146" t="str">
            <v>BB.22205</v>
          </cell>
          <cell r="C7146" t="str">
            <v>Laép ñaët coân saønh noái baèng phöông phaùp xaûm, Þcuùt 200mm</v>
          </cell>
          <cell r="D7146" t="str">
            <v>caùi</v>
          </cell>
          <cell r="E7146">
            <v>1</v>
          </cell>
          <cell r="F7146">
            <v>16115</v>
          </cell>
          <cell r="G7146">
            <v>9634</v>
          </cell>
          <cell r="H7146">
            <v>0</v>
          </cell>
        </row>
        <row r="7147">
          <cell r="B7147" t="str">
            <v>BB.23101</v>
          </cell>
          <cell r="C7147" t="str">
            <v>Laép ñaët coân gang noái baèng phöông phaùp xaûm, Þcoân 50mm</v>
          </cell>
          <cell r="D7147" t="str">
            <v>caùi</v>
          </cell>
          <cell r="E7147">
            <v>1</v>
          </cell>
          <cell r="F7147">
            <v>43209</v>
          </cell>
          <cell r="G7147">
            <v>10053</v>
          </cell>
          <cell r="H7147">
            <v>0</v>
          </cell>
        </row>
        <row r="7148">
          <cell r="B7148" t="str">
            <v>BB.23102</v>
          </cell>
          <cell r="C7148" t="str">
            <v>Laép ñaët coân gang noái baèng phöông phaùp xaûm, Þcoân 75mm</v>
          </cell>
          <cell r="D7148" t="str">
            <v>caùi</v>
          </cell>
          <cell r="E7148">
            <v>1</v>
          </cell>
          <cell r="F7148">
            <v>64293</v>
          </cell>
          <cell r="G7148">
            <v>12985</v>
          </cell>
          <cell r="H7148">
            <v>0</v>
          </cell>
        </row>
        <row r="7149">
          <cell r="B7149" t="str">
            <v>BB.23103</v>
          </cell>
          <cell r="C7149" t="str">
            <v>Laép ñaët coân gang noái baèng phöông phaùp xaûm, Þcoân 100mm</v>
          </cell>
          <cell r="D7149" t="str">
            <v>caùi</v>
          </cell>
          <cell r="E7149">
            <v>1</v>
          </cell>
          <cell r="F7149">
            <v>100682</v>
          </cell>
          <cell r="G7149">
            <v>16755</v>
          </cell>
          <cell r="H7149">
            <v>0</v>
          </cell>
        </row>
        <row r="7150">
          <cell r="B7150" t="str">
            <v>BB.23104</v>
          </cell>
          <cell r="C7150" t="str">
            <v>Laép ñaët coân gang noái baèng phöông phaùp xaûm, Þcoân 150mm</v>
          </cell>
          <cell r="D7150" t="str">
            <v>caùi</v>
          </cell>
          <cell r="E7150">
            <v>1</v>
          </cell>
          <cell r="F7150">
            <v>158385</v>
          </cell>
          <cell r="G7150">
            <v>20944</v>
          </cell>
          <cell r="H7150">
            <v>0</v>
          </cell>
        </row>
        <row r="7151">
          <cell r="B7151" t="str">
            <v>BB.23105</v>
          </cell>
          <cell r="C7151" t="str">
            <v>Laép ñaët coân gang noái baèng phöông phaùp xaûm, Þcoân 200mm</v>
          </cell>
          <cell r="D7151" t="str">
            <v>caùi</v>
          </cell>
          <cell r="E7151">
            <v>1</v>
          </cell>
          <cell r="F7151">
            <v>196379</v>
          </cell>
          <cell r="G7151">
            <v>26808</v>
          </cell>
          <cell r="H7151">
            <v>0</v>
          </cell>
        </row>
        <row r="7152">
          <cell r="B7152" t="str">
            <v>BB.23106</v>
          </cell>
          <cell r="C7152" t="str">
            <v>Laép ñaët coân gang noái baèng phöông phaùp xaûm, Þcoân 250mm</v>
          </cell>
          <cell r="D7152" t="str">
            <v>caùi</v>
          </cell>
          <cell r="E7152">
            <v>1</v>
          </cell>
          <cell r="F7152">
            <v>284831</v>
          </cell>
          <cell r="G7152">
            <v>33928</v>
          </cell>
          <cell r="H7152">
            <v>0</v>
          </cell>
        </row>
        <row r="7153">
          <cell r="B7153" t="str">
            <v>BB.23107</v>
          </cell>
          <cell r="C7153" t="str">
            <v>Laép ñaët coân gang noái baèng phöông phaùp xaûm, Þcoân 300mm</v>
          </cell>
          <cell r="D7153" t="str">
            <v>caùi</v>
          </cell>
          <cell r="E7153">
            <v>1</v>
          </cell>
          <cell r="F7153">
            <v>363974</v>
          </cell>
          <cell r="G7153">
            <v>40212</v>
          </cell>
          <cell r="H7153">
            <v>9001</v>
          </cell>
        </row>
        <row r="7154">
          <cell r="B7154" t="str">
            <v>BB.23108</v>
          </cell>
          <cell r="C7154" t="str">
            <v>Laép ñaët coân gang noái baèng phöông phaùp xaûm, Þcoân 350mm</v>
          </cell>
          <cell r="D7154" t="str">
            <v>caùi</v>
          </cell>
          <cell r="E7154">
            <v>1</v>
          </cell>
          <cell r="F7154">
            <v>418262</v>
          </cell>
          <cell r="G7154">
            <v>47751</v>
          </cell>
          <cell r="H7154">
            <v>9001</v>
          </cell>
        </row>
        <row r="7155">
          <cell r="B7155" t="str">
            <v>BB.23109</v>
          </cell>
          <cell r="C7155" t="str">
            <v>Laép ñaët coân gang noái baèng phöông phaùp xaûm, Þcoân 400mm</v>
          </cell>
          <cell r="D7155" t="str">
            <v>caùi</v>
          </cell>
          <cell r="E7155">
            <v>1</v>
          </cell>
          <cell r="F7155">
            <v>464211</v>
          </cell>
          <cell r="G7155">
            <v>53196</v>
          </cell>
          <cell r="H7155">
            <v>9001</v>
          </cell>
        </row>
        <row r="7156">
          <cell r="B7156" t="str">
            <v>BB.23110</v>
          </cell>
          <cell r="C7156" t="str">
            <v>Laép ñaët coân gang noái baèng phöông phaùp xaûm, Þcoân 500mm</v>
          </cell>
          <cell r="D7156" t="str">
            <v>caùi</v>
          </cell>
          <cell r="E7156">
            <v>1</v>
          </cell>
          <cell r="F7156">
            <v>525640</v>
          </cell>
          <cell r="G7156">
            <v>63249</v>
          </cell>
          <cell r="H7156">
            <v>10001</v>
          </cell>
        </row>
        <row r="7157">
          <cell r="B7157" t="str">
            <v>BB.23111</v>
          </cell>
          <cell r="C7157" t="str">
            <v>Laép ñaët coân gang noái baèng phöông phaùp xaûm, Þcoân 600mm</v>
          </cell>
          <cell r="D7157" t="str">
            <v>caùi</v>
          </cell>
          <cell r="E7157">
            <v>1</v>
          </cell>
          <cell r="F7157">
            <v>619846</v>
          </cell>
          <cell r="G7157">
            <v>77417</v>
          </cell>
          <cell r="H7157">
            <v>11001</v>
          </cell>
        </row>
        <row r="7158">
          <cell r="B7158" t="str">
            <v>BB.23112</v>
          </cell>
          <cell r="C7158" t="str">
            <v>Laép ñaët coân gang noái baèng phöông phaùp xaûm, Þcoân 700mm</v>
          </cell>
          <cell r="D7158" t="str">
            <v>caùi</v>
          </cell>
          <cell r="E7158">
            <v>1</v>
          </cell>
          <cell r="F7158">
            <v>713327</v>
          </cell>
          <cell r="G7158">
            <v>88670</v>
          </cell>
          <cell r="H7158">
            <v>11001</v>
          </cell>
        </row>
        <row r="7159">
          <cell r="B7159" t="str">
            <v>BB.23113</v>
          </cell>
          <cell r="C7159" t="str">
            <v>Laép ñaët coân gang noái baèng phöông phaùp xaûm, Þcoân 800mm</v>
          </cell>
          <cell r="D7159" t="str">
            <v>caùi</v>
          </cell>
          <cell r="E7159">
            <v>1</v>
          </cell>
          <cell r="F7159">
            <v>787057</v>
          </cell>
          <cell r="G7159">
            <v>99472</v>
          </cell>
          <cell r="H7159">
            <v>11001</v>
          </cell>
        </row>
        <row r="7160">
          <cell r="B7160" t="str">
            <v>BB.23114</v>
          </cell>
          <cell r="C7160" t="str">
            <v>Laép ñaët coân gang noái baèng phöông phaùp xaûm, Þcoân 900mm</v>
          </cell>
          <cell r="D7160" t="str">
            <v>caùi</v>
          </cell>
          <cell r="E7160">
            <v>1</v>
          </cell>
          <cell r="F7160">
            <v>884885</v>
          </cell>
          <cell r="G7160">
            <v>111625</v>
          </cell>
          <cell r="H7160">
            <v>12501</v>
          </cell>
        </row>
        <row r="7161">
          <cell r="B7161" t="str">
            <v>BB.23115</v>
          </cell>
          <cell r="C7161" t="str">
            <v>Laép ñaët coân gang noái baèng phöông phaùp xaûm, Þcoân 1000mm</v>
          </cell>
          <cell r="D7161" t="str">
            <v>caùi</v>
          </cell>
          <cell r="E7161">
            <v>1</v>
          </cell>
          <cell r="F7161">
            <v>1017810</v>
          </cell>
          <cell r="G7161">
            <v>123778</v>
          </cell>
          <cell r="H7161">
            <v>12501</v>
          </cell>
        </row>
        <row r="7162">
          <cell r="B7162" t="str">
            <v>BB.23116</v>
          </cell>
          <cell r="C7162" t="str">
            <v>Laép ñaët coân gang noái baèng phöông phaùp xaûm, Þcoân 1100mm</v>
          </cell>
          <cell r="D7162" t="str">
            <v>caùi</v>
          </cell>
          <cell r="E7162">
            <v>1</v>
          </cell>
          <cell r="F7162">
            <v>1125400</v>
          </cell>
          <cell r="G7162">
            <v>129179</v>
          </cell>
          <cell r="H7162">
            <v>12501</v>
          </cell>
        </row>
        <row r="7163">
          <cell r="B7163" t="str">
            <v>BB.23117</v>
          </cell>
          <cell r="C7163" t="str">
            <v>Laép ñaët coân gang noái baèng phöông phaùp xaûm, Þcoân 1200mm</v>
          </cell>
          <cell r="D7163" t="str">
            <v>caùi</v>
          </cell>
          <cell r="E7163">
            <v>1</v>
          </cell>
          <cell r="F7163">
            <v>1234490</v>
          </cell>
          <cell r="G7163">
            <v>140881</v>
          </cell>
          <cell r="H7163">
            <v>15001</v>
          </cell>
        </row>
        <row r="7164">
          <cell r="B7164" t="str">
            <v>BB.23118</v>
          </cell>
          <cell r="C7164" t="str">
            <v>Laép ñaët coân gang noái baèng phöông phaùp xaûm, Þcoân 1400mm</v>
          </cell>
          <cell r="D7164" t="str">
            <v>caùi</v>
          </cell>
          <cell r="E7164">
            <v>1</v>
          </cell>
          <cell r="F7164">
            <v>1405680</v>
          </cell>
          <cell r="G7164">
            <v>164287</v>
          </cell>
          <cell r="H7164">
            <v>15001</v>
          </cell>
        </row>
        <row r="7165">
          <cell r="B7165" t="str">
            <v>BB.23119</v>
          </cell>
          <cell r="C7165" t="str">
            <v>Laép ñaët coân gang noái baèng phöông phaùp xaûm, Þcoân 1500mm</v>
          </cell>
          <cell r="D7165" t="str">
            <v>caùi</v>
          </cell>
          <cell r="E7165">
            <v>1</v>
          </cell>
          <cell r="F7165">
            <v>1516660</v>
          </cell>
          <cell r="G7165">
            <v>175989</v>
          </cell>
          <cell r="H7165">
            <v>15001</v>
          </cell>
        </row>
        <row r="7166">
          <cell r="B7166" t="str">
            <v>BB.23120</v>
          </cell>
          <cell r="C7166" t="str">
            <v>Laép ñaët coân gang noái baèng phöông phaùp xaûm, Þcoân 1600mm</v>
          </cell>
          <cell r="D7166" t="str">
            <v>caùi</v>
          </cell>
          <cell r="E7166">
            <v>1</v>
          </cell>
          <cell r="F7166">
            <v>1626030</v>
          </cell>
          <cell r="G7166">
            <v>180040</v>
          </cell>
          <cell r="H7166">
            <v>15001</v>
          </cell>
        </row>
        <row r="7167">
          <cell r="B7167" t="str">
            <v>BB.23121</v>
          </cell>
          <cell r="C7167" t="str">
            <v>Laép ñaët coân gang noái baèng phöông phaùp xaûm, Þcoân 1800mm</v>
          </cell>
          <cell r="D7167" t="str">
            <v>caùi</v>
          </cell>
          <cell r="E7167">
            <v>1</v>
          </cell>
          <cell r="F7167">
            <v>1758030</v>
          </cell>
          <cell r="G7167">
            <v>202095</v>
          </cell>
          <cell r="H7167">
            <v>15001</v>
          </cell>
        </row>
        <row r="7168">
          <cell r="B7168" t="str">
            <v>BB.23122</v>
          </cell>
          <cell r="C7168" t="str">
            <v>Laép ñaët coân gang noái baèng phöông phaùp xaûm, Þcoân 2000mm</v>
          </cell>
          <cell r="D7168" t="str">
            <v>caùi</v>
          </cell>
          <cell r="E7168">
            <v>1</v>
          </cell>
          <cell r="F7168">
            <v>2019910</v>
          </cell>
          <cell r="G7168">
            <v>225050</v>
          </cell>
          <cell r="H7168">
            <v>15001</v>
          </cell>
        </row>
        <row r="7169">
          <cell r="B7169" t="str">
            <v>BB.23123</v>
          </cell>
          <cell r="C7169" t="str">
            <v>Laép ñaët coân gang noái baèng phöông phaùp xaûm, Þcoân 2200mm</v>
          </cell>
          <cell r="D7169" t="str">
            <v>caùi</v>
          </cell>
          <cell r="E7169">
            <v>1</v>
          </cell>
          <cell r="F7169">
            <v>2142030</v>
          </cell>
          <cell r="G7169">
            <v>247555</v>
          </cell>
          <cell r="H7169">
            <v>15001</v>
          </cell>
        </row>
        <row r="7170">
          <cell r="B7170" t="str">
            <v>BB.23124</v>
          </cell>
          <cell r="C7170" t="str">
            <v>Laép ñaët coân gang noái baèng phöông phaùp xaûm, Þcoân 2400mm</v>
          </cell>
          <cell r="D7170" t="str">
            <v>caùi</v>
          </cell>
          <cell r="E7170">
            <v>1</v>
          </cell>
          <cell r="F7170">
            <v>2363870</v>
          </cell>
          <cell r="G7170">
            <v>269610</v>
          </cell>
          <cell r="H7170">
            <v>15001</v>
          </cell>
        </row>
        <row r="7171">
          <cell r="B7171" t="str">
            <v>BB.23125</v>
          </cell>
          <cell r="C7171" t="str">
            <v>Laép ñaët coân gang noái baèng phöông phaùp xaûm, Þcoân 2500mm</v>
          </cell>
          <cell r="D7171" t="str">
            <v>caùi</v>
          </cell>
          <cell r="E7171">
            <v>1</v>
          </cell>
          <cell r="F7171">
            <v>2575340</v>
          </cell>
          <cell r="G7171">
            <v>280862</v>
          </cell>
          <cell r="H7171">
            <v>15001</v>
          </cell>
        </row>
        <row r="7172">
          <cell r="B7172" t="str">
            <v>BB.23131</v>
          </cell>
          <cell r="C7172" t="str">
            <v>Laép ñaët cuùt gang noái baèng phöông phaùp xaûm, Þcoân 50mm</v>
          </cell>
          <cell r="D7172" t="str">
            <v>caùi</v>
          </cell>
          <cell r="E7172">
            <v>1</v>
          </cell>
          <cell r="F7172">
            <v>43209</v>
          </cell>
          <cell r="G7172">
            <v>10053</v>
          </cell>
          <cell r="H7172">
            <v>0</v>
          </cell>
        </row>
        <row r="7173">
          <cell r="B7173" t="str">
            <v>BB.23132</v>
          </cell>
          <cell r="C7173" t="str">
            <v>Laép ñaët cuùt gang noái baèng phöông phaùp xaûm, Þcoân 75mm</v>
          </cell>
          <cell r="D7173" t="str">
            <v>caùi</v>
          </cell>
          <cell r="E7173">
            <v>1</v>
          </cell>
          <cell r="F7173">
            <v>60293</v>
          </cell>
          <cell r="G7173">
            <v>12985</v>
          </cell>
          <cell r="H7173">
            <v>0</v>
          </cell>
        </row>
        <row r="7174">
          <cell r="B7174" t="str">
            <v>BB.23133</v>
          </cell>
          <cell r="C7174" t="str">
            <v>Laép ñaët cuùt gang noái baèng phöông phaùp xaûm, Þcoân 100mm</v>
          </cell>
          <cell r="D7174" t="str">
            <v>caùi</v>
          </cell>
          <cell r="E7174">
            <v>1</v>
          </cell>
          <cell r="F7174">
            <v>100682</v>
          </cell>
          <cell r="G7174">
            <v>16755</v>
          </cell>
          <cell r="H7174">
            <v>0</v>
          </cell>
        </row>
        <row r="7175">
          <cell r="B7175" t="str">
            <v>BB.23134</v>
          </cell>
          <cell r="C7175" t="str">
            <v>Laép ñaët cuùt gang noái baèng phöông phaùp xaûm, Þcoân 150mm</v>
          </cell>
          <cell r="D7175" t="str">
            <v>caùi</v>
          </cell>
          <cell r="E7175">
            <v>1</v>
          </cell>
          <cell r="F7175">
            <v>158385</v>
          </cell>
          <cell r="G7175">
            <v>20944</v>
          </cell>
          <cell r="H7175">
            <v>0</v>
          </cell>
        </row>
        <row r="7176">
          <cell r="B7176" t="str">
            <v>BB.23135</v>
          </cell>
          <cell r="C7176" t="str">
            <v>Laép ñaët cuùt gang noái baèng phöông phaùp xaûm, Þcoân 200mm</v>
          </cell>
          <cell r="D7176" t="str">
            <v>caùi</v>
          </cell>
          <cell r="E7176">
            <v>1</v>
          </cell>
          <cell r="F7176">
            <v>196379</v>
          </cell>
          <cell r="G7176">
            <v>26808</v>
          </cell>
          <cell r="H7176">
            <v>0</v>
          </cell>
        </row>
        <row r="7177">
          <cell r="B7177" t="str">
            <v>BB.23136</v>
          </cell>
          <cell r="C7177" t="str">
            <v>Laép ñaët cuùt gang noái baèng phöông phaùp xaûm, Þcoân 250mm</v>
          </cell>
          <cell r="D7177" t="str">
            <v>caùi</v>
          </cell>
          <cell r="E7177">
            <v>1</v>
          </cell>
          <cell r="F7177">
            <v>284831</v>
          </cell>
          <cell r="G7177">
            <v>33928</v>
          </cell>
          <cell r="H7177">
            <v>0</v>
          </cell>
        </row>
        <row r="7178">
          <cell r="B7178" t="str">
            <v>BB.23137</v>
          </cell>
          <cell r="C7178" t="str">
            <v>Laép ñaët cuùt gang noái baèng phöông phaùp xaûm, Þcoân 300mm</v>
          </cell>
          <cell r="D7178" t="str">
            <v>caùi</v>
          </cell>
          <cell r="E7178">
            <v>1</v>
          </cell>
          <cell r="F7178">
            <v>363974</v>
          </cell>
          <cell r="G7178">
            <v>40212</v>
          </cell>
          <cell r="H7178">
            <v>9001</v>
          </cell>
        </row>
        <row r="7179">
          <cell r="B7179" t="str">
            <v>BB.23138</v>
          </cell>
          <cell r="C7179" t="str">
            <v>Laép ñaët cuùt gang noái baèng phöông phaùp xaûm, Þcoân 350mm</v>
          </cell>
          <cell r="D7179" t="str">
            <v>caùi</v>
          </cell>
          <cell r="E7179">
            <v>1</v>
          </cell>
          <cell r="F7179">
            <v>418262</v>
          </cell>
          <cell r="G7179">
            <v>47751</v>
          </cell>
          <cell r="H7179">
            <v>9001</v>
          </cell>
        </row>
        <row r="7180">
          <cell r="B7180" t="str">
            <v>BB.23139</v>
          </cell>
          <cell r="C7180" t="str">
            <v>Laép ñaët cuùt gang noái baèng phöông phaùp xaûm, Þcoân 400mm</v>
          </cell>
          <cell r="D7180" t="str">
            <v>caùi</v>
          </cell>
          <cell r="E7180">
            <v>1</v>
          </cell>
          <cell r="F7180">
            <v>464211</v>
          </cell>
          <cell r="G7180">
            <v>53196</v>
          </cell>
          <cell r="H7180">
            <v>9001</v>
          </cell>
        </row>
        <row r="7181">
          <cell r="B7181" t="str">
            <v>BB.23140</v>
          </cell>
          <cell r="C7181" t="str">
            <v>Laép ñaët cuùt gang noái baèng phöông phaùp xaûm, Þcoân 500mm</v>
          </cell>
          <cell r="D7181" t="str">
            <v>caùi</v>
          </cell>
          <cell r="E7181">
            <v>1</v>
          </cell>
          <cell r="F7181">
            <v>525640</v>
          </cell>
          <cell r="G7181">
            <v>63249</v>
          </cell>
          <cell r="H7181">
            <v>10001</v>
          </cell>
        </row>
        <row r="7182">
          <cell r="B7182" t="str">
            <v>BB.23141</v>
          </cell>
          <cell r="C7182" t="str">
            <v>Laép ñaët cuùt gang noái baèng phöông phaùp xaûm, Þcoân 600mm</v>
          </cell>
          <cell r="D7182" t="str">
            <v>caùi</v>
          </cell>
          <cell r="E7182">
            <v>1</v>
          </cell>
          <cell r="F7182">
            <v>619846</v>
          </cell>
          <cell r="G7182">
            <v>77417</v>
          </cell>
          <cell r="H7182">
            <v>11001</v>
          </cell>
        </row>
        <row r="7183">
          <cell r="B7183" t="str">
            <v>BB.23142</v>
          </cell>
          <cell r="C7183" t="str">
            <v>Laép ñaët cuùt gang noái baèng phöông phaùp xaûm, Þcoân 700mm</v>
          </cell>
          <cell r="D7183" t="str">
            <v>caùi</v>
          </cell>
          <cell r="E7183">
            <v>1</v>
          </cell>
          <cell r="F7183">
            <v>713327</v>
          </cell>
          <cell r="G7183">
            <v>88670</v>
          </cell>
          <cell r="H7183">
            <v>11001</v>
          </cell>
        </row>
        <row r="7184">
          <cell r="B7184" t="str">
            <v>BB.23143</v>
          </cell>
          <cell r="C7184" t="str">
            <v>Laép ñaët cuùt gang noái baèng phöông phaùp xaûm, Þcoân 800mm</v>
          </cell>
          <cell r="D7184" t="str">
            <v>caùi</v>
          </cell>
          <cell r="E7184">
            <v>1</v>
          </cell>
          <cell r="F7184">
            <v>787057</v>
          </cell>
          <cell r="G7184">
            <v>99472</v>
          </cell>
          <cell r="H7184">
            <v>11001</v>
          </cell>
        </row>
        <row r="7185">
          <cell r="B7185" t="str">
            <v>BB.23144</v>
          </cell>
          <cell r="C7185" t="str">
            <v>Laép ñaët cuùt gang noái baèng phöông phaùp xaûm, Þcoân 900mm</v>
          </cell>
          <cell r="D7185" t="str">
            <v>caùi</v>
          </cell>
          <cell r="E7185">
            <v>1</v>
          </cell>
          <cell r="F7185">
            <v>884885</v>
          </cell>
          <cell r="G7185">
            <v>111625</v>
          </cell>
          <cell r="H7185">
            <v>12501</v>
          </cell>
        </row>
        <row r="7186">
          <cell r="B7186" t="str">
            <v>BB.23145</v>
          </cell>
          <cell r="C7186" t="str">
            <v>Laép ñaët cuùt gang noái baèng phöông phaùp xaûm, Þcoân 1000mm</v>
          </cell>
          <cell r="D7186" t="str">
            <v>caùi</v>
          </cell>
          <cell r="E7186">
            <v>1</v>
          </cell>
          <cell r="F7186">
            <v>1017810</v>
          </cell>
          <cell r="G7186">
            <v>123778</v>
          </cell>
          <cell r="H7186">
            <v>12501</v>
          </cell>
        </row>
        <row r="7187">
          <cell r="B7187" t="str">
            <v>BB.23146</v>
          </cell>
          <cell r="C7187" t="str">
            <v>Laép ñaët cuùt gang noái baèng phöông phaùp xaûm, Þcoân 1100mm</v>
          </cell>
          <cell r="D7187" t="str">
            <v>caùi</v>
          </cell>
          <cell r="E7187">
            <v>1</v>
          </cell>
          <cell r="F7187">
            <v>1125400</v>
          </cell>
          <cell r="G7187">
            <v>129179</v>
          </cell>
          <cell r="H7187">
            <v>12501</v>
          </cell>
        </row>
        <row r="7188">
          <cell r="B7188" t="str">
            <v>BB.23147</v>
          </cell>
          <cell r="C7188" t="str">
            <v>Laép ñaët cuùt gang noái baèng phöông phaùp xaûm, Þcoân 1200mm</v>
          </cell>
          <cell r="D7188" t="str">
            <v>caùi</v>
          </cell>
          <cell r="E7188">
            <v>1</v>
          </cell>
          <cell r="F7188">
            <v>1234490</v>
          </cell>
          <cell r="G7188">
            <v>140881</v>
          </cell>
          <cell r="H7188">
            <v>15001</v>
          </cell>
        </row>
        <row r="7189">
          <cell r="B7189" t="str">
            <v>BB.23148</v>
          </cell>
          <cell r="C7189" t="str">
            <v>Laép ñaët cuùt gang noái baèng phöông phaùp xaûm, Þcoân 1400mm</v>
          </cell>
          <cell r="D7189" t="str">
            <v>caùi</v>
          </cell>
          <cell r="E7189">
            <v>1</v>
          </cell>
          <cell r="F7189">
            <v>1405680</v>
          </cell>
          <cell r="G7189">
            <v>164286</v>
          </cell>
          <cell r="H7189">
            <v>15001</v>
          </cell>
        </row>
        <row r="7190">
          <cell r="B7190" t="str">
            <v>BB.23149</v>
          </cell>
          <cell r="C7190" t="str">
            <v>Laép ñaët cuùt gang noái baèng phöông phaùp xaûm, Þcoân 1500mm</v>
          </cell>
          <cell r="D7190" t="str">
            <v>caùi</v>
          </cell>
          <cell r="E7190">
            <v>1</v>
          </cell>
          <cell r="F7190">
            <v>1516660</v>
          </cell>
          <cell r="G7190">
            <v>175989</v>
          </cell>
          <cell r="H7190">
            <v>15001</v>
          </cell>
        </row>
        <row r="7191">
          <cell r="B7191" t="str">
            <v>BB.23150</v>
          </cell>
          <cell r="C7191" t="str">
            <v>Laép ñaët cuùt gang noái baèng phöông phaùp xaûm, Þcoân 1600mm</v>
          </cell>
          <cell r="D7191" t="str">
            <v>caùi</v>
          </cell>
          <cell r="E7191">
            <v>1</v>
          </cell>
          <cell r="F7191">
            <v>1626030</v>
          </cell>
          <cell r="G7191">
            <v>180040</v>
          </cell>
          <cell r="H7191">
            <v>15001</v>
          </cell>
        </row>
        <row r="7192">
          <cell r="B7192" t="str">
            <v>BB.23151</v>
          </cell>
          <cell r="C7192" t="str">
            <v>Laép ñaët cuùt gang noái baèng phöông phaùp xaûm, Þcoân 1800mm</v>
          </cell>
          <cell r="D7192" t="str">
            <v>caùi</v>
          </cell>
          <cell r="E7192">
            <v>1</v>
          </cell>
          <cell r="F7192">
            <v>1758030</v>
          </cell>
          <cell r="G7192">
            <v>202095</v>
          </cell>
          <cell r="H7192">
            <v>15001</v>
          </cell>
        </row>
        <row r="7193">
          <cell r="B7193" t="str">
            <v>BB.23152</v>
          </cell>
          <cell r="C7193" t="str">
            <v>Laép ñaët cuùt gang noái baèng phöông phaùp xaûm, Þcoân 2000mm</v>
          </cell>
          <cell r="D7193" t="str">
            <v>caùi</v>
          </cell>
          <cell r="E7193">
            <v>1</v>
          </cell>
          <cell r="F7193">
            <v>2019910</v>
          </cell>
          <cell r="G7193">
            <v>225050</v>
          </cell>
          <cell r="H7193">
            <v>15001</v>
          </cell>
        </row>
        <row r="7194">
          <cell r="B7194" t="str">
            <v>BB.23153</v>
          </cell>
          <cell r="C7194" t="str">
            <v>Laép ñaët cuùt gang noái baèng phöông phaùp xaûm, Þcoân 2200mm</v>
          </cell>
          <cell r="D7194" t="str">
            <v>caùi</v>
          </cell>
          <cell r="E7194">
            <v>1</v>
          </cell>
          <cell r="F7194">
            <v>2142030</v>
          </cell>
          <cell r="G7194">
            <v>247555</v>
          </cell>
          <cell r="H7194">
            <v>15001</v>
          </cell>
        </row>
        <row r="7195">
          <cell r="B7195" t="str">
            <v>BB.23154</v>
          </cell>
          <cell r="C7195" t="str">
            <v>Laép ñaët cuùt gang noái baèng phöông phaùp xaûm, Þcoân 2400mm</v>
          </cell>
          <cell r="D7195" t="str">
            <v>caùi</v>
          </cell>
          <cell r="E7195">
            <v>1</v>
          </cell>
          <cell r="F7195">
            <v>2363870</v>
          </cell>
          <cell r="G7195">
            <v>269610</v>
          </cell>
          <cell r="H7195">
            <v>15001</v>
          </cell>
        </row>
        <row r="7196">
          <cell r="B7196" t="str">
            <v>BB.23155</v>
          </cell>
          <cell r="C7196" t="str">
            <v>Laép ñaët cuùt gang noái baèng phöông phaùp xaûm, Þcoân 2500mm</v>
          </cell>
          <cell r="D7196" t="str">
            <v>caùi</v>
          </cell>
          <cell r="E7196">
            <v>1</v>
          </cell>
          <cell r="F7196">
            <v>2575340</v>
          </cell>
          <cell r="G7196">
            <v>280862</v>
          </cell>
          <cell r="H7196">
            <v>15001</v>
          </cell>
        </row>
        <row r="7197">
          <cell r="B7197" t="str">
            <v>BB.23201</v>
          </cell>
          <cell r="C7197" t="str">
            <v>Laép ñaët coân gang noái baèng phöông phaùp gioaêng cao su, Þcoân 50mm</v>
          </cell>
          <cell r="D7197" t="str">
            <v>caùi</v>
          </cell>
          <cell r="E7197">
            <v>1</v>
          </cell>
          <cell r="F7197">
            <v>50095</v>
          </cell>
          <cell r="G7197">
            <v>10472</v>
          </cell>
          <cell r="H7197">
            <v>0</v>
          </cell>
        </row>
        <row r="7198">
          <cell r="B7198" t="str">
            <v>BB.23202</v>
          </cell>
          <cell r="C7198" t="str">
            <v>Laép ñaët coân gang noái baèng phöông phaùp gioaêng cao su, Þcoân 75mm</v>
          </cell>
          <cell r="D7198" t="str">
            <v>caùi</v>
          </cell>
          <cell r="E7198">
            <v>1</v>
          </cell>
          <cell r="F7198">
            <v>71107</v>
          </cell>
          <cell r="G7198">
            <v>13823</v>
          </cell>
          <cell r="H7198">
            <v>0</v>
          </cell>
        </row>
        <row r="7199">
          <cell r="B7199" t="str">
            <v>BB.23203</v>
          </cell>
          <cell r="C7199" t="str">
            <v>Laép ñaët coân gang noái baèng phöông phaùp gioaêng cao su, Þcoân 100mm</v>
          </cell>
          <cell r="D7199" t="str">
            <v>caùi</v>
          </cell>
          <cell r="E7199">
            <v>1</v>
          </cell>
          <cell r="F7199">
            <v>115082</v>
          </cell>
          <cell r="G7199">
            <v>17593</v>
          </cell>
          <cell r="H7199">
            <v>0</v>
          </cell>
        </row>
        <row r="7200">
          <cell r="B7200" t="str">
            <v>BB.23204</v>
          </cell>
          <cell r="C7200" t="str">
            <v>Laép ñaët coân gang noái baèng phöông phaùp gioaêng cao su, Þcoân 150mm</v>
          </cell>
          <cell r="D7200" t="str">
            <v>caùi</v>
          </cell>
          <cell r="E7200">
            <v>1</v>
          </cell>
          <cell r="F7200">
            <v>185669</v>
          </cell>
          <cell r="G7200">
            <v>21781</v>
          </cell>
          <cell r="H7200">
            <v>0</v>
          </cell>
        </row>
        <row r="7201">
          <cell r="B7201" t="str">
            <v>BB.23205</v>
          </cell>
          <cell r="C7201" t="str">
            <v>Laép ñaët coân gang noái baèng phöông phaùp gioaêng cao su, Þcoân 200mm</v>
          </cell>
          <cell r="D7201" t="str">
            <v>caùi</v>
          </cell>
          <cell r="E7201">
            <v>1</v>
          </cell>
          <cell r="F7201">
            <v>235344</v>
          </cell>
          <cell r="G7201">
            <v>28064</v>
          </cell>
          <cell r="H7201">
            <v>0</v>
          </cell>
        </row>
        <row r="7202">
          <cell r="B7202" t="str">
            <v>BB.23206</v>
          </cell>
          <cell r="C7202" t="str">
            <v>Laép ñaët coân gang noái baèng phöông phaùp gioaêng cao su, Þcoân 250mm</v>
          </cell>
          <cell r="D7202" t="str">
            <v>caùi</v>
          </cell>
          <cell r="E7202">
            <v>1</v>
          </cell>
          <cell r="F7202">
            <v>343534</v>
          </cell>
          <cell r="G7202">
            <v>35604</v>
          </cell>
          <cell r="H7202">
            <v>0</v>
          </cell>
        </row>
        <row r="7203">
          <cell r="B7203" t="str">
            <v>BB.23207</v>
          </cell>
          <cell r="C7203" t="str">
            <v>Laép ñaët coân gang noái baèng phöông phaùp gioaêng cao su, Þcoân 300mm</v>
          </cell>
          <cell r="D7203" t="str">
            <v>caùi</v>
          </cell>
          <cell r="E7203">
            <v>1</v>
          </cell>
          <cell r="F7203">
            <v>431258</v>
          </cell>
          <cell r="G7203">
            <v>42306</v>
          </cell>
          <cell r="H7203">
            <v>9001</v>
          </cell>
        </row>
        <row r="7204">
          <cell r="B7204" t="str">
            <v>BB.23208</v>
          </cell>
          <cell r="C7204" t="str">
            <v>Laép ñaët coân gang noái baèng phöông phaùp gioaêng cao su, Þcoân 350mm</v>
          </cell>
          <cell r="D7204" t="str">
            <v>caùi</v>
          </cell>
          <cell r="E7204">
            <v>1</v>
          </cell>
          <cell r="F7204">
            <v>533373</v>
          </cell>
          <cell r="G7204">
            <v>50264</v>
          </cell>
          <cell r="H7204">
            <v>9001</v>
          </cell>
        </row>
        <row r="7205">
          <cell r="B7205" t="str">
            <v>BB.23209</v>
          </cell>
          <cell r="C7205" t="str">
            <v>Laép ñaët coân gang noái baèng phöông phaùp gioaêng cao su, Þcoân 400mm</v>
          </cell>
          <cell r="D7205" t="str">
            <v>caùi</v>
          </cell>
          <cell r="E7205">
            <v>1</v>
          </cell>
          <cell r="F7205">
            <v>642014</v>
          </cell>
          <cell r="G7205">
            <v>56129</v>
          </cell>
          <cell r="H7205">
            <v>9001</v>
          </cell>
        </row>
        <row r="7206">
          <cell r="B7206" t="str">
            <v>BB.23210</v>
          </cell>
          <cell r="C7206" t="str">
            <v>Laép ñaët coân gang noái baèng phöông phaùp gioaêng cao su, Þcoân 500mm</v>
          </cell>
          <cell r="D7206" t="str">
            <v>caùi</v>
          </cell>
          <cell r="E7206">
            <v>1</v>
          </cell>
          <cell r="F7206">
            <v>744574</v>
          </cell>
          <cell r="G7206">
            <v>66600</v>
          </cell>
          <cell r="H7206">
            <v>10001</v>
          </cell>
        </row>
        <row r="7207">
          <cell r="B7207" t="str">
            <v>BB.23211</v>
          </cell>
          <cell r="C7207" t="str">
            <v>Laép ñaët coân gang noái baèng phöông phaùp gioaêng cao su, Þcoân 600mm</v>
          </cell>
          <cell r="D7207" t="str">
            <v>caùi</v>
          </cell>
          <cell r="E7207">
            <v>1</v>
          </cell>
          <cell r="F7207">
            <v>877338</v>
          </cell>
          <cell r="G7207">
            <v>81468</v>
          </cell>
          <cell r="H7207">
            <v>11001</v>
          </cell>
        </row>
        <row r="7208">
          <cell r="B7208" t="str">
            <v>BB.23212</v>
          </cell>
          <cell r="C7208" t="str">
            <v>Laép ñaët coân gang noái baèng phöông phaùp gioaêng cao su, Þcoân 700mm</v>
          </cell>
          <cell r="D7208" t="str">
            <v>caùi</v>
          </cell>
          <cell r="E7208">
            <v>1</v>
          </cell>
          <cell r="F7208">
            <v>1009950</v>
          </cell>
          <cell r="G7208">
            <v>93171</v>
          </cell>
          <cell r="H7208">
            <v>11001</v>
          </cell>
        </row>
        <row r="7209">
          <cell r="B7209" t="str">
            <v>BB.23213</v>
          </cell>
          <cell r="C7209" t="str">
            <v>Laép ñaët coân gang noái baèng phöông phaùp gioaêng cao su, Þcoân 800mm</v>
          </cell>
          <cell r="D7209" t="str">
            <v>caùi</v>
          </cell>
          <cell r="E7209">
            <v>1</v>
          </cell>
          <cell r="F7209">
            <v>1122860</v>
          </cell>
          <cell r="G7209">
            <v>104873</v>
          </cell>
          <cell r="H7209">
            <v>11001</v>
          </cell>
        </row>
        <row r="7210">
          <cell r="B7210" t="str">
            <v>BB.23214</v>
          </cell>
          <cell r="C7210" t="str">
            <v>Laép ñaët coân gang noái baèng phöông phaùp gioaêng cao su, Þcoân 900mm</v>
          </cell>
          <cell r="D7210" t="str">
            <v>caùi</v>
          </cell>
          <cell r="E7210">
            <v>1</v>
          </cell>
          <cell r="F7210">
            <v>1255630</v>
          </cell>
          <cell r="G7210">
            <v>117476</v>
          </cell>
          <cell r="H7210">
            <v>12501</v>
          </cell>
        </row>
        <row r="7211">
          <cell r="B7211" t="str">
            <v>BB.23215</v>
          </cell>
          <cell r="C7211" t="str">
            <v>Laép ñaët coân gang noái baèng phöông phaùp gioaêng cao su, Þcoân 1000mm</v>
          </cell>
          <cell r="D7211" t="str">
            <v>caùi</v>
          </cell>
          <cell r="E7211">
            <v>1</v>
          </cell>
          <cell r="F7211">
            <v>1428540</v>
          </cell>
          <cell r="G7211">
            <v>130079</v>
          </cell>
          <cell r="H7211">
            <v>12501</v>
          </cell>
        </row>
        <row r="7212">
          <cell r="B7212" t="str">
            <v>BB.23216</v>
          </cell>
          <cell r="C7212" t="str">
            <v>Laép ñaët coân gang noái baèng phöông phaùp gioaêng cao su, Þcoân 1100mm</v>
          </cell>
          <cell r="D7212" t="str">
            <v>caùi</v>
          </cell>
          <cell r="E7212">
            <v>1</v>
          </cell>
          <cell r="F7212">
            <v>1581370</v>
          </cell>
          <cell r="G7212">
            <v>135930</v>
          </cell>
          <cell r="H7212">
            <v>12501</v>
          </cell>
        </row>
        <row r="7213">
          <cell r="B7213" t="str">
            <v>BB.23217</v>
          </cell>
          <cell r="C7213" t="str">
            <v>Laép ñaët coân gang noái baèng phöông phaùp gioaêng cao su, Þcoân 1200mm</v>
          </cell>
          <cell r="D7213" t="str">
            <v>caùi</v>
          </cell>
          <cell r="E7213">
            <v>1</v>
          </cell>
          <cell r="F7213">
            <v>1734370</v>
          </cell>
          <cell r="G7213">
            <v>148083</v>
          </cell>
          <cell r="H7213">
            <v>13501</v>
          </cell>
        </row>
        <row r="7214">
          <cell r="B7214" t="str">
            <v>BB.23218</v>
          </cell>
          <cell r="C7214" t="str">
            <v>Laép ñaët coân gang noái baèng phöông phaùp gioaêng cao su, Þcoân 1400mm</v>
          </cell>
          <cell r="D7214" t="str">
            <v>caùi</v>
          </cell>
          <cell r="E7214">
            <v>1</v>
          </cell>
          <cell r="F7214">
            <v>1990350</v>
          </cell>
          <cell r="G7214">
            <v>172838</v>
          </cell>
          <cell r="H7214">
            <v>13501</v>
          </cell>
        </row>
        <row r="7215">
          <cell r="B7215" t="str">
            <v>BB.23219</v>
          </cell>
          <cell r="C7215" t="str">
            <v>Laép ñaët coân gang noái baèng phöông phaùp gioaêng cao su, Þcoân 1500mm</v>
          </cell>
          <cell r="D7215" t="str">
            <v>caùi</v>
          </cell>
          <cell r="E7215">
            <v>1</v>
          </cell>
          <cell r="F7215">
            <v>2143110</v>
          </cell>
          <cell r="G7215">
            <v>185441</v>
          </cell>
          <cell r="H7215">
            <v>13501</v>
          </cell>
        </row>
        <row r="7216">
          <cell r="B7216" t="str">
            <v>BB.23220</v>
          </cell>
          <cell r="C7216" t="str">
            <v>Laép ñaët coân gang noái baèng phöông phaùp gioaêng cao su, Þcoân 1600mm</v>
          </cell>
          <cell r="D7216" t="str">
            <v>caùi</v>
          </cell>
          <cell r="E7216">
            <v>1</v>
          </cell>
          <cell r="F7216">
            <v>2296030</v>
          </cell>
          <cell r="G7216">
            <v>189492</v>
          </cell>
          <cell r="H7216">
            <v>13501</v>
          </cell>
        </row>
        <row r="7217">
          <cell r="B7217" t="str">
            <v>BB.23221</v>
          </cell>
          <cell r="C7217" t="str">
            <v>Laép ñaët coân gang noái baèng phöông phaùp gioaêng cao su, Þcoân 1800mm</v>
          </cell>
          <cell r="D7217" t="str">
            <v>caùi</v>
          </cell>
          <cell r="E7217">
            <v>1</v>
          </cell>
          <cell r="F7217">
            <v>2511700</v>
          </cell>
          <cell r="G7217">
            <v>212897</v>
          </cell>
          <cell r="H7217">
            <v>13501</v>
          </cell>
        </row>
        <row r="7218">
          <cell r="B7218" t="str">
            <v>BB.23222</v>
          </cell>
          <cell r="C7218" t="str">
            <v>Laép ñaët coân gang noái baèng phöông phaùp gioaêng cao su, Þcoân 2000mm</v>
          </cell>
          <cell r="D7218" t="str">
            <v>caùi</v>
          </cell>
          <cell r="E7218">
            <v>1</v>
          </cell>
          <cell r="F7218">
            <v>2857540</v>
          </cell>
          <cell r="G7218">
            <v>236753</v>
          </cell>
          <cell r="H7218">
            <v>13501</v>
          </cell>
        </row>
        <row r="7219">
          <cell r="B7219" t="str">
            <v>BB.23223</v>
          </cell>
          <cell r="C7219" t="str">
            <v>Laép ñaët coân gang noái baèng phöông phaùp gioaêng cao su, Þcoân 2200mm</v>
          </cell>
          <cell r="D7219" t="str">
            <v>caùi</v>
          </cell>
          <cell r="E7219">
            <v>1</v>
          </cell>
          <cell r="F7219">
            <v>3063210</v>
          </cell>
          <cell r="G7219">
            <v>260608</v>
          </cell>
          <cell r="H7219">
            <v>13501</v>
          </cell>
        </row>
        <row r="7220">
          <cell r="B7220" t="str">
            <v>BB.23224</v>
          </cell>
          <cell r="C7220" t="str">
            <v>Laép ñaët coân gang noái baèng phöông phaùp gioaêng cao su, Þcoân 2400mm</v>
          </cell>
          <cell r="D7220" t="str">
            <v>caùi</v>
          </cell>
          <cell r="E7220">
            <v>1</v>
          </cell>
          <cell r="F7220">
            <v>3369040</v>
          </cell>
          <cell r="G7220">
            <v>284013</v>
          </cell>
          <cell r="H7220">
            <v>13501</v>
          </cell>
        </row>
        <row r="7221">
          <cell r="B7221" t="str">
            <v>BB.23225</v>
          </cell>
          <cell r="C7221" t="str">
            <v>Laép ñaët coân gang noái baèng phöông phaùp gioaêng cao su, Þcoân 2500mm</v>
          </cell>
          <cell r="D7221" t="str">
            <v>caùi</v>
          </cell>
          <cell r="E7221">
            <v>1</v>
          </cell>
          <cell r="F7221">
            <v>3621810</v>
          </cell>
          <cell r="G7221">
            <v>295716</v>
          </cell>
          <cell r="H7221">
            <v>13501</v>
          </cell>
        </row>
        <row r="7222">
          <cell r="B7222" t="str">
            <v>BB.23231</v>
          </cell>
          <cell r="C7222" t="str">
            <v>Laép ñaët cuùt gang noái baèng phöông phaùp gioaêng cao su, Þcoân 50mm</v>
          </cell>
          <cell r="D7222" t="str">
            <v>caùi</v>
          </cell>
          <cell r="E7222">
            <v>1</v>
          </cell>
          <cell r="F7222">
            <v>51095</v>
          </cell>
          <cell r="G7222">
            <v>10472</v>
          </cell>
          <cell r="H7222">
            <v>0</v>
          </cell>
        </row>
        <row r="7223">
          <cell r="B7223" t="str">
            <v>BB.23232</v>
          </cell>
          <cell r="C7223" t="str">
            <v>Laép ñaët cuùt gang noái baèng phöông phaùp gioaêng cao su, Þcoân 75mm</v>
          </cell>
          <cell r="D7223" t="str">
            <v>caùi</v>
          </cell>
          <cell r="E7223">
            <v>1</v>
          </cell>
          <cell r="F7223">
            <v>71107</v>
          </cell>
          <cell r="G7223">
            <v>13823</v>
          </cell>
          <cell r="H7223">
            <v>0</v>
          </cell>
        </row>
        <row r="7224">
          <cell r="B7224" t="str">
            <v>BB.23233</v>
          </cell>
          <cell r="C7224" t="str">
            <v>Laép ñaët cuùt gang noái baèng phöông phaùp gioaêng cao su, Þcoân 100mm</v>
          </cell>
          <cell r="D7224" t="str">
            <v>caùi</v>
          </cell>
          <cell r="E7224">
            <v>1</v>
          </cell>
          <cell r="F7224">
            <v>115082</v>
          </cell>
          <cell r="G7224">
            <v>17593</v>
          </cell>
          <cell r="H7224">
            <v>0</v>
          </cell>
        </row>
        <row r="7225">
          <cell r="B7225" t="str">
            <v>BB.23234</v>
          </cell>
          <cell r="C7225" t="str">
            <v>Laép ñaët cuùt gang noái baèng phöông phaùp gioaêng cao su, Þcoân 150mm</v>
          </cell>
          <cell r="D7225" t="str">
            <v>caùi</v>
          </cell>
          <cell r="E7225">
            <v>1</v>
          </cell>
          <cell r="F7225">
            <v>185669</v>
          </cell>
          <cell r="G7225">
            <v>21781</v>
          </cell>
          <cell r="H7225">
            <v>0</v>
          </cell>
        </row>
        <row r="7226">
          <cell r="B7226" t="str">
            <v>BB.23235</v>
          </cell>
          <cell r="C7226" t="str">
            <v>Laép ñaët cuùt gang noái baèng phöông phaùp gioaêng cao su, Þcoân 200mm</v>
          </cell>
          <cell r="D7226" t="str">
            <v>caùi</v>
          </cell>
          <cell r="E7226">
            <v>1</v>
          </cell>
          <cell r="F7226">
            <v>235344</v>
          </cell>
          <cell r="G7226">
            <v>28064</v>
          </cell>
          <cell r="H7226">
            <v>0</v>
          </cell>
        </row>
        <row r="7227">
          <cell r="B7227" t="str">
            <v>BB.23236</v>
          </cell>
          <cell r="C7227" t="str">
            <v>Laép ñaët cuùt gang noái baèng phöông phaùp gioaêng cao su, Þcoân 250mm</v>
          </cell>
          <cell r="D7227" t="str">
            <v>caùi</v>
          </cell>
          <cell r="E7227">
            <v>1</v>
          </cell>
          <cell r="F7227">
            <v>343534</v>
          </cell>
          <cell r="G7227">
            <v>35604</v>
          </cell>
          <cell r="H7227">
            <v>0</v>
          </cell>
        </row>
        <row r="7228">
          <cell r="B7228" t="str">
            <v>BB.23237</v>
          </cell>
          <cell r="C7228" t="str">
            <v>Laép ñaët cuùt gang noái baèng phöông phaùp gioaêng cao su, Þcoân 300mm</v>
          </cell>
          <cell r="D7228" t="str">
            <v>caùi</v>
          </cell>
          <cell r="E7228">
            <v>1</v>
          </cell>
          <cell r="F7228">
            <v>431258</v>
          </cell>
          <cell r="G7228">
            <v>42306</v>
          </cell>
          <cell r="H7228">
            <v>9001</v>
          </cell>
        </row>
        <row r="7229">
          <cell r="B7229" t="str">
            <v>BB.23238</v>
          </cell>
          <cell r="C7229" t="str">
            <v>Laép ñaët cuùt gang noái baèng phöông phaùp gioaêng cao su, Þcoân 350mm</v>
          </cell>
          <cell r="D7229" t="str">
            <v>caùi</v>
          </cell>
          <cell r="E7229">
            <v>1</v>
          </cell>
          <cell r="F7229">
            <v>533373</v>
          </cell>
          <cell r="G7229">
            <v>50264</v>
          </cell>
          <cell r="H7229">
            <v>9001</v>
          </cell>
        </row>
        <row r="7230">
          <cell r="B7230" t="str">
            <v>BB.23239</v>
          </cell>
          <cell r="C7230" t="str">
            <v>Laép ñaët cuùt gang noái baèng phöông phaùp gioaêng cao su, Þcoân 400mm</v>
          </cell>
          <cell r="D7230" t="str">
            <v>caùi</v>
          </cell>
          <cell r="E7230">
            <v>1</v>
          </cell>
          <cell r="F7230">
            <v>642014</v>
          </cell>
          <cell r="G7230">
            <v>56129</v>
          </cell>
          <cell r="H7230">
            <v>9001</v>
          </cell>
        </row>
        <row r="7231">
          <cell r="B7231" t="str">
            <v>BB.23240</v>
          </cell>
          <cell r="C7231" t="str">
            <v>Laép ñaët cuùt gang noái baèng phöông phaùp gioaêng cao su, Þcoân 500mm</v>
          </cell>
          <cell r="D7231" t="str">
            <v>caùi</v>
          </cell>
          <cell r="E7231">
            <v>1</v>
          </cell>
          <cell r="F7231">
            <v>744574</v>
          </cell>
          <cell r="G7231">
            <v>66600</v>
          </cell>
          <cell r="H7231">
            <v>10001</v>
          </cell>
        </row>
        <row r="7232">
          <cell r="B7232" t="str">
            <v>BB.23241</v>
          </cell>
          <cell r="C7232" t="str">
            <v>Laép ñaët cuùt gang noái baèng phöông phaùp gioaêng cao su, Þcoân 600mm</v>
          </cell>
          <cell r="D7232" t="str">
            <v>caùi</v>
          </cell>
          <cell r="E7232">
            <v>1</v>
          </cell>
          <cell r="F7232">
            <v>877338</v>
          </cell>
          <cell r="G7232">
            <v>81468</v>
          </cell>
          <cell r="H7232">
            <v>11001</v>
          </cell>
        </row>
        <row r="7233">
          <cell r="B7233" t="str">
            <v>BB.23242</v>
          </cell>
          <cell r="C7233" t="str">
            <v>Laép ñaët cuùt gang noái baèng phöông phaùp gioaêng cao su, Þcoân 700mm</v>
          </cell>
          <cell r="D7233" t="str">
            <v>caùi</v>
          </cell>
          <cell r="E7233">
            <v>1</v>
          </cell>
          <cell r="F7233">
            <v>1009950</v>
          </cell>
          <cell r="G7233">
            <v>93171</v>
          </cell>
          <cell r="H7233">
            <v>11001</v>
          </cell>
        </row>
        <row r="7234">
          <cell r="B7234" t="str">
            <v>BB.23243</v>
          </cell>
          <cell r="C7234" t="str">
            <v>Laép ñaët cuùt gang noái baèng phöông phaùp gioaêng cao su, Þcoân 800mm</v>
          </cell>
          <cell r="D7234" t="str">
            <v>caùi</v>
          </cell>
          <cell r="E7234">
            <v>1</v>
          </cell>
          <cell r="F7234">
            <v>1122860</v>
          </cell>
          <cell r="G7234">
            <v>104873</v>
          </cell>
          <cell r="H7234">
            <v>11001</v>
          </cell>
        </row>
        <row r="7235">
          <cell r="B7235" t="str">
            <v>BB.23244</v>
          </cell>
          <cell r="C7235" t="str">
            <v>Laép ñaët cuùt gang noái baèng phöông phaùp gioaêng cao su, Þcoân 900mm</v>
          </cell>
          <cell r="D7235" t="str">
            <v>caùi</v>
          </cell>
          <cell r="E7235">
            <v>1</v>
          </cell>
          <cell r="F7235">
            <v>1255630</v>
          </cell>
          <cell r="G7235">
            <v>117476</v>
          </cell>
          <cell r="H7235">
            <v>12501</v>
          </cell>
        </row>
        <row r="7236">
          <cell r="B7236" t="str">
            <v>BB.23245</v>
          </cell>
          <cell r="C7236" t="str">
            <v>Laép ñaët cuùt gang noái baèng phöông phaùp gioaêng cao su, Þcoân 1000mm</v>
          </cell>
          <cell r="D7236" t="str">
            <v>caùi</v>
          </cell>
          <cell r="E7236">
            <v>1</v>
          </cell>
          <cell r="F7236">
            <v>1428540</v>
          </cell>
          <cell r="G7236">
            <v>130079</v>
          </cell>
          <cell r="H7236">
            <v>12501</v>
          </cell>
        </row>
        <row r="7237">
          <cell r="B7237" t="str">
            <v>BB.23246</v>
          </cell>
          <cell r="C7237" t="str">
            <v>Laép ñaët cuùt gang noái baèng phöông phaùp gioaêng cao su, Þcoân 1100mm</v>
          </cell>
          <cell r="D7237" t="str">
            <v>caùi</v>
          </cell>
          <cell r="E7237">
            <v>1</v>
          </cell>
          <cell r="F7237">
            <v>1581370</v>
          </cell>
          <cell r="G7237">
            <v>135930</v>
          </cell>
          <cell r="H7237">
            <v>12501</v>
          </cell>
        </row>
        <row r="7238">
          <cell r="B7238" t="str">
            <v>BB.23247</v>
          </cell>
          <cell r="C7238" t="str">
            <v>Laép ñaët cuùt gang noái baèng phöông phaùp gioaêng cao su, Þcoân 1200mm</v>
          </cell>
          <cell r="D7238" t="str">
            <v>caùi</v>
          </cell>
          <cell r="E7238">
            <v>1</v>
          </cell>
          <cell r="F7238">
            <v>1734370</v>
          </cell>
          <cell r="G7238">
            <v>148083</v>
          </cell>
          <cell r="H7238">
            <v>13501</v>
          </cell>
        </row>
        <row r="7239">
          <cell r="B7239" t="str">
            <v>BB.23248</v>
          </cell>
          <cell r="C7239" t="str">
            <v>Laép ñaët cuùt gang noái baèng phöông phaùp gioaêng cao su, Þcoân 1300mm</v>
          </cell>
          <cell r="D7239" t="str">
            <v>caùi</v>
          </cell>
          <cell r="E7239">
            <v>1</v>
          </cell>
          <cell r="F7239">
            <v>1990350</v>
          </cell>
          <cell r="G7239">
            <v>172838</v>
          </cell>
          <cell r="H7239">
            <v>13501</v>
          </cell>
        </row>
        <row r="7240">
          <cell r="B7240" t="str">
            <v>BB.23249</v>
          </cell>
          <cell r="C7240" t="str">
            <v>Laép ñaët cuùt gang noái baèng phöông phaùp gioaêng cao su, Þcoân 1400mm</v>
          </cell>
          <cell r="D7240" t="str">
            <v>caùi</v>
          </cell>
          <cell r="E7240">
            <v>1</v>
          </cell>
          <cell r="F7240">
            <v>2143110</v>
          </cell>
          <cell r="G7240">
            <v>185441</v>
          </cell>
          <cell r="H7240">
            <v>13501</v>
          </cell>
        </row>
        <row r="7241">
          <cell r="B7241" t="str">
            <v>BB.23250</v>
          </cell>
          <cell r="C7241" t="str">
            <v>Laép ñaët cuùt gang noái baèng phöông phaùp gioaêng cao su, Þcoân 1600mm</v>
          </cell>
          <cell r="D7241" t="str">
            <v>caùi</v>
          </cell>
          <cell r="E7241">
            <v>1</v>
          </cell>
          <cell r="F7241">
            <v>2296030</v>
          </cell>
          <cell r="G7241">
            <v>189492</v>
          </cell>
          <cell r="H7241">
            <v>13501</v>
          </cell>
        </row>
        <row r="7242">
          <cell r="B7242" t="str">
            <v>BB.23251</v>
          </cell>
          <cell r="C7242" t="str">
            <v>Laép ñaët cuùt gang noái baèng phöông phaùp gioaêng cao su, Þcoân 1800mm</v>
          </cell>
          <cell r="D7242" t="str">
            <v>caùi</v>
          </cell>
          <cell r="E7242">
            <v>1</v>
          </cell>
          <cell r="F7242">
            <v>2511700</v>
          </cell>
          <cell r="G7242">
            <v>212897</v>
          </cell>
          <cell r="H7242">
            <v>13501</v>
          </cell>
        </row>
        <row r="7243">
          <cell r="B7243" t="str">
            <v>BB.23252</v>
          </cell>
          <cell r="C7243" t="str">
            <v>Laép ñaët cuùt gang noái baèng phöông phaùp gioaêng cao su, Þcoân 2000mm</v>
          </cell>
          <cell r="D7243" t="str">
            <v>caùi</v>
          </cell>
          <cell r="E7243">
            <v>1</v>
          </cell>
          <cell r="F7243">
            <v>2857540</v>
          </cell>
          <cell r="G7243">
            <v>236753</v>
          </cell>
          <cell r="H7243">
            <v>13501</v>
          </cell>
        </row>
        <row r="7244">
          <cell r="B7244" t="str">
            <v>BB.23253</v>
          </cell>
          <cell r="C7244" t="str">
            <v>Laép ñaët cuùt gang noái baèng phöông phaùp gioaêng cao su, Þcoân 2200mm</v>
          </cell>
          <cell r="D7244" t="str">
            <v>caùi</v>
          </cell>
          <cell r="E7244">
            <v>1</v>
          </cell>
          <cell r="F7244">
            <v>3063210</v>
          </cell>
          <cell r="G7244">
            <v>260608</v>
          </cell>
          <cell r="H7244">
            <v>13501</v>
          </cell>
        </row>
        <row r="7245">
          <cell r="B7245" t="str">
            <v>BB.23254</v>
          </cell>
          <cell r="C7245" t="str">
            <v>Laép ñaët cuùt gang noái baèng phöông phaùp gioaêng cao su, Þcoân 2400mm</v>
          </cell>
          <cell r="D7245" t="str">
            <v>caùi</v>
          </cell>
          <cell r="E7245">
            <v>1</v>
          </cell>
          <cell r="F7245">
            <v>3369040</v>
          </cell>
          <cell r="G7245">
            <v>284013</v>
          </cell>
          <cell r="H7245">
            <v>13501</v>
          </cell>
        </row>
        <row r="7246">
          <cell r="B7246" t="str">
            <v>BB.23255</v>
          </cell>
          <cell r="C7246" t="str">
            <v>Laép ñaët cuùt gang noái baèng phöông phaùp gioaêng cao su, Þcoân 2500mm</v>
          </cell>
          <cell r="D7246" t="str">
            <v>caùi</v>
          </cell>
          <cell r="E7246">
            <v>1</v>
          </cell>
          <cell r="F7246">
            <v>3621810</v>
          </cell>
          <cell r="G7246">
            <v>295716</v>
          </cell>
          <cell r="H7246">
            <v>13501</v>
          </cell>
        </row>
        <row r="7247">
          <cell r="B7247" t="str">
            <v>BB.23301</v>
          </cell>
          <cell r="C7247" t="str">
            <v>Laép ñaët coân gang noái baèng phöông phaùp maët bích, Þcoân 50mm</v>
          </cell>
          <cell r="D7247" t="str">
            <v>caùi</v>
          </cell>
          <cell r="E7247">
            <v>1</v>
          </cell>
          <cell r="F7247">
            <v>59806</v>
          </cell>
          <cell r="G7247">
            <v>9634</v>
          </cell>
          <cell r="H7247">
            <v>0</v>
          </cell>
        </row>
        <row r="7248">
          <cell r="B7248" t="str">
            <v>BB.23302</v>
          </cell>
          <cell r="C7248" t="str">
            <v>Laép ñaët coân gang noái baèng phöông phaùp maët bích, Þcoân 75mm</v>
          </cell>
          <cell r="D7248" t="str">
            <v>caùi</v>
          </cell>
          <cell r="E7248">
            <v>1</v>
          </cell>
          <cell r="F7248">
            <v>99610</v>
          </cell>
          <cell r="G7248">
            <v>12566</v>
          </cell>
          <cell r="H7248">
            <v>0</v>
          </cell>
        </row>
        <row r="7249">
          <cell r="B7249" t="str">
            <v>BB.23303</v>
          </cell>
          <cell r="C7249" t="str">
            <v>Laép ñaët coân gang noái baèng phöông phaùp maët bích, Þcoân 100mm</v>
          </cell>
          <cell r="D7249" t="str">
            <v>caùi</v>
          </cell>
          <cell r="E7249">
            <v>1</v>
          </cell>
          <cell r="F7249">
            <v>135514</v>
          </cell>
          <cell r="G7249">
            <v>15917</v>
          </cell>
          <cell r="H7249">
            <v>0</v>
          </cell>
        </row>
        <row r="7250">
          <cell r="B7250" t="str">
            <v>BB.23304</v>
          </cell>
          <cell r="C7250" t="str">
            <v>Laép ñaët coân gang noái baèng phöông phaùp maët bích, Þcoân 150mm</v>
          </cell>
          <cell r="D7250" t="str">
            <v>caùi</v>
          </cell>
          <cell r="E7250">
            <v>1</v>
          </cell>
          <cell r="F7250">
            <v>192319</v>
          </cell>
          <cell r="G7250">
            <v>19687</v>
          </cell>
          <cell r="H7250">
            <v>0</v>
          </cell>
        </row>
        <row r="7251">
          <cell r="B7251" t="str">
            <v>BB.23305</v>
          </cell>
          <cell r="C7251" t="str">
            <v>Laép ñaët coân gang noái baèng phöông phaùp maët bích, Þcoân 200mm</v>
          </cell>
          <cell r="D7251" t="str">
            <v>caùi</v>
          </cell>
          <cell r="E7251">
            <v>1</v>
          </cell>
          <cell r="F7251">
            <v>229123</v>
          </cell>
          <cell r="G7251">
            <v>25132</v>
          </cell>
          <cell r="H7251">
            <v>0</v>
          </cell>
        </row>
        <row r="7252">
          <cell r="B7252" t="str">
            <v>BB.23306</v>
          </cell>
          <cell r="C7252" t="str">
            <v>Laép ñaët coân gang noái baèng phöông phaùp maët bích, Þcoân 250mm</v>
          </cell>
          <cell r="D7252" t="str">
            <v>caùi</v>
          </cell>
          <cell r="E7252">
            <v>1</v>
          </cell>
          <cell r="F7252">
            <v>424842</v>
          </cell>
          <cell r="G7252">
            <v>32253</v>
          </cell>
          <cell r="H7252">
            <v>0</v>
          </cell>
        </row>
        <row r="7253">
          <cell r="B7253" t="str">
            <v>BB.23307</v>
          </cell>
          <cell r="C7253" t="str">
            <v>Laép ñaët coân gang noái baèng phöông phaùp maët bích, Þcoân 300mm</v>
          </cell>
          <cell r="D7253" t="str">
            <v>caùi</v>
          </cell>
          <cell r="E7253">
            <v>1</v>
          </cell>
          <cell r="F7253">
            <v>495750</v>
          </cell>
          <cell r="G7253">
            <v>38117</v>
          </cell>
          <cell r="H7253">
            <v>9001</v>
          </cell>
        </row>
        <row r="7254">
          <cell r="B7254" t="str">
            <v>BB.23308</v>
          </cell>
          <cell r="C7254" t="str">
            <v>Laép ñaët coân gang noái baèng phöông phaùp maët bích, Þcoân 350mm</v>
          </cell>
          <cell r="D7254" t="str">
            <v>caùi</v>
          </cell>
          <cell r="E7254">
            <v>1</v>
          </cell>
          <cell r="F7254">
            <v>595560</v>
          </cell>
          <cell r="G7254">
            <v>45238</v>
          </cell>
          <cell r="H7254">
            <v>9001</v>
          </cell>
        </row>
        <row r="7255">
          <cell r="B7255" t="str">
            <v>BB.23309</v>
          </cell>
          <cell r="C7255" t="str">
            <v>Laép ñaët coân gang noái baèng phöông phaùp maët bích, Þcoân 400mm</v>
          </cell>
          <cell r="D7255" t="str">
            <v>caùi</v>
          </cell>
          <cell r="E7255">
            <v>1</v>
          </cell>
          <cell r="F7255">
            <v>636464</v>
          </cell>
          <cell r="G7255">
            <v>50683</v>
          </cell>
          <cell r="H7255">
            <v>9001</v>
          </cell>
        </row>
        <row r="7256">
          <cell r="B7256" t="str">
            <v>BB.23310</v>
          </cell>
          <cell r="C7256" t="str">
            <v>Laép ñaët coân gang noái baèng phöông phaùp maët bích, Þcoân 500mm</v>
          </cell>
          <cell r="D7256" t="str">
            <v>caùi</v>
          </cell>
          <cell r="E7256">
            <v>1</v>
          </cell>
          <cell r="F7256">
            <v>735374</v>
          </cell>
          <cell r="G7256">
            <v>59898</v>
          </cell>
          <cell r="H7256">
            <v>10001</v>
          </cell>
        </row>
        <row r="7257">
          <cell r="B7257" t="str">
            <v>BB.23311</v>
          </cell>
          <cell r="C7257" t="str">
            <v>Laép ñaët coân gang noái baèng phöông phaùp maët bích, Þcoân 600mm</v>
          </cell>
          <cell r="D7257" t="str">
            <v>caùi</v>
          </cell>
          <cell r="E7257">
            <v>1</v>
          </cell>
          <cell r="F7257">
            <v>896290</v>
          </cell>
          <cell r="G7257">
            <v>73366</v>
          </cell>
          <cell r="H7257">
            <v>10001</v>
          </cell>
        </row>
        <row r="7258">
          <cell r="B7258" t="str">
            <v>BB.23312</v>
          </cell>
          <cell r="C7258" t="str">
            <v>Laép ñaët coân gang noái baèng phöông phaùp maët bích, Þcoân 700mm</v>
          </cell>
          <cell r="D7258" t="str">
            <v>caùi</v>
          </cell>
          <cell r="E7258">
            <v>1</v>
          </cell>
          <cell r="F7258">
            <v>1041200</v>
          </cell>
          <cell r="G7258">
            <v>83719</v>
          </cell>
          <cell r="H7258">
            <v>10501</v>
          </cell>
        </row>
        <row r="7259">
          <cell r="B7259" t="str">
            <v>BB.23313</v>
          </cell>
          <cell r="C7259" t="str">
            <v>Laép ñaët coân gang noái baèng phöông phaùp maët bích, Þcoân 800mm</v>
          </cell>
          <cell r="D7259" t="str">
            <v>caùi</v>
          </cell>
          <cell r="E7259">
            <v>1</v>
          </cell>
          <cell r="F7259">
            <v>1101210</v>
          </cell>
          <cell r="G7259">
            <v>94521</v>
          </cell>
          <cell r="H7259">
            <v>10501</v>
          </cell>
        </row>
        <row r="7260">
          <cell r="B7260" t="str">
            <v>BB.23314</v>
          </cell>
          <cell r="C7260" t="str">
            <v>Laép ñaët coân gang noái baèng phöông phaùp maët bích, Þcoân 900mm</v>
          </cell>
          <cell r="D7260" t="str">
            <v>caùi</v>
          </cell>
          <cell r="E7260">
            <v>1</v>
          </cell>
          <cell r="F7260">
            <v>1247930</v>
          </cell>
          <cell r="G7260">
            <v>105774</v>
          </cell>
          <cell r="H7260">
            <v>10501</v>
          </cell>
        </row>
        <row r="7261">
          <cell r="B7261" t="str">
            <v>BB.23315</v>
          </cell>
          <cell r="C7261" t="str">
            <v>Laép ñaët coân gang noái baèng phöông phaùp maët bích, Þcoân 1000mm</v>
          </cell>
          <cell r="D7261" t="str">
            <v>caùi</v>
          </cell>
          <cell r="E7261">
            <v>1</v>
          </cell>
          <cell r="F7261">
            <v>1369740</v>
          </cell>
          <cell r="G7261">
            <v>117026</v>
          </cell>
          <cell r="H7261">
            <v>10501</v>
          </cell>
        </row>
        <row r="7262">
          <cell r="B7262" t="str">
            <v>BB.23316</v>
          </cell>
          <cell r="C7262" t="str">
            <v>Laép ñaët coân gang noái baèng phöông phaùp maët bích, Þcoân 1100mm</v>
          </cell>
          <cell r="D7262" t="str">
            <v>caùi</v>
          </cell>
          <cell r="E7262">
            <v>1</v>
          </cell>
          <cell r="F7262">
            <v>1728470</v>
          </cell>
          <cell r="G7262">
            <v>122427</v>
          </cell>
          <cell r="H7262">
            <v>11501</v>
          </cell>
        </row>
        <row r="7263">
          <cell r="B7263" t="str">
            <v>BB.23317</v>
          </cell>
          <cell r="C7263" t="str">
            <v>Laép ñaët coân gang noái baèng phöông phaùp maët bích, Þcoân 1200mm</v>
          </cell>
          <cell r="D7263" t="str">
            <v>caùi</v>
          </cell>
          <cell r="E7263">
            <v>1</v>
          </cell>
          <cell r="F7263">
            <v>1830280</v>
          </cell>
          <cell r="G7263">
            <v>133230</v>
          </cell>
          <cell r="H7263">
            <v>11501</v>
          </cell>
        </row>
        <row r="7264">
          <cell r="B7264" t="str">
            <v>BB.23318</v>
          </cell>
          <cell r="C7264" t="str">
            <v>Laép ñaët coân gang noái baèng phöông phaùp maët bích, Þcoân 1400mm</v>
          </cell>
          <cell r="D7264" t="str">
            <v>caùi</v>
          </cell>
          <cell r="E7264">
            <v>1</v>
          </cell>
          <cell r="F7264">
            <v>2072810</v>
          </cell>
          <cell r="G7264">
            <v>155735</v>
          </cell>
          <cell r="H7264">
            <v>11501</v>
          </cell>
        </row>
        <row r="7265">
          <cell r="B7265" t="str">
            <v>BB.23319</v>
          </cell>
          <cell r="C7265" t="str">
            <v>Laép ñaët coân gang noái baèng phöông phaùp maët bích, Þcoân 1500mm</v>
          </cell>
          <cell r="D7265" t="str">
            <v>caùi</v>
          </cell>
          <cell r="E7265">
            <v>1</v>
          </cell>
          <cell r="F7265">
            <v>2175520</v>
          </cell>
          <cell r="G7265">
            <v>166987</v>
          </cell>
          <cell r="H7265">
            <v>11501</v>
          </cell>
        </row>
        <row r="7266">
          <cell r="B7266" t="str">
            <v>BB.23320</v>
          </cell>
          <cell r="C7266" t="str">
            <v>Laép ñaët coân gang noái baèng phöông phaùp maët bích, Þcoân 1600mm</v>
          </cell>
          <cell r="D7266" t="str">
            <v>caùi</v>
          </cell>
          <cell r="E7266">
            <v>1</v>
          </cell>
          <cell r="F7266">
            <v>2526250</v>
          </cell>
          <cell r="G7266">
            <v>170588</v>
          </cell>
          <cell r="H7266">
            <v>11501</v>
          </cell>
        </row>
        <row r="7267">
          <cell r="B7267" t="str">
            <v>BB.23321</v>
          </cell>
          <cell r="C7267" t="str">
            <v>Laép ñaët coân gang noái baèng phöông phaùp maët bích, Þcoân 1800mm</v>
          </cell>
          <cell r="D7267" t="str">
            <v>caùi</v>
          </cell>
          <cell r="E7267">
            <v>1</v>
          </cell>
          <cell r="F7267">
            <v>2743870</v>
          </cell>
          <cell r="G7267">
            <v>191743</v>
          </cell>
          <cell r="H7267">
            <v>11501</v>
          </cell>
        </row>
        <row r="7268">
          <cell r="B7268" t="str">
            <v>BB.23322</v>
          </cell>
          <cell r="C7268" t="str">
            <v>Laép ñaët coân gang noái baèng phöông phaùp maët bích, Þcoân 2000mm</v>
          </cell>
          <cell r="D7268" t="str">
            <v>caùi</v>
          </cell>
          <cell r="E7268">
            <v>1</v>
          </cell>
          <cell r="F7268">
            <v>3092410</v>
          </cell>
          <cell r="G7268">
            <v>212897</v>
          </cell>
          <cell r="H7268">
            <v>11501</v>
          </cell>
        </row>
        <row r="7269">
          <cell r="B7269" t="str">
            <v>BB.23323</v>
          </cell>
          <cell r="C7269" t="str">
            <v>Laép ñaët coân gang noái baèng phöông phaùp maët bích, Þcoân 2200mm</v>
          </cell>
          <cell r="D7269" t="str">
            <v>caùi</v>
          </cell>
          <cell r="E7269">
            <v>1</v>
          </cell>
          <cell r="F7269">
            <v>3300930</v>
          </cell>
          <cell r="G7269">
            <v>234502</v>
          </cell>
          <cell r="H7269">
            <v>11501</v>
          </cell>
        </row>
        <row r="7270">
          <cell r="B7270" t="str">
            <v>BB.23324</v>
          </cell>
          <cell r="C7270" t="str">
            <v>Laép ñaët coân gang noái baèng phöông phaùp maët bích, Þcoân 2400mm</v>
          </cell>
          <cell r="D7270" t="str">
            <v>caùi</v>
          </cell>
          <cell r="E7270">
            <v>1</v>
          </cell>
          <cell r="F7270">
            <v>3609460</v>
          </cell>
          <cell r="G7270">
            <v>255657</v>
          </cell>
          <cell r="H7270">
            <v>11501</v>
          </cell>
        </row>
        <row r="7271">
          <cell r="B7271" t="str">
            <v>BB.23325</v>
          </cell>
          <cell r="C7271" t="str">
            <v>Laép ñaët coân gang noái baèng phöông phaùp maët bích, Þcoân 2500mm</v>
          </cell>
          <cell r="D7271" t="str">
            <v>caùi</v>
          </cell>
          <cell r="E7271">
            <v>1</v>
          </cell>
          <cell r="F7271">
            <v>3916190</v>
          </cell>
          <cell r="G7271">
            <v>266009</v>
          </cell>
          <cell r="H7271">
            <v>11501</v>
          </cell>
        </row>
        <row r="7272">
          <cell r="B7272" t="str">
            <v>BB.23331</v>
          </cell>
          <cell r="C7272" t="str">
            <v>Laép ñaët cuùt gang noái baèng phöông phaùp maët bích, Þcoân 50mm</v>
          </cell>
          <cell r="D7272" t="str">
            <v>caùi</v>
          </cell>
          <cell r="E7272">
            <v>1</v>
          </cell>
          <cell r="F7272">
            <v>59806</v>
          </cell>
          <cell r="G7272">
            <v>9634</v>
          </cell>
          <cell r="H7272">
            <v>0</v>
          </cell>
        </row>
        <row r="7273">
          <cell r="B7273" t="str">
            <v>BB.23332</v>
          </cell>
          <cell r="C7273" t="str">
            <v>Laép ñaët cuùt gang noái baèng phöông phaùp maët bích, Þcoân 75mm</v>
          </cell>
          <cell r="D7273" t="str">
            <v>caùi</v>
          </cell>
          <cell r="E7273">
            <v>1</v>
          </cell>
          <cell r="F7273">
            <v>95610</v>
          </cell>
          <cell r="G7273">
            <v>12566</v>
          </cell>
          <cell r="H7273">
            <v>0</v>
          </cell>
        </row>
        <row r="7274">
          <cell r="B7274" t="str">
            <v>BB.23333</v>
          </cell>
          <cell r="C7274" t="str">
            <v>Laép ñaët cuùt gang noái baèng phöông phaùp maët bích, Þcoân 100mm</v>
          </cell>
          <cell r="D7274" t="str">
            <v>caùi</v>
          </cell>
          <cell r="E7274">
            <v>1</v>
          </cell>
          <cell r="F7274">
            <v>135514</v>
          </cell>
          <cell r="G7274">
            <v>15917</v>
          </cell>
          <cell r="H7274">
            <v>0</v>
          </cell>
        </row>
        <row r="7275">
          <cell r="B7275" t="str">
            <v>BB.23334</v>
          </cell>
          <cell r="C7275" t="str">
            <v>Laép ñaët cuùt gang noái baèng phöông phaùp maët bích, Þcoân 150mm</v>
          </cell>
          <cell r="D7275" t="str">
            <v>caùi</v>
          </cell>
          <cell r="E7275">
            <v>1</v>
          </cell>
          <cell r="F7275">
            <v>192319</v>
          </cell>
          <cell r="G7275">
            <v>19687</v>
          </cell>
          <cell r="H7275">
            <v>0</v>
          </cell>
        </row>
        <row r="7276">
          <cell r="B7276" t="str">
            <v>BB.23335</v>
          </cell>
          <cell r="C7276" t="str">
            <v>Laép ñaët cuùt gang noái baèng phöông phaùp maët bích, Þcoân 200mm</v>
          </cell>
          <cell r="D7276" t="str">
            <v>caùi</v>
          </cell>
          <cell r="E7276">
            <v>1</v>
          </cell>
          <cell r="F7276">
            <v>229123</v>
          </cell>
          <cell r="G7276">
            <v>25132</v>
          </cell>
          <cell r="H7276">
            <v>0</v>
          </cell>
        </row>
        <row r="7277">
          <cell r="B7277" t="str">
            <v>BB.23336</v>
          </cell>
          <cell r="C7277" t="str">
            <v>Laép ñaët cuùt gang noái baèng phöông phaùp maët bích, Þcoân 250mm</v>
          </cell>
          <cell r="D7277" t="str">
            <v>caùi</v>
          </cell>
          <cell r="E7277">
            <v>1</v>
          </cell>
          <cell r="F7277">
            <v>424842</v>
          </cell>
          <cell r="G7277">
            <v>32253</v>
          </cell>
          <cell r="H7277">
            <v>0</v>
          </cell>
        </row>
        <row r="7278">
          <cell r="B7278" t="str">
            <v>BB.23337</v>
          </cell>
          <cell r="C7278" t="str">
            <v>Laép ñaët cuùt gang noái baèng phöông phaùp maët bích, Þcoân 300mm</v>
          </cell>
          <cell r="D7278" t="str">
            <v>caùi</v>
          </cell>
          <cell r="E7278">
            <v>1</v>
          </cell>
          <cell r="F7278">
            <v>495750</v>
          </cell>
          <cell r="G7278">
            <v>38117</v>
          </cell>
          <cell r="H7278">
            <v>9001</v>
          </cell>
        </row>
        <row r="7279">
          <cell r="B7279" t="str">
            <v>BB.23338</v>
          </cell>
          <cell r="C7279" t="str">
            <v>Laép ñaët cuùt gang noái baèng phöông phaùp maët bích, Þcoân 350mm</v>
          </cell>
          <cell r="D7279" t="str">
            <v>caùi</v>
          </cell>
          <cell r="E7279">
            <v>1</v>
          </cell>
          <cell r="F7279">
            <v>595560</v>
          </cell>
          <cell r="G7279">
            <v>45238</v>
          </cell>
          <cell r="H7279">
            <v>9001</v>
          </cell>
        </row>
        <row r="7280">
          <cell r="B7280" t="str">
            <v>BB.23339</v>
          </cell>
          <cell r="C7280" t="str">
            <v>Laép ñaët cuùt gang noái baèng phöông phaùp maët bích, Þcoân 400mm</v>
          </cell>
          <cell r="D7280" t="str">
            <v>caùi</v>
          </cell>
          <cell r="E7280">
            <v>1</v>
          </cell>
          <cell r="F7280">
            <v>636464</v>
          </cell>
          <cell r="G7280">
            <v>50683</v>
          </cell>
          <cell r="H7280">
            <v>9001</v>
          </cell>
        </row>
        <row r="7281">
          <cell r="B7281" t="str">
            <v>BB.23340</v>
          </cell>
          <cell r="C7281" t="str">
            <v>Laép ñaët cuùt gang noái baèng phöông phaùp maët bích, Þcoân 500mm</v>
          </cell>
          <cell r="D7281" t="str">
            <v>caùi</v>
          </cell>
          <cell r="E7281">
            <v>1</v>
          </cell>
          <cell r="F7281">
            <v>735374</v>
          </cell>
          <cell r="G7281">
            <v>59898</v>
          </cell>
          <cell r="H7281">
            <v>10001</v>
          </cell>
        </row>
        <row r="7282">
          <cell r="B7282" t="str">
            <v>BB.23341</v>
          </cell>
          <cell r="C7282" t="str">
            <v>Laép ñaët cuùt gang noái baèng phöông phaùp maët bích, Þcoân 600mm</v>
          </cell>
          <cell r="D7282" t="str">
            <v>caùi</v>
          </cell>
          <cell r="E7282">
            <v>1</v>
          </cell>
          <cell r="F7282">
            <v>896290</v>
          </cell>
          <cell r="G7282">
            <v>73366</v>
          </cell>
          <cell r="H7282">
            <v>10001</v>
          </cell>
        </row>
        <row r="7283">
          <cell r="B7283" t="str">
            <v>BB.23342</v>
          </cell>
          <cell r="C7283" t="str">
            <v>Laép ñaët cuùt gang noái baèng phöông phaùp maët bích, Þcoân 700mm</v>
          </cell>
          <cell r="D7283" t="str">
            <v>caùi</v>
          </cell>
          <cell r="E7283">
            <v>1</v>
          </cell>
          <cell r="F7283">
            <v>1041200</v>
          </cell>
          <cell r="G7283">
            <v>83719</v>
          </cell>
          <cell r="H7283">
            <v>10501</v>
          </cell>
        </row>
        <row r="7284">
          <cell r="B7284" t="str">
            <v>BB.23343</v>
          </cell>
          <cell r="C7284" t="str">
            <v>Laép ñaët cuùt gang noái baèng phöông phaùp maët bích, Þcoân 800mm</v>
          </cell>
          <cell r="D7284" t="str">
            <v>caùi</v>
          </cell>
          <cell r="E7284">
            <v>1</v>
          </cell>
          <cell r="F7284">
            <v>1101210</v>
          </cell>
          <cell r="G7284">
            <v>94521</v>
          </cell>
          <cell r="H7284">
            <v>10501</v>
          </cell>
        </row>
        <row r="7285">
          <cell r="B7285" t="str">
            <v>BB.23344</v>
          </cell>
          <cell r="C7285" t="str">
            <v>Laép ñaët cuùt gang noái baèng phöông phaùp maët bích, Þcoân 900mm</v>
          </cell>
          <cell r="D7285" t="str">
            <v>caùi</v>
          </cell>
          <cell r="E7285">
            <v>1</v>
          </cell>
          <cell r="F7285">
            <v>1247930</v>
          </cell>
          <cell r="G7285">
            <v>105774</v>
          </cell>
          <cell r="H7285">
            <v>10501</v>
          </cell>
        </row>
        <row r="7286">
          <cell r="B7286" t="str">
            <v>BB.23345</v>
          </cell>
          <cell r="C7286" t="str">
            <v>Laép ñaët cuùt gang noái baèng phöông phaùp maët bích, Þcoân 1000mm</v>
          </cell>
          <cell r="D7286" t="str">
            <v>caùi</v>
          </cell>
          <cell r="E7286">
            <v>1</v>
          </cell>
          <cell r="F7286">
            <v>1369740</v>
          </cell>
          <cell r="G7286">
            <v>117026</v>
          </cell>
          <cell r="H7286">
            <v>10501</v>
          </cell>
        </row>
        <row r="7287">
          <cell r="B7287" t="str">
            <v>BB.23346</v>
          </cell>
          <cell r="C7287" t="str">
            <v>Laép ñaët cuùt gang noái baèng phöông phaùp maët bích, Þcoân 1100mm</v>
          </cell>
          <cell r="D7287" t="str">
            <v>caùi</v>
          </cell>
          <cell r="E7287">
            <v>1</v>
          </cell>
          <cell r="F7287">
            <v>1728470</v>
          </cell>
          <cell r="G7287">
            <v>122427</v>
          </cell>
          <cell r="H7287">
            <v>11501</v>
          </cell>
        </row>
        <row r="7288">
          <cell r="B7288" t="str">
            <v>BB.23347</v>
          </cell>
          <cell r="C7288" t="str">
            <v>Laép ñaët cuùt gang noái baèng phöông phaùp maët bích, Þcoân 1200mm</v>
          </cell>
          <cell r="D7288" t="str">
            <v>caùi</v>
          </cell>
          <cell r="E7288">
            <v>1</v>
          </cell>
          <cell r="F7288">
            <v>1830280</v>
          </cell>
          <cell r="G7288">
            <v>133230</v>
          </cell>
          <cell r="H7288">
            <v>11501</v>
          </cell>
        </row>
        <row r="7289">
          <cell r="B7289" t="str">
            <v>BB.23348</v>
          </cell>
          <cell r="C7289" t="str">
            <v>Laép ñaët cuùt gang noái baèng phöông phaùp maët bích, Þcoân 1400mm</v>
          </cell>
          <cell r="D7289" t="str">
            <v>caùi</v>
          </cell>
          <cell r="E7289">
            <v>1</v>
          </cell>
          <cell r="F7289">
            <v>2072810</v>
          </cell>
          <cell r="G7289">
            <v>155735</v>
          </cell>
          <cell r="H7289">
            <v>11501</v>
          </cell>
        </row>
        <row r="7290">
          <cell r="B7290" t="str">
            <v>BB.23349</v>
          </cell>
          <cell r="C7290" t="str">
            <v>Laép ñaët cuùt gang noái baèng phöông phaùp maët bích, Þcoân 1500mm</v>
          </cell>
          <cell r="D7290" t="str">
            <v>caùi</v>
          </cell>
          <cell r="E7290">
            <v>1</v>
          </cell>
          <cell r="F7290">
            <v>2175520</v>
          </cell>
          <cell r="G7290">
            <v>166987</v>
          </cell>
          <cell r="H7290">
            <v>11501</v>
          </cell>
        </row>
        <row r="7291">
          <cell r="B7291" t="str">
            <v>BB.23350</v>
          </cell>
          <cell r="C7291" t="str">
            <v>Laép ñaët cuùt gang noái baèng phöông phaùp maët bích, Þcoân 1600mm</v>
          </cell>
          <cell r="D7291" t="str">
            <v>caùi</v>
          </cell>
          <cell r="E7291">
            <v>1</v>
          </cell>
          <cell r="F7291">
            <v>2526250</v>
          </cell>
          <cell r="G7291">
            <v>170588</v>
          </cell>
          <cell r="H7291">
            <v>11501</v>
          </cell>
        </row>
        <row r="7292">
          <cell r="B7292" t="str">
            <v>BB.23351</v>
          </cell>
          <cell r="C7292" t="str">
            <v>Laép ñaët cuùt gang noái baèng phöông phaùp maët bích, Þcoân 1800mm</v>
          </cell>
          <cell r="D7292" t="str">
            <v>caùi</v>
          </cell>
          <cell r="E7292">
            <v>1</v>
          </cell>
          <cell r="F7292">
            <v>2743870</v>
          </cell>
          <cell r="G7292">
            <v>191743</v>
          </cell>
          <cell r="H7292">
            <v>11501</v>
          </cell>
        </row>
        <row r="7293">
          <cell r="B7293" t="str">
            <v>BB.23352</v>
          </cell>
          <cell r="C7293" t="str">
            <v>Laép ñaët cuùt gang noái baèng phöông phaùp maët bích, Þcoân 2000mm</v>
          </cell>
          <cell r="D7293" t="str">
            <v>caùi</v>
          </cell>
          <cell r="E7293">
            <v>1</v>
          </cell>
          <cell r="F7293">
            <v>3092410</v>
          </cell>
          <cell r="G7293">
            <v>212897</v>
          </cell>
          <cell r="H7293">
            <v>11501</v>
          </cell>
        </row>
        <row r="7294">
          <cell r="B7294" t="str">
            <v>BB.23353</v>
          </cell>
          <cell r="C7294" t="str">
            <v>Laép ñaët cuùt gang noái baèng phöông phaùp maët bích, Þcoân 2200mm</v>
          </cell>
          <cell r="D7294" t="str">
            <v>caùi</v>
          </cell>
          <cell r="E7294">
            <v>1</v>
          </cell>
          <cell r="F7294">
            <v>3300930</v>
          </cell>
          <cell r="G7294">
            <v>234502</v>
          </cell>
          <cell r="H7294">
            <v>11501</v>
          </cell>
        </row>
        <row r="7295">
          <cell r="B7295" t="str">
            <v>BB.23354</v>
          </cell>
          <cell r="C7295" t="str">
            <v>Laép ñaët cuùt gang noái baèng phöông phaùp maët bích, Þcoân 2400mm</v>
          </cell>
          <cell r="D7295" t="str">
            <v>caùi</v>
          </cell>
          <cell r="E7295">
            <v>1</v>
          </cell>
          <cell r="F7295">
            <v>3609460</v>
          </cell>
          <cell r="G7295">
            <v>255657</v>
          </cell>
          <cell r="H7295">
            <v>11501</v>
          </cell>
        </row>
        <row r="7296">
          <cell r="B7296" t="str">
            <v>BB.23355</v>
          </cell>
          <cell r="C7296" t="str">
            <v>Laép ñaët cuùt gang noái baèng phöông phaùp maët bích, Þcoân 2500mm</v>
          </cell>
          <cell r="D7296" t="str">
            <v>caùi</v>
          </cell>
          <cell r="E7296">
            <v>1</v>
          </cell>
          <cell r="F7296">
            <v>3916190</v>
          </cell>
          <cell r="G7296">
            <v>266009</v>
          </cell>
          <cell r="H7296">
            <v>11501</v>
          </cell>
        </row>
        <row r="7297">
          <cell r="B7297" t="str">
            <v>BB.24101</v>
          </cell>
          <cell r="C7297" t="str">
            <v>Laép ñaët coân theùp noái baèng phöông phaùp haøn, Þcoân 15mm</v>
          </cell>
          <cell r="D7297" t="str">
            <v>caùi</v>
          </cell>
          <cell r="E7297">
            <v>1</v>
          </cell>
          <cell r="F7297">
            <v>2260</v>
          </cell>
          <cell r="G7297">
            <v>3770</v>
          </cell>
          <cell r="H7297">
            <v>1318</v>
          </cell>
        </row>
        <row r="7298">
          <cell r="B7298" t="str">
            <v>BB.24102</v>
          </cell>
          <cell r="C7298" t="str">
            <v>Laép ñaët coân theùp noái baèng phöông phaùp haøn, Þcoân 20mm</v>
          </cell>
          <cell r="D7298" t="str">
            <v>caùi</v>
          </cell>
          <cell r="E7298">
            <v>1</v>
          </cell>
          <cell r="F7298">
            <v>2825</v>
          </cell>
          <cell r="G7298">
            <v>5026</v>
          </cell>
          <cell r="H7298">
            <v>1648</v>
          </cell>
        </row>
        <row r="7299">
          <cell r="B7299" t="str">
            <v>BB.24103</v>
          </cell>
          <cell r="C7299" t="str">
            <v>Laép ñaët coân theùp noái baèng phöông phaùp haøn, Þcoân 25mm</v>
          </cell>
          <cell r="D7299" t="str">
            <v>caùi</v>
          </cell>
          <cell r="E7299">
            <v>1</v>
          </cell>
          <cell r="F7299">
            <v>3390</v>
          </cell>
          <cell r="G7299">
            <v>6283</v>
          </cell>
          <cell r="H7299">
            <v>1977</v>
          </cell>
        </row>
        <row r="7300">
          <cell r="B7300" t="str">
            <v>BB.24104</v>
          </cell>
          <cell r="C7300" t="str">
            <v>Laép ñaët coân theùp noái baèng phöông phaùp haøn, Þcoân 32mm</v>
          </cell>
          <cell r="D7300" t="str">
            <v>caùi</v>
          </cell>
          <cell r="E7300">
            <v>1</v>
          </cell>
          <cell r="F7300">
            <v>4020</v>
          </cell>
          <cell r="G7300">
            <v>7121</v>
          </cell>
          <cell r="H7300">
            <v>3296</v>
          </cell>
        </row>
        <row r="7301">
          <cell r="B7301" t="str">
            <v>BB.24105</v>
          </cell>
          <cell r="C7301" t="str">
            <v>Laép ñaët coân theùp noái baèng phöông phaùp haøn, Þcoân 40mm</v>
          </cell>
          <cell r="D7301" t="str">
            <v>caùi</v>
          </cell>
          <cell r="E7301">
            <v>1</v>
          </cell>
          <cell r="F7301">
            <v>4696</v>
          </cell>
          <cell r="G7301">
            <v>7959</v>
          </cell>
          <cell r="H7301">
            <v>4174</v>
          </cell>
        </row>
        <row r="7302">
          <cell r="B7302" t="str">
            <v>BB.24106</v>
          </cell>
          <cell r="C7302" t="str">
            <v>Laép ñaët coân theùp noái baèng phöông phaùp haøn, Þcoân 50mm</v>
          </cell>
          <cell r="D7302" t="str">
            <v>caùi</v>
          </cell>
          <cell r="E7302">
            <v>1</v>
          </cell>
          <cell r="F7302">
            <v>10476</v>
          </cell>
          <cell r="G7302">
            <v>8796</v>
          </cell>
          <cell r="H7302">
            <v>4834</v>
          </cell>
        </row>
        <row r="7303">
          <cell r="B7303" t="str">
            <v>BB.24107</v>
          </cell>
          <cell r="C7303" t="str">
            <v>Laép ñaët coân theùp noái baèng phöông phaùp haøn, Þcoân 60mm</v>
          </cell>
          <cell r="D7303" t="str">
            <v>caùi</v>
          </cell>
          <cell r="E7303">
            <v>1</v>
          </cell>
          <cell r="F7303">
            <v>16172</v>
          </cell>
          <cell r="G7303">
            <v>10053</v>
          </cell>
          <cell r="H7303">
            <v>5932</v>
          </cell>
        </row>
        <row r="7304">
          <cell r="B7304" t="str">
            <v>BB.24108</v>
          </cell>
          <cell r="C7304" t="str">
            <v>Laép ñaët coân theùp noái baèng phöông phaùp haøn, Þcoân 75mm</v>
          </cell>
          <cell r="D7304" t="str">
            <v>caùi</v>
          </cell>
          <cell r="E7304">
            <v>1</v>
          </cell>
          <cell r="F7304">
            <v>23432</v>
          </cell>
          <cell r="G7304">
            <v>12147</v>
          </cell>
          <cell r="H7304">
            <v>7031</v>
          </cell>
        </row>
        <row r="7305">
          <cell r="B7305" t="str">
            <v>BB.24109</v>
          </cell>
          <cell r="C7305" t="str">
            <v>Laép ñaët coân theùp noái baèng phöông phaùp haøn, Þcoân 80mm</v>
          </cell>
          <cell r="D7305" t="str">
            <v>caùi</v>
          </cell>
          <cell r="E7305">
            <v>1</v>
          </cell>
          <cell r="F7305">
            <v>24887</v>
          </cell>
          <cell r="G7305">
            <v>13404</v>
          </cell>
          <cell r="H7305">
            <v>9008</v>
          </cell>
        </row>
        <row r="7306">
          <cell r="B7306" t="str">
            <v>BB.24110</v>
          </cell>
          <cell r="C7306" t="str">
            <v>Laép ñaët coân theùp noái baèng phöông phaùp haøn, Þcoân 100mm</v>
          </cell>
          <cell r="D7306" t="str">
            <v>caùi</v>
          </cell>
          <cell r="E7306">
            <v>1</v>
          </cell>
          <cell r="F7306">
            <v>29278</v>
          </cell>
          <cell r="G7306">
            <v>15079</v>
          </cell>
          <cell r="H7306">
            <v>10986</v>
          </cell>
        </row>
        <row r="7307">
          <cell r="B7307" t="str">
            <v>BB.24111</v>
          </cell>
          <cell r="C7307" t="str">
            <v>Laép ñaët coân theùp noái baèng phöông phaùp haøn, Þcoân 125mm</v>
          </cell>
          <cell r="D7307" t="str">
            <v>caùi</v>
          </cell>
          <cell r="E7307">
            <v>1</v>
          </cell>
          <cell r="F7307">
            <v>37799</v>
          </cell>
          <cell r="G7307">
            <v>16755</v>
          </cell>
          <cell r="H7307">
            <v>13183</v>
          </cell>
        </row>
        <row r="7308">
          <cell r="B7308" t="str">
            <v>BB.24112</v>
          </cell>
          <cell r="C7308" t="str">
            <v>Laép ñaët coân theùp noái baèng phöông phaùp haøn, Þcoân 150mm</v>
          </cell>
          <cell r="D7308" t="str">
            <v>caùi</v>
          </cell>
          <cell r="E7308">
            <v>1</v>
          </cell>
          <cell r="F7308">
            <v>52385</v>
          </cell>
          <cell r="G7308">
            <v>20106</v>
          </cell>
          <cell r="H7308">
            <v>16478</v>
          </cell>
        </row>
        <row r="7309">
          <cell r="B7309" t="str">
            <v>BB.24113</v>
          </cell>
          <cell r="C7309" t="str">
            <v>Laép ñaët coân theùp noái baèng phöông phaùp haøn, Þcoân 200mm</v>
          </cell>
          <cell r="D7309" t="str">
            <v>caùi</v>
          </cell>
          <cell r="E7309">
            <v>1</v>
          </cell>
          <cell r="F7309">
            <v>89794</v>
          </cell>
          <cell r="G7309">
            <v>25970</v>
          </cell>
          <cell r="H7309">
            <v>28562</v>
          </cell>
        </row>
        <row r="7310">
          <cell r="B7310" t="str">
            <v>BB.24114</v>
          </cell>
          <cell r="C7310" t="str">
            <v>Laép ñaët coân theùp noái baèng phöông phaùp haøn, Þcoân 250mm</v>
          </cell>
          <cell r="D7310" t="str">
            <v>caùi</v>
          </cell>
          <cell r="E7310">
            <v>1</v>
          </cell>
          <cell r="F7310">
            <v>208146</v>
          </cell>
          <cell r="G7310">
            <v>32253</v>
          </cell>
          <cell r="H7310">
            <v>39548</v>
          </cell>
        </row>
        <row r="7311">
          <cell r="B7311" t="str">
            <v>BB.24115</v>
          </cell>
          <cell r="C7311" t="str">
            <v>Laép ñaët coân theùp noái baèng phöông phaùp haøn, Þcoân 300mm</v>
          </cell>
          <cell r="D7311" t="str">
            <v>caùi</v>
          </cell>
          <cell r="E7311">
            <v>1</v>
          </cell>
          <cell r="F7311">
            <v>371542</v>
          </cell>
          <cell r="G7311">
            <v>35604</v>
          </cell>
          <cell r="H7311">
            <v>62803</v>
          </cell>
        </row>
        <row r="7312">
          <cell r="B7312" t="str">
            <v>BB.24116</v>
          </cell>
          <cell r="C7312" t="str">
            <v>Laép ñaët coân theùp noái baèng phöông phaùp haøn, Þcoân 350mm</v>
          </cell>
          <cell r="D7312" t="str">
            <v>caùi</v>
          </cell>
          <cell r="E7312">
            <v>1</v>
          </cell>
          <cell r="F7312">
            <v>433433</v>
          </cell>
          <cell r="G7312">
            <v>41049</v>
          </cell>
          <cell r="H7312">
            <v>80929</v>
          </cell>
        </row>
        <row r="7313">
          <cell r="B7313" t="str">
            <v>BB.24117</v>
          </cell>
          <cell r="C7313" t="str">
            <v>Laép ñaët coân theùp noái baèng phöông phaùp haøn, Þcoân 400mm</v>
          </cell>
          <cell r="D7313" t="str">
            <v>caùi</v>
          </cell>
          <cell r="E7313">
            <v>1</v>
          </cell>
          <cell r="F7313">
            <v>497210</v>
          </cell>
          <cell r="G7313">
            <v>47332</v>
          </cell>
          <cell r="H7313">
            <v>87448</v>
          </cell>
        </row>
        <row r="7314">
          <cell r="B7314" t="str">
            <v>BB.24118</v>
          </cell>
          <cell r="C7314" t="str">
            <v>Laép ñaët coân theùp noái baèng phöông phaùp haøn, Þcoân 500mm</v>
          </cell>
          <cell r="D7314" t="str">
            <v>caùi</v>
          </cell>
          <cell r="E7314">
            <v>1</v>
          </cell>
          <cell r="F7314">
            <v>620927</v>
          </cell>
          <cell r="G7314">
            <v>57385</v>
          </cell>
          <cell r="H7314">
            <v>98434</v>
          </cell>
        </row>
        <row r="7315">
          <cell r="B7315" t="str">
            <v>BB.24119</v>
          </cell>
          <cell r="C7315" t="str">
            <v>Laép ñaët coân theùp noái baèng phöông phaùp haøn, Þcoân 600mm</v>
          </cell>
          <cell r="D7315" t="str">
            <v>caùi</v>
          </cell>
          <cell r="E7315">
            <v>1</v>
          </cell>
          <cell r="F7315">
            <v>743019</v>
          </cell>
          <cell r="G7315">
            <v>73816</v>
          </cell>
          <cell r="H7315">
            <v>110421</v>
          </cell>
        </row>
        <row r="7316">
          <cell r="B7316" t="str">
            <v>BB.24120</v>
          </cell>
          <cell r="C7316" t="str">
            <v>Laép ñaët coân theùp noái baèng phöông phaùp haøn, Þcoân 700mm</v>
          </cell>
          <cell r="D7316" t="str">
            <v>caùi</v>
          </cell>
          <cell r="E7316">
            <v>1</v>
          </cell>
          <cell r="F7316">
            <v>866867</v>
          </cell>
          <cell r="G7316">
            <v>87319</v>
          </cell>
          <cell r="H7316">
            <v>124702</v>
          </cell>
        </row>
        <row r="7317">
          <cell r="B7317" t="str">
            <v>BB.24121</v>
          </cell>
          <cell r="C7317" t="str">
            <v>Laép ñaët coân theùp noái baèng phöông phaùp haøn, Þcoân 800mm</v>
          </cell>
          <cell r="D7317" t="str">
            <v>caùi</v>
          </cell>
          <cell r="E7317">
            <v>1</v>
          </cell>
          <cell r="F7317">
            <v>990714</v>
          </cell>
          <cell r="G7317">
            <v>102173</v>
          </cell>
          <cell r="H7317">
            <v>142755</v>
          </cell>
        </row>
        <row r="7318">
          <cell r="B7318" t="str">
            <v>BB.24122</v>
          </cell>
          <cell r="C7318" t="str">
            <v>Laép ñaët coân theùp noái baèng phöông phaùp haøn, Þcoân 900mm</v>
          </cell>
          <cell r="D7318" t="str">
            <v>caùi</v>
          </cell>
          <cell r="E7318">
            <v>1</v>
          </cell>
          <cell r="F7318">
            <v>1114560</v>
          </cell>
          <cell r="G7318">
            <v>122877</v>
          </cell>
          <cell r="H7318">
            <v>159234</v>
          </cell>
        </row>
        <row r="7319">
          <cell r="B7319" t="str">
            <v>BB.24123</v>
          </cell>
          <cell r="C7319" t="str">
            <v>Laép ñaët coân theùp noái baèng phöông phaùp haøn, Þcoân 1000mm</v>
          </cell>
          <cell r="D7319" t="str">
            <v>caùi</v>
          </cell>
          <cell r="E7319">
            <v>1</v>
          </cell>
          <cell r="F7319">
            <v>1238410</v>
          </cell>
          <cell r="G7319">
            <v>134580</v>
          </cell>
          <cell r="H7319">
            <v>174613</v>
          </cell>
        </row>
        <row r="7320">
          <cell r="B7320" t="str">
            <v>BB.24124</v>
          </cell>
          <cell r="C7320" t="str">
            <v>Laép ñaët coân theùp noái baèng phöông phaùp haøn, Þcoân 1200mm</v>
          </cell>
          <cell r="D7320" t="str">
            <v>caùi</v>
          </cell>
          <cell r="E7320">
            <v>1</v>
          </cell>
          <cell r="F7320">
            <v>1483760</v>
          </cell>
          <cell r="G7320">
            <v>153484</v>
          </cell>
          <cell r="H7320">
            <v>199258</v>
          </cell>
        </row>
        <row r="7321">
          <cell r="B7321" t="str">
            <v>BB.24125</v>
          </cell>
          <cell r="C7321" t="str">
            <v>Laép ñaët coân theùp noái baèng phöông phaùp haøn, Þcoân 1300mm</v>
          </cell>
          <cell r="D7321" t="str">
            <v>caùi</v>
          </cell>
          <cell r="E7321">
            <v>1</v>
          </cell>
          <cell r="F7321">
            <v>1607420</v>
          </cell>
          <cell r="G7321">
            <v>166087</v>
          </cell>
          <cell r="H7321">
            <v>214638</v>
          </cell>
        </row>
        <row r="7322">
          <cell r="B7322" t="str">
            <v>BB.24126</v>
          </cell>
          <cell r="C7322" t="str">
            <v>Laép ñaët coân theùp noái baèng phöông phaùp haøn, Þcoân 1400mm</v>
          </cell>
          <cell r="D7322" t="str">
            <v>caùi</v>
          </cell>
          <cell r="E7322">
            <v>1</v>
          </cell>
          <cell r="F7322">
            <v>1731070</v>
          </cell>
          <cell r="G7322">
            <v>179140</v>
          </cell>
          <cell r="H7322">
            <v>230017</v>
          </cell>
        </row>
        <row r="7323">
          <cell r="B7323" t="str">
            <v>BB.24127</v>
          </cell>
          <cell r="C7323" t="str">
            <v>Laép ñaët coân theùp noái baèng phöông phaùp haøn, Þcoân 1500mm</v>
          </cell>
          <cell r="D7323" t="str">
            <v>caùi</v>
          </cell>
          <cell r="E7323">
            <v>1</v>
          </cell>
          <cell r="F7323">
            <v>1854720</v>
          </cell>
          <cell r="G7323">
            <v>183641</v>
          </cell>
          <cell r="H7323">
            <v>245397</v>
          </cell>
        </row>
        <row r="7324">
          <cell r="B7324" t="str">
            <v>BB.24128</v>
          </cell>
          <cell r="C7324" t="str">
            <v>Laép ñaët coân theùp noái baèng phöông phaùp haøn, Þcoân 1600mm</v>
          </cell>
          <cell r="D7324" t="str">
            <v>caùi</v>
          </cell>
          <cell r="E7324">
            <v>1</v>
          </cell>
          <cell r="F7324">
            <v>1975450</v>
          </cell>
          <cell r="G7324">
            <v>195793</v>
          </cell>
          <cell r="H7324">
            <v>252368</v>
          </cell>
        </row>
        <row r="7325">
          <cell r="B7325" t="str">
            <v>BB.24129</v>
          </cell>
          <cell r="C7325" t="str">
            <v>Laép ñaët coân theùp noái baèng phöông phaùp haøn, Þcoân 1800mm</v>
          </cell>
          <cell r="D7325" t="str">
            <v>caùi</v>
          </cell>
          <cell r="E7325">
            <v>1</v>
          </cell>
          <cell r="F7325">
            <v>2222430</v>
          </cell>
          <cell r="G7325">
            <v>220549</v>
          </cell>
          <cell r="H7325">
            <v>280931</v>
          </cell>
        </row>
        <row r="7326">
          <cell r="B7326" t="str">
            <v>BB.24130</v>
          </cell>
          <cell r="C7326" t="str">
            <v>Laép ñaët coân theùp noái baèng phöông phaùp haøn, Þcoân 2000mm</v>
          </cell>
          <cell r="D7326" t="str">
            <v>caùi</v>
          </cell>
          <cell r="E7326">
            <v>1</v>
          </cell>
          <cell r="F7326">
            <v>2469340</v>
          </cell>
          <cell r="G7326">
            <v>269610</v>
          </cell>
          <cell r="H7326">
            <v>310591</v>
          </cell>
        </row>
        <row r="7327">
          <cell r="B7327" t="str">
            <v>BB.24131</v>
          </cell>
          <cell r="C7327" t="str">
            <v>Laép ñaët coân theùp noái baèng phöông phaùp haøn, Þcoân 2200mm</v>
          </cell>
          <cell r="D7327" t="str">
            <v>caùi</v>
          </cell>
          <cell r="E7327">
            <v>1</v>
          </cell>
          <cell r="F7327">
            <v>2576240</v>
          </cell>
          <cell r="G7327">
            <v>293915</v>
          </cell>
          <cell r="H7327">
            <v>341827</v>
          </cell>
        </row>
        <row r="7328">
          <cell r="B7328" t="str">
            <v>BB.24132</v>
          </cell>
          <cell r="C7328" t="str">
            <v>Laép ñaët coân theùp noái baèng phöông phaùp haøn, Þcoân 2500mm</v>
          </cell>
          <cell r="D7328" t="str">
            <v>caùi</v>
          </cell>
          <cell r="E7328">
            <v>1</v>
          </cell>
          <cell r="F7328">
            <v>2886670</v>
          </cell>
          <cell r="G7328">
            <v>306068</v>
          </cell>
          <cell r="H7328">
            <v>385770</v>
          </cell>
        </row>
        <row r="7329">
          <cell r="B7329" t="str">
            <v>BB.24141</v>
          </cell>
          <cell r="C7329" t="str">
            <v>Laép ñaët cuùt theùp noái baèng phöông phaùp haøn, Þcoân 15mm</v>
          </cell>
          <cell r="D7329" t="str">
            <v>caùi</v>
          </cell>
          <cell r="E7329">
            <v>1</v>
          </cell>
          <cell r="F7329">
            <v>3260</v>
          </cell>
          <cell r="G7329">
            <v>3770</v>
          </cell>
          <cell r="H7329">
            <v>1318</v>
          </cell>
        </row>
        <row r="7330">
          <cell r="B7330" t="str">
            <v>BB.24142</v>
          </cell>
          <cell r="C7330" t="str">
            <v>Laép ñaët cuùt theùp noái baèng phöông phaùp haøn, Þcoân 20mm</v>
          </cell>
          <cell r="D7330" t="str">
            <v>caùi</v>
          </cell>
          <cell r="E7330">
            <v>1</v>
          </cell>
          <cell r="F7330">
            <v>3825</v>
          </cell>
          <cell r="G7330">
            <v>5026</v>
          </cell>
          <cell r="H7330">
            <v>1648</v>
          </cell>
        </row>
        <row r="7331">
          <cell r="B7331" t="str">
            <v>BB.24143</v>
          </cell>
          <cell r="C7331" t="str">
            <v>Laép ñaët cuùt theùp noái baèng phöông phaùp haøn, Þcoân 25mm</v>
          </cell>
          <cell r="D7331" t="str">
            <v>caùi</v>
          </cell>
          <cell r="E7331">
            <v>1</v>
          </cell>
          <cell r="F7331">
            <v>4390</v>
          </cell>
          <cell r="G7331">
            <v>6283</v>
          </cell>
          <cell r="H7331">
            <v>1977</v>
          </cell>
        </row>
        <row r="7332">
          <cell r="B7332" t="str">
            <v>BB.24144</v>
          </cell>
          <cell r="C7332" t="str">
            <v>Laép ñaët cuùt theùp noái baèng phöông phaùp haøn, Þcoân 32mm</v>
          </cell>
          <cell r="D7332" t="str">
            <v>caùi</v>
          </cell>
          <cell r="E7332">
            <v>1</v>
          </cell>
          <cell r="F7332">
            <v>10021</v>
          </cell>
          <cell r="G7332">
            <v>7121</v>
          </cell>
          <cell r="H7332">
            <v>3296</v>
          </cell>
        </row>
        <row r="7333">
          <cell r="B7333" t="str">
            <v>BB.24145</v>
          </cell>
          <cell r="C7333" t="str">
            <v>Laép ñaët cuùt theùp noái baèng phöông phaùp haøn, Þcoân 40mm</v>
          </cell>
          <cell r="D7333" t="str">
            <v>caùi</v>
          </cell>
          <cell r="E7333">
            <v>1</v>
          </cell>
          <cell r="F7333">
            <v>15697</v>
          </cell>
          <cell r="G7333">
            <v>7959</v>
          </cell>
          <cell r="H7333">
            <v>4174</v>
          </cell>
        </row>
        <row r="7334">
          <cell r="B7334" t="str">
            <v>BB.24146</v>
          </cell>
          <cell r="C7334" t="str">
            <v>Laép ñaët cuùt theùp noái baèng phöông phaùp haøn, Þcoân 50mm</v>
          </cell>
          <cell r="D7334" t="str">
            <v>caùi</v>
          </cell>
          <cell r="E7334">
            <v>1</v>
          </cell>
          <cell r="F7334">
            <v>22977</v>
          </cell>
          <cell r="G7334">
            <v>8796</v>
          </cell>
          <cell r="H7334">
            <v>4834</v>
          </cell>
        </row>
        <row r="7335">
          <cell r="B7335" t="str">
            <v>BB.24147</v>
          </cell>
          <cell r="C7335" t="str">
            <v>Laép ñaët cuùt theùp noái baèng phöông phaùp haøn, Þcoân 60mm</v>
          </cell>
          <cell r="D7335" t="str">
            <v>caùi</v>
          </cell>
          <cell r="E7335">
            <v>1</v>
          </cell>
          <cell r="F7335">
            <v>24172</v>
          </cell>
          <cell r="G7335">
            <v>10053</v>
          </cell>
          <cell r="H7335">
            <v>5932</v>
          </cell>
        </row>
        <row r="7336">
          <cell r="B7336" t="str">
            <v>BB.24148</v>
          </cell>
          <cell r="C7336" t="str">
            <v>Laép ñaët cuùt theùp noái baèng phöông phaùp haøn, Þcoân 75mm</v>
          </cell>
          <cell r="D7336" t="str">
            <v>caùi</v>
          </cell>
          <cell r="E7336">
            <v>1</v>
          </cell>
          <cell r="F7336">
            <v>28433</v>
          </cell>
          <cell r="G7336">
            <v>12147</v>
          </cell>
          <cell r="H7336">
            <v>7031</v>
          </cell>
        </row>
        <row r="7337">
          <cell r="B7337" t="str">
            <v>BB.24149</v>
          </cell>
          <cell r="C7337" t="str">
            <v>Laép ñaët cuùt theùp noái baèng phöông phaùp haøn, Þcoân 80mm</v>
          </cell>
          <cell r="D7337" t="str">
            <v>caùi</v>
          </cell>
          <cell r="E7337">
            <v>1</v>
          </cell>
          <cell r="F7337">
            <v>36889</v>
          </cell>
          <cell r="G7337">
            <v>13404</v>
          </cell>
          <cell r="H7337">
            <v>9008</v>
          </cell>
        </row>
        <row r="7338">
          <cell r="B7338" t="str">
            <v>BB.24150</v>
          </cell>
          <cell r="C7338" t="str">
            <v>Laép ñaët cuùt theùp noái baèng phöông phaùp haøn, Þcoân 100mm</v>
          </cell>
          <cell r="D7338" t="str">
            <v>caùi</v>
          </cell>
          <cell r="E7338">
            <v>1</v>
          </cell>
          <cell r="F7338">
            <v>51280</v>
          </cell>
          <cell r="G7338">
            <v>15079</v>
          </cell>
          <cell r="H7338">
            <v>10986</v>
          </cell>
        </row>
        <row r="7339">
          <cell r="B7339" t="str">
            <v>BB.24151</v>
          </cell>
          <cell r="C7339" t="str">
            <v>Laép ñaët cuùt theùp noái baèng phöông phaùp haøn, Þcoân 125mm</v>
          </cell>
          <cell r="D7339" t="str">
            <v>caùi</v>
          </cell>
          <cell r="E7339">
            <v>1</v>
          </cell>
          <cell r="F7339">
            <v>86804</v>
          </cell>
          <cell r="G7339">
            <v>16755</v>
          </cell>
          <cell r="H7339">
            <v>13183</v>
          </cell>
        </row>
        <row r="7340">
          <cell r="B7340" t="str">
            <v>BB.24152</v>
          </cell>
          <cell r="C7340" t="str">
            <v>Laép ñaët cuùt theùp noái baèng phöông phaùp haøn, Þcoân 150mm</v>
          </cell>
          <cell r="D7340" t="str">
            <v>caùi</v>
          </cell>
          <cell r="E7340">
            <v>1</v>
          </cell>
          <cell r="F7340">
            <v>203400</v>
          </cell>
          <cell r="G7340">
            <v>20106</v>
          </cell>
          <cell r="H7340">
            <v>16478</v>
          </cell>
        </row>
        <row r="7341">
          <cell r="B7341" t="str">
            <v>BB.24153</v>
          </cell>
          <cell r="C7341" t="str">
            <v>Laép ñaët cuùt theùp noái baèng phöông phaùp haøn, Þcoân 200mm</v>
          </cell>
          <cell r="D7341" t="str">
            <v>caùi</v>
          </cell>
          <cell r="E7341">
            <v>1</v>
          </cell>
          <cell r="F7341">
            <v>365822</v>
          </cell>
          <cell r="G7341">
            <v>25970</v>
          </cell>
          <cell r="H7341">
            <v>28562</v>
          </cell>
        </row>
        <row r="7342">
          <cell r="B7342" t="str">
            <v>BB.24154</v>
          </cell>
          <cell r="C7342" t="str">
            <v>Laép ñaët cuùt theùp noái baèng phöông phaùp haøn, Þcoân 250mm</v>
          </cell>
          <cell r="D7342" t="str">
            <v>caùi</v>
          </cell>
          <cell r="E7342">
            <v>1</v>
          </cell>
          <cell r="F7342">
            <v>428168</v>
          </cell>
          <cell r="G7342">
            <v>32253</v>
          </cell>
          <cell r="H7342">
            <v>39548</v>
          </cell>
        </row>
        <row r="7343">
          <cell r="B7343" t="str">
            <v>BB.24155</v>
          </cell>
          <cell r="C7343" t="str">
            <v>Laép ñaët cuùt theùp noái baèng phöông phaùp haøn, Þcoân 300mm</v>
          </cell>
          <cell r="D7343" t="str">
            <v>caùi</v>
          </cell>
          <cell r="E7343">
            <v>1</v>
          </cell>
          <cell r="F7343">
            <v>491554</v>
          </cell>
          <cell r="G7343">
            <v>35604</v>
          </cell>
          <cell r="H7343">
            <v>62803</v>
          </cell>
        </row>
        <row r="7344">
          <cell r="B7344" t="str">
            <v>BB.24156</v>
          </cell>
          <cell r="C7344" t="str">
            <v>Laép ñaët cuùt theùp noái baèng phöông phaùp haøn, Þcoân 350mm</v>
          </cell>
          <cell r="D7344" t="str">
            <v>caùi</v>
          </cell>
          <cell r="E7344">
            <v>1</v>
          </cell>
          <cell r="F7344">
            <v>613451</v>
          </cell>
          <cell r="G7344">
            <v>41049</v>
          </cell>
          <cell r="H7344">
            <v>80929</v>
          </cell>
        </row>
        <row r="7345">
          <cell r="B7345" t="str">
            <v>BB.24157</v>
          </cell>
          <cell r="C7345" t="str">
            <v>Laép ñaët cuùt theùp noái baèng phöông phaùp haøn, Þcoân 400mm</v>
          </cell>
          <cell r="D7345" t="str">
            <v>caùi</v>
          </cell>
          <cell r="E7345">
            <v>1</v>
          </cell>
          <cell r="F7345">
            <v>737234</v>
          </cell>
          <cell r="G7345">
            <v>47332</v>
          </cell>
          <cell r="H7345">
            <v>87448</v>
          </cell>
        </row>
        <row r="7346">
          <cell r="B7346" t="str">
            <v>BB.24158</v>
          </cell>
          <cell r="C7346" t="str">
            <v>Laép ñaët cuùt theùp noái baèng phöông phaùp haøn, Þcoân 500mm</v>
          </cell>
          <cell r="D7346" t="str">
            <v>caùi</v>
          </cell>
          <cell r="E7346">
            <v>1</v>
          </cell>
          <cell r="F7346">
            <v>860951</v>
          </cell>
          <cell r="G7346">
            <v>57385</v>
          </cell>
          <cell r="H7346">
            <v>98434</v>
          </cell>
        </row>
        <row r="7347">
          <cell r="B7347" t="str">
            <v>BB.24159</v>
          </cell>
          <cell r="C7347" t="str">
            <v>Laép ñaët cuùt theùp noái baèng phöông phaùp haøn, Þcoân 600mm</v>
          </cell>
          <cell r="D7347" t="str">
            <v>caùi</v>
          </cell>
          <cell r="E7347">
            <v>1</v>
          </cell>
          <cell r="F7347">
            <v>983043</v>
          </cell>
          <cell r="G7347">
            <v>73816</v>
          </cell>
          <cell r="H7347">
            <v>110421</v>
          </cell>
        </row>
        <row r="7348">
          <cell r="B7348" t="str">
            <v>BB.24160</v>
          </cell>
          <cell r="C7348" t="str">
            <v>Laép ñaët cuùt theùp noái baèng phöông phaùp haøn, Þcoân 700mm</v>
          </cell>
          <cell r="D7348" t="str">
            <v>caùi</v>
          </cell>
          <cell r="E7348">
            <v>1</v>
          </cell>
          <cell r="F7348">
            <v>1106890</v>
          </cell>
          <cell r="G7348">
            <v>87319</v>
          </cell>
          <cell r="H7348">
            <v>124702</v>
          </cell>
        </row>
        <row r="7349">
          <cell r="B7349" t="str">
            <v>BB.24161</v>
          </cell>
          <cell r="C7349" t="str">
            <v>Laép ñaët cuùt theùp noái baèng phöông phaùp haøn, Þcoân 800mm</v>
          </cell>
          <cell r="D7349" t="str">
            <v>caùi</v>
          </cell>
          <cell r="E7349">
            <v>1</v>
          </cell>
          <cell r="F7349">
            <v>1230740</v>
          </cell>
          <cell r="G7349">
            <v>102173</v>
          </cell>
          <cell r="H7349">
            <v>142755</v>
          </cell>
        </row>
        <row r="7350">
          <cell r="B7350" t="str">
            <v>BB.24162</v>
          </cell>
          <cell r="C7350" t="str">
            <v>Laép ñaët cuùt theùp noái baèng phöông phaùp haøn, Þcoân 900mm</v>
          </cell>
          <cell r="D7350" t="str">
            <v>caùi</v>
          </cell>
          <cell r="E7350">
            <v>1</v>
          </cell>
          <cell r="F7350">
            <v>1474600</v>
          </cell>
          <cell r="G7350">
            <v>122877</v>
          </cell>
          <cell r="H7350">
            <v>159234</v>
          </cell>
        </row>
        <row r="7351">
          <cell r="B7351" t="str">
            <v>BB.24163</v>
          </cell>
          <cell r="C7351" t="str">
            <v>Laép ñaët cuùt theùp noái baèng phöông phaùp haøn, Þcoân 1000mm</v>
          </cell>
          <cell r="D7351" t="str">
            <v>caùi</v>
          </cell>
          <cell r="E7351">
            <v>1</v>
          </cell>
          <cell r="F7351">
            <v>1598450</v>
          </cell>
          <cell r="G7351">
            <v>134580</v>
          </cell>
          <cell r="H7351">
            <v>174613</v>
          </cell>
        </row>
        <row r="7352">
          <cell r="B7352" t="str">
            <v>BB.24164</v>
          </cell>
          <cell r="C7352" t="str">
            <v>Laép ñaët cuùt theùp noái baèng phöông phaùp haøn, Þcoân 1200mm</v>
          </cell>
          <cell r="D7352" t="str">
            <v>caùi</v>
          </cell>
          <cell r="E7352">
            <v>1</v>
          </cell>
          <cell r="F7352">
            <v>1723790</v>
          </cell>
          <cell r="G7352">
            <v>153484</v>
          </cell>
          <cell r="H7352">
            <v>199258</v>
          </cell>
        </row>
        <row r="7353">
          <cell r="B7353" t="str">
            <v>BB.24165</v>
          </cell>
          <cell r="C7353" t="str">
            <v>Laép ñaët cuùt theùp noái baèng phöông phaùp haøn, Þcoân 1300mm</v>
          </cell>
          <cell r="D7353" t="str">
            <v>caùi</v>
          </cell>
          <cell r="E7353">
            <v>1</v>
          </cell>
          <cell r="F7353">
            <v>1847440</v>
          </cell>
          <cell r="G7353">
            <v>166087</v>
          </cell>
          <cell r="H7353">
            <v>214638</v>
          </cell>
        </row>
        <row r="7354">
          <cell r="B7354" t="str">
            <v>BB.24166</v>
          </cell>
          <cell r="C7354" t="str">
            <v>Laép ñaët cuùt theùp noái baèng phöông phaùp haøn, Þcoân 1400mm</v>
          </cell>
          <cell r="D7354" t="str">
            <v>caùi</v>
          </cell>
          <cell r="E7354">
            <v>1</v>
          </cell>
          <cell r="F7354">
            <v>1971090</v>
          </cell>
          <cell r="G7354">
            <v>179140</v>
          </cell>
          <cell r="H7354">
            <v>230017</v>
          </cell>
        </row>
        <row r="7355">
          <cell r="B7355" t="str">
            <v>BB.24167</v>
          </cell>
          <cell r="C7355" t="str">
            <v>Laép ñaët cuùt theùp noái baèng phöông phaùp haøn, Þcoân 1500mm</v>
          </cell>
          <cell r="D7355" t="str">
            <v>caùi</v>
          </cell>
          <cell r="E7355">
            <v>1</v>
          </cell>
          <cell r="F7355">
            <v>2214760</v>
          </cell>
          <cell r="G7355">
            <v>183641</v>
          </cell>
          <cell r="H7355">
            <v>245397</v>
          </cell>
        </row>
        <row r="7356">
          <cell r="B7356" t="str">
            <v>BB.24168</v>
          </cell>
          <cell r="C7356" t="str">
            <v>Laép ñaët cuùt theùp noái baèng phöông phaùp haøn, Þcoân 1600mm</v>
          </cell>
          <cell r="D7356" t="str">
            <v>caùi</v>
          </cell>
          <cell r="E7356">
            <v>1</v>
          </cell>
          <cell r="F7356">
            <v>2455500</v>
          </cell>
          <cell r="G7356">
            <v>195793</v>
          </cell>
          <cell r="H7356">
            <v>252368</v>
          </cell>
        </row>
        <row r="7357">
          <cell r="B7357" t="str">
            <v>BB.24169</v>
          </cell>
          <cell r="C7357" t="str">
            <v>Laép ñaët cuùt theùp noái baèng phöông phaùp haøn, Þcoân 1800mm</v>
          </cell>
          <cell r="D7357" t="str">
            <v>caùi</v>
          </cell>
          <cell r="E7357">
            <v>1</v>
          </cell>
          <cell r="F7357">
            <v>2702480</v>
          </cell>
          <cell r="G7357">
            <v>220549</v>
          </cell>
          <cell r="H7357">
            <v>280931</v>
          </cell>
        </row>
        <row r="7358">
          <cell r="B7358" t="str">
            <v>BB.24170</v>
          </cell>
          <cell r="C7358" t="str">
            <v>Laép ñaët cuùt theùp noái baèng phöông phaùp haøn, Þcoân 2000mm</v>
          </cell>
          <cell r="D7358" t="str">
            <v>caùi</v>
          </cell>
          <cell r="E7358">
            <v>1</v>
          </cell>
          <cell r="F7358">
            <v>3069400</v>
          </cell>
          <cell r="G7358">
            <v>269610</v>
          </cell>
          <cell r="H7358">
            <v>310591</v>
          </cell>
        </row>
        <row r="7359">
          <cell r="B7359" t="str">
            <v>BB.24171</v>
          </cell>
          <cell r="C7359" t="str">
            <v>Laép ñaët cuùt theùp noái baèng phöông phaùp haøn, Þcoân 2200mm</v>
          </cell>
          <cell r="D7359" t="str">
            <v>caùi</v>
          </cell>
          <cell r="E7359">
            <v>1</v>
          </cell>
          <cell r="F7359">
            <v>2716260</v>
          </cell>
          <cell r="G7359">
            <v>293915</v>
          </cell>
          <cell r="H7359">
            <v>341827</v>
          </cell>
        </row>
        <row r="7360">
          <cell r="B7360" t="str">
            <v>BB.24172</v>
          </cell>
          <cell r="C7360" t="str">
            <v>Laép ñaët cuùt theùp noái baèng phöông phaùp haøn, Þcoân 2500mm</v>
          </cell>
          <cell r="D7360" t="str">
            <v>caùi</v>
          </cell>
          <cell r="E7360">
            <v>1</v>
          </cell>
          <cell r="F7360">
            <v>3086690</v>
          </cell>
          <cell r="G7360">
            <v>306068</v>
          </cell>
          <cell r="H7360">
            <v>385770</v>
          </cell>
        </row>
        <row r="7361">
          <cell r="B7361" t="str">
            <v>BB.27101</v>
          </cell>
          <cell r="C7361" t="str">
            <v>Laép ñaët cuùt daãn xaêng daàu noái baèng phöông phaùp haøn, Þcuùt d&lt;=89mm</v>
          </cell>
          <cell r="D7361" t="str">
            <v>caùi</v>
          </cell>
          <cell r="E7361">
            <v>1</v>
          </cell>
          <cell r="F7361">
            <v>51985</v>
          </cell>
          <cell r="G7361">
            <v>15303</v>
          </cell>
          <cell r="H7361">
            <v>3772</v>
          </cell>
        </row>
        <row r="7362">
          <cell r="B7362" t="str">
            <v>BB.27102</v>
          </cell>
          <cell r="C7362" t="str">
            <v>Laép ñaët cuùt daãn xaêng daàu noái baèng phöông phaùp haøn, Þcuùt d&lt;=108x4mm</v>
          </cell>
          <cell r="D7362" t="str">
            <v>caùi</v>
          </cell>
          <cell r="E7362">
            <v>1</v>
          </cell>
          <cell r="F7362">
            <v>82653</v>
          </cell>
          <cell r="G7362">
            <v>18904</v>
          </cell>
          <cell r="H7362">
            <v>5388</v>
          </cell>
        </row>
        <row r="7363">
          <cell r="B7363" t="str">
            <v>BB.27103</v>
          </cell>
          <cell r="C7363" t="str">
            <v>Laép ñaët cuùt daãn xaêng daàu noái baèng phöông phaùp haøn, Þcuùt d&lt;=159(5)mm</v>
          </cell>
          <cell r="D7363" t="str">
            <v>caùi</v>
          </cell>
          <cell r="E7363">
            <v>1</v>
          </cell>
          <cell r="F7363">
            <v>286284</v>
          </cell>
          <cell r="G7363">
            <v>28356</v>
          </cell>
          <cell r="H7363">
            <v>12932</v>
          </cell>
        </row>
        <row r="7364">
          <cell r="B7364" t="str">
            <v>BB.27104</v>
          </cell>
          <cell r="C7364" t="str">
            <v>Laép ñaët cuùt daãn xaêng daàu noái baèng phöông phaùp haøn, Þcuùt d&lt;=159(6)mm</v>
          </cell>
          <cell r="D7364" t="str">
            <v>caùi</v>
          </cell>
          <cell r="E7364">
            <v>1</v>
          </cell>
          <cell r="F7364">
            <v>308361</v>
          </cell>
          <cell r="G7364">
            <v>31057</v>
          </cell>
          <cell r="H7364">
            <v>19397</v>
          </cell>
        </row>
        <row r="7365">
          <cell r="B7365" t="str">
            <v>BB.27105</v>
          </cell>
          <cell r="C7365" t="str">
            <v>Laép ñaët cuùt daãn xaêng daàu noái baèng phöông phaùp haøn, Þcuùt d&lt;=159(12)mm</v>
          </cell>
          <cell r="D7365" t="str">
            <v>caùi</v>
          </cell>
          <cell r="E7365">
            <v>1</v>
          </cell>
          <cell r="F7365">
            <v>435134</v>
          </cell>
          <cell r="G7365">
            <v>33307</v>
          </cell>
          <cell r="H7365">
            <v>43105</v>
          </cell>
        </row>
        <row r="7366">
          <cell r="B7366" t="str">
            <v>BB.27106</v>
          </cell>
          <cell r="C7366" t="str">
            <v>Laép ñaët cuùt daãn xaêng daàu noái baèng phöông phaùp haøn, Þcuùt d&lt;=219(7)mm</v>
          </cell>
          <cell r="D7366" t="str">
            <v>caùi</v>
          </cell>
          <cell r="E7366">
            <v>1</v>
          </cell>
          <cell r="F7366">
            <v>512431</v>
          </cell>
          <cell r="G7366">
            <v>39609</v>
          </cell>
          <cell r="H7366">
            <v>29096</v>
          </cell>
        </row>
        <row r="7367">
          <cell r="B7367" t="str">
            <v>BB.27107</v>
          </cell>
          <cell r="C7367" t="str">
            <v>Laép ñaët cuùt daãn xaêng daàu noái baèng phöông phaùp haøn, Þcuùt d&lt;=219(9)mm</v>
          </cell>
          <cell r="D7367" t="str">
            <v>caùi</v>
          </cell>
          <cell r="E7367">
            <v>1</v>
          </cell>
          <cell r="F7367">
            <v>565527</v>
          </cell>
          <cell r="G7367">
            <v>43210</v>
          </cell>
          <cell r="H7367">
            <v>40950</v>
          </cell>
        </row>
        <row r="7368">
          <cell r="B7368" t="str">
            <v>BB.27108</v>
          </cell>
          <cell r="C7368" t="str">
            <v>Laép ñaët cuùt daãn xaêng daàu noái baèng phöông phaùp haøn, Þcuùt d&lt;=219(12)mm</v>
          </cell>
          <cell r="D7368" t="str">
            <v>caùi</v>
          </cell>
          <cell r="E7368">
            <v>1</v>
          </cell>
          <cell r="F7368">
            <v>821012</v>
          </cell>
          <cell r="G7368">
            <v>45010</v>
          </cell>
          <cell r="H7368">
            <v>61425</v>
          </cell>
        </row>
        <row r="7369">
          <cell r="B7369" t="str">
            <v>BB.27109</v>
          </cell>
          <cell r="C7369" t="str">
            <v>Laép ñaët cuùt daãn xaêng daàu noái baèng phöông phaùp haøn, Þcuùt d&lt;=273(7)mm</v>
          </cell>
          <cell r="D7369" t="str">
            <v>caùi</v>
          </cell>
          <cell r="E7369">
            <v>1</v>
          </cell>
          <cell r="F7369">
            <v>615482</v>
          </cell>
          <cell r="G7369">
            <v>46360</v>
          </cell>
          <cell r="H7369">
            <v>36639</v>
          </cell>
        </row>
        <row r="7370">
          <cell r="B7370" t="str">
            <v>BB.27110</v>
          </cell>
          <cell r="C7370" t="str">
            <v>Laép ñaët cuùt daãn xaêng daàu noái baèng phöông phaùp haøn, Þcuùt d&lt;=273(12)mm</v>
          </cell>
          <cell r="D7370" t="str">
            <v>caùi</v>
          </cell>
          <cell r="E7370">
            <v>1</v>
          </cell>
          <cell r="F7370">
            <v>1026530</v>
          </cell>
          <cell r="G7370">
            <v>50411</v>
          </cell>
          <cell r="H7370">
            <v>77589</v>
          </cell>
        </row>
        <row r="7371">
          <cell r="B7371" t="str">
            <v>BB.28101</v>
          </cell>
          <cell r="C7371" t="str">
            <v>Laép ñaët coân ñoàng noái baèng phöông phaùp haøn, Þcoân 64mm</v>
          </cell>
          <cell r="D7371" t="str">
            <v>caùi</v>
          </cell>
          <cell r="E7371">
            <v>1</v>
          </cell>
          <cell r="F7371">
            <v>1177</v>
          </cell>
          <cell r="G7371">
            <v>1717</v>
          </cell>
          <cell r="H7371">
            <v>0</v>
          </cell>
        </row>
        <row r="7372">
          <cell r="B7372" t="str">
            <v>BB.28102</v>
          </cell>
          <cell r="C7372" t="str">
            <v>Laép ñaët coân ñoàng noái baèng phöông phaùp haøn, Þcoân 95mm</v>
          </cell>
          <cell r="D7372" t="str">
            <v>caùi</v>
          </cell>
          <cell r="E7372">
            <v>1</v>
          </cell>
          <cell r="F7372">
            <v>1272</v>
          </cell>
          <cell r="G7372">
            <v>1717</v>
          </cell>
          <cell r="H7372">
            <v>0</v>
          </cell>
        </row>
        <row r="7373">
          <cell r="B7373" t="str">
            <v>BB.28103</v>
          </cell>
          <cell r="C7373" t="str">
            <v>Laép ñaët coân ñoàng noái baèng phöông phaùp haøn, Þcoân 127mm</v>
          </cell>
          <cell r="D7373" t="str">
            <v>caùi</v>
          </cell>
          <cell r="E7373">
            <v>1</v>
          </cell>
          <cell r="F7373">
            <v>1573</v>
          </cell>
          <cell r="G7373">
            <v>1801</v>
          </cell>
          <cell r="H7373">
            <v>0</v>
          </cell>
        </row>
        <row r="7374">
          <cell r="B7374" t="str">
            <v>BB.28104</v>
          </cell>
          <cell r="C7374" t="str">
            <v>Laép ñaët coân ñoàng noái baèng phöông phaùp haøn, Þcoân 159mm</v>
          </cell>
          <cell r="D7374" t="str">
            <v>caùi</v>
          </cell>
          <cell r="E7374">
            <v>1</v>
          </cell>
          <cell r="F7374">
            <v>1890</v>
          </cell>
          <cell r="G7374">
            <v>1927</v>
          </cell>
          <cell r="H7374">
            <v>0</v>
          </cell>
        </row>
        <row r="7375">
          <cell r="B7375" t="str">
            <v>BB.28105</v>
          </cell>
          <cell r="C7375" t="str">
            <v>Laép ñaët coân ñoàng noái baèng phöông phaùp haøn, Þcoân 191mm</v>
          </cell>
          <cell r="D7375" t="str">
            <v>caùi</v>
          </cell>
          <cell r="E7375">
            <v>1</v>
          </cell>
          <cell r="F7375">
            <v>2213</v>
          </cell>
          <cell r="G7375">
            <v>2011</v>
          </cell>
          <cell r="H7375">
            <v>0</v>
          </cell>
        </row>
        <row r="7376">
          <cell r="B7376" t="str">
            <v>BB.28106</v>
          </cell>
          <cell r="C7376" t="str">
            <v>Laép ñaët coân ñoàng noái baèng phöông phaùp haøn, Þcoân 222mm</v>
          </cell>
          <cell r="D7376" t="str">
            <v>caùi</v>
          </cell>
          <cell r="E7376">
            <v>1</v>
          </cell>
          <cell r="F7376">
            <v>2418</v>
          </cell>
          <cell r="G7376">
            <v>2136</v>
          </cell>
          <cell r="H7376">
            <v>0</v>
          </cell>
        </row>
        <row r="7377">
          <cell r="B7377" t="str">
            <v>BB.28107</v>
          </cell>
          <cell r="C7377" t="str">
            <v>Laép ñaët coân ñoàng noái baèng phöông phaùp haøn, Þcoân 254mm</v>
          </cell>
          <cell r="D7377" t="str">
            <v>caùi</v>
          </cell>
          <cell r="E7377">
            <v>1</v>
          </cell>
          <cell r="F7377">
            <v>2746</v>
          </cell>
          <cell r="G7377">
            <v>2346</v>
          </cell>
          <cell r="H7377">
            <v>0</v>
          </cell>
        </row>
        <row r="7378">
          <cell r="B7378" t="str">
            <v>BB.28108</v>
          </cell>
          <cell r="C7378" t="str">
            <v>Laép ñaët coân ñoàng noái baèng phöông phaùp haøn, Þcoân 286mm</v>
          </cell>
          <cell r="D7378" t="str">
            <v>caùi</v>
          </cell>
          <cell r="E7378">
            <v>1</v>
          </cell>
          <cell r="F7378">
            <v>3164</v>
          </cell>
          <cell r="G7378">
            <v>2388</v>
          </cell>
          <cell r="H7378">
            <v>0</v>
          </cell>
        </row>
        <row r="7379">
          <cell r="B7379" t="str">
            <v>BB.28109</v>
          </cell>
          <cell r="C7379" t="str">
            <v>Laép ñaët coân ñoàng noái baèng phöông phaùp haøn, Þcoân 318mm</v>
          </cell>
          <cell r="D7379" t="str">
            <v>caùi</v>
          </cell>
          <cell r="E7379">
            <v>1</v>
          </cell>
          <cell r="F7379">
            <v>3686</v>
          </cell>
          <cell r="G7379">
            <v>2429</v>
          </cell>
          <cell r="H7379">
            <v>0</v>
          </cell>
        </row>
        <row r="7380">
          <cell r="B7380" t="str">
            <v>BB.28110</v>
          </cell>
          <cell r="C7380" t="str">
            <v>Laép ñaët coân ñoàng noái baèng phöông phaùp haøn, Þcoân 349mm</v>
          </cell>
          <cell r="D7380" t="str">
            <v>caùi</v>
          </cell>
          <cell r="E7380">
            <v>1</v>
          </cell>
          <cell r="F7380">
            <v>4199</v>
          </cell>
          <cell r="G7380">
            <v>2471</v>
          </cell>
          <cell r="H7380">
            <v>0</v>
          </cell>
        </row>
        <row r="7381">
          <cell r="B7381" t="str">
            <v>BB.28111</v>
          </cell>
          <cell r="C7381" t="str">
            <v>Laép ñaët coân ñoàng noái baèng phöông phaùp haøn, Þcoân 381mm</v>
          </cell>
          <cell r="D7381" t="str">
            <v>caùi</v>
          </cell>
          <cell r="E7381">
            <v>1</v>
          </cell>
          <cell r="F7381">
            <v>4983</v>
          </cell>
          <cell r="G7381">
            <v>2513</v>
          </cell>
          <cell r="H7381">
            <v>0</v>
          </cell>
        </row>
        <row r="7382">
          <cell r="B7382" t="str">
            <v>BB.28112</v>
          </cell>
          <cell r="C7382" t="str">
            <v>Laép ñaët coân ñoàng noái baèng phöông phaùp haøn, Þcoân 413mm</v>
          </cell>
          <cell r="D7382" t="str">
            <v>caùi</v>
          </cell>
          <cell r="E7382">
            <v>1</v>
          </cell>
          <cell r="F7382">
            <v>5216</v>
          </cell>
          <cell r="G7382">
            <v>2555</v>
          </cell>
          <cell r="H7382">
            <v>0</v>
          </cell>
        </row>
        <row r="7383">
          <cell r="B7383" t="str">
            <v>BB.28113</v>
          </cell>
          <cell r="C7383" t="str">
            <v>Laép ñaët coân ñoàng noái baèng phöông phaùp haøn, Þcoân 539mm</v>
          </cell>
          <cell r="D7383" t="str">
            <v>caùi</v>
          </cell>
          <cell r="E7383">
            <v>1</v>
          </cell>
          <cell r="F7383">
            <v>6276</v>
          </cell>
          <cell r="G7383">
            <v>2806</v>
          </cell>
          <cell r="H7383">
            <v>0</v>
          </cell>
        </row>
        <row r="7384">
          <cell r="B7384" t="str">
            <v>BB.28114</v>
          </cell>
          <cell r="C7384" t="str">
            <v>Laép ñaët coân ñoàng noái baèng phöông phaùp haøn, Þcoân 667mm</v>
          </cell>
          <cell r="D7384" t="str">
            <v>caùi</v>
          </cell>
          <cell r="E7384">
            <v>1</v>
          </cell>
          <cell r="F7384">
            <v>8325</v>
          </cell>
          <cell r="G7384">
            <v>3016</v>
          </cell>
          <cell r="H7384">
            <v>0</v>
          </cell>
        </row>
        <row r="7385">
          <cell r="B7385" t="str">
            <v>BB.28121</v>
          </cell>
          <cell r="C7385" t="str">
            <v>Laép ñaët cuùt ñoàng noái baèng phöông phaùp haøn, Þcoân 64mm</v>
          </cell>
          <cell r="D7385" t="str">
            <v>caùi</v>
          </cell>
          <cell r="E7385">
            <v>1</v>
          </cell>
          <cell r="F7385">
            <v>1177</v>
          </cell>
          <cell r="G7385">
            <v>1717</v>
          </cell>
          <cell r="H7385">
            <v>0</v>
          </cell>
        </row>
        <row r="7386">
          <cell r="B7386" t="str">
            <v>BB.28122</v>
          </cell>
          <cell r="C7386" t="str">
            <v>Laép ñaët cuùt ñoàng noái baèng phöông phaùp haøn, Þcoân 95mm</v>
          </cell>
          <cell r="D7386" t="str">
            <v>caùi</v>
          </cell>
          <cell r="E7386">
            <v>1</v>
          </cell>
          <cell r="F7386">
            <v>1272</v>
          </cell>
          <cell r="G7386">
            <v>1717</v>
          </cell>
          <cell r="H7386">
            <v>0</v>
          </cell>
        </row>
        <row r="7387">
          <cell r="B7387" t="str">
            <v>BB.28123</v>
          </cell>
          <cell r="C7387" t="str">
            <v>Laép ñaët cuùt ñoàng noái baèng phöông phaùp haøn, Þcoân 127mm</v>
          </cell>
          <cell r="D7387" t="str">
            <v>caùi</v>
          </cell>
          <cell r="E7387">
            <v>1</v>
          </cell>
          <cell r="F7387">
            <v>1573</v>
          </cell>
          <cell r="G7387">
            <v>1801</v>
          </cell>
          <cell r="H7387">
            <v>0</v>
          </cell>
        </row>
        <row r="7388">
          <cell r="B7388" t="str">
            <v>BB.28124</v>
          </cell>
          <cell r="C7388" t="str">
            <v>Laép ñaët cuùt ñoàng noái baèng phöông phaùp haøn, Þcoân 159mm</v>
          </cell>
          <cell r="D7388" t="str">
            <v>caùi</v>
          </cell>
          <cell r="E7388">
            <v>1</v>
          </cell>
          <cell r="F7388">
            <v>1890</v>
          </cell>
          <cell r="G7388">
            <v>1927</v>
          </cell>
          <cell r="H7388">
            <v>0</v>
          </cell>
        </row>
        <row r="7389">
          <cell r="B7389" t="str">
            <v>BB.28125</v>
          </cell>
          <cell r="C7389" t="str">
            <v>Laép ñaët cuùt ñoàng noái baèng phöông phaùp haøn, Þcoân 191mm</v>
          </cell>
          <cell r="D7389" t="str">
            <v>caùi</v>
          </cell>
          <cell r="E7389">
            <v>1</v>
          </cell>
          <cell r="F7389">
            <v>2213</v>
          </cell>
          <cell r="G7389">
            <v>2011</v>
          </cell>
          <cell r="H7389">
            <v>0</v>
          </cell>
        </row>
        <row r="7390">
          <cell r="B7390" t="str">
            <v>BB.28126</v>
          </cell>
          <cell r="C7390" t="str">
            <v>Laép ñaët cuùt ñoàng noái baèng phöông phaùp haøn, Þcoân 222mm</v>
          </cell>
          <cell r="D7390" t="str">
            <v>caùi</v>
          </cell>
          <cell r="E7390">
            <v>1</v>
          </cell>
          <cell r="F7390">
            <v>2418</v>
          </cell>
          <cell r="G7390">
            <v>2136</v>
          </cell>
          <cell r="H7390">
            <v>0</v>
          </cell>
        </row>
        <row r="7391">
          <cell r="B7391" t="str">
            <v>BB.28127</v>
          </cell>
          <cell r="C7391" t="str">
            <v>Laép ñaët cuùt ñoàng noái baèng phöông phaùp haøn, Þcoân 254mm</v>
          </cell>
          <cell r="D7391" t="str">
            <v>caùi</v>
          </cell>
          <cell r="E7391">
            <v>1</v>
          </cell>
          <cell r="F7391">
            <v>2746</v>
          </cell>
          <cell r="G7391">
            <v>2346</v>
          </cell>
          <cell r="H7391">
            <v>0</v>
          </cell>
        </row>
        <row r="7392">
          <cell r="B7392" t="str">
            <v>BB.28128</v>
          </cell>
          <cell r="C7392" t="str">
            <v>Laép ñaët cuùt ñoàng noái baèng phöông phaùp haøn, Þcoân 286mm</v>
          </cell>
          <cell r="D7392" t="str">
            <v>caùi</v>
          </cell>
          <cell r="E7392">
            <v>1</v>
          </cell>
          <cell r="F7392">
            <v>3164</v>
          </cell>
          <cell r="G7392">
            <v>2388</v>
          </cell>
          <cell r="H7392">
            <v>0</v>
          </cell>
        </row>
        <row r="7393">
          <cell r="B7393" t="str">
            <v>BB.28129</v>
          </cell>
          <cell r="C7393" t="str">
            <v>Laép ñaët cuùt ñoàng noái baèng phöông phaùp haøn, Þcoân 318mm</v>
          </cell>
          <cell r="D7393" t="str">
            <v>caùi</v>
          </cell>
          <cell r="E7393">
            <v>1</v>
          </cell>
          <cell r="F7393">
            <v>3686</v>
          </cell>
          <cell r="G7393">
            <v>2429</v>
          </cell>
          <cell r="H7393">
            <v>0</v>
          </cell>
        </row>
        <row r="7394">
          <cell r="B7394" t="str">
            <v>BB.28130</v>
          </cell>
          <cell r="C7394" t="str">
            <v>Laép ñaët cuùt ñoàng noái baèng phöông phaùp haøn, Þcoân 349mm</v>
          </cell>
          <cell r="D7394" t="str">
            <v>caùi</v>
          </cell>
          <cell r="E7394">
            <v>1</v>
          </cell>
          <cell r="F7394">
            <v>4199</v>
          </cell>
          <cell r="G7394">
            <v>2471</v>
          </cell>
          <cell r="H7394">
            <v>0</v>
          </cell>
        </row>
        <row r="7395">
          <cell r="B7395" t="str">
            <v>BB.28131</v>
          </cell>
          <cell r="C7395" t="str">
            <v>Laép ñaët cuùt ñoàng noái baèng phöông phaùp haøn, Þcoân 381mm</v>
          </cell>
          <cell r="D7395" t="str">
            <v>caùi</v>
          </cell>
          <cell r="E7395">
            <v>1</v>
          </cell>
          <cell r="F7395">
            <v>4983</v>
          </cell>
          <cell r="G7395">
            <v>2513</v>
          </cell>
          <cell r="H7395">
            <v>0</v>
          </cell>
        </row>
        <row r="7396">
          <cell r="B7396" t="str">
            <v>BB.28132</v>
          </cell>
          <cell r="C7396" t="str">
            <v>Laép ñaët cuùt ñoàng noái baèng phöông phaùp haøn, Þcoân 413mm</v>
          </cell>
          <cell r="D7396" t="str">
            <v>caùi</v>
          </cell>
          <cell r="E7396">
            <v>1</v>
          </cell>
          <cell r="F7396">
            <v>5216</v>
          </cell>
          <cell r="G7396">
            <v>2555</v>
          </cell>
          <cell r="H7396">
            <v>0</v>
          </cell>
        </row>
        <row r="7397">
          <cell r="B7397" t="str">
            <v>BB.28133</v>
          </cell>
          <cell r="C7397" t="str">
            <v>Laép ñaët cuùt ñoàng noái baèng phöông phaùp haøn, Þcoân 539mm</v>
          </cell>
          <cell r="D7397" t="str">
            <v>caùi</v>
          </cell>
          <cell r="E7397">
            <v>1</v>
          </cell>
          <cell r="F7397">
            <v>6276</v>
          </cell>
          <cell r="G7397">
            <v>2806</v>
          </cell>
          <cell r="H7397">
            <v>0</v>
          </cell>
        </row>
        <row r="7398">
          <cell r="B7398" t="str">
            <v>BB.28134</v>
          </cell>
          <cell r="C7398" t="str">
            <v>Laép ñaët cuùt ñoàng noái baèng phöông phaùp haøn, Þcoân 667mm</v>
          </cell>
          <cell r="D7398" t="str">
            <v>caùi</v>
          </cell>
          <cell r="E7398">
            <v>1</v>
          </cell>
          <cell r="F7398">
            <v>8325</v>
          </cell>
          <cell r="G7398">
            <v>3016</v>
          </cell>
          <cell r="H7398">
            <v>0</v>
          </cell>
        </row>
        <row r="7399">
          <cell r="B7399" t="str">
            <v>BB.29101</v>
          </cell>
          <cell r="C7399" t="str">
            <v>Laép ñaët coân nhöïa mieäng baùt noái baèng phöông phaùp daùn keo, Þcoân 32mm</v>
          </cell>
          <cell r="D7399" t="str">
            <v>caùi</v>
          </cell>
          <cell r="E7399">
            <v>1</v>
          </cell>
          <cell r="F7399">
            <v>3372</v>
          </cell>
          <cell r="G7399">
            <v>1173</v>
          </cell>
          <cell r="H7399">
            <v>0</v>
          </cell>
        </row>
        <row r="7400">
          <cell r="B7400" t="str">
            <v>BB.29102</v>
          </cell>
          <cell r="C7400" t="str">
            <v>Laép ñaët coân nhöïa mieäng baùt noái baèng phöông phaùp daùn keo, Þcoân 40mm</v>
          </cell>
          <cell r="D7400" t="str">
            <v>caùi</v>
          </cell>
          <cell r="E7400">
            <v>1</v>
          </cell>
          <cell r="F7400">
            <v>4969</v>
          </cell>
          <cell r="G7400">
            <v>1466</v>
          </cell>
          <cell r="H7400">
            <v>0</v>
          </cell>
        </row>
        <row r="7401">
          <cell r="B7401" t="str">
            <v>BB.29103</v>
          </cell>
          <cell r="C7401" t="str">
            <v>Laép ñaët coân nhöïa mieäng baùt noái baèng phöông phaùp daùn keo, Þcoân 50mm</v>
          </cell>
          <cell r="D7401" t="str">
            <v>caùi</v>
          </cell>
          <cell r="E7401">
            <v>1</v>
          </cell>
          <cell r="F7401">
            <v>6146</v>
          </cell>
          <cell r="G7401">
            <v>1550</v>
          </cell>
          <cell r="H7401">
            <v>0</v>
          </cell>
        </row>
        <row r="7402">
          <cell r="B7402" t="str">
            <v>BB.29104</v>
          </cell>
          <cell r="C7402" t="str">
            <v>Laép ñaët coân nhöïa mieäng baùt noái baèng phöông phaùp daùn keo, Þcoân 65mm</v>
          </cell>
          <cell r="D7402" t="str">
            <v>caùi</v>
          </cell>
          <cell r="E7402">
            <v>1</v>
          </cell>
          <cell r="F7402">
            <v>7237</v>
          </cell>
          <cell r="G7402">
            <v>1634</v>
          </cell>
          <cell r="H7402">
            <v>0</v>
          </cell>
        </row>
        <row r="7403">
          <cell r="B7403" t="str">
            <v>BB.29105</v>
          </cell>
          <cell r="C7403" t="str">
            <v>Laép ñaët coân nhöïa mieäng baùt noái baèng phöông phaùp daùn keo, Þcoân 89mm</v>
          </cell>
          <cell r="D7403" t="str">
            <v>caùi</v>
          </cell>
          <cell r="E7403">
            <v>1</v>
          </cell>
          <cell r="F7403">
            <v>9329</v>
          </cell>
          <cell r="G7403">
            <v>2094</v>
          </cell>
          <cell r="H7403">
            <v>0</v>
          </cell>
        </row>
        <row r="7404">
          <cell r="B7404" t="str">
            <v>BB.29106</v>
          </cell>
          <cell r="C7404" t="str">
            <v>Laép ñaët coân nhöïa mieäng baùt noái baèng phöông phaùp daùn keo, Þcoân 100mm</v>
          </cell>
          <cell r="D7404" t="str">
            <v>caùi</v>
          </cell>
          <cell r="E7404">
            <v>1</v>
          </cell>
          <cell r="F7404">
            <v>26326</v>
          </cell>
          <cell r="G7404">
            <v>2513</v>
          </cell>
          <cell r="H7404">
            <v>0</v>
          </cell>
        </row>
        <row r="7405">
          <cell r="B7405" t="str">
            <v>BB.29107</v>
          </cell>
          <cell r="C7405" t="str">
            <v>Laép ñaët coân nhöïa mieäng baùt noái baèng phöông phaùp daùn keo, Þcoân 125mm</v>
          </cell>
          <cell r="D7405" t="str">
            <v>caùi</v>
          </cell>
          <cell r="E7405">
            <v>1</v>
          </cell>
          <cell r="F7405">
            <v>41481</v>
          </cell>
          <cell r="G7405">
            <v>2723</v>
          </cell>
          <cell r="H7405">
            <v>0</v>
          </cell>
        </row>
        <row r="7406">
          <cell r="B7406" t="str">
            <v>BB.29108</v>
          </cell>
          <cell r="C7406" t="str">
            <v>Laép ñaët coân nhöïa mieäng baùt noái baèng phöông phaùp daùn keo, Þcoân 150mm</v>
          </cell>
          <cell r="D7406" t="str">
            <v>caùi</v>
          </cell>
          <cell r="E7406">
            <v>1</v>
          </cell>
          <cell r="F7406">
            <v>61792</v>
          </cell>
          <cell r="G7406">
            <v>3351</v>
          </cell>
          <cell r="H7406">
            <v>0</v>
          </cell>
        </row>
        <row r="7407">
          <cell r="B7407" t="str">
            <v>BB.29109</v>
          </cell>
          <cell r="C7407" t="str">
            <v>Laép ñaët coân nhöïa mieäng baùt noái baèng phöông phaùp daùn keo, Þcoân 200mm</v>
          </cell>
          <cell r="D7407" t="str">
            <v>caùi</v>
          </cell>
          <cell r="E7407">
            <v>1</v>
          </cell>
          <cell r="F7407">
            <v>72212</v>
          </cell>
          <cell r="G7407">
            <v>3770</v>
          </cell>
          <cell r="H7407">
            <v>0</v>
          </cell>
        </row>
        <row r="7408">
          <cell r="B7408" t="str">
            <v>BB.29110</v>
          </cell>
          <cell r="C7408" t="str">
            <v>Laép ñaët coân nhöïa mieäng baùt noái baèng phöông phaùp daùn keo, Þcoân 250mm</v>
          </cell>
          <cell r="D7408" t="str">
            <v>caùi</v>
          </cell>
          <cell r="E7408">
            <v>1</v>
          </cell>
          <cell r="F7408">
            <v>87888</v>
          </cell>
          <cell r="G7408">
            <v>3979</v>
          </cell>
          <cell r="H7408">
            <v>0</v>
          </cell>
        </row>
        <row r="7409">
          <cell r="B7409" t="str">
            <v>BB.29111</v>
          </cell>
          <cell r="C7409" t="str">
            <v>Laép ñaët coân nhöïa mieäng baùt noái baèng phöông phaùp daùn keo, Þcoân 300mm</v>
          </cell>
          <cell r="D7409" t="str">
            <v>caùi</v>
          </cell>
          <cell r="E7409">
            <v>1</v>
          </cell>
          <cell r="F7409">
            <v>104044</v>
          </cell>
          <cell r="G7409">
            <v>4189</v>
          </cell>
          <cell r="H7409">
            <v>0</v>
          </cell>
        </row>
        <row r="7410">
          <cell r="B7410" t="str">
            <v>BB.29121</v>
          </cell>
          <cell r="C7410" t="str">
            <v>Laép ñaët cuùt nhöïa mieäng baùt noái baèng phöông phaùp daùn keo, Þcuùt32mm</v>
          </cell>
          <cell r="D7410" t="str">
            <v>caùi</v>
          </cell>
          <cell r="E7410">
            <v>1</v>
          </cell>
          <cell r="F7410">
            <v>3372</v>
          </cell>
          <cell r="G7410">
            <v>1173</v>
          </cell>
          <cell r="H7410">
            <v>0</v>
          </cell>
        </row>
        <row r="7411">
          <cell r="B7411" t="str">
            <v>BB.29122</v>
          </cell>
          <cell r="C7411" t="str">
            <v>Laép ñaët cuùt nhöïa mieäng baùt noái baèng phöông phaùp daùn keo, Þcuùt 40mm</v>
          </cell>
          <cell r="D7411" t="str">
            <v>caùi</v>
          </cell>
          <cell r="E7411">
            <v>1</v>
          </cell>
          <cell r="F7411">
            <v>4969</v>
          </cell>
          <cell r="G7411">
            <v>1466</v>
          </cell>
          <cell r="H7411">
            <v>0</v>
          </cell>
        </row>
        <row r="7412">
          <cell r="B7412" t="str">
            <v>BB.29123</v>
          </cell>
          <cell r="C7412" t="str">
            <v>Laép ñaët cuùt nhöïa mieäng baùt noái baèng phöông phaùp daùn keo, Þcuùt 50mm</v>
          </cell>
          <cell r="D7412" t="str">
            <v>caùi</v>
          </cell>
          <cell r="E7412">
            <v>1</v>
          </cell>
          <cell r="F7412">
            <v>6146</v>
          </cell>
          <cell r="G7412">
            <v>1550</v>
          </cell>
          <cell r="H7412">
            <v>0</v>
          </cell>
        </row>
        <row r="7413">
          <cell r="B7413" t="str">
            <v>BB.29124</v>
          </cell>
          <cell r="C7413" t="str">
            <v>Laép ñaët cuùt nhöïa mieäng baùt noái baèng phöông phaùp daùn keo, Þcuùt 65mm</v>
          </cell>
          <cell r="D7413" t="str">
            <v>caùi</v>
          </cell>
          <cell r="E7413">
            <v>1</v>
          </cell>
          <cell r="F7413">
            <v>7237</v>
          </cell>
          <cell r="G7413">
            <v>1634</v>
          </cell>
          <cell r="H7413">
            <v>0</v>
          </cell>
        </row>
        <row r="7414">
          <cell r="B7414" t="str">
            <v>BB.29125</v>
          </cell>
          <cell r="C7414" t="str">
            <v>Laép ñaët cuùt nhöïa mieäng baùt noái baèng phöông phaùp daùn keo, Þcuùt 89mm</v>
          </cell>
          <cell r="D7414" t="str">
            <v>caùi</v>
          </cell>
          <cell r="E7414">
            <v>1</v>
          </cell>
          <cell r="F7414">
            <v>9329</v>
          </cell>
          <cell r="G7414">
            <v>2094</v>
          </cell>
          <cell r="H7414">
            <v>0</v>
          </cell>
        </row>
        <row r="7415">
          <cell r="B7415" t="str">
            <v>BB.29126</v>
          </cell>
          <cell r="C7415" t="str">
            <v>Laép ñaët cuùt nhöïa mieäng baùt noái baèng phöông phaùp daùn keo, Þcuùt 100mm</v>
          </cell>
          <cell r="D7415" t="str">
            <v>caùi</v>
          </cell>
          <cell r="E7415">
            <v>1</v>
          </cell>
          <cell r="F7415">
            <v>26326</v>
          </cell>
          <cell r="G7415">
            <v>2513</v>
          </cell>
          <cell r="H7415">
            <v>0</v>
          </cell>
        </row>
        <row r="7416">
          <cell r="B7416" t="str">
            <v>BB.29127</v>
          </cell>
          <cell r="C7416" t="str">
            <v>Laép ñaët cuùt nhöïa mieäng baùt noái baèng phöông phaùp daùn keo, Þcuùt 125mm</v>
          </cell>
          <cell r="D7416" t="str">
            <v>caùi</v>
          </cell>
          <cell r="E7416">
            <v>1</v>
          </cell>
          <cell r="F7416">
            <v>41481</v>
          </cell>
          <cell r="G7416">
            <v>2723</v>
          </cell>
          <cell r="H7416">
            <v>0</v>
          </cell>
        </row>
        <row r="7417">
          <cell r="B7417" t="str">
            <v>BB.29128</v>
          </cell>
          <cell r="C7417" t="str">
            <v>Laép ñaët cuùt nhöïa mieäng baùt noái baèng phöông phaùp daùn keo, Þcuùt 150mm</v>
          </cell>
          <cell r="D7417" t="str">
            <v>caùi</v>
          </cell>
          <cell r="E7417">
            <v>1</v>
          </cell>
          <cell r="F7417">
            <v>61792</v>
          </cell>
          <cell r="G7417">
            <v>3351</v>
          </cell>
          <cell r="H7417">
            <v>0</v>
          </cell>
        </row>
        <row r="7418">
          <cell r="B7418" t="str">
            <v>BB.29129</v>
          </cell>
          <cell r="C7418" t="str">
            <v>Laép ñaët cuùt nhöïa mieäng baùt noái baèng phöông phaùp daùn keo, Þcuùt 200mm</v>
          </cell>
          <cell r="D7418" t="str">
            <v>caùi</v>
          </cell>
          <cell r="E7418">
            <v>1</v>
          </cell>
          <cell r="F7418">
            <v>72212</v>
          </cell>
          <cell r="G7418">
            <v>3770</v>
          </cell>
          <cell r="H7418">
            <v>0</v>
          </cell>
        </row>
        <row r="7419">
          <cell r="B7419" t="str">
            <v>BB.29130</v>
          </cell>
          <cell r="C7419" t="str">
            <v>Laép ñaët cuùt nhöïa mieäng baùt noái baèng phöông phaùp daùn keo, Þcuùt 250mm</v>
          </cell>
          <cell r="D7419" t="str">
            <v>caùi</v>
          </cell>
          <cell r="E7419">
            <v>1</v>
          </cell>
          <cell r="F7419">
            <v>87888</v>
          </cell>
          <cell r="G7419">
            <v>3979</v>
          </cell>
          <cell r="H7419">
            <v>0</v>
          </cell>
        </row>
        <row r="7420">
          <cell r="B7420" t="str">
            <v>BB.29131</v>
          </cell>
          <cell r="C7420" t="str">
            <v>Laép ñaët cuùt nhöïa mieäng baùt noái baèng phöông phaùp daùn keo, Þcuùt 300mm</v>
          </cell>
          <cell r="D7420" t="str">
            <v>caùi</v>
          </cell>
          <cell r="E7420">
            <v>1</v>
          </cell>
          <cell r="F7420">
            <v>104044</v>
          </cell>
          <cell r="G7420">
            <v>4189</v>
          </cell>
          <cell r="H7420">
            <v>0</v>
          </cell>
        </row>
        <row r="7421">
          <cell r="B7421" t="str">
            <v>BB.29201</v>
          </cell>
          <cell r="C7421" t="str">
            <v>Laép ñaët coân nhöïa noái baèng phöông phaùp haøn, Þcoân 20mm</v>
          </cell>
          <cell r="D7421" t="str">
            <v>caùi</v>
          </cell>
          <cell r="E7421">
            <v>1</v>
          </cell>
          <cell r="F7421">
            <v>1502</v>
          </cell>
          <cell r="G7421">
            <v>2094</v>
          </cell>
          <cell r="H7421">
            <v>3090</v>
          </cell>
        </row>
        <row r="7422">
          <cell r="B7422" t="str">
            <v>BB.29202</v>
          </cell>
          <cell r="C7422" t="str">
            <v>Laép ñaët coân nhöïa noái baèng phöông phaùp haøn, Þcoân 25mm</v>
          </cell>
          <cell r="D7422" t="str">
            <v>caùi</v>
          </cell>
          <cell r="E7422">
            <v>1</v>
          </cell>
          <cell r="F7422">
            <v>2002</v>
          </cell>
          <cell r="G7422">
            <v>2513</v>
          </cell>
          <cell r="H7422">
            <v>3415</v>
          </cell>
        </row>
        <row r="7423">
          <cell r="B7423" t="str">
            <v>BB.29203</v>
          </cell>
          <cell r="C7423" t="str">
            <v>Laép ñaët coân nhöïa noái baèng phöông phaùp haøn, Þcoân 32mm</v>
          </cell>
          <cell r="D7423" t="str">
            <v>caùi</v>
          </cell>
          <cell r="E7423">
            <v>1</v>
          </cell>
          <cell r="F7423">
            <v>3003</v>
          </cell>
          <cell r="G7423">
            <v>2932</v>
          </cell>
          <cell r="H7423">
            <v>4391</v>
          </cell>
        </row>
        <row r="7424">
          <cell r="B7424" t="str">
            <v>BB.29204</v>
          </cell>
          <cell r="C7424" t="str">
            <v>Laép ñaët coân nhöïa noái baèng phöông phaùp haøn, Þcoân 40mm</v>
          </cell>
          <cell r="D7424" t="str">
            <v>caùi</v>
          </cell>
          <cell r="E7424">
            <v>1</v>
          </cell>
          <cell r="F7424">
            <v>4004</v>
          </cell>
          <cell r="G7424">
            <v>3351</v>
          </cell>
          <cell r="H7424">
            <v>4879</v>
          </cell>
        </row>
        <row r="7425">
          <cell r="B7425" t="str">
            <v>BB.29205</v>
          </cell>
          <cell r="C7425" t="str">
            <v>Laép ñaët coân nhöïa noái baèng phöông phaùp haøn, Þcoân 50mm</v>
          </cell>
          <cell r="D7425" t="str">
            <v>caùi</v>
          </cell>
          <cell r="E7425">
            <v>1</v>
          </cell>
          <cell r="F7425">
            <v>5005</v>
          </cell>
          <cell r="G7425">
            <v>4189</v>
          </cell>
          <cell r="H7425">
            <v>5692</v>
          </cell>
        </row>
        <row r="7426">
          <cell r="B7426" t="str">
            <v>BB.29206</v>
          </cell>
          <cell r="C7426" t="str">
            <v>Laép ñaët coân nhöïa noái baèng phöông phaùp haøn, Þcoân 60mm</v>
          </cell>
          <cell r="D7426" t="str">
            <v>caùi</v>
          </cell>
          <cell r="E7426">
            <v>1</v>
          </cell>
          <cell r="F7426">
            <v>6006</v>
          </cell>
          <cell r="G7426">
            <v>4608</v>
          </cell>
          <cell r="H7426">
            <v>6505</v>
          </cell>
        </row>
        <row r="7427">
          <cell r="B7427" t="str">
            <v>BB.29207</v>
          </cell>
          <cell r="C7427" t="str">
            <v>Laép ñaët coân nhöïa noái baèng phöông phaùp haøn, Þcoân 75mm</v>
          </cell>
          <cell r="D7427" t="str">
            <v>caùi</v>
          </cell>
          <cell r="E7427">
            <v>1</v>
          </cell>
          <cell r="F7427">
            <v>8008</v>
          </cell>
          <cell r="G7427">
            <v>5026</v>
          </cell>
          <cell r="H7427">
            <v>8131</v>
          </cell>
        </row>
        <row r="7428">
          <cell r="B7428" t="str">
            <v>BB.29208</v>
          </cell>
          <cell r="C7428" t="str">
            <v>Laép ñaët coân nhöïa noái baèng phöông phaùp haøn, Þcoân 80mm</v>
          </cell>
          <cell r="D7428" t="str">
            <v>caùi</v>
          </cell>
          <cell r="E7428">
            <v>1</v>
          </cell>
          <cell r="F7428">
            <v>24024</v>
          </cell>
          <cell r="G7428">
            <v>5445</v>
          </cell>
          <cell r="H7428">
            <v>9107</v>
          </cell>
        </row>
        <row r="7429">
          <cell r="B7429" t="str">
            <v>BB.29209</v>
          </cell>
          <cell r="C7429" t="str">
            <v>Laép ñaët coân nhöïa noái baèng phöông phaùp haøn, Þcoân 100mm</v>
          </cell>
          <cell r="D7429" t="str">
            <v>caùi</v>
          </cell>
          <cell r="E7429">
            <v>1</v>
          </cell>
          <cell r="F7429">
            <v>38038</v>
          </cell>
          <cell r="G7429">
            <v>6283</v>
          </cell>
          <cell r="H7429">
            <v>11384</v>
          </cell>
        </row>
        <row r="7430">
          <cell r="B7430" t="str">
            <v>BB.29210</v>
          </cell>
          <cell r="C7430" t="str">
            <v>Laép ñaët coân nhöïa noái baèng phöông phaùp haøn, Þcoân 125mm</v>
          </cell>
          <cell r="D7430" t="str">
            <v>caùi</v>
          </cell>
          <cell r="E7430">
            <v>1</v>
          </cell>
          <cell r="F7430">
            <v>58058</v>
          </cell>
          <cell r="G7430">
            <v>6492</v>
          </cell>
          <cell r="H7430">
            <v>14636</v>
          </cell>
        </row>
        <row r="7431">
          <cell r="B7431" t="str">
            <v>BB.29211</v>
          </cell>
          <cell r="C7431" t="str">
            <v>Laép ñaët coân nhöïa noái baèng phöông phaùp haøn, Þcoân 150mm</v>
          </cell>
          <cell r="D7431" t="str">
            <v>caùi</v>
          </cell>
          <cell r="E7431">
            <v>1</v>
          </cell>
          <cell r="F7431">
            <v>65065</v>
          </cell>
          <cell r="G7431">
            <v>6702</v>
          </cell>
          <cell r="H7431">
            <v>16263</v>
          </cell>
        </row>
        <row r="7432">
          <cell r="B7432" t="str">
            <v>BB.29212</v>
          </cell>
          <cell r="C7432" t="str">
            <v>Laép ñaët coân nhöïa noái baèng phöông phaùp haøn, Þcoân 200mm</v>
          </cell>
          <cell r="D7432" t="str">
            <v>caùi</v>
          </cell>
          <cell r="E7432">
            <v>1</v>
          </cell>
          <cell r="F7432">
            <v>80080</v>
          </cell>
          <cell r="G7432">
            <v>7959</v>
          </cell>
          <cell r="H7432">
            <v>19515</v>
          </cell>
        </row>
        <row r="7433">
          <cell r="B7433" t="str">
            <v>BB.29213</v>
          </cell>
          <cell r="C7433" t="str">
            <v>Laép ñaët coân nhöïa noái baèng phöông phaùp haøn, Þcoân 250mm</v>
          </cell>
          <cell r="D7433" t="str">
            <v>caùi</v>
          </cell>
          <cell r="E7433">
            <v>1</v>
          </cell>
          <cell r="F7433">
            <v>90090</v>
          </cell>
          <cell r="G7433">
            <v>8796</v>
          </cell>
          <cell r="H7433">
            <v>22768</v>
          </cell>
        </row>
        <row r="7434">
          <cell r="B7434" t="str">
            <v>BB.29221</v>
          </cell>
          <cell r="C7434" t="str">
            <v>Laép ñaët cuùt nhöïa noái baèng phöông phaùp haøn, Þcuùt 20mm</v>
          </cell>
          <cell r="D7434" t="str">
            <v>caùi</v>
          </cell>
          <cell r="E7434">
            <v>1</v>
          </cell>
          <cell r="F7434">
            <v>1502</v>
          </cell>
          <cell r="G7434">
            <v>2094</v>
          </cell>
          <cell r="H7434">
            <v>3090</v>
          </cell>
        </row>
        <row r="7435">
          <cell r="B7435" t="str">
            <v>BB.29222</v>
          </cell>
          <cell r="C7435" t="str">
            <v>Laép ñaët cuùt nhöïa noái baèng phöông phaùp haøn, Þcuùt 25mm</v>
          </cell>
          <cell r="D7435" t="str">
            <v>caùi</v>
          </cell>
          <cell r="E7435">
            <v>1</v>
          </cell>
          <cell r="F7435">
            <v>2002</v>
          </cell>
          <cell r="G7435">
            <v>2513</v>
          </cell>
          <cell r="H7435">
            <v>3415</v>
          </cell>
        </row>
        <row r="7436">
          <cell r="B7436" t="str">
            <v>BB.29223</v>
          </cell>
          <cell r="C7436" t="str">
            <v>Laép ñaët cuùt nhöïa noái baèng phöông phaùp haøn, Þcuùt 32mm</v>
          </cell>
          <cell r="D7436" t="str">
            <v>caùi</v>
          </cell>
          <cell r="E7436">
            <v>1</v>
          </cell>
          <cell r="F7436">
            <v>3003</v>
          </cell>
          <cell r="G7436">
            <v>2932</v>
          </cell>
          <cell r="H7436">
            <v>4391</v>
          </cell>
        </row>
        <row r="7437">
          <cell r="B7437" t="str">
            <v>BB.29224</v>
          </cell>
          <cell r="C7437" t="str">
            <v>Laép ñaët cuùt nhöïa noái baèng phöông phaùp haøn, Þcuùt 40mm</v>
          </cell>
          <cell r="D7437" t="str">
            <v>caùi</v>
          </cell>
          <cell r="E7437">
            <v>1</v>
          </cell>
          <cell r="F7437">
            <v>4004</v>
          </cell>
          <cell r="G7437">
            <v>3351</v>
          </cell>
          <cell r="H7437">
            <v>4879</v>
          </cell>
        </row>
        <row r="7438">
          <cell r="B7438" t="str">
            <v>BB.29225</v>
          </cell>
          <cell r="C7438" t="str">
            <v>Laép ñaët cuùt nhöïa noái baèng phöông phaùp haøn, Þcuùt 50mm</v>
          </cell>
          <cell r="D7438" t="str">
            <v>caùi</v>
          </cell>
          <cell r="E7438">
            <v>1</v>
          </cell>
          <cell r="F7438">
            <v>5005</v>
          </cell>
          <cell r="G7438">
            <v>4189</v>
          </cell>
          <cell r="H7438">
            <v>5692</v>
          </cell>
        </row>
        <row r="7439">
          <cell r="B7439" t="str">
            <v>BB.29226</v>
          </cell>
          <cell r="C7439" t="str">
            <v>Laép ñaët cuùt nhöïa noái baèng phöông phaùp haøn, Þcuùt 60mm</v>
          </cell>
          <cell r="D7439" t="str">
            <v>caùi</v>
          </cell>
          <cell r="E7439">
            <v>1</v>
          </cell>
          <cell r="F7439">
            <v>6006</v>
          </cell>
          <cell r="G7439">
            <v>4608</v>
          </cell>
          <cell r="H7439">
            <v>6505</v>
          </cell>
        </row>
        <row r="7440">
          <cell r="B7440" t="str">
            <v>BB.29227</v>
          </cell>
          <cell r="C7440" t="str">
            <v>Laép ñaët cuùt nhöïa noái baèng phöông phaùp haøn, Þcuùt 75mm</v>
          </cell>
          <cell r="D7440" t="str">
            <v>caùi</v>
          </cell>
          <cell r="E7440">
            <v>1</v>
          </cell>
          <cell r="F7440">
            <v>8008</v>
          </cell>
          <cell r="G7440">
            <v>5026</v>
          </cell>
          <cell r="H7440">
            <v>8131</v>
          </cell>
        </row>
        <row r="7441">
          <cell r="B7441" t="str">
            <v>BB.29228</v>
          </cell>
          <cell r="C7441" t="str">
            <v>Laép ñaët cuùt nhöïa noái baèng phöông phaùp haøn, Þcuùt 80mm</v>
          </cell>
          <cell r="D7441" t="str">
            <v>caùi</v>
          </cell>
          <cell r="E7441">
            <v>1</v>
          </cell>
          <cell r="F7441">
            <v>24024</v>
          </cell>
          <cell r="G7441">
            <v>5445</v>
          </cell>
          <cell r="H7441">
            <v>9107</v>
          </cell>
        </row>
        <row r="7442">
          <cell r="B7442" t="str">
            <v>BB.29229</v>
          </cell>
          <cell r="C7442" t="str">
            <v>Laép ñaët cuùt nhöïa noái baèng phöông phaùp haøn, Þcuùt 100mm</v>
          </cell>
          <cell r="D7442" t="str">
            <v>caùi</v>
          </cell>
          <cell r="E7442">
            <v>1</v>
          </cell>
          <cell r="F7442">
            <v>38038</v>
          </cell>
          <cell r="G7442">
            <v>6283</v>
          </cell>
          <cell r="H7442">
            <v>11384</v>
          </cell>
        </row>
        <row r="7443">
          <cell r="B7443" t="str">
            <v>BB.29230</v>
          </cell>
          <cell r="C7443" t="str">
            <v>Laép ñaët cuùt nhöïa noái baèng phöông phaùp haøn, Þcuùt 125mm</v>
          </cell>
          <cell r="D7443" t="str">
            <v>caùi</v>
          </cell>
          <cell r="E7443">
            <v>1</v>
          </cell>
          <cell r="F7443">
            <v>58058</v>
          </cell>
          <cell r="G7443">
            <v>6492</v>
          </cell>
          <cell r="H7443">
            <v>14636</v>
          </cell>
        </row>
        <row r="7444">
          <cell r="B7444" t="str">
            <v>BB.29231</v>
          </cell>
          <cell r="C7444" t="str">
            <v>Laép ñaët cuùt nhöïa noái baèng phöông phaùp haøn, Þcuùt 150mm</v>
          </cell>
          <cell r="D7444" t="str">
            <v>caùi</v>
          </cell>
          <cell r="E7444">
            <v>1</v>
          </cell>
          <cell r="F7444">
            <v>65065</v>
          </cell>
          <cell r="G7444">
            <v>6702</v>
          </cell>
          <cell r="H7444">
            <v>16263</v>
          </cell>
        </row>
        <row r="7445">
          <cell r="B7445" t="str">
            <v>BB.29232</v>
          </cell>
          <cell r="C7445" t="str">
            <v>Laép ñaët cuùt nhöïa noái baèng phöông phaùp haøn, Þcuùt 200mm</v>
          </cell>
          <cell r="D7445" t="str">
            <v>caùi</v>
          </cell>
          <cell r="E7445">
            <v>1</v>
          </cell>
          <cell r="F7445">
            <v>80080</v>
          </cell>
          <cell r="G7445">
            <v>7959</v>
          </cell>
          <cell r="H7445">
            <v>19515</v>
          </cell>
        </row>
        <row r="7446">
          <cell r="B7446" t="str">
            <v>BB.29233</v>
          </cell>
          <cell r="C7446" t="str">
            <v>Laép ñaët cuùt nhöïa noái baèng phöông phaùp haøn, Þcuùt 250mm</v>
          </cell>
          <cell r="D7446" t="str">
            <v>caùi</v>
          </cell>
          <cell r="E7446">
            <v>1</v>
          </cell>
          <cell r="F7446">
            <v>90090</v>
          </cell>
          <cell r="G7446">
            <v>8796</v>
          </cell>
          <cell r="H7446">
            <v>22768</v>
          </cell>
        </row>
        <row r="7447">
          <cell r="B7447" t="str">
            <v>BB.29301</v>
          </cell>
          <cell r="C7447" t="str">
            <v>Laép ñaët coân nhöïa PVC mieäng baùt baèng phöông phaùp noái gioaêng, ñöông kính coân 100mm</v>
          </cell>
          <cell r="D7447" t="str">
            <v>caùi</v>
          </cell>
          <cell r="E7447">
            <v>1</v>
          </cell>
          <cell r="F7447">
            <v>37337</v>
          </cell>
          <cell r="G7447">
            <v>4608</v>
          </cell>
          <cell r="H7447">
            <v>0</v>
          </cell>
        </row>
        <row r="7448">
          <cell r="B7448" t="str">
            <v>BB.29302</v>
          </cell>
          <cell r="C7448" t="str">
            <v>Laép ñaët coân nhöïa PVC mieäng baùt baèng phöông phaùp noái gioaêng, ñöông kính coân 150mm</v>
          </cell>
          <cell r="D7448" t="str">
            <v>caùi</v>
          </cell>
          <cell r="E7448">
            <v>1</v>
          </cell>
          <cell r="F7448">
            <v>80530</v>
          </cell>
          <cell r="G7448">
            <v>5445</v>
          </cell>
          <cell r="H7448">
            <v>0</v>
          </cell>
        </row>
        <row r="7449">
          <cell r="B7449" t="str">
            <v>BB.29303</v>
          </cell>
          <cell r="C7449" t="str">
            <v>Laép ñaët coân nhöïa PVC mieäng baùt baèng phöông phaùp noái gioaêng, ñöông kính coân 200mm</v>
          </cell>
          <cell r="D7449" t="str">
            <v>caùi</v>
          </cell>
          <cell r="E7449">
            <v>1</v>
          </cell>
          <cell r="F7449">
            <v>99459</v>
          </cell>
          <cell r="G7449">
            <v>5864</v>
          </cell>
          <cell r="H7449">
            <v>0</v>
          </cell>
        </row>
        <row r="7450">
          <cell r="B7450" t="str">
            <v>BB.29304</v>
          </cell>
          <cell r="C7450" t="str">
            <v>Laép ñaët coân nhöïa PVC mieäng baùt baèng phöông phaùp noái gioaêng, ñöông kính coân 250mm</v>
          </cell>
          <cell r="D7450" t="str">
            <v>caùi</v>
          </cell>
          <cell r="E7450">
            <v>1</v>
          </cell>
          <cell r="F7450">
            <v>127878</v>
          </cell>
          <cell r="G7450">
            <v>6702</v>
          </cell>
          <cell r="H7450">
            <v>0</v>
          </cell>
        </row>
        <row r="7451">
          <cell r="B7451" t="str">
            <v>BB.29305</v>
          </cell>
          <cell r="C7451" t="str">
            <v>Laép ñaët coân nhöïa PVC mieäng baùt baèng phöông phaùp noái gioaêng, ñöông kính coân 300mm</v>
          </cell>
          <cell r="D7451" t="str">
            <v>caùi</v>
          </cell>
          <cell r="E7451">
            <v>1</v>
          </cell>
          <cell r="F7451">
            <v>155055</v>
          </cell>
          <cell r="G7451">
            <v>9634</v>
          </cell>
          <cell r="H7451">
            <v>0</v>
          </cell>
        </row>
        <row r="7452">
          <cell r="B7452" t="str">
            <v>BB.29311</v>
          </cell>
          <cell r="C7452" t="str">
            <v>Laép ñaët cuùt nhöïa PVC mieäng baùt baèng phöông phaùp noái gioaêng, ñöông kính coân 100mm</v>
          </cell>
          <cell r="D7452" t="str">
            <v>caùi</v>
          </cell>
          <cell r="E7452">
            <v>1</v>
          </cell>
          <cell r="F7452">
            <v>37337</v>
          </cell>
          <cell r="G7452">
            <v>4608</v>
          </cell>
          <cell r="H7452">
            <v>0</v>
          </cell>
        </row>
        <row r="7453">
          <cell r="B7453" t="str">
            <v>BB.29312</v>
          </cell>
          <cell r="C7453" t="str">
            <v>Laép ñaët cuùt nhöïa PVC mieäng baùt baèng phöông phaùp noái gioaêng, ñöông kính coân 150mm</v>
          </cell>
          <cell r="D7453" t="str">
            <v>caùi</v>
          </cell>
          <cell r="E7453">
            <v>1</v>
          </cell>
          <cell r="F7453">
            <v>80530</v>
          </cell>
          <cell r="G7453">
            <v>5445</v>
          </cell>
          <cell r="H7453">
            <v>0</v>
          </cell>
        </row>
        <row r="7454">
          <cell r="B7454" t="str">
            <v>BB.29313</v>
          </cell>
          <cell r="C7454" t="str">
            <v>Laép ñaët cuùt nhöïa PVC mieäng baùt baèng phöông phaùp noái gioaêng, ñöông kính coân 200mm</v>
          </cell>
          <cell r="D7454" t="str">
            <v>caùi</v>
          </cell>
          <cell r="E7454">
            <v>1</v>
          </cell>
          <cell r="F7454">
            <v>99459</v>
          </cell>
          <cell r="G7454">
            <v>5864</v>
          </cell>
          <cell r="H7454">
            <v>0</v>
          </cell>
        </row>
        <row r="7455">
          <cell r="B7455" t="str">
            <v>BB.29314</v>
          </cell>
          <cell r="C7455" t="str">
            <v>Laép ñaët cuùt nhöïa PVC mieäng baùt baèng phöông phaùp noái gioaêng, ñöông kính coân 250mm</v>
          </cell>
          <cell r="D7455" t="str">
            <v>caùi</v>
          </cell>
          <cell r="E7455">
            <v>1</v>
          </cell>
          <cell r="F7455">
            <v>127878</v>
          </cell>
          <cell r="G7455">
            <v>6702</v>
          </cell>
          <cell r="H7455">
            <v>0</v>
          </cell>
        </row>
        <row r="7456">
          <cell r="B7456" t="str">
            <v>BB.29315</v>
          </cell>
          <cell r="C7456" t="str">
            <v>Laép ñaët cuùt nhöïa PVC mieäng baùt baèng phöông phaùp noái gioaêng, ñöông kính coân 300mm</v>
          </cell>
          <cell r="D7456" t="str">
            <v>caùi</v>
          </cell>
          <cell r="E7456">
            <v>1</v>
          </cell>
          <cell r="F7456">
            <v>155055</v>
          </cell>
          <cell r="G7456">
            <v>9634</v>
          </cell>
          <cell r="H7456">
            <v>0</v>
          </cell>
        </row>
        <row r="7457">
          <cell r="B7457" t="str">
            <v>BB.29401</v>
          </cell>
          <cell r="C7457" t="str">
            <v>Laép ñaët coân nhöïa noái baèng phöông phaùp maêng soâng, Þcoân 15mm</v>
          </cell>
          <cell r="D7457" t="str">
            <v>caùi</v>
          </cell>
          <cell r="E7457">
            <v>1</v>
          </cell>
          <cell r="F7457">
            <v>1267</v>
          </cell>
          <cell r="G7457">
            <v>1675</v>
          </cell>
          <cell r="H7457">
            <v>0</v>
          </cell>
        </row>
        <row r="7458">
          <cell r="B7458" t="str">
            <v>BB.29402</v>
          </cell>
          <cell r="C7458" t="str">
            <v>Laép ñaët coân nhöïa noái baèng phöông phaùp maêng soâng, Þcoân 20mm</v>
          </cell>
          <cell r="D7458" t="str">
            <v>caùi</v>
          </cell>
          <cell r="E7458">
            <v>1</v>
          </cell>
          <cell r="F7458">
            <v>1868</v>
          </cell>
          <cell r="G7458">
            <v>2094</v>
          </cell>
          <cell r="H7458">
            <v>0</v>
          </cell>
        </row>
        <row r="7459">
          <cell r="B7459" t="str">
            <v>BB.29403</v>
          </cell>
          <cell r="C7459" t="str">
            <v>Laép ñaët coân nhöïa noái baèng phöông phaùp maêng soâng, Þcoân 25mm</v>
          </cell>
          <cell r="D7459" t="str">
            <v>caùi</v>
          </cell>
          <cell r="E7459">
            <v>1</v>
          </cell>
          <cell r="F7459">
            <v>2476</v>
          </cell>
          <cell r="G7459">
            <v>2513</v>
          </cell>
          <cell r="H7459">
            <v>0</v>
          </cell>
        </row>
        <row r="7460">
          <cell r="B7460" t="str">
            <v>BB.29404</v>
          </cell>
          <cell r="C7460" t="str">
            <v>Laép ñaët coân nhöïa noái baèng phöông phaùp maêng soâng, Þcoân 32mm</v>
          </cell>
          <cell r="D7460" t="str">
            <v>caùi</v>
          </cell>
          <cell r="E7460">
            <v>1</v>
          </cell>
          <cell r="F7460">
            <v>3736</v>
          </cell>
          <cell r="G7460">
            <v>2932</v>
          </cell>
          <cell r="H7460">
            <v>0</v>
          </cell>
        </row>
        <row r="7461">
          <cell r="B7461" t="str">
            <v>BB.29405</v>
          </cell>
          <cell r="C7461" t="str">
            <v>Laép ñaët coân nhöïa noái baèng phöông phaùp maêng soâng, Þcoân 40mm</v>
          </cell>
          <cell r="D7461" t="str">
            <v>caùi</v>
          </cell>
          <cell r="E7461">
            <v>1</v>
          </cell>
          <cell r="F7461">
            <v>4803</v>
          </cell>
          <cell r="G7461">
            <v>3351</v>
          </cell>
          <cell r="H7461">
            <v>0</v>
          </cell>
        </row>
        <row r="7462">
          <cell r="B7462" t="str">
            <v>BB.29406</v>
          </cell>
          <cell r="C7462" t="str">
            <v>Laép ñaët coân nhöïa noái baèng phöông phaùp maêng soâng, Þcoân 50mm</v>
          </cell>
          <cell r="D7462" t="str">
            <v>caùi</v>
          </cell>
          <cell r="E7462">
            <v>1</v>
          </cell>
          <cell r="F7462">
            <v>5962</v>
          </cell>
          <cell r="G7462">
            <v>3770</v>
          </cell>
          <cell r="H7462">
            <v>0</v>
          </cell>
        </row>
        <row r="7463">
          <cell r="B7463" t="str">
            <v>BB.29407</v>
          </cell>
          <cell r="C7463" t="str">
            <v>Laép ñaët coân nhöïa noái baèng phöông phaùp maêng soâng, Þcoân 67mm</v>
          </cell>
          <cell r="D7463" t="str">
            <v>caùi</v>
          </cell>
          <cell r="E7463">
            <v>1</v>
          </cell>
          <cell r="F7463">
            <v>7195</v>
          </cell>
          <cell r="G7463">
            <v>5026</v>
          </cell>
          <cell r="H7463">
            <v>0</v>
          </cell>
        </row>
        <row r="7464">
          <cell r="B7464" t="str">
            <v>BB.29408</v>
          </cell>
          <cell r="C7464" t="str">
            <v>Laép ñaët coân nhöïa noái baèng phöông phaùp maêng soâng, Þcoân 76mm</v>
          </cell>
          <cell r="D7464" t="str">
            <v>caùi</v>
          </cell>
          <cell r="E7464">
            <v>1</v>
          </cell>
          <cell r="F7464">
            <v>9522</v>
          </cell>
          <cell r="G7464">
            <v>5864</v>
          </cell>
          <cell r="H7464">
            <v>0</v>
          </cell>
        </row>
        <row r="7465">
          <cell r="B7465" t="str">
            <v>BB.29409</v>
          </cell>
          <cell r="C7465" t="str">
            <v>Laép ñaët coân nhöïa noái baèng phöông phaùp maêng soâng, Þcoân 89mm</v>
          </cell>
          <cell r="D7465" t="str">
            <v>caùi</v>
          </cell>
          <cell r="E7465">
            <v>1</v>
          </cell>
          <cell r="F7465">
            <v>25804</v>
          </cell>
          <cell r="G7465">
            <v>6702</v>
          </cell>
          <cell r="H7465">
            <v>0</v>
          </cell>
        </row>
        <row r="7466">
          <cell r="B7466" t="str">
            <v>BB.29410</v>
          </cell>
          <cell r="C7466" t="str">
            <v>Laép ñaët coân nhöïa noái baèng phöông phaùp maêng soâng, Þcoân 100mm</v>
          </cell>
          <cell r="D7466" t="str">
            <v>caùi</v>
          </cell>
          <cell r="E7466">
            <v>1</v>
          </cell>
          <cell r="F7466">
            <v>40050</v>
          </cell>
          <cell r="G7466">
            <v>7540</v>
          </cell>
          <cell r="H7466">
            <v>0</v>
          </cell>
        </row>
        <row r="7467">
          <cell r="B7467" t="str">
            <v>BB.29421</v>
          </cell>
          <cell r="C7467" t="str">
            <v>Laép ñaët cuùt nhöïa noái baèng phöông phaùp maêng soâng, Þcuùt 15mm</v>
          </cell>
          <cell r="D7467" t="str">
            <v>caùi</v>
          </cell>
          <cell r="E7467">
            <v>1</v>
          </cell>
          <cell r="F7467">
            <v>1267</v>
          </cell>
          <cell r="G7467">
            <v>1675</v>
          </cell>
          <cell r="H7467">
            <v>0</v>
          </cell>
        </row>
        <row r="7468">
          <cell r="B7468" t="str">
            <v>BB.29422</v>
          </cell>
          <cell r="C7468" t="str">
            <v>Laép ñaët cuùt nhöïa noái baèng phöông phaùp maêng soâng, Þcuùt 20mm</v>
          </cell>
          <cell r="D7468" t="str">
            <v>caùi</v>
          </cell>
          <cell r="E7468">
            <v>1</v>
          </cell>
          <cell r="F7468">
            <v>1868</v>
          </cell>
          <cell r="G7468">
            <v>2094</v>
          </cell>
          <cell r="H7468">
            <v>0</v>
          </cell>
        </row>
        <row r="7469">
          <cell r="B7469" t="str">
            <v>BB.29423</v>
          </cell>
          <cell r="C7469" t="str">
            <v>Laép ñaët cuùt nhöïa noái baèng phöông phaùp maêng soâng, Þcuùt 25mm</v>
          </cell>
          <cell r="D7469" t="str">
            <v>caùi</v>
          </cell>
          <cell r="E7469">
            <v>1</v>
          </cell>
          <cell r="F7469">
            <v>2476</v>
          </cell>
          <cell r="G7469">
            <v>2513</v>
          </cell>
          <cell r="H7469">
            <v>0</v>
          </cell>
        </row>
        <row r="7470">
          <cell r="B7470" t="str">
            <v>BB.29424</v>
          </cell>
          <cell r="C7470" t="str">
            <v>Laép ñaët cuùt nhöïa noái baèng phöông phaùp maêng soâng, Þcuùt 32mm</v>
          </cell>
          <cell r="D7470" t="str">
            <v>caùi</v>
          </cell>
          <cell r="E7470">
            <v>1</v>
          </cell>
          <cell r="F7470">
            <v>3736</v>
          </cell>
          <cell r="G7470">
            <v>2932</v>
          </cell>
          <cell r="H7470">
            <v>0</v>
          </cell>
        </row>
        <row r="7471">
          <cell r="B7471" t="str">
            <v>BB.29425</v>
          </cell>
          <cell r="C7471" t="str">
            <v>Laép ñaët cuùt nhöïa noái baèng phöông phaùp maêng soâng, Þcuùt 40mm</v>
          </cell>
          <cell r="D7471" t="str">
            <v>caùi</v>
          </cell>
          <cell r="E7471">
            <v>1</v>
          </cell>
          <cell r="F7471">
            <v>4803</v>
          </cell>
          <cell r="G7471">
            <v>3351</v>
          </cell>
          <cell r="H7471">
            <v>0</v>
          </cell>
        </row>
        <row r="7472">
          <cell r="B7472" t="str">
            <v>BB.29426</v>
          </cell>
          <cell r="C7472" t="str">
            <v>Laép ñaët cuùt nhöïa noái baèng phöông phaùp maêng soâng, Þcuùt 50mm</v>
          </cell>
          <cell r="D7472" t="str">
            <v>caùi</v>
          </cell>
          <cell r="E7472">
            <v>1</v>
          </cell>
          <cell r="F7472">
            <v>5962</v>
          </cell>
          <cell r="G7472">
            <v>3770</v>
          </cell>
          <cell r="H7472">
            <v>0</v>
          </cell>
        </row>
        <row r="7473">
          <cell r="B7473" t="str">
            <v>BB.29427</v>
          </cell>
          <cell r="C7473" t="str">
            <v>Laép ñaët cuùt nhöïa noái baèng phöông phaùp maêng soâng, Þcuùt 67mm</v>
          </cell>
          <cell r="D7473" t="str">
            <v>caùi</v>
          </cell>
          <cell r="E7473">
            <v>1</v>
          </cell>
          <cell r="F7473">
            <v>7195</v>
          </cell>
          <cell r="G7473">
            <v>5026</v>
          </cell>
          <cell r="H7473">
            <v>0</v>
          </cell>
        </row>
        <row r="7474">
          <cell r="B7474" t="str">
            <v>BB.29428</v>
          </cell>
          <cell r="C7474" t="str">
            <v>Laép ñaët cuùt nhöïa noái baèng phöông phaùp maêng soâng, Þcuùt 76mm</v>
          </cell>
          <cell r="D7474" t="str">
            <v>caùi</v>
          </cell>
          <cell r="E7474">
            <v>1</v>
          </cell>
          <cell r="F7474">
            <v>9522</v>
          </cell>
          <cell r="G7474">
            <v>5864</v>
          </cell>
          <cell r="H7474">
            <v>0</v>
          </cell>
        </row>
        <row r="7475">
          <cell r="B7475" t="str">
            <v>BB.29429</v>
          </cell>
          <cell r="C7475" t="str">
            <v>Laép ñaët cuùt nhöïa noái baèng phöông phaùp maêng soâng, Þcuùt 89mm</v>
          </cell>
          <cell r="D7475" t="str">
            <v>caùi</v>
          </cell>
          <cell r="E7475">
            <v>1</v>
          </cell>
          <cell r="F7475">
            <v>25804</v>
          </cell>
          <cell r="G7475">
            <v>6702</v>
          </cell>
          <cell r="H7475">
            <v>0</v>
          </cell>
        </row>
        <row r="7476">
          <cell r="B7476" t="str">
            <v>BB.29430</v>
          </cell>
          <cell r="C7476" t="str">
            <v>Laép ñaët cuùt nhöïa noái baèng phöông phaùp maêng soâng, Þcuùt 100mm</v>
          </cell>
          <cell r="D7476" t="str">
            <v>caùi</v>
          </cell>
          <cell r="E7476">
            <v>1</v>
          </cell>
          <cell r="F7476">
            <v>40050</v>
          </cell>
          <cell r="G7476">
            <v>7540</v>
          </cell>
          <cell r="H7476">
            <v>0</v>
          </cell>
        </row>
        <row r="7477">
          <cell r="B7477" t="str">
            <v>BB.30101</v>
          </cell>
          <cell r="C7477" t="str">
            <v>Laép ñaët coân nhöïa gaân xoaén HDPE 1 lôùp noái baèng oáng noái, Þcoân, cuùt 100mm</v>
          </cell>
          <cell r="D7477" t="str">
            <v>caùi</v>
          </cell>
          <cell r="E7477">
            <v>1</v>
          </cell>
          <cell r="F7477">
            <v>49049</v>
          </cell>
          <cell r="G7477">
            <v>2513</v>
          </cell>
          <cell r="H7477">
            <v>0</v>
          </cell>
        </row>
        <row r="7478">
          <cell r="B7478" t="str">
            <v>BB.30102</v>
          </cell>
          <cell r="C7478" t="str">
            <v>Laép ñaët coân nhöïa gaân xoaén HDPE 1 lôùp noái baèng oáng noái, Þcoân, cuùt 150mm</v>
          </cell>
          <cell r="D7478" t="str">
            <v>caùi</v>
          </cell>
          <cell r="E7478">
            <v>1</v>
          </cell>
          <cell r="F7478">
            <v>77077</v>
          </cell>
          <cell r="G7478">
            <v>3351</v>
          </cell>
          <cell r="H7478">
            <v>0</v>
          </cell>
        </row>
        <row r="7479">
          <cell r="B7479" t="str">
            <v>BB.30103</v>
          </cell>
          <cell r="C7479" t="str">
            <v>Laép ñaët coân nhöïa gaân xoaén HDPE 1 lôùp noái baèng oáng noái, Þcoân, cuùt 200mm</v>
          </cell>
          <cell r="D7479" t="str">
            <v>caùi</v>
          </cell>
          <cell r="E7479">
            <v>1</v>
          </cell>
          <cell r="F7479">
            <v>109109</v>
          </cell>
          <cell r="G7479">
            <v>4189</v>
          </cell>
          <cell r="H7479">
            <v>0</v>
          </cell>
        </row>
        <row r="7480">
          <cell r="B7480" t="str">
            <v>BB.30104</v>
          </cell>
          <cell r="C7480" t="str">
            <v>Laép ñaët coân nhöïa gaân xoaén HDPE 1 lôùp noái baèng oáng noái, Þcoân, cuùt 250mm</v>
          </cell>
          <cell r="D7480" t="str">
            <v>caùi</v>
          </cell>
          <cell r="E7480">
            <v>1</v>
          </cell>
          <cell r="F7480">
            <v>185185</v>
          </cell>
          <cell r="G7480">
            <v>5864</v>
          </cell>
          <cell r="H7480">
            <v>0</v>
          </cell>
        </row>
        <row r="7481">
          <cell r="B7481" t="str">
            <v>BB.30105</v>
          </cell>
          <cell r="C7481" t="str">
            <v>Laép ñaët coân nhöïa gaân xoaén HDPE 1 lôùp noái baèng oáng noái, Þcoân, cuùt 300mm</v>
          </cell>
          <cell r="D7481" t="str">
            <v>caùi</v>
          </cell>
          <cell r="E7481">
            <v>1</v>
          </cell>
          <cell r="F7481">
            <v>294294</v>
          </cell>
          <cell r="G7481">
            <v>7540</v>
          </cell>
          <cell r="H7481">
            <v>0</v>
          </cell>
        </row>
        <row r="7482">
          <cell r="B7482" t="str">
            <v>BB.30106</v>
          </cell>
          <cell r="C7482" t="str">
            <v>Laép ñaët coân nhöïa gaân xoaén HDPE 1 lôùp noái baèng oáng noái, Þcoân, cuùt 350mm</v>
          </cell>
          <cell r="D7482" t="str">
            <v>caùi</v>
          </cell>
          <cell r="E7482">
            <v>1</v>
          </cell>
          <cell r="F7482">
            <v>326776</v>
          </cell>
          <cell r="G7482">
            <v>7959</v>
          </cell>
          <cell r="H7482">
            <v>0</v>
          </cell>
        </row>
        <row r="7483">
          <cell r="B7483" t="str">
            <v>BB.30107</v>
          </cell>
          <cell r="C7483" t="str">
            <v>Laép ñaët coân nhöïa gaân xoaén HDPE 1 lôùp noái baèng oáng noái, Þcoân, cuùt 400mm</v>
          </cell>
          <cell r="D7483" t="str">
            <v>caùi</v>
          </cell>
          <cell r="E7483">
            <v>1</v>
          </cell>
          <cell r="F7483">
            <v>399199</v>
          </cell>
          <cell r="G7483">
            <v>8796</v>
          </cell>
          <cell r="H7483">
            <v>0</v>
          </cell>
        </row>
        <row r="7484">
          <cell r="B7484" t="str">
            <v>BB.30108</v>
          </cell>
          <cell r="C7484" t="str">
            <v>Laép ñaët coân nhöïa gaân xoaén HDPE 1 lôùp noái baèng oáng noái, Þcoân, cuùt 500mm</v>
          </cell>
          <cell r="D7484" t="str">
            <v>caùi</v>
          </cell>
          <cell r="E7484">
            <v>1</v>
          </cell>
          <cell r="F7484">
            <v>483984</v>
          </cell>
          <cell r="G7484">
            <v>12147</v>
          </cell>
          <cell r="H7484">
            <v>0</v>
          </cell>
        </row>
        <row r="7485">
          <cell r="B7485" t="str">
            <v>BB.30109</v>
          </cell>
          <cell r="C7485" t="str">
            <v>Laép ñaët coân nhöïa gaân xoaén HDPE 1 lôùp noái baèng oáng noái, Þcoân, cuùt 600mm</v>
          </cell>
          <cell r="D7485" t="str">
            <v>caùi</v>
          </cell>
          <cell r="E7485">
            <v>1</v>
          </cell>
          <cell r="F7485">
            <v>568768</v>
          </cell>
          <cell r="G7485">
            <v>13404</v>
          </cell>
          <cell r="H7485">
            <v>0</v>
          </cell>
        </row>
        <row r="7486">
          <cell r="B7486" t="str">
            <v>BB.30110</v>
          </cell>
          <cell r="C7486" t="str">
            <v>Laép ñaët coân nhöïa gaân xoaén HDPE 1 lôùp noái baèng oáng noái, Þcoân, cuùt 700mm</v>
          </cell>
          <cell r="D7486" t="str">
            <v>caùi</v>
          </cell>
          <cell r="E7486">
            <v>1</v>
          </cell>
          <cell r="F7486">
            <v>693593</v>
          </cell>
          <cell r="G7486">
            <v>15498</v>
          </cell>
          <cell r="H7486">
            <v>0</v>
          </cell>
        </row>
        <row r="7487">
          <cell r="B7487" t="str">
            <v>BB.30111</v>
          </cell>
          <cell r="C7487" t="str">
            <v>Laép ñaët coân nhöïa gaân xoaén HDPE 1 lôùp noái baèng oáng noái, Þcoân, cuùt 800mm</v>
          </cell>
          <cell r="D7487" t="str">
            <v>caùi</v>
          </cell>
          <cell r="E7487">
            <v>1</v>
          </cell>
          <cell r="F7487">
            <v>788388</v>
          </cell>
          <cell r="G7487">
            <v>16755</v>
          </cell>
          <cell r="H7487">
            <v>0</v>
          </cell>
        </row>
        <row r="7488">
          <cell r="B7488" t="str">
            <v>BB.30112</v>
          </cell>
          <cell r="C7488" t="str">
            <v>Laép ñaët coân nhöïa gaân xoaén HDPE 1 lôùp noái baèng oáng noái, Þcoân, cuùt 1000mm</v>
          </cell>
          <cell r="D7488" t="str">
            <v>caùi</v>
          </cell>
          <cell r="E7488">
            <v>1</v>
          </cell>
          <cell r="F7488">
            <v>1048050</v>
          </cell>
          <cell r="G7488">
            <v>19268</v>
          </cell>
          <cell r="H7488">
            <v>0</v>
          </cell>
        </row>
        <row r="7489">
          <cell r="B7489" t="str">
            <v>BB.30121</v>
          </cell>
          <cell r="C7489" t="str">
            <v>Laép ñaët cuùt nhöïa gaân xoaén HDPE 1 lôùp noái baèng oáng noái, Þcoân, cuùt 100mm</v>
          </cell>
          <cell r="D7489" t="str">
            <v>caùi</v>
          </cell>
          <cell r="E7489">
            <v>1</v>
          </cell>
          <cell r="F7489">
            <v>49049</v>
          </cell>
          <cell r="G7489">
            <v>2513</v>
          </cell>
          <cell r="H7489">
            <v>0</v>
          </cell>
        </row>
        <row r="7490">
          <cell r="B7490" t="str">
            <v>BB.30122</v>
          </cell>
          <cell r="C7490" t="str">
            <v>Laép ñaët cuùt nhöïa gaân xoaén HDPE 1 lôùp noái baèng oáng noái, Þcoân, cuùt 150mm</v>
          </cell>
          <cell r="D7490" t="str">
            <v>caùi</v>
          </cell>
          <cell r="E7490">
            <v>1</v>
          </cell>
          <cell r="F7490">
            <v>77077</v>
          </cell>
          <cell r="G7490">
            <v>3351</v>
          </cell>
          <cell r="H7490">
            <v>0</v>
          </cell>
        </row>
        <row r="7491">
          <cell r="B7491" t="str">
            <v>BB.30123</v>
          </cell>
          <cell r="C7491" t="str">
            <v>Laép ñaët cuùt nhöïa gaân xoaén HDPE 1 lôùp noái baèng oáng noái, Þcoân, cuùt 200mm</v>
          </cell>
          <cell r="D7491" t="str">
            <v>caùi</v>
          </cell>
          <cell r="E7491">
            <v>1</v>
          </cell>
          <cell r="F7491">
            <v>109109</v>
          </cell>
          <cell r="G7491">
            <v>4189</v>
          </cell>
          <cell r="H7491">
            <v>0</v>
          </cell>
        </row>
        <row r="7492">
          <cell r="B7492" t="str">
            <v>BB.30124</v>
          </cell>
          <cell r="C7492" t="str">
            <v>Laép ñaët cuùt nhöïa gaân xoaén HDPE 1 lôùp noái baèng oáng noái, Þcoân, cuùt 250mm</v>
          </cell>
          <cell r="D7492" t="str">
            <v>caùi</v>
          </cell>
          <cell r="E7492">
            <v>1</v>
          </cell>
          <cell r="F7492">
            <v>185185</v>
          </cell>
          <cell r="G7492">
            <v>5864</v>
          </cell>
          <cell r="H7492">
            <v>0</v>
          </cell>
        </row>
        <row r="7493">
          <cell r="B7493" t="str">
            <v>BB.30125</v>
          </cell>
          <cell r="C7493" t="str">
            <v>Laép ñaët cuùt nhöïa gaân xoaén HDPE 1 lôùp noái baèng oáng noái, Þcoân, cuùt 300mm</v>
          </cell>
          <cell r="D7493" t="str">
            <v>caùi</v>
          </cell>
          <cell r="E7493">
            <v>1</v>
          </cell>
          <cell r="F7493">
            <v>294294</v>
          </cell>
          <cell r="G7493">
            <v>7540</v>
          </cell>
          <cell r="H7493">
            <v>0</v>
          </cell>
        </row>
        <row r="7494">
          <cell r="B7494" t="str">
            <v>BB.30126</v>
          </cell>
          <cell r="C7494" t="str">
            <v>Laép ñaët cuùt nhöïa gaân xoaén HDPE 1 lôùp noái baèng oáng noái, Þcoân, cuùt 350mm</v>
          </cell>
          <cell r="D7494" t="str">
            <v>caùi</v>
          </cell>
          <cell r="E7494">
            <v>1</v>
          </cell>
          <cell r="F7494">
            <v>326776</v>
          </cell>
          <cell r="G7494">
            <v>7959</v>
          </cell>
          <cell r="H7494">
            <v>0</v>
          </cell>
        </row>
        <row r="7495">
          <cell r="B7495" t="str">
            <v>BB.30127</v>
          </cell>
          <cell r="C7495" t="str">
            <v>Laép ñaët cuùt nhöïa gaân xoaén HDPE 1 lôùp noái baèng oáng noái, Þcoân, cuùt 400mm</v>
          </cell>
          <cell r="D7495" t="str">
            <v>caùi</v>
          </cell>
          <cell r="E7495">
            <v>1</v>
          </cell>
          <cell r="F7495">
            <v>399199</v>
          </cell>
          <cell r="G7495">
            <v>8796</v>
          </cell>
          <cell r="H7495">
            <v>0</v>
          </cell>
        </row>
        <row r="7496">
          <cell r="B7496" t="str">
            <v>BB.30128</v>
          </cell>
          <cell r="C7496" t="str">
            <v>Laép ñaët cuùt nhöïa gaân xoaén HDPE 1 lôùp noái baèng oáng noái, Þcoân, cuùt 500mm</v>
          </cell>
          <cell r="D7496" t="str">
            <v>caùi</v>
          </cell>
          <cell r="E7496">
            <v>1</v>
          </cell>
          <cell r="F7496">
            <v>483984</v>
          </cell>
          <cell r="G7496">
            <v>12147</v>
          </cell>
          <cell r="H7496">
            <v>0</v>
          </cell>
        </row>
        <row r="7497">
          <cell r="B7497" t="str">
            <v>BB.30129</v>
          </cell>
          <cell r="C7497" t="str">
            <v>Laép ñaët cuùt nhöïa gaân xoaén HDPE 1 lôùp noái baèng oáng noái, Þcoân, cuùt 600mm</v>
          </cell>
          <cell r="D7497" t="str">
            <v>caùi</v>
          </cell>
          <cell r="E7497">
            <v>1</v>
          </cell>
          <cell r="F7497">
            <v>568768</v>
          </cell>
          <cell r="G7497">
            <v>13404</v>
          </cell>
          <cell r="H7497">
            <v>0</v>
          </cell>
        </row>
        <row r="7498">
          <cell r="B7498" t="str">
            <v>BB.30130</v>
          </cell>
          <cell r="C7498" t="str">
            <v>Laép ñaët cuùt nhöïa gaân xoaén HDPE 1 lôùp noái baèng oáng noái, Þcoân, cuùt 700mm</v>
          </cell>
          <cell r="D7498" t="str">
            <v>caùi</v>
          </cell>
          <cell r="E7498">
            <v>1</v>
          </cell>
          <cell r="F7498">
            <v>693593</v>
          </cell>
          <cell r="G7498">
            <v>15498</v>
          </cell>
          <cell r="H7498">
            <v>0</v>
          </cell>
        </row>
        <row r="7499">
          <cell r="B7499" t="str">
            <v>BB.30131</v>
          </cell>
          <cell r="C7499" t="str">
            <v>Laép ñaët cuùt nhöïa gaân xoaén HDPE 1 lôùp noái baèng oáng noái, Þcoân, cuùt 800mm</v>
          </cell>
          <cell r="D7499" t="str">
            <v>caùi</v>
          </cell>
          <cell r="E7499">
            <v>1</v>
          </cell>
          <cell r="F7499">
            <v>788388</v>
          </cell>
          <cell r="G7499">
            <v>16755</v>
          </cell>
          <cell r="H7499">
            <v>0</v>
          </cell>
        </row>
        <row r="7500">
          <cell r="B7500" t="str">
            <v>BB.30132</v>
          </cell>
          <cell r="C7500" t="str">
            <v>Laép ñaët cuùt nhöïa gaân xoaén HDPE 1 lôùp noái baèng oáng noái, Þcoân, cuùt 1000mm</v>
          </cell>
          <cell r="D7500" t="str">
            <v>caùi</v>
          </cell>
          <cell r="E7500">
            <v>1</v>
          </cell>
          <cell r="F7500">
            <v>1048050</v>
          </cell>
          <cell r="G7500">
            <v>19268</v>
          </cell>
          <cell r="H7500">
            <v>0</v>
          </cell>
        </row>
        <row r="7501">
          <cell r="B7501" t="str">
            <v>BB.30201</v>
          </cell>
          <cell r="C7501" t="str">
            <v>Laép ñaët coân nhöïa gaân xoaén HDPE 2 lôùp noái baèng cuøm, Þcoân, cuùt 100mm</v>
          </cell>
          <cell r="D7501" t="str">
            <v>caùi</v>
          </cell>
          <cell r="E7501">
            <v>1</v>
          </cell>
          <cell r="F7501">
            <v>51702</v>
          </cell>
          <cell r="G7501">
            <v>3351</v>
          </cell>
          <cell r="H7501">
            <v>0</v>
          </cell>
        </row>
        <row r="7502">
          <cell r="B7502" t="str">
            <v>BB.30202</v>
          </cell>
          <cell r="C7502" t="str">
            <v>Laép ñaët coân nhöïa gaân xoaén HDPE 2 lôùp noái baèng cuøm, Þcoân, cuùt 150mm</v>
          </cell>
          <cell r="D7502" t="str">
            <v>caùi</v>
          </cell>
          <cell r="E7502">
            <v>1</v>
          </cell>
          <cell r="F7502">
            <v>70671</v>
          </cell>
          <cell r="G7502">
            <v>3686</v>
          </cell>
          <cell r="H7502">
            <v>0</v>
          </cell>
        </row>
        <row r="7503">
          <cell r="B7503" t="str">
            <v>BB.30203</v>
          </cell>
          <cell r="C7503" t="str">
            <v>Laép ñaët coân nhöïa gaân xoaén HDPE 2 lôùp noái baèng cuøm, Þcoân, cuùt 200mm</v>
          </cell>
          <cell r="D7503" t="str">
            <v>caùi</v>
          </cell>
          <cell r="E7503">
            <v>1</v>
          </cell>
          <cell r="F7503">
            <v>92843</v>
          </cell>
          <cell r="G7503">
            <v>4691</v>
          </cell>
          <cell r="H7503">
            <v>0</v>
          </cell>
        </row>
        <row r="7504">
          <cell r="B7504" t="str">
            <v>BB.30204</v>
          </cell>
          <cell r="C7504" t="str">
            <v>Laép ñaët coân nhöïa gaân xoaén HDPE 2 lôùp noái baèng cuøm, Þcoân, cuùt 250mm</v>
          </cell>
          <cell r="D7504" t="str">
            <v>caùi</v>
          </cell>
          <cell r="E7504">
            <v>1</v>
          </cell>
          <cell r="F7504">
            <v>178328</v>
          </cell>
          <cell r="G7504">
            <v>6702</v>
          </cell>
          <cell r="H7504">
            <v>0</v>
          </cell>
        </row>
        <row r="7505">
          <cell r="B7505" t="str">
            <v>BB.30205</v>
          </cell>
          <cell r="C7505" t="str">
            <v>Laép ñaët coân nhöïa gaân xoaén HDPE 2 lôùp noái baèng cuøm, Þcoân, cuùt 300mm</v>
          </cell>
          <cell r="D7505" t="str">
            <v>caùi</v>
          </cell>
          <cell r="E7505">
            <v>1</v>
          </cell>
          <cell r="F7505">
            <v>315916</v>
          </cell>
          <cell r="G7505">
            <v>7540</v>
          </cell>
          <cell r="H7505">
            <v>0</v>
          </cell>
        </row>
        <row r="7506">
          <cell r="B7506" t="str">
            <v>BB.30206</v>
          </cell>
          <cell r="C7506" t="str">
            <v>Laép ñaët coân nhöïa gaân xoaén HDPE 2 lôùp noái baèng cuøm, Þcoân, cuùt 350mm</v>
          </cell>
          <cell r="D7506" t="str">
            <v>caùi</v>
          </cell>
          <cell r="E7506">
            <v>1</v>
          </cell>
          <cell r="F7506">
            <v>366751</v>
          </cell>
          <cell r="G7506">
            <v>8377</v>
          </cell>
          <cell r="H7506">
            <v>0</v>
          </cell>
        </row>
        <row r="7507">
          <cell r="B7507" t="str">
            <v>BB.30207</v>
          </cell>
          <cell r="C7507" t="str">
            <v>Laép ñaët coân nhöïa gaân xoaén HDPE 2 lôùp noái baèng cuøm, Þcoân, cuùt 400mm</v>
          </cell>
          <cell r="D7507" t="str">
            <v>caùi</v>
          </cell>
          <cell r="E7507">
            <v>1</v>
          </cell>
          <cell r="F7507">
            <v>413353</v>
          </cell>
          <cell r="G7507">
            <v>9215</v>
          </cell>
          <cell r="H7507">
            <v>0</v>
          </cell>
        </row>
        <row r="7508">
          <cell r="B7508" t="str">
            <v>BB.30208</v>
          </cell>
          <cell r="C7508" t="str">
            <v>Laép ñaët coân nhöïa gaân xoaén HDPE 2 lôùp noái baèng cuøm, Þcoân, cuùt 500mm</v>
          </cell>
          <cell r="D7508" t="str">
            <v>caùi</v>
          </cell>
          <cell r="E7508">
            <v>1</v>
          </cell>
          <cell r="F7508">
            <v>534734</v>
          </cell>
          <cell r="G7508">
            <v>10053</v>
          </cell>
          <cell r="H7508">
            <v>0</v>
          </cell>
        </row>
        <row r="7509">
          <cell r="B7509" t="str">
            <v>BB.30209</v>
          </cell>
          <cell r="C7509" t="str">
            <v>Laép ñaët coân nhöïa gaân xoaén HDPE 2 lôùp noái baèng cuøm, Þcoân, cuùt 600mm</v>
          </cell>
          <cell r="D7509" t="str">
            <v>caùi</v>
          </cell>
          <cell r="E7509">
            <v>1</v>
          </cell>
          <cell r="F7509">
            <v>642101</v>
          </cell>
          <cell r="G7509">
            <v>14242</v>
          </cell>
          <cell r="H7509">
            <v>0</v>
          </cell>
        </row>
        <row r="7510">
          <cell r="B7510" t="str">
            <v>BB.30210</v>
          </cell>
          <cell r="C7510" t="str">
            <v>Laép ñaët coân nhöïa gaân xoaén HDPE 2 lôùp noái baèng cuøm, Þcoân, cuùt 700mm</v>
          </cell>
          <cell r="D7510" t="str">
            <v>caùi</v>
          </cell>
          <cell r="E7510">
            <v>1</v>
          </cell>
          <cell r="F7510">
            <v>753423</v>
          </cell>
          <cell r="G7510">
            <v>15917</v>
          </cell>
          <cell r="H7510">
            <v>0</v>
          </cell>
        </row>
        <row r="7511">
          <cell r="B7511" t="str">
            <v>BB.30211</v>
          </cell>
          <cell r="C7511" t="str">
            <v>Laép ñaët coân nhöïa gaân xoaén HDPE 2 lôùp noái baèng cuøm, Þcoân, cuùt 800mm</v>
          </cell>
          <cell r="D7511" t="str">
            <v>caùi</v>
          </cell>
          <cell r="E7511">
            <v>1</v>
          </cell>
          <cell r="F7511">
            <v>862792</v>
          </cell>
          <cell r="G7511">
            <v>18011</v>
          </cell>
          <cell r="H7511">
            <v>0</v>
          </cell>
        </row>
        <row r="7512">
          <cell r="B7512" t="str">
            <v>BB.30212</v>
          </cell>
          <cell r="C7512" t="str">
            <v>Laép ñaët coân nhöïa gaân xoaén HDPE 2 lôùp noái baèng cuøm, Þcoân, cuùt 1000mm</v>
          </cell>
          <cell r="D7512" t="str">
            <v>caùi</v>
          </cell>
          <cell r="E7512">
            <v>1</v>
          </cell>
          <cell r="F7512">
            <v>1093490</v>
          </cell>
          <cell r="G7512">
            <v>20106</v>
          </cell>
          <cell r="H7512">
            <v>0</v>
          </cell>
        </row>
        <row r="7513">
          <cell r="B7513" t="str">
            <v>BB.30221</v>
          </cell>
          <cell r="C7513" t="str">
            <v>Laép ñaët cuùt nhöïa gaân xoaén HDPE 2 lôùp noái baèng cuøm, Þcoân, cuùt 100mm</v>
          </cell>
          <cell r="D7513" t="str">
            <v>caùi</v>
          </cell>
          <cell r="E7513">
            <v>1</v>
          </cell>
          <cell r="F7513">
            <v>51702</v>
          </cell>
          <cell r="G7513">
            <v>3351</v>
          </cell>
          <cell r="H7513">
            <v>0</v>
          </cell>
        </row>
        <row r="7514">
          <cell r="B7514" t="str">
            <v>BB.30222</v>
          </cell>
          <cell r="C7514" t="str">
            <v>Laép ñaët cuùt nhöïa gaân xoaén HDPE 2 lôùp noái baèng cuøm, Þcoân, cuùt 150mm</v>
          </cell>
          <cell r="D7514" t="str">
            <v>caùi</v>
          </cell>
          <cell r="E7514">
            <v>1</v>
          </cell>
          <cell r="F7514">
            <v>70671</v>
          </cell>
          <cell r="G7514">
            <v>3686</v>
          </cell>
          <cell r="H7514">
            <v>0</v>
          </cell>
        </row>
        <row r="7515">
          <cell r="B7515" t="str">
            <v>BB.30223</v>
          </cell>
          <cell r="C7515" t="str">
            <v>Laép ñaët cuùt nhöïa gaân xoaén HDPE 2 lôùp noái baèng cuøm, Þcoân, cuùt 200mm</v>
          </cell>
          <cell r="D7515" t="str">
            <v>caùi</v>
          </cell>
          <cell r="E7515">
            <v>1</v>
          </cell>
          <cell r="F7515">
            <v>92843</v>
          </cell>
          <cell r="G7515">
            <v>4691</v>
          </cell>
          <cell r="H7515">
            <v>0</v>
          </cell>
        </row>
        <row r="7516">
          <cell r="B7516" t="str">
            <v>BB.30224</v>
          </cell>
          <cell r="C7516" t="str">
            <v>Laép ñaët cuùt nhöïa gaân xoaén HDPE 2 lôùp noái baèng cuøm, Þcoân, cuùt 250mm</v>
          </cell>
          <cell r="D7516" t="str">
            <v>caùi</v>
          </cell>
          <cell r="E7516">
            <v>1</v>
          </cell>
          <cell r="F7516">
            <v>178328</v>
          </cell>
          <cell r="G7516">
            <v>6702</v>
          </cell>
          <cell r="H7516">
            <v>0</v>
          </cell>
        </row>
        <row r="7517">
          <cell r="B7517" t="str">
            <v>BB.30225</v>
          </cell>
          <cell r="C7517" t="str">
            <v>Laép ñaët cuùt nhöïa gaân xoaén HDPE 2 lôùp noái baèng cuøm, Þcoân, cuùt 300mm</v>
          </cell>
          <cell r="D7517" t="str">
            <v>caùi</v>
          </cell>
          <cell r="E7517">
            <v>1</v>
          </cell>
          <cell r="F7517">
            <v>315916</v>
          </cell>
          <cell r="G7517">
            <v>7540</v>
          </cell>
          <cell r="H7517">
            <v>0</v>
          </cell>
        </row>
        <row r="7518">
          <cell r="B7518" t="str">
            <v>BB.30226</v>
          </cell>
          <cell r="C7518" t="str">
            <v>Laép ñaët cuùt nhöïa gaân xoaén HDPE 2 lôùp noái baèng cuøm, Þcoân, cuùt 350mm</v>
          </cell>
          <cell r="D7518" t="str">
            <v>caùi</v>
          </cell>
          <cell r="E7518">
            <v>1</v>
          </cell>
          <cell r="F7518">
            <v>366751</v>
          </cell>
          <cell r="G7518">
            <v>8377</v>
          </cell>
          <cell r="H7518">
            <v>0</v>
          </cell>
        </row>
        <row r="7519">
          <cell r="B7519" t="str">
            <v>BB.30227</v>
          </cell>
          <cell r="C7519" t="str">
            <v>Laép ñaët cuùt nhöïa gaân xoaén HDPE 2 lôùp noái baèng cuøm, Þcoân, cuùt 400mm</v>
          </cell>
          <cell r="D7519" t="str">
            <v>caùi</v>
          </cell>
          <cell r="E7519">
            <v>1</v>
          </cell>
          <cell r="F7519">
            <v>413353</v>
          </cell>
          <cell r="G7519">
            <v>9215</v>
          </cell>
          <cell r="H7519">
            <v>0</v>
          </cell>
        </row>
        <row r="7520">
          <cell r="B7520" t="str">
            <v>BB.30228</v>
          </cell>
          <cell r="C7520" t="str">
            <v>Laép ñaët cuùt nhöïa gaân xoaén HDPE 2 lôùp noái baèng cuøm, Þcoân, cuùt 500mm</v>
          </cell>
          <cell r="D7520" t="str">
            <v>caùi</v>
          </cell>
          <cell r="E7520">
            <v>1</v>
          </cell>
          <cell r="F7520">
            <v>534734</v>
          </cell>
          <cell r="G7520">
            <v>10053</v>
          </cell>
          <cell r="H7520">
            <v>0</v>
          </cell>
        </row>
        <row r="7521">
          <cell r="B7521" t="str">
            <v>BB.30229</v>
          </cell>
          <cell r="C7521" t="str">
            <v>Laép ñaët cuùt nhöïa gaân xoaén HDPE 2 lôùp noái baèng cuøm, Þcoân, cuùt 600mm</v>
          </cell>
          <cell r="D7521" t="str">
            <v>caùi</v>
          </cell>
          <cell r="E7521">
            <v>1</v>
          </cell>
          <cell r="F7521">
            <v>642101</v>
          </cell>
          <cell r="G7521">
            <v>14242</v>
          </cell>
          <cell r="H7521">
            <v>0</v>
          </cell>
        </row>
        <row r="7522">
          <cell r="B7522" t="str">
            <v>BB.30230</v>
          </cell>
          <cell r="C7522" t="str">
            <v>Laép ñaët cuùt nhöïa gaân xoaén HDPE 2 lôùp noái baèng cuøm, Þcoân, cuùt 700mm</v>
          </cell>
          <cell r="D7522" t="str">
            <v>caùi</v>
          </cell>
          <cell r="E7522">
            <v>1</v>
          </cell>
          <cell r="F7522">
            <v>753423</v>
          </cell>
          <cell r="G7522">
            <v>15917</v>
          </cell>
          <cell r="H7522">
            <v>0</v>
          </cell>
        </row>
        <row r="7523">
          <cell r="B7523" t="str">
            <v>BB.30231</v>
          </cell>
          <cell r="C7523" t="str">
            <v>Laép ñaët cuùt nhöïa gaân xoaén HDPE 2 lôùp noái baèng cuøm, Þcoân, cuùt 800mm</v>
          </cell>
          <cell r="D7523" t="str">
            <v>caùi</v>
          </cell>
          <cell r="E7523">
            <v>1</v>
          </cell>
          <cell r="F7523">
            <v>862792</v>
          </cell>
          <cell r="G7523">
            <v>18011</v>
          </cell>
          <cell r="H7523">
            <v>0</v>
          </cell>
        </row>
        <row r="7524">
          <cell r="B7524" t="str">
            <v>BB.30232</v>
          </cell>
          <cell r="C7524" t="str">
            <v>Laép ñaët cuùt nhöïa gaân xoaén HDPE 2 lôùp noái baèng cuøm, Þcoân, cuùt 1000mm</v>
          </cell>
          <cell r="D7524" t="str">
            <v>caùi</v>
          </cell>
          <cell r="E7524">
            <v>1</v>
          </cell>
          <cell r="F7524">
            <v>1093490</v>
          </cell>
          <cell r="G7524">
            <v>20106</v>
          </cell>
          <cell r="H7524">
            <v>0</v>
          </cell>
        </row>
        <row r="7525">
          <cell r="B7525" t="str">
            <v>BB.30301</v>
          </cell>
          <cell r="C7525" t="str">
            <v>Laép ñaët coân maêng soâng nhöïa nhoâm Þcoân, cuùt 12mm</v>
          </cell>
          <cell r="D7525" t="str">
            <v>caùi</v>
          </cell>
          <cell r="E7525">
            <v>1</v>
          </cell>
          <cell r="F7525">
            <v>2002</v>
          </cell>
          <cell r="G7525">
            <v>4501</v>
          </cell>
          <cell r="H7525">
            <v>0</v>
          </cell>
        </row>
        <row r="7526">
          <cell r="B7526" t="str">
            <v>BB.30302</v>
          </cell>
          <cell r="C7526" t="str">
            <v>Laép ñaët coân maêng soâng nhöïa nhoâm Þcoân, cuùt 16mm</v>
          </cell>
          <cell r="D7526" t="str">
            <v>caùi</v>
          </cell>
          <cell r="E7526">
            <v>1</v>
          </cell>
          <cell r="F7526">
            <v>2503</v>
          </cell>
          <cell r="G7526">
            <v>4501</v>
          </cell>
          <cell r="H7526">
            <v>0</v>
          </cell>
        </row>
        <row r="7527">
          <cell r="B7527" t="str">
            <v>BB.30303</v>
          </cell>
          <cell r="C7527" t="str">
            <v>Laép ñaët coân maêng soâng nhöïa nhoâm Þcoân, cuùt 20mm</v>
          </cell>
          <cell r="D7527" t="str">
            <v>caùi</v>
          </cell>
          <cell r="E7527">
            <v>1</v>
          </cell>
          <cell r="F7527">
            <v>3003</v>
          </cell>
          <cell r="G7527">
            <v>4501</v>
          </cell>
          <cell r="H7527">
            <v>0</v>
          </cell>
        </row>
        <row r="7528">
          <cell r="B7528" t="str">
            <v>BB.30304</v>
          </cell>
          <cell r="C7528" t="str">
            <v>Laép ñaët coân maêng soâng nhöïa nhoâm Þcoân, cuùt 26mm</v>
          </cell>
          <cell r="D7528" t="str">
            <v>caùi</v>
          </cell>
          <cell r="E7528">
            <v>1</v>
          </cell>
          <cell r="F7528">
            <v>3604</v>
          </cell>
          <cell r="G7528">
            <v>5401</v>
          </cell>
          <cell r="H7528">
            <v>0</v>
          </cell>
        </row>
        <row r="7529">
          <cell r="B7529" t="str">
            <v>BB.30305</v>
          </cell>
          <cell r="C7529" t="str">
            <v>Laép ñaët coân maêng soâng nhöïa nhoâm Þcoân, cuùt 32mm</v>
          </cell>
          <cell r="D7529" t="str">
            <v>caùi</v>
          </cell>
          <cell r="E7529">
            <v>1</v>
          </cell>
          <cell r="F7529">
            <v>5205</v>
          </cell>
          <cell r="G7529">
            <v>6752</v>
          </cell>
          <cell r="H7529">
            <v>0</v>
          </cell>
        </row>
        <row r="7530">
          <cell r="B7530" t="str">
            <v>BB.30311</v>
          </cell>
          <cell r="C7530" t="str">
            <v>Laép ñaët coân maêng soâng nhöïa nhoâm Þcoân, cuùt 12mm</v>
          </cell>
          <cell r="D7530" t="str">
            <v>caùi</v>
          </cell>
          <cell r="E7530">
            <v>1</v>
          </cell>
          <cell r="F7530">
            <v>2002</v>
          </cell>
          <cell r="G7530">
            <v>4501</v>
          </cell>
          <cell r="H7530">
            <v>0</v>
          </cell>
        </row>
        <row r="7531">
          <cell r="B7531" t="str">
            <v>BB.30312</v>
          </cell>
          <cell r="C7531" t="str">
            <v>Laép ñaët coân maêng soâng nhöïa nhoâm Þcoân, cuùt 16mm</v>
          </cell>
          <cell r="D7531" t="str">
            <v>caùi</v>
          </cell>
          <cell r="E7531">
            <v>1</v>
          </cell>
          <cell r="F7531">
            <v>2503</v>
          </cell>
          <cell r="G7531">
            <v>4501</v>
          </cell>
          <cell r="H7531">
            <v>0</v>
          </cell>
        </row>
        <row r="7532">
          <cell r="B7532" t="str">
            <v>BB.30313</v>
          </cell>
          <cell r="C7532" t="str">
            <v>Laép ñaët coân maêng soâng nhöïa nhoâm Þcoân, cuùt 20mm</v>
          </cell>
          <cell r="D7532" t="str">
            <v>caùi</v>
          </cell>
          <cell r="E7532">
            <v>1</v>
          </cell>
          <cell r="F7532">
            <v>3003</v>
          </cell>
          <cell r="G7532">
            <v>4501</v>
          </cell>
          <cell r="H7532">
            <v>0</v>
          </cell>
        </row>
        <row r="7533">
          <cell r="B7533" t="str">
            <v>BB.30314</v>
          </cell>
          <cell r="C7533" t="str">
            <v>Laép ñaët coân maêng soâng nhöïa nhoâm Þcoân, cuùt 26mm</v>
          </cell>
          <cell r="D7533" t="str">
            <v>caùi</v>
          </cell>
          <cell r="E7533">
            <v>1</v>
          </cell>
          <cell r="F7533">
            <v>3604</v>
          </cell>
          <cell r="G7533">
            <v>5401</v>
          </cell>
          <cell r="H7533">
            <v>0</v>
          </cell>
        </row>
        <row r="7534">
          <cell r="B7534" t="str">
            <v>BB.30315</v>
          </cell>
          <cell r="C7534" t="str">
            <v>Laép ñaët coân maêng soâng nhöïa nhoâm Þcoân, cuùt 32mm</v>
          </cell>
          <cell r="D7534" t="str">
            <v>caùi</v>
          </cell>
          <cell r="E7534">
            <v>1</v>
          </cell>
          <cell r="F7534">
            <v>5205</v>
          </cell>
          <cell r="G7534">
            <v>6752</v>
          </cell>
          <cell r="H7534">
            <v>0</v>
          </cell>
        </row>
        <row r="7535">
          <cell r="B7535" t="str">
            <v>BB.30321</v>
          </cell>
          <cell r="C7535" t="str">
            <v>Laép ñaët maêng soâng nhöïa nhoâm Þ12mm</v>
          </cell>
          <cell r="D7535" t="str">
            <v>caùi</v>
          </cell>
          <cell r="E7535">
            <v>1</v>
          </cell>
          <cell r="F7535">
            <v>1502</v>
          </cell>
          <cell r="G7535">
            <v>4501</v>
          </cell>
          <cell r="H7535">
            <v>0</v>
          </cell>
        </row>
        <row r="7536">
          <cell r="B7536" t="str">
            <v>BB.30322</v>
          </cell>
          <cell r="C7536" t="str">
            <v>Laép ñaët maêng soâng nhöïa nhoâm Þ16mm</v>
          </cell>
          <cell r="D7536" t="str">
            <v>caùi</v>
          </cell>
          <cell r="E7536">
            <v>1</v>
          </cell>
          <cell r="F7536">
            <v>2002</v>
          </cell>
          <cell r="G7536">
            <v>4501</v>
          </cell>
          <cell r="H7536">
            <v>0</v>
          </cell>
        </row>
        <row r="7537">
          <cell r="B7537" t="str">
            <v>BB.30323</v>
          </cell>
          <cell r="C7537" t="str">
            <v>Laép ñaët maêng soâng nhöïa nhoâm Þ20mm</v>
          </cell>
          <cell r="D7537" t="str">
            <v>caùi</v>
          </cell>
          <cell r="E7537">
            <v>1</v>
          </cell>
          <cell r="F7537">
            <v>2503</v>
          </cell>
          <cell r="G7537">
            <v>4501</v>
          </cell>
          <cell r="H7537">
            <v>0</v>
          </cell>
        </row>
        <row r="7538">
          <cell r="B7538" t="str">
            <v>BB.30324</v>
          </cell>
          <cell r="C7538" t="str">
            <v>Laép ñaët maêng soâng nhöïa nhoâm Þ26mm</v>
          </cell>
          <cell r="D7538" t="str">
            <v>caùi</v>
          </cell>
          <cell r="E7538">
            <v>1</v>
          </cell>
          <cell r="F7538">
            <v>3003</v>
          </cell>
          <cell r="G7538">
            <v>5401</v>
          </cell>
          <cell r="H7538">
            <v>0</v>
          </cell>
        </row>
        <row r="7539">
          <cell r="B7539" t="str">
            <v>BB.30325</v>
          </cell>
          <cell r="C7539" t="str">
            <v>Laép ñaët maêng soâng nhöïa nhoâm Þ32mm</v>
          </cell>
          <cell r="D7539" t="str">
            <v>caùi</v>
          </cell>
          <cell r="E7539">
            <v>1</v>
          </cell>
          <cell r="F7539">
            <v>3504</v>
          </cell>
          <cell r="G7539">
            <v>6752</v>
          </cell>
          <cell r="H7539">
            <v>0</v>
          </cell>
        </row>
        <row r="7540">
          <cell r="B7540" t="str">
            <v>BB.31101</v>
          </cell>
          <cell r="C7540" t="str">
            <v>Gia coâng vaø laép ñaët coân, cuùt thoâng gioù hoäp gheùp mí noái baèng phöông phaùp maët bích, chu vi coân, cuùt 0,8m</v>
          </cell>
          <cell r="D7540" t="str">
            <v>caùi</v>
          </cell>
          <cell r="E7540">
            <v>1</v>
          </cell>
          <cell r="F7540">
            <v>69160</v>
          </cell>
          <cell r="G7540">
            <v>35108</v>
          </cell>
          <cell r="H7540">
            <v>1159</v>
          </cell>
        </row>
        <row r="7541">
          <cell r="B7541" t="str">
            <v>BB.31102</v>
          </cell>
          <cell r="C7541" t="str">
            <v>Gia coâng vaø laép ñaët coân, cuùt thoâng gioù hoäp gheùp mí noái baèng phöông phaùp maët bích, chu vi coân, cuùt 1,2m</v>
          </cell>
          <cell r="D7541" t="str">
            <v>caùi</v>
          </cell>
          <cell r="E7541">
            <v>1</v>
          </cell>
          <cell r="F7541">
            <v>125318</v>
          </cell>
          <cell r="G7541">
            <v>68865</v>
          </cell>
          <cell r="H7541">
            <v>2277</v>
          </cell>
        </row>
        <row r="7542">
          <cell r="B7542" t="str">
            <v>BB.31103</v>
          </cell>
          <cell r="C7542" t="str">
            <v>Gia coâng vaø laép ñaët coân, cuùt thoâng gioù hoäp gheùp mí noái baèng phöông phaùp maët bích, chu vi coân, cuùt 1,6m</v>
          </cell>
          <cell r="D7542" t="str">
            <v>caùi</v>
          </cell>
          <cell r="E7542">
            <v>1</v>
          </cell>
          <cell r="F7542">
            <v>195342</v>
          </cell>
          <cell r="G7542">
            <v>113425</v>
          </cell>
          <cell r="H7542">
            <v>3777</v>
          </cell>
        </row>
        <row r="7543">
          <cell r="B7543" t="str">
            <v>BB.31104</v>
          </cell>
          <cell r="C7543" t="str">
            <v>Gia coâng vaø laép ñaët coân, cuùt thoâng gioù hoäp gheùp mí noái baèng phöông phaùp maët bích, chu vi coân, cuùt 2,0m</v>
          </cell>
          <cell r="D7543" t="str">
            <v>caùi</v>
          </cell>
          <cell r="E7543">
            <v>1</v>
          </cell>
          <cell r="F7543">
            <v>281049</v>
          </cell>
          <cell r="G7543">
            <v>168337</v>
          </cell>
          <cell r="H7543">
            <v>5551</v>
          </cell>
        </row>
        <row r="7544">
          <cell r="B7544" t="str">
            <v>BB.31105</v>
          </cell>
          <cell r="C7544" t="str">
            <v>Gia coâng vaø laép ñaët coân, cuùt thoâng gioù hoäp gheùp mí noái baèng phöông phaùp maët bích, chu vi coân, cuùt 2,4m</v>
          </cell>
          <cell r="D7544" t="str">
            <v>caùi</v>
          </cell>
          <cell r="E7544">
            <v>1</v>
          </cell>
          <cell r="F7544">
            <v>382917</v>
          </cell>
          <cell r="G7544">
            <v>234502</v>
          </cell>
          <cell r="H7544">
            <v>7733</v>
          </cell>
        </row>
        <row r="7545">
          <cell r="B7545" t="str">
            <v>BB.31106</v>
          </cell>
          <cell r="C7545" t="str">
            <v>Gia coâng vaø laép ñaët coân, cuùt thoâng gioù hoäp gheùp mí noái baèng phöông phaùp maët bích, chu vi coân, cuùt 2,8m</v>
          </cell>
          <cell r="D7545" t="str">
            <v>caùi</v>
          </cell>
          <cell r="E7545">
            <v>1</v>
          </cell>
          <cell r="F7545">
            <v>508346</v>
          </cell>
          <cell r="G7545">
            <v>236753</v>
          </cell>
          <cell r="H7545">
            <v>10492</v>
          </cell>
        </row>
        <row r="7546">
          <cell r="B7546" t="str">
            <v>BB.31107</v>
          </cell>
          <cell r="C7546" t="str">
            <v>Gia coâng vaø laép ñaët coân, cuùt thoâng gioù hoäp gheùp mí noái baèng phöông phaùp maët bích, chu vi coân, cuùt 3,2m</v>
          </cell>
          <cell r="D7546" t="str">
            <v>caùi</v>
          </cell>
          <cell r="E7546">
            <v>1</v>
          </cell>
          <cell r="F7546">
            <v>644698</v>
          </cell>
          <cell r="G7546">
            <v>365931</v>
          </cell>
          <cell r="H7546">
            <v>13220</v>
          </cell>
        </row>
        <row r="7547">
          <cell r="B7547" t="str">
            <v>BB.31108</v>
          </cell>
          <cell r="C7547" t="str">
            <v>Gia coâng vaø laép ñaët coân, cuùt thoâng gioù hoäp gheùp mí noái baèng phöông phaùp maët bích, chu vi coân, cuùt 3,6m</v>
          </cell>
          <cell r="D7547" t="str">
            <v>caùi</v>
          </cell>
          <cell r="E7547">
            <v>1</v>
          </cell>
          <cell r="F7547">
            <v>792793</v>
          </cell>
          <cell r="G7547">
            <v>494660</v>
          </cell>
          <cell r="H7547">
            <v>16369</v>
          </cell>
        </row>
        <row r="7548">
          <cell r="B7548" t="str">
            <v>BB.31109</v>
          </cell>
          <cell r="C7548" t="str">
            <v>Gia coâng vaø laép ñaët coân, cuùt thoâng gioù hoäp gheùp mí noái baèng phöông phaùp maët bích, chu vi coân, cuùt 4,4m</v>
          </cell>
          <cell r="D7548" t="str">
            <v>caùi</v>
          </cell>
          <cell r="E7548">
            <v>1</v>
          </cell>
          <cell r="F7548">
            <v>1136080</v>
          </cell>
          <cell r="G7548">
            <v>722410</v>
          </cell>
          <cell r="H7548">
            <v>24133</v>
          </cell>
        </row>
        <row r="7549">
          <cell r="B7549" t="str">
            <v>BB.31110</v>
          </cell>
          <cell r="C7549" t="str">
            <v>Gia coâng vaø laép ñaët coân, cuùt thoâng gioù hoäp gheùp mí noái baèng phöông phaùp maët bích, chu vi coân, cuùt 4,8m</v>
          </cell>
          <cell r="D7549" t="str">
            <v>caùi</v>
          </cell>
          <cell r="E7549">
            <v>1</v>
          </cell>
          <cell r="F7549">
            <v>1330580</v>
          </cell>
          <cell r="G7549">
            <v>852489</v>
          </cell>
          <cell r="H7549">
            <v>28225</v>
          </cell>
        </row>
        <row r="7550">
          <cell r="B7550" t="str">
            <v>BB.31111</v>
          </cell>
          <cell r="C7550" t="str">
            <v>Gia coâng vaø laép ñaët coân, cuùt thoâng gioù hoäp gheùp mí noái baèng phöông phaùp maët bích, chu vi coân, cuùt 5,6m</v>
          </cell>
          <cell r="D7550" t="str">
            <v>caùi</v>
          </cell>
          <cell r="E7550">
            <v>1</v>
          </cell>
          <cell r="F7550">
            <v>1776110</v>
          </cell>
          <cell r="G7550">
            <v>916854</v>
          </cell>
          <cell r="H7550">
            <v>37774</v>
          </cell>
        </row>
        <row r="7551">
          <cell r="B7551" t="str">
            <v>BB.31112</v>
          </cell>
          <cell r="C7551" t="str">
            <v>Gia coâng vaø laép ñaët coân, cuùt thoâng gioù hoäp gheùp mí noái baèng phöông phaùp maët bích, chu vi coân, cuùt 6,0m</v>
          </cell>
          <cell r="D7551" t="str">
            <v>caùi</v>
          </cell>
          <cell r="E7551">
            <v>1</v>
          </cell>
          <cell r="F7551">
            <v>2017120</v>
          </cell>
          <cell r="G7551">
            <v>1044230</v>
          </cell>
          <cell r="H7551">
            <v>43230</v>
          </cell>
        </row>
        <row r="7552">
          <cell r="B7552" t="str">
            <v>BB.31113</v>
          </cell>
          <cell r="C7552" t="str">
            <v>Gia coâng vaø laép ñaët coân, cuùt thoâng gioù hoäp gheùp mí noái baèng phöông phaùp maët bích, chu vi coân, cuùt 6,4m</v>
          </cell>
          <cell r="D7552" t="str">
            <v>caùi</v>
          </cell>
          <cell r="E7552">
            <v>1</v>
          </cell>
          <cell r="F7552">
            <v>2273610</v>
          </cell>
          <cell r="G7552">
            <v>1181060</v>
          </cell>
          <cell r="H7552">
            <v>49108</v>
          </cell>
        </row>
        <row r="7553">
          <cell r="B7553" t="str">
            <v>BB.31114</v>
          </cell>
          <cell r="C7553" t="str">
            <v>Gia coâng vaø laép ñaët coân, cuùt thoâng gioù hoäp gheùp mí noái baèng phöông phaùp maët bích, chu vi coân, cuùt 7,2m</v>
          </cell>
          <cell r="D7553" t="str">
            <v>caùi</v>
          </cell>
          <cell r="E7553">
            <v>1</v>
          </cell>
          <cell r="F7553">
            <v>2832500</v>
          </cell>
          <cell r="G7553">
            <v>1480830</v>
          </cell>
          <cell r="H7553">
            <v>61385</v>
          </cell>
        </row>
        <row r="7554">
          <cell r="B7554" t="str">
            <v>BB.31115</v>
          </cell>
          <cell r="C7554" t="str">
            <v>Gia coâng vaø laép ñaët coân, cuùt thoâng gioù hoäp gheùp mí noái baèng phöông phaùp maët bích, chu vi coân, cuùt 8,0m</v>
          </cell>
          <cell r="D7554" t="str">
            <v>caùi</v>
          </cell>
          <cell r="E7554">
            <v>1</v>
          </cell>
          <cell r="F7554">
            <v>3453260</v>
          </cell>
          <cell r="G7554">
            <v>1818400</v>
          </cell>
          <cell r="H7554">
            <v>75026</v>
          </cell>
        </row>
        <row r="7555">
          <cell r="B7555" t="str">
            <v>BB.31201</v>
          </cell>
          <cell r="C7555" t="str">
            <v>Gia coâng vaø laép ñaët coân, cuùt thoâng gioù troøn gheùp mí noái baèng phöông phaùp maët bích, Þcoân, cuùt 109mm</v>
          </cell>
          <cell r="D7555" t="str">
            <v>caùi</v>
          </cell>
          <cell r="E7555">
            <v>1</v>
          </cell>
          <cell r="F7555">
            <v>25008</v>
          </cell>
          <cell r="G7555">
            <v>13053</v>
          </cell>
          <cell r="H7555">
            <v>2685</v>
          </cell>
        </row>
        <row r="7556">
          <cell r="B7556" t="str">
            <v>BB.31202</v>
          </cell>
          <cell r="C7556" t="str">
            <v>Gia coâng vaø laép ñaët coân, cuùt thoâng gioù troøn gheùp mí noái baèng phöông phaùp maët bích, Þcoân, cuùt 137mm</v>
          </cell>
          <cell r="D7556" t="str">
            <v>caùi</v>
          </cell>
          <cell r="E7556">
            <v>1</v>
          </cell>
          <cell r="F7556">
            <v>35131</v>
          </cell>
          <cell r="G7556">
            <v>19804</v>
          </cell>
          <cell r="H7556">
            <v>682</v>
          </cell>
        </row>
        <row r="7557">
          <cell r="B7557" t="str">
            <v>BB.31203</v>
          </cell>
          <cell r="C7557" t="str">
            <v>Gia coâng vaø laép ñaët coân, cuùt thoâng gioù troøn gheùp mí noái baèng phöông phaùp maët bích, Þcoân, cuùt 164mm</v>
          </cell>
          <cell r="D7557" t="str">
            <v>caùi</v>
          </cell>
          <cell r="E7557">
            <v>1</v>
          </cell>
          <cell r="F7557">
            <v>47045</v>
          </cell>
          <cell r="G7557">
            <v>27456</v>
          </cell>
          <cell r="H7557">
            <v>887</v>
          </cell>
        </row>
        <row r="7558">
          <cell r="B7558" t="str">
            <v>BB.31204</v>
          </cell>
          <cell r="C7558" t="str">
            <v>Gia coâng vaø laép ñaët coân, cuùt thoâng gioù troøn gheùp mí noái baèng phöông phaùp maët bích, Þcoân, cuùt 191mm</v>
          </cell>
          <cell r="D7558" t="str">
            <v>caùi</v>
          </cell>
          <cell r="E7558">
            <v>1</v>
          </cell>
          <cell r="F7558">
            <v>59941</v>
          </cell>
          <cell r="G7558">
            <v>36008</v>
          </cell>
          <cell r="H7558">
            <v>1159</v>
          </cell>
        </row>
        <row r="7559">
          <cell r="B7559" t="str">
            <v>BB.31205</v>
          </cell>
          <cell r="C7559" t="str">
            <v>Gia coâng vaø laép ñaët coân, cuùt thoâng gioù troøn gheùp mí noái baèng phöông phaùp maët bích, Þcoân, cuùt 219mm</v>
          </cell>
          <cell r="D7559" t="str">
            <v>caùi</v>
          </cell>
          <cell r="E7559">
            <v>1</v>
          </cell>
          <cell r="F7559">
            <v>76433</v>
          </cell>
          <cell r="G7559">
            <v>46360</v>
          </cell>
          <cell r="H7559">
            <v>1501</v>
          </cell>
        </row>
        <row r="7560">
          <cell r="B7560" t="str">
            <v>BB.31206</v>
          </cell>
          <cell r="C7560" t="str">
            <v>Gia coâng vaø laép ñaët coân, cuùt thoâng gioù troøn gheùp mí noái baèng phöông phaùp maët bích, Þcoân, cuùt 246mm</v>
          </cell>
          <cell r="D7560" t="str">
            <v>caùi</v>
          </cell>
          <cell r="E7560">
            <v>1</v>
          </cell>
          <cell r="F7560">
            <v>92796</v>
          </cell>
          <cell r="G7560">
            <v>58063</v>
          </cell>
          <cell r="H7560">
            <v>1910</v>
          </cell>
        </row>
        <row r="7561">
          <cell r="B7561" t="str">
            <v>BB.31207</v>
          </cell>
          <cell r="C7561" t="str">
            <v>Gia coâng vaø laép ñaët coân, cuùt thoâng gioù troøn gheùp mí noái baèng phöông phaùp maët bích, Þcoân, cuùt 273mm</v>
          </cell>
          <cell r="D7561" t="str">
            <v>caùi</v>
          </cell>
          <cell r="E7561">
            <v>1</v>
          </cell>
          <cell r="F7561">
            <v>112060</v>
          </cell>
          <cell r="G7561">
            <v>70216</v>
          </cell>
          <cell r="H7561">
            <v>2319</v>
          </cell>
        </row>
        <row r="7562">
          <cell r="B7562" t="str">
            <v>BB.31208</v>
          </cell>
          <cell r="C7562" t="str">
            <v>Gia coâng vaø laép ñaët coân, cuùt thoâng gioù troøn gheùp mí noái baèng phöông phaùp maët bích, Þcoân, cuùt 301mm</v>
          </cell>
          <cell r="D7562" t="str">
            <v>caùi</v>
          </cell>
          <cell r="E7562">
            <v>1</v>
          </cell>
          <cell r="F7562">
            <v>133491</v>
          </cell>
          <cell r="G7562">
            <v>84619</v>
          </cell>
          <cell r="H7562">
            <v>2822</v>
          </cell>
        </row>
        <row r="7563">
          <cell r="B7563" t="str">
            <v>BB.31209</v>
          </cell>
          <cell r="C7563" t="str">
            <v>Gia coâng vaø laép ñaët coân, cuùt thoâng gioù troøn gheùp mí noái baèng phöông phaùp maët bích, Þcoân, cuùt 328mm</v>
          </cell>
          <cell r="D7563" t="str">
            <v>caùi</v>
          </cell>
          <cell r="E7563">
            <v>1</v>
          </cell>
          <cell r="F7563">
            <v>154707</v>
          </cell>
          <cell r="G7563">
            <v>99922</v>
          </cell>
          <cell r="H7563">
            <v>3274</v>
          </cell>
        </row>
        <row r="7564">
          <cell r="B7564" t="str">
            <v>BB.31210</v>
          </cell>
          <cell r="C7564" t="str">
            <v>Gia coâng vaø laép ñaët coân, cuùt thoâng gioù troøn gheùp mí noái baèng phöông phaùp maët bích, Þcoân, cuùt 383mm</v>
          </cell>
          <cell r="D7564" t="str">
            <v>caùi</v>
          </cell>
          <cell r="E7564">
            <v>1</v>
          </cell>
          <cell r="F7564">
            <v>205802</v>
          </cell>
          <cell r="G7564">
            <v>134130</v>
          </cell>
          <cell r="H7564">
            <v>4459</v>
          </cell>
        </row>
        <row r="7565">
          <cell r="B7565" t="str">
            <v>BB.31211</v>
          </cell>
          <cell r="C7565" t="str">
            <v>Gia coâng vaø laép ñaët coân, cuùt thoâng gioù troøn gheùp mí noái baèng phöông phaùp maët bích, Þcoân, cuùt 437mm</v>
          </cell>
          <cell r="D7565" t="str">
            <v>caùi</v>
          </cell>
          <cell r="E7565">
            <v>1</v>
          </cell>
          <cell r="F7565">
            <v>263149</v>
          </cell>
          <cell r="G7565">
            <v>172838</v>
          </cell>
          <cell r="H7565">
            <v>5687</v>
          </cell>
        </row>
        <row r="7566">
          <cell r="B7566" t="str">
            <v>BB.31212</v>
          </cell>
          <cell r="C7566" t="str">
            <v>Gia coâng vaø laép ñaët coân, cuùt thoâng gioù troøn gheùp mí noái baèng phöông phaùp maët bích, Þcoân, cuùt 492mm</v>
          </cell>
          <cell r="D7566" t="str">
            <v>caùi</v>
          </cell>
          <cell r="E7566">
            <v>1</v>
          </cell>
          <cell r="F7566">
            <v>328325</v>
          </cell>
          <cell r="G7566">
            <v>217398</v>
          </cell>
          <cell r="H7566">
            <v>7188</v>
          </cell>
        </row>
        <row r="7567">
          <cell r="B7567" t="str">
            <v>BB.31301</v>
          </cell>
          <cell r="C7567" t="str">
            <v>Gia coâng vaø laép ñaët teâ thoâng gioù hoäp gheùp mí noái baèng phöông phaùp maët bích, chu vi teâ 0,8-0,56-0,8m</v>
          </cell>
          <cell r="D7567" t="str">
            <v>caùi</v>
          </cell>
          <cell r="E7567">
            <v>1</v>
          </cell>
          <cell r="F7567">
            <v>59931</v>
          </cell>
          <cell r="G7567">
            <v>25656</v>
          </cell>
          <cell r="H7567">
            <v>2140</v>
          </cell>
        </row>
        <row r="7568">
          <cell r="B7568" t="str">
            <v>BB.31302</v>
          </cell>
          <cell r="C7568" t="str">
            <v>Gia coâng vaø laép ñaët teâ thoâng gioù hoäp gheùp mí noái baèng phöông phaùp maët bích, chu vi teâ 1,2-0,69-1,2m</v>
          </cell>
          <cell r="D7568" t="str">
            <v>caùi</v>
          </cell>
          <cell r="E7568">
            <v>1</v>
          </cell>
          <cell r="F7568">
            <v>97908</v>
          </cell>
          <cell r="G7568">
            <v>42309</v>
          </cell>
          <cell r="H7568">
            <v>3683</v>
          </cell>
        </row>
        <row r="7569">
          <cell r="B7569" t="str">
            <v>BB.31303</v>
          </cell>
          <cell r="C7569" t="str">
            <v>Gia coâng vaø laép ñaët teâ thoâng gioù hoäp gheùp mí noái baèng phöông phaùp maët bích, chu vi teâ 1,2-1,1-1,2m</v>
          </cell>
          <cell r="D7569" t="str">
            <v>caùi</v>
          </cell>
          <cell r="E7569">
            <v>1</v>
          </cell>
          <cell r="F7569">
            <v>131147</v>
          </cell>
          <cell r="G7569">
            <v>69766</v>
          </cell>
          <cell r="H7569">
            <v>6275</v>
          </cell>
        </row>
        <row r="7570">
          <cell r="B7570" t="str">
            <v>BB.31304</v>
          </cell>
          <cell r="C7570" t="str">
            <v>Gia coâng vaø laép ñaët teâ thoâng gioù hoäp gheùp mí noái baèng phöông phaùp maët bích, chu vi teâ 1,6-0,8-1,6m</v>
          </cell>
          <cell r="D7570" t="str">
            <v>caùi</v>
          </cell>
          <cell r="E7570">
            <v>1</v>
          </cell>
          <cell r="F7570">
            <v>143708</v>
          </cell>
          <cell r="G7570">
            <v>62114</v>
          </cell>
          <cell r="H7570">
            <v>5593</v>
          </cell>
        </row>
        <row r="7571">
          <cell r="B7571" t="str">
            <v>BB.31305</v>
          </cell>
          <cell r="C7571" t="str">
            <v>Gia coâng vaø laép ñaët teâ thoâng gioù hoäp gheùp mí noái baèng phöông phaùp maët bích, chu vi teâ 1,6-1,13-1,6m</v>
          </cell>
          <cell r="D7571" t="str">
            <v>caùi</v>
          </cell>
          <cell r="E7571">
            <v>1</v>
          </cell>
          <cell r="F7571">
            <v>171677</v>
          </cell>
          <cell r="G7571">
            <v>84619</v>
          </cell>
          <cell r="H7571">
            <v>7912</v>
          </cell>
        </row>
        <row r="7572">
          <cell r="B7572" t="str">
            <v>BB.31306</v>
          </cell>
          <cell r="C7572" t="str">
            <v>Gia coâng vaø laép ñaët teâ thoâng gioù hoäp gheùp mí noái baèng phöông phaùp maët bích, chu vi teâ 2,0-1,26-2,0m</v>
          </cell>
          <cell r="D7572" t="str">
            <v>caùi</v>
          </cell>
          <cell r="E7572">
            <v>1</v>
          </cell>
          <cell r="F7572">
            <v>238131</v>
          </cell>
          <cell r="G7572">
            <v>112525</v>
          </cell>
          <cell r="H7572">
            <v>10734</v>
          </cell>
        </row>
        <row r="7573">
          <cell r="B7573" t="str">
            <v>BB.31307</v>
          </cell>
          <cell r="C7573" t="str">
            <v>Gia coâng vaø laép ñaët teâ thoâng gioù hoäp gheùp mí noái baèng phöông phaùp maët bích, chu vi teâ 2,0-1,79-2,0m</v>
          </cell>
          <cell r="D7573" t="str">
            <v>caùi</v>
          </cell>
          <cell r="E7573">
            <v>1</v>
          </cell>
          <cell r="F7573">
            <v>308958</v>
          </cell>
          <cell r="G7573">
            <v>172388</v>
          </cell>
          <cell r="H7573">
            <v>16506</v>
          </cell>
        </row>
        <row r="7574">
          <cell r="B7574" t="str">
            <v>BB.31308</v>
          </cell>
          <cell r="C7574" t="str">
            <v>Gia coâng vaø laép ñaët teâ thoâng gioù hoäp gheùp mí noái baèng phöông phaùp maët bích, chu vi teâ 2,4-1,83-2,4m</v>
          </cell>
          <cell r="D7574" t="str">
            <v>caùi</v>
          </cell>
          <cell r="E7574">
            <v>1</v>
          </cell>
          <cell r="F7574">
            <v>370748</v>
          </cell>
          <cell r="G7574">
            <v>195793</v>
          </cell>
          <cell r="H7574">
            <v>19055</v>
          </cell>
        </row>
        <row r="7575">
          <cell r="B7575" t="str">
            <v>BB.31309</v>
          </cell>
          <cell r="C7575" t="str">
            <v>Gia coâng vaø laép ñaët teâ thoâng gioù hoäp gheùp mí noái baèng phöông phaùp maët bích, chu vi teâ 2,4-2,19-2,4m</v>
          </cell>
          <cell r="D7575" t="str">
            <v>caùi</v>
          </cell>
          <cell r="E7575">
            <v>1</v>
          </cell>
          <cell r="F7575">
            <v>435611</v>
          </cell>
          <cell r="G7575">
            <v>250256</v>
          </cell>
          <cell r="H7575">
            <v>24281</v>
          </cell>
        </row>
        <row r="7576">
          <cell r="B7576" t="str">
            <v>BB.31310</v>
          </cell>
          <cell r="C7576" t="str">
            <v>Gia coâng vaø laép ñaët teâ thoâng gioù hoäp gheùp mí noái baèng phöông phaùp maët bích, chu vi teâ 2,8-2,12-2,8m</v>
          </cell>
          <cell r="D7576" t="str">
            <v>caùi</v>
          </cell>
          <cell r="E7576">
            <v>1</v>
          </cell>
          <cell r="F7576">
            <v>483550</v>
          </cell>
          <cell r="G7576">
            <v>257907</v>
          </cell>
          <cell r="H7576">
            <v>25467</v>
          </cell>
        </row>
        <row r="7577">
          <cell r="B7577" t="str">
            <v>BB.31311</v>
          </cell>
          <cell r="C7577" t="str">
            <v>Gia coâng vaø laép ñaët teâ thoâng gioù hoäp gheùp mí noái baèng phöông phaùp maët bích, chu vi teâ 2,8-2,48-2,8m</v>
          </cell>
          <cell r="D7577" t="str">
            <v>caùi</v>
          </cell>
          <cell r="E7577">
            <v>1</v>
          </cell>
          <cell r="F7577">
            <v>557857</v>
          </cell>
          <cell r="G7577">
            <v>320471</v>
          </cell>
          <cell r="H7577">
            <v>31511</v>
          </cell>
        </row>
        <row r="7578">
          <cell r="B7578" t="str">
            <v>BB.31312</v>
          </cell>
          <cell r="C7578" t="str">
            <v>Gia coâng vaø laép ñaët teâ thoâng gioù hoäp gheùp mí noái baèng phöông phaùp maët bích, chu vi teâ 3,2-2,53-3,2m</v>
          </cell>
          <cell r="D7578" t="str">
            <v>caùi</v>
          </cell>
          <cell r="E7578">
            <v>1</v>
          </cell>
          <cell r="F7578">
            <v>639090</v>
          </cell>
          <cell r="G7578">
            <v>352428</v>
          </cell>
          <cell r="H7578">
            <v>35058</v>
          </cell>
        </row>
        <row r="7579">
          <cell r="B7579" t="str">
            <v>BB.31313</v>
          </cell>
          <cell r="C7579" t="str">
            <v>Gia coâng vaø laép ñaët teâ thoâng gioù hoäp gheùp mí noái baèng phöông phaùp maët bích, chu vi teâ 3,2-2,99-3,2m</v>
          </cell>
          <cell r="D7579" t="str">
            <v>caùi</v>
          </cell>
          <cell r="E7579">
            <v>1</v>
          </cell>
          <cell r="F7579">
            <v>743974</v>
          </cell>
          <cell r="G7579">
            <v>449650</v>
          </cell>
          <cell r="H7579">
            <v>44428</v>
          </cell>
        </row>
        <row r="7580">
          <cell r="B7580" t="str">
            <v>BB.31314</v>
          </cell>
          <cell r="C7580" t="str">
            <v>Gia coâng vaø laép ñaët teâ thoâng gioù hoäp gheùp mí noái baèng phöông phaùp maët bích, chu vi teâ 3,6-3,29-3,6m</v>
          </cell>
          <cell r="D7580" t="str">
            <v>caùi</v>
          </cell>
          <cell r="E7580">
            <v>1</v>
          </cell>
          <cell r="F7580">
            <v>805378</v>
          </cell>
          <cell r="G7580">
            <v>461353</v>
          </cell>
          <cell r="H7580">
            <v>46201</v>
          </cell>
        </row>
        <row r="7581">
          <cell r="B7581" t="str">
            <v>BB.31315</v>
          </cell>
          <cell r="C7581" t="str">
            <v>Gia coâng vaø laép ñaët teâ thoâng gioù hoäp gheùp mí noái baèng phöông phaùp maët bích, chu vi teâ 3,6-2,94-3,6m</v>
          </cell>
          <cell r="D7581" t="str">
            <v>caùi</v>
          </cell>
          <cell r="E7581">
            <v>1</v>
          </cell>
          <cell r="F7581">
            <v>902168</v>
          </cell>
          <cell r="G7581">
            <v>544621</v>
          </cell>
          <cell r="H7581">
            <v>54019</v>
          </cell>
        </row>
        <row r="7582">
          <cell r="B7582" t="str">
            <v>BB.31316</v>
          </cell>
          <cell r="C7582" t="str">
            <v>Gia coâng vaø laép ñaët teâ thoâng gioù hoäp gheùp mí noái baèng phöông phaùp maët bích, chu vi teâ 4-3,35-4m</v>
          </cell>
          <cell r="D7582" t="str">
            <v>caùi</v>
          </cell>
          <cell r="E7582">
            <v>1</v>
          </cell>
          <cell r="F7582">
            <v>1003320</v>
          </cell>
          <cell r="G7582">
            <v>584230</v>
          </cell>
          <cell r="H7582">
            <v>58793</v>
          </cell>
        </row>
        <row r="7583">
          <cell r="B7583" t="str">
            <v>BB.31317</v>
          </cell>
          <cell r="C7583" t="str">
            <v>Gia coâng vaø laép ñaët teâ thoâng gioù hoäp gheùp mí noái baèng phöông phaùp maët bích, chu vi teâ 4-3,79-4m</v>
          </cell>
          <cell r="D7583" t="str">
            <v>caùi</v>
          </cell>
          <cell r="E7583">
            <v>1</v>
          </cell>
          <cell r="F7583">
            <v>1147530</v>
          </cell>
          <cell r="G7583">
            <v>708007</v>
          </cell>
          <cell r="H7583">
            <v>70525</v>
          </cell>
        </row>
        <row r="7584">
          <cell r="B7584" t="str">
            <v>BB.31318</v>
          </cell>
          <cell r="C7584" t="str">
            <v>Gia coâng vaø laép ñaët teâ thoâng gioù hoäp gheùp mí noái baèng phöông phaùp maët bích, chu vi teâ 4,4-3,98-4,4m</v>
          </cell>
          <cell r="D7584" t="str">
            <v>caùi</v>
          </cell>
          <cell r="E7584">
            <v>1</v>
          </cell>
          <cell r="F7584">
            <v>1157860</v>
          </cell>
          <cell r="G7584">
            <v>656246</v>
          </cell>
          <cell r="H7584">
            <v>66569</v>
          </cell>
        </row>
        <row r="7585">
          <cell r="B7585" t="str">
            <v>BB.31319</v>
          </cell>
          <cell r="C7585" t="str">
            <v>Gia coâng vaø laép ñaët teâ thoâng gioù hoäp gheùp mí noái baèng phöông phaùp maët bích, chu vi teâ 4,4-3,98-4,4m</v>
          </cell>
          <cell r="D7585" t="str">
            <v>caùi</v>
          </cell>
          <cell r="E7585">
            <v>1</v>
          </cell>
          <cell r="F7585">
            <v>1315730</v>
          </cell>
          <cell r="G7585">
            <v>789475</v>
          </cell>
          <cell r="H7585">
            <v>79349</v>
          </cell>
        </row>
        <row r="7586">
          <cell r="B7586" t="str">
            <v>BB.31320</v>
          </cell>
          <cell r="C7586" t="str">
            <v>Gia coâng vaø laép ñaët teâ thoâng gioù hoäp gheùp mí noái baèng phöông phaùp maët bích, chu vi teâ 4,8-3,92-4,8m</v>
          </cell>
          <cell r="D7586" t="str">
            <v>caùi</v>
          </cell>
          <cell r="E7586">
            <v>1</v>
          </cell>
          <cell r="F7586">
            <v>1394170</v>
          </cell>
          <cell r="G7586">
            <v>802528</v>
          </cell>
          <cell r="H7586">
            <v>81574</v>
          </cell>
        </row>
        <row r="7587">
          <cell r="B7587" t="str">
            <v>BB.31401</v>
          </cell>
          <cell r="C7587" t="str">
            <v>Gia coâng vaø laép ñaët coân, cuùt thoâng gioù troøn gheùp mí noái baèng phöông phaùp maët bích, ñöôøng teâ 109mm</v>
          </cell>
          <cell r="D7587" t="str">
            <v>caùi</v>
          </cell>
          <cell r="E7587">
            <v>1</v>
          </cell>
          <cell r="F7587">
            <v>29645</v>
          </cell>
          <cell r="G7587">
            <v>17104</v>
          </cell>
          <cell r="H7587">
            <v>682</v>
          </cell>
        </row>
        <row r="7588">
          <cell r="B7588" t="str">
            <v>BB.31402</v>
          </cell>
          <cell r="C7588" t="str">
            <v>Gia coâng vaø laép ñaët coân, cuùt thoâng gioù troøn gheùp mí noái baèng phöông phaùp maët bích, ñöôøng teâ 137mm</v>
          </cell>
          <cell r="D7588" t="str">
            <v>caùi</v>
          </cell>
          <cell r="E7588">
            <v>1</v>
          </cell>
          <cell r="F7588">
            <v>57834</v>
          </cell>
          <cell r="G7588">
            <v>35108</v>
          </cell>
          <cell r="H7588">
            <v>1364</v>
          </cell>
        </row>
        <row r="7589">
          <cell r="B7589" t="str">
            <v>BB.31403</v>
          </cell>
          <cell r="C7589" t="str">
            <v>Gia coâng vaø laép ñaët coân, cuùt thoâng gioù troøn gheùp mí noái baèng phöông phaùp maët bích, ñöôøng teâ 164mm</v>
          </cell>
          <cell r="D7589" t="str">
            <v>caùi</v>
          </cell>
          <cell r="E7589">
            <v>1</v>
          </cell>
          <cell r="F7589">
            <v>97575</v>
          </cell>
          <cell r="G7589">
            <v>60313</v>
          </cell>
          <cell r="H7589">
            <v>2004</v>
          </cell>
        </row>
        <row r="7590">
          <cell r="B7590" t="str">
            <v>BB.31404</v>
          </cell>
          <cell r="C7590" t="str">
            <v>Gia coâng vaø laép ñaët coân, cuùt thoâng gioù troøn gheùp mí noái baèng phöông phaùp maët bích, ñöôøng teâ 191mm</v>
          </cell>
          <cell r="D7590" t="str">
            <v>caùi</v>
          </cell>
          <cell r="E7590">
            <v>1</v>
          </cell>
          <cell r="F7590">
            <v>321375</v>
          </cell>
          <cell r="G7590">
            <v>91370</v>
          </cell>
          <cell r="H7590">
            <v>3001</v>
          </cell>
        </row>
        <row r="7591">
          <cell r="B7591" t="str">
            <v>BB.31405</v>
          </cell>
          <cell r="C7591" t="str">
            <v>Gia coâng vaø laép ñaët coân, cuùt thoâng gioù troøn gheùp mí noái baèng phöông phaùp maët bích, ñöôøng teâ 219mm</v>
          </cell>
          <cell r="D7591" t="str">
            <v>caùi</v>
          </cell>
          <cell r="E7591">
            <v>1</v>
          </cell>
          <cell r="F7591">
            <v>448830</v>
          </cell>
          <cell r="G7591">
            <v>129629</v>
          </cell>
          <cell r="H7591">
            <v>4323</v>
          </cell>
        </row>
        <row r="7592">
          <cell r="B7592" t="str">
            <v>BB.31406</v>
          </cell>
          <cell r="C7592" t="str">
            <v>Gia coâng vaø laép ñaët coân, cuùt thoâng gioù troøn gheùp mí noái baèng phöông phaùp maët bích, ñöôøng teâ 246mm</v>
          </cell>
          <cell r="D7592" t="str">
            <v>caùi</v>
          </cell>
          <cell r="E7592">
            <v>1</v>
          </cell>
          <cell r="F7592">
            <v>120912</v>
          </cell>
          <cell r="G7592">
            <v>75167</v>
          </cell>
          <cell r="H7592">
            <v>2455</v>
          </cell>
        </row>
        <row r="7593">
          <cell r="B7593" t="str">
            <v>BB.31407</v>
          </cell>
          <cell r="C7593" t="str">
            <v>Gia coâng vaø laép ñaët coân, cuùt thoâng gioù troøn gheùp mí noái baèng phöông phaùp maët bích, ñöôøng teâ 273mm</v>
          </cell>
          <cell r="D7593" t="str">
            <v>caùi</v>
          </cell>
          <cell r="E7593">
            <v>1</v>
          </cell>
          <cell r="F7593">
            <v>145635</v>
          </cell>
          <cell r="G7593">
            <v>91370</v>
          </cell>
          <cell r="H7593">
            <v>3001</v>
          </cell>
        </row>
        <row r="7594">
          <cell r="B7594" t="str">
            <v>BB.31408</v>
          </cell>
          <cell r="C7594" t="str">
            <v>Gia coâng vaø laép ñaët coân, cuùt thoâng gioù troøn gheùp mí noái baèng phöông phaùp maët bích, ñöôøng teâ 301mm</v>
          </cell>
          <cell r="D7594" t="str">
            <v>caùi</v>
          </cell>
          <cell r="E7594">
            <v>1</v>
          </cell>
          <cell r="F7594">
            <v>176854</v>
          </cell>
          <cell r="G7594">
            <v>110275</v>
          </cell>
          <cell r="H7594">
            <v>3641</v>
          </cell>
        </row>
        <row r="7595">
          <cell r="B7595" t="str">
            <v>BB.31409</v>
          </cell>
          <cell r="C7595" t="str">
            <v>Gia coâng vaø laép ñaët coân, cuùt thoâng gioù troøn gheùp mí noái baèng phöông phaùp maët bích, ñöôøng teâ 328mm</v>
          </cell>
          <cell r="D7595" t="str">
            <v>caùi</v>
          </cell>
          <cell r="E7595">
            <v>1</v>
          </cell>
          <cell r="F7595">
            <v>206430</v>
          </cell>
          <cell r="G7595">
            <v>129629</v>
          </cell>
          <cell r="H7595">
            <v>4323</v>
          </cell>
        </row>
        <row r="7596">
          <cell r="B7596" t="str">
            <v>BB.31410</v>
          </cell>
          <cell r="C7596" t="str">
            <v>Gia coâng vaø laép ñaët coân, cuùt thoâng gioù troøn gheùp mí noái baèng phöông phaùp maët bích, ñöôøng teâ 383mm</v>
          </cell>
          <cell r="D7596" t="str">
            <v>caùi</v>
          </cell>
          <cell r="E7596">
            <v>1</v>
          </cell>
          <cell r="F7596">
            <v>276238</v>
          </cell>
          <cell r="G7596">
            <v>174639</v>
          </cell>
          <cell r="H7596">
            <v>5729</v>
          </cell>
        </row>
        <row r="7597">
          <cell r="B7597" t="str">
            <v>BB.31411</v>
          </cell>
          <cell r="C7597" t="str">
            <v>Gia coâng vaø laép ñaët coân, cuùt thoâng gioù troøn gheùp mí noái baèng phöông phaùp maët bích, ñöôøng teâ 437mm</v>
          </cell>
          <cell r="D7597" t="str">
            <v>caùi</v>
          </cell>
          <cell r="E7597">
            <v>1</v>
          </cell>
          <cell r="F7597">
            <v>354595</v>
          </cell>
          <cell r="G7597">
            <v>224600</v>
          </cell>
          <cell r="H7597">
            <v>7460</v>
          </cell>
        </row>
        <row r="7598">
          <cell r="B7598" t="str">
            <v>BB.31412</v>
          </cell>
          <cell r="C7598" t="str">
            <v>Gia coâng vaø laép ñaët coân, cuùt thoâng gioù troøn gheùp mí noái baèng phöông phaùp maët bích, ñöôøng teâ 492mm</v>
          </cell>
          <cell r="D7598" t="str">
            <v>caùi</v>
          </cell>
          <cell r="E7598">
            <v>1</v>
          </cell>
          <cell r="F7598">
            <v>444562</v>
          </cell>
          <cell r="G7598">
            <v>282663</v>
          </cell>
          <cell r="H7598">
            <v>9276</v>
          </cell>
        </row>
        <row r="7599">
          <cell r="B7599" t="str">
            <v>BB.31501</v>
          </cell>
          <cell r="C7599" t="str">
            <v>Gia coâng vaø laép ñaët bích vuoâng chu vi bích 0,8m</v>
          </cell>
          <cell r="D7599" t="str">
            <v>caùi</v>
          </cell>
          <cell r="E7599">
            <v>1</v>
          </cell>
          <cell r="F7599">
            <v>25721</v>
          </cell>
          <cell r="G7599">
            <v>9902</v>
          </cell>
          <cell r="H7599">
            <v>6915</v>
          </cell>
        </row>
        <row r="7600">
          <cell r="B7600" t="str">
            <v>BB.31502</v>
          </cell>
          <cell r="C7600" t="str">
            <v>Gia coâng vaø laép ñaët bích vuoâng chu vi bích 1,2m</v>
          </cell>
          <cell r="D7600" t="str">
            <v>caùi</v>
          </cell>
          <cell r="E7600">
            <v>1</v>
          </cell>
          <cell r="F7600">
            <v>38567</v>
          </cell>
          <cell r="G7600">
            <v>14403</v>
          </cell>
          <cell r="H7600">
            <v>10367</v>
          </cell>
        </row>
        <row r="7601">
          <cell r="B7601" t="str">
            <v>BB.31503</v>
          </cell>
          <cell r="C7601" t="str">
            <v>Gia coâng vaø laép ñaët bích vuoâng chu vi bích 1,6m</v>
          </cell>
          <cell r="D7601" t="str">
            <v>caùi</v>
          </cell>
          <cell r="E7601">
            <v>1</v>
          </cell>
          <cell r="F7601">
            <v>51406</v>
          </cell>
          <cell r="G7601">
            <v>19354</v>
          </cell>
          <cell r="H7601">
            <v>13872</v>
          </cell>
        </row>
        <row r="7602">
          <cell r="B7602" t="str">
            <v>BB.31504</v>
          </cell>
          <cell r="C7602" t="str">
            <v>Gia coâng vaø laép ñaët bích vuoâng chu vi bích 2,0m</v>
          </cell>
          <cell r="D7602" t="str">
            <v>caùi</v>
          </cell>
          <cell r="E7602">
            <v>1</v>
          </cell>
          <cell r="F7602">
            <v>64789</v>
          </cell>
          <cell r="G7602">
            <v>38259</v>
          </cell>
          <cell r="H7602">
            <v>27513</v>
          </cell>
        </row>
        <row r="7603">
          <cell r="B7603" t="str">
            <v>BB.31505</v>
          </cell>
          <cell r="C7603" t="str">
            <v>Gia coâng vaø laép ñaët bích vuoâng chu vi bích 2,4m</v>
          </cell>
          <cell r="D7603" t="str">
            <v>caùi</v>
          </cell>
          <cell r="E7603">
            <v>1</v>
          </cell>
          <cell r="F7603">
            <v>77794</v>
          </cell>
          <cell r="G7603">
            <v>46360</v>
          </cell>
          <cell r="H7603">
            <v>32969</v>
          </cell>
        </row>
        <row r="7604">
          <cell r="B7604" t="str">
            <v>BB.31506</v>
          </cell>
          <cell r="C7604" t="str">
            <v>Gia coâng vaø laép ñaët bích vuoâng chu vi bích 2,8m</v>
          </cell>
          <cell r="D7604" t="str">
            <v>caùi</v>
          </cell>
          <cell r="E7604">
            <v>1</v>
          </cell>
          <cell r="F7604">
            <v>93542</v>
          </cell>
          <cell r="G7604">
            <v>54012</v>
          </cell>
          <cell r="H7604">
            <v>38468</v>
          </cell>
        </row>
        <row r="7605">
          <cell r="B7605" t="str">
            <v>BB.31507</v>
          </cell>
          <cell r="C7605" t="str">
            <v>Gia coâng vaø laép ñaët bích vuoâng chu vi bích 3,2m</v>
          </cell>
          <cell r="D7605" t="str">
            <v>caùi</v>
          </cell>
          <cell r="E7605">
            <v>1</v>
          </cell>
          <cell r="F7605">
            <v>108431</v>
          </cell>
          <cell r="G7605">
            <v>102623</v>
          </cell>
          <cell r="H7605">
            <v>73347</v>
          </cell>
        </row>
        <row r="7606">
          <cell r="B7606" t="str">
            <v>BB.31508</v>
          </cell>
          <cell r="C7606" t="str">
            <v>Gia coâng vaø laép ñaët bích vuoâng chu vi bích 3,6m</v>
          </cell>
          <cell r="D7606" t="str">
            <v>caùi</v>
          </cell>
          <cell r="E7606">
            <v>1</v>
          </cell>
          <cell r="F7606">
            <v>121970</v>
          </cell>
          <cell r="G7606">
            <v>115676</v>
          </cell>
          <cell r="H7606">
            <v>82487</v>
          </cell>
        </row>
        <row r="7607">
          <cell r="B7607" t="str">
            <v>BB.31509</v>
          </cell>
          <cell r="C7607" t="str">
            <v>Gia coâng vaø laép ñaët bích vuoâng chu vi bích 4,0m</v>
          </cell>
          <cell r="D7607" t="str">
            <v>caùi</v>
          </cell>
          <cell r="E7607">
            <v>1</v>
          </cell>
          <cell r="F7607">
            <v>135545</v>
          </cell>
          <cell r="G7607">
            <v>128278</v>
          </cell>
          <cell r="H7607">
            <v>91626</v>
          </cell>
        </row>
        <row r="7608">
          <cell r="B7608" t="str">
            <v>BB.31510</v>
          </cell>
          <cell r="C7608" t="str">
            <v>Gia coâng vaø laép ñaët bích vuoâng chu vi bích 4,4m</v>
          </cell>
          <cell r="D7608" t="str">
            <v>caùi</v>
          </cell>
          <cell r="E7608">
            <v>1</v>
          </cell>
          <cell r="F7608">
            <v>149078</v>
          </cell>
          <cell r="G7608">
            <v>141331</v>
          </cell>
          <cell r="H7608">
            <v>100808</v>
          </cell>
        </row>
        <row r="7609">
          <cell r="B7609" t="str">
            <v>BB.31511</v>
          </cell>
          <cell r="C7609" t="str">
            <v>Gia coâng vaø laép ñaët bích vuoâng chu vi bích 4,8m</v>
          </cell>
          <cell r="D7609" t="str">
            <v>caùi</v>
          </cell>
          <cell r="E7609">
            <v>1</v>
          </cell>
          <cell r="F7609">
            <v>167605</v>
          </cell>
          <cell r="G7609">
            <v>153934</v>
          </cell>
          <cell r="H7609">
            <v>109947</v>
          </cell>
        </row>
        <row r="7610">
          <cell r="B7610" t="str">
            <v>BB.31512</v>
          </cell>
          <cell r="C7610" t="str">
            <v>Gia coâng vaø laép ñaët bích vuoâng chu vi bích 5,6m</v>
          </cell>
          <cell r="D7610" t="str">
            <v>caùi</v>
          </cell>
          <cell r="E7610">
            <v>1</v>
          </cell>
          <cell r="F7610">
            <v>195354</v>
          </cell>
          <cell r="G7610">
            <v>179590</v>
          </cell>
          <cell r="H7610">
            <v>128321</v>
          </cell>
        </row>
        <row r="7611">
          <cell r="B7611" t="str">
            <v>BB.31513</v>
          </cell>
          <cell r="C7611" t="str">
            <v>Gia coâng vaø laép ñaët bích vuoâng chu vi bích 6,4m</v>
          </cell>
          <cell r="D7611" t="str">
            <v>caùi</v>
          </cell>
          <cell r="E7611">
            <v>1</v>
          </cell>
          <cell r="F7611">
            <v>223169</v>
          </cell>
          <cell r="G7611">
            <v>205246</v>
          </cell>
          <cell r="H7611">
            <v>146600</v>
          </cell>
        </row>
        <row r="7612">
          <cell r="B7612" t="str">
            <v>BB.31514</v>
          </cell>
          <cell r="C7612" t="str">
            <v>Gia coâng vaø laép ñaët bích vuoâng chu vi bích 7,2m</v>
          </cell>
          <cell r="D7612" t="str">
            <v>caùi</v>
          </cell>
          <cell r="E7612">
            <v>1</v>
          </cell>
          <cell r="F7612">
            <v>251342</v>
          </cell>
          <cell r="G7612">
            <v>230901</v>
          </cell>
          <cell r="H7612">
            <v>164921</v>
          </cell>
        </row>
        <row r="7613">
          <cell r="B7613" t="str">
            <v>BB.31515</v>
          </cell>
          <cell r="C7613" t="str">
            <v>Gia coâng vaø laép ñaët bích vuoâng chu vi bích 8,0m</v>
          </cell>
          <cell r="D7613" t="str">
            <v>caùi</v>
          </cell>
          <cell r="E7613">
            <v>1</v>
          </cell>
          <cell r="F7613">
            <v>279157</v>
          </cell>
          <cell r="G7613">
            <v>256557</v>
          </cell>
          <cell r="H7613">
            <v>183294</v>
          </cell>
        </row>
        <row r="7614">
          <cell r="B7614" t="str">
            <v>BB.31601</v>
          </cell>
          <cell r="C7614" t="str">
            <v>Gia coâng vaø laép ñaët maët bích troøn, Þbích 109mm</v>
          </cell>
          <cell r="D7614" t="str">
            <v>caùi</v>
          </cell>
          <cell r="E7614">
            <v>1</v>
          </cell>
          <cell r="F7614">
            <v>12656</v>
          </cell>
          <cell r="G7614">
            <v>4051</v>
          </cell>
          <cell r="H7614">
            <v>2959</v>
          </cell>
        </row>
        <row r="7615">
          <cell r="B7615" t="str">
            <v>BB.31602</v>
          </cell>
          <cell r="C7615" t="str">
            <v>Gia coâng vaø laép ñaët maët bích troøn, Þbích 137mm</v>
          </cell>
          <cell r="D7615" t="str">
            <v>caùi</v>
          </cell>
          <cell r="E7615">
            <v>1</v>
          </cell>
          <cell r="F7615">
            <v>16338</v>
          </cell>
          <cell r="G7615">
            <v>5401</v>
          </cell>
          <cell r="H7615">
            <v>3683</v>
          </cell>
        </row>
        <row r="7616">
          <cell r="B7616" t="str">
            <v>BB.31603</v>
          </cell>
          <cell r="C7616" t="str">
            <v>Gia coâng vaø laép ñaët maët bích troøn, Þbích 164mm</v>
          </cell>
          <cell r="D7616" t="str">
            <v>caùi</v>
          </cell>
          <cell r="E7616">
            <v>1</v>
          </cell>
          <cell r="F7616">
            <v>19796</v>
          </cell>
          <cell r="G7616">
            <v>6301</v>
          </cell>
          <cell r="H7616">
            <v>4459</v>
          </cell>
        </row>
        <row r="7617">
          <cell r="B7617" t="str">
            <v>BB.31604</v>
          </cell>
          <cell r="C7617" t="str">
            <v>Gia coâng vaø laép ñaët maët bích troøn, Þbích 191mm</v>
          </cell>
          <cell r="D7617" t="str">
            <v>caùi</v>
          </cell>
          <cell r="E7617">
            <v>1</v>
          </cell>
          <cell r="F7617">
            <v>23436</v>
          </cell>
          <cell r="G7617">
            <v>7202</v>
          </cell>
          <cell r="H7617">
            <v>5184</v>
          </cell>
        </row>
        <row r="7618">
          <cell r="B7618" t="str">
            <v>BB.31605</v>
          </cell>
          <cell r="C7618" t="str">
            <v>Gia coâng vaø laép ñaët maët bích troøn, Þbích 219mm</v>
          </cell>
          <cell r="D7618" t="str">
            <v>caùi</v>
          </cell>
          <cell r="E7618">
            <v>1</v>
          </cell>
          <cell r="F7618">
            <v>27118</v>
          </cell>
          <cell r="G7618">
            <v>8552</v>
          </cell>
          <cell r="H7618">
            <v>5960</v>
          </cell>
        </row>
        <row r="7619">
          <cell r="B7619" t="str">
            <v>BB.31606</v>
          </cell>
          <cell r="C7619" t="str">
            <v>Gia coâng vaø laép ñaët maët bích troøn, Þbích 246mm</v>
          </cell>
          <cell r="D7619" t="str">
            <v>caùi</v>
          </cell>
          <cell r="E7619">
            <v>1</v>
          </cell>
          <cell r="F7619">
            <v>30575</v>
          </cell>
          <cell r="G7619">
            <v>9452</v>
          </cell>
          <cell r="H7619">
            <v>6684</v>
          </cell>
        </row>
        <row r="7620">
          <cell r="B7620" t="str">
            <v>BB.31607</v>
          </cell>
          <cell r="C7620" t="str">
            <v>Gia coâng vaø laép ñaët maët bích troøn, Þbích 273mm</v>
          </cell>
          <cell r="D7620" t="str">
            <v>caùi</v>
          </cell>
          <cell r="E7620">
            <v>1</v>
          </cell>
          <cell r="F7620">
            <v>34257</v>
          </cell>
          <cell r="G7620">
            <v>10352</v>
          </cell>
          <cell r="H7620">
            <v>7460</v>
          </cell>
        </row>
        <row r="7621">
          <cell r="B7621" t="str">
            <v>BB.31608</v>
          </cell>
          <cell r="C7621" t="str">
            <v>Gia coâng vaø laép ñaët maët bích troøn, Þbích 301mm</v>
          </cell>
          <cell r="D7621" t="str">
            <v>caùi</v>
          </cell>
          <cell r="E7621">
            <v>1</v>
          </cell>
          <cell r="F7621">
            <v>36323</v>
          </cell>
          <cell r="G7621">
            <v>11252</v>
          </cell>
          <cell r="H7621">
            <v>8185</v>
          </cell>
        </row>
        <row r="7622">
          <cell r="B7622" t="str">
            <v>BB.31609</v>
          </cell>
          <cell r="C7622" t="str">
            <v>Gia coâng vaø laép ñaët maët bích troøn, Þbích 328mm</v>
          </cell>
          <cell r="D7622" t="str">
            <v>caùi</v>
          </cell>
          <cell r="E7622">
            <v>1</v>
          </cell>
          <cell r="F7622">
            <v>39774</v>
          </cell>
          <cell r="G7622">
            <v>12603</v>
          </cell>
          <cell r="H7622">
            <v>8867</v>
          </cell>
        </row>
        <row r="7623">
          <cell r="B7623" t="str">
            <v>BB.31610</v>
          </cell>
          <cell r="C7623" t="str">
            <v>Gia coâng vaø laép ñaët maët bích troøn, Þbích 383mm</v>
          </cell>
          <cell r="D7623" t="str">
            <v>caùi</v>
          </cell>
          <cell r="E7623">
            <v>1</v>
          </cell>
          <cell r="F7623">
            <v>46914</v>
          </cell>
          <cell r="G7623">
            <v>14403</v>
          </cell>
          <cell r="H7623">
            <v>10367</v>
          </cell>
        </row>
        <row r="7624">
          <cell r="B7624" t="str">
            <v>BB.31611</v>
          </cell>
          <cell r="C7624" t="str">
            <v>Gia coâng vaø laép ñaët maët bích troøn, Þbích 437mm</v>
          </cell>
          <cell r="D7624" t="str">
            <v>caùi</v>
          </cell>
          <cell r="E7624">
            <v>1</v>
          </cell>
          <cell r="F7624">
            <v>54047</v>
          </cell>
          <cell r="G7624">
            <v>16654</v>
          </cell>
          <cell r="H7624">
            <v>11868</v>
          </cell>
        </row>
        <row r="7625">
          <cell r="B7625" t="str">
            <v>BB.31612</v>
          </cell>
          <cell r="C7625" t="str">
            <v>Gia coâng vaø laép ñaët maët bích troøn, Þbích 492mm</v>
          </cell>
          <cell r="D7625" t="str">
            <v>caùi</v>
          </cell>
          <cell r="E7625">
            <v>1</v>
          </cell>
          <cell r="F7625">
            <v>59570</v>
          </cell>
          <cell r="G7625">
            <v>18904</v>
          </cell>
          <cell r="H7625">
            <v>13368</v>
          </cell>
        </row>
        <row r="7626">
          <cell r="B7626" t="str">
            <v>BB.31701</v>
          </cell>
          <cell r="C7626" t="str">
            <v>Gia coâng vaø laép ñaët coân, cuùt thoâng gioù hoäp gheùp mí daùn keo noái baèng phöông phaùp maët bích, chu vi coân, cuùt 0,8m</v>
          </cell>
          <cell r="D7626" t="str">
            <v>caùi</v>
          </cell>
          <cell r="E7626">
            <v>1</v>
          </cell>
          <cell r="F7626">
            <v>80977</v>
          </cell>
          <cell r="G7626">
            <v>31507</v>
          </cell>
          <cell r="H7626">
            <v>1364</v>
          </cell>
        </row>
        <row r="7627">
          <cell r="B7627" t="str">
            <v>BB.31702</v>
          </cell>
          <cell r="C7627" t="str">
            <v>Gia coâng vaø laép ñaët coân, cuùt thoâng gioù hoäp gheùp mí daùn keo noái baèng phöông phaùp maët bích, chu vi coân, cuùt 1,2m</v>
          </cell>
          <cell r="D7627" t="str">
            <v>caùi</v>
          </cell>
          <cell r="E7627">
            <v>1</v>
          </cell>
          <cell r="F7627">
            <v>143902</v>
          </cell>
          <cell r="G7627">
            <v>62114</v>
          </cell>
          <cell r="H7627">
            <v>2046</v>
          </cell>
        </row>
        <row r="7628">
          <cell r="B7628" t="str">
            <v>BB.31703</v>
          </cell>
          <cell r="C7628" t="str">
            <v>Gia coâng vaø laép ñaët coân, cuùt thoâng gioù hoäp gheùp mí daùn keo noái baèng phöông phaùp maët bích, chu vi coân, cuùt 1,6m</v>
          </cell>
          <cell r="D7628" t="str">
            <v>caùi</v>
          </cell>
          <cell r="E7628">
            <v>1</v>
          </cell>
          <cell r="F7628">
            <v>220693</v>
          </cell>
          <cell r="G7628">
            <v>101723</v>
          </cell>
          <cell r="H7628">
            <v>3410</v>
          </cell>
        </row>
        <row r="7629">
          <cell r="B7629" t="str">
            <v>BB.31704</v>
          </cell>
          <cell r="C7629" t="str">
            <v>Gia coâng vaø laép ñaët coân, cuùt thoâng gioù hoäp gheùp mí daùn keo noái baèng phöông phaùp maët bích, chu vi coân, cuùt 2,0m</v>
          </cell>
          <cell r="D7629" t="str">
            <v>caùi</v>
          </cell>
          <cell r="E7629">
            <v>1</v>
          </cell>
          <cell r="F7629">
            <v>317409</v>
          </cell>
          <cell r="G7629">
            <v>150783</v>
          </cell>
          <cell r="H7629">
            <v>5456</v>
          </cell>
        </row>
        <row r="7630">
          <cell r="B7630" t="str">
            <v>BB.31705</v>
          </cell>
          <cell r="C7630" t="str">
            <v>Gia coâng vaø laép ñaët coân, cuùt thoâng gioù hoäp gheùp mí daùn keo noái baèng phöông phaùp maët bích, chu vi coân, cuùt 2,4m</v>
          </cell>
          <cell r="D7630" t="str">
            <v>caùi</v>
          </cell>
          <cell r="E7630">
            <v>1</v>
          </cell>
          <cell r="F7630">
            <v>432407</v>
          </cell>
          <cell r="G7630">
            <v>210197</v>
          </cell>
          <cell r="H7630">
            <v>7503</v>
          </cell>
        </row>
        <row r="7631">
          <cell r="B7631" t="str">
            <v>BB.31706</v>
          </cell>
          <cell r="C7631" t="str">
            <v>Gia coâng vaø laép ñaët coân, cuùt thoâng gioù hoäp gheùp mí daùn keo noái baèng phöông phaùp maët bích, chu vi coân, cuùt 2,8m</v>
          </cell>
          <cell r="D7631" t="str">
            <v>caùi</v>
          </cell>
          <cell r="E7631">
            <v>1</v>
          </cell>
          <cell r="F7631">
            <v>564300</v>
          </cell>
          <cell r="G7631">
            <v>279062</v>
          </cell>
          <cell r="H7631">
            <v>10231</v>
          </cell>
        </row>
        <row r="7632">
          <cell r="B7632" t="str">
            <v>BB.31707</v>
          </cell>
          <cell r="C7632" t="str">
            <v>Gia coâng vaø laép ñaët coân, cuùt thoâng gioù hoäp gheùp mí daùn keo noái baèng phöông phaùp maët bích, chu vi coân, cuùt 3,2m</v>
          </cell>
          <cell r="D7632" t="str">
            <v>caùi</v>
          </cell>
          <cell r="E7632">
            <v>1</v>
          </cell>
          <cell r="F7632">
            <v>723377</v>
          </cell>
          <cell r="G7632">
            <v>357379</v>
          </cell>
          <cell r="H7632">
            <v>12959</v>
          </cell>
        </row>
        <row r="7633">
          <cell r="B7633" t="str">
            <v>BB.31708</v>
          </cell>
          <cell r="C7633" t="str">
            <v>Gia coâng vaø laép ñaët coân, cuùt thoâng gioù hoäp gheùp mí daùn keo noái baèng phöông phaùp maët bích, chu vi coân, cuùt 3,6m</v>
          </cell>
          <cell r="D7633" t="str">
            <v>caùi</v>
          </cell>
          <cell r="E7633">
            <v>1</v>
          </cell>
          <cell r="F7633">
            <v>889753</v>
          </cell>
          <cell r="G7633">
            <v>444699</v>
          </cell>
          <cell r="H7633">
            <v>16369</v>
          </cell>
        </row>
        <row r="7634">
          <cell r="B7634" t="str">
            <v>BB.31709</v>
          </cell>
          <cell r="C7634" t="str">
            <v>Gia coâng vaø laép ñaët coân, cuùt thoâng gioù hoäp gheùp mí daùn keo noái baèng phöông phaùp maët bích, chu vi coân, cuùt 4,0m</v>
          </cell>
          <cell r="D7634" t="str">
            <v>caùi</v>
          </cell>
          <cell r="E7634">
            <v>1</v>
          </cell>
          <cell r="F7634">
            <v>1074410</v>
          </cell>
          <cell r="G7634">
            <v>542821</v>
          </cell>
          <cell r="H7634">
            <v>20164</v>
          </cell>
        </row>
        <row r="7635">
          <cell r="B7635" t="str">
            <v>BB.31710</v>
          </cell>
          <cell r="C7635" t="str">
            <v>Gia coâng vaø laép ñaët coân, cuùt thoâng gioù hoäp gheùp mí daùn keo noái baèng phöông phaùp maët bích, chu vi coân, cuùt 4,4m</v>
          </cell>
          <cell r="D7635" t="str">
            <v>caùi</v>
          </cell>
          <cell r="E7635">
            <v>1</v>
          </cell>
          <cell r="F7635">
            <v>1275970</v>
          </cell>
          <cell r="G7635">
            <v>649944</v>
          </cell>
          <cell r="H7635">
            <v>24335</v>
          </cell>
        </row>
        <row r="7636">
          <cell r="B7636" t="str">
            <v>BB.31711</v>
          </cell>
          <cell r="C7636" t="str">
            <v>Gia coâng vaø laép ñaët coân, cuùt thoâng gioù hoäp gheùp mí daùn keo noái baèng phöông phaùp maët bích, chu vi coân, cuùt 4,8m</v>
          </cell>
          <cell r="D7636" t="str">
            <v>caùi</v>
          </cell>
          <cell r="E7636">
            <v>1</v>
          </cell>
          <cell r="F7636">
            <v>1494420</v>
          </cell>
          <cell r="G7636">
            <v>689553</v>
          </cell>
          <cell r="H7636">
            <v>27964</v>
          </cell>
        </row>
        <row r="7637">
          <cell r="B7637" t="str">
            <v>BB.31712</v>
          </cell>
          <cell r="C7637" t="str">
            <v>Gia coâng vaø laép ñaët coân, cuùt thoâng gioù hoäp gheùp mí daùn keo noái baèng phöông phaùp maët bích, chu vi coân, cuùt 5,6m</v>
          </cell>
          <cell r="D7637" t="str">
            <v>caùi</v>
          </cell>
          <cell r="E7637">
            <v>1</v>
          </cell>
          <cell r="F7637">
            <v>1984770</v>
          </cell>
          <cell r="G7637">
            <v>740865</v>
          </cell>
          <cell r="H7637">
            <v>37513</v>
          </cell>
        </row>
        <row r="7638">
          <cell r="B7638" t="str">
            <v>BB.31713</v>
          </cell>
          <cell r="C7638" t="str">
            <v>Gia coâng vaø laép ñaët coân, cuùt thoâng gioù hoäp gheùp mí daùn keo noái baèng phöông phaùp maët bích, chu vi coân, cuùt 6,4m</v>
          </cell>
          <cell r="D7638" t="str">
            <v>caùi</v>
          </cell>
          <cell r="E7638">
            <v>1</v>
          </cell>
          <cell r="F7638">
            <v>2544790</v>
          </cell>
          <cell r="G7638">
            <v>1063590</v>
          </cell>
          <cell r="H7638">
            <v>50062</v>
          </cell>
        </row>
        <row r="7639">
          <cell r="B7639" t="str">
            <v>BB.31714</v>
          </cell>
          <cell r="C7639" t="str">
            <v>Gia coâng vaø laép ñaët coân, cuùt thoâng gioù hoäp gheùp mí daùn keo noái baèng phöông phaùp maët bích, chu vi coân, cuùt 7,2m</v>
          </cell>
          <cell r="D7639" t="str">
            <v>caùi</v>
          </cell>
          <cell r="E7639">
            <v>1</v>
          </cell>
          <cell r="F7639">
            <v>3176810</v>
          </cell>
          <cell r="G7639">
            <v>1335000</v>
          </cell>
          <cell r="H7639">
            <v>62577</v>
          </cell>
        </row>
        <row r="7640">
          <cell r="B7640" t="str">
            <v>BB.31715</v>
          </cell>
          <cell r="C7640" t="str">
            <v>Gia coâng vaø laép ñaët coân, cuùt thoâng gioù hoäp gheùp mí daùn keo noái baèng phöông phaùp maët bích, chu vi coân, cuùt 8,0m</v>
          </cell>
          <cell r="D7640" t="str">
            <v>caùi</v>
          </cell>
          <cell r="E7640">
            <v>1</v>
          </cell>
          <cell r="F7640">
            <v>3879180</v>
          </cell>
          <cell r="G7640">
            <v>1637010</v>
          </cell>
          <cell r="H7640">
            <v>75026</v>
          </cell>
        </row>
        <row r="7641">
          <cell r="B7641" t="str">
            <v>BB.31801</v>
          </cell>
          <cell r="C7641" t="str">
            <v>Gia coâng vaø laép ñaët teâ thoâng gioù hoäp gheùp mí daùn keo noái baèng phöông phaùp maët bích, chu vi teâ 0,8-0,57-0,8m</v>
          </cell>
          <cell r="D7641" t="str">
            <v>caùi</v>
          </cell>
          <cell r="E7641">
            <v>1</v>
          </cell>
          <cell r="F7641">
            <v>108613</v>
          </cell>
          <cell r="G7641">
            <v>25656</v>
          </cell>
          <cell r="H7641">
            <v>2140</v>
          </cell>
        </row>
        <row r="7642">
          <cell r="B7642" t="str">
            <v>BB.31802</v>
          </cell>
          <cell r="C7642" t="str">
            <v>Gia coâng vaø laép ñaët teâ thoâng gioù hoäp gheùp mí daùn keo noái baèng phöông phaùp maët bích, chu vi teâ 1,2-0,69-1,2m</v>
          </cell>
          <cell r="D7642" t="str">
            <v>caùi</v>
          </cell>
          <cell r="E7642">
            <v>1</v>
          </cell>
          <cell r="F7642">
            <v>183051</v>
          </cell>
          <cell r="G7642">
            <v>42309</v>
          </cell>
          <cell r="H7642">
            <v>3683</v>
          </cell>
        </row>
        <row r="7643">
          <cell r="B7643" t="str">
            <v>BB.31803</v>
          </cell>
          <cell r="C7643" t="str">
            <v>Gia coâng vaø laép ñaët teâ thoâng gioù hoäp gheùp mí daùn keo noái baèng phöông phaùp maët bích, chu vi teâ 1,2-1,1-1,2m</v>
          </cell>
          <cell r="D7643" t="str">
            <v>caùi</v>
          </cell>
          <cell r="E7643">
            <v>1</v>
          </cell>
          <cell r="F7643">
            <v>231238</v>
          </cell>
          <cell r="G7643">
            <v>69765</v>
          </cell>
          <cell r="H7643">
            <v>6275</v>
          </cell>
        </row>
        <row r="7644">
          <cell r="B7644" t="str">
            <v>BB.31804</v>
          </cell>
          <cell r="C7644" t="str">
            <v>Gia coâng vaø laép ñaët teâ thoâng gioù hoäp gheùp mí daùn keo noái baèng phöông phaùp maët bích, chu vi teâ 1,6-0,8-1,6m</v>
          </cell>
          <cell r="D7644" t="str">
            <v>caùi</v>
          </cell>
          <cell r="E7644">
            <v>1</v>
          </cell>
          <cell r="F7644">
            <v>280058</v>
          </cell>
          <cell r="G7644">
            <v>62114</v>
          </cell>
          <cell r="H7644">
            <v>5593</v>
          </cell>
        </row>
        <row r="7645">
          <cell r="B7645" t="str">
            <v>BB.31805</v>
          </cell>
          <cell r="C7645" t="str">
            <v>Gia coâng vaø laép ñaët teâ thoâng gioù hoäp gheùp mí daùn keo noái baèng phöông phaùp maët bích, chu vi teâ 1,6-1,13-1,6m</v>
          </cell>
          <cell r="D7645" t="str">
            <v>caùi</v>
          </cell>
          <cell r="E7645">
            <v>1</v>
          </cell>
          <cell r="F7645">
            <v>320854</v>
          </cell>
          <cell r="G7645">
            <v>84619</v>
          </cell>
          <cell r="H7645">
            <v>7912</v>
          </cell>
        </row>
        <row r="7646">
          <cell r="B7646" t="str">
            <v>BB.31806</v>
          </cell>
          <cell r="C7646" t="str">
            <v>Gia coâng vaø laép ñaët teâ thoâng gioù hoäp gheùp mí daùn keo noái baèng phöông phaùp maët bích, chu vi teâ 2,0-1,26-2,0m</v>
          </cell>
          <cell r="D7646" t="str">
            <v>caùi</v>
          </cell>
          <cell r="E7646">
            <v>1</v>
          </cell>
          <cell r="F7646">
            <v>449726</v>
          </cell>
          <cell r="G7646">
            <v>112525</v>
          </cell>
          <cell r="H7646">
            <v>10734</v>
          </cell>
        </row>
        <row r="7647">
          <cell r="B7647" t="str">
            <v>BB.31807</v>
          </cell>
          <cell r="C7647" t="str">
            <v>Gia coâng vaø laép ñaët teâ thoâng gioù hoäp gheùp mí daùn keo noái baèng phöông phaùp maët bích, chu vi teâ 2,0-1,79-2,0m</v>
          </cell>
          <cell r="D7647" t="str">
            <v>caùi</v>
          </cell>
          <cell r="E7647">
            <v>1</v>
          </cell>
          <cell r="F7647">
            <v>552166</v>
          </cell>
          <cell r="G7647">
            <v>171038</v>
          </cell>
          <cell r="H7647">
            <v>16506</v>
          </cell>
        </row>
        <row r="7648">
          <cell r="B7648" t="str">
            <v>BB.31808</v>
          </cell>
          <cell r="C7648" t="str">
            <v>Gia coâng vaø laép ñaët teâ thoâng gioù hoäp gheùp mí daùn keo noái baèng phöông phaùp maët bích, chu vi teâ 2,4-1,83-2,4m</v>
          </cell>
          <cell r="D7648" t="str">
            <v>caùi</v>
          </cell>
          <cell r="E7648">
            <v>1</v>
          </cell>
          <cell r="F7648">
            <v>688797</v>
          </cell>
          <cell r="G7648">
            <v>195793</v>
          </cell>
          <cell r="H7648">
            <v>19055</v>
          </cell>
        </row>
        <row r="7649">
          <cell r="B7649" t="str">
            <v>BB.31809</v>
          </cell>
          <cell r="C7649" t="str">
            <v>Gia coâng vaø laép ñaët teâ thoâng gioù hoäp gheùp mí daùn keo noái baèng phöông phaùp maët bích, chu vi teâ 2,4-2,3-2,4m</v>
          </cell>
          <cell r="D7649" t="str">
            <v>caùi</v>
          </cell>
          <cell r="E7649">
            <v>1</v>
          </cell>
          <cell r="F7649">
            <v>817250</v>
          </cell>
          <cell r="G7649">
            <v>269160</v>
          </cell>
          <cell r="H7649">
            <v>26055</v>
          </cell>
        </row>
        <row r="7650">
          <cell r="B7650" t="str">
            <v>BB.31810</v>
          </cell>
          <cell r="C7650" t="str">
            <v>Gia coâng vaø laép ñaët teâ thoâng gioù hoäp gheùp mí daùn keo noái baèng phöông phaùp maët bích, chu vi teâ 2,8-2,12-2,8m</v>
          </cell>
          <cell r="D7650" t="str">
            <v>caùi</v>
          </cell>
          <cell r="E7650">
            <v>1</v>
          </cell>
          <cell r="F7650">
            <v>911083</v>
          </cell>
          <cell r="G7650">
            <v>257907</v>
          </cell>
          <cell r="H7650">
            <v>25467</v>
          </cell>
        </row>
        <row r="7651">
          <cell r="B7651" t="str">
            <v>BB.31811</v>
          </cell>
          <cell r="C7651" t="str">
            <v>Gia coâng vaø laép ñaët teâ thoâng gioù hoäp gheùp mí daùn keo noái baèng phöông phaùp maët bích, chu vi teâ 2,8-2,48-2,8m</v>
          </cell>
          <cell r="D7651" t="str">
            <v>caùi</v>
          </cell>
          <cell r="E7651">
            <v>1</v>
          </cell>
          <cell r="F7651">
            <v>1027810</v>
          </cell>
          <cell r="G7651">
            <v>320471</v>
          </cell>
          <cell r="H7651">
            <v>31511</v>
          </cell>
        </row>
        <row r="7652">
          <cell r="B7652" t="str">
            <v>BB.31812</v>
          </cell>
          <cell r="C7652" t="str">
            <v>Gia coâng vaø laép ñaët teâ thoâng gioù hoäp gheùp mí daùn keo noái baèng phöông phaùp maët bích, chu vi teâ 3,2-2,53-3,2m</v>
          </cell>
          <cell r="D7652" t="str">
            <v>caùi</v>
          </cell>
          <cell r="E7652">
            <v>1</v>
          </cell>
          <cell r="F7652">
            <v>1215090</v>
          </cell>
          <cell r="G7652">
            <v>352428</v>
          </cell>
          <cell r="H7652">
            <v>35058</v>
          </cell>
        </row>
        <row r="7653">
          <cell r="B7653" t="str">
            <v>BB.31813</v>
          </cell>
          <cell r="C7653" t="str">
            <v>Gia coâng vaø laép ñaët teâ thoâng gioù hoäp gheùp mí daùn keo noái baèng phöông phaùp maët bích, chu vi teâ 3,2-3,0-3,2m</v>
          </cell>
          <cell r="D7653" t="str">
            <v>caùi</v>
          </cell>
          <cell r="E7653">
            <v>1</v>
          </cell>
          <cell r="F7653">
            <v>1382700</v>
          </cell>
          <cell r="G7653">
            <v>449650</v>
          </cell>
          <cell r="H7653">
            <v>44428</v>
          </cell>
        </row>
        <row r="7654">
          <cell r="B7654" t="str">
            <v>BB.31814</v>
          </cell>
          <cell r="C7654" t="str">
            <v>Gia coâng vaø laép ñaët teâ thoâng gioù hoäp gheùp mí daùn keo noái baèng phöông phaùp maët bích, chu vi teâ 3,6-2,94-3,6m</v>
          </cell>
          <cell r="D7654" t="str">
            <v>caùi</v>
          </cell>
          <cell r="E7654">
            <v>1</v>
          </cell>
          <cell r="F7654">
            <v>1551060</v>
          </cell>
          <cell r="G7654">
            <v>461352</v>
          </cell>
          <cell r="H7654">
            <v>46201</v>
          </cell>
        </row>
        <row r="7655">
          <cell r="B7655" t="str">
            <v>BB.31815</v>
          </cell>
          <cell r="C7655" t="str">
            <v>Gia coâng vaø laép ñaët teâ thoâng gioù hoäp gheùp mí daùn keo noái baèng phöông phaùp maët bích, chu vi teâ 3,6-3,29-3,6m</v>
          </cell>
          <cell r="D7655" t="str">
            <v>caùi</v>
          </cell>
          <cell r="E7655">
            <v>1</v>
          </cell>
          <cell r="F7655">
            <v>1691790</v>
          </cell>
          <cell r="G7655">
            <v>544621</v>
          </cell>
          <cell r="H7655">
            <v>54019</v>
          </cell>
        </row>
        <row r="7656">
          <cell r="B7656" t="str">
            <v>BB.31816</v>
          </cell>
          <cell r="C7656" t="str">
            <v>Gia coâng vaø laép ñaët teâ thoâng gioù hoäp gheùp mí daùn keo noái baèng phöông phaùp maët bích, chu vi teâ 4,0-3,35-4,0m</v>
          </cell>
          <cell r="D7656" t="str">
            <v>caùi</v>
          </cell>
          <cell r="E7656">
            <v>1</v>
          </cell>
          <cell r="F7656">
            <v>1938380</v>
          </cell>
          <cell r="G7656">
            <v>584230</v>
          </cell>
          <cell r="H7656">
            <v>58793</v>
          </cell>
        </row>
        <row r="7657">
          <cell r="B7657" t="str">
            <v>BB.31817</v>
          </cell>
          <cell r="C7657" t="str">
            <v>Gia coâng vaø laép ñaët teâ thoâng gioù hoäp gheùp mí daùn keo noái baèng phöông phaùp maët bích, chu vi teâ 4,0-3,79-4,0m</v>
          </cell>
          <cell r="D7657" t="str">
            <v>caùi</v>
          </cell>
          <cell r="E7657">
            <v>1</v>
          </cell>
          <cell r="F7657">
            <v>2150970</v>
          </cell>
          <cell r="G7657">
            <v>708007</v>
          </cell>
          <cell r="H7657">
            <v>70525</v>
          </cell>
        </row>
        <row r="7658">
          <cell r="B7658" t="str">
            <v>BB.31818</v>
          </cell>
          <cell r="C7658" t="str">
            <v>Gia coâng vaø laép ñaët teâ thoâng gioù hoäp gheùp mí daùn keo noái baèng phöông phaùp maët bích, chu vi teâ 4,4-3,51-4,4m</v>
          </cell>
          <cell r="D7658" t="str">
            <v>caùi</v>
          </cell>
          <cell r="E7658">
            <v>1</v>
          </cell>
          <cell r="F7658">
            <v>2245020</v>
          </cell>
          <cell r="G7658">
            <v>656246</v>
          </cell>
          <cell r="H7658">
            <v>66569</v>
          </cell>
        </row>
        <row r="7659">
          <cell r="B7659" t="str">
            <v>BB.31819</v>
          </cell>
          <cell r="C7659" t="str">
            <v>Gia coâng vaø laép ñaët teâ thoâng gioù hoäp gheùp mí daùn keo noái baèng phöông phaùp maët bích, chu vi teâ 4,4-3,98-4,4m</v>
          </cell>
          <cell r="D7659" t="str">
            <v>caùi</v>
          </cell>
          <cell r="E7659">
            <v>1</v>
          </cell>
          <cell r="F7659">
            <v>2477530</v>
          </cell>
          <cell r="G7659">
            <v>789475</v>
          </cell>
          <cell r="H7659">
            <v>79349</v>
          </cell>
        </row>
        <row r="7660">
          <cell r="B7660" t="str">
            <v>BB.31820</v>
          </cell>
          <cell r="C7660" t="str">
            <v>Gia coâng vaø laép ñaët teâ thoâng gioù hoäp gheùp mí daùn keo noái baèng phöông phaùp maët bích, chu vi teâ 4,8-3,92-4,8m</v>
          </cell>
          <cell r="D7660" t="str">
            <v>caùi</v>
          </cell>
          <cell r="E7660">
            <v>1</v>
          </cell>
          <cell r="F7660">
            <v>2700610</v>
          </cell>
          <cell r="G7660">
            <v>802528</v>
          </cell>
          <cell r="H7660">
            <v>81574</v>
          </cell>
        </row>
        <row r="7661">
          <cell r="B7661" t="str">
            <v>BB.31821</v>
          </cell>
          <cell r="C7661" t="str">
            <v>Gia coâng vaø laép ñaët teâ thoâng gioù hoäp gheùp mí daùn keo noái baèng phöông phaùp maët bích, chu vi teâ 4,8-4,38-4,8m</v>
          </cell>
          <cell r="D7661" t="str">
            <v>caùi</v>
          </cell>
          <cell r="E7661">
            <v>1</v>
          </cell>
          <cell r="F7661">
            <v>2953990</v>
          </cell>
          <cell r="G7661">
            <v>948361</v>
          </cell>
          <cell r="H7661">
            <v>95582</v>
          </cell>
        </row>
        <row r="7662">
          <cell r="B7662" t="str">
            <v>BB.31822</v>
          </cell>
          <cell r="C7662" t="str">
            <v>Gia coâng vaø laép ñaët teâ thoâng gioù hoäp gheùp mí daùn keo noái baèng phöông phaùp maët bích, chu vi teâ 5,6-4,96-5,6m</v>
          </cell>
          <cell r="D7662" t="str">
            <v>caùi</v>
          </cell>
          <cell r="E7662">
            <v>1</v>
          </cell>
          <cell r="F7662">
            <v>3880330</v>
          </cell>
          <cell r="G7662">
            <v>1100500</v>
          </cell>
          <cell r="H7662">
            <v>124271</v>
          </cell>
        </row>
        <row r="7663">
          <cell r="B7663" t="str">
            <v>BB.31823</v>
          </cell>
          <cell r="C7663" t="str">
            <v>Gia coâng vaø laép ñaët teâ thoâng gioù hoäp gheùp mí daùn keo noái baèng phöông phaùp maët bích, chu vi teâ 6,4-5,77-6,4m</v>
          </cell>
          <cell r="D7663" t="str">
            <v>caùi</v>
          </cell>
          <cell r="E7663">
            <v>1</v>
          </cell>
          <cell r="F7663">
            <v>5102220</v>
          </cell>
          <cell r="G7663">
            <v>1303040</v>
          </cell>
          <cell r="H7663">
            <v>165970</v>
          </cell>
        </row>
        <row r="7664">
          <cell r="B7664" t="str">
            <v>BB.31824</v>
          </cell>
          <cell r="C7664" t="str">
            <v>Gia coâng vaø laép ñaët teâ thoâng gioù hoäp gheùp mí daùn keo noái baèng phöông phaùp maët bích, chu vi teâ 7,2-6,79-7,2m</v>
          </cell>
          <cell r="D7664" t="str">
            <v>caùi</v>
          </cell>
          <cell r="E7664">
            <v>1</v>
          </cell>
          <cell r="F7664">
            <v>6682300</v>
          </cell>
          <cell r="G7664">
            <v>1763940</v>
          </cell>
          <cell r="H7664">
            <v>224260</v>
          </cell>
        </row>
        <row r="7665">
          <cell r="B7665" t="str">
            <v>BB.31825</v>
          </cell>
          <cell r="C7665" t="str">
            <v>Gia coâng vaø laép ñaët teâ thoâng gioù hoäp gheùp mí daùn keo noái baèng phöông phaùp maët bích, chu vi teâ 8,0-7,59-8,0m</v>
          </cell>
          <cell r="D7665" t="str">
            <v>caùi</v>
          </cell>
          <cell r="E7665">
            <v>1</v>
          </cell>
          <cell r="F7665">
            <v>8262120</v>
          </cell>
          <cell r="G7665">
            <v>2191990</v>
          </cell>
          <cell r="H7665">
            <v>279191</v>
          </cell>
        </row>
        <row r="7666">
          <cell r="B7666" t="str">
            <v>BB.31901</v>
          </cell>
          <cell r="C7666" t="str">
            <v>Gia coâng vaø laép ñaët teâ thoâng gioù troøn gheùp mí daùn keo noái baèng phöông phaùp maët bích, Þteâ 109mm</v>
          </cell>
          <cell r="D7666" t="str">
            <v>caùi</v>
          </cell>
          <cell r="E7666">
            <v>1</v>
          </cell>
          <cell r="F7666">
            <v>39543</v>
          </cell>
          <cell r="G7666">
            <v>13503</v>
          </cell>
          <cell r="H7666">
            <v>682</v>
          </cell>
        </row>
        <row r="7667">
          <cell r="B7667" t="str">
            <v>BB.31902</v>
          </cell>
          <cell r="C7667" t="str">
            <v>Gia coâng vaø laép ñaët teâ thoâng gioù troøn gheùp mí daùn keo noái baèng phöông phaùp maët bích, Þteâ 137mm</v>
          </cell>
          <cell r="D7667" t="str">
            <v>caùi</v>
          </cell>
          <cell r="E7667">
            <v>1</v>
          </cell>
          <cell r="F7667">
            <v>54560</v>
          </cell>
          <cell r="G7667">
            <v>20705</v>
          </cell>
          <cell r="H7667">
            <v>682</v>
          </cell>
        </row>
        <row r="7668">
          <cell r="B7668" t="str">
            <v>BB.31903</v>
          </cell>
          <cell r="C7668" t="str">
            <v>Gia coâng vaø laép ñaët teâ thoâng gioù troøn gheùp mí daùn keo noái baèng phöông phaùp maët bích, Þteâ 164mm</v>
          </cell>
          <cell r="D7668" t="str">
            <v>caùi</v>
          </cell>
          <cell r="E7668">
            <v>1</v>
          </cell>
          <cell r="F7668">
            <v>69348</v>
          </cell>
          <cell r="G7668">
            <v>28356</v>
          </cell>
          <cell r="H7668">
            <v>1364</v>
          </cell>
        </row>
        <row r="7669">
          <cell r="B7669" t="str">
            <v>BB.31904</v>
          </cell>
          <cell r="C7669" t="str">
            <v>Gia coâng vaø laép ñaët teâ thoâng gioù troøn gheùp mí daùn keo noái baèng phöông phaùp maët bích, Þteâ 191mm</v>
          </cell>
          <cell r="D7669" t="str">
            <v>caùi</v>
          </cell>
          <cell r="E7669">
            <v>1</v>
          </cell>
          <cell r="F7669">
            <v>87832</v>
          </cell>
          <cell r="G7669">
            <v>37358</v>
          </cell>
          <cell r="H7669">
            <v>1364</v>
          </cell>
        </row>
        <row r="7670">
          <cell r="B7670" t="str">
            <v>BB.31905</v>
          </cell>
          <cell r="C7670" t="str">
            <v>Gia coâng vaø laép ñaët teâ thoâng gioù troøn gheùp mí daùn keo noái baèng phöông phaùp maët bích, Þteâ 219mm</v>
          </cell>
          <cell r="D7670" t="str">
            <v>caùi</v>
          </cell>
          <cell r="E7670">
            <v>1</v>
          </cell>
          <cell r="F7670">
            <v>110705</v>
          </cell>
          <cell r="G7670">
            <v>48161</v>
          </cell>
          <cell r="H7670">
            <v>2046</v>
          </cell>
        </row>
        <row r="7671">
          <cell r="B7671" t="str">
            <v>BB.31906</v>
          </cell>
          <cell r="C7671" t="str">
            <v>Gia coâng vaø laép ñaët teâ thoâng gioù troøn gheùp mí daùn keo noái baèng phöông phaùp maët bích, Þteâ 246mm</v>
          </cell>
          <cell r="D7671" t="str">
            <v>caùi</v>
          </cell>
          <cell r="E7671">
            <v>1</v>
          </cell>
          <cell r="F7671">
            <v>134042</v>
          </cell>
          <cell r="G7671">
            <v>60313</v>
          </cell>
          <cell r="H7671">
            <v>2728</v>
          </cell>
        </row>
        <row r="7672">
          <cell r="B7672" t="str">
            <v>BB.31907</v>
          </cell>
          <cell r="C7672" t="str">
            <v>Gia coâng vaø laép ñaët teâ thoâng gioù troøn gheùp mí daùn keo noái baèng phöông phaùp maët bích, Þteâ 273mm</v>
          </cell>
          <cell r="D7672" t="str">
            <v>caùi</v>
          </cell>
          <cell r="E7672">
            <v>1</v>
          </cell>
          <cell r="F7672">
            <v>160381</v>
          </cell>
          <cell r="G7672">
            <v>72916</v>
          </cell>
          <cell r="H7672">
            <v>2728</v>
          </cell>
        </row>
        <row r="7673">
          <cell r="B7673" t="str">
            <v>BB.31908</v>
          </cell>
          <cell r="C7673" t="str">
            <v>Gia coâng vaø laép ñaët teâ thoâng gioù troøn gheùp mí daùn keo noái baèng phöông phaùp maët bích, Þteâ 301mm</v>
          </cell>
          <cell r="D7673" t="str">
            <v>caùi</v>
          </cell>
          <cell r="E7673">
            <v>1</v>
          </cell>
          <cell r="F7673">
            <v>188570</v>
          </cell>
          <cell r="G7673">
            <v>88220</v>
          </cell>
          <cell r="H7673">
            <v>3410</v>
          </cell>
        </row>
        <row r="7674">
          <cell r="B7674" t="str">
            <v>BB.31909</v>
          </cell>
          <cell r="C7674" t="str">
            <v>Gia coâng vaø laép ñaët teâ thoâng gioù troøn gheùp mí daùn keo noái baèng phöông phaùp maët bích, Þteâ 328mm</v>
          </cell>
          <cell r="D7674" t="str">
            <v>caùi</v>
          </cell>
          <cell r="E7674">
            <v>1</v>
          </cell>
          <cell r="F7674">
            <v>221176</v>
          </cell>
          <cell r="G7674">
            <v>103523</v>
          </cell>
          <cell r="H7674">
            <v>4092</v>
          </cell>
        </row>
        <row r="7675">
          <cell r="B7675" t="str">
            <v>BB.31910</v>
          </cell>
          <cell r="C7675" t="str">
            <v>Gia coâng vaø laép ñaët teâ thoâng gioù troøn gheùp mí daùn keo noái baèng phöông phaùp maët bích, Þteâ 383mm</v>
          </cell>
          <cell r="D7675" t="str">
            <v>caùi</v>
          </cell>
          <cell r="E7675">
            <v>1</v>
          </cell>
          <cell r="F7675">
            <v>292600</v>
          </cell>
          <cell r="G7675">
            <v>139531</v>
          </cell>
          <cell r="H7675">
            <v>5456</v>
          </cell>
        </row>
        <row r="7676">
          <cell r="B7676" t="str">
            <v>BB.31911</v>
          </cell>
          <cell r="C7676" t="str">
            <v>Gia coâng vaø laép ñaët teâ thoâng gioù troøn gheùp mí daùn keo noái baèng phöông phaùp maët bích, Þteâ 3437mm</v>
          </cell>
          <cell r="D7676" t="str">
            <v>caùi</v>
          </cell>
          <cell r="E7676">
            <v>1</v>
          </cell>
          <cell r="F7676">
            <v>369139</v>
          </cell>
          <cell r="G7676">
            <v>179590</v>
          </cell>
          <cell r="H7676">
            <v>7503</v>
          </cell>
        </row>
        <row r="7677">
          <cell r="B7677" t="str">
            <v>BB.31912</v>
          </cell>
          <cell r="C7677" t="str">
            <v>Gia coâng vaø laép ñaët teâ thoâng gioù troøn gheùp mí daùn keo noái baèng phöông phaùp maët bích, Þteâ 492mm</v>
          </cell>
          <cell r="D7677" t="str">
            <v>caùi</v>
          </cell>
          <cell r="E7677">
            <v>1</v>
          </cell>
          <cell r="F7677">
            <v>460924</v>
          </cell>
          <cell r="G7677">
            <v>225950</v>
          </cell>
          <cell r="H7677">
            <v>9549</v>
          </cell>
        </row>
        <row r="7678">
          <cell r="B7678" t="str">
            <v>BB.32101</v>
          </cell>
          <cell r="C7678" t="str">
            <v>Gia coâng vaø laép ñaët thanh taêng cöôøng</v>
          </cell>
          <cell r="D7678" t="str">
            <v>taán</v>
          </cell>
          <cell r="E7678">
            <v>1</v>
          </cell>
          <cell r="F7678">
            <v>8185900</v>
          </cell>
          <cell r="G7678">
            <v>2408500</v>
          </cell>
          <cell r="H7678">
            <v>52312</v>
          </cell>
        </row>
        <row r="7679">
          <cell r="B7679" t="str">
            <v>BB.32201</v>
          </cell>
          <cell r="C7679" t="str">
            <v>Gia coâng vaø laép ñaët ñieàu hoaø khoâng khí</v>
          </cell>
          <cell r="D7679" t="str">
            <v>taán</v>
          </cell>
          <cell r="E7679">
            <v>1</v>
          </cell>
          <cell r="F7679">
            <v>8202540</v>
          </cell>
          <cell r="G7679">
            <v>2735220</v>
          </cell>
          <cell r="H7679">
            <v>261560</v>
          </cell>
        </row>
        <row r="7680">
          <cell r="B7680" t="str">
            <v>BB.32301</v>
          </cell>
          <cell r="C7680" t="str">
            <v>Laép ñaët cöûa löôùi kích thöôùc 250x200mm</v>
          </cell>
          <cell r="D7680" t="str">
            <v>caùi</v>
          </cell>
          <cell r="E7680">
            <v>1</v>
          </cell>
          <cell r="F7680">
            <v>8000</v>
          </cell>
          <cell r="G7680">
            <v>8377</v>
          </cell>
          <cell r="H7680">
            <v>439</v>
          </cell>
        </row>
        <row r="7681">
          <cell r="B7681" t="str">
            <v>BB.32302</v>
          </cell>
          <cell r="C7681" t="str">
            <v>Laép ñaët cöûa löôùi kích thöôùc 50x300mm</v>
          </cell>
          <cell r="D7681" t="str">
            <v>caùi</v>
          </cell>
          <cell r="E7681">
            <v>1</v>
          </cell>
          <cell r="F7681">
            <v>20000</v>
          </cell>
          <cell r="G7681">
            <v>14660</v>
          </cell>
          <cell r="H7681">
            <v>790</v>
          </cell>
        </row>
        <row r="7682">
          <cell r="B7682" t="str">
            <v>BB.32303</v>
          </cell>
          <cell r="C7682" t="str">
            <v>Laép ñaët cöûa löôùi kích thöôùc 500x400mm</v>
          </cell>
          <cell r="D7682" t="str">
            <v>caùi</v>
          </cell>
          <cell r="E7682">
            <v>1</v>
          </cell>
          <cell r="F7682">
            <v>26000</v>
          </cell>
          <cell r="G7682">
            <v>17174</v>
          </cell>
          <cell r="H7682">
            <v>922</v>
          </cell>
        </row>
        <row r="7683">
          <cell r="B7683" t="str">
            <v>BB.32304</v>
          </cell>
          <cell r="C7683" t="str">
            <v>Laép ñaët cöûa löôùi kích thöôùc 500x500mm</v>
          </cell>
          <cell r="D7683" t="str">
            <v>caùi</v>
          </cell>
          <cell r="E7683">
            <v>1</v>
          </cell>
          <cell r="F7683">
            <v>32000</v>
          </cell>
          <cell r="G7683">
            <v>19687</v>
          </cell>
          <cell r="H7683">
            <v>1098</v>
          </cell>
        </row>
        <row r="7684">
          <cell r="B7684" t="str">
            <v>BB.32305</v>
          </cell>
          <cell r="C7684" t="str">
            <v>Laép ñaët cöûa löôùi kích thöôùc 600x600mm</v>
          </cell>
          <cell r="D7684" t="str">
            <v>caùi</v>
          </cell>
          <cell r="E7684">
            <v>1</v>
          </cell>
          <cell r="F7684">
            <v>44000</v>
          </cell>
          <cell r="G7684">
            <v>24305</v>
          </cell>
          <cell r="H7684">
            <v>1230</v>
          </cell>
        </row>
        <row r="7685">
          <cell r="B7685" t="str">
            <v>BB.32306</v>
          </cell>
          <cell r="C7685" t="str">
            <v>Laép ñaët cöûa löôùi kích thöôùc 1000x400mm</v>
          </cell>
          <cell r="D7685" t="str">
            <v>caùi</v>
          </cell>
          <cell r="E7685">
            <v>1</v>
          </cell>
          <cell r="F7685">
            <v>49000</v>
          </cell>
          <cell r="G7685">
            <v>27906</v>
          </cell>
          <cell r="H7685">
            <v>1405</v>
          </cell>
        </row>
        <row r="7686">
          <cell r="B7686" t="str">
            <v>BB.32307</v>
          </cell>
          <cell r="C7686" t="str">
            <v>Laép ñaët cöûa löôùi kích thöôùc 1000x600mm</v>
          </cell>
          <cell r="D7686" t="str">
            <v>caùi</v>
          </cell>
          <cell r="E7686">
            <v>1</v>
          </cell>
          <cell r="F7686">
            <v>71000</v>
          </cell>
          <cell r="G7686">
            <v>32857</v>
          </cell>
          <cell r="H7686">
            <v>1713</v>
          </cell>
        </row>
        <row r="7687">
          <cell r="B7687" t="str">
            <v>BB.32308</v>
          </cell>
          <cell r="C7687" t="str">
            <v>Laép ñaët cöûa löôùi kích thöôùc 1300x1200mm</v>
          </cell>
          <cell r="D7687" t="str">
            <v>caùi</v>
          </cell>
          <cell r="E7687">
            <v>1</v>
          </cell>
          <cell r="F7687">
            <v>173000</v>
          </cell>
          <cell r="G7687">
            <v>51311</v>
          </cell>
          <cell r="H7687">
            <v>2679</v>
          </cell>
        </row>
        <row r="7688">
          <cell r="B7688" t="str">
            <v>BB.32309</v>
          </cell>
          <cell r="C7688" t="str">
            <v>Laép ñaët cöûa löôùi kích thöôùc 1250x300mm</v>
          </cell>
          <cell r="D7688" t="str">
            <v>caùi</v>
          </cell>
          <cell r="E7688">
            <v>1</v>
          </cell>
          <cell r="F7688">
            <v>47500</v>
          </cell>
          <cell r="G7688">
            <v>31057</v>
          </cell>
          <cell r="H7688">
            <v>1581</v>
          </cell>
        </row>
        <row r="7689">
          <cell r="B7689" t="str">
            <v>BB.32310</v>
          </cell>
          <cell r="C7689" t="str">
            <v>Laép ñaët cöûa löôùi kích thöôùc 1500x200mm</v>
          </cell>
          <cell r="D7689" t="str">
            <v>caùi</v>
          </cell>
          <cell r="E7689">
            <v>1</v>
          </cell>
          <cell r="F7689">
            <v>41000</v>
          </cell>
          <cell r="G7689">
            <v>33758</v>
          </cell>
          <cell r="H7689">
            <v>1713</v>
          </cell>
        </row>
        <row r="7690">
          <cell r="B7690" t="str">
            <v>BB.32311</v>
          </cell>
          <cell r="C7690" t="str">
            <v>Laép ñaët cöûa löôùi kích thöôùc 1500x500mm</v>
          </cell>
          <cell r="D7690" t="str">
            <v>caùi</v>
          </cell>
          <cell r="E7690">
            <v>1</v>
          </cell>
          <cell r="F7690">
            <v>88000</v>
          </cell>
          <cell r="G7690">
            <v>40059</v>
          </cell>
          <cell r="H7690">
            <v>2020</v>
          </cell>
        </row>
        <row r="7691">
          <cell r="B7691" t="str">
            <v>BB.32312</v>
          </cell>
          <cell r="C7691" t="str">
            <v>Laép ñaët cöûa löôùi kích thöôùc 1600x1500mm</v>
          </cell>
          <cell r="D7691" t="str">
            <v>caùi</v>
          </cell>
          <cell r="E7691">
            <v>1</v>
          </cell>
          <cell r="F7691">
            <v>261000</v>
          </cell>
          <cell r="G7691">
            <v>64814</v>
          </cell>
          <cell r="H7691">
            <v>3337</v>
          </cell>
        </row>
        <row r="7692">
          <cell r="B7692" t="str">
            <v>BB.32313</v>
          </cell>
          <cell r="C7692" t="str">
            <v>Laép ñaët cöûa löôùi kích thöôùc 2000x200mm</v>
          </cell>
          <cell r="D7692" t="str">
            <v>caùi</v>
          </cell>
          <cell r="E7692">
            <v>1</v>
          </cell>
          <cell r="F7692">
            <v>55000</v>
          </cell>
          <cell r="G7692">
            <v>45010</v>
          </cell>
          <cell r="H7692">
            <v>2371</v>
          </cell>
        </row>
        <row r="7693">
          <cell r="B7693" t="str">
            <v>BB.32314</v>
          </cell>
          <cell r="C7693" t="str">
            <v>Laép ñaët cöûa löôùi kích thöôùc 3000x250mm</v>
          </cell>
          <cell r="D7693" t="str">
            <v>caùi</v>
          </cell>
          <cell r="E7693">
            <v>1</v>
          </cell>
          <cell r="F7693">
            <v>97000</v>
          </cell>
          <cell r="G7693">
            <v>66615</v>
          </cell>
          <cell r="H7693">
            <v>3469</v>
          </cell>
        </row>
        <row r="7694">
          <cell r="B7694" t="str">
            <v>BB.32401</v>
          </cell>
          <cell r="C7694" t="str">
            <v>Laép ñaët cöûa gioù ñôn kích thöôùc 150x150mm</v>
          </cell>
          <cell r="D7694" t="str">
            <v>caùi</v>
          </cell>
          <cell r="E7694">
            <v>1</v>
          </cell>
          <cell r="F7694">
            <v>25891</v>
          </cell>
          <cell r="G7694">
            <v>3770</v>
          </cell>
          <cell r="H7694">
            <v>3162</v>
          </cell>
        </row>
        <row r="7695">
          <cell r="B7695" t="str">
            <v>BB.32402</v>
          </cell>
          <cell r="C7695" t="str">
            <v>Laép ñaët cöûa gioù ñôn kích thöôùc 200x200mm</v>
          </cell>
          <cell r="D7695" t="str">
            <v>caùi</v>
          </cell>
          <cell r="E7695">
            <v>1</v>
          </cell>
          <cell r="F7695">
            <v>45170</v>
          </cell>
          <cell r="G7695">
            <v>4189</v>
          </cell>
          <cell r="H7695">
            <v>4216</v>
          </cell>
        </row>
        <row r="7696">
          <cell r="B7696" t="str">
            <v>BB.32403</v>
          </cell>
          <cell r="C7696" t="str">
            <v>Laép ñaët cöûa gioù ñôn kích thöôùc 100x200mm</v>
          </cell>
          <cell r="D7696" t="str">
            <v>caùi</v>
          </cell>
          <cell r="E7696">
            <v>1</v>
          </cell>
          <cell r="F7696">
            <v>23891</v>
          </cell>
          <cell r="G7696">
            <v>3770</v>
          </cell>
          <cell r="H7696">
            <v>3162</v>
          </cell>
        </row>
        <row r="7697">
          <cell r="B7697" t="str">
            <v>BB.32404</v>
          </cell>
          <cell r="C7697" t="str">
            <v>Laép ñaët cöûa gioù ñôn kích thöôùc 200x300mm</v>
          </cell>
          <cell r="D7697" t="str">
            <v>caùi</v>
          </cell>
          <cell r="E7697">
            <v>1</v>
          </cell>
          <cell r="F7697">
            <v>66170</v>
          </cell>
          <cell r="G7697">
            <v>4608</v>
          </cell>
          <cell r="H7697">
            <v>632</v>
          </cell>
        </row>
        <row r="7698">
          <cell r="B7698" t="str">
            <v>BB.32405</v>
          </cell>
          <cell r="C7698" t="str">
            <v>Laép ñaët cöûa gioù ñôn kích thöôùc 200x400mm</v>
          </cell>
          <cell r="D7698" t="str">
            <v>caùi</v>
          </cell>
          <cell r="E7698">
            <v>1</v>
          </cell>
          <cell r="F7698">
            <v>87710</v>
          </cell>
          <cell r="G7698">
            <v>6283</v>
          </cell>
          <cell r="H7698">
            <v>790</v>
          </cell>
        </row>
        <row r="7699">
          <cell r="B7699" t="str">
            <v>BB.32406</v>
          </cell>
          <cell r="C7699" t="str">
            <v>Laép ñaët cöûa gioù ñôn kích thöôùc 200x600mm</v>
          </cell>
          <cell r="D7699" t="str">
            <v>caùi</v>
          </cell>
          <cell r="E7699">
            <v>1</v>
          </cell>
          <cell r="F7699">
            <v>130250</v>
          </cell>
          <cell r="G7699">
            <v>7959</v>
          </cell>
          <cell r="H7699">
            <v>1098</v>
          </cell>
        </row>
        <row r="7700">
          <cell r="B7700" t="str">
            <v>BB.32501</v>
          </cell>
          <cell r="C7700" t="str">
            <v>Laép ñaët cöûa gioù keùp kích thöôùc 200x450mm</v>
          </cell>
          <cell r="D7700" t="str">
            <v>caùi</v>
          </cell>
          <cell r="E7700">
            <v>1</v>
          </cell>
          <cell r="F7700">
            <v>128300</v>
          </cell>
          <cell r="G7700">
            <v>8796</v>
          </cell>
          <cell r="H7700">
            <v>1230</v>
          </cell>
        </row>
        <row r="7701">
          <cell r="B7701" t="str">
            <v>BB.32502</v>
          </cell>
          <cell r="C7701" t="str">
            <v>Laép ñaët cöûa gioù keùp kích thöôùc 200x750mm</v>
          </cell>
          <cell r="D7701" t="str">
            <v>caùi</v>
          </cell>
          <cell r="E7701">
            <v>1</v>
          </cell>
          <cell r="F7701">
            <v>212110</v>
          </cell>
          <cell r="G7701">
            <v>10053</v>
          </cell>
          <cell r="H7701">
            <v>1932</v>
          </cell>
        </row>
        <row r="7702">
          <cell r="B7702" t="str">
            <v>BB.32503</v>
          </cell>
          <cell r="C7702" t="str">
            <v>Laép ñaët cöûa gioù keùp kích thöôùc 200x950mm</v>
          </cell>
          <cell r="D7702" t="str">
            <v>caùi</v>
          </cell>
          <cell r="E7702">
            <v>1</v>
          </cell>
          <cell r="F7702">
            <v>264650</v>
          </cell>
          <cell r="G7702">
            <v>12147</v>
          </cell>
          <cell r="H7702">
            <v>2503</v>
          </cell>
        </row>
        <row r="7703">
          <cell r="B7703" t="str">
            <v>BB.32504</v>
          </cell>
          <cell r="C7703" t="str">
            <v>Laép ñaët cöûa gioù keùp kích thöôùc 200x1200mm</v>
          </cell>
          <cell r="D7703" t="str">
            <v>caùi</v>
          </cell>
          <cell r="E7703">
            <v>1</v>
          </cell>
          <cell r="F7703">
            <v>317870</v>
          </cell>
          <cell r="G7703">
            <v>15079</v>
          </cell>
          <cell r="H7703">
            <v>3162</v>
          </cell>
        </row>
        <row r="7704">
          <cell r="B7704" t="str">
            <v>BB.32505</v>
          </cell>
          <cell r="C7704" t="str">
            <v>Laép ñaët cöûa gioù keùp kích thöôùc 200x400mm</v>
          </cell>
          <cell r="D7704" t="str">
            <v>caùi</v>
          </cell>
          <cell r="E7704">
            <v>1</v>
          </cell>
          <cell r="F7704">
            <v>107710</v>
          </cell>
          <cell r="G7704">
            <v>7121</v>
          </cell>
          <cell r="H7704">
            <v>1230</v>
          </cell>
        </row>
        <row r="7705">
          <cell r="B7705" t="str">
            <v>BB.32506</v>
          </cell>
          <cell r="C7705" t="str">
            <v>Laép ñaët cöûa gioù keùp kích thöôùc 200x850mm</v>
          </cell>
          <cell r="D7705" t="str">
            <v>caùi</v>
          </cell>
          <cell r="E7705">
            <v>1</v>
          </cell>
          <cell r="F7705">
            <v>263380</v>
          </cell>
          <cell r="G7705">
            <v>10472</v>
          </cell>
          <cell r="H7705">
            <v>2020</v>
          </cell>
        </row>
        <row r="7706">
          <cell r="B7706" t="str">
            <v>BB.32601</v>
          </cell>
          <cell r="C7706" t="str">
            <v>Laép ñaët cöûa phaân phoái khí</v>
          </cell>
          <cell r="D7706" t="str">
            <v>caùi</v>
          </cell>
          <cell r="E7706">
            <v>1</v>
          </cell>
          <cell r="F7706">
            <v>332160</v>
          </cell>
          <cell r="G7706">
            <v>52359</v>
          </cell>
          <cell r="H7706">
            <v>0</v>
          </cell>
        </row>
        <row r="7707">
          <cell r="B7707" t="str">
            <v>BB.33501</v>
          </cell>
          <cell r="C7707" t="str">
            <v>Laép ñaët ñai khôûi thuûy, Þoáng 60mm</v>
          </cell>
          <cell r="D7707" t="str">
            <v>caùi</v>
          </cell>
          <cell r="E7707">
            <v>1</v>
          </cell>
          <cell r="F7707">
            <v>53005</v>
          </cell>
          <cell r="G7707">
            <v>5026</v>
          </cell>
          <cell r="H7707">
            <v>0</v>
          </cell>
        </row>
        <row r="7708">
          <cell r="B7708" t="str">
            <v>BB.33502</v>
          </cell>
          <cell r="C7708" t="str">
            <v>Laép ñaët ñai khôûi thuûy, Þoáng 80mm</v>
          </cell>
          <cell r="D7708" t="str">
            <v>caùi</v>
          </cell>
          <cell r="E7708">
            <v>1</v>
          </cell>
          <cell r="F7708">
            <v>65607</v>
          </cell>
          <cell r="G7708">
            <v>7121</v>
          </cell>
          <cell r="H7708">
            <v>0</v>
          </cell>
        </row>
        <row r="7709">
          <cell r="B7709" t="str">
            <v>BB.33503</v>
          </cell>
          <cell r="C7709" t="str">
            <v>Laép ñaët ñai khôûi thuûy, Þoáng 100mm</v>
          </cell>
          <cell r="D7709" t="str">
            <v>caùi</v>
          </cell>
          <cell r="E7709">
            <v>1</v>
          </cell>
          <cell r="F7709">
            <v>90009</v>
          </cell>
          <cell r="G7709">
            <v>8377</v>
          </cell>
          <cell r="H7709">
            <v>0</v>
          </cell>
        </row>
        <row r="7710">
          <cell r="B7710" t="str">
            <v>BB.33504</v>
          </cell>
          <cell r="C7710" t="str">
            <v>Laép ñaët ñai khôûi thuûy, Þoáng 125mm</v>
          </cell>
          <cell r="D7710" t="str">
            <v>caùi</v>
          </cell>
          <cell r="E7710">
            <v>1</v>
          </cell>
          <cell r="F7710">
            <v>102010</v>
          </cell>
          <cell r="G7710">
            <v>9634</v>
          </cell>
          <cell r="H7710">
            <v>0</v>
          </cell>
        </row>
        <row r="7711">
          <cell r="B7711" t="str">
            <v>BB.33505</v>
          </cell>
          <cell r="C7711" t="str">
            <v>Laép ñaët ñai khôûi thuûy, Þoáng 150mm</v>
          </cell>
          <cell r="D7711" t="str">
            <v>caùi</v>
          </cell>
          <cell r="E7711">
            <v>1</v>
          </cell>
          <cell r="F7711">
            <v>114011</v>
          </cell>
          <cell r="G7711">
            <v>10472</v>
          </cell>
          <cell r="H7711">
            <v>0</v>
          </cell>
        </row>
        <row r="7712">
          <cell r="B7712" t="str">
            <v>BB.33506</v>
          </cell>
          <cell r="C7712" t="str">
            <v>Laép ñaët ñai khôûi thuûy, Þoáng 200mm</v>
          </cell>
          <cell r="D7712" t="str">
            <v>caùi</v>
          </cell>
          <cell r="E7712">
            <v>1</v>
          </cell>
          <cell r="F7712">
            <v>150015</v>
          </cell>
          <cell r="G7712">
            <v>13823</v>
          </cell>
          <cell r="H7712">
            <v>0</v>
          </cell>
        </row>
        <row r="7713">
          <cell r="B7713" t="str">
            <v>BB.33507</v>
          </cell>
          <cell r="C7713" t="str">
            <v>Laép ñaët ñai khôûi thuûy, Þoáng 250mm</v>
          </cell>
          <cell r="D7713" t="str">
            <v>caùi</v>
          </cell>
          <cell r="E7713">
            <v>1</v>
          </cell>
          <cell r="F7713">
            <v>234023</v>
          </cell>
          <cell r="G7713">
            <v>20106</v>
          </cell>
          <cell r="H7713">
            <v>0</v>
          </cell>
        </row>
        <row r="7714">
          <cell r="B7714" t="str">
            <v>BB.33508</v>
          </cell>
          <cell r="C7714" t="str">
            <v>Laép ñaët ñai khôûi thuûy, Þoáng 300mm</v>
          </cell>
          <cell r="D7714" t="str">
            <v>caùi</v>
          </cell>
          <cell r="E7714">
            <v>1</v>
          </cell>
          <cell r="F7714">
            <v>483048</v>
          </cell>
          <cell r="G7714">
            <v>23038</v>
          </cell>
          <cell r="H7714">
            <v>0</v>
          </cell>
        </row>
        <row r="7715">
          <cell r="B7715" t="str">
            <v>BB.33509</v>
          </cell>
          <cell r="C7715" t="str">
            <v>Laép ñaët ñai khôûi thuûy, Þoáng 350mm</v>
          </cell>
          <cell r="D7715" t="str">
            <v>caùi</v>
          </cell>
          <cell r="E7715">
            <v>1</v>
          </cell>
          <cell r="F7715">
            <v>681068</v>
          </cell>
          <cell r="G7715">
            <v>25132</v>
          </cell>
          <cell r="H7715">
            <v>0</v>
          </cell>
        </row>
        <row r="7716">
          <cell r="B7716" t="str">
            <v>BB.33510</v>
          </cell>
          <cell r="C7716" t="str">
            <v>Laép ñaët ñai khôûi thuûy, Þoáng 400mm</v>
          </cell>
          <cell r="D7716" t="str">
            <v>caùi</v>
          </cell>
          <cell r="E7716">
            <v>1</v>
          </cell>
          <cell r="F7716">
            <v>836084</v>
          </cell>
          <cell r="G7716">
            <v>30996</v>
          </cell>
          <cell r="H7716">
            <v>0</v>
          </cell>
        </row>
        <row r="7717">
          <cell r="B7717" t="str">
            <v>BB.33511</v>
          </cell>
          <cell r="C7717" t="str">
            <v>Laép ñaët ñai khôûi thuûy, Þoáng 450mm</v>
          </cell>
          <cell r="D7717" t="str">
            <v>caùi</v>
          </cell>
          <cell r="E7717">
            <v>1</v>
          </cell>
          <cell r="F7717">
            <v>990099</v>
          </cell>
          <cell r="G7717">
            <v>32672</v>
          </cell>
          <cell r="H7717">
            <v>0</v>
          </cell>
        </row>
        <row r="7718">
          <cell r="B7718" t="str">
            <v>BB.33512</v>
          </cell>
          <cell r="C7718" t="str">
            <v>Laép ñaët ñai khôûi thuûy, Þoáng 500mm</v>
          </cell>
          <cell r="D7718" t="str">
            <v>caùi</v>
          </cell>
          <cell r="E7718">
            <v>1</v>
          </cell>
          <cell r="F7718">
            <v>1098110</v>
          </cell>
          <cell r="G7718">
            <v>38536</v>
          </cell>
          <cell r="H7718">
            <v>0</v>
          </cell>
        </row>
        <row r="7719">
          <cell r="B7719" t="str">
            <v>BB.33513</v>
          </cell>
          <cell r="C7719" t="str">
            <v>Laép ñaët ñai khôûi thuûy, Þoáng 600mm</v>
          </cell>
          <cell r="D7719" t="str">
            <v>caùi</v>
          </cell>
          <cell r="E7719">
            <v>1</v>
          </cell>
          <cell r="F7719">
            <v>1252130</v>
          </cell>
          <cell r="G7719">
            <v>49511</v>
          </cell>
          <cell r="H7719">
            <v>0</v>
          </cell>
        </row>
        <row r="7720">
          <cell r="B7720" t="str">
            <v>BB.33514</v>
          </cell>
          <cell r="C7720" t="str">
            <v>Laép ñaët ñai khôûi thuûy, Þoáng 700mm</v>
          </cell>
          <cell r="D7720" t="str">
            <v>caùi</v>
          </cell>
          <cell r="E7720">
            <v>1</v>
          </cell>
          <cell r="F7720">
            <v>1458150</v>
          </cell>
          <cell r="G7720">
            <v>54912</v>
          </cell>
          <cell r="H7720">
            <v>0</v>
          </cell>
        </row>
        <row r="7721">
          <cell r="B7721" t="str">
            <v>BB.33515</v>
          </cell>
          <cell r="C7721" t="str">
            <v>Laép ñaët ñai khôûi thuûy, Þoáng 800mm</v>
          </cell>
          <cell r="D7721" t="str">
            <v>caùi</v>
          </cell>
          <cell r="E7721">
            <v>1</v>
          </cell>
          <cell r="F7721">
            <v>1663170</v>
          </cell>
          <cell r="G7721">
            <v>62564</v>
          </cell>
          <cell r="H7721">
            <v>0</v>
          </cell>
        </row>
        <row r="7722">
          <cell r="B7722" t="str">
            <v>BB.33101</v>
          </cell>
          <cell r="C7722" t="str">
            <v>Laép ñaët Bu, ÞBU 50mm</v>
          </cell>
          <cell r="D7722" t="str">
            <v>caùi</v>
          </cell>
          <cell r="E7722">
            <v>1</v>
          </cell>
          <cell r="F7722">
            <v>79828</v>
          </cell>
          <cell r="G7722">
            <v>6702</v>
          </cell>
          <cell r="H7722">
            <v>0</v>
          </cell>
        </row>
        <row r="7723">
          <cell r="B7723" t="str">
            <v>BB.33102</v>
          </cell>
          <cell r="C7723" t="str">
            <v>Laép ñaët Bu, ÞBU 60mm</v>
          </cell>
          <cell r="D7723" t="str">
            <v>caùi</v>
          </cell>
          <cell r="E7723">
            <v>1</v>
          </cell>
          <cell r="F7723">
            <v>90459</v>
          </cell>
          <cell r="G7723">
            <v>7540</v>
          </cell>
          <cell r="H7723">
            <v>0</v>
          </cell>
        </row>
        <row r="7724">
          <cell r="B7724" t="str">
            <v>BB.33103</v>
          </cell>
          <cell r="C7724" t="str">
            <v>Laép ñaët Bu, ÞBU 70mm</v>
          </cell>
          <cell r="D7724" t="str">
            <v>caùi</v>
          </cell>
          <cell r="E7724">
            <v>1</v>
          </cell>
          <cell r="F7724">
            <v>101180</v>
          </cell>
          <cell r="G7724">
            <v>8796</v>
          </cell>
          <cell r="H7724">
            <v>0</v>
          </cell>
        </row>
        <row r="7725">
          <cell r="B7725" t="str">
            <v>BB.33104</v>
          </cell>
          <cell r="C7725" t="str">
            <v>Laép ñaët Bu, ÞBU 80mm</v>
          </cell>
          <cell r="D7725" t="str">
            <v>caùi</v>
          </cell>
          <cell r="E7725">
            <v>1</v>
          </cell>
          <cell r="F7725">
            <v>111811</v>
          </cell>
          <cell r="G7725">
            <v>9634</v>
          </cell>
          <cell r="H7725">
            <v>0</v>
          </cell>
        </row>
        <row r="7726">
          <cell r="B7726" t="str">
            <v>BB.33105</v>
          </cell>
          <cell r="C7726" t="str">
            <v>Laép ñaët Bu, ÞBU 90mm</v>
          </cell>
          <cell r="D7726" t="str">
            <v>caùi</v>
          </cell>
          <cell r="E7726">
            <v>1</v>
          </cell>
          <cell r="F7726">
            <v>127533</v>
          </cell>
          <cell r="G7726">
            <v>10472</v>
          </cell>
          <cell r="H7726">
            <v>0</v>
          </cell>
        </row>
        <row r="7727">
          <cell r="B7727" t="str">
            <v>BB.33106</v>
          </cell>
          <cell r="C7727" t="str">
            <v>Laép ñaët Bu, ÞBU 100mm</v>
          </cell>
          <cell r="D7727" t="str">
            <v>caùi</v>
          </cell>
          <cell r="E7727">
            <v>1</v>
          </cell>
          <cell r="F7727">
            <v>163766</v>
          </cell>
          <cell r="G7727">
            <v>11309</v>
          </cell>
          <cell r="H7727">
            <v>0</v>
          </cell>
        </row>
        <row r="7728">
          <cell r="B7728" t="str">
            <v>BB.33107</v>
          </cell>
          <cell r="C7728" t="str">
            <v>Laép ñaët Bu, ÞBU 110mm</v>
          </cell>
          <cell r="D7728" t="str">
            <v>caùi</v>
          </cell>
          <cell r="E7728">
            <v>1</v>
          </cell>
          <cell r="F7728">
            <v>175488</v>
          </cell>
          <cell r="G7728">
            <v>12147</v>
          </cell>
          <cell r="H7728">
            <v>0</v>
          </cell>
        </row>
        <row r="7729">
          <cell r="B7729" t="str">
            <v>BB.33108</v>
          </cell>
          <cell r="C7729" t="str">
            <v>Laép ñaët Bu, ÞBU 125mm</v>
          </cell>
          <cell r="D7729" t="str">
            <v>caùi</v>
          </cell>
          <cell r="E7729">
            <v>1</v>
          </cell>
          <cell r="F7729">
            <v>182478</v>
          </cell>
          <cell r="G7729">
            <v>13404</v>
          </cell>
          <cell r="H7729">
            <v>0</v>
          </cell>
        </row>
        <row r="7730">
          <cell r="B7730" t="str">
            <v>BB.33109</v>
          </cell>
          <cell r="C7730" t="str">
            <v>Laép ñaët Bu, ÞBU 150mm</v>
          </cell>
          <cell r="D7730" t="str">
            <v>caùi</v>
          </cell>
          <cell r="E7730">
            <v>1</v>
          </cell>
          <cell r="F7730">
            <v>231193</v>
          </cell>
          <cell r="G7730">
            <v>14242</v>
          </cell>
          <cell r="H7730">
            <v>0</v>
          </cell>
        </row>
        <row r="7731">
          <cell r="B7731" t="str">
            <v>BB.33110</v>
          </cell>
          <cell r="C7731" t="str">
            <v>Laép ñaët Bu, ÞBU 160mm</v>
          </cell>
          <cell r="D7731" t="str">
            <v>caùi</v>
          </cell>
          <cell r="E7731">
            <v>1</v>
          </cell>
          <cell r="F7731">
            <v>258826</v>
          </cell>
          <cell r="G7731">
            <v>14660</v>
          </cell>
          <cell r="H7731">
            <v>0</v>
          </cell>
        </row>
        <row r="7732">
          <cell r="B7732" t="str">
            <v>BB.33111</v>
          </cell>
          <cell r="C7732" t="str">
            <v>Laép ñaët Bu, ÞBU 170mm</v>
          </cell>
          <cell r="D7732" t="str">
            <v>caùi</v>
          </cell>
          <cell r="E7732">
            <v>1</v>
          </cell>
          <cell r="F7732">
            <v>286729</v>
          </cell>
          <cell r="G7732">
            <v>15498</v>
          </cell>
          <cell r="H7732">
            <v>0</v>
          </cell>
        </row>
        <row r="7733">
          <cell r="B7733" t="str">
            <v>BB.33112</v>
          </cell>
          <cell r="C7733" t="str">
            <v>Laép ñaët Bu, ÞBU 180mm</v>
          </cell>
          <cell r="D7733" t="str">
            <v>caùi</v>
          </cell>
          <cell r="E7733">
            <v>1</v>
          </cell>
          <cell r="F7733">
            <v>315632</v>
          </cell>
          <cell r="G7733">
            <v>16336</v>
          </cell>
          <cell r="H7733">
            <v>0</v>
          </cell>
        </row>
        <row r="7734">
          <cell r="B7734" t="str">
            <v>BB.33113</v>
          </cell>
          <cell r="C7734" t="str">
            <v>Laép ñaët Bu, ÞBU 200mm</v>
          </cell>
          <cell r="D7734" t="str">
            <v>caùi</v>
          </cell>
          <cell r="E7734">
            <v>1</v>
          </cell>
          <cell r="F7734">
            <v>377538</v>
          </cell>
          <cell r="G7734">
            <v>18011</v>
          </cell>
          <cell r="H7734">
            <v>0</v>
          </cell>
        </row>
        <row r="7735">
          <cell r="B7735" t="str">
            <v>BB.33114</v>
          </cell>
          <cell r="C7735" t="str">
            <v>Laép ñaët Bu, ÞBU 250mm</v>
          </cell>
          <cell r="D7735" t="str">
            <v>caùi</v>
          </cell>
          <cell r="E7735">
            <v>1</v>
          </cell>
          <cell r="F7735">
            <v>672167</v>
          </cell>
          <cell r="G7735">
            <v>23038</v>
          </cell>
          <cell r="H7735">
            <v>0</v>
          </cell>
        </row>
        <row r="7736">
          <cell r="B7736" t="str">
            <v>BB.33115</v>
          </cell>
          <cell r="C7736" t="str">
            <v>Laép ñaët Bu, ÞBU 300mm</v>
          </cell>
          <cell r="D7736" t="str">
            <v>caùi</v>
          </cell>
          <cell r="E7736">
            <v>1</v>
          </cell>
          <cell r="F7736">
            <v>976798</v>
          </cell>
          <cell r="G7736">
            <v>14451</v>
          </cell>
          <cell r="H7736">
            <v>4200</v>
          </cell>
        </row>
        <row r="7737">
          <cell r="B7737" t="str">
            <v>BB.33116</v>
          </cell>
          <cell r="C7737" t="str">
            <v>Laép ñaët Bu, ÞBU 350mm</v>
          </cell>
          <cell r="D7737" t="str">
            <v>caùi</v>
          </cell>
          <cell r="E7737">
            <v>1</v>
          </cell>
          <cell r="F7737">
            <v>1256930</v>
          </cell>
          <cell r="G7737">
            <v>16880</v>
          </cell>
          <cell r="H7737">
            <v>5250</v>
          </cell>
        </row>
        <row r="7738">
          <cell r="B7738" t="str">
            <v>BB.33117</v>
          </cell>
          <cell r="C7738" t="str">
            <v>Laép ñaët Bu, ÞBU 400mm</v>
          </cell>
          <cell r="D7738" t="str">
            <v>caùi</v>
          </cell>
          <cell r="E7738">
            <v>1</v>
          </cell>
          <cell r="F7738">
            <v>1448150</v>
          </cell>
          <cell r="G7738">
            <v>19268</v>
          </cell>
          <cell r="H7738">
            <v>5775</v>
          </cell>
        </row>
        <row r="7739">
          <cell r="B7739" t="str">
            <v>BB.33118</v>
          </cell>
          <cell r="C7739" t="str">
            <v>Laép ñaët Bu, ÞBU 500mm</v>
          </cell>
          <cell r="D7739" t="str">
            <v>caùi</v>
          </cell>
          <cell r="E7739">
            <v>1</v>
          </cell>
          <cell r="F7739">
            <v>2108210</v>
          </cell>
          <cell r="G7739">
            <v>23457</v>
          </cell>
          <cell r="H7739">
            <v>5775</v>
          </cell>
        </row>
        <row r="7740">
          <cell r="B7740" t="str">
            <v>BB.33119</v>
          </cell>
          <cell r="C7740" t="str">
            <v>Laép ñaët Bu, ÞBU 600mm</v>
          </cell>
          <cell r="D7740" t="str">
            <v>caùi</v>
          </cell>
          <cell r="E7740">
            <v>1</v>
          </cell>
          <cell r="F7740">
            <v>2880890</v>
          </cell>
          <cell r="G7740">
            <v>30607</v>
          </cell>
          <cell r="H7740">
            <v>7351</v>
          </cell>
        </row>
        <row r="7741">
          <cell r="B7741" t="str">
            <v>BB.33120</v>
          </cell>
          <cell r="C7741" t="str">
            <v>Laép ñaët Bu, ÞBU 700mm</v>
          </cell>
          <cell r="D7741" t="str">
            <v>caùi</v>
          </cell>
          <cell r="E7741">
            <v>1</v>
          </cell>
          <cell r="F7741">
            <v>3733170</v>
          </cell>
          <cell r="G7741">
            <v>36908</v>
          </cell>
          <cell r="H7741">
            <v>7351</v>
          </cell>
        </row>
        <row r="7742">
          <cell r="B7742" t="str">
            <v>BB.33121</v>
          </cell>
          <cell r="C7742" t="str">
            <v>Laép ñaët Bu, ÞBU 800mm</v>
          </cell>
          <cell r="D7742" t="str">
            <v>caùi</v>
          </cell>
          <cell r="E7742">
            <v>1</v>
          </cell>
          <cell r="F7742">
            <v>4509450</v>
          </cell>
          <cell r="G7742">
            <v>42309</v>
          </cell>
          <cell r="H7742">
            <v>7351</v>
          </cell>
        </row>
        <row r="7743">
          <cell r="B7743" t="str">
            <v>BB.33122</v>
          </cell>
          <cell r="C7743" t="str">
            <v>Laép ñaët Bu, ÞBU 900mm</v>
          </cell>
          <cell r="D7743" t="str">
            <v>caùi</v>
          </cell>
          <cell r="E7743">
            <v>1</v>
          </cell>
          <cell r="F7743">
            <v>5315430</v>
          </cell>
          <cell r="G7743">
            <v>50861</v>
          </cell>
          <cell r="H7743">
            <v>7351</v>
          </cell>
        </row>
        <row r="7744">
          <cell r="B7744" t="str">
            <v>BB.33123</v>
          </cell>
          <cell r="C7744" t="str">
            <v>Laép ñaët Bu, ÞBU 1000mm</v>
          </cell>
          <cell r="D7744" t="str">
            <v>caùi</v>
          </cell>
          <cell r="E7744">
            <v>1</v>
          </cell>
          <cell r="F7744">
            <v>6092610</v>
          </cell>
          <cell r="G7744">
            <v>58513</v>
          </cell>
          <cell r="H7744">
            <v>7351</v>
          </cell>
        </row>
        <row r="7745">
          <cell r="B7745" t="str">
            <v>BB.33124</v>
          </cell>
          <cell r="C7745" t="str">
            <v>Laép ñaët Bu, ÞBU 1100mm</v>
          </cell>
          <cell r="D7745" t="str">
            <v>caùi</v>
          </cell>
          <cell r="E7745">
            <v>1</v>
          </cell>
          <cell r="F7745">
            <v>6899490</v>
          </cell>
          <cell r="G7745">
            <v>72466</v>
          </cell>
          <cell r="H7745">
            <v>7351</v>
          </cell>
        </row>
        <row r="7746">
          <cell r="B7746" t="str">
            <v>BB.33125</v>
          </cell>
          <cell r="C7746" t="str">
            <v>Laép ñaët Bu, ÞBU 1200mm</v>
          </cell>
          <cell r="D7746" t="str">
            <v>caùi</v>
          </cell>
          <cell r="E7746">
            <v>1</v>
          </cell>
          <cell r="F7746">
            <v>7607260</v>
          </cell>
          <cell r="G7746">
            <v>78317</v>
          </cell>
          <cell r="H7746">
            <v>8401</v>
          </cell>
        </row>
        <row r="7747">
          <cell r="B7747" t="str">
            <v>BB.33126</v>
          </cell>
          <cell r="C7747" t="str">
            <v>Laép ñaët Bu, ÞBU 1400mm</v>
          </cell>
          <cell r="D7747" t="str">
            <v>caùi</v>
          </cell>
          <cell r="E7747">
            <v>1</v>
          </cell>
          <cell r="F7747">
            <v>9163520</v>
          </cell>
          <cell r="G7747">
            <v>97222</v>
          </cell>
          <cell r="H7747">
            <v>8401</v>
          </cell>
        </row>
        <row r="7748">
          <cell r="B7748" t="str">
            <v>BB.33127</v>
          </cell>
          <cell r="C7748" t="str">
            <v>Laép ñaët Bu, ÞBU 1600mm</v>
          </cell>
          <cell r="D7748" t="str">
            <v>caùi</v>
          </cell>
          <cell r="E7748">
            <v>1</v>
          </cell>
          <cell r="F7748">
            <v>10725200</v>
          </cell>
          <cell r="G7748">
            <v>122877</v>
          </cell>
          <cell r="H7748">
            <v>8401</v>
          </cell>
        </row>
        <row r="7749">
          <cell r="B7749" t="str">
            <v>BB.33128</v>
          </cell>
          <cell r="C7749" t="str">
            <v>Laép ñaët Bu, ÞBU 1800mm</v>
          </cell>
          <cell r="D7749" t="str">
            <v>caùi</v>
          </cell>
          <cell r="E7749">
            <v>1</v>
          </cell>
          <cell r="F7749">
            <v>12299400</v>
          </cell>
          <cell r="G7749">
            <v>135030</v>
          </cell>
          <cell r="H7749">
            <v>8401</v>
          </cell>
        </row>
        <row r="7750">
          <cell r="B7750" t="str">
            <v>BB.33129</v>
          </cell>
          <cell r="C7750" t="str">
            <v>Laép ñaët Bu, ÞBU 2000mm</v>
          </cell>
          <cell r="D7750" t="str">
            <v>caùi</v>
          </cell>
          <cell r="E7750">
            <v>1</v>
          </cell>
          <cell r="F7750">
            <v>13858400</v>
          </cell>
          <cell r="G7750">
            <v>153034</v>
          </cell>
          <cell r="H7750">
            <v>8401</v>
          </cell>
        </row>
        <row r="7751">
          <cell r="B7751" t="str">
            <v>BB.33201</v>
          </cell>
          <cell r="C7751" t="str">
            <v>Laép ñaët Be, ÞBE 50mm</v>
          </cell>
          <cell r="D7751" t="str">
            <v>caùi</v>
          </cell>
          <cell r="E7751">
            <v>1</v>
          </cell>
          <cell r="F7751">
            <v>104560</v>
          </cell>
          <cell r="G7751">
            <v>4608</v>
          </cell>
          <cell r="H7751">
            <v>0</v>
          </cell>
        </row>
        <row r="7752">
          <cell r="B7752" t="str">
            <v>BB.33202</v>
          </cell>
          <cell r="C7752" t="str">
            <v>Laép ñaët Be, ÞBE 60mm</v>
          </cell>
          <cell r="D7752" t="str">
            <v>caùi</v>
          </cell>
          <cell r="E7752">
            <v>1</v>
          </cell>
          <cell r="F7752">
            <v>112211</v>
          </cell>
          <cell r="G7752">
            <v>5445</v>
          </cell>
          <cell r="H7752">
            <v>0</v>
          </cell>
        </row>
        <row r="7753">
          <cell r="B7753" t="str">
            <v>BB.33203</v>
          </cell>
          <cell r="C7753" t="str">
            <v>Laép ñaët Be, ÞBE 70mm</v>
          </cell>
          <cell r="D7753" t="str">
            <v>caùi</v>
          </cell>
          <cell r="E7753">
            <v>1</v>
          </cell>
          <cell r="F7753">
            <v>3415530</v>
          </cell>
          <cell r="G7753">
            <v>6283</v>
          </cell>
          <cell r="H7753">
            <v>0</v>
          </cell>
        </row>
        <row r="7754">
          <cell r="B7754" t="str">
            <v>BB.33204</v>
          </cell>
          <cell r="C7754" t="str">
            <v>Laép ñaët Be, ÞBE 80mm</v>
          </cell>
          <cell r="D7754" t="str">
            <v>caùi</v>
          </cell>
          <cell r="E7754">
            <v>1</v>
          </cell>
          <cell r="F7754">
            <v>130513</v>
          </cell>
          <cell r="G7754">
            <v>6702</v>
          </cell>
          <cell r="H7754">
            <v>0</v>
          </cell>
        </row>
        <row r="7755">
          <cell r="B7755" t="str">
            <v>BB.33205</v>
          </cell>
          <cell r="C7755" t="str">
            <v>Laép ñaët Be, ÞBE 90mm</v>
          </cell>
          <cell r="D7755" t="str">
            <v>caùi</v>
          </cell>
          <cell r="E7755">
            <v>1</v>
          </cell>
          <cell r="F7755">
            <v>144664</v>
          </cell>
          <cell r="G7755">
            <v>7540</v>
          </cell>
          <cell r="H7755">
            <v>0</v>
          </cell>
        </row>
        <row r="7756">
          <cell r="B7756" t="str">
            <v>BB.33206</v>
          </cell>
          <cell r="C7756" t="str">
            <v>Laép ñaët Be, ÞBE 100mm</v>
          </cell>
          <cell r="D7756" t="str">
            <v>caùi</v>
          </cell>
          <cell r="E7756">
            <v>1</v>
          </cell>
          <cell r="F7756">
            <v>159866</v>
          </cell>
          <cell r="G7756">
            <v>7959</v>
          </cell>
          <cell r="H7756">
            <v>0</v>
          </cell>
        </row>
        <row r="7757">
          <cell r="B7757" t="str">
            <v>BB.33207</v>
          </cell>
          <cell r="C7757" t="str">
            <v>Laép ñaët Be, ÞBE 110mm</v>
          </cell>
          <cell r="D7757" t="str">
            <v>caùi</v>
          </cell>
          <cell r="E7757">
            <v>1</v>
          </cell>
          <cell r="F7757">
            <v>177118</v>
          </cell>
          <cell r="G7757">
            <v>8377</v>
          </cell>
          <cell r="H7757">
            <v>0</v>
          </cell>
        </row>
        <row r="7758">
          <cell r="B7758" t="str">
            <v>BB.33208</v>
          </cell>
          <cell r="C7758" t="str">
            <v>Laép ñaët Be, ÞBE 125mm</v>
          </cell>
          <cell r="D7758" t="str">
            <v>caùi</v>
          </cell>
          <cell r="E7758">
            <v>1</v>
          </cell>
          <cell r="F7758">
            <v>202920</v>
          </cell>
          <cell r="G7758">
            <v>9215</v>
          </cell>
          <cell r="H7758">
            <v>0</v>
          </cell>
        </row>
        <row r="7759">
          <cell r="B7759" t="str">
            <v>BB.33209</v>
          </cell>
          <cell r="C7759" t="str">
            <v>Laép ñaët Be, ÞBE 150mm</v>
          </cell>
          <cell r="D7759" t="str">
            <v>caùi</v>
          </cell>
          <cell r="E7759">
            <v>1</v>
          </cell>
          <cell r="F7759">
            <v>253475</v>
          </cell>
          <cell r="G7759">
            <v>10053</v>
          </cell>
          <cell r="H7759">
            <v>0</v>
          </cell>
        </row>
        <row r="7760">
          <cell r="B7760" t="str">
            <v>BB.33210</v>
          </cell>
          <cell r="C7760" t="str">
            <v>Laép ñaët Be, ÞBE 160mm</v>
          </cell>
          <cell r="D7760" t="str">
            <v>caùi</v>
          </cell>
          <cell r="E7760">
            <v>1</v>
          </cell>
          <cell r="F7760">
            <v>271027</v>
          </cell>
          <cell r="G7760">
            <v>10472</v>
          </cell>
          <cell r="H7760">
            <v>0</v>
          </cell>
        </row>
        <row r="7761">
          <cell r="B7761" t="str">
            <v>BB.33211</v>
          </cell>
          <cell r="C7761" t="str">
            <v>Laép ñaët Be, ÞBE 170mm</v>
          </cell>
          <cell r="D7761" t="str">
            <v>caùi</v>
          </cell>
          <cell r="E7761">
            <v>1</v>
          </cell>
          <cell r="F7761">
            <v>290779</v>
          </cell>
          <cell r="G7761">
            <v>10891</v>
          </cell>
          <cell r="H7761">
            <v>0</v>
          </cell>
        </row>
        <row r="7762">
          <cell r="B7762" t="str">
            <v>BB.33212</v>
          </cell>
          <cell r="C7762" t="str">
            <v>Laép ñaët Be, ÞBE 180mm</v>
          </cell>
          <cell r="D7762" t="str">
            <v>caùi</v>
          </cell>
          <cell r="E7762">
            <v>1</v>
          </cell>
          <cell r="F7762">
            <v>310881</v>
          </cell>
          <cell r="G7762">
            <v>11309</v>
          </cell>
          <cell r="H7762">
            <v>0</v>
          </cell>
        </row>
        <row r="7763">
          <cell r="B7763" t="str">
            <v>BB.33213</v>
          </cell>
          <cell r="C7763" t="str">
            <v>Laép ñaët Be, ÞBE 200mm</v>
          </cell>
          <cell r="D7763" t="str">
            <v>caùi</v>
          </cell>
          <cell r="E7763">
            <v>1</v>
          </cell>
          <cell r="F7763">
            <v>360446</v>
          </cell>
          <cell r="G7763">
            <v>12566</v>
          </cell>
          <cell r="H7763">
            <v>0</v>
          </cell>
        </row>
        <row r="7764">
          <cell r="B7764" t="str">
            <v>BB.33214</v>
          </cell>
          <cell r="C7764" t="str">
            <v>Laép ñaët Be, ÞBE 240mm</v>
          </cell>
          <cell r="D7764" t="str">
            <v>caùi</v>
          </cell>
          <cell r="E7764">
            <v>1</v>
          </cell>
          <cell r="F7764">
            <v>4650</v>
          </cell>
          <cell r="G7764">
            <v>16336</v>
          </cell>
          <cell r="H7764">
            <v>0</v>
          </cell>
        </row>
        <row r="7765">
          <cell r="B7765" t="str">
            <v>BB.33215</v>
          </cell>
          <cell r="C7765" t="str">
            <v>Laép ñaët Be, ÞBE 300mm</v>
          </cell>
          <cell r="D7765" t="str">
            <v>caùi</v>
          </cell>
          <cell r="E7765">
            <v>1</v>
          </cell>
          <cell r="F7765">
            <v>1030400</v>
          </cell>
          <cell r="G7765">
            <v>10053</v>
          </cell>
          <cell r="H7765">
            <v>4200</v>
          </cell>
        </row>
        <row r="7766">
          <cell r="B7766" t="str">
            <v>BB.33216</v>
          </cell>
          <cell r="C7766" t="str">
            <v>Laép ñaët Be, ÞBE 350mm</v>
          </cell>
          <cell r="D7766" t="str">
            <v>caùi</v>
          </cell>
          <cell r="E7766">
            <v>1</v>
          </cell>
          <cell r="F7766">
            <v>1357740</v>
          </cell>
          <cell r="G7766">
            <v>11728</v>
          </cell>
          <cell r="H7766">
            <v>5250</v>
          </cell>
        </row>
        <row r="7767">
          <cell r="B7767" t="str">
            <v>BB.33217</v>
          </cell>
          <cell r="C7767" t="str">
            <v>Laép ñaët Be, ÞBE 400mm</v>
          </cell>
          <cell r="D7767" t="str">
            <v>caùi</v>
          </cell>
          <cell r="E7767">
            <v>1</v>
          </cell>
          <cell r="F7767">
            <v>1570930</v>
          </cell>
          <cell r="G7767">
            <v>14660</v>
          </cell>
          <cell r="H7767">
            <v>5775</v>
          </cell>
        </row>
        <row r="7768">
          <cell r="B7768" t="str">
            <v>BB.33218</v>
          </cell>
          <cell r="C7768" t="str">
            <v>Laép ñaët Be, ÞBE 500mm</v>
          </cell>
          <cell r="D7768" t="str">
            <v>caùi</v>
          </cell>
          <cell r="E7768">
            <v>1</v>
          </cell>
          <cell r="F7768">
            <v>2185720</v>
          </cell>
          <cell r="G7768">
            <v>18011</v>
          </cell>
          <cell r="H7768">
            <v>5775</v>
          </cell>
        </row>
        <row r="7769">
          <cell r="B7769" t="str">
            <v>BB.33219</v>
          </cell>
          <cell r="C7769" t="str">
            <v>Laép ñaët Be, ÞBE 600mm</v>
          </cell>
          <cell r="D7769" t="str">
            <v>caùi</v>
          </cell>
          <cell r="E7769">
            <v>1</v>
          </cell>
          <cell r="F7769">
            <v>2911190</v>
          </cell>
          <cell r="G7769">
            <v>23405</v>
          </cell>
          <cell r="H7769">
            <v>7351</v>
          </cell>
        </row>
        <row r="7770">
          <cell r="B7770" t="str">
            <v>BB.33220</v>
          </cell>
          <cell r="C7770" t="str">
            <v>Laép ñaët Be, ÞBE 700mm</v>
          </cell>
          <cell r="D7770" t="str">
            <v>caùi</v>
          </cell>
          <cell r="E7770">
            <v>1</v>
          </cell>
          <cell r="F7770">
            <v>3603300</v>
          </cell>
          <cell r="G7770">
            <v>27006</v>
          </cell>
          <cell r="H7770">
            <v>7351</v>
          </cell>
        </row>
        <row r="7771">
          <cell r="B7771" t="str">
            <v>BB.33221</v>
          </cell>
          <cell r="C7771" t="str">
            <v>Laép ñaët Be, ÞBE 800mm</v>
          </cell>
          <cell r="D7771" t="str">
            <v>caùi</v>
          </cell>
          <cell r="E7771">
            <v>1</v>
          </cell>
          <cell r="F7771">
            <v>4296010</v>
          </cell>
          <cell r="G7771">
            <v>32407</v>
          </cell>
          <cell r="H7771">
            <v>7351</v>
          </cell>
        </row>
        <row r="7772">
          <cell r="B7772" t="str">
            <v>BB.33222</v>
          </cell>
          <cell r="C7772" t="str">
            <v>Laép ñaët Be, ÞBE 900mm</v>
          </cell>
          <cell r="D7772" t="str">
            <v>caùi</v>
          </cell>
          <cell r="E7772">
            <v>1</v>
          </cell>
          <cell r="F7772">
            <v>4988570</v>
          </cell>
          <cell r="G7772">
            <v>38709</v>
          </cell>
          <cell r="H7772">
            <v>7351</v>
          </cell>
        </row>
        <row r="7773">
          <cell r="B7773" t="str">
            <v>BB.33223</v>
          </cell>
          <cell r="C7773" t="str">
            <v>Laép ñaët Be, ÞBE 1000mm</v>
          </cell>
          <cell r="D7773" t="str">
            <v>caùi</v>
          </cell>
          <cell r="E7773">
            <v>1</v>
          </cell>
          <cell r="F7773">
            <v>5681430</v>
          </cell>
          <cell r="G7773">
            <v>45010</v>
          </cell>
          <cell r="H7773">
            <v>7351</v>
          </cell>
        </row>
        <row r="7774">
          <cell r="B7774" t="str">
            <v>BB.33224</v>
          </cell>
          <cell r="C7774" t="str">
            <v>Laép ñaët Be, ÞBE 1100mm</v>
          </cell>
          <cell r="D7774" t="str">
            <v>caùi</v>
          </cell>
          <cell r="E7774">
            <v>1</v>
          </cell>
          <cell r="F7774">
            <v>6375640</v>
          </cell>
          <cell r="G7774">
            <v>50411</v>
          </cell>
          <cell r="H7774">
            <v>7351</v>
          </cell>
        </row>
        <row r="7775">
          <cell r="B7775" t="str">
            <v>BB.33225</v>
          </cell>
          <cell r="C7775" t="str">
            <v>Laép ñaët Be, ÞBE 1200mm</v>
          </cell>
          <cell r="D7775" t="str">
            <v>caùi</v>
          </cell>
          <cell r="E7775">
            <v>1</v>
          </cell>
          <cell r="F7775">
            <v>7068350</v>
          </cell>
          <cell r="G7775">
            <v>60313</v>
          </cell>
          <cell r="H7775">
            <v>7351</v>
          </cell>
        </row>
        <row r="7776">
          <cell r="B7776" t="str">
            <v>BB.33226</v>
          </cell>
          <cell r="C7776" t="str">
            <v>Laép ñaët Be, ÞBE 1400mm</v>
          </cell>
          <cell r="D7776" t="str">
            <v>caùi</v>
          </cell>
          <cell r="E7776">
            <v>1</v>
          </cell>
          <cell r="F7776">
            <v>8452270</v>
          </cell>
          <cell r="G7776">
            <v>76517</v>
          </cell>
          <cell r="H7776">
            <v>8401</v>
          </cell>
        </row>
        <row r="7777">
          <cell r="B7777" t="str">
            <v>BB.33227</v>
          </cell>
          <cell r="C7777" t="str">
            <v>Laép ñaët Be, ÞBE 1500mm</v>
          </cell>
          <cell r="D7777" t="str">
            <v>caùi</v>
          </cell>
          <cell r="E7777">
            <v>1</v>
          </cell>
          <cell r="F7777">
            <v>9144970</v>
          </cell>
          <cell r="G7777">
            <v>83269</v>
          </cell>
          <cell r="H7777">
            <v>8401</v>
          </cell>
        </row>
        <row r="7778">
          <cell r="B7778" t="str">
            <v>BB.33228</v>
          </cell>
          <cell r="C7778" t="str">
            <v>Laép ñaët Be, ÞBE 1600mm</v>
          </cell>
          <cell r="D7778" t="str">
            <v>caùi</v>
          </cell>
          <cell r="E7778">
            <v>1</v>
          </cell>
          <cell r="F7778">
            <v>9837680</v>
          </cell>
          <cell r="G7778">
            <v>94521</v>
          </cell>
          <cell r="H7778">
            <v>8401</v>
          </cell>
        </row>
        <row r="7779">
          <cell r="B7779" t="str">
            <v>BB.33229</v>
          </cell>
          <cell r="C7779" t="str">
            <v>Laép ñaët Be, ÞBE 1800mm</v>
          </cell>
          <cell r="D7779" t="str">
            <v>caùi</v>
          </cell>
          <cell r="E7779">
            <v>1</v>
          </cell>
          <cell r="F7779">
            <v>11221600</v>
          </cell>
          <cell r="G7779">
            <v>103523</v>
          </cell>
          <cell r="H7779">
            <v>8401</v>
          </cell>
        </row>
        <row r="7780">
          <cell r="B7780" t="str">
            <v>BB.33230</v>
          </cell>
          <cell r="C7780" t="str">
            <v>Laép ñaët Be, ÞBE 2000mm</v>
          </cell>
          <cell r="D7780" t="str">
            <v>caùi</v>
          </cell>
          <cell r="E7780">
            <v>1</v>
          </cell>
          <cell r="F7780">
            <v>12611500</v>
          </cell>
          <cell r="G7780">
            <v>117926</v>
          </cell>
          <cell r="H7780">
            <v>8401</v>
          </cell>
        </row>
        <row r="7781">
          <cell r="B7781" t="str">
            <v>BB.33301</v>
          </cell>
          <cell r="C7781" t="str">
            <v>Laép ñaët moái noái meàm, Þmoái noái meàm&lt;=50mm</v>
          </cell>
          <cell r="D7781" t="str">
            <v>caùi</v>
          </cell>
          <cell r="E7781">
            <v>1</v>
          </cell>
          <cell r="F7781">
            <v>44004</v>
          </cell>
          <cell r="G7781">
            <v>10891</v>
          </cell>
          <cell r="H7781">
            <v>0</v>
          </cell>
        </row>
        <row r="7782">
          <cell r="B7782" t="str">
            <v>BB.33302</v>
          </cell>
          <cell r="C7782" t="str">
            <v>Laép ñaët moái noái meàm, Þmoái noái meàm 75mm</v>
          </cell>
          <cell r="D7782" t="str">
            <v>caùi</v>
          </cell>
          <cell r="E7782">
            <v>1</v>
          </cell>
          <cell r="F7782">
            <v>57006</v>
          </cell>
          <cell r="G7782">
            <v>15917</v>
          </cell>
          <cell r="H7782">
            <v>0</v>
          </cell>
        </row>
        <row r="7783">
          <cell r="B7783" t="str">
            <v>BB.33303</v>
          </cell>
          <cell r="C7783" t="str">
            <v>Laép ñaët moái noái meàm, Þmoái noái meàm 100mm</v>
          </cell>
          <cell r="D7783" t="str">
            <v>caùi</v>
          </cell>
          <cell r="E7783">
            <v>1</v>
          </cell>
          <cell r="F7783">
            <v>86009</v>
          </cell>
          <cell r="G7783">
            <v>19268</v>
          </cell>
          <cell r="H7783">
            <v>0</v>
          </cell>
        </row>
        <row r="7784">
          <cell r="B7784" t="str">
            <v>BB.33304</v>
          </cell>
          <cell r="C7784" t="str">
            <v>Laép ñaët moái noái meàm, Þmoái noái meàm 150mm</v>
          </cell>
          <cell r="D7784" t="str">
            <v>caùi</v>
          </cell>
          <cell r="E7784">
            <v>1</v>
          </cell>
          <cell r="F7784">
            <v>111011</v>
          </cell>
          <cell r="G7784">
            <v>23038</v>
          </cell>
          <cell r="H7784">
            <v>0</v>
          </cell>
        </row>
        <row r="7785">
          <cell r="B7785" t="str">
            <v>BB.33305</v>
          </cell>
          <cell r="C7785" t="str">
            <v>Laép ñaët moái noái meàm, Þmoái noái meàm 200mm</v>
          </cell>
          <cell r="D7785" t="str">
            <v>caùi</v>
          </cell>
          <cell r="E7785">
            <v>1</v>
          </cell>
          <cell r="F7785">
            <v>136014</v>
          </cell>
          <cell r="G7785">
            <v>29321</v>
          </cell>
          <cell r="H7785">
            <v>0</v>
          </cell>
        </row>
        <row r="7786">
          <cell r="B7786" t="str">
            <v>BB.33306</v>
          </cell>
          <cell r="C7786" t="str">
            <v>Laép ñaët moái noái meàm, Þmoái noái meàm 250mm</v>
          </cell>
          <cell r="D7786" t="str">
            <v>caùi</v>
          </cell>
          <cell r="E7786">
            <v>1</v>
          </cell>
          <cell r="F7786">
            <v>197020</v>
          </cell>
          <cell r="G7786">
            <v>33510</v>
          </cell>
          <cell r="H7786">
            <v>0</v>
          </cell>
        </row>
        <row r="7787">
          <cell r="B7787" t="str">
            <v>BB.33307</v>
          </cell>
          <cell r="C7787" t="str">
            <v>Laép ñaët moái noái meàm, Þmoái noái meàm 300mm</v>
          </cell>
          <cell r="D7787" t="str">
            <v>caùi</v>
          </cell>
          <cell r="E7787">
            <v>1</v>
          </cell>
          <cell r="F7787">
            <v>222022</v>
          </cell>
          <cell r="G7787">
            <v>30578</v>
          </cell>
          <cell r="H7787">
            <v>7351</v>
          </cell>
        </row>
        <row r="7788">
          <cell r="B7788" t="str">
            <v>BB.33308</v>
          </cell>
          <cell r="C7788" t="str">
            <v>Laép ñaët moái noái meàm, Þmoái noái meàm 350mm</v>
          </cell>
          <cell r="D7788" t="str">
            <v>caùi</v>
          </cell>
          <cell r="E7788">
            <v>1</v>
          </cell>
          <cell r="F7788">
            <v>271027</v>
          </cell>
          <cell r="G7788">
            <v>36861</v>
          </cell>
          <cell r="H7788">
            <v>7351</v>
          </cell>
        </row>
        <row r="7789">
          <cell r="B7789" t="str">
            <v>BB.33309</v>
          </cell>
          <cell r="C7789" t="str">
            <v>Laép ñaët moái noái meàm, Þmoái noái meàm 400mm</v>
          </cell>
          <cell r="D7789" t="str">
            <v>caùi</v>
          </cell>
          <cell r="E7789">
            <v>1</v>
          </cell>
          <cell r="F7789">
            <v>296030</v>
          </cell>
          <cell r="G7789">
            <v>41468</v>
          </cell>
          <cell r="H7789">
            <v>9451</v>
          </cell>
        </row>
        <row r="7790">
          <cell r="B7790" t="str">
            <v>BB.33310</v>
          </cell>
          <cell r="C7790" t="str">
            <v>Laép ñaët moái noái meàm, Þmoái noái meàm 500mm</v>
          </cell>
          <cell r="D7790" t="str">
            <v>caùi</v>
          </cell>
          <cell r="E7790">
            <v>1</v>
          </cell>
          <cell r="F7790">
            <v>370037</v>
          </cell>
          <cell r="G7790">
            <v>49008</v>
          </cell>
          <cell r="H7790">
            <v>9451</v>
          </cell>
        </row>
        <row r="7791">
          <cell r="B7791" t="str">
            <v>BB.33311</v>
          </cell>
          <cell r="C7791" t="str">
            <v>Laép ñaët moái noái meàm, Þmoái noái meàm 600mm</v>
          </cell>
          <cell r="D7791" t="str">
            <v>caùi</v>
          </cell>
          <cell r="E7791">
            <v>1</v>
          </cell>
          <cell r="F7791">
            <v>460046</v>
          </cell>
          <cell r="G7791">
            <v>63014</v>
          </cell>
          <cell r="H7791">
            <v>11551</v>
          </cell>
        </row>
        <row r="7792">
          <cell r="B7792" t="str">
            <v>BB.33312</v>
          </cell>
          <cell r="C7792" t="str">
            <v>Laép ñaët moái noái meàm, Þmoái noái meàm 700mm</v>
          </cell>
          <cell r="D7792" t="str">
            <v>caùi</v>
          </cell>
          <cell r="E7792">
            <v>1</v>
          </cell>
          <cell r="F7792">
            <v>542054</v>
          </cell>
          <cell r="G7792">
            <v>70666</v>
          </cell>
          <cell r="H7792">
            <v>11551</v>
          </cell>
        </row>
        <row r="7793">
          <cell r="B7793" t="str">
            <v>BB.33313</v>
          </cell>
          <cell r="C7793" t="str">
            <v>Laép ñaët moái noái meàm, Þmoái noái meàm 800mm</v>
          </cell>
          <cell r="D7793" t="str">
            <v>caùi</v>
          </cell>
          <cell r="E7793">
            <v>1</v>
          </cell>
          <cell r="F7793">
            <v>592059</v>
          </cell>
          <cell r="G7793">
            <v>81018</v>
          </cell>
          <cell r="H7793">
            <v>14701</v>
          </cell>
        </row>
        <row r="7794">
          <cell r="B7794" t="str">
            <v>BB.33314</v>
          </cell>
          <cell r="C7794" t="str">
            <v>Laép ñaët moái noái meàm, Þmoái noái meàm 900mm</v>
          </cell>
          <cell r="D7794" t="str">
            <v>caùi</v>
          </cell>
          <cell r="E7794">
            <v>1</v>
          </cell>
          <cell r="F7794">
            <v>674067</v>
          </cell>
          <cell r="G7794">
            <v>86419</v>
          </cell>
          <cell r="H7794">
            <v>14701</v>
          </cell>
        </row>
        <row r="7795">
          <cell r="B7795" t="str">
            <v>BB.33315</v>
          </cell>
          <cell r="C7795" t="str">
            <v>Laép ñaët moái noái meàm, Þmoái noái meàm 1100mm</v>
          </cell>
          <cell r="D7795" t="str">
            <v>caùi</v>
          </cell>
          <cell r="E7795">
            <v>1</v>
          </cell>
          <cell r="F7795">
            <v>902090</v>
          </cell>
          <cell r="G7795">
            <v>105773</v>
          </cell>
          <cell r="H7795">
            <v>14701</v>
          </cell>
        </row>
        <row r="7796">
          <cell r="B7796" t="str">
            <v>BB.33316</v>
          </cell>
          <cell r="C7796" t="str">
            <v>Laép ñaët moái noái meàm, Þmoái noái meàm 1200mm</v>
          </cell>
          <cell r="D7796" t="str">
            <v>caùi</v>
          </cell>
          <cell r="E7796">
            <v>1</v>
          </cell>
          <cell r="F7796">
            <v>952095</v>
          </cell>
          <cell r="G7796">
            <v>115676</v>
          </cell>
          <cell r="H7796">
            <v>16801</v>
          </cell>
        </row>
        <row r="7797">
          <cell r="B7797" t="str">
            <v>BB.33317</v>
          </cell>
          <cell r="C7797" t="str">
            <v>Laép ñaët moái noái meàm, Þmoái noái meàm 1250mm</v>
          </cell>
          <cell r="D7797" t="str">
            <v>caùi</v>
          </cell>
          <cell r="E7797">
            <v>1</v>
          </cell>
          <cell r="F7797">
            <v>977098</v>
          </cell>
          <cell r="G7797">
            <v>120177</v>
          </cell>
          <cell r="H7797">
            <v>16801</v>
          </cell>
        </row>
        <row r="7798">
          <cell r="B7798" t="str">
            <v>BB.33318</v>
          </cell>
          <cell r="C7798" t="str">
            <v>Laép ñaët moái noái meàm, Þmoái noái meàm 1300mm</v>
          </cell>
          <cell r="D7798" t="str">
            <v>caùi</v>
          </cell>
          <cell r="E7798">
            <v>1</v>
          </cell>
          <cell r="F7798">
            <v>1002100</v>
          </cell>
          <cell r="G7798">
            <v>125128</v>
          </cell>
          <cell r="H7798">
            <v>16801</v>
          </cell>
        </row>
        <row r="7799">
          <cell r="B7799" t="str">
            <v>BB.33319</v>
          </cell>
          <cell r="C7799" t="str">
            <v>Laép ñaët moái noái meàm, Þmoái noái meàm 1350mm</v>
          </cell>
          <cell r="D7799" t="str">
            <v>caùi</v>
          </cell>
          <cell r="E7799">
            <v>1</v>
          </cell>
          <cell r="F7799">
            <v>1027100</v>
          </cell>
          <cell r="G7799">
            <v>130079</v>
          </cell>
          <cell r="H7799">
            <v>16801</v>
          </cell>
        </row>
        <row r="7800">
          <cell r="B7800" t="str">
            <v>BB.33320</v>
          </cell>
          <cell r="C7800" t="str">
            <v>Laép ñaët moái noái meàm, Þmoái noái meàm 1400mm</v>
          </cell>
          <cell r="D7800" t="str">
            <v>caùi</v>
          </cell>
          <cell r="E7800">
            <v>1</v>
          </cell>
          <cell r="F7800">
            <v>1096110</v>
          </cell>
          <cell r="G7800">
            <v>134580</v>
          </cell>
          <cell r="H7800">
            <v>16801</v>
          </cell>
        </row>
        <row r="7801">
          <cell r="B7801" t="str">
            <v>BB.33321</v>
          </cell>
          <cell r="C7801" t="str">
            <v>Laép ñaët moái noái meàm, Þmoái noái meàm 1500mm</v>
          </cell>
          <cell r="D7801" t="str">
            <v>caùi</v>
          </cell>
          <cell r="E7801">
            <v>1</v>
          </cell>
          <cell r="F7801">
            <v>1182120</v>
          </cell>
          <cell r="G7801">
            <v>144482</v>
          </cell>
          <cell r="H7801">
            <v>18902</v>
          </cell>
        </row>
        <row r="7802">
          <cell r="B7802" t="str">
            <v>BB.33322</v>
          </cell>
          <cell r="C7802" t="str">
            <v>Laép ñaët moái noái meàm, Þmoái noái meàm 1600mm</v>
          </cell>
          <cell r="D7802" t="str">
            <v>caùi</v>
          </cell>
          <cell r="E7802">
            <v>1</v>
          </cell>
          <cell r="F7802">
            <v>1280130</v>
          </cell>
          <cell r="G7802">
            <v>153934</v>
          </cell>
          <cell r="H7802">
            <v>18902</v>
          </cell>
        </row>
        <row r="7803">
          <cell r="B7803" t="str">
            <v>BB.33323</v>
          </cell>
          <cell r="C7803" t="str">
            <v>Laép ñaët moái noái meàm, Þmoái noái meàm 1700mm</v>
          </cell>
          <cell r="D7803" t="str">
            <v>caùi</v>
          </cell>
          <cell r="E7803">
            <v>1</v>
          </cell>
          <cell r="F7803">
            <v>1354140</v>
          </cell>
          <cell r="G7803">
            <v>163386</v>
          </cell>
          <cell r="H7803">
            <v>21002</v>
          </cell>
        </row>
        <row r="7804">
          <cell r="B7804" t="str">
            <v>BB.33324</v>
          </cell>
          <cell r="C7804" t="str">
            <v>Laép ñaët moái noái meàm, Þmoái noái meàm 1800mm</v>
          </cell>
          <cell r="D7804" t="str">
            <v>caùi</v>
          </cell>
          <cell r="E7804">
            <v>1</v>
          </cell>
          <cell r="F7804">
            <v>1428140</v>
          </cell>
          <cell r="G7804">
            <v>173288</v>
          </cell>
          <cell r="H7804">
            <v>21002</v>
          </cell>
        </row>
        <row r="7805">
          <cell r="B7805" t="str">
            <v>BB.33325</v>
          </cell>
          <cell r="C7805" t="str">
            <v>Laép ñaët moái noái meàm, Þmoái noái meàm 1900mm</v>
          </cell>
          <cell r="D7805" t="str">
            <v>caùi</v>
          </cell>
          <cell r="E7805">
            <v>1</v>
          </cell>
          <cell r="F7805">
            <v>1502150</v>
          </cell>
          <cell r="G7805">
            <v>182741</v>
          </cell>
          <cell r="H7805">
            <v>21002</v>
          </cell>
        </row>
        <row r="7806">
          <cell r="B7806" t="str">
            <v>BB.33326</v>
          </cell>
          <cell r="C7806" t="str">
            <v>Laép ñaët moái noái meàm, Þmoái noái meàm 2000mm</v>
          </cell>
          <cell r="D7806" t="str">
            <v>caùi</v>
          </cell>
          <cell r="E7806">
            <v>1</v>
          </cell>
          <cell r="F7806">
            <v>1576160</v>
          </cell>
          <cell r="G7806">
            <v>192643</v>
          </cell>
          <cell r="H7806">
            <v>21002</v>
          </cell>
        </row>
        <row r="7807">
          <cell r="B7807" t="str">
            <v>BB.33401</v>
          </cell>
          <cell r="C7807" t="str">
            <v>Laép ñaët moái noái lieân keát treân tuyeán daãn xaêng daàu, Þmoái noái 57x35mm</v>
          </cell>
          <cell r="D7807" t="str">
            <v>moái</v>
          </cell>
          <cell r="E7807">
            <v>1</v>
          </cell>
          <cell r="F7807">
            <v>899</v>
          </cell>
          <cell r="G7807">
            <v>26556</v>
          </cell>
          <cell r="H7807">
            <v>1067</v>
          </cell>
        </row>
        <row r="7808">
          <cell r="B7808" t="str">
            <v>BB.33402</v>
          </cell>
          <cell r="C7808" t="str">
            <v>Laép ñaët moái noái lieân keát treân tuyeán daãn xaêng daàu, Þmoái noái 67-89x4mm</v>
          </cell>
          <cell r="D7808" t="str">
            <v>moái</v>
          </cell>
          <cell r="E7808">
            <v>1</v>
          </cell>
          <cell r="F7808">
            <v>2247</v>
          </cell>
          <cell r="G7808">
            <v>36008</v>
          </cell>
          <cell r="H7808">
            <v>4269</v>
          </cell>
        </row>
        <row r="7809">
          <cell r="B7809" t="str">
            <v>BB.33403</v>
          </cell>
          <cell r="C7809" t="str">
            <v>Laép ñaët moái noái lieân keát treân tuyeán daãn xaêng daàu, Þmoái noái 108x4mm</v>
          </cell>
          <cell r="D7809" t="str">
            <v>moái</v>
          </cell>
          <cell r="E7809">
            <v>1</v>
          </cell>
          <cell r="F7809">
            <v>2733</v>
          </cell>
          <cell r="G7809">
            <v>43210</v>
          </cell>
          <cell r="H7809">
            <v>5336</v>
          </cell>
        </row>
        <row r="7810">
          <cell r="B7810" t="str">
            <v>BB.33404</v>
          </cell>
          <cell r="C7810" t="str">
            <v>Laép ñaët moái noái lieân keát treân tuyeán daãn xaêng daàu, Þmoái noái 159x5mm</v>
          </cell>
          <cell r="D7810" t="str">
            <v>moái</v>
          </cell>
          <cell r="E7810">
            <v>1</v>
          </cell>
          <cell r="F7810">
            <v>6084</v>
          </cell>
          <cell r="G7810">
            <v>54012</v>
          </cell>
          <cell r="H7810">
            <v>11739</v>
          </cell>
        </row>
        <row r="7811">
          <cell r="B7811" t="str">
            <v>BB.33405</v>
          </cell>
          <cell r="C7811" t="str">
            <v>Laép ñaët moái noái lieân keát treân tuyeán daãn xaêng daàu, Þmoái noái 219x7mm</v>
          </cell>
          <cell r="D7811" t="str">
            <v>moái</v>
          </cell>
          <cell r="E7811">
            <v>1</v>
          </cell>
          <cell r="F7811">
            <v>12398</v>
          </cell>
          <cell r="G7811">
            <v>64814</v>
          </cell>
          <cell r="H7811">
            <v>174361</v>
          </cell>
        </row>
        <row r="7812">
          <cell r="B7812" t="str">
            <v>BB.33406</v>
          </cell>
          <cell r="C7812" t="str">
            <v>Laép ñaët moái noái lieân keát treân tuyeán daãn xaêng daàu, Þmoái noái 273x8mm</v>
          </cell>
          <cell r="D7812" t="str">
            <v>moái</v>
          </cell>
          <cell r="E7812">
            <v>1</v>
          </cell>
          <cell r="F7812">
            <v>17437</v>
          </cell>
          <cell r="G7812">
            <v>72016</v>
          </cell>
          <cell r="H7812">
            <v>187167</v>
          </cell>
        </row>
        <row r="7813">
          <cell r="B7813" t="str">
            <v>BB.36201</v>
          </cell>
          <cell r="C7813" t="str">
            <v>Laép ñaët van xaû khí, Þvan 25mm</v>
          </cell>
          <cell r="D7813" t="str">
            <v>caùi</v>
          </cell>
          <cell r="E7813">
            <v>1</v>
          </cell>
          <cell r="F7813">
            <v>74607</v>
          </cell>
          <cell r="G7813">
            <v>6301</v>
          </cell>
          <cell r="H7813">
            <v>0</v>
          </cell>
        </row>
        <row r="7814">
          <cell r="B7814" t="str">
            <v>BB.36202</v>
          </cell>
          <cell r="C7814" t="str">
            <v>Laép ñaët van xaû khí, Þvan 32mm</v>
          </cell>
          <cell r="D7814" t="str">
            <v>caùi</v>
          </cell>
          <cell r="E7814">
            <v>1</v>
          </cell>
          <cell r="F7814">
            <v>89609</v>
          </cell>
          <cell r="G7814">
            <v>8102</v>
          </cell>
          <cell r="H7814">
            <v>0</v>
          </cell>
        </row>
        <row r="7815">
          <cell r="B7815" t="str">
            <v>BB.36203</v>
          </cell>
          <cell r="C7815" t="str">
            <v>Laép ñaët van xaû khí, Þvan 40mm</v>
          </cell>
          <cell r="D7815" t="str">
            <v>caùi</v>
          </cell>
          <cell r="E7815">
            <v>1</v>
          </cell>
          <cell r="F7815">
            <v>110611</v>
          </cell>
          <cell r="G7815">
            <v>10352</v>
          </cell>
          <cell r="H7815">
            <v>0</v>
          </cell>
        </row>
        <row r="7816">
          <cell r="B7816" t="str">
            <v>BB.36204</v>
          </cell>
          <cell r="C7816" t="str">
            <v>Laép ñaët van xaû khí, Þvan 50mm</v>
          </cell>
          <cell r="D7816" t="str">
            <v>caùi</v>
          </cell>
          <cell r="E7816">
            <v>1</v>
          </cell>
          <cell r="F7816">
            <v>132613</v>
          </cell>
          <cell r="G7816">
            <v>11703</v>
          </cell>
          <cell r="H7816">
            <v>0</v>
          </cell>
        </row>
        <row r="7817">
          <cell r="B7817" t="str">
            <v>BB.36205</v>
          </cell>
          <cell r="C7817" t="str">
            <v>Laép ñaët van xaû khí, Þvan 76mm</v>
          </cell>
          <cell r="D7817" t="str">
            <v>caùi</v>
          </cell>
          <cell r="E7817">
            <v>1</v>
          </cell>
          <cell r="F7817">
            <v>152715</v>
          </cell>
          <cell r="G7817">
            <v>14853</v>
          </cell>
          <cell r="H7817">
            <v>0</v>
          </cell>
        </row>
        <row r="7818">
          <cell r="B7818" t="str">
            <v>BB.36206</v>
          </cell>
          <cell r="C7818" t="str">
            <v>Laép ñaët van xaû khí, Þvan 89mm</v>
          </cell>
          <cell r="D7818" t="str">
            <v>caùi</v>
          </cell>
          <cell r="E7818">
            <v>1</v>
          </cell>
          <cell r="F7818">
            <v>599210</v>
          </cell>
          <cell r="G7818">
            <v>15753</v>
          </cell>
          <cell r="H7818">
            <v>0</v>
          </cell>
        </row>
        <row r="7819">
          <cell r="B7819" t="str">
            <v>BB.36207</v>
          </cell>
          <cell r="C7819" t="str">
            <v>Laép ñaët van xaû khí, Þvan 100mm</v>
          </cell>
          <cell r="D7819" t="str">
            <v>caùi</v>
          </cell>
          <cell r="E7819">
            <v>1</v>
          </cell>
          <cell r="F7819">
            <v>669667</v>
          </cell>
          <cell r="G7819">
            <v>17104</v>
          </cell>
          <cell r="H7819">
            <v>0</v>
          </cell>
        </row>
        <row r="7820">
          <cell r="B7820" t="str">
            <v>BB.36208</v>
          </cell>
          <cell r="C7820" t="str">
            <v>Laép ñaët van xaû khí, Þvan 150mm</v>
          </cell>
          <cell r="D7820" t="str">
            <v>caùi</v>
          </cell>
          <cell r="E7820">
            <v>1</v>
          </cell>
          <cell r="F7820">
            <v>1641560</v>
          </cell>
          <cell r="G7820">
            <v>25656</v>
          </cell>
          <cell r="H7820">
            <v>0</v>
          </cell>
        </row>
        <row r="7821">
          <cell r="B7821" t="str">
            <v>BB.36209</v>
          </cell>
          <cell r="C7821" t="str">
            <v>Laép ñaët van xaû khí, Þvan 200mm</v>
          </cell>
          <cell r="D7821" t="str">
            <v>caùi</v>
          </cell>
          <cell r="E7821">
            <v>1</v>
          </cell>
          <cell r="F7821">
            <v>2143410</v>
          </cell>
          <cell r="G7821">
            <v>34208</v>
          </cell>
          <cell r="H7821">
            <v>0</v>
          </cell>
        </row>
        <row r="7822">
          <cell r="B7822" t="str">
            <v>BB.36402</v>
          </cell>
          <cell r="C7822" t="str">
            <v>Laép ñaët van ñaùy, Þvan 500mm</v>
          </cell>
          <cell r="D7822" t="str">
            <v>caùi</v>
          </cell>
          <cell r="E7822">
            <v>1</v>
          </cell>
          <cell r="F7822">
            <v>17676200</v>
          </cell>
          <cell r="G7822">
            <v>105323</v>
          </cell>
          <cell r="H7822">
            <v>13501</v>
          </cell>
        </row>
        <row r="7823">
          <cell r="B7823" t="str">
            <v>BB.36501</v>
          </cell>
          <cell r="C7823" t="str">
            <v>Laép ñaët van ñieän, Þvan 400mm</v>
          </cell>
          <cell r="D7823" t="str">
            <v>caùi</v>
          </cell>
          <cell r="E7823">
            <v>1</v>
          </cell>
          <cell r="F7823">
            <v>155015</v>
          </cell>
          <cell r="G7823">
            <v>128112</v>
          </cell>
          <cell r="H7823">
            <v>13501</v>
          </cell>
        </row>
        <row r="7824">
          <cell r="B7824" t="str">
            <v>BB.36502</v>
          </cell>
          <cell r="C7824" t="str">
            <v>Laép ñaët van ñieän, Þvan 500mm</v>
          </cell>
          <cell r="D7824" t="str">
            <v>caùi</v>
          </cell>
          <cell r="E7824">
            <v>1</v>
          </cell>
          <cell r="F7824">
            <v>202320</v>
          </cell>
          <cell r="G7824">
            <v>155415</v>
          </cell>
          <cell r="H7824">
            <v>13501</v>
          </cell>
        </row>
        <row r="7825">
          <cell r="B7825" t="str">
            <v>BB.36503</v>
          </cell>
          <cell r="C7825" t="str">
            <v>Laép ñaët van ñieän, Þvan 600mm</v>
          </cell>
          <cell r="D7825" t="str">
            <v>caùi</v>
          </cell>
          <cell r="E7825">
            <v>1</v>
          </cell>
          <cell r="F7825">
            <v>221222</v>
          </cell>
          <cell r="G7825">
            <v>171166</v>
          </cell>
          <cell r="H7825">
            <v>13501</v>
          </cell>
        </row>
        <row r="7826">
          <cell r="B7826" t="str">
            <v>BB.36504</v>
          </cell>
          <cell r="C7826" t="str">
            <v>Laép ñaët van ñieän, Þvan 700mm</v>
          </cell>
          <cell r="D7826" t="str">
            <v>caùi</v>
          </cell>
          <cell r="E7826">
            <v>1</v>
          </cell>
          <cell r="F7826">
            <v>274827</v>
          </cell>
          <cell r="G7826">
            <v>195319</v>
          </cell>
          <cell r="H7826">
            <v>13501</v>
          </cell>
        </row>
        <row r="7827">
          <cell r="B7827" t="str">
            <v>BB.36505</v>
          </cell>
          <cell r="C7827" t="str">
            <v>Laép ñaët van ñieän, Þvan 800mm</v>
          </cell>
          <cell r="D7827" t="str">
            <v>caùi</v>
          </cell>
          <cell r="E7827">
            <v>1</v>
          </cell>
          <cell r="F7827">
            <v>300930</v>
          </cell>
          <cell r="G7827">
            <v>224721</v>
          </cell>
          <cell r="H7827">
            <v>13501</v>
          </cell>
        </row>
        <row r="7828">
          <cell r="B7828" t="str">
            <v>BB.36506</v>
          </cell>
          <cell r="C7828" t="str">
            <v>Laép ñaët van ñieän, Þvan 900mm</v>
          </cell>
          <cell r="D7828" t="str">
            <v>caùi</v>
          </cell>
          <cell r="E7828">
            <v>1</v>
          </cell>
          <cell r="F7828">
            <v>361736</v>
          </cell>
          <cell r="G7828">
            <v>174317</v>
          </cell>
          <cell r="H7828">
            <v>13501</v>
          </cell>
        </row>
        <row r="7829">
          <cell r="B7829" t="str">
            <v>BB.36507</v>
          </cell>
          <cell r="C7829" t="str">
            <v>Laép ñaët van ñieän, Þvan 1000mm</v>
          </cell>
          <cell r="D7829" t="str">
            <v>caùi</v>
          </cell>
          <cell r="E7829">
            <v>1</v>
          </cell>
          <cell r="F7829">
            <v>393239</v>
          </cell>
          <cell r="G7829">
            <v>208970</v>
          </cell>
          <cell r="H7829">
            <v>13501</v>
          </cell>
        </row>
        <row r="7830">
          <cell r="B7830" t="str">
            <v>BB.36508</v>
          </cell>
          <cell r="C7830" t="str">
            <v>Laép ñaët van ñieän, Þvan 1200mm</v>
          </cell>
          <cell r="D7830" t="str">
            <v>caùi</v>
          </cell>
          <cell r="E7830">
            <v>1</v>
          </cell>
          <cell r="F7830">
            <v>499950</v>
          </cell>
          <cell r="G7830">
            <v>261475</v>
          </cell>
          <cell r="H7830">
            <v>13501</v>
          </cell>
        </row>
        <row r="7831">
          <cell r="B7831" t="str">
            <v>BB.36509</v>
          </cell>
          <cell r="C7831" t="str">
            <v>Laép ñaët van ñieän, Þvan 1400mm</v>
          </cell>
          <cell r="D7831" t="str">
            <v>caùi</v>
          </cell>
          <cell r="E7831">
            <v>1</v>
          </cell>
          <cell r="F7831">
            <v>620162</v>
          </cell>
          <cell r="G7831">
            <v>313455</v>
          </cell>
          <cell r="H7831">
            <v>13501</v>
          </cell>
        </row>
        <row r="7832">
          <cell r="B7832" t="str">
            <v>BB.36510</v>
          </cell>
          <cell r="C7832" t="str">
            <v>Laép ñaët van ñieän, Þvan 1500mm</v>
          </cell>
          <cell r="D7832" t="str">
            <v>caùi</v>
          </cell>
          <cell r="E7832">
            <v>1</v>
          </cell>
          <cell r="F7832">
            <v>669667</v>
          </cell>
          <cell r="G7832">
            <v>316605</v>
          </cell>
          <cell r="H7832">
            <v>13501</v>
          </cell>
        </row>
        <row r="7833">
          <cell r="B7833" t="str">
            <v>BB.36511</v>
          </cell>
          <cell r="C7833" t="str">
            <v>Laép ñaët van ñieän, Þvan 1800mm</v>
          </cell>
          <cell r="D7833" t="str">
            <v>caùi</v>
          </cell>
          <cell r="E7833">
            <v>1</v>
          </cell>
          <cell r="F7833">
            <v>901090</v>
          </cell>
          <cell r="G7833">
            <v>348108</v>
          </cell>
          <cell r="H7833">
            <v>13501</v>
          </cell>
        </row>
        <row r="7834">
          <cell r="B7834" t="str">
            <v>BB.36512</v>
          </cell>
          <cell r="C7834" t="str">
            <v>Laép ñaët van ñieän, Þvan 2000mm</v>
          </cell>
          <cell r="D7834" t="str">
            <v>caùi</v>
          </cell>
          <cell r="E7834">
            <v>1</v>
          </cell>
          <cell r="F7834">
            <v>1062710</v>
          </cell>
          <cell r="G7834">
            <v>379611</v>
          </cell>
          <cell r="H7834">
            <v>13501</v>
          </cell>
        </row>
        <row r="7835">
          <cell r="B7835" t="str">
            <v>BB.36513</v>
          </cell>
          <cell r="C7835" t="str">
            <v>Laép ñaët van ñieän, Þvan 2500mm</v>
          </cell>
          <cell r="D7835" t="str">
            <v>caùi</v>
          </cell>
          <cell r="E7835">
            <v>1</v>
          </cell>
          <cell r="F7835">
            <v>1508350</v>
          </cell>
          <cell r="G7835">
            <v>412164</v>
          </cell>
          <cell r="H7835">
            <v>13501</v>
          </cell>
        </row>
        <row r="7836">
          <cell r="B7836" t="str">
            <v>BB.37112</v>
          </cell>
          <cell r="C7836" t="str">
            <v>Laép bích theùp Þoáng 700mm</v>
          </cell>
          <cell r="D7836" t="str">
            <v>caëp bích</v>
          </cell>
          <cell r="E7836">
            <v>1</v>
          </cell>
          <cell r="F7836">
            <v>4192610</v>
          </cell>
          <cell r="G7836">
            <v>63464</v>
          </cell>
          <cell r="H7836">
            <v>130388</v>
          </cell>
        </row>
        <row r="7837">
          <cell r="B7837" t="str">
            <v>BB.38105</v>
          </cell>
          <cell r="C7837" t="str">
            <v>Laép nuùt bòt nhöïa noái maêng soâng, Þnuùt bòt 40mm</v>
          </cell>
          <cell r="D7837" t="str">
            <v>caùi</v>
          </cell>
          <cell r="E7837">
            <v>1</v>
          </cell>
          <cell r="F7837">
            <v>2906</v>
          </cell>
          <cell r="G7837">
            <v>2094</v>
          </cell>
          <cell r="H7837">
            <v>0</v>
          </cell>
        </row>
        <row r="7838">
          <cell r="B7838" t="str">
            <v>BB.38106</v>
          </cell>
          <cell r="C7838" t="str">
            <v>Laép nuùt bòt nhöïa noái maêng soâng, Þnuùt bòt 50mm</v>
          </cell>
          <cell r="D7838" t="str">
            <v>caùi</v>
          </cell>
          <cell r="E7838">
            <v>1</v>
          </cell>
          <cell r="F7838">
            <v>3160</v>
          </cell>
          <cell r="G7838">
            <v>2304</v>
          </cell>
          <cell r="H7838">
            <v>0</v>
          </cell>
        </row>
        <row r="7839">
          <cell r="B7839" t="str">
            <v>BB.38107</v>
          </cell>
          <cell r="C7839" t="str">
            <v>Laép nuùt bòt nhöïa noái maêng soâng, Þnuùt bòt 67mm</v>
          </cell>
          <cell r="D7839" t="str">
            <v>caùi</v>
          </cell>
          <cell r="E7839">
            <v>1</v>
          </cell>
          <cell r="F7839">
            <v>3414</v>
          </cell>
          <cell r="G7839">
            <v>2513</v>
          </cell>
          <cell r="H7839">
            <v>0</v>
          </cell>
        </row>
        <row r="7840">
          <cell r="B7840" t="str">
            <v>BB.34101</v>
          </cell>
          <cell r="C7840" t="str">
            <v>Laép ñaët truï vaø hoïng cöùu hoûa, Þtruï hoûa 100mm</v>
          </cell>
          <cell r="D7840" t="str">
            <v>caùi</v>
          </cell>
          <cell r="E7840">
            <v>1</v>
          </cell>
          <cell r="F7840">
            <v>8523420</v>
          </cell>
          <cell r="G7840">
            <v>18849</v>
          </cell>
          <cell r="H7840">
            <v>0</v>
          </cell>
        </row>
        <row r="7841">
          <cell r="B7841" t="str">
            <v>BB.34102</v>
          </cell>
          <cell r="C7841" t="str">
            <v>Laép ñaët truï vaø hoïng cöùu hoûa, Þtruï hoûa 150mm</v>
          </cell>
          <cell r="D7841" t="str">
            <v>caùi</v>
          </cell>
          <cell r="E7841">
            <v>1</v>
          </cell>
          <cell r="F7841">
            <v>9091480</v>
          </cell>
          <cell r="G7841">
            <v>21362</v>
          </cell>
          <cell r="H7841">
            <v>0</v>
          </cell>
        </row>
        <row r="7842">
          <cell r="B7842" t="str">
            <v>BB.34201</v>
          </cell>
          <cell r="C7842" t="str">
            <v>Laép ñaët hoïng cöùu hoûa, Þhoïng cöùu hoûa 80mm</v>
          </cell>
          <cell r="D7842" t="str">
            <v>caùi</v>
          </cell>
          <cell r="E7842">
            <v>1</v>
          </cell>
          <cell r="F7842">
            <v>172973</v>
          </cell>
          <cell r="G7842">
            <v>14660</v>
          </cell>
          <cell r="H7842">
            <v>0</v>
          </cell>
        </row>
        <row r="7843">
          <cell r="B7843" t="str">
            <v>BB.34202</v>
          </cell>
          <cell r="C7843" t="str">
            <v>Laép ñaët hoïng cöùu hoûa, Þhoïng cöùu hoûa 100mm</v>
          </cell>
          <cell r="D7843" t="str">
            <v>caùi</v>
          </cell>
          <cell r="E7843">
            <v>1</v>
          </cell>
          <cell r="F7843">
            <v>203193</v>
          </cell>
          <cell r="G7843">
            <v>17174</v>
          </cell>
          <cell r="H7843">
            <v>0</v>
          </cell>
        </row>
        <row r="7844">
          <cell r="B7844" t="str">
            <v>BB.35101</v>
          </cell>
          <cell r="C7844" t="str">
            <v>Laép ñaët ñoàng hoà ño löu löôïng, quy caùch ñoàng hoà &lt;=50mm</v>
          </cell>
          <cell r="D7844" t="str">
            <v>caùi</v>
          </cell>
          <cell r="E7844">
            <v>1</v>
          </cell>
          <cell r="F7844">
            <v>3219220</v>
          </cell>
          <cell r="G7844">
            <v>29707</v>
          </cell>
          <cell r="H7844">
            <v>0</v>
          </cell>
        </row>
        <row r="7845">
          <cell r="B7845" t="str">
            <v>BB.35102</v>
          </cell>
          <cell r="C7845" t="str">
            <v>Laép ñaët ñoàng hoà ño löu löôïng, quy caùch ñoàng hoà &lt;=100mm</v>
          </cell>
          <cell r="D7845" t="str">
            <v>caùi</v>
          </cell>
          <cell r="E7845">
            <v>1</v>
          </cell>
          <cell r="F7845">
            <v>4738270</v>
          </cell>
          <cell r="G7845">
            <v>37808</v>
          </cell>
          <cell r="H7845">
            <v>0</v>
          </cell>
        </row>
        <row r="7846">
          <cell r="B7846" t="str">
            <v>BB.35103</v>
          </cell>
          <cell r="C7846" t="str">
            <v>Laép ñaët ñoàng hoà ño löu löôïng, quy caùch ñoàng hoà &lt;=200mm</v>
          </cell>
          <cell r="D7846" t="str">
            <v>caùi</v>
          </cell>
          <cell r="E7846">
            <v>1</v>
          </cell>
          <cell r="F7846">
            <v>7043900</v>
          </cell>
          <cell r="G7846">
            <v>44560</v>
          </cell>
          <cell r="H7846">
            <v>0</v>
          </cell>
        </row>
        <row r="7847">
          <cell r="B7847" t="str">
            <v>BB.35104</v>
          </cell>
          <cell r="C7847" t="str">
            <v>Laép ñaët ñoàng hoà ño löu löôïng, quy caùch ñoàng hoà &lt;300mm</v>
          </cell>
          <cell r="D7847" t="str">
            <v>caùi</v>
          </cell>
          <cell r="E7847">
            <v>1</v>
          </cell>
          <cell r="F7847">
            <v>16595000</v>
          </cell>
          <cell r="G7847">
            <v>47711</v>
          </cell>
          <cell r="H7847">
            <v>0</v>
          </cell>
        </row>
        <row r="7848">
          <cell r="B7848" t="str">
            <v>BB.35105</v>
          </cell>
          <cell r="C7848" t="str">
            <v>Laép ñaët ñoàng hoà ño löu löôïng, quy caùch ñoàng hoà &lt;400mm</v>
          </cell>
          <cell r="D7848" t="str">
            <v>caùi</v>
          </cell>
          <cell r="E7848">
            <v>1</v>
          </cell>
          <cell r="F7848">
            <v>31134100</v>
          </cell>
          <cell r="G7848">
            <v>61214</v>
          </cell>
          <cell r="H7848">
            <v>0</v>
          </cell>
        </row>
        <row r="7849">
          <cell r="B7849" t="str">
            <v>BB.35106</v>
          </cell>
          <cell r="C7849" t="str">
            <v>Laép ñaët ñoàng hoà ño löu löôïng, quy caùch ñoàng hoà &lt;500mm</v>
          </cell>
          <cell r="D7849" t="str">
            <v>caùi</v>
          </cell>
          <cell r="E7849">
            <v>1</v>
          </cell>
          <cell r="F7849">
            <v>39176200</v>
          </cell>
          <cell r="G7849">
            <v>72916</v>
          </cell>
          <cell r="H7849">
            <v>0</v>
          </cell>
        </row>
        <row r="7850">
          <cell r="B7850" t="str">
            <v>BB.35107</v>
          </cell>
          <cell r="C7850" t="str">
            <v>Laép ñaët ñoàng hoà ño löu löôïng, quy caùch ñoàng hoà &lt;600mm</v>
          </cell>
          <cell r="D7850" t="str">
            <v>caùi</v>
          </cell>
          <cell r="E7850">
            <v>1</v>
          </cell>
          <cell r="F7850">
            <v>47195900</v>
          </cell>
          <cell r="G7850">
            <v>82368</v>
          </cell>
          <cell r="H7850">
            <v>0</v>
          </cell>
        </row>
        <row r="7851">
          <cell r="B7851" t="str">
            <v>BB.35201</v>
          </cell>
          <cell r="C7851" t="str">
            <v>Laép ñaët ñoàng hoà ño aùp löïc</v>
          </cell>
          <cell r="D7851" t="str">
            <v>caùi</v>
          </cell>
          <cell r="E7851">
            <v>1</v>
          </cell>
          <cell r="F7851">
            <v>250025</v>
          </cell>
          <cell r="G7851">
            <v>38258</v>
          </cell>
          <cell r="H7851">
            <v>0</v>
          </cell>
        </row>
        <row r="7852">
          <cell r="B7852" t="str">
            <v>BB.36101</v>
          </cell>
          <cell r="C7852" t="str">
            <v>Laép ñaët van maët bích, Þvan 40mm</v>
          </cell>
          <cell r="D7852" t="str">
            <v>caùi</v>
          </cell>
          <cell r="E7852">
            <v>1</v>
          </cell>
          <cell r="F7852">
            <v>88709</v>
          </cell>
          <cell r="G7852">
            <v>15753</v>
          </cell>
          <cell r="H7852">
            <v>0</v>
          </cell>
        </row>
        <row r="7853">
          <cell r="B7853" t="str">
            <v>BB.36102</v>
          </cell>
          <cell r="C7853" t="str">
            <v>Laép ñaët van maët bích, Þvan 50mm</v>
          </cell>
          <cell r="D7853" t="str">
            <v>caùi</v>
          </cell>
          <cell r="E7853">
            <v>1</v>
          </cell>
          <cell r="F7853">
            <v>94609</v>
          </cell>
          <cell r="G7853">
            <v>18454</v>
          </cell>
          <cell r="H7853">
            <v>0</v>
          </cell>
        </row>
        <row r="7854">
          <cell r="B7854" t="str">
            <v>BB.36103</v>
          </cell>
          <cell r="C7854" t="str">
            <v>Laép ñaët van maët bích, Þvan 75mm</v>
          </cell>
          <cell r="D7854" t="str">
            <v>caùi</v>
          </cell>
          <cell r="E7854">
            <v>1</v>
          </cell>
          <cell r="F7854">
            <v>137214</v>
          </cell>
          <cell r="G7854">
            <v>22505</v>
          </cell>
          <cell r="H7854">
            <v>0</v>
          </cell>
        </row>
        <row r="7855">
          <cell r="B7855" t="str">
            <v>BB.36104</v>
          </cell>
          <cell r="C7855" t="str">
            <v>Laép ñaët van maët bích, Þvan 100mm</v>
          </cell>
          <cell r="D7855" t="str">
            <v>caùi</v>
          </cell>
          <cell r="E7855">
            <v>1</v>
          </cell>
          <cell r="F7855">
            <v>846985</v>
          </cell>
          <cell r="G7855">
            <v>27006</v>
          </cell>
          <cell r="H7855">
            <v>0</v>
          </cell>
        </row>
        <row r="7856">
          <cell r="B7856" t="str">
            <v>BB.36105</v>
          </cell>
          <cell r="C7856" t="str">
            <v>Laép ñaët van maët bích, Þvan 150mm</v>
          </cell>
          <cell r="D7856" t="str">
            <v>caùi</v>
          </cell>
          <cell r="E7856">
            <v>1</v>
          </cell>
          <cell r="F7856">
            <v>1398740</v>
          </cell>
          <cell r="G7856">
            <v>34208</v>
          </cell>
          <cell r="H7856">
            <v>0</v>
          </cell>
        </row>
        <row r="7857">
          <cell r="B7857" t="str">
            <v>BB.36106</v>
          </cell>
          <cell r="C7857" t="str">
            <v>Laép ñaët van maët bích, Þvan 200mm</v>
          </cell>
          <cell r="D7857" t="str">
            <v>caùi</v>
          </cell>
          <cell r="E7857">
            <v>1</v>
          </cell>
          <cell r="F7857">
            <v>1802380</v>
          </cell>
          <cell r="G7857">
            <v>43210</v>
          </cell>
          <cell r="H7857">
            <v>0</v>
          </cell>
        </row>
        <row r="7858">
          <cell r="B7858" t="str">
            <v>BB.36107</v>
          </cell>
          <cell r="C7858" t="str">
            <v>Laép ñaët van maët bích, Þvan 250mm</v>
          </cell>
          <cell r="D7858" t="str">
            <v>caùi</v>
          </cell>
          <cell r="E7858">
            <v>1</v>
          </cell>
          <cell r="F7858">
            <v>2577660</v>
          </cell>
          <cell r="G7858">
            <v>49061</v>
          </cell>
          <cell r="H7858">
            <v>0</v>
          </cell>
        </row>
        <row r="7859">
          <cell r="B7859" t="str">
            <v>BB.36108</v>
          </cell>
          <cell r="C7859" t="str">
            <v>Laép ñaët van maët bích, Þvan 300mm</v>
          </cell>
          <cell r="D7859" t="str">
            <v>caùi</v>
          </cell>
          <cell r="E7859">
            <v>1</v>
          </cell>
          <cell r="F7859">
            <v>3486750</v>
          </cell>
          <cell r="G7859">
            <v>36458</v>
          </cell>
          <cell r="H7859">
            <v>7351</v>
          </cell>
        </row>
        <row r="7860">
          <cell r="B7860" t="str">
            <v>BB.36109</v>
          </cell>
          <cell r="C7860" t="str">
            <v>Laép ñaët van maët bích, Þvan 350mm</v>
          </cell>
          <cell r="D7860" t="str">
            <v>caùi</v>
          </cell>
          <cell r="E7860">
            <v>1</v>
          </cell>
          <cell r="F7860">
            <v>5317530</v>
          </cell>
          <cell r="G7860">
            <v>44110</v>
          </cell>
          <cell r="H7860">
            <v>7351</v>
          </cell>
        </row>
        <row r="7861">
          <cell r="B7861" t="str">
            <v>BB.36110</v>
          </cell>
          <cell r="C7861" t="str">
            <v>Laép ñaët van maët bích, Þvan 400mm</v>
          </cell>
          <cell r="D7861" t="str">
            <v>caùi</v>
          </cell>
          <cell r="E7861">
            <v>1</v>
          </cell>
          <cell r="F7861">
            <v>11159100</v>
          </cell>
          <cell r="G7861">
            <v>49511</v>
          </cell>
          <cell r="H7861">
            <v>9451</v>
          </cell>
        </row>
        <row r="7862">
          <cell r="B7862" t="str">
            <v>BB.36111</v>
          </cell>
          <cell r="C7862" t="str">
            <v>Laép ñaët van maët bích, Þvan 500mm</v>
          </cell>
          <cell r="D7862" t="str">
            <v>caùi</v>
          </cell>
          <cell r="E7862">
            <v>1</v>
          </cell>
          <cell r="F7862">
            <v>15203500</v>
          </cell>
          <cell r="G7862">
            <v>58513</v>
          </cell>
          <cell r="H7862">
            <v>9451</v>
          </cell>
        </row>
        <row r="7863">
          <cell r="B7863" t="str">
            <v>BB.36112</v>
          </cell>
          <cell r="C7863" t="str">
            <v>Laép ñaët van maët bích, Þvan 600mm</v>
          </cell>
          <cell r="D7863" t="str">
            <v>caùi</v>
          </cell>
          <cell r="E7863">
            <v>1</v>
          </cell>
          <cell r="F7863">
            <v>25222500</v>
          </cell>
          <cell r="G7863">
            <v>75575</v>
          </cell>
          <cell r="H7863">
            <v>11551</v>
          </cell>
        </row>
        <row r="7864">
          <cell r="B7864" t="str">
            <v>BB.36113</v>
          </cell>
          <cell r="C7864" t="str">
            <v>Laép ñaët van maët bích, Þvan 700mm</v>
          </cell>
          <cell r="D7864" t="str">
            <v>caùi</v>
          </cell>
          <cell r="E7864">
            <v>1</v>
          </cell>
          <cell r="F7864">
            <v>30286800</v>
          </cell>
          <cell r="G7864">
            <v>84839</v>
          </cell>
          <cell r="H7864">
            <v>11551</v>
          </cell>
        </row>
        <row r="7865">
          <cell r="B7865" t="str">
            <v>BB.36114</v>
          </cell>
          <cell r="C7865" t="str">
            <v>Laép ñaët van maët bích, Þvan 800mm</v>
          </cell>
          <cell r="D7865" t="str">
            <v>caùi</v>
          </cell>
          <cell r="E7865">
            <v>1</v>
          </cell>
          <cell r="F7865">
            <v>35321500</v>
          </cell>
          <cell r="G7865">
            <v>97516</v>
          </cell>
          <cell r="H7865">
            <v>14701</v>
          </cell>
        </row>
        <row r="7866">
          <cell r="B7866" t="str">
            <v>BB.36115</v>
          </cell>
          <cell r="C7866" t="str">
            <v>Laép ñaët van maët bích, Þvan 1000mm</v>
          </cell>
          <cell r="D7866" t="str">
            <v>caùi</v>
          </cell>
          <cell r="E7866">
            <v>1</v>
          </cell>
          <cell r="F7866">
            <v>42472200</v>
          </cell>
          <cell r="G7866">
            <v>107755</v>
          </cell>
          <cell r="H7866">
            <v>14701</v>
          </cell>
        </row>
        <row r="7867">
          <cell r="B7867" t="str">
            <v>BB.36116</v>
          </cell>
          <cell r="C7867" t="str">
            <v>Laép ñaët van maët bích, Þvan 1200mm</v>
          </cell>
          <cell r="D7867" t="str">
            <v>caùi</v>
          </cell>
          <cell r="E7867">
            <v>1</v>
          </cell>
          <cell r="F7867">
            <v>51525400</v>
          </cell>
          <cell r="G7867">
            <v>129209</v>
          </cell>
          <cell r="H7867">
            <v>16801</v>
          </cell>
        </row>
        <row r="7868">
          <cell r="B7868" t="str">
            <v>BB.36117</v>
          </cell>
          <cell r="C7868" t="str">
            <v>Laép ñaët van maët bích, Þvan 1400mm</v>
          </cell>
          <cell r="D7868" t="str">
            <v>caùi</v>
          </cell>
          <cell r="E7868">
            <v>1</v>
          </cell>
          <cell r="F7868">
            <v>62618300</v>
          </cell>
          <cell r="G7868">
            <v>161877</v>
          </cell>
          <cell r="H7868">
            <v>18902</v>
          </cell>
        </row>
        <row r="7869">
          <cell r="B7869" t="str">
            <v>BB.36118</v>
          </cell>
          <cell r="C7869" t="str">
            <v>Laép ñaët van maët bích, Þvan 1800mm</v>
          </cell>
          <cell r="D7869" t="str">
            <v>caùi</v>
          </cell>
          <cell r="E7869">
            <v>1</v>
          </cell>
          <cell r="F7869">
            <v>73751696</v>
          </cell>
          <cell r="G7869">
            <v>194057</v>
          </cell>
          <cell r="H7869">
            <v>21002</v>
          </cell>
        </row>
        <row r="7870">
          <cell r="B7870" t="str">
            <v>BB.36119</v>
          </cell>
          <cell r="C7870" t="str">
            <v>Laép ñaët van maët bích, Þvan 2000mm</v>
          </cell>
          <cell r="D7870" t="str">
            <v>caùi</v>
          </cell>
          <cell r="E7870">
            <v>1</v>
          </cell>
          <cell r="F7870">
            <v>81115104</v>
          </cell>
          <cell r="G7870">
            <v>196007</v>
          </cell>
          <cell r="H7870">
            <v>21002</v>
          </cell>
        </row>
        <row r="7871">
          <cell r="B7871" t="str">
            <v>BB.36120</v>
          </cell>
          <cell r="C7871" t="str">
            <v>Laép ñaët van maët bích, Þvan 2200mm</v>
          </cell>
          <cell r="D7871" t="str">
            <v>caùi</v>
          </cell>
          <cell r="E7871">
            <v>1</v>
          </cell>
          <cell r="F7871">
            <v>101216000</v>
          </cell>
          <cell r="G7871">
            <v>215510</v>
          </cell>
          <cell r="H7871">
            <v>22577</v>
          </cell>
        </row>
        <row r="7872">
          <cell r="B7872" t="str">
            <v>BB.36121</v>
          </cell>
          <cell r="C7872" t="str">
            <v>Laép ñaët van maët bích, Þvan 2400mm</v>
          </cell>
          <cell r="D7872" t="str">
            <v>caùi</v>
          </cell>
          <cell r="E7872">
            <v>1</v>
          </cell>
          <cell r="F7872">
            <v>111316000</v>
          </cell>
          <cell r="G7872">
            <v>235014</v>
          </cell>
          <cell r="H7872">
            <v>22577</v>
          </cell>
        </row>
        <row r="7873">
          <cell r="B7873" t="str">
            <v>BB.36122</v>
          </cell>
          <cell r="C7873" t="str">
            <v>Laép ñaët van maët bích, Þvan 2500mm</v>
          </cell>
          <cell r="D7873" t="str">
            <v>caùi</v>
          </cell>
          <cell r="E7873">
            <v>1</v>
          </cell>
          <cell r="F7873">
            <v>121415000</v>
          </cell>
          <cell r="G7873">
            <v>255004</v>
          </cell>
          <cell r="H7873">
            <v>22577</v>
          </cell>
        </row>
        <row r="7874">
          <cell r="B7874" t="str">
            <v>BB.36301</v>
          </cell>
          <cell r="C7874" t="str">
            <v>Laép ñaët van phao ñieàu chænh toác ñoä loïc, Þvan 250mm</v>
          </cell>
          <cell r="D7874" t="str">
            <v>caùi</v>
          </cell>
          <cell r="E7874">
            <v>1</v>
          </cell>
          <cell r="F7874">
            <v>3059110</v>
          </cell>
          <cell r="G7874">
            <v>65264</v>
          </cell>
          <cell r="H7874">
            <v>0</v>
          </cell>
        </row>
        <row r="7875">
          <cell r="B7875" t="str">
            <v>BB.36302</v>
          </cell>
          <cell r="C7875" t="str">
            <v>Laép ñaët van phao ñieàu chænh toác ñoä loïc, Þvan 300mm</v>
          </cell>
          <cell r="D7875" t="str">
            <v>caùi</v>
          </cell>
          <cell r="E7875">
            <v>1</v>
          </cell>
          <cell r="F7875">
            <v>4087710</v>
          </cell>
          <cell r="G7875">
            <v>76517</v>
          </cell>
          <cell r="H7875">
            <v>0</v>
          </cell>
        </row>
        <row r="7876">
          <cell r="B7876" t="str">
            <v>BB.36303</v>
          </cell>
          <cell r="C7876" t="str">
            <v>Laép ñaët van phao ñieàu chænh toác ñoä loïc, Þvan 350mm</v>
          </cell>
          <cell r="D7876" t="str">
            <v>caùi</v>
          </cell>
          <cell r="E7876">
            <v>1</v>
          </cell>
          <cell r="F7876">
            <v>6117310</v>
          </cell>
          <cell r="G7876">
            <v>90020</v>
          </cell>
          <cell r="H7876">
            <v>0</v>
          </cell>
        </row>
        <row r="7877">
          <cell r="B7877" t="str">
            <v>BB.36304</v>
          </cell>
          <cell r="C7877" t="str">
            <v>Laép ñaët van phao ñieàu chænh toác ñoä loïc, Þvan 400mm</v>
          </cell>
          <cell r="D7877" t="str">
            <v>caùi</v>
          </cell>
          <cell r="E7877">
            <v>1</v>
          </cell>
          <cell r="F7877">
            <v>8123810</v>
          </cell>
          <cell r="G7877">
            <v>92270</v>
          </cell>
          <cell r="H7877">
            <v>0</v>
          </cell>
        </row>
        <row r="7878">
          <cell r="B7878" t="str">
            <v>BB.36305</v>
          </cell>
          <cell r="C7878" t="str">
            <v>Laép ñaët van phao ñieàu chænh toác ñoä loïc, Þvan 500mm</v>
          </cell>
          <cell r="D7878" t="str">
            <v>caùi</v>
          </cell>
          <cell r="E7878">
            <v>1</v>
          </cell>
          <cell r="F7878">
            <v>10163300</v>
          </cell>
          <cell r="G7878">
            <v>109374</v>
          </cell>
          <cell r="H7878">
            <v>0</v>
          </cell>
        </row>
        <row r="7879">
          <cell r="B7879" t="str">
            <v>BB.36401</v>
          </cell>
          <cell r="C7879" t="str">
            <v>Laép ñaët van ñaùy, Þvan 400mm</v>
          </cell>
          <cell r="D7879" t="str">
            <v>caùi</v>
          </cell>
          <cell r="E7879">
            <v>1</v>
          </cell>
          <cell r="F7879">
            <v>13142800</v>
          </cell>
          <cell r="G7879">
            <v>87770</v>
          </cell>
          <cell r="H7879">
            <v>13501</v>
          </cell>
        </row>
        <row r="7880">
          <cell r="B7880" t="str">
            <v>BB.36403</v>
          </cell>
          <cell r="C7880" t="str">
            <v>Laép ñaët van ñaùy, Þvan 600mm</v>
          </cell>
          <cell r="D7880" t="str">
            <v>caùi</v>
          </cell>
          <cell r="E7880">
            <v>1</v>
          </cell>
          <cell r="F7880">
            <v>30178300</v>
          </cell>
          <cell r="G7880">
            <v>117476</v>
          </cell>
          <cell r="H7880">
            <v>13501</v>
          </cell>
        </row>
        <row r="7881">
          <cell r="B7881" t="str">
            <v>BB.36404</v>
          </cell>
          <cell r="C7881" t="str">
            <v>Laép ñaët van ñaùy, Þvan 700mm</v>
          </cell>
          <cell r="D7881" t="str">
            <v>caùi</v>
          </cell>
          <cell r="E7881">
            <v>1</v>
          </cell>
          <cell r="F7881">
            <v>35211700</v>
          </cell>
          <cell r="G7881">
            <v>134130</v>
          </cell>
          <cell r="H7881">
            <v>13501</v>
          </cell>
        </row>
        <row r="7882">
          <cell r="B7882" t="str">
            <v>BB.36405</v>
          </cell>
          <cell r="C7882" t="str">
            <v>Laép ñaët van ñaùy, Þvan 800mm</v>
          </cell>
          <cell r="D7882" t="str">
            <v>caùi</v>
          </cell>
          <cell r="E7882">
            <v>1</v>
          </cell>
          <cell r="F7882">
            <v>42213300</v>
          </cell>
          <cell r="G7882">
            <v>153934</v>
          </cell>
          <cell r="H7882">
            <v>13501</v>
          </cell>
        </row>
        <row r="7883">
          <cell r="B7883" t="str">
            <v>BB.36601</v>
          </cell>
          <cell r="C7883" t="str">
            <v>Laép ñaët van ren Þ&lt;=25mm</v>
          </cell>
          <cell r="D7883" t="str">
            <v>caùi</v>
          </cell>
          <cell r="E7883">
            <v>1</v>
          </cell>
          <cell r="F7883">
            <v>35484</v>
          </cell>
          <cell r="G7883">
            <v>4501</v>
          </cell>
          <cell r="H7883">
            <v>0</v>
          </cell>
        </row>
        <row r="7884">
          <cell r="B7884" t="str">
            <v>BB.36602</v>
          </cell>
          <cell r="C7884" t="str">
            <v>Laép ñaët van ren Þ&lt;=32mm</v>
          </cell>
          <cell r="D7884" t="str">
            <v>caùi</v>
          </cell>
          <cell r="E7884">
            <v>1</v>
          </cell>
          <cell r="F7884">
            <v>40604</v>
          </cell>
          <cell r="G7884">
            <v>6301</v>
          </cell>
          <cell r="H7884">
            <v>0</v>
          </cell>
        </row>
        <row r="7885">
          <cell r="B7885" t="str">
            <v>BB.36603</v>
          </cell>
          <cell r="C7885" t="str">
            <v>Laép ñaët van ren Þ&lt;=40mm</v>
          </cell>
          <cell r="D7885" t="str">
            <v>caùi</v>
          </cell>
          <cell r="E7885">
            <v>1</v>
          </cell>
          <cell r="F7885">
            <v>50755</v>
          </cell>
          <cell r="G7885">
            <v>7652</v>
          </cell>
          <cell r="H7885">
            <v>0</v>
          </cell>
        </row>
        <row r="7886">
          <cell r="B7886" t="str">
            <v>BB.36604</v>
          </cell>
          <cell r="C7886" t="str">
            <v>Laép ñaët van ren Þ&lt;=50mm</v>
          </cell>
          <cell r="D7886" t="str">
            <v>caùi</v>
          </cell>
          <cell r="E7886">
            <v>1</v>
          </cell>
          <cell r="F7886">
            <v>60936</v>
          </cell>
          <cell r="G7886">
            <v>9452</v>
          </cell>
          <cell r="H7886">
            <v>0</v>
          </cell>
        </row>
        <row r="7887">
          <cell r="B7887" t="str">
            <v>BB.36605</v>
          </cell>
          <cell r="C7887" t="str">
            <v>Laép ñaët van ren Þ&lt;=67mm</v>
          </cell>
          <cell r="D7887" t="str">
            <v>caùi</v>
          </cell>
          <cell r="E7887">
            <v>1</v>
          </cell>
          <cell r="F7887">
            <v>66237</v>
          </cell>
          <cell r="G7887">
            <v>11252</v>
          </cell>
          <cell r="H7887">
            <v>0</v>
          </cell>
        </row>
        <row r="7888">
          <cell r="B7888" t="str">
            <v>BB.36606</v>
          </cell>
          <cell r="C7888" t="str">
            <v>Laép ñaët van ren Þ&lt;=76mm</v>
          </cell>
          <cell r="D7888" t="str">
            <v>caùi</v>
          </cell>
          <cell r="E7888">
            <v>1</v>
          </cell>
          <cell r="F7888">
            <v>81438</v>
          </cell>
          <cell r="G7888">
            <v>13953</v>
          </cell>
          <cell r="H7888">
            <v>0</v>
          </cell>
        </row>
        <row r="7889">
          <cell r="B7889" t="str">
            <v>BB.36607</v>
          </cell>
          <cell r="C7889" t="str">
            <v>Laép ñaët van ren Þ&lt;=89mm</v>
          </cell>
          <cell r="D7889" t="str">
            <v>caùi</v>
          </cell>
          <cell r="E7889">
            <v>1</v>
          </cell>
          <cell r="F7889">
            <v>101680</v>
          </cell>
          <cell r="G7889">
            <v>15303</v>
          </cell>
          <cell r="H7889">
            <v>0</v>
          </cell>
        </row>
        <row r="7890">
          <cell r="B7890" t="str">
            <v>BB.36608</v>
          </cell>
          <cell r="C7890" t="str">
            <v>Laép ñaët van ren Þ&lt;=100mm</v>
          </cell>
          <cell r="D7890" t="str">
            <v>caùi</v>
          </cell>
          <cell r="E7890">
            <v>1</v>
          </cell>
          <cell r="F7890">
            <v>121892</v>
          </cell>
          <cell r="G7890">
            <v>16654</v>
          </cell>
          <cell r="H7890">
            <v>0</v>
          </cell>
        </row>
        <row r="7891">
          <cell r="B7891" t="str">
            <v>BB.36609</v>
          </cell>
          <cell r="C7891" t="str">
            <v>Laép ñaët van ren Þ&lt;=110mm</v>
          </cell>
          <cell r="D7891" t="str">
            <v>caùi</v>
          </cell>
          <cell r="E7891">
            <v>1</v>
          </cell>
          <cell r="F7891">
            <v>131973</v>
          </cell>
          <cell r="G7891">
            <v>18454</v>
          </cell>
          <cell r="H7891">
            <v>0</v>
          </cell>
        </row>
        <row r="7892">
          <cell r="B7892" t="str">
            <v>BB.36610</v>
          </cell>
          <cell r="C7892" t="str">
            <v>Laép ñaët van ren Þ&lt;=150mm</v>
          </cell>
          <cell r="D7892" t="str">
            <v>caùi</v>
          </cell>
          <cell r="E7892">
            <v>1</v>
          </cell>
          <cell r="F7892">
            <v>152695</v>
          </cell>
          <cell r="G7892">
            <v>21155</v>
          </cell>
          <cell r="H7892">
            <v>0</v>
          </cell>
        </row>
        <row r="7893">
          <cell r="B7893" t="str">
            <v>BB.36611</v>
          </cell>
          <cell r="C7893" t="str">
            <v>Laép ñaët van ren Þ&lt;=200mm</v>
          </cell>
          <cell r="D7893" t="str">
            <v>caùi</v>
          </cell>
          <cell r="E7893">
            <v>1</v>
          </cell>
          <cell r="F7893">
            <v>453615</v>
          </cell>
          <cell r="G7893">
            <v>28356</v>
          </cell>
          <cell r="H7893">
            <v>0</v>
          </cell>
        </row>
        <row r="7894">
          <cell r="B7894" t="str">
            <v>BB.36612</v>
          </cell>
          <cell r="C7894" t="str">
            <v>Laép ñaët van ren Þ&lt;=250mm</v>
          </cell>
          <cell r="D7894" t="str">
            <v>caùi</v>
          </cell>
          <cell r="E7894">
            <v>1</v>
          </cell>
          <cell r="F7894">
            <v>604530</v>
          </cell>
          <cell r="G7894">
            <v>35558</v>
          </cell>
          <cell r="H7894">
            <v>0</v>
          </cell>
        </row>
        <row r="7895">
          <cell r="B7895" t="str">
            <v>BB.36701</v>
          </cell>
          <cell r="C7895" t="str">
            <v>Laép ñaët van daãn xaêng daàu noái baèng phöông phaùp maët bích, Þvan DY50-PY10mm</v>
          </cell>
          <cell r="D7895" t="str">
            <v>caùi</v>
          </cell>
          <cell r="E7895">
            <v>1</v>
          </cell>
          <cell r="F7895">
            <v>3262320</v>
          </cell>
          <cell r="G7895">
            <v>24362</v>
          </cell>
          <cell r="H7895">
            <v>11303</v>
          </cell>
        </row>
        <row r="7896">
          <cell r="B7896" t="str">
            <v>BB.36702</v>
          </cell>
          <cell r="C7896" t="str">
            <v>Laép ñaët van daãn xaêng daàu noái baèng phöông phaùp maët bích, Þvan DY80-PY16mm</v>
          </cell>
          <cell r="D7896" t="str">
            <v>caùi</v>
          </cell>
          <cell r="E7896">
            <v>1</v>
          </cell>
          <cell r="F7896">
            <v>4268940</v>
          </cell>
          <cell r="G7896">
            <v>30663</v>
          </cell>
          <cell r="H7896">
            <v>11303</v>
          </cell>
        </row>
        <row r="7897">
          <cell r="B7897" t="str">
            <v>BB.36703</v>
          </cell>
          <cell r="C7897" t="str">
            <v>Laép ñaët van daãn xaêng daàu noái baèng phöông phaùp maët bích, Þvan DY100-PY16mm</v>
          </cell>
          <cell r="D7897" t="str">
            <v>caùi</v>
          </cell>
          <cell r="E7897">
            <v>1</v>
          </cell>
          <cell r="F7897">
            <v>5773350</v>
          </cell>
          <cell r="G7897">
            <v>37804</v>
          </cell>
          <cell r="H7897">
            <v>13041</v>
          </cell>
        </row>
        <row r="7898">
          <cell r="B7898" t="str">
            <v>BB.36704</v>
          </cell>
          <cell r="C7898" t="str">
            <v>Laép ñaët van daãn xaêng daàu noái baèng phöông phaùp maët bích, Þvan DY100-PY25mm</v>
          </cell>
          <cell r="D7898" t="str">
            <v>caùi</v>
          </cell>
          <cell r="E7898">
            <v>1</v>
          </cell>
          <cell r="F7898">
            <v>5875360</v>
          </cell>
          <cell r="G7898">
            <v>54605</v>
          </cell>
          <cell r="H7898">
            <v>13041</v>
          </cell>
        </row>
        <row r="7899">
          <cell r="B7899" t="str">
            <v>BB.36705</v>
          </cell>
          <cell r="C7899" t="str">
            <v>Laép ñaët van daãn xaêng daàu noái baèng phöông phaùp maët bích, Þvan DY150-PY16mm</v>
          </cell>
          <cell r="D7899" t="str">
            <v>caùi</v>
          </cell>
          <cell r="E7899">
            <v>1</v>
          </cell>
          <cell r="F7899">
            <v>7889120</v>
          </cell>
          <cell r="G7899">
            <v>61746</v>
          </cell>
          <cell r="H7899">
            <v>26083</v>
          </cell>
        </row>
        <row r="7900">
          <cell r="B7900" t="str">
            <v>BB.36706</v>
          </cell>
          <cell r="C7900" t="str">
            <v>Laép ñaët van daãn xaêng daàu noái baèng phöông phaùp maët bích, Þvan DY150-PY64mm</v>
          </cell>
          <cell r="D7900" t="str">
            <v>caùi</v>
          </cell>
          <cell r="E7900">
            <v>1</v>
          </cell>
          <cell r="F7900">
            <v>7956330</v>
          </cell>
          <cell r="G7900">
            <v>61746</v>
          </cell>
          <cell r="H7900">
            <v>26083</v>
          </cell>
        </row>
        <row r="7901">
          <cell r="B7901" t="str">
            <v>BB.36707</v>
          </cell>
          <cell r="C7901" t="str">
            <v>Laép ñaët van daãn xaêng daàu noái baèng phöông phaùp maët bích, Þvan DY200-PY25 (PY16)mm</v>
          </cell>
          <cell r="D7901" t="str">
            <v>caùi</v>
          </cell>
          <cell r="E7901">
            <v>1</v>
          </cell>
          <cell r="F7901">
            <v>9743600</v>
          </cell>
          <cell r="G7901">
            <v>84008</v>
          </cell>
          <cell r="H7901">
            <v>53905</v>
          </cell>
        </row>
        <row r="7902">
          <cell r="B7902" t="str">
            <v>BB.36708</v>
          </cell>
          <cell r="C7902" t="str">
            <v>Laép ñaët van daãn xaêng daàu noái baèng phöông phaùp maët bích, Þvan DY250-PY25 (PY16)mm</v>
          </cell>
          <cell r="D7902" t="str">
            <v>caùi</v>
          </cell>
          <cell r="E7902">
            <v>1</v>
          </cell>
          <cell r="F7902">
            <v>9753970</v>
          </cell>
          <cell r="G7902">
            <v>100810</v>
          </cell>
          <cell r="H7902">
            <v>59991</v>
          </cell>
        </row>
        <row r="7903">
          <cell r="B7903" t="str">
            <v>BB.37101</v>
          </cell>
          <cell r="C7903" t="str">
            <v>Laép bích theùp Þoáng 40mm</v>
          </cell>
          <cell r="D7903" t="str">
            <v>caëp bích</v>
          </cell>
          <cell r="E7903">
            <v>1</v>
          </cell>
          <cell r="F7903">
            <v>95650</v>
          </cell>
          <cell r="G7903">
            <v>11728</v>
          </cell>
          <cell r="H7903">
            <v>4394</v>
          </cell>
        </row>
        <row r="7904">
          <cell r="B7904" t="str">
            <v>BB.37102</v>
          </cell>
          <cell r="C7904" t="str">
            <v>Laép bích theùp Þoáng 50mm</v>
          </cell>
          <cell r="D7904" t="str">
            <v>caëp bích</v>
          </cell>
          <cell r="E7904">
            <v>1</v>
          </cell>
          <cell r="F7904">
            <v>135784</v>
          </cell>
          <cell r="G7904">
            <v>12566</v>
          </cell>
          <cell r="H7904">
            <v>4394</v>
          </cell>
        </row>
        <row r="7905">
          <cell r="B7905" t="str">
            <v>BB.37103</v>
          </cell>
          <cell r="C7905" t="str">
            <v>Laép bích theùp Þoáng 75mm</v>
          </cell>
          <cell r="D7905" t="str">
            <v>caëp bích</v>
          </cell>
          <cell r="E7905">
            <v>1</v>
          </cell>
          <cell r="F7905">
            <v>189469</v>
          </cell>
          <cell r="G7905">
            <v>15917</v>
          </cell>
          <cell r="H7905">
            <v>6591</v>
          </cell>
        </row>
        <row r="7906">
          <cell r="B7906" t="str">
            <v>BB.37104</v>
          </cell>
          <cell r="C7906" t="str">
            <v>Laép bích theùp Þoáng 100mm</v>
          </cell>
          <cell r="D7906" t="str">
            <v>caëp bích</v>
          </cell>
          <cell r="E7906">
            <v>1</v>
          </cell>
          <cell r="F7906">
            <v>234523</v>
          </cell>
          <cell r="G7906">
            <v>18849</v>
          </cell>
          <cell r="H7906">
            <v>9887</v>
          </cell>
        </row>
        <row r="7907">
          <cell r="B7907" t="str">
            <v>BB.37105</v>
          </cell>
          <cell r="C7907" t="str">
            <v>Laép bích theùp Þoáng 150mm</v>
          </cell>
          <cell r="D7907" t="str">
            <v>caëp bích</v>
          </cell>
          <cell r="E7907">
            <v>1</v>
          </cell>
          <cell r="F7907">
            <v>323522</v>
          </cell>
          <cell r="G7907">
            <v>22619</v>
          </cell>
          <cell r="H7907">
            <v>14281</v>
          </cell>
        </row>
        <row r="7908">
          <cell r="B7908" t="str">
            <v>BB.37106</v>
          </cell>
          <cell r="C7908" t="str">
            <v>Laép bích theùp Þoáng 200mm</v>
          </cell>
          <cell r="D7908" t="str">
            <v>caëp bích</v>
          </cell>
          <cell r="E7908">
            <v>1</v>
          </cell>
          <cell r="F7908">
            <v>608671</v>
          </cell>
          <cell r="G7908">
            <v>28902</v>
          </cell>
          <cell r="H7908">
            <v>18675</v>
          </cell>
        </row>
        <row r="7909">
          <cell r="B7909" t="str">
            <v>BB.37107</v>
          </cell>
          <cell r="C7909" t="str">
            <v>Laép bích theùp Þoáng 250mm</v>
          </cell>
          <cell r="D7909" t="str">
            <v>caëp bích</v>
          </cell>
          <cell r="E7909">
            <v>1</v>
          </cell>
          <cell r="F7909">
            <v>873507</v>
          </cell>
          <cell r="G7909">
            <v>33928</v>
          </cell>
          <cell r="H7909">
            <v>35154</v>
          </cell>
        </row>
        <row r="7910">
          <cell r="B7910" t="str">
            <v>BB.37108</v>
          </cell>
          <cell r="C7910" t="str">
            <v>Laép bích theùp Þoáng 300mm</v>
          </cell>
          <cell r="D7910" t="str">
            <v>caëp bích</v>
          </cell>
          <cell r="E7910">
            <v>1</v>
          </cell>
          <cell r="F7910">
            <v>1088160</v>
          </cell>
          <cell r="G7910">
            <v>34766</v>
          </cell>
          <cell r="H7910">
            <v>57504</v>
          </cell>
        </row>
        <row r="7911">
          <cell r="B7911" t="str">
            <v>BB.37109</v>
          </cell>
          <cell r="C7911" t="str">
            <v>Laép bích theùp Þoáng 350mm</v>
          </cell>
          <cell r="D7911" t="str">
            <v>caëp bích</v>
          </cell>
          <cell r="E7911">
            <v>1</v>
          </cell>
          <cell r="F7911">
            <v>1519070</v>
          </cell>
          <cell r="G7911">
            <v>38536</v>
          </cell>
          <cell r="H7911">
            <v>76180</v>
          </cell>
        </row>
        <row r="7912">
          <cell r="B7912" t="str">
            <v>BB.37110</v>
          </cell>
          <cell r="C7912" t="str">
            <v>Laép bích theùp Þoáng 400mm</v>
          </cell>
          <cell r="D7912" t="str">
            <v>caëp bích</v>
          </cell>
          <cell r="E7912">
            <v>1</v>
          </cell>
          <cell r="F7912">
            <v>2130950</v>
          </cell>
          <cell r="G7912">
            <v>45657</v>
          </cell>
          <cell r="H7912">
            <v>89742</v>
          </cell>
        </row>
        <row r="7913">
          <cell r="B7913" t="str">
            <v>BB.37111</v>
          </cell>
          <cell r="C7913" t="str">
            <v>Laép bích theùp Þoáng 500mm</v>
          </cell>
          <cell r="D7913" t="str">
            <v>caëp bích</v>
          </cell>
          <cell r="E7913">
            <v>1</v>
          </cell>
          <cell r="F7913">
            <v>3368200</v>
          </cell>
          <cell r="G7913">
            <v>51521</v>
          </cell>
          <cell r="H7913">
            <v>109516</v>
          </cell>
        </row>
        <row r="7914">
          <cell r="B7914" t="str">
            <v>BB.37112</v>
          </cell>
          <cell r="C7914" t="str">
            <v>Laép bích theùp Þoáng 600mm</v>
          </cell>
          <cell r="D7914" t="str">
            <v>caëp bích</v>
          </cell>
          <cell r="E7914">
            <v>1</v>
          </cell>
          <cell r="F7914">
            <v>4192610</v>
          </cell>
          <cell r="G7914">
            <v>63464</v>
          </cell>
          <cell r="H7914">
            <v>130388</v>
          </cell>
        </row>
        <row r="7915">
          <cell r="B7915" t="str">
            <v>BB.37114</v>
          </cell>
          <cell r="C7915" t="str">
            <v>Laép bích theùp Þoáng 800mm</v>
          </cell>
          <cell r="D7915" t="str">
            <v>caëp bích</v>
          </cell>
          <cell r="E7915">
            <v>1</v>
          </cell>
          <cell r="F7915">
            <v>5890460</v>
          </cell>
          <cell r="G7915">
            <v>83269</v>
          </cell>
          <cell r="H7915">
            <v>171035</v>
          </cell>
        </row>
        <row r="7916">
          <cell r="B7916" t="str">
            <v>BB.37115</v>
          </cell>
          <cell r="C7916" t="str">
            <v>Laép bích theùp Þoáng 1000mm</v>
          </cell>
          <cell r="D7916" t="str">
            <v>caëp bích</v>
          </cell>
          <cell r="E7916">
            <v>1</v>
          </cell>
          <cell r="F7916">
            <v>7170050</v>
          </cell>
          <cell r="G7916">
            <v>102623</v>
          </cell>
          <cell r="H7916">
            <v>212780</v>
          </cell>
        </row>
        <row r="7917">
          <cell r="B7917" t="str">
            <v>BB.37116</v>
          </cell>
          <cell r="C7917" t="str">
            <v>Laép bích theùp Þoáng 1200mm</v>
          </cell>
          <cell r="D7917" t="str">
            <v>caëp bích</v>
          </cell>
          <cell r="E7917">
            <v>1</v>
          </cell>
          <cell r="F7917">
            <v>8011790</v>
          </cell>
          <cell r="G7917">
            <v>117026</v>
          </cell>
          <cell r="H7917">
            <v>253951</v>
          </cell>
        </row>
        <row r="7918">
          <cell r="B7918" t="str">
            <v>BB.37117</v>
          </cell>
          <cell r="C7918" t="str">
            <v>Laép bích theùp Þoáng 1500mm</v>
          </cell>
          <cell r="D7918" t="str">
            <v>caëp bích</v>
          </cell>
          <cell r="E7918">
            <v>1</v>
          </cell>
          <cell r="F7918">
            <v>8499340</v>
          </cell>
          <cell r="G7918">
            <v>146282</v>
          </cell>
          <cell r="H7918">
            <v>315470</v>
          </cell>
        </row>
        <row r="7919">
          <cell r="B7919" t="str">
            <v>BB.37118</v>
          </cell>
          <cell r="C7919" t="str">
            <v>Laép bích theùp Þoáng 1800mm</v>
          </cell>
          <cell r="D7919" t="str">
            <v>caëp bích</v>
          </cell>
          <cell r="E7919">
            <v>1</v>
          </cell>
          <cell r="F7919">
            <v>9205080</v>
          </cell>
          <cell r="G7919">
            <v>157985</v>
          </cell>
          <cell r="H7919">
            <v>377514</v>
          </cell>
        </row>
        <row r="7920">
          <cell r="B7920" t="str">
            <v>BB.37119</v>
          </cell>
          <cell r="C7920" t="str">
            <v>Laép bích theùp Þoáng 2000mm</v>
          </cell>
          <cell r="D7920" t="str">
            <v>caëp bích</v>
          </cell>
          <cell r="E7920">
            <v>1</v>
          </cell>
          <cell r="F7920">
            <v>10068500</v>
          </cell>
          <cell r="G7920">
            <v>175539</v>
          </cell>
          <cell r="H7920">
            <v>418161</v>
          </cell>
        </row>
        <row r="7921">
          <cell r="B7921" t="str">
            <v>BB.37120</v>
          </cell>
          <cell r="C7921" t="str">
            <v>Laép bích theùp Þoáng 2200mm</v>
          </cell>
          <cell r="D7921" t="str">
            <v>caëp bích</v>
          </cell>
          <cell r="E7921">
            <v>1</v>
          </cell>
          <cell r="F7921">
            <v>10733300</v>
          </cell>
          <cell r="G7921">
            <v>193093</v>
          </cell>
          <cell r="H7921">
            <v>459906</v>
          </cell>
        </row>
        <row r="7922">
          <cell r="B7922" t="str">
            <v>BB.37121</v>
          </cell>
          <cell r="C7922" t="str">
            <v>Laép bích theùp Þoáng 2400mm</v>
          </cell>
          <cell r="D7922" t="str">
            <v>caëp bích</v>
          </cell>
          <cell r="E7922">
            <v>1</v>
          </cell>
          <cell r="F7922">
            <v>11398000</v>
          </cell>
          <cell r="G7922">
            <v>210647</v>
          </cell>
          <cell r="H7922">
            <v>500552</v>
          </cell>
        </row>
        <row r="7923">
          <cell r="B7923" t="str">
            <v>BB.37122</v>
          </cell>
          <cell r="C7923" t="str">
            <v>Laép bích theùp Þoáng 2500mm</v>
          </cell>
          <cell r="D7923" t="str">
            <v>caëp bích</v>
          </cell>
          <cell r="E7923">
            <v>1</v>
          </cell>
          <cell r="F7923">
            <v>12856300</v>
          </cell>
          <cell r="G7923">
            <v>219199</v>
          </cell>
          <cell r="H7923">
            <v>522523</v>
          </cell>
        </row>
        <row r="7924">
          <cell r="B7924" t="str">
            <v>BB.38101</v>
          </cell>
          <cell r="C7924" t="str">
            <v>Laép nuùt bòt nhöïa noái maêng soâng, Þnuùt bòt 15mm</v>
          </cell>
          <cell r="D7924" t="str">
            <v>caùi</v>
          </cell>
          <cell r="E7924">
            <v>1</v>
          </cell>
          <cell r="F7924">
            <v>1016</v>
          </cell>
          <cell r="G7924">
            <v>1173</v>
          </cell>
          <cell r="H7924">
            <v>0</v>
          </cell>
        </row>
        <row r="7925">
          <cell r="B7925" t="str">
            <v>BB.381013</v>
          </cell>
          <cell r="C7925" t="str">
            <v>Laép nuùt bòt nhöïa noái maêng soâng, Þnuùt bòt 200mm</v>
          </cell>
          <cell r="D7925" t="str">
            <v>caùi</v>
          </cell>
          <cell r="E7925">
            <v>1</v>
          </cell>
          <cell r="F7925">
            <v>6531</v>
          </cell>
          <cell r="G7925">
            <v>7959</v>
          </cell>
          <cell r="H7925">
            <v>0</v>
          </cell>
        </row>
        <row r="7926">
          <cell r="B7926" t="str">
            <v>BB.38102</v>
          </cell>
          <cell r="C7926" t="str">
            <v>Laép nuùt bòt nhöïa noái maêng soâng, Þnuùt bòt 20mm</v>
          </cell>
          <cell r="D7926" t="str">
            <v>caùi</v>
          </cell>
          <cell r="E7926">
            <v>1</v>
          </cell>
          <cell r="F7926">
            <v>1274</v>
          </cell>
          <cell r="G7926">
            <v>1298</v>
          </cell>
          <cell r="H7926">
            <v>0</v>
          </cell>
        </row>
        <row r="7927">
          <cell r="B7927" t="str">
            <v>BB.38103</v>
          </cell>
          <cell r="C7927" t="str">
            <v>Laép nuùt bòt nhöïa noái maêng soâng, Þnuùt bòt 25mm</v>
          </cell>
          <cell r="D7927" t="str">
            <v>caùi</v>
          </cell>
          <cell r="E7927">
            <v>1</v>
          </cell>
          <cell r="F7927">
            <v>1824</v>
          </cell>
          <cell r="G7927">
            <v>1508</v>
          </cell>
          <cell r="H7927">
            <v>0</v>
          </cell>
        </row>
        <row r="7928">
          <cell r="B7928" t="str">
            <v>BB.38104</v>
          </cell>
          <cell r="C7928" t="str">
            <v>Laép nuùt bòt nhöïa noái maêng soâng, Þnuùt bòt 32mm</v>
          </cell>
          <cell r="D7928" t="str">
            <v>caùi</v>
          </cell>
          <cell r="E7928">
            <v>1</v>
          </cell>
          <cell r="F7928">
            <v>2440</v>
          </cell>
          <cell r="G7928">
            <v>1675</v>
          </cell>
          <cell r="H7928">
            <v>0</v>
          </cell>
        </row>
        <row r="7929">
          <cell r="B7929" t="str">
            <v>BB.38108</v>
          </cell>
          <cell r="C7929" t="str">
            <v>Laép nuùt bòt nhöïa noái maêng soâng, Þnuùt bòt 76mm</v>
          </cell>
          <cell r="D7929" t="str">
            <v>caùi</v>
          </cell>
          <cell r="E7929">
            <v>1</v>
          </cell>
          <cell r="F7929">
            <v>3668</v>
          </cell>
          <cell r="G7929">
            <v>2932</v>
          </cell>
          <cell r="H7929">
            <v>0</v>
          </cell>
        </row>
        <row r="7930">
          <cell r="B7930" t="str">
            <v>BB.38109</v>
          </cell>
          <cell r="C7930" t="str">
            <v>Laép nuùt bòt nhöïa noái maêng soâng, Þnuùt bòt 89mm</v>
          </cell>
          <cell r="D7930" t="str">
            <v>caùi</v>
          </cell>
          <cell r="E7930">
            <v>1</v>
          </cell>
          <cell r="F7930">
            <v>4222</v>
          </cell>
          <cell r="G7930">
            <v>3351</v>
          </cell>
          <cell r="H7930">
            <v>0</v>
          </cell>
        </row>
        <row r="7931">
          <cell r="B7931" t="str">
            <v>BB.38110</v>
          </cell>
          <cell r="C7931" t="str">
            <v>Laép nuùt bòt nhöïa noái maêng soâng, Þnuùt bòt 100mm</v>
          </cell>
          <cell r="D7931" t="str">
            <v>caùi</v>
          </cell>
          <cell r="E7931">
            <v>1</v>
          </cell>
          <cell r="F7931">
            <v>4830</v>
          </cell>
          <cell r="G7931">
            <v>4189</v>
          </cell>
          <cell r="H7931">
            <v>0</v>
          </cell>
        </row>
        <row r="7932">
          <cell r="B7932" t="str">
            <v>BB.38112</v>
          </cell>
          <cell r="C7932" t="str">
            <v>Laép nuùt bòt nhöïa noái maêng soâng, Þnuùt bòt 150mm</v>
          </cell>
          <cell r="D7932" t="str">
            <v>caùi</v>
          </cell>
          <cell r="E7932">
            <v>1</v>
          </cell>
          <cell r="F7932">
            <v>5631</v>
          </cell>
          <cell r="G7932">
            <v>5864</v>
          </cell>
          <cell r="H7932">
            <v>0</v>
          </cell>
        </row>
        <row r="7933">
          <cell r="B7933" t="str">
            <v>BB.38114</v>
          </cell>
          <cell r="C7933" t="str">
            <v>Laép nuùt bòt nhöïa noái maêng soâng, Þnuùt bòt 250mm</v>
          </cell>
          <cell r="D7933" t="str">
            <v>caùi</v>
          </cell>
          <cell r="E7933">
            <v>1</v>
          </cell>
          <cell r="F7933">
            <v>7882</v>
          </cell>
          <cell r="G7933">
            <v>10053</v>
          </cell>
          <cell r="H7933">
            <v>0</v>
          </cell>
        </row>
        <row r="7934">
          <cell r="B7934" t="str">
            <v>BB.381211</v>
          </cell>
          <cell r="C7934" t="str">
            <v>Laép nuùt bòt nhöïa noái maêng soâng, Þnuùt bòt 110mm</v>
          </cell>
          <cell r="D7934" t="str">
            <v>caùi</v>
          </cell>
          <cell r="E7934">
            <v>1</v>
          </cell>
          <cell r="F7934">
            <v>5081</v>
          </cell>
          <cell r="G7934">
            <v>4608</v>
          </cell>
          <cell r="H7934">
            <v>0</v>
          </cell>
        </row>
        <row r="7935">
          <cell r="B7935" t="str">
            <v>BB.38201</v>
          </cell>
          <cell r="C7935" t="str">
            <v>Laép ñaët nuùt bòt ñaàu oáng theùp traùng keõm, Þnuùt bòt 15mm</v>
          </cell>
          <cell r="D7935" t="str">
            <v>caùi</v>
          </cell>
          <cell r="E7935">
            <v>1</v>
          </cell>
          <cell r="F7935">
            <v>3500</v>
          </cell>
          <cell r="G7935">
            <v>1675</v>
          </cell>
          <cell r="H7935">
            <v>0</v>
          </cell>
        </row>
        <row r="7936">
          <cell r="B7936" t="str">
            <v>BB.38202</v>
          </cell>
          <cell r="C7936" t="str">
            <v>Laép ñaët nuùt bòt ñaàu oáng theùp traùng keõm, Þnuùt bòt 20mm</v>
          </cell>
          <cell r="D7936" t="str">
            <v>caùi</v>
          </cell>
          <cell r="E7936">
            <v>1</v>
          </cell>
          <cell r="F7936">
            <v>4500</v>
          </cell>
          <cell r="G7936">
            <v>2094</v>
          </cell>
          <cell r="H7936">
            <v>0</v>
          </cell>
        </row>
        <row r="7937">
          <cell r="B7937" t="str">
            <v>BB.38203</v>
          </cell>
          <cell r="C7937" t="str">
            <v>Laép ñaët nuùt bòt ñaàu oáng theùp traùng keõm, Þnuùt bòt 25mm</v>
          </cell>
          <cell r="D7937" t="str">
            <v>caùi</v>
          </cell>
          <cell r="E7937">
            <v>1</v>
          </cell>
          <cell r="F7937">
            <v>5501</v>
          </cell>
          <cell r="G7937">
            <v>3351</v>
          </cell>
          <cell r="H7937">
            <v>0</v>
          </cell>
        </row>
        <row r="7938">
          <cell r="B7938" t="str">
            <v>BB.38204</v>
          </cell>
          <cell r="C7938" t="str">
            <v>Laép ñaët nuùt bòt ñaàu oáng theùp traùng keõm, Þnuùt bòt 30mm</v>
          </cell>
          <cell r="D7938" t="str">
            <v>caùi</v>
          </cell>
          <cell r="E7938">
            <v>1</v>
          </cell>
          <cell r="F7938">
            <v>6501</v>
          </cell>
          <cell r="G7938">
            <v>3770</v>
          </cell>
          <cell r="H7938">
            <v>0</v>
          </cell>
        </row>
        <row r="7939">
          <cell r="B7939" t="str">
            <v>BB.38205</v>
          </cell>
          <cell r="C7939" t="str">
            <v>Laép ñaët nuùt bòt ñaàu oáng theùp traùng keõm, Þnuùt bòt 40mm</v>
          </cell>
          <cell r="D7939" t="str">
            <v>caùi</v>
          </cell>
          <cell r="E7939">
            <v>1</v>
          </cell>
          <cell r="F7939">
            <v>8001</v>
          </cell>
          <cell r="G7939">
            <v>4608</v>
          </cell>
          <cell r="H7939">
            <v>0</v>
          </cell>
        </row>
        <row r="7940">
          <cell r="B7940" t="str">
            <v>BB.38206</v>
          </cell>
          <cell r="C7940" t="str">
            <v>Laép ñaët nuùt bòt ñaàu oáng theùp traùng keõm, Þnuùt bòt 50mm</v>
          </cell>
          <cell r="D7940" t="str">
            <v>caùi</v>
          </cell>
          <cell r="E7940">
            <v>1</v>
          </cell>
          <cell r="F7940">
            <v>9501</v>
          </cell>
          <cell r="G7940">
            <v>5026</v>
          </cell>
          <cell r="H7940">
            <v>0</v>
          </cell>
        </row>
        <row r="7941">
          <cell r="B7941" t="str">
            <v>BB.38207</v>
          </cell>
          <cell r="C7941" t="str">
            <v>Laép ñaët nuùt bòt ñaàu oáng theùp traùng keõm, Þnuùt bòt 67mm</v>
          </cell>
          <cell r="D7941" t="str">
            <v>caùi</v>
          </cell>
          <cell r="E7941">
            <v>1</v>
          </cell>
          <cell r="F7941">
            <v>12001</v>
          </cell>
          <cell r="G7941">
            <v>5445</v>
          </cell>
          <cell r="H7941">
            <v>0</v>
          </cell>
        </row>
        <row r="7942">
          <cell r="B7942" t="str">
            <v>BB.38208</v>
          </cell>
          <cell r="C7942" t="str">
            <v>Laép ñaët nuùt bòt ñaàu oáng theùp traùng keõm, Þnuùt bòt 76mm</v>
          </cell>
          <cell r="D7942" t="str">
            <v>caùi</v>
          </cell>
          <cell r="E7942">
            <v>1</v>
          </cell>
          <cell r="F7942">
            <v>14001</v>
          </cell>
          <cell r="G7942">
            <v>5864</v>
          </cell>
          <cell r="H7942">
            <v>0</v>
          </cell>
        </row>
        <row r="7943">
          <cell r="B7943" t="str">
            <v>BB.38209</v>
          </cell>
          <cell r="C7943" t="str">
            <v>Laép ñaët nuùt bòt ñaàu oáng theùp traùng keõm, Þnuùt bòt 89mm</v>
          </cell>
          <cell r="D7943" t="str">
            <v>caùi</v>
          </cell>
          <cell r="E7943">
            <v>1</v>
          </cell>
          <cell r="F7943">
            <v>16002</v>
          </cell>
          <cell r="G7943">
            <v>6283</v>
          </cell>
          <cell r="H7943">
            <v>0</v>
          </cell>
        </row>
        <row r="7944">
          <cell r="B7944" t="str">
            <v>BB.38210</v>
          </cell>
          <cell r="C7944" t="str">
            <v>Laép ñaët nuùt bòt ñaàu oáng theùp traùng keõm, Þnuùt bòt 100mm</v>
          </cell>
          <cell r="D7944" t="str">
            <v>caùi</v>
          </cell>
          <cell r="E7944">
            <v>1</v>
          </cell>
          <cell r="F7944">
            <v>18002</v>
          </cell>
          <cell r="G7944">
            <v>7121</v>
          </cell>
          <cell r="H7944">
            <v>0</v>
          </cell>
        </row>
        <row r="7945">
          <cell r="B7945" t="str">
            <v>BB.38211</v>
          </cell>
          <cell r="C7945" t="str">
            <v>Laép ñaët nuùt bòt ñaàu oáng theùp traùng keõm, Þnuùt bòt 110mm</v>
          </cell>
          <cell r="D7945" t="str">
            <v>caùi</v>
          </cell>
          <cell r="E7945">
            <v>1</v>
          </cell>
          <cell r="F7945">
            <v>20502</v>
          </cell>
          <cell r="G7945">
            <v>7959</v>
          </cell>
          <cell r="H7945">
            <v>0</v>
          </cell>
        </row>
        <row r="7946">
          <cell r="B7946" t="str">
            <v>BB.38212</v>
          </cell>
          <cell r="C7946" t="str">
            <v>Laép ñaët nuùt bòt ñaàu oáng theùp traùng keõm, Þnuùt bòt 150mm</v>
          </cell>
          <cell r="D7946" t="str">
            <v>caùi</v>
          </cell>
          <cell r="E7946">
            <v>1</v>
          </cell>
          <cell r="F7946">
            <v>25503</v>
          </cell>
          <cell r="G7946">
            <v>10053</v>
          </cell>
          <cell r="H7946">
            <v>0</v>
          </cell>
        </row>
        <row r="7947">
          <cell r="B7947" t="str">
            <v>BB.38213</v>
          </cell>
          <cell r="C7947" t="str">
            <v>Laép ñaët nuùt bòt ñaàu oáng theùp traùng keõm, Þnuùt bòt 200mm</v>
          </cell>
          <cell r="D7947" t="str">
            <v>caùi</v>
          </cell>
          <cell r="E7947">
            <v>1</v>
          </cell>
          <cell r="F7947">
            <v>30503</v>
          </cell>
          <cell r="G7947">
            <v>11309</v>
          </cell>
          <cell r="H7947">
            <v>0</v>
          </cell>
        </row>
        <row r="7948">
          <cell r="B7948" t="str">
            <v>BB.38214</v>
          </cell>
          <cell r="C7948" t="str">
            <v>Laép ñaët nuùt bòt ñaàu oáng theùp traùng keõm, Þnuùt bòt 250mm</v>
          </cell>
          <cell r="D7948" t="str">
            <v>caùi</v>
          </cell>
          <cell r="E7948">
            <v>1</v>
          </cell>
          <cell r="F7948">
            <v>41504</v>
          </cell>
          <cell r="G7948">
            <v>14242</v>
          </cell>
          <cell r="H7948">
            <v>0</v>
          </cell>
        </row>
        <row r="7949">
          <cell r="B7949" t="str">
            <v>BB.39101</v>
          </cell>
          <cell r="C7949" t="str">
            <v>Caét oáng HDPE baèng thuû coâng Þ100mm</v>
          </cell>
          <cell r="D7949" t="str">
            <v>10moái</v>
          </cell>
          <cell r="E7949">
            <v>1</v>
          </cell>
          <cell r="F7949">
            <v>79</v>
          </cell>
          <cell r="G7949">
            <v>6702</v>
          </cell>
          <cell r="H7949">
            <v>0</v>
          </cell>
        </row>
        <row r="7950">
          <cell r="B7950" t="str">
            <v>BB.39102</v>
          </cell>
          <cell r="C7950" t="str">
            <v>Caét oáng HDPE baèng thuû coâng Þ150mm</v>
          </cell>
          <cell r="D7950" t="str">
            <v>10moái</v>
          </cell>
          <cell r="E7950">
            <v>1</v>
          </cell>
          <cell r="F7950">
            <v>92</v>
          </cell>
          <cell r="G7950">
            <v>7959</v>
          </cell>
          <cell r="H7950">
            <v>0</v>
          </cell>
        </row>
        <row r="7951">
          <cell r="B7951" t="str">
            <v>BB.39103</v>
          </cell>
          <cell r="C7951" t="str">
            <v>Caét oáng HDPE baèng thuû coâng Þ200mm</v>
          </cell>
          <cell r="D7951" t="str">
            <v>10moái</v>
          </cell>
          <cell r="E7951">
            <v>1</v>
          </cell>
          <cell r="F7951">
            <v>105</v>
          </cell>
          <cell r="G7951">
            <v>8796</v>
          </cell>
          <cell r="H7951">
            <v>0</v>
          </cell>
        </row>
        <row r="7952">
          <cell r="B7952" t="str">
            <v>BB.39104</v>
          </cell>
          <cell r="C7952" t="str">
            <v>Caét oáng HDPE baèng thuû coâng Þ250mm</v>
          </cell>
          <cell r="D7952" t="str">
            <v>10moái</v>
          </cell>
          <cell r="E7952">
            <v>1</v>
          </cell>
          <cell r="F7952">
            <v>131</v>
          </cell>
          <cell r="G7952">
            <v>9634</v>
          </cell>
          <cell r="H7952">
            <v>0</v>
          </cell>
        </row>
        <row r="7953">
          <cell r="B7953" t="str">
            <v>BB.39105</v>
          </cell>
          <cell r="C7953" t="str">
            <v>Caét oáng HDPE baèng thuû coâng Þ300mm</v>
          </cell>
          <cell r="D7953" t="str">
            <v>10moái</v>
          </cell>
          <cell r="E7953">
            <v>1</v>
          </cell>
          <cell r="F7953">
            <v>157</v>
          </cell>
          <cell r="G7953">
            <v>11309</v>
          </cell>
          <cell r="H7953">
            <v>0</v>
          </cell>
        </row>
        <row r="7954">
          <cell r="B7954" t="str">
            <v>BB.39106</v>
          </cell>
          <cell r="C7954" t="str">
            <v>Caét oáng HDPE baèng thuû coâng Þ350mm</v>
          </cell>
          <cell r="D7954" t="str">
            <v>10moái</v>
          </cell>
          <cell r="E7954">
            <v>1</v>
          </cell>
          <cell r="F7954">
            <v>157</v>
          </cell>
          <cell r="G7954">
            <v>12147</v>
          </cell>
          <cell r="H7954">
            <v>0</v>
          </cell>
        </row>
        <row r="7955">
          <cell r="B7955" t="str">
            <v>BB.39107</v>
          </cell>
          <cell r="C7955" t="str">
            <v>Caét oáng HDPE baèng thuû coâng Þ400mm</v>
          </cell>
          <cell r="D7955" t="str">
            <v>10moái</v>
          </cell>
          <cell r="E7955">
            <v>1</v>
          </cell>
          <cell r="F7955">
            <v>184</v>
          </cell>
          <cell r="G7955">
            <v>12985</v>
          </cell>
          <cell r="H7955">
            <v>0</v>
          </cell>
        </row>
        <row r="7956">
          <cell r="B7956" t="str">
            <v>BB.39108</v>
          </cell>
          <cell r="C7956" t="str">
            <v>Caét oáng HDPE baèng thuû coâng Þ500mm</v>
          </cell>
          <cell r="D7956" t="str">
            <v>10moái</v>
          </cell>
          <cell r="E7956">
            <v>1</v>
          </cell>
          <cell r="F7956">
            <v>236</v>
          </cell>
          <cell r="G7956">
            <v>18011</v>
          </cell>
          <cell r="H7956">
            <v>0</v>
          </cell>
        </row>
        <row r="7957">
          <cell r="B7957" t="str">
            <v>BB.39109</v>
          </cell>
          <cell r="C7957" t="str">
            <v>Caét oáng HDPE baèng thuû coâng Þ600mm</v>
          </cell>
          <cell r="D7957" t="str">
            <v>10moái</v>
          </cell>
          <cell r="E7957">
            <v>1</v>
          </cell>
          <cell r="F7957">
            <v>289</v>
          </cell>
          <cell r="G7957">
            <v>25132</v>
          </cell>
          <cell r="H7957">
            <v>0</v>
          </cell>
        </row>
        <row r="7958">
          <cell r="B7958" t="str">
            <v>BB.39110</v>
          </cell>
          <cell r="C7958" t="str">
            <v>Caét oáng HDPE baèng thuû coâng Þ700mm</v>
          </cell>
          <cell r="D7958" t="str">
            <v>10moái</v>
          </cell>
          <cell r="E7958">
            <v>1</v>
          </cell>
          <cell r="F7958">
            <v>368</v>
          </cell>
          <cell r="G7958">
            <v>28483</v>
          </cell>
          <cell r="H7958">
            <v>0</v>
          </cell>
        </row>
        <row r="7959">
          <cell r="B7959" t="str">
            <v>BB.39111</v>
          </cell>
          <cell r="C7959" t="str">
            <v>Caét oáng HDPE baèng thuû coâng Þ800mm</v>
          </cell>
          <cell r="D7959" t="str">
            <v>10moái</v>
          </cell>
          <cell r="E7959">
            <v>1</v>
          </cell>
          <cell r="F7959">
            <v>446</v>
          </cell>
          <cell r="G7959">
            <v>33510</v>
          </cell>
          <cell r="H7959">
            <v>0</v>
          </cell>
        </row>
        <row r="7960">
          <cell r="B7960" t="str">
            <v>BB.39112</v>
          </cell>
          <cell r="C7960" t="str">
            <v>Caét oáng HDPE baèng thuû coâng Þ1000mm</v>
          </cell>
          <cell r="D7960" t="str">
            <v>10moái</v>
          </cell>
          <cell r="E7960">
            <v>1</v>
          </cell>
          <cell r="F7960">
            <v>525</v>
          </cell>
          <cell r="G7960">
            <v>53615</v>
          </cell>
          <cell r="H7960">
            <v>0</v>
          </cell>
        </row>
        <row r="7961">
          <cell r="B7961" t="str">
            <v>BB.39201</v>
          </cell>
          <cell r="C7961" t="str">
            <v>Caét oáng theùp baèng oâ xy, axetylen, Þoáng 100mm</v>
          </cell>
          <cell r="D7961" t="str">
            <v>10 moái</v>
          </cell>
          <cell r="E7961">
            <v>1</v>
          </cell>
          <cell r="F7961">
            <v>8874</v>
          </cell>
          <cell r="G7961">
            <v>74266</v>
          </cell>
          <cell r="H7961">
            <v>3200</v>
          </cell>
        </row>
        <row r="7962">
          <cell r="B7962" t="str">
            <v>BB.39202</v>
          </cell>
          <cell r="C7962" t="str">
            <v>Caét oáng theùp baèng oâ xy, axetylen, Þoáng 125mm</v>
          </cell>
          <cell r="D7962" t="str">
            <v>10 moái</v>
          </cell>
          <cell r="E7962">
            <v>1</v>
          </cell>
          <cell r="F7962">
            <v>11526</v>
          </cell>
          <cell r="G7962">
            <v>79218</v>
          </cell>
          <cell r="H7962">
            <v>3939</v>
          </cell>
        </row>
        <row r="7963">
          <cell r="B7963" t="str">
            <v>BB.39203</v>
          </cell>
          <cell r="C7963" t="str">
            <v>Caét oáng theùp baèng oâ xy, axetylen, Þoáng 150mm</v>
          </cell>
          <cell r="D7963" t="str">
            <v>10 moái</v>
          </cell>
          <cell r="E7963">
            <v>1</v>
          </cell>
          <cell r="F7963">
            <v>14178</v>
          </cell>
          <cell r="G7963">
            <v>87770</v>
          </cell>
          <cell r="H7963">
            <v>4924</v>
          </cell>
        </row>
        <row r="7964">
          <cell r="B7964" t="str">
            <v>BB.39204</v>
          </cell>
          <cell r="C7964" t="str">
            <v>Caét oáng theùp baèng oâ xy, axetylen, Þoáng 200mm</v>
          </cell>
          <cell r="D7964" t="str">
            <v>10 moái</v>
          </cell>
          <cell r="E7964">
            <v>1</v>
          </cell>
          <cell r="F7964">
            <v>17748</v>
          </cell>
          <cell r="G7964">
            <v>94521</v>
          </cell>
          <cell r="H7964">
            <v>6204</v>
          </cell>
        </row>
        <row r="7965">
          <cell r="B7965" t="str">
            <v>BB.39205</v>
          </cell>
          <cell r="C7965" t="str">
            <v>Caét oáng theùp baèng oâ xy, axetylen, Þoáng 250mm</v>
          </cell>
          <cell r="D7965" t="str">
            <v>10 moái</v>
          </cell>
          <cell r="E7965">
            <v>1</v>
          </cell>
          <cell r="F7965">
            <v>23052</v>
          </cell>
          <cell r="G7965">
            <v>99022</v>
          </cell>
          <cell r="H7965">
            <v>7730</v>
          </cell>
        </row>
        <row r="7966">
          <cell r="B7966" t="str">
            <v>BB.39206</v>
          </cell>
          <cell r="C7966" t="str">
            <v>Caét oáng theùp baèng oâ xy, axetylen, Þoáng 300mm</v>
          </cell>
          <cell r="D7966" t="str">
            <v>10 moái</v>
          </cell>
          <cell r="E7966">
            <v>1</v>
          </cell>
          <cell r="F7966">
            <v>28815</v>
          </cell>
          <cell r="G7966">
            <v>114775</v>
          </cell>
          <cell r="H7966">
            <v>9355</v>
          </cell>
        </row>
        <row r="7967">
          <cell r="B7967" t="str">
            <v>BB.39207</v>
          </cell>
          <cell r="C7967" t="str">
            <v>Caét oáng theùp baèng oâ xy, axetylen, Þoáng 350mm</v>
          </cell>
          <cell r="D7967" t="str">
            <v>10 moái</v>
          </cell>
          <cell r="E7967">
            <v>1</v>
          </cell>
          <cell r="F7967">
            <v>32385</v>
          </cell>
          <cell r="G7967">
            <v>124678</v>
          </cell>
          <cell r="H7967">
            <v>10832</v>
          </cell>
        </row>
        <row r="7968">
          <cell r="B7968" t="str">
            <v>BB.39208</v>
          </cell>
          <cell r="C7968" t="str">
            <v>Caét oáng theùp baèng oâ xy, axetylen, Þoáng 400mm</v>
          </cell>
          <cell r="D7968" t="str">
            <v>10 moái</v>
          </cell>
          <cell r="E7968">
            <v>1</v>
          </cell>
          <cell r="F7968">
            <v>37689</v>
          </cell>
          <cell r="G7968">
            <v>135030</v>
          </cell>
          <cell r="H7968">
            <v>12358</v>
          </cell>
        </row>
        <row r="7969">
          <cell r="B7969" t="str">
            <v>BB.39209</v>
          </cell>
          <cell r="C7969" t="str">
            <v>Caét oáng theùp baèng oâ xy, axetylen, Þoáng 500mm</v>
          </cell>
          <cell r="D7969" t="str">
            <v>10 moái</v>
          </cell>
          <cell r="E7969">
            <v>1</v>
          </cell>
          <cell r="F7969">
            <v>46563</v>
          </cell>
          <cell r="G7969">
            <v>155285</v>
          </cell>
          <cell r="H7969">
            <v>15460</v>
          </cell>
        </row>
        <row r="7970">
          <cell r="B7970" t="str">
            <v>BB.39210</v>
          </cell>
          <cell r="C7970" t="str">
            <v>Caét oáng theùp baèng oâ xy, axetylen, Þoáng 600mm</v>
          </cell>
          <cell r="D7970" t="str">
            <v>10 moái</v>
          </cell>
          <cell r="E7970">
            <v>1</v>
          </cell>
          <cell r="F7970">
            <v>55437</v>
          </cell>
          <cell r="G7970">
            <v>175539</v>
          </cell>
          <cell r="H7970">
            <v>18217</v>
          </cell>
        </row>
        <row r="7971">
          <cell r="B7971" t="str">
            <v>BB.39211</v>
          </cell>
          <cell r="C7971" t="str">
            <v>Caét oáng theùp baèng oâ xy, axetylen, Þoáng 700mm</v>
          </cell>
          <cell r="D7971" t="str">
            <v>10 moái</v>
          </cell>
          <cell r="E7971">
            <v>1</v>
          </cell>
          <cell r="F7971">
            <v>64311</v>
          </cell>
          <cell r="G7971">
            <v>195793</v>
          </cell>
          <cell r="H7971">
            <v>21171</v>
          </cell>
        </row>
        <row r="7972">
          <cell r="B7972" t="str">
            <v>BB.39212</v>
          </cell>
          <cell r="C7972" t="str">
            <v>Caét oáng theùp baèng oâ xy, axetylen, Þoáng 800mm</v>
          </cell>
          <cell r="D7972" t="str">
            <v>10 moái</v>
          </cell>
          <cell r="E7972">
            <v>1</v>
          </cell>
          <cell r="F7972">
            <v>75378</v>
          </cell>
          <cell r="G7972">
            <v>216048</v>
          </cell>
          <cell r="H7972">
            <v>24125</v>
          </cell>
        </row>
        <row r="7973">
          <cell r="B7973" t="str">
            <v>BB.39213</v>
          </cell>
          <cell r="C7973" t="str">
            <v>Caét oáng theùp baèng oâ xy, axetylen, Þoáng 900mm</v>
          </cell>
          <cell r="D7973" t="str">
            <v>10 moái</v>
          </cell>
          <cell r="E7973">
            <v>1</v>
          </cell>
          <cell r="F7973">
            <v>84252</v>
          </cell>
          <cell r="G7973">
            <v>236302</v>
          </cell>
          <cell r="H7973">
            <v>27079</v>
          </cell>
        </row>
        <row r="7974">
          <cell r="B7974" t="str">
            <v>BB.39214</v>
          </cell>
          <cell r="C7974" t="str">
            <v>Caét oáng theùp baèng oâ xy, axetylen, Þoáng 1000mm</v>
          </cell>
          <cell r="D7974" t="str">
            <v>10 moái</v>
          </cell>
          <cell r="E7974">
            <v>1</v>
          </cell>
          <cell r="F7974">
            <v>93126</v>
          </cell>
          <cell r="G7974">
            <v>256557</v>
          </cell>
          <cell r="H7974">
            <v>30033</v>
          </cell>
        </row>
        <row r="7975">
          <cell r="B7975" t="str">
            <v>BB.39215</v>
          </cell>
          <cell r="C7975" t="str">
            <v>Caét oáng theùp baèng oâ xy, ñaát ñeøn, Þoáng 1100mm</v>
          </cell>
          <cell r="D7975" t="str">
            <v>10 moái</v>
          </cell>
          <cell r="E7975">
            <v>1</v>
          </cell>
          <cell r="F7975">
            <v>43809</v>
          </cell>
          <cell r="G7975">
            <v>276812</v>
          </cell>
          <cell r="H7975">
            <v>32987</v>
          </cell>
        </row>
        <row r="7976">
          <cell r="B7976" t="str">
            <v>BB.39216</v>
          </cell>
          <cell r="C7976" t="str">
            <v>Caét oáng theùp baèng oâ xy, axetylen, Þoáng 1200mm</v>
          </cell>
          <cell r="D7976" t="str">
            <v>10 moái</v>
          </cell>
          <cell r="E7976">
            <v>1</v>
          </cell>
          <cell r="F7976">
            <v>110874</v>
          </cell>
          <cell r="G7976">
            <v>297066</v>
          </cell>
          <cell r="H7976">
            <v>36434</v>
          </cell>
        </row>
        <row r="7977">
          <cell r="B7977" t="str">
            <v>BB.39217</v>
          </cell>
          <cell r="C7977" t="str">
            <v>Caét oáng theùp baèng oâ xy, axetylen, Þoáng 1300mm</v>
          </cell>
          <cell r="D7977" t="str">
            <v>10 moái</v>
          </cell>
          <cell r="E7977">
            <v>1</v>
          </cell>
          <cell r="F7977">
            <v>121941</v>
          </cell>
          <cell r="G7977">
            <v>317321</v>
          </cell>
          <cell r="H7977">
            <v>39388</v>
          </cell>
        </row>
        <row r="7978">
          <cell r="B7978" t="str">
            <v>BB.39218</v>
          </cell>
          <cell r="C7978" t="str">
            <v>Caét oáng theùp baèng oâ xy, axetylen, Þoáng 1400mm</v>
          </cell>
          <cell r="D7978" t="str">
            <v>10 moái</v>
          </cell>
          <cell r="E7978">
            <v>1</v>
          </cell>
          <cell r="F7978">
            <v>130815</v>
          </cell>
          <cell r="G7978">
            <v>337575</v>
          </cell>
          <cell r="H7978">
            <v>42342</v>
          </cell>
        </row>
        <row r="7979">
          <cell r="B7979" t="str">
            <v>BB.39219</v>
          </cell>
          <cell r="C7979" t="str">
            <v>Caét oáng theùp baèng oâ xy, axetylen, Þoáng 1500mm</v>
          </cell>
          <cell r="D7979" t="str">
            <v>10 moái</v>
          </cell>
          <cell r="E7979">
            <v>1</v>
          </cell>
          <cell r="F7979">
            <v>139689</v>
          </cell>
          <cell r="G7979">
            <v>357829</v>
          </cell>
          <cell r="H7979">
            <v>45296</v>
          </cell>
        </row>
        <row r="7980">
          <cell r="B7980" t="str">
            <v>BB.39220</v>
          </cell>
          <cell r="C7980" t="str">
            <v>Caét oáng theùp baèng oâ xy, axetylen, Þoáng 1600mm</v>
          </cell>
          <cell r="D7980" t="str">
            <v>10 moái</v>
          </cell>
          <cell r="E7980">
            <v>1</v>
          </cell>
          <cell r="F7980">
            <v>148563</v>
          </cell>
          <cell r="G7980">
            <v>378084</v>
          </cell>
          <cell r="H7980">
            <v>48250</v>
          </cell>
        </row>
        <row r="7981">
          <cell r="B7981" t="str">
            <v>BB.39221</v>
          </cell>
          <cell r="C7981" t="str">
            <v>Caét oáng theùp baèng oâ xy, axetylen, Þoáng 1800mm</v>
          </cell>
          <cell r="D7981" t="str">
            <v>10 moái</v>
          </cell>
          <cell r="E7981">
            <v>1</v>
          </cell>
          <cell r="F7981">
            <v>168504</v>
          </cell>
          <cell r="G7981">
            <v>418593</v>
          </cell>
          <cell r="H7981">
            <v>54159</v>
          </cell>
        </row>
        <row r="7982">
          <cell r="B7982" t="str">
            <v>BB.39222</v>
          </cell>
          <cell r="C7982" t="str">
            <v>Caét oáng theùp baèng oâ xy, axetylen, Þoáng 2000mm</v>
          </cell>
          <cell r="D7982" t="str">
            <v>10 moái</v>
          </cell>
          <cell r="E7982">
            <v>1</v>
          </cell>
          <cell r="F7982">
            <v>186252</v>
          </cell>
          <cell r="G7982">
            <v>459102</v>
          </cell>
          <cell r="H7982">
            <v>60067</v>
          </cell>
        </row>
        <row r="7983">
          <cell r="B7983" t="str">
            <v>BB.39223</v>
          </cell>
          <cell r="C7983" t="str">
            <v>Caét oáng theùp baèng oâ xy, axetylen, Þoáng 2200mm</v>
          </cell>
          <cell r="D7983" t="str">
            <v>10 moái</v>
          </cell>
          <cell r="E7983">
            <v>1</v>
          </cell>
          <cell r="F7983">
            <v>204000</v>
          </cell>
          <cell r="G7983">
            <v>499611</v>
          </cell>
          <cell r="H7983">
            <v>65975</v>
          </cell>
        </row>
        <row r="7984">
          <cell r="B7984" t="str">
            <v>BB.39224</v>
          </cell>
          <cell r="C7984" t="str">
            <v>Caét oáng theùp baèng oâ xy, axetylen, Þoáng 2400mm</v>
          </cell>
          <cell r="D7984" t="str">
            <v>10 moái</v>
          </cell>
          <cell r="E7984">
            <v>1</v>
          </cell>
          <cell r="F7984">
            <v>223941</v>
          </cell>
          <cell r="G7984">
            <v>540120</v>
          </cell>
          <cell r="H7984">
            <v>72375</v>
          </cell>
        </row>
        <row r="7985">
          <cell r="B7985" t="str">
            <v>BB.39225</v>
          </cell>
          <cell r="C7985" t="str">
            <v>Caét oáng theùp baèng oâ xy, axetylen, Þoáng 2500mm</v>
          </cell>
          <cell r="D7985" t="str">
            <v>10 moái</v>
          </cell>
          <cell r="E7985">
            <v>1</v>
          </cell>
          <cell r="F7985">
            <v>232815</v>
          </cell>
          <cell r="G7985">
            <v>560374</v>
          </cell>
          <cell r="H7985">
            <v>75330</v>
          </cell>
        </row>
        <row r="7986">
          <cell r="B7986" t="str">
            <v>BB.39301</v>
          </cell>
          <cell r="C7986" t="str">
            <v>Caét oáng theùp baèng oâ xy, ñaát ñeøn, Þoáng 100mm</v>
          </cell>
          <cell r="D7986" t="str">
            <v>10 moái</v>
          </cell>
          <cell r="E7986">
            <v>1</v>
          </cell>
          <cell r="F7986">
            <v>7599</v>
          </cell>
          <cell r="G7986">
            <v>74266</v>
          </cell>
          <cell r="H7986">
            <v>3200</v>
          </cell>
        </row>
        <row r="7987">
          <cell r="B7987" t="str">
            <v>BB.39302</v>
          </cell>
          <cell r="C7987" t="str">
            <v>Caét oáng theùp baèng oâ xy, ñaát ñeøn, Þoáng 125mm</v>
          </cell>
          <cell r="D7987" t="str">
            <v>10 moái</v>
          </cell>
          <cell r="E7987">
            <v>1</v>
          </cell>
          <cell r="F7987">
            <v>9445</v>
          </cell>
          <cell r="G7987">
            <v>79218</v>
          </cell>
          <cell r="H7987">
            <v>3939</v>
          </cell>
        </row>
        <row r="7988">
          <cell r="B7988" t="str">
            <v>BB.39303</v>
          </cell>
          <cell r="C7988" t="str">
            <v>Caét oáng theùp baèng oâ xy, ñaát ñeøn, Þoáng 150mm</v>
          </cell>
          <cell r="D7988" t="str">
            <v>10 moái</v>
          </cell>
          <cell r="E7988">
            <v>1</v>
          </cell>
          <cell r="F7988">
            <v>11363</v>
          </cell>
          <cell r="G7988">
            <v>87770</v>
          </cell>
          <cell r="H7988">
            <v>4924</v>
          </cell>
        </row>
        <row r="7989">
          <cell r="B7989" t="str">
            <v>BB.39304</v>
          </cell>
          <cell r="C7989" t="str">
            <v>Caét oáng theùp baèng oâ xy, ñaát ñeøn, Þoáng 200mm</v>
          </cell>
          <cell r="D7989" t="str">
            <v>10 moái</v>
          </cell>
          <cell r="E7989">
            <v>1</v>
          </cell>
          <cell r="F7989">
            <v>15127</v>
          </cell>
          <cell r="G7989">
            <v>94521</v>
          </cell>
          <cell r="H7989">
            <v>6204</v>
          </cell>
        </row>
        <row r="7990">
          <cell r="B7990" t="str">
            <v>BB.39305</v>
          </cell>
          <cell r="C7990" t="str">
            <v>Caét oáng theùp baèng oâ xy, ñaát ñeøn, Þoáng 250mm</v>
          </cell>
          <cell r="D7990" t="str">
            <v>10 moái</v>
          </cell>
          <cell r="E7990">
            <v>1</v>
          </cell>
          <cell r="F7990">
            <v>18962</v>
          </cell>
          <cell r="G7990">
            <v>99022</v>
          </cell>
          <cell r="H7990">
            <v>7730</v>
          </cell>
        </row>
        <row r="7991">
          <cell r="B7991" t="str">
            <v>BB.39306</v>
          </cell>
          <cell r="C7991" t="str">
            <v>Caét oáng theùp baèng oâ xy, ñaát ñeøn, Þoáng 300mm</v>
          </cell>
          <cell r="D7991" t="str">
            <v>10 moái</v>
          </cell>
          <cell r="E7991">
            <v>1</v>
          </cell>
          <cell r="F7991">
            <v>23684</v>
          </cell>
          <cell r="G7991">
            <v>114775</v>
          </cell>
          <cell r="H7991">
            <v>9355</v>
          </cell>
        </row>
        <row r="7992">
          <cell r="B7992" t="str">
            <v>BB.39307</v>
          </cell>
          <cell r="C7992" t="str">
            <v>Caét oáng theùp baèng oâ xy, ñaát ñeøn, Þoáng 350mm</v>
          </cell>
          <cell r="D7992" t="str">
            <v>10 moái</v>
          </cell>
          <cell r="E7992">
            <v>1</v>
          </cell>
          <cell r="F7992">
            <v>27448</v>
          </cell>
          <cell r="G7992">
            <v>124678</v>
          </cell>
          <cell r="H7992">
            <v>10832</v>
          </cell>
        </row>
        <row r="7993">
          <cell r="B7993" t="str">
            <v>BB.39308</v>
          </cell>
          <cell r="C7993" t="str">
            <v>Caét oáng theùp baèng oâ xy, ñaát ñeøn, Þoáng 400mm</v>
          </cell>
          <cell r="D7993" t="str">
            <v>10 moái</v>
          </cell>
          <cell r="E7993">
            <v>1</v>
          </cell>
          <cell r="F7993">
            <v>31212</v>
          </cell>
          <cell r="G7993">
            <v>135030</v>
          </cell>
          <cell r="H7993">
            <v>12358</v>
          </cell>
        </row>
        <row r="7994">
          <cell r="B7994" t="str">
            <v>BB.39309</v>
          </cell>
          <cell r="C7994" t="str">
            <v>Caét oáng theùp baèng oâ xy, ñaát ñeøn, Þoáng 600mm</v>
          </cell>
          <cell r="D7994" t="str">
            <v>10 moái</v>
          </cell>
          <cell r="E7994">
            <v>1</v>
          </cell>
          <cell r="F7994">
            <v>38811</v>
          </cell>
          <cell r="G7994">
            <v>155285</v>
          </cell>
          <cell r="H7994">
            <v>15460</v>
          </cell>
        </row>
        <row r="7995">
          <cell r="B7995" t="str">
            <v>BB.39310</v>
          </cell>
          <cell r="C7995" t="str">
            <v>Caét oáng theùp baèng oâ xy, axetylen, Þoáng 600mm</v>
          </cell>
          <cell r="D7995" t="str">
            <v>10 moái</v>
          </cell>
          <cell r="E7995">
            <v>1</v>
          </cell>
          <cell r="F7995">
            <v>46410</v>
          </cell>
          <cell r="G7995">
            <v>175539</v>
          </cell>
          <cell r="H7995">
            <v>18217</v>
          </cell>
        </row>
        <row r="7996">
          <cell r="B7996" t="str">
            <v>BB.39311</v>
          </cell>
          <cell r="C7996" t="str">
            <v>Caét oáng theùp baèng oâ xy, ñaát ñeøn, Þoáng 700mm</v>
          </cell>
          <cell r="D7996" t="str">
            <v>10 moái</v>
          </cell>
          <cell r="E7996">
            <v>1</v>
          </cell>
          <cell r="F7996">
            <v>53938</v>
          </cell>
          <cell r="G7996">
            <v>195793</v>
          </cell>
          <cell r="H7996">
            <v>21171</v>
          </cell>
        </row>
        <row r="7997">
          <cell r="B7997" t="str">
            <v>BB.39312</v>
          </cell>
          <cell r="C7997" t="str">
            <v>Caét oáng theùp baèng oâ xy, axetylen, Þoáng 800mm</v>
          </cell>
          <cell r="D7997" t="str">
            <v>10 moái</v>
          </cell>
          <cell r="E7997">
            <v>1</v>
          </cell>
          <cell r="F7997">
            <v>62495</v>
          </cell>
          <cell r="G7997">
            <v>216048</v>
          </cell>
          <cell r="H7997">
            <v>24125</v>
          </cell>
        </row>
        <row r="7998">
          <cell r="B7998" t="str">
            <v>BB.39313</v>
          </cell>
          <cell r="C7998" t="str">
            <v>Caét oáng theùp baèng oâ xy, ñaát ñeøn, Þoáng 900mm</v>
          </cell>
          <cell r="D7998" t="str">
            <v>10 moái</v>
          </cell>
          <cell r="E7998">
            <v>1</v>
          </cell>
          <cell r="F7998">
            <v>70023</v>
          </cell>
          <cell r="G7998">
            <v>236302</v>
          </cell>
          <cell r="H7998">
            <v>27079</v>
          </cell>
        </row>
        <row r="7999">
          <cell r="B7999" t="str">
            <v>BB.39314</v>
          </cell>
          <cell r="C7999" t="str">
            <v>Caét oáng theùp baèng oâ xy, ñaát ñeøn, Þoáng 1000mm</v>
          </cell>
          <cell r="D7999" t="str">
            <v>10 moái</v>
          </cell>
          <cell r="E7999">
            <v>1</v>
          </cell>
          <cell r="F7999">
            <v>77622</v>
          </cell>
          <cell r="G7999">
            <v>256557</v>
          </cell>
          <cell r="H7999">
            <v>30033</v>
          </cell>
        </row>
        <row r="8000">
          <cell r="B8000" t="str">
            <v>BB.39315</v>
          </cell>
          <cell r="C8000" t="str">
            <v>Caét oáng theùp baèng oâ xy, ñaát ñeøn, Þoáng 1100mm</v>
          </cell>
          <cell r="D8000" t="str">
            <v>10 moái</v>
          </cell>
          <cell r="E8000">
            <v>1</v>
          </cell>
          <cell r="F8000">
            <v>85221</v>
          </cell>
          <cell r="G8000">
            <v>276812</v>
          </cell>
          <cell r="H8000">
            <v>32987</v>
          </cell>
        </row>
        <row r="8001">
          <cell r="B8001" t="str">
            <v>BB.39316</v>
          </cell>
          <cell r="C8001" t="str">
            <v>Caét oáng theùp baèng oâ xy, ñaát ñeøn, Þoáng 1200mm</v>
          </cell>
          <cell r="D8001" t="str">
            <v>10 moái</v>
          </cell>
          <cell r="E8001">
            <v>1</v>
          </cell>
          <cell r="F8001">
            <v>92749</v>
          </cell>
          <cell r="G8001">
            <v>297066</v>
          </cell>
          <cell r="H8001">
            <v>36434</v>
          </cell>
        </row>
        <row r="8002">
          <cell r="B8002" t="str">
            <v>BB.39317</v>
          </cell>
          <cell r="C8002" t="str">
            <v>Caét oáng theùp baèng oâ xy, ñaát ñeøn, Þoáng 1300mm</v>
          </cell>
          <cell r="D8002" t="str">
            <v>10 moái</v>
          </cell>
          <cell r="E8002">
            <v>1</v>
          </cell>
          <cell r="F8002">
            <v>101306</v>
          </cell>
          <cell r="G8002">
            <v>317321</v>
          </cell>
          <cell r="H8002">
            <v>39388</v>
          </cell>
        </row>
        <row r="8003">
          <cell r="B8003" t="str">
            <v>BB.39318</v>
          </cell>
          <cell r="C8003" t="str">
            <v>Caét oáng theùp baèng oâ xy, ñaát ñeøn, Þoáng 1400mm</v>
          </cell>
          <cell r="D8003" t="str">
            <v>10 moái</v>
          </cell>
          <cell r="E8003">
            <v>1</v>
          </cell>
          <cell r="F8003">
            <v>108834</v>
          </cell>
          <cell r="G8003">
            <v>337575</v>
          </cell>
          <cell r="H8003">
            <v>42342</v>
          </cell>
        </row>
        <row r="8004">
          <cell r="B8004" t="str">
            <v>BB.39319</v>
          </cell>
          <cell r="C8004" t="str">
            <v>Caét oáng theùp baèng oâ xy, ñaát ñeøn, Þoáng 1500mm</v>
          </cell>
          <cell r="D8004" t="str">
            <v>10 moái</v>
          </cell>
          <cell r="E8004">
            <v>1</v>
          </cell>
          <cell r="F8004">
            <v>116433</v>
          </cell>
          <cell r="G8004">
            <v>357829</v>
          </cell>
          <cell r="H8004">
            <v>45296</v>
          </cell>
        </row>
        <row r="8005">
          <cell r="B8005" t="str">
            <v>BB.39320</v>
          </cell>
          <cell r="C8005" t="str">
            <v>Caét oáng theùp baèng oâ xy, ñaát ñeøn, Þoáng 1600mm</v>
          </cell>
          <cell r="D8005" t="str">
            <v>10 moái</v>
          </cell>
          <cell r="E8005">
            <v>1</v>
          </cell>
          <cell r="F8005">
            <v>124032</v>
          </cell>
          <cell r="G8005">
            <v>378084</v>
          </cell>
          <cell r="H8005">
            <v>48250</v>
          </cell>
        </row>
        <row r="8006">
          <cell r="B8006" t="str">
            <v>BB.39321</v>
          </cell>
          <cell r="C8006" t="str">
            <v>Caét oáng theùp baèng oâ xy, ñaát ñeøn, Þoáng 1800mm</v>
          </cell>
          <cell r="D8006" t="str">
            <v>10 moái</v>
          </cell>
          <cell r="E8006">
            <v>1</v>
          </cell>
          <cell r="F8006">
            <v>140117</v>
          </cell>
          <cell r="G8006">
            <v>418593</v>
          </cell>
          <cell r="H8006">
            <v>54159</v>
          </cell>
        </row>
        <row r="8007">
          <cell r="B8007" t="str">
            <v>BB.39322</v>
          </cell>
          <cell r="C8007" t="str">
            <v>Caét oáng theùp baèng oâ xy, ñaát ñeøn, Þoáng 2000mm</v>
          </cell>
          <cell r="D8007" t="str">
            <v>10 moái</v>
          </cell>
          <cell r="E8007">
            <v>1</v>
          </cell>
          <cell r="F8007">
            <v>155244</v>
          </cell>
          <cell r="G8007">
            <v>459102</v>
          </cell>
          <cell r="H8007">
            <v>60067</v>
          </cell>
        </row>
        <row r="8008">
          <cell r="B8008" t="str">
            <v>BB.39323</v>
          </cell>
          <cell r="C8008" t="str">
            <v>Caét oáng theùp baèng oâ xy, ñaát ñeøn, Þoáng 2200mm</v>
          </cell>
          <cell r="D8008" t="str">
            <v>10 moái</v>
          </cell>
          <cell r="E8008">
            <v>1</v>
          </cell>
          <cell r="F8008">
            <v>170371</v>
          </cell>
          <cell r="G8008">
            <v>499611</v>
          </cell>
          <cell r="H8008">
            <v>65975</v>
          </cell>
        </row>
        <row r="8009">
          <cell r="B8009" t="str">
            <v>BB.39324</v>
          </cell>
          <cell r="C8009" t="str">
            <v>Caét oáng theùp baèng oâ xy, ñaát ñeøn, Þoáng 2400mm</v>
          </cell>
          <cell r="D8009" t="str">
            <v>10 moái</v>
          </cell>
          <cell r="E8009">
            <v>1</v>
          </cell>
          <cell r="F8009">
            <v>186527</v>
          </cell>
          <cell r="G8009">
            <v>540120</v>
          </cell>
          <cell r="H8009">
            <v>72375</v>
          </cell>
        </row>
        <row r="8010">
          <cell r="B8010" t="str">
            <v>BB.39325</v>
          </cell>
          <cell r="C8010" t="str">
            <v>Caét oáng theùp baèng oâ xy, ñaát ñeøn, Þoáng 2500mm</v>
          </cell>
          <cell r="D8010" t="str">
            <v>10 moái</v>
          </cell>
          <cell r="E8010">
            <v>1</v>
          </cell>
          <cell r="F8010">
            <v>194055</v>
          </cell>
          <cell r="G8010">
            <v>560374</v>
          </cell>
          <cell r="H8010">
            <v>75330</v>
          </cell>
        </row>
        <row r="8011">
          <cell r="B8011" t="str">
            <v>BB.39401</v>
          </cell>
          <cell r="C8011" t="str">
            <v>Caét oáng theùp baèng maéy caét caàm tay, Þoáng 100mm</v>
          </cell>
          <cell r="D8011" t="str">
            <v>moái</v>
          </cell>
          <cell r="E8011">
            <v>1</v>
          </cell>
          <cell r="F8011">
            <v>25092</v>
          </cell>
          <cell r="G8011">
            <v>3351</v>
          </cell>
          <cell r="H8011">
            <v>1649</v>
          </cell>
        </row>
        <row r="8012">
          <cell r="B8012" t="str">
            <v>BB.39402</v>
          </cell>
          <cell r="C8012" t="str">
            <v>Caét oáng theùp baèng maéy caét caàm tay, Þoáng 150mm</v>
          </cell>
          <cell r="D8012" t="str">
            <v>moái</v>
          </cell>
          <cell r="E8012">
            <v>1</v>
          </cell>
          <cell r="F8012">
            <v>37332</v>
          </cell>
          <cell r="G8012">
            <v>3770</v>
          </cell>
          <cell r="H8012">
            <v>2748</v>
          </cell>
        </row>
        <row r="8013">
          <cell r="B8013" t="str">
            <v>BB.39403</v>
          </cell>
          <cell r="C8013" t="str">
            <v>Caét oáng theùp baèng maéy caét caàm tay, Þoáng 200mm</v>
          </cell>
          <cell r="D8013" t="str">
            <v>moái</v>
          </cell>
          <cell r="E8013">
            <v>1</v>
          </cell>
          <cell r="F8013">
            <v>49878</v>
          </cell>
          <cell r="G8013">
            <v>4189</v>
          </cell>
          <cell r="H8013">
            <v>3187</v>
          </cell>
        </row>
        <row r="8014">
          <cell r="B8014" t="str">
            <v>BB.39404</v>
          </cell>
          <cell r="C8014" t="str">
            <v>Caét oáng theùp baèng maéy caét caàm tay, Þoáng 250mm</v>
          </cell>
          <cell r="D8014" t="str">
            <v>moái</v>
          </cell>
          <cell r="E8014">
            <v>1</v>
          </cell>
          <cell r="F8014">
            <v>74970</v>
          </cell>
          <cell r="G8014">
            <v>5026</v>
          </cell>
          <cell r="H8014">
            <v>3517</v>
          </cell>
        </row>
        <row r="8015">
          <cell r="B8015" t="str">
            <v>BB.39405</v>
          </cell>
          <cell r="C8015" t="str">
            <v>Caét oáng theùp baèng maéy caét caàm tay, Þoáng 300mm</v>
          </cell>
          <cell r="D8015" t="str">
            <v>moái</v>
          </cell>
          <cell r="E8015">
            <v>1</v>
          </cell>
          <cell r="F8015">
            <v>96696</v>
          </cell>
          <cell r="G8015">
            <v>5445</v>
          </cell>
          <cell r="H8015">
            <v>4396</v>
          </cell>
        </row>
        <row r="8016">
          <cell r="B8016" t="str">
            <v>BB.39406</v>
          </cell>
          <cell r="C8016" t="str">
            <v>Caét oáng theùp baèng maéy caét caàm tay, Þoáng 350mm</v>
          </cell>
          <cell r="D8016" t="str">
            <v>moái</v>
          </cell>
          <cell r="E8016">
            <v>1</v>
          </cell>
          <cell r="F8016">
            <v>121788</v>
          </cell>
          <cell r="G8016">
            <v>6283</v>
          </cell>
          <cell r="H8016">
            <v>5495</v>
          </cell>
        </row>
        <row r="8017">
          <cell r="B8017" t="str">
            <v>BB.39407</v>
          </cell>
          <cell r="C8017" t="str">
            <v>Caét oáng theùp baèng maéy caét caàm tay, Þoáng 400mm</v>
          </cell>
          <cell r="D8017" t="str">
            <v>moái</v>
          </cell>
          <cell r="E8017">
            <v>1</v>
          </cell>
          <cell r="F8017">
            <v>196758</v>
          </cell>
          <cell r="G8017">
            <v>7540</v>
          </cell>
          <cell r="H8017">
            <v>6045</v>
          </cell>
        </row>
        <row r="8018">
          <cell r="B8018" t="str">
            <v>BB.39408</v>
          </cell>
          <cell r="C8018" t="str">
            <v>Caét oáng theùp baèng maéy caét caàm tay, Þoáng 500mm</v>
          </cell>
          <cell r="D8018" t="str">
            <v>moái</v>
          </cell>
          <cell r="E8018">
            <v>1</v>
          </cell>
          <cell r="F8018">
            <v>246636</v>
          </cell>
          <cell r="G8018">
            <v>8377</v>
          </cell>
          <cell r="H8018">
            <v>7144</v>
          </cell>
        </row>
        <row r="8019">
          <cell r="B8019" t="str">
            <v>BB.39409</v>
          </cell>
          <cell r="C8019" t="str">
            <v>Caét oáng theùp baèng maéy caét caàm tay, Þoáng 600mm</v>
          </cell>
          <cell r="D8019" t="str">
            <v>moái</v>
          </cell>
          <cell r="E8019">
            <v>1</v>
          </cell>
          <cell r="F8019">
            <v>293454</v>
          </cell>
          <cell r="G8019">
            <v>10352</v>
          </cell>
          <cell r="H8019">
            <v>8243</v>
          </cell>
        </row>
        <row r="8020">
          <cell r="B8020" t="str">
            <v>BB.39410</v>
          </cell>
          <cell r="C8020" t="str">
            <v>Caét oáng theùp baèng maéy caét caàm tay, Þoáng 700mm</v>
          </cell>
          <cell r="D8020" t="str">
            <v>moái</v>
          </cell>
          <cell r="E8020">
            <v>1</v>
          </cell>
          <cell r="F8020">
            <v>343332</v>
          </cell>
          <cell r="G8020">
            <v>11252</v>
          </cell>
          <cell r="H8020">
            <v>8793</v>
          </cell>
        </row>
        <row r="8021">
          <cell r="B8021" t="str">
            <v>BB.39411</v>
          </cell>
          <cell r="C8021" t="str">
            <v>Caét oáng theùp baèng maéy caét caàm tay, Þoáng 800mm</v>
          </cell>
          <cell r="D8021" t="str">
            <v>moái</v>
          </cell>
          <cell r="E8021">
            <v>1</v>
          </cell>
          <cell r="F8021">
            <v>393210</v>
          </cell>
          <cell r="G8021">
            <v>12603</v>
          </cell>
          <cell r="H8021">
            <v>9892</v>
          </cell>
        </row>
        <row r="8022">
          <cell r="B8022" t="str">
            <v>BB.39412</v>
          </cell>
          <cell r="C8022" t="str">
            <v>Caét oáng theùp baèng maéy caét caàm tay, Þoáng 900mm</v>
          </cell>
          <cell r="D8022" t="str">
            <v>moái</v>
          </cell>
          <cell r="E8022">
            <v>1</v>
          </cell>
          <cell r="F8022">
            <v>440028</v>
          </cell>
          <cell r="G8022">
            <v>13503</v>
          </cell>
          <cell r="H8022">
            <v>10991</v>
          </cell>
        </row>
        <row r="8023">
          <cell r="B8023" t="str">
            <v>BB.39413</v>
          </cell>
          <cell r="C8023" t="str">
            <v>Caét oáng theùp baèng maéy caét caàm tay, Þoáng 1000mm</v>
          </cell>
          <cell r="D8023" t="str">
            <v>moái</v>
          </cell>
          <cell r="E8023">
            <v>1</v>
          </cell>
          <cell r="F8023">
            <v>489906</v>
          </cell>
          <cell r="G8023">
            <v>15753</v>
          </cell>
          <cell r="H8023">
            <v>12090</v>
          </cell>
        </row>
        <row r="8024">
          <cell r="B8024" t="str">
            <v>BB.40101</v>
          </cell>
          <cell r="C8024" t="str">
            <v>Thöû aùp löïc ñöôøng oáng gang vaø ñöôøng oáng theùp, Þoáng &lt;100mm</v>
          </cell>
          <cell r="D8024" t="str">
            <v>100m</v>
          </cell>
          <cell r="E8024">
            <v>1</v>
          </cell>
          <cell r="F8024">
            <v>28700</v>
          </cell>
          <cell r="G8024">
            <v>41887</v>
          </cell>
          <cell r="H8024">
            <v>38221</v>
          </cell>
        </row>
        <row r="8025">
          <cell r="B8025" t="str">
            <v>BB.40102</v>
          </cell>
          <cell r="C8025" t="str">
            <v>Thöû aùp löïc ñöôøng oáng gang vaø ñöôøng oáng theùp, Þoáng 100mm</v>
          </cell>
          <cell r="D8025" t="str">
            <v>100m</v>
          </cell>
          <cell r="E8025">
            <v>1</v>
          </cell>
          <cell r="F8025">
            <v>121931</v>
          </cell>
          <cell r="G8025">
            <v>62830</v>
          </cell>
          <cell r="H8025">
            <v>56207</v>
          </cell>
        </row>
        <row r="8026">
          <cell r="B8026" t="str">
            <v>BB.40103</v>
          </cell>
          <cell r="C8026" t="str">
            <v>Thöû aùp löïc ñöôøng oáng gang vaø ñöôøng oáng theùp, Þoáng 125mm</v>
          </cell>
          <cell r="D8026" t="str">
            <v>100m</v>
          </cell>
          <cell r="E8026">
            <v>1</v>
          </cell>
          <cell r="F8026">
            <v>156712</v>
          </cell>
          <cell r="G8026">
            <v>71208</v>
          </cell>
          <cell r="H8026">
            <v>58456</v>
          </cell>
        </row>
        <row r="8027">
          <cell r="B8027" t="str">
            <v>BB.40104</v>
          </cell>
          <cell r="C8027" t="str">
            <v>Thöû aùp löïc ñöôøng oáng gang vaø ñöôøng oáng theùp, Þoáng 150mm</v>
          </cell>
          <cell r="D8027" t="str">
            <v>100m</v>
          </cell>
          <cell r="E8027">
            <v>1</v>
          </cell>
          <cell r="F8027">
            <v>188712</v>
          </cell>
          <cell r="G8027">
            <v>83774</v>
          </cell>
          <cell r="H8027">
            <v>59954</v>
          </cell>
        </row>
        <row r="8028">
          <cell r="B8028" t="str">
            <v>BB.40105</v>
          </cell>
          <cell r="C8028" t="str">
            <v>Thöû aùp löïc ñöôøng oáng gang vaø ñöôøng oáng theùp, Þoáng 200mm</v>
          </cell>
          <cell r="D8028" t="str">
            <v>100m</v>
          </cell>
          <cell r="E8028">
            <v>1</v>
          </cell>
          <cell r="F8028">
            <v>290503</v>
          </cell>
          <cell r="G8028">
            <v>104718</v>
          </cell>
          <cell r="H8028">
            <v>63702</v>
          </cell>
        </row>
        <row r="8029">
          <cell r="B8029" t="str">
            <v>BB.40106</v>
          </cell>
          <cell r="C8029" t="str">
            <v>Thöû aùp löïc ñöôøng oáng gang vaø ñöôøng oáng theùp, Þoáng 250mm</v>
          </cell>
          <cell r="D8029" t="str">
            <v>100m</v>
          </cell>
          <cell r="E8029">
            <v>1</v>
          </cell>
          <cell r="F8029">
            <v>432992</v>
          </cell>
          <cell r="G8029">
            <v>125661</v>
          </cell>
          <cell r="H8029">
            <v>74943</v>
          </cell>
        </row>
        <row r="8030">
          <cell r="B8030" t="str">
            <v>BB.40107</v>
          </cell>
          <cell r="C8030" t="str">
            <v>Thöû aùp löïc ñöôøng oáng gang vaø ñöôøng oáng theùp, Þoáng 300mm</v>
          </cell>
          <cell r="D8030" t="str">
            <v>100m</v>
          </cell>
          <cell r="E8030">
            <v>1</v>
          </cell>
          <cell r="F8030">
            <v>690074</v>
          </cell>
          <cell r="G8030">
            <v>134038</v>
          </cell>
          <cell r="H8030">
            <v>74943</v>
          </cell>
        </row>
        <row r="8031">
          <cell r="B8031" t="str">
            <v>BB.40108</v>
          </cell>
          <cell r="C8031" t="str">
            <v>Thöû aùp löïc ñöôøng oáng gang vaø ñöôøng oáng theùp, Þoáng 350mm</v>
          </cell>
          <cell r="D8031" t="str">
            <v>100m</v>
          </cell>
          <cell r="E8031">
            <v>1</v>
          </cell>
          <cell r="F8031">
            <v>954375</v>
          </cell>
          <cell r="G8031">
            <v>167548</v>
          </cell>
          <cell r="H8031">
            <v>93679</v>
          </cell>
        </row>
        <row r="8032">
          <cell r="B8032" t="str">
            <v>BB.40109</v>
          </cell>
          <cell r="C8032" t="str">
            <v>Thöû aùp löïc ñöôøng oáng gang vaø ñöôøng oáng theùp, Þoáng 400mm</v>
          </cell>
          <cell r="D8032" t="str">
            <v>100m</v>
          </cell>
          <cell r="E8032">
            <v>1</v>
          </cell>
          <cell r="F8032">
            <v>1669750</v>
          </cell>
          <cell r="G8032">
            <v>180114</v>
          </cell>
          <cell r="H8032">
            <v>97426</v>
          </cell>
        </row>
        <row r="8033">
          <cell r="B8033" t="str">
            <v>BB.40110</v>
          </cell>
          <cell r="C8033" t="str">
            <v>Thöû aùp löïc ñöôøng oáng gang vaø ñöôøng oáng theùp, Þoáng 500mm</v>
          </cell>
          <cell r="D8033" t="str">
            <v>100m</v>
          </cell>
          <cell r="E8033">
            <v>1</v>
          </cell>
          <cell r="F8033">
            <v>3416770</v>
          </cell>
          <cell r="G8033">
            <v>209435</v>
          </cell>
          <cell r="H8033">
            <v>112414</v>
          </cell>
        </row>
        <row r="8034">
          <cell r="B8034" t="str">
            <v>BB.40111</v>
          </cell>
          <cell r="C8034" t="str">
            <v>Thöû aùp löïc ñöôøng oáng gang vaø ñöôøng oáng theùp, Þoáng 600mm</v>
          </cell>
          <cell r="D8034" t="str">
            <v>100m</v>
          </cell>
          <cell r="E8034">
            <v>1</v>
          </cell>
          <cell r="F8034">
            <v>3692740</v>
          </cell>
          <cell r="G8034">
            <v>230378</v>
          </cell>
          <cell r="H8034">
            <v>131150</v>
          </cell>
        </row>
        <row r="8035">
          <cell r="B8035" t="str">
            <v>BB.40112</v>
          </cell>
          <cell r="C8035" t="str">
            <v>Thöû aùp löïc ñöôøng oáng gang vaø ñöôøng oáng theùp, Þoáng 700mm</v>
          </cell>
          <cell r="D8035" t="str">
            <v>100m</v>
          </cell>
          <cell r="E8035">
            <v>1</v>
          </cell>
          <cell r="F8035">
            <v>3948080</v>
          </cell>
          <cell r="G8035">
            <v>251322</v>
          </cell>
          <cell r="H8035">
            <v>149886</v>
          </cell>
        </row>
        <row r="8036">
          <cell r="B8036" t="str">
            <v>BB.40113</v>
          </cell>
          <cell r="C8036" t="str">
            <v>Thöû aùp löïc ñöôøng oáng gang vaø ñöôøng oáng theùp, Þoáng 800mm</v>
          </cell>
          <cell r="D8036" t="str">
            <v>100m</v>
          </cell>
          <cell r="E8036">
            <v>1</v>
          </cell>
          <cell r="F8036">
            <v>4222500</v>
          </cell>
          <cell r="G8036">
            <v>293209</v>
          </cell>
          <cell r="H8036">
            <v>187358</v>
          </cell>
        </row>
        <row r="8037">
          <cell r="B8037" t="str">
            <v>BB.40114</v>
          </cell>
          <cell r="C8037" t="str">
            <v>Thöû aùp löïc ñöôøng oáng gang vaø ñöôøng oáng theùp, Þoáng 900mm</v>
          </cell>
          <cell r="D8037" t="str">
            <v>100m</v>
          </cell>
          <cell r="E8037">
            <v>1</v>
          </cell>
          <cell r="F8037">
            <v>4515820</v>
          </cell>
          <cell r="G8037">
            <v>335096</v>
          </cell>
          <cell r="H8037">
            <v>202346</v>
          </cell>
        </row>
        <row r="8038">
          <cell r="B8038" t="str">
            <v>BB.40115</v>
          </cell>
          <cell r="C8038" t="str">
            <v>Thöû aùp löïc ñöôøng oáng gang vaø ñöôøng oáng theùp, Þoáng 1000mm</v>
          </cell>
          <cell r="D8038" t="str">
            <v>100m</v>
          </cell>
          <cell r="E8038">
            <v>1</v>
          </cell>
          <cell r="F8038">
            <v>4821730</v>
          </cell>
          <cell r="G8038">
            <v>376983</v>
          </cell>
          <cell r="H8038">
            <v>209840</v>
          </cell>
        </row>
        <row r="8039">
          <cell r="B8039" t="str">
            <v>BB.40116</v>
          </cell>
          <cell r="C8039" t="str">
            <v>Thöû aùp löïc ñöôøng oáng gang vaø ñöôøng oáng theùp, Þoáng 1100mm</v>
          </cell>
          <cell r="D8039" t="str">
            <v>100m</v>
          </cell>
          <cell r="E8039">
            <v>1</v>
          </cell>
          <cell r="F8039">
            <v>4744430</v>
          </cell>
          <cell r="G8039">
            <v>397926</v>
          </cell>
          <cell r="H8039">
            <v>253307</v>
          </cell>
        </row>
        <row r="8040">
          <cell r="B8040" t="str">
            <v>BB.40117</v>
          </cell>
          <cell r="C8040" t="str">
            <v>Thöû aùp löïc ñöôøng oáng gang vaø ñöôøng oáng theùp, Þoáng 1200mm</v>
          </cell>
          <cell r="D8040" t="str">
            <v>100m</v>
          </cell>
          <cell r="E8040">
            <v>1</v>
          </cell>
          <cell r="F8040">
            <v>5315900</v>
          </cell>
          <cell r="G8040">
            <v>418870</v>
          </cell>
          <cell r="H8040">
            <v>287032</v>
          </cell>
        </row>
        <row r="8041">
          <cell r="B8041" t="str">
            <v>BB.40118</v>
          </cell>
          <cell r="C8041" t="str">
            <v>Thöû aùp löïc ñöôøng oáng gang vaø ñöôøng oáng theùp, Þoáng 1300mm</v>
          </cell>
          <cell r="D8041" t="str">
            <v>100m</v>
          </cell>
          <cell r="E8041">
            <v>1</v>
          </cell>
          <cell r="F8041">
            <v>5641290</v>
          </cell>
          <cell r="G8041">
            <v>460757</v>
          </cell>
          <cell r="H8041">
            <v>324503</v>
          </cell>
        </row>
        <row r="8042">
          <cell r="B8042" t="str">
            <v>BB.40119</v>
          </cell>
          <cell r="C8042" t="str">
            <v>Thöû aùp löïc ñöôøng oáng gang vaø ñöôøng oáng theùp, Þoáng 1400mm</v>
          </cell>
          <cell r="D8042" t="str">
            <v>100m</v>
          </cell>
          <cell r="E8042">
            <v>1</v>
          </cell>
          <cell r="F8042">
            <v>5919610</v>
          </cell>
          <cell r="G8042">
            <v>502644</v>
          </cell>
          <cell r="H8042">
            <v>364223</v>
          </cell>
        </row>
        <row r="8043">
          <cell r="B8043" t="str">
            <v>BB.40120</v>
          </cell>
          <cell r="C8043" t="str">
            <v>Thöû aùp löïc ñöôøng oáng gang vaø ñöôøng oáng theùp, Þoáng 1500mm</v>
          </cell>
          <cell r="D8043" t="str">
            <v>100m</v>
          </cell>
          <cell r="E8043">
            <v>1</v>
          </cell>
          <cell r="F8043">
            <v>6178770</v>
          </cell>
          <cell r="G8043">
            <v>544531</v>
          </cell>
          <cell r="H8043">
            <v>407690</v>
          </cell>
        </row>
        <row r="8044">
          <cell r="B8044" t="str">
            <v>BB.40121</v>
          </cell>
          <cell r="C8044" t="str">
            <v>Thöû aùp löïc ñöôøng oáng gang vaø ñöôøng oáng theùp, Þoáng 1600mm</v>
          </cell>
          <cell r="D8044" t="str">
            <v>100m</v>
          </cell>
          <cell r="E8044">
            <v>1</v>
          </cell>
          <cell r="F8044">
            <v>6511420</v>
          </cell>
          <cell r="G8044">
            <v>586418</v>
          </cell>
          <cell r="H8044">
            <v>453405</v>
          </cell>
        </row>
        <row r="8045">
          <cell r="B8045" t="str">
            <v>BB.40122</v>
          </cell>
          <cell r="C8045" t="str">
            <v>Thöû aùp löïc ñöôøng oáng gang vaø ñöôøng oáng theùp, Þoáng 1800mm</v>
          </cell>
          <cell r="D8045" t="str">
            <v>100m</v>
          </cell>
          <cell r="E8045">
            <v>1</v>
          </cell>
          <cell r="F8045">
            <v>7080040</v>
          </cell>
          <cell r="G8045">
            <v>661815</v>
          </cell>
          <cell r="H8045">
            <v>554578</v>
          </cell>
        </row>
        <row r="8046">
          <cell r="B8046" t="str">
            <v>BB.40123</v>
          </cell>
          <cell r="C8046" t="str">
            <v>Thöû aùp löïc ñöôøng oáng gang vaø ñöôøng oáng theùp, Þoáng 2000mm</v>
          </cell>
          <cell r="D8046" t="str">
            <v>100m</v>
          </cell>
          <cell r="E8046">
            <v>1</v>
          </cell>
          <cell r="F8046">
            <v>7682400</v>
          </cell>
          <cell r="G8046">
            <v>733022</v>
          </cell>
          <cell r="H8046">
            <v>666993</v>
          </cell>
        </row>
        <row r="8047">
          <cell r="B8047" t="str">
            <v>BB.40124</v>
          </cell>
          <cell r="C8047" t="str">
            <v>Thöû aùp löïc ñöôøng oáng gang vaø ñöôøng oáng theùp, Þoáng 2200mm</v>
          </cell>
          <cell r="D8047" t="str">
            <v>100m</v>
          </cell>
          <cell r="E8047">
            <v>1</v>
          </cell>
          <cell r="F8047">
            <v>8378290</v>
          </cell>
          <cell r="G8047">
            <v>806325</v>
          </cell>
          <cell r="H8047">
            <v>791398</v>
          </cell>
        </row>
        <row r="8048">
          <cell r="B8048" t="str">
            <v>BB.40125</v>
          </cell>
          <cell r="C8048" t="str">
            <v>Thöû aùp löïc ñöôøng oáng gang vaø ñöôøng oáng theùp, Þoáng 2400mm</v>
          </cell>
          <cell r="D8048" t="str">
            <v>100m</v>
          </cell>
          <cell r="E8048">
            <v>1</v>
          </cell>
          <cell r="F8048">
            <v>8699610</v>
          </cell>
          <cell r="G8048">
            <v>879627</v>
          </cell>
          <cell r="H8048">
            <v>927794</v>
          </cell>
        </row>
        <row r="8049">
          <cell r="B8049" t="str">
            <v>BB.40126</v>
          </cell>
          <cell r="C8049" t="str">
            <v>Thöû aùp löïc ñöôøng oáng gang vaø ñöôøng oáng theùp, Þoáng 2500mm</v>
          </cell>
          <cell r="D8049" t="str">
            <v>100m</v>
          </cell>
          <cell r="E8049">
            <v>1</v>
          </cell>
          <cell r="F8049">
            <v>9081400</v>
          </cell>
          <cell r="G8049">
            <v>921514</v>
          </cell>
          <cell r="H8049">
            <v>1000490</v>
          </cell>
        </row>
        <row r="8050">
          <cell r="B8050" t="str">
            <v>BB.40201</v>
          </cell>
          <cell r="C8050" t="str">
            <v>Thöû aùp löïc ñöôøng oáng BT, Þoáng 100mm</v>
          </cell>
          <cell r="D8050" t="str">
            <v>100m</v>
          </cell>
          <cell r="E8050">
            <v>1</v>
          </cell>
          <cell r="F8050">
            <v>105461</v>
          </cell>
          <cell r="G8050">
            <v>50264</v>
          </cell>
          <cell r="H8050">
            <v>38221</v>
          </cell>
        </row>
        <row r="8051">
          <cell r="B8051" t="str">
            <v>BB.40202</v>
          </cell>
          <cell r="C8051" t="str">
            <v>Thöû aùp löïc ñöôøng oáng BT, Þoáng 150mm</v>
          </cell>
          <cell r="D8051" t="str">
            <v>100m</v>
          </cell>
          <cell r="E8051">
            <v>1</v>
          </cell>
          <cell r="F8051">
            <v>163112</v>
          </cell>
          <cell r="G8051">
            <v>58642</v>
          </cell>
          <cell r="H8051">
            <v>57331</v>
          </cell>
        </row>
        <row r="8052">
          <cell r="B8052" t="str">
            <v>BB.40203</v>
          </cell>
          <cell r="C8052" t="str">
            <v>Thöû aùp löïc ñöôøng oáng BT, Þoáng 200mm</v>
          </cell>
          <cell r="D8052" t="str">
            <v>100m</v>
          </cell>
          <cell r="E8052">
            <v>1</v>
          </cell>
          <cell r="F8052">
            <v>251263</v>
          </cell>
          <cell r="G8052">
            <v>75397</v>
          </cell>
          <cell r="H8052">
            <v>57331</v>
          </cell>
        </row>
        <row r="8053">
          <cell r="B8053" t="str">
            <v>BB.40204</v>
          </cell>
          <cell r="C8053" t="str">
            <v>Thöû aùp löïc ñöôøng oáng BT, Þoáng 250mm</v>
          </cell>
          <cell r="D8053" t="str">
            <v>100m</v>
          </cell>
          <cell r="E8053">
            <v>1</v>
          </cell>
          <cell r="F8053">
            <v>354911</v>
          </cell>
          <cell r="G8053">
            <v>87963</v>
          </cell>
          <cell r="H8053">
            <v>76442</v>
          </cell>
        </row>
        <row r="8054">
          <cell r="B8054" t="str">
            <v>BB.40205</v>
          </cell>
          <cell r="C8054" t="str">
            <v>Thöû aùp löïc ñöôøng oáng BT, Þoáng 300mm</v>
          </cell>
          <cell r="D8054" t="str">
            <v>100m</v>
          </cell>
          <cell r="E8054">
            <v>1</v>
          </cell>
          <cell r="F8054">
            <v>583568</v>
          </cell>
          <cell r="G8054">
            <v>100529</v>
          </cell>
          <cell r="H8054">
            <v>76442</v>
          </cell>
        </row>
        <row r="8055">
          <cell r="B8055" t="str">
            <v>BB.40206</v>
          </cell>
          <cell r="C8055" t="str">
            <v>Thöû aùp löïc ñöôøng oáng BT, Þoáng 350mm</v>
          </cell>
          <cell r="D8055" t="str">
            <v>100m</v>
          </cell>
          <cell r="E8055">
            <v>1</v>
          </cell>
          <cell r="F8055">
            <v>816353</v>
          </cell>
          <cell r="G8055">
            <v>113095</v>
          </cell>
          <cell r="H8055">
            <v>95552</v>
          </cell>
        </row>
        <row r="8056">
          <cell r="B8056" t="str">
            <v>BB.40207</v>
          </cell>
          <cell r="C8056" t="str">
            <v>Thöû aùp löïc ñöôøng oáng BT, Þoáng 400mm</v>
          </cell>
          <cell r="D8056" t="str">
            <v>100m</v>
          </cell>
          <cell r="E8056">
            <v>1</v>
          </cell>
          <cell r="F8056">
            <v>1505930</v>
          </cell>
          <cell r="G8056">
            <v>125661</v>
          </cell>
          <cell r="H8056">
            <v>95552</v>
          </cell>
        </row>
        <row r="8057">
          <cell r="B8057" t="str">
            <v>BB.40208</v>
          </cell>
          <cell r="C8057" t="str">
            <v>Thöû aùp löïc ñöôøng oáng BT, Þoáng 500mm</v>
          </cell>
          <cell r="D8057" t="str">
            <v>100m</v>
          </cell>
          <cell r="E8057">
            <v>1</v>
          </cell>
          <cell r="F8057">
            <v>3178640</v>
          </cell>
          <cell r="G8057">
            <v>150793</v>
          </cell>
          <cell r="H8057">
            <v>114663</v>
          </cell>
        </row>
        <row r="8058">
          <cell r="B8058" t="str">
            <v>BB.40209</v>
          </cell>
          <cell r="C8058" t="str">
            <v>Thöû aùp löïc ñöôøng oáng BT, Þoáng 600mm</v>
          </cell>
          <cell r="D8058" t="str">
            <v>100m</v>
          </cell>
          <cell r="E8058">
            <v>1</v>
          </cell>
          <cell r="F8058">
            <v>3362070</v>
          </cell>
          <cell r="G8058">
            <v>167548</v>
          </cell>
          <cell r="H8058">
            <v>152884</v>
          </cell>
        </row>
        <row r="8059">
          <cell r="B8059" t="str">
            <v>BB.40210</v>
          </cell>
          <cell r="C8059" t="str">
            <v>Thöû aùp löïc ñöôøng oáng BT, Þoáng 700mm</v>
          </cell>
          <cell r="D8059" t="str">
            <v>100m</v>
          </cell>
          <cell r="E8059">
            <v>1</v>
          </cell>
          <cell r="F8059">
            <v>3534420</v>
          </cell>
          <cell r="G8059">
            <v>201058</v>
          </cell>
          <cell r="H8059">
            <v>152884</v>
          </cell>
        </row>
        <row r="8060">
          <cell r="B8060" t="str">
            <v>BB.40211</v>
          </cell>
          <cell r="C8060" t="str">
            <v>Thöû aùp löïc ñöôøng oáng BT, Þoáng 800mm</v>
          </cell>
          <cell r="D8060" t="str">
            <v>100m</v>
          </cell>
          <cell r="E8060">
            <v>1</v>
          </cell>
          <cell r="F8060">
            <v>3724610</v>
          </cell>
          <cell r="G8060">
            <v>217812</v>
          </cell>
          <cell r="H8060">
            <v>191105</v>
          </cell>
        </row>
        <row r="8061">
          <cell r="B8061" t="str">
            <v>BB.40212</v>
          </cell>
          <cell r="C8061" t="str">
            <v>Thöû aùp löïc ñöôøng oáng BT, Þoáng 900mm</v>
          </cell>
          <cell r="D8061" t="str">
            <v>100m</v>
          </cell>
          <cell r="E8061">
            <v>1</v>
          </cell>
          <cell r="F8061">
            <v>3929900</v>
          </cell>
          <cell r="G8061">
            <v>251322</v>
          </cell>
          <cell r="H8061">
            <v>191105</v>
          </cell>
        </row>
        <row r="8062">
          <cell r="B8062" t="str">
            <v>BB.40213</v>
          </cell>
          <cell r="C8062" t="str">
            <v>Thöû aùp löïc ñöôøng oáng BT, Þoáng 1000mm</v>
          </cell>
          <cell r="D8062" t="str">
            <v>100m</v>
          </cell>
          <cell r="E8062">
            <v>1</v>
          </cell>
          <cell r="F8062">
            <v>4144310</v>
          </cell>
          <cell r="G8062">
            <v>276454</v>
          </cell>
          <cell r="H8062">
            <v>210215</v>
          </cell>
        </row>
        <row r="8063">
          <cell r="B8063" t="str">
            <v>BB.40214</v>
          </cell>
          <cell r="C8063" t="str">
            <v>Thöû aùp löïc ñöôøng oáng BT, Þoáng 1100mm</v>
          </cell>
          <cell r="D8063" t="str">
            <v>100m</v>
          </cell>
          <cell r="E8063">
            <v>1</v>
          </cell>
          <cell r="F8063">
            <v>3964760</v>
          </cell>
          <cell r="G8063">
            <v>293209</v>
          </cell>
          <cell r="H8063">
            <v>229326</v>
          </cell>
        </row>
        <row r="8064">
          <cell r="B8064" t="str">
            <v>BB.40215</v>
          </cell>
          <cell r="C8064" t="str">
            <v>Thöû aùp löïc ñöôøng oáng BT, Þoáng 1200mm</v>
          </cell>
          <cell r="D8064" t="str">
            <v>100m</v>
          </cell>
          <cell r="E8064">
            <v>1</v>
          </cell>
          <cell r="F8064">
            <v>4434810</v>
          </cell>
          <cell r="G8064">
            <v>309964</v>
          </cell>
          <cell r="H8064">
            <v>229326</v>
          </cell>
        </row>
        <row r="8065">
          <cell r="B8065" t="str">
            <v>BB.40216</v>
          </cell>
          <cell r="C8065" t="str">
            <v>Thöû aùp löïc ñöôøng oáng BT, Þoáng 1400mm</v>
          </cell>
          <cell r="D8065" t="str">
            <v>100m</v>
          </cell>
          <cell r="E8065">
            <v>1</v>
          </cell>
          <cell r="F8065">
            <v>4835170</v>
          </cell>
          <cell r="G8065">
            <v>335096</v>
          </cell>
          <cell r="H8065">
            <v>267547</v>
          </cell>
        </row>
        <row r="8066">
          <cell r="B8066" t="str">
            <v>BB.40217</v>
          </cell>
          <cell r="C8066" t="str">
            <v>Thöû aùp löïc ñöôøng oáng BT, Þoáng 1600mm</v>
          </cell>
          <cell r="D8066" t="str">
            <v>100m</v>
          </cell>
          <cell r="E8066">
            <v>1</v>
          </cell>
          <cell r="F8066">
            <v>5217900</v>
          </cell>
          <cell r="G8066">
            <v>360228</v>
          </cell>
          <cell r="H8066">
            <v>305767</v>
          </cell>
        </row>
        <row r="8067">
          <cell r="B8067" t="str">
            <v>BB.40218</v>
          </cell>
          <cell r="C8067" t="str">
            <v>Thöû aùp löïc ñöôøng oáng BT, Þoáng 1800mm</v>
          </cell>
          <cell r="D8067" t="str">
            <v>100m</v>
          </cell>
          <cell r="E8067">
            <v>1</v>
          </cell>
          <cell r="F8067">
            <v>5574290</v>
          </cell>
          <cell r="G8067">
            <v>376983</v>
          </cell>
          <cell r="H8067">
            <v>324878</v>
          </cell>
        </row>
        <row r="8068">
          <cell r="B8068" t="str">
            <v>BB.40219</v>
          </cell>
          <cell r="C8068" t="str">
            <v>Thöû aùp löïc ñöôøng oáng BT, Þoáng 2000mm</v>
          </cell>
          <cell r="D8068" t="str">
            <v>100m</v>
          </cell>
          <cell r="E8068">
            <v>1</v>
          </cell>
          <cell r="F8068">
            <v>5963070</v>
          </cell>
          <cell r="G8068">
            <v>402115</v>
          </cell>
          <cell r="H8068">
            <v>324878</v>
          </cell>
        </row>
        <row r="8069">
          <cell r="B8069" t="str">
            <v>BB.40301</v>
          </cell>
          <cell r="C8069" t="str">
            <v>Thöû aùp löïc ñöôøng oáng nhöïa, Þoáng 15mm</v>
          </cell>
          <cell r="D8069" t="str">
            <v>100m</v>
          </cell>
          <cell r="E8069">
            <v>1</v>
          </cell>
          <cell r="F8069">
            <v>9800</v>
          </cell>
          <cell r="G8069">
            <v>19268</v>
          </cell>
          <cell r="H8069">
            <v>22483</v>
          </cell>
        </row>
        <row r="8070">
          <cell r="B8070" t="str">
            <v>BB.40302</v>
          </cell>
          <cell r="C8070" t="str">
            <v>Thöû aùp löïc ñöôøng oáng nhöïa, Þoáng 20mm</v>
          </cell>
          <cell r="D8070" t="str">
            <v>100m</v>
          </cell>
          <cell r="E8070">
            <v>1</v>
          </cell>
          <cell r="F8070">
            <v>11150</v>
          </cell>
          <cell r="G8070">
            <v>20944</v>
          </cell>
          <cell r="H8070">
            <v>22483</v>
          </cell>
        </row>
        <row r="8071">
          <cell r="B8071" t="str">
            <v>BB.40303</v>
          </cell>
          <cell r="C8071" t="str">
            <v>Thöû aùp löïc ñöôøng oáng nhöïa, Þoáng 25mm</v>
          </cell>
          <cell r="D8071" t="str">
            <v>100m</v>
          </cell>
          <cell r="E8071">
            <v>1</v>
          </cell>
          <cell r="F8071">
            <v>12500</v>
          </cell>
          <cell r="G8071">
            <v>23038</v>
          </cell>
          <cell r="H8071">
            <v>22483</v>
          </cell>
        </row>
        <row r="8072">
          <cell r="B8072" t="str">
            <v>BB.40304</v>
          </cell>
          <cell r="C8072" t="str">
            <v>Thöû aùp löïc ñöôøng oáng nhöïa, Þoáng 32mm</v>
          </cell>
          <cell r="D8072" t="str">
            <v>100m</v>
          </cell>
          <cell r="E8072">
            <v>1</v>
          </cell>
          <cell r="F8072">
            <v>14200</v>
          </cell>
          <cell r="G8072">
            <v>25970</v>
          </cell>
          <cell r="H8072">
            <v>22483</v>
          </cell>
        </row>
        <row r="8073">
          <cell r="B8073" t="str">
            <v>BB.40305</v>
          </cell>
          <cell r="C8073" t="str">
            <v>Thöû aùp löïc ñöôøng oáng nhöïa, Þoáng 40mm</v>
          </cell>
          <cell r="D8073" t="str">
            <v>100m</v>
          </cell>
          <cell r="E8073">
            <v>1</v>
          </cell>
          <cell r="F8073">
            <v>16000</v>
          </cell>
          <cell r="G8073">
            <v>27645</v>
          </cell>
          <cell r="H8073">
            <v>22483</v>
          </cell>
        </row>
        <row r="8074">
          <cell r="B8074" t="str">
            <v>BB.40306</v>
          </cell>
          <cell r="C8074" t="str">
            <v>Thöû aùp löïc ñöôøng oáng nhöïa, Þoáng 50mm</v>
          </cell>
          <cell r="D8074" t="str">
            <v>100m</v>
          </cell>
          <cell r="E8074">
            <v>1</v>
          </cell>
          <cell r="F8074">
            <v>18700</v>
          </cell>
          <cell r="G8074">
            <v>29321</v>
          </cell>
          <cell r="H8074">
            <v>22483</v>
          </cell>
        </row>
        <row r="8075">
          <cell r="B8075" t="str">
            <v>BB.40307</v>
          </cell>
          <cell r="C8075" t="str">
            <v>Thöû aùp löïc ñöôøng oáng nhöïa, Þoáng 65mm</v>
          </cell>
          <cell r="D8075" t="str">
            <v>100m</v>
          </cell>
          <cell r="E8075">
            <v>1</v>
          </cell>
          <cell r="F8075">
            <v>12800</v>
          </cell>
          <cell r="G8075">
            <v>31834</v>
          </cell>
          <cell r="H8075">
            <v>22483</v>
          </cell>
        </row>
        <row r="8076">
          <cell r="B8076" t="str">
            <v>BB.40308</v>
          </cell>
          <cell r="C8076" t="str">
            <v>Thöû aùp löïc ñöôøng oáng nhöïa, Þoáng 75mm</v>
          </cell>
          <cell r="D8076" t="str">
            <v>100m</v>
          </cell>
          <cell r="E8076">
            <v>1</v>
          </cell>
          <cell r="F8076">
            <v>15300</v>
          </cell>
          <cell r="G8076">
            <v>33510</v>
          </cell>
          <cell r="H8076">
            <v>23232</v>
          </cell>
        </row>
        <row r="8077">
          <cell r="B8077" t="str">
            <v>BB.40309</v>
          </cell>
          <cell r="C8077" t="str">
            <v>Thöû aùp löïc ñöôøng oáng nhöïa, ñöông kính oáng 89mm</v>
          </cell>
          <cell r="D8077" t="str">
            <v>100m</v>
          </cell>
          <cell r="E8077">
            <v>1</v>
          </cell>
          <cell r="F8077">
            <v>95301</v>
          </cell>
          <cell r="G8077">
            <v>35185</v>
          </cell>
          <cell r="H8077">
            <v>23232</v>
          </cell>
        </row>
        <row r="8078">
          <cell r="B8078" t="str">
            <v>BB.40310</v>
          </cell>
          <cell r="C8078" t="str">
            <v>Thöû aùp löïc ñöôøng oáng nhöïa, Þoáng 100mm</v>
          </cell>
          <cell r="D8078" t="str">
            <v>100m</v>
          </cell>
          <cell r="E8078">
            <v>1</v>
          </cell>
          <cell r="F8078">
            <v>113951</v>
          </cell>
          <cell r="G8078">
            <v>43981</v>
          </cell>
          <cell r="H8078">
            <v>23982</v>
          </cell>
        </row>
        <row r="8079">
          <cell r="B8079" t="str">
            <v>BB.40311</v>
          </cell>
          <cell r="C8079" t="str">
            <v>Thöû aùp löïc ñöôøng oáng nhöïa, Þoáng 125mm</v>
          </cell>
          <cell r="D8079" t="str">
            <v>100m</v>
          </cell>
          <cell r="E8079">
            <v>1</v>
          </cell>
          <cell r="F8079">
            <v>146801</v>
          </cell>
          <cell r="G8079">
            <v>51521</v>
          </cell>
          <cell r="H8079">
            <v>24731</v>
          </cell>
        </row>
        <row r="8080">
          <cell r="B8080" t="str">
            <v>BB.40312</v>
          </cell>
          <cell r="C8080" t="str">
            <v>Thöû aùp löïc ñöôøng oáng nhöïa, Þoáng 150mm</v>
          </cell>
          <cell r="D8080" t="str">
            <v>100m</v>
          </cell>
          <cell r="E8080">
            <v>1</v>
          </cell>
          <cell r="F8080">
            <v>176402</v>
          </cell>
          <cell r="G8080">
            <v>58642</v>
          </cell>
          <cell r="H8080">
            <v>25481</v>
          </cell>
        </row>
        <row r="8081">
          <cell r="B8081" t="str">
            <v>BB.40313</v>
          </cell>
          <cell r="C8081" t="str">
            <v>Thöû aùp löïc ñöôøng oáng nhöïa, Þoáng 200mm</v>
          </cell>
          <cell r="D8081" t="str">
            <v>100m</v>
          </cell>
          <cell r="E8081">
            <v>1</v>
          </cell>
          <cell r="F8081">
            <v>273493</v>
          </cell>
          <cell r="G8081">
            <v>73302</v>
          </cell>
          <cell r="H8081">
            <v>27729</v>
          </cell>
        </row>
        <row r="8082">
          <cell r="B8082" t="str">
            <v>BB.40314</v>
          </cell>
          <cell r="C8082" t="str">
            <v>Thöû aùp löïc ñöôøng oáng nhöïa, Þoáng 250mm</v>
          </cell>
          <cell r="D8082" t="str">
            <v>100m</v>
          </cell>
          <cell r="E8082">
            <v>1</v>
          </cell>
          <cell r="F8082">
            <v>74151</v>
          </cell>
          <cell r="G8082">
            <v>87963</v>
          </cell>
          <cell r="H8082">
            <v>31476</v>
          </cell>
        </row>
        <row r="8083">
          <cell r="B8083" t="str">
            <v>BB.40315</v>
          </cell>
          <cell r="C8083" t="str">
            <v>Thöû aùp löïc ñöôøng oáng nhöïa, Þoáng 300mm</v>
          </cell>
          <cell r="D8083" t="str">
            <v>100m</v>
          </cell>
          <cell r="E8083">
            <v>1</v>
          </cell>
          <cell r="F8083">
            <v>647886</v>
          </cell>
          <cell r="G8083">
            <v>125661</v>
          </cell>
          <cell r="H8083">
            <v>35223</v>
          </cell>
        </row>
        <row r="8084">
          <cell r="B8084" t="str">
            <v>BB.40316</v>
          </cell>
          <cell r="C8084" t="str">
            <v>Thöû aùp löïc ñöôøng oáng nhöïa, Þoáng 350mm</v>
          </cell>
          <cell r="D8084" t="str">
            <v>100m</v>
          </cell>
          <cell r="E8084">
            <v>1</v>
          </cell>
          <cell r="F8084">
            <v>900379</v>
          </cell>
          <cell r="G8084">
            <v>146604</v>
          </cell>
          <cell r="H8084">
            <v>40469</v>
          </cell>
        </row>
        <row r="8085">
          <cell r="B8085" t="str">
            <v>BB.40317</v>
          </cell>
          <cell r="C8085" t="str">
            <v>Thöû aùp löïc ñöôøng oáng nhöïa, Þoáng 400mm</v>
          </cell>
          <cell r="D8085" t="str">
            <v>100m</v>
          </cell>
          <cell r="E8085">
            <v>1</v>
          </cell>
          <cell r="F8085">
            <v>1593670</v>
          </cell>
          <cell r="G8085">
            <v>159171</v>
          </cell>
          <cell r="H8085">
            <v>45715</v>
          </cell>
        </row>
        <row r="8086">
          <cell r="B8086" t="str">
            <v>BB.40318</v>
          </cell>
          <cell r="C8086" t="str">
            <v>Thöû aùp löïc ñöôøng oáng nhöïa, Þoáng 500mm</v>
          </cell>
          <cell r="D8086" t="str">
            <v>100m</v>
          </cell>
          <cell r="E8086">
            <v>1</v>
          </cell>
          <cell r="F8086">
            <v>3304180</v>
          </cell>
          <cell r="G8086">
            <v>180114</v>
          </cell>
          <cell r="H8086">
            <v>59205</v>
          </cell>
        </row>
        <row r="8087">
          <cell r="B8087" t="str">
            <v>BB.40319</v>
          </cell>
          <cell r="C8087" t="str">
            <v>Thöû aùp löïc ñöôøng oáng nhöïa, Þoáng 600mm</v>
          </cell>
          <cell r="D8087" t="str">
            <v>100m</v>
          </cell>
          <cell r="E8087">
            <v>1</v>
          </cell>
          <cell r="F8087">
            <v>3527070</v>
          </cell>
          <cell r="G8087">
            <v>201058</v>
          </cell>
          <cell r="H8087">
            <v>75692</v>
          </cell>
        </row>
        <row r="8088">
          <cell r="B8088" t="str">
            <v>BB.40320</v>
          </cell>
          <cell r="C8088" t="str">
            <v>Thöû aùp löïc ñöôøng oáng nhöïa, Þoáng 700mm</v>
          </cell>
          <cell r="D8088" t="str">
            <v>100m</v>
          </cell>
          <cell r="E8088">
            <v>1</v>
          </cell>
          <cell r="F8088">
            <v>3748280</v>
          </cell>
          <cell r="G8088">
            <v>217812</v>
          </cell>
          <cell r="H8088">
            <v>95178</v>
          </cell>
        </row>
        <row r="8089">
          <cell r="B8089" t="str">
            <v>BB.40321</v>
          </cell>
          <cell r="C8089" t="str">
            <v>Thöû aùp löïc ñöôøng oáng nhöïa, Þoáng 800mm</v>
          </cell>
          <cell r="D8089" t="str">
            <v>100m</v>
          </cell>
          <cell r="E8089">
            <v>1</v>
          </cell>
          <cell r="F8089">
            <v>3969520</v>
          </cell>
          <cell r="G8089">
            <v>234567</v>
          </cell>
          <cell r="H8089">
            <v>116911</v>
          </cell>
        </row>
        <row r="8090">
          <cell r="B8090" t="str">
            <v>BB.40322</v>
          </cell>
          <cell r="C8090" t="str">
            <v>Thöû aùp löïc ñöôøng oáng nhöïa, Þoáng 1000mm</v>
          </cell>
          <cell r="D8090" t="str">
            <v>100m</v>
          </cell>
          <cell r="E8090">
            <v>1</v>
          </cell>
          <cell r="F8090">
            <v>4462010</v>
          </cell>
          <cell r="G8090">
            <v>263888</v>
          </cell>
          <cell r="H8090">
            <v>170121</v>
          </cell>
        </row>
        <row r="8091">
          <cell r="B8091" t="str">
            <v>BB.40401</v>
          </cell>
          <cell r="C8091" t="str">
            <v>Thöû nghieäm ñöôøng oáng thoâng gioù, quy caùch oáng töø 100mm ñeán 500mm</v>
          </cell>
          <cell r="D8091" t="str">
            <v>1m</v>
          </cell>
          <cell r="E8091">
            <v>1</v>
          </cell>
          <cell r="F8091">
            <v>4871</v>
          </cell>
          <cell r="G8091">
            <v>12147</v>
          </cell>
          <cell r="H8091">
            <v>1037</v>
          </cell>
        </row>
        <row r="8092">
          <cell r="B8092" t="str">
            <v>BB.40402</v>
          </cell>
          <cell r="C8092" t="str">
            <v>Thöû nghieäm ñöôøng oáng thoâng gioù, quy caùch oáng töø 600mm ñeán 800mm</v>
          </cell>
          <cell r="D8092" t="str">
            <v>1m</v>
          </cell>
          <cell r="E8092">
            <v>1</v>
          </cell>
          <cell r="F8092">
            <v>4930</v>
          </cell>
          <cell r="G8092">
            <v>14242</v>
          </cell>
          <cell r="H8092">
            <v>1160</v>
          </cell>
        </row>
        <row r="8093">
          <cell r="B8093" t="str">
            <v>BB.40403</v>
          </cell>
          <cell r="C8093" t="str">
            <v>Thöû nghieäm ñöôøng oáng thoâng gioù, quy caùch oáng töø 600mm ñeán 800mm</v>
          </cell>
          <cell r="D8093" t="str">
            <v>1m</v>
          </cell>
          <cell r="E8093">
            <v>1</v>
          </cell>
          <cell r="F8093">
            <v>4974</v>
          </cell>
          <cell r="G8093">
            <v>19268</v>
          </cell>
          <cell r="H8093">
            <v>1952</v>
          </cell>
        </row>
        <row r="8094">
          <cell r="B8094" t="str">
            <v>BB.40501</v>
          </cell>
          <cell r="C8094" t="str">
            <v>Coâng taùc khöû truøng oáng nöôùc, Þoáng 100mm</v>
          </cell>
          <cell r="D8094" t="str">
            <v>100m</v>
          </cell>
          <cell r="E8094">
            <v>1</v>
          </cell>
          <cell r="F8094">
            <v>6412</v>
          </cell>
          <cell r="G8094">
            <v>31415</v>
          </cell>
          <cell r="H8094">
            <v>28478</v>
          </cell>
        </row>
        <row r="8095">
          <cell r="B8095" t="str">
            <v>BB.40502</v>
          </cell>
          <cell r="C8095" t="str">
            <v>Coâng taùc khöû truøng oáng nöôùc, Þoáng 150mm</v>
          </cell>
          <cell r="D8095" t="str">
            <v>100m</v>
          </cell>
          <cell r="E8095">
            <v>1</v>
          </cell>
          <cell r="F8095">
            <v>14378</v>
          </cell>
          <cell r="G8095">
            <v>41887</v>
          </cell>
          <cell r="H8095">
            <v>38221</v>
          </cell>
        </row>
        <row r="8096">
          <cell r="B8096" t="str">
            <v>BB.40503</v>
          </cell>
          <cell r="C8096" t="str">
            <v>Coâng taùc khöû truøng oáng nöôùc, Þoáng 200mm</v>
          </cell>
          <cell r="D8096" t="str">
            <v>100m</v>
          </cell>
          <cell r="E8096">
            <v>1</v>
          </cell>
          <cell r="F8096">
            <v>25448</v>
          </cell>
          <cell r="G8096">
            <v>52359</v>
          </cell>
          <cell r="H8096">
            <v>47964</v>
          </cell>
        </row>
        <row r="8097">
          <cell r="B8097" t="str">
            <v>BB.40504</v>
          </cell>
          <cell r="C8097" t="str">
            <v>Coâng taùc khöû truøng oáng nöôùc, Þoáng 250mm</v>
          </cell>
          <cell r="D8097" t="str">
            <v>100m</v>
          </cell>
          <cell r="E8097">
            <v>1</v>
          </cell>
          <cell r="F8097">
            <v>39758</v>
          </cell>
          <cell r="G8097">
            <v>62830</v>
          </cell>
          <cell r="H8097">
            <v>57706</v>
          </cell>
        </row>
        <row r="8098">
          <cell r="B8098" t="str">
            <v>BB.40505</v>
          </cell>
          <cell r="C8098" t="str">
            <v>Coâng taùc khöû truøng oáng nöôùc, Þoáng 300mm</v>
          </cell>
          <cell r="D8098" t="str">
            <v>100m</v>
          </cell>
          <cell r="E8098">
            <v>1</v>
          </cell>
          <cell r="F8098">
            <v>57240</v>
          </cell>
          <cell r="G8098">
            <v>67019</v>
          </cell>
          <cell r="H8098">
            <v>57706</v>
          </cell>
        </row>
        <row r="8099">
          <cell r="B8099" t="str">
            <v>BB.40506</v>
          </cell>
          <cell r="C8099" t="str">
            <v>Coâng taùc khöû truøng oáng nöôùc, Þoáng 350mm</v>
          </cell>
          <cell r="D8099" t="str">
            <v>100m</v>
          </cell>
          <cell r="E8099">
            <v>1</v>
          </cell>
          <cell r="F8099">
            <v>77895</v>
          </cell>
          <cell r="G8099">
            <v>75397</v>
          </cell>
          <cell r="H8099">
            <v>80189</v>
          </cell>
        </row>
        <row r="8100">
          <cell r="B8100" t="str">
            <v>BB.40507</v>
          </cell>
          <cell r="C8100" t="str">
            <v>Coâng taùc khöû truøng oáng nöôùc, Þoáng 400mm</v>
          </cell>
          <cell r="D8100" t="str">
            <v>100m</v>
          </cell>
          <cell r="E8100">
            <v>1</v>
          </cell>
          <cell r="F8100">
            <v>101722</v>
          </cell>
          <cell r="G8100">
            <v>83774</v>
          </cell>
          <cell r="H8100">
            <v>81688</v>
          </cell>
        </row>
        <row r="8101">
          <cell r="B8101" t="str">
            <v>BB.40508</v>
          </cell>
          <cell r="C8101" t="str">
            <v>Coâng taùc khöû truøng oáng nöôùc, Þoáng 450mm</v>
          </cell>
          <cell r="D8101" t="str">
            <v>100m</v>
          </cell>
          <cell r="E8101">
            <v>1</v>
          </cell>
          <cell r="F8101">
            <v>128790</v>
          </cell>
          <cell r="G8101">
            <v>92151</v>
          </cell>
          <cell r="H8101">
            <v>89932</v>
          </cell>
        </row>
        <row r="8102">
          <cell r="B8102" t="str">
            <v>BB.40509</v>
          </cell>
          <cell r="C8102" t="str">
            <v>Coâng taùc khöû truøng oáng nöôùc, Þoáng 500mm</v>
          </cell>
          <cell r="D8102" t="str">
            <v>100m</v>
          </cell>
          <cell r="E8102">
            <v>1</v>
          </cell>
          <cell r="F8102">
            <v>158962</v>
          </cell>
          <cell r="G8102">
            <v>104718</v>
          </cell>
          <cell r="H8102">
            <v>104920</v>
          </cell>
        </row>
        <row r="8103">
          <cell r="B8103" t="str">
            <v>BB.40510</v>
          </cell>
          <cell r="C8103" t="str">
            <v>Coâng taùc khöû truøng oáng nöôùc, Þoáng 600mm</v>
          </cell>
          <cell r="D8103" t="str">
            <v>100m</v>
          </cell>
          <cell r="E8103">
            <v>1</v>
          </cell>
          <cell r="F8103">
            <v>228906</v>
          </cell>
          <cell r="G8103">
            <v>135030</v>
          </cell>
          <cell r="H8103">
            <v>127403</v>
          </cell>
        </row>
        <row r="8104">
          <cell r="B8104" t="str">
            <v>BB.40511</v>
          </cell>
          <cell r="C8104" t="str">
            <v>Coâng taùc khöû truøng oáng nöôùc, Þoáng 700mm</v>
          </cell>
          <cell r="D8104" t="str">
            <v>100m</v>
          </cell>
          <cell r="E8104">
            <v>1</v>
          </cell>
          <cell r="F8104">
            <v>311576</v>
          </cell>
          <cell r="G8104">
            <v>157535</v>
          </cell>
          <cell r="H8104">
            <v>146888</v>
          </cell>
        </row>
        <row r="8105">
          <cell r="B8105" t="str">
            <v>BB.40512</v>
          </cell>
          <cell r="C8105" t="str">
            <v>Coâng taùc khöû truøng oáng nöôùc, Þoáng 800mm</v>
          </cell>
          <cell r="D8105" t="str">
            <v>100m</v>
          </cell>
          <cell r="E8105">
            <v>1</v>
          </cell>
          <cell r="F8105">
            <v>406954</v>
          </cell>
          <cell r="G8105">
            <v>171038</v>
          </cell>
          <cell r="H8105">
            <v>168622</v>
          </cell>
        </row>
        <row r="8106">
          <cell r="B8106" t="str">
            <v>BB.40513</v>
          </cell>
          <cell r="C8106" t="str">
            <v>Coâng taùc khöû truøng oáng nöôùc, Þoáng 900mm</v>
          </cell>
          <cell r="D8106" t="str">
            <v>100m</v>
          </cell>
          <cell r="E8106">
            <v>1</v>
          </cell>
          <cell r="F8106">
            <v>515028</v>
          </cell>
          <cell r="G8106">
            <v>182741</v>
          </cell>
          <cell r="H8106">
            <v>194102</v>
          </cell>
        </row>
        <row r="8107">
          <cell r="B8107" t="str">
            <v>BB.40514</v>
          </cell>
          <cell r="C8107" t="str">
            <v>Coâng taùc khöû truøng oáng nöôùc, Þoáng 1000mm</v>
          </cell>
          <cell r="D8107" t="str">
            <v>100m</v>
          </cell>
          <cell r="E8107">
            <v>1</v>
          </cell>
          <cell r="F8107">
            <v>635850</v>
          </cell>
          <cell r="G8107">
            <v>193093</v>
          </cell>
          <cell r="H8107">
            <v>221831</v>
          </cell>
        </row>
        <row r="8108">
          <cell r="B8108" t="str">
            <v>BB.40515</v>
          </cell>
          <cell r="C8108" t="str">
            <v>Coâng taùc khöû truøng oáng nöôùc, Þoáng 1100mm</v>
          </cell>
          <cell r="D8108" t="str">
            <v>100m</v>
          </cell>
          <cell r="E8108">
            <v>1</v>
          </cell>
          <cell r="F8108">
            <v>769369</v>
          </cell>
          <cell r="G8108">
            <v>201645</v>
          </cell>
          <cell r="H8108">
            <v>253307</v>
          </cell>
        </row>
        <row r="8109">
          <cell r="B8109" t="str">
            <v>BB.40516</v>
          </cell>
          <cell r="C8109" t="str">
            <v>Coâng taùc khöû truøng oáng nöôùc, Þoáng 1200mm</v>
          </cell>
          <cell r="D8109" t="str">
            <v>100m</v>
          </cell>
          <cell r="E8109">
            <v>1</v>
          </cell>
          <cell r="F8109">
            <v>915634</v>
          </cell>
          <cell r="G8109">
            <v>208846</v>
          </cell>
          <cell r="H8109">
            <v>287032</v>
          </cell>
        </row>
        <row r="8110">
          <cell r="B8110" t="str">
            <v>BB.40517</v>
          </cell>
          <cell r="C8110" t="str">
            <v>Coâng taùc khöû truøng oáng nöôùc, Þoáng 1400mm</v>
          </cell>
          <cell r="D8110" t="str">
            <v>100m</v>
          </cell>
          <cell r="E8110">
            <v>1</v>
          </cell>
          <cell r="F8110">
            <v>1246260</v>
          </cell>
          <cell r="G8110">
            <v>231802</v>
          </cell>
          <cell r="H8110">
            <v>364223</v>
          </cell>
        </row>
        <row r="8111">
          <cell r="B8111" t="str">
            <v>BB.40518</v>
          </cell>
          <cell r="C8111" t="str">
            <v>Coâng taùc khöû truøng oáng nöôùc, Þoáng 1600mm</v>
          </cell>
          <cell r="D8111" t="str">
            <v>100m</v>
          </cell>
          <cell r="E8111">
            <v>1</v>
          </cell>
          <cell r="F8111">
            <v>1627770</v>
          </cell>
          <cell r="G8111">
            <v>251606</v>
          </cell>
          <cell r="H8111">
            <v>453405</v>
          </cell>
        </row>
        <row r="8112">
          <cell r="B8112" t="str">
            <v>BB.40519</v>
          </cell>
          <cell r="C8112" t="str">
            <v>Coâng taùc khöû truøng oáng nöôùc, Þoáng 1800mm</v>
          </cell>
          <cell r="D8112" t="str">
            <v>100m</v>
          </cell>
          <cell r="E8112">
            <v>1</v>
          </cell>
          <cell r="F8112">
            <v>2060160</v>
          </cell>
          <cell r="G8112">
            <v>268710</v>
          </cell>
          <cell r="H8112">
            <v>554578</v>
          </cell>
        </row>
        <row r="8113">
          <cell r="B8113" t="str">
            <v>BB.40520</v>
          </cell>
          <cell r="C8113" t="str">
            <v>Coâng taùc khöû truøng oáng nöôùc, Þoáng 2000mm</v>
          </cell>
          <cell r="D8113" t="str">
            <v>100m</v>
          </cell>
          <cell r="E8113">
            <v>1</v>
          </cell>
          <cell r="F8113">
            <v>2543400</v>
          </cell>
          <cell r="G8113">
            <v>289864</v>
          </cell>
          <cell r="H8113">
            <v>666993</v>
          </cell>
        </row>
        <row r="8114">
          <cell r="B8114" t="str">
            <v>BB.40521</v>
          </cell>
          <cell r="C8114" t="str">
            <v>Coâng taùc khöû truøng oáng nöôùc, Þoáng 2200mm</v>
          </cell>
          <cell r="D8114" t="str">
            <v>100m</v>
          </cell>
          <cell r="E8114">
            <v>1</v>
          </cell>
          <cell r="F8114">
            <v>3077520</v>
          </cell>
          <cell r="G8114">
            <v>318671</v>
          </cell>
          <cell r="H8114">
            <v>791398</v>
          </cell>
        </row>
        <row r="8115">
          <cell r="B8115" t="str">
            <v>BB.40522</v>
          </cell>
          <cell r="C8115" t="str">
            <v>Coâng taùc khöû truøng oáng nöôùc, Þoáng 2400mm</v>
          </cell>
          <cell r="D8115" t="str">
            <v>100m</v>
          </cell>
          <cell r="E8115">
            <v>1</v>
          </cell>
          <cell r="F8115">
            <v>3662490</v>
          </cell>
          <cell r="G8115">
            <v>347477</v>
          </cell>
          <cell r="H8115">
            <v>927794</v>
          </cell>
        </row>
        <row r="8116">
          <cell r="B8116" t="str">
            <v>BB.40523</v>
          </cell>
          <cell r="C8116" t="str">
            <v>Coâng taùc khöû truøng oáng nöôùc, Þoáng 2600mm</v>
          </cell>
          <cell r="D8116" t="str">
            <v>100m</v>
          </cell>
          <cell r="E8116">
            <v>1</v>
          </cell>
          <cell r="F8116">
            <v>4298340</v>
          </cell>
          <cell r="G8116">
            <v>376734</v>
          </cell>
          <cell r="H8116">
            <v>1076180</v>
          </cell>
        </row>
        <row r="8118">
          <cell r="B8118" t="str">
            <v>BB.41101</v>
          </cell>
          <cell r="C8118" t="str">
            <v>Laép ñaët chaäu röûa moät voøi</v>
          </cell>
          <cell r="D8118" t="str">
            <v>boä</v>
          </cell>
          <cell r="E8118">
            <v>1</v>
          </cell>
          <cell r="F8118">
            <v>200020</v>
          </cell>
          <cell r="G8118">
            <v>20944</v>
          </cell>
          <cell r="H8118" t="str">
            <v xml:space="preserve">                 -   </v>
          </cell>
        </row>
        <row r="8119">
          <cell r="B8119" t="str">
            <v>BB.41102</v>
          </cell>
          <cell r="C8119" t="str">
            <v>Laép ñaët chaäu röûa hai voøi</v>
          </cell>
          <cell r="D8119" t="str">
            <v>boä</v>
          </cell>
          <cell r="E8119">
            <v>1</v>
          </cell>
          <cell r="F8119">
            <v>300030</v>
          </cell>
          <cell r="G8119">
            <v>25132</v>
          </cell>
          <cell r="H8119" t="str">
            <v xml:space="preserve">                 -   </v>
          </cell>
        </row>
        <row r="8120">
          <cell r="B8120" t="str">
            <v>BB.41103</v>
          </cell>
          <cell r="C8120" t="str">
            <v>Laép ñaët thuyeàn taém coù höông sen</v>
          </cell>
          <cell r="D8120" t="str">
            <v>boä</v>
          </cell>
          <cell r="E8120">
            <v>1</v>
          </cell>
          <cell r="F8120">
            <v>1800180</v>
          </cell>
          <cell r="G8120">
            <v>62830</v>
          </cell>
          <cell r="H8120" t="str">
            <v xml:space="preserve">                 -   </v>
          </cell>
        </row>
        <row r="8121">
          <cell r="B8121" t="str">
            <v>BB.41104</v>
          </cell>
          <cell r="C8121" t="str">
            <v>Laép ñaët thuyeàn taém khoâng coù höông sen</v>
          </cell>
          <cell r="D8121" t="str">
            <v>boä</v>
          </cell>
          <cell r="E8121">
            <v>1</v>
          </cell>
          <cell r="F8121">
            <v>1500150</v>
          </cell>
          <cell r="G8121">
            <v>67019</v>
          </cell>
          <cell r="H8121" t="str">
            <v xml:space="preserve">                 -   </v>
          </cell>
        </row>
        <row r="8122">
          <cell r="B8122" t="str">
            <v>BB.41201</v>
          </cell>
          <cell r="C8122" t="str">
            <v>Laép ñaët chaäu xí beät</v>
          </cell>
          <cell r="D8122" t="str">
            <v>boä</v>
          </cell>
          <cell r="E8122">
            <v>1</v>
          </cell>
          <cell r="F8122">
            <v>250025</v>
          </cell>
          <cell r="G8122">
            <v>62830</v>
          </cell>
          <cell r="H8122" t="str">
            <v xml:space="preserve">                 -   </v>
          </cell>
        </row>
        <row r="8123">
          <cell r="B8123" t="str">
            <v>BB.41202</v>
          </cell>
          <cell r="C8123" t="str">
            <v>Laép ñaët chaäu xí xoåm</v>
          </cell>
          <cell r="D8123" t="str">
            <v>boä</v>
          </cell>
          <cell r="E8123">
            <v>1</v>
          </cell>
          <cell r="F8123">
            <v>105010</v>
          </cell>
          <cell r="G8123">
            <v>62830</v>
          </cell>
          <cell r="H8123" t="str">
            <v xml:space="preserve">                 -   </v>
          </cell>
        </row>
        <row r="8124">
          <cell r="B8124" t="str">
            <v>BB.41301</v>
          </cell>
          <cell r="C8124" t="str">
            <v>Laép ñaët chaäu tieåu nam</v>
          </cell>
          <cell r="D8124" t="str">
            <v>boä</v>
          </cell>
          <cell r="E8124">
            <v>1</v>
          </cell>
          <cell r="F8124">
            <v>114311</v>
          </cell>
          <cell r="G8124">
            <v>62830</v>
          </cell>
          <cell r="H8124" t="str">
            <v xml:space="preserve">                 -   </v>
          </cell>
        </row>
        <row r="8125">
          <cell r="B8125" t="str">
            <v>BB.41302</v>
          </cell>
          <cell r="C8125" t="str">
            <v>Laép ñaët chaäu tieåu nöõ</v>
          </cell>
          <cell r="D8125" t="str">
            <v>boä</v>
          </cell>
          <cell r="E8125">
            <v>1</v>
          </cell>
          <cell r="F8125">
            <v>150015</v>
          </cell>
          <cell r="G8125">
            <v>62830</v>
          </cell>
          <cell r="H8125" t="str">
            <v xml:space="preserve">                 -   </v>
          </cell>
        </row>
        <row r="8126">
          <cell r="B8126" t="str">
            <v>BB.41401</v>
          </cell>
          <cell r="C8126" t="str">
            <v>Laép ñaët voøi taém höông sen moät voøi, moät höông sen</v>
          </cell>
          <cell r="D8126" t="str">
            <v>boä</v>
          </cell>
          <cell r="E8126">
            <v>1</v>
          </cell>
          <cell r="F8126">
            <v>90009</v>
          </cell>
          <cell r="G8126">
            <v>8377</v>
          </cell>
          <cell r="H8126" t="str">
            <v xml:space="preserve">                 -   </v>
          </cell>
        </row>
        <row r="8127">
          <cell r="B8127" t="str">
            <v>BB.41402</v>
          </cell>
          <cell r="C8127" t="str">
            <v>Laép ñaët voøi taém höông sen hai voøi, moät höông sen</v>
          </cell>
          <cell r="D8127" t="str">
            <v>boä</v>
          </cell>
          <cell r="E8127">
            <v>1</v>
          </cell>
          <cell r="F8127">
            <v>160016</v>
          </cell>
          <cell r="G8127">
            <v>10472</v>
          </cell>
          <cell r="H8127" t="str">
            <v xml:space="preserve">                 -   </v>
          </cell>
        </row>
        <row r="8128">
          <cell r="B8128" t="str">
            <v>BB.41501</v>
          </cell>
          <cell r="C8128" t="str">
            <v>Laép ñaët voøi röûa moät voøi</v>
          </cell>
          <cell r="D8128" t="str">
            <v>boä</v>
          </cell>
          <cell r="E8128">
            <v>1</v>
          </cell>
          <cell r="F8128">
            <v>25002</v>
          </cell>
          <cell r="G8128">
            <v>7121</v>
          </cell>
          <cell r="H8128" t="str">
            <v xml:space="preserve">                 -   </v>
          </cell>
        </row>
        <row r="8129">
          <cell r="B8129" t="str">
            <v>BB.41502</v>
          </cell>
          <cell r="C8129" t="str">
            <v>Laép ñaët voøi röûa hai voøi</v>
          </cell>
          <cell r="D8129" t="str">
            <v>boä</v>
          </cell>
          <cell r="E8129">
            <v>1</v>
          </cell>
          <cell r="F8129">
            <v>50005</v>
          </cell>
          <cell r="G8129">
            <v>8377</v>
          </cell>
          <cell r="H8129" t="str">
            <v xml:space="preserve">                 -   </v>
          </cell>
        </row>
        <row r="8130">
          <cell r="B8130" t="str">
            <v>BB.42101</v>
          </cell>
          <cell r="C8130" t="str">
            <v>Laép ñaët thuøng ñun nöôùc noùng</v>
          </cell>
          <cell r="D8130" t="str">
            <v>boä</v>
          </cell>
          <cell r="E8130">
            <v>1</v>
          </cell>
          <cell r="F8130">
            <v>1238120</v>
          </cell>
          <cell r="G8130">
            <v>91314</v>
          </cell>
          <cell r="H8130">
            <v>4428</v>
          </cell>
        </row>
        <row r="8131">
          <cell r="B8131" t="str">
            <v>BB.42102</v>
          </cell>
          <cell r="C8131" t="str">
            <v>Laép ñaët thuøng ñun nöôùc noùng kieåu lieân tuïc</v>
          </cell>
          <cell r="D8131" t="str">
            <v>boä</v>
          </cell>
          <cell r="E8131">
            <v>1</v>
          </cell>
          <cell r="F8131">
            <v>1190120</v>
          </cell>
          <cell r="G8131">
            <v>77491</v>
          </cell>
          <cell r="H8131">
            <v>4428</v>
          </cell>
        </row>
        <row r="8132">
          <cell r="B8132" t="str">
            <v>BB.42201</v>
          </cell>
          <cell r="C8132" t="str">
            <v>Laép ñaët pheãu thu, Þpheãu thu 50mm</v>
          </cell>
          <cell r="D8132" t="str">
            <v>caùi</v>
          </cell>
          <cell r="E8132">
            <v>1</v>
          </cell>
          <cell r="F8132">
            <v>15001</v>
          </cell>
          <cell r="G8132">
            <v>6702</v>
          </cell>
          <cell r="H8132" t="str">
            <v xml:space="preserve">                 -   </v>
          </cell>
        </row>
        <row r="8133">
          <cell r="B8133" t="str">
            <v>BB.42202</v>
          </cell>
          <cell r="C8133" t="str">
            <v>Laép ñaët pheãu thu, Þpheãu thu 100mm</v>
          </cell>
          <cell r="D8133" t="str">
            <v>caùi</v>
          </cell>
          <cell r="E8133">
            <v>1</v>
          </cell>
          <cell r="F8133">
            <v>25002</v>
          </cell>
          <cell r="G8133">
            <v>7959</v>
          </cell>
          <cell r="H8133" t="str">
            <v xml:space="preserve">                 -   </v>
          </cell>
        </row>
        <row r="8134">
          <cell r="B8134" t="str">
            <v>BB.42301</v>
          </cell>
          <cell r="C8134" t="str">
            <v>Laép ñaët oáng kieåm tra, Þoáng kieåm tra 50mm</v>
          </cell>
          <cell r="D8134" t="str">
            <v>caùi</v>
          </cell>
          <cell r="E8134">
            <v>1</v>
          </cell>
          <cell r="F8134">
            <v>5000</v>
          </cell>
          <cell r="G8134">
            <v>838</v>
          </cell>
          <cell r="H8134" t="str">
            <v xml:space="preserve">                 -   </v>
          </cell>
        </row>
        <row r="8135">
          <cell r="B8135" t="str">
            <v>BB.42302</v>
          </cell>
          <cell r="C8135" t="str">
            <v>Laép ñaët oáng kieåm tra, Þoáng kieåm tra 100mm</v>
          </cell>
          <cell r="D8135" t="str">
            <v>caùi</v>
          </cell>
          <cell r="E8135">
            <v>1</v>
          </cell>
          <cell r="F8135">
            <v>8501</v>
          </cell>
          <cell r="G8135">
            <v>1675</v>
          </cell>
          <cell r="H8135" t="str">
            <v xml:space="preserve">                 -   </v>
          </cell>
        </row>
        <row r="8136">
          <cell r="B8136" t="str">
            <v>BB.42401</v>
          </cell>
          <cell r="C8136" t="str">
            <v>Laép ñaët göông soi</v>
          </cell>
          <cell r="D8136" t="str">
            <v>caùi</v>
          </cell>
          <cell r="E8136">
            <v>1</v>
          </cell>
          <cell r="F8136">
            <v>75075</v>
          </cell>
          <cell r="G8136">
            <v>5445</v>
          </cell>
          <cell r="H8136">
            <v>886</v>
          </cell>
        </row>
        <row r="8137">
          <cell r="B8137" t="str">
            <v>BB.42402</v>
          </cell>
          <cell r="C8137" t="str">
            <v>Laép ñaët keä kính</v>
          </cell>
          <cell r="D8137" t="str">
            <v>caùi</v>
          </cell>
          <cell r="E8137">
            <v>1</v>
          </cell>
          <cell r="F8137">
            <v>82082</v>
          </cell>
          <cell r="G8137">
            <v>5445</v>
          </cell>
          <cell r="H8137">
            <v>886</v>
          </cell>
        </row>
        <row r="8138">
          <cell r="B8138" t="str">
            <v>BB.42403</v>
          </cell>
          <cell r="C8138" t="str">
            <v>Laép ñaët giaù treo</v>
          </cell>
          <cell r="D8138" t="str">
            <v>caùi</v>
          </cell>
          <cell r="E8138">
            <v>1</v>
          </cell>
          <cell r="G8138">
            <v>3770</v>
          </cell>
          <cell r="H8138">
            <v>443</v>
          </cell>
        </row>
        <row r="8139">
          <cell r="B8139" t="str">
            <v>BB.42404</v>
          </cell>
          <cell r="C8139" t="str">
            <v>Laép ñaët hoäp ñöïng</v>
          </cell>
          <cell r="D8139" t="str">
            <v>caùi</v>
          </cell>
          <cell r="E8139">
            <v>1</v>
          </cell>
          <cell r="G8139">
            <v>3770</v>
          </cell>
          <cell r="H8139">
            <v>443</v>
          </cell>
        </row>
        <row r="8140">
          <cell r="B8140" t="str">
            <v>BB.42501</v>
          </cell>
          <cell r="C8140" t="str">
            <v>Laép ñaët voøi röûa veä sinh</v>
          </cell>
          <cell r="D8140" t="str">
            <v>caùi</v>
          </cell>
          <cell r="E8140">
            <v>1</v>
          </cell>
          <cell r="F8140">
            <v>45045</v>
          </cell>
          <cell r="G8140">
            <v>5445</v>
          </cell>
          <cell r="H8140" t="str">
            <v xml:space="preserve">                 -   </v>
          </cell>
        </row>
        <row r="8141">
          <cell r="B8141" t="str">
            <v>BB.43101</v>
          </cell>
          <cell r="C8141" t="str">
            <v>Laép ñaët beå chöùa nöôùc baèng inox, ñeáng tích beå 0,5 m³</v>
          </cell>
          <cell r="D8141" t="str">
            <v>beå</v>
          </cell>
          <cell r="E8141">
            <v>1</v>
          </cell>
          <cell r="F8141">
            <v>1000100</v>
          </cell>
          <cell r="G8141">
            <v>67019</v>
          </cell>
          <cell r="H8141" t="str">
            <v xml:space="preserve">                 -   </v>
          </cell>
        </row>
        <row r="8142">
          <cell r="B8142" t="str">
            <v>BB.43102</v>
          </cell>
          <cell r="C8142" t="str">
            <v>Laép ñaët beå chöùa nöôùc baèng inox, ñeáng tích beå 1,0 m³</v>
          </cell>
          <cell r="D8142" t="str">
            <v>beå</v>
          </cell>
          <cell r="E8142">
            <v>1</v>
          </cell>
          <cell r="F8142">
            <v>1750180</v>
          </cell>
          <cell r="G8142">
            <v>87963</v>
          </cell>
          <cell r="H8142" t="str">
            <v xml:space="preserve">                 -   </v>
          </cell>
        </row>
        <row r="8143">
          <cell r="B8143" t="str">
            <v>BB.43103</v>
          </cell>
          <cell r="C8143" t="str">
            <v>Laép ñaët beå chöùa nöôùc baèng inox, ñeáng tích beå 1,5 m³</v>
          </cell>
          <cell r="D8143" t="str">
            <v>beå</v>
          </cell>
          <cell r="E8143">
            <v>1</v>
          </cell>
          <cell r="F8143">
            <v>3000300</v>
          </cell>
          <cell r="G8143">
            <v>93827</v>
          </cell>
          <cell r="H8143" t="str">
            <v xml:space="preserve">                 -   </v>
          </cell>
        </row>
        <row r="8144">
          <cell r="B8144" t="str">
            <v>BB.43104</v>
          </cell>
          <cell r="C8144" t="str">
            <v>Laép ñaët beå chöùa nöôùc baèng inox, ñeáng tích beå 2,0 m³</v>
          </cell>
          <cell r="D8144" t="str">
            <v>beå</v>
          </cell>
          <cell r="E8144">
            <v>1</v>
          </cell>
          <cell r="F8144">
            <v>3500350</v>
          </cell>
          <cell r="G8144">
            <v>100529</v>
          </cell>
          <cell r="H8144" t="str">
            <v xml:space="preserve">                 -   </v>
          </cell>
        </row>
        <row r="8145">
          <cell r="B8145" t="str">
            <v>BB.43105</v>
          </cell>
          <cell r="C8145" t="str">
            <v>Laép ñaët beå chöùa nöôùc baèng inox, ñeáng tích beå 2,5 m³</v>
          </cell>
          <cell r="D8145" t="str">
            <v>beå</v>
          </cell>
          <cell r="E8145">
            <v>1</v>
          </cell>
          <cell r="F8145">
            <v>4200420</v>
          </cell>
          <cell r="G8145">
            <v>107231</v>
          </cell>
          <cell r="H8145" t="str">
            <v xml:space="preserve">                 -   </v>
          </cell>
        </row>
        <row r="8146">
          <cell r="B8146" t="str">
            <v>BB.43106</v>
          </cell>
          <cell r="C8146" t="str">
            <v>Laép ñaët beå chöùa nöôùc baèng inox, ñeáng tích beå 3,0 m³</v>
          </cell>
          <cell r="D8146" t="str">
            <v>beå</v>
          </cell>
          <cell r="E8146">
            <v>1</v>
          </cell>
          <cell r="F8146">
            <v>5000500</v>
          </cell>
          <cell r="G8146">
            <v>120635</v>
          </cell>
          <cell r="H8146" t="str">
            <v xml:space="preserve">                 -   </v>
          </cell>
        </row>
        <row r="8147">
          <cell r="B8147" t="str">
            <v>BB.43107</v>
          </cell>
          <cell r="C8147" t="str">
            <v>Laép ñaët beå chöùa nöôùc baèng inox, ñeáng tích beå 3,5 m³</v>
          </cell>
          <cell r="D8147" t="str">
            <v>beå</v>
          </cell>
          <cell r="E8147">
            <v>1</v>
          </cell>
          <cell r="F8147">
            <v>5980600</v>
          </cell>
          <cell r="G8147">
            <v>130687</v>
          </cell>
          <cell r="H8147" t="str">
            <v xml:space="preserve">                 -   </v>
          </cell>
        </row>
        <row r="8148">
          <cell r="B8148" t="str">
            <v>BB.43108</v>
          </cell>
          <cell r="C8148" t="str">
            <v>Laép ñaët beå chöùa nöôùc baèng inox, ñeáng tích beå 4,0 m³</v>
          </cell>
          <cell r="D8148" t="str">
            <v>beå</v>
          </cell>
          <cell r="E8148">
            <v>1</v>
          </cell>
          <cell r="F8148">
            <v>6640660</v>
          </cell>
          <cell r="G8148">
            <v>144091</v>
          </cell>
          <cell r="H8148" t="str">
            <v xml:space="preserve">                 -   </v>
          </cell>
        </row>
        <row r="8149">
          <cell r="B8149" t="str">
            <v>BB.43109</v>
          </cell>
          <cell r="C8149" t="str">
            <v>Laép ñaët beå chöùa nöôùc baèng inox, ñeáng tích beå 5,0 m³</v>
          </cell>
          <cell r="D8149" t="str">
            <v>beå</v>
          </cell>
          <cell r="E8149">
            <v>1</v>
          </cell>
          <cell r="F8149">
            <v>8550860</v>
          </cell>
          <cell r="G8149">
            <v>201058</v>
          </cell>
          <cell r="H8149" t="str">
            <v xml:space="preserve">                 -   </v>
          </cell>
        </row>
        <row r="8150">
          <cell r="B8150" t="str">
            <v>BB.43110</v>
          </cell>
          <cell r="C8150" t="str">
            <v>Laép ñaët beå chöùa nöôùc baèng inox, ñeáng tích beå 6,0 m³</v>
          </cell>
          <cell r="D8150" t="str">
            <v>beå</v>
          </cell>
          <cell r="E8150">
            <v>1</v>
          </cell>
          <cell r="F8150">
            <v>9900990</v>
          </cell>
          <cell r="G8150">
            <v>268077</v>
          </cell>
          <cell r="H8150" t="str">
            <v xml:space="preserve">                 -   </v>
          </cell>
        </row>
        <row r="8151">
          <cell r="B8151" t="str">
            <v>BB.43201</v>
          </cell>
          <cell r="C8151" t="str">
            <v>Laép ñaët beå chöùa nöôùc baèng nhöïa, ñeáng tích beå 0,25 m³</v>
          </cell>
          <cell r="D8151" t="str">
            <v>beå</v>
          </cell>
          <cell r="E8151">
            <v>1</v>
          </cell>
          <cell r="F8151">
            <v>345045</v>
          </cell>
          <cell r="G8151">
            <v>50264</v>
          </cell>
          <cell r="H8151" t="str">
            <v xml:space="preserve">                 -   </v>
          </cell>
        </row>
        <row r="8152">
          <cell r="B8152" t="str">
            <v>BB.43202</v>
          </cell>
          <cell r="C8152" t="str">
            <v>Laép ñaët beå chöùa nöôùc baèng nhöïa, ñeáng tích beå 0,30 m³</v>
          </cell>
          <cell r="D8152" t="str">
            <v>beå</v>
          </cell>
          <cell r="E8152">
            <v>1</v>
          </cell>
          <cell r="F8152">
            <v>473473</v>
          </cell>
          <cell r="G8152">
            <v>54453</v>
          </cell>
          <cell r="H8152" t="str">
            <v xml:space="preserve">                 -   </v>
          </cell>
        </row>
        <row r="8153">
          <cell r="B8153" t="str">
            <v>BB.43203</v>
          </cell>
          <cell r="C8153" t="str">
            <v>Laép ñaët beå chöùa nöôùc baèng nhöïa, ñeáng tích beå 0,40 m³</v>
          </cell>
          <cell r="D8153" t="str">
            <v>beå</v>
          </cell>
          <cell r="E8153">
            <v>1</v>
          </cell>
          <cell r="F8153">
            <v>550550</v>
          </cell>
          <cell r="G8153">
            <v>62830</v>
          </cell>
          <cell r="H8153" t="str">
            <v xml:space="preserve">                 -   </v>
          </cell>
        </row>
        <row r="8154">
          <cell r="B8154" t="str">
            <v>BB.43204</v>
          </cell>
          <cell r="C8154" t="str">
            <v>Laép ñaët beå chöùa nöôùc baèng nhöïa, ñeáng tích beå 0,50 m³</v>
          </cell>
          <cell r="D8154" t="str">
            <v>beå</v>
          </cell>
          <cell r="E8154">
            <v>1</v>
          </cell>
          <cell r="F8154">
            <v>625625</v>
          </cell>
          <cell r="G8154">
            <v>78748</v>
          </cell>
          <cell r="H8154" t="str">
            <v xml:space="preserve">                 -   </v>
          </cell>
        </row>
        <row r="8155">
          <cell r="B8155" t="str">
            <v>BB.43205</v>
          </cell>
          <cell r="C8155" t="str">
            <v>Laép ñaët beå chöùa nöôùc baèng nhöïa, ñeáng tích beå 0,70 m³</v>
          </cell>
          <cell r="D8155" t="str">
            <v>beå</v>
          </cell>
          <cell r="E8155">
            <v>1</v>
          </cell>
          <cell r="F8155">
            <v>800800</v>
          </cell>
          <cell r="G8155">
            <v>87963</v>
          </cell>
          <cell r="H8155" t="str">
            <v xml:space="preserve">                 -   </v>
          </cell>
        </row>
        <row r="8156">
          <cell r="B8156" t="str">
            <v>BB.43206</v>
          </cell>
          <cell r="C8156" t="str">
            <v>Laép ñaët beå chöùa nöôùc baèng nhöïa, ñeáng tích beå 0,9 m³</v>
          </cell>
          <cell r="D8156" t="str">
            <v>beå</v>
          </cell>
          <cell r="E8156">
            <v>1</v>
          </cell>
          <cell r="F8156">
            <v>958958</v>
          </cell>
          <cell r="G8156">
            <v>102204</v>
          </cell>
          <cell r="H8156" t="str">
            <v xml:space="preserve">                 -   </v>
          </cell>
        </row>
        <row r="8157">
          <cell r="B8157" t="str">
            <v>BB.43207</v>
          </cell>
          <cell r="C8157" t="str">
            <v>Laép ñaët beå chöùa nöôùc baèng nhöïa, ñeáng tích beå 1,0 m³</v>
          </cell>
          <cell r="D8157" t="str">
            <v>beå</v>
          </cell>
          <cell r="E8157">
            <v>1</v>
          </cell>
          <cell r="F8157">
            <v>1025020</v>
          </cell>
          <cell r="G8157">
            <v>109744</v>
          </cell>
          <cell r="H8157" t="str">
            <v xml:space="preserve">                 -   </v>
          </cell>
        </row>
        <row r="8158">
          <cell r="B8158" t="str">
            <v>BB.43208</v>
          </cell>
          <cell r="C8158" t="str">
            <v>Laép ñaët beå chöùa nöôùc baèng nhöïa, ñeáng tích beå 1,5 m³</v>
          </cell>
          <cell r="D8158" t="str">
            <v>beå</v>
          </cell>
          <cell r="E8158">
            <v>1</v>
          </cell>
          <cell r="F8158">
            <v>1501500</v>
          </cell>
          <cell r="G8158">
            <v>118121</v>
          </cell>
          <cell r="H8158" t="str">
            <v xml:space="preserve">                 -   </v>
          </cell>
        </row>
        <row r="8159">
          <cell r="B8159" t="str">
            <v>BB.43209</v>
          </cell>
          <cell r="C8159" t="str">
            <v>Laép ñaët beå chöùa nöôùc baèng nhöïa, ñeáng tích beå 2,0 m³</v>
          </cell>
          <cell r="D8159" t="str">
            <v>beå</v>
          </cell>
          <cell r="E8159">
            <v>1</v>
          </cell>
          <cell r="F8159">
            <v>2081080</v>
          </cell>
          <cell r="G8159">
            <v>125661</v>
          </cell>
          <cell r="H8159" t="str">
            <v xml:space="preserve">                 -   </v>
          </cell>
        </row>
        <row r="8160">
          <cell r="B8160" t="str">
            <v>BB.43210</v>
          </cell>
          <cell r="C8160" t="str">
            <v>Laép ñaët beå chöùa nöôùc baèng nhöïa, ñeáng tích beå 3,0 m³</v>
          </cell>
          <cell r="D8160" t="str">
            <v>beå</v>
          </cell>
          <cell r="E8160">
            <v>1</v>
          </cell>
          <cell r="F8160">
            <v>2762760</v>
          </cell>
          <cell r="G8160">
            <v>134038</v>
          </cell>
          <cell r="H8160" t="str">
            <v xml:space="preserve">                 -   </v>
          </cell>
        </row>
        <row r="8161">
          <cell r="B8161" t="str">
            <v>BB.43211</v>
          </cell>
          <cell r="C8161" t="str">
            <v>Laép ñaët beå chöùa nöôùc baèng nhöïa, ñeáng tích beå 4,0 m³</v>
          </cell>
          <cell r="D8161" t="str">
            <v>beå</v>
          </cell>
          <cell r="E8161">
            <v>1</v>
          </cell>
          <cell r="F8161">
            <v>3670670</v>
          </cell>
          <cell r="G8161">
            <v>141578</v>
          </cell>
          <cell r="H8161" t="str">
            <v xml:space="preserve">                 -   </v>
          </cell>
        </row>
        <row r="8163">
          <cell r="B8163" t="str">
            <v>BC.11101</v>
          </cell>
          <cell r="C8163" t="str">
            <v>Baûo oân oáng vaø phuï tuøng thoâng gioù baèng boâng khoaùng</v>
          </cell>
          <cell r="D8163" t="str">
            <v>m²</v>
          </cell>
          <cell r="E8163">
            <v>1</v>
          </cell>
          <cell r="F8163">
            <v>25725</v>
          </cell>
          <cell r="G8163">
            <v>13503</v>
          </cell>
          <cell r="H8163" t="str">
            <v xml:space="preserve">                 -   </v>
          </cell>
        </row>
        <row r="8164">
          <cell r="B8164" t="str">
            <v>BC.11201</v>
          </cell>
          <cell r="C8164" t="str">
            <v>Baûo oân thieát bò thoâng gioù baèng boâng khoaùng</v>
          </cell>
          <cell r="D8164" t="str">
            <v>m²</v>
          </cell>
          <cell r="E8164">
            <v>1</v>
          </cell>
          <cell r="F8164">
            <v>126600</v>
          </cell>
          <cell r="G8164">
            <v>36008</v>
          </cell>
          <cell r="H8164" t="str">
            <v xml:space="preserve">                 -   </v>
          </cell>
        </row>
        <row r="8165">
          <cell r="B8165" t="str">
            <v>BC.12101</v>
          </cell>
          <cell r="C8165" t="str">
            <v>Baûo oân oáng vaø phuï tuøng thoâng gioù baèng boâng thuyû tinh, ñoä daøy lôùp boâng thuyû tinh 25mm</v>
          </cell>
          <cell r="D8165" t="str">
            <v>m²</v>
          </cell>
          <cell r="E8165">
            <v>1</v>
          </cell>
          <cell r="F8165">
            <v>16717</v>
          </cell>
          <cell r="G8165">
            <v>20254</v>
          </cell>
          <cell r="H8165" t="str">
            <v xml:space="preserve">                 -   </v>
          </cell>
        </row>
        <row r="8166">
          <cell r="B8166" t="str">
            <v>BC.12102</v>
          </cell>
          <cell r="C8166" t="str">
            <v>Baûo oân oáng vaø phuï tuøng thoâng gioù baèng boâng thuyû tinh, ñoä daøy lôùp boâng thuyû tinh 50mm</v>
          </cell>
          <cell r="D8166" t="str">
            <v>m²</v>
          </cell>
          <cell r="E8166">
            <v>1</v>
          </cell>
          <cell r="F8166">
            <v>28927</v>
          </cell>
          <cell r="G8166">
            <v>27906</v>
          </cell>
          <cell r="H8166" t="str">
            <v xml:space="preserve">                 -   </v>
          </cell>
        </row>
        <row r="8167">
          <cell r="B8167" t="str">
            <v>BC.12201</v>
          </cell>
          <cell r="C8167" t="str">
            <v>Baûo oân thieát bò thoâng gioù baèng boâng thuyû tinh, ñoä daøy lôùp boâng thuyû tinh 25mm</v>
          </cell>
          <cell r="D8167" t="str">
            <v>m²</v>
          </cell>
          <cell r="E8167">
            <v>1</v>
          </cell>
          <cell r="F8167">
            <v>16717</v>
          </cell>
          <cell r="G8167">
            <v>24756</v>
          </cell>
          <cell r="H8167" t="str">
            <v xml:space="preserve">                 -   </v>
          </cell>
        </row>
        <row r="8168">
          <cell r="B8168" t="str">
            <v>BC.12202</v>
          </cell>
          <cell r="C8168" t="str">
            <v>Baûo oân thieát bò thoâng gioù baèng boâng thuyû tinh, ñoä daøy lôùp boâng thuyû tinh 50mm</v>
          </cell>
          <cell r="D8168" t="str">
            <v>m²</v>
          </cell>
          <cell r="E8168">
            <v>1</v>
          </cell>
          <cell r="F8168">
            <v>28927</v>
          </cell>
          <cell r="G8168">
            <v>30157</v>
          </cell>
          <cell r="H8168" t="str">
            <v xml:space="preserve">                 -   </v>
          </cell>
        </row>
        <row r="8169">
          <cell r="B8169" t="str">
            <v>BC.13101</v>
          </cell>
          <cell r="C8169" t="str">
            <v>Baûo oân ñöôøng oáng lôùp boïc 25mm baèng boâng khoaùng, Þoáng 15mm</v>
          </cell>
          <cell r="D8169" t="str">
            <v>100m</v>
          </cell>
          <cell r="E8169">
            <v>1</v>
          </cell>
          <cell r="F8169">
            <v>668938</v>
          </cell>
          <cell r="G8169">
            <v>297817</v>
          </cell>
          <cell r="H8169" t="str">
            <v xml:space="preserve">                 -   </v>
          </cell>
        </row>
        <row r="8170">
          <cell r="B8170" t="str">
            <v>BC.13102</v>
          </cell>
          <cell r="C8170" t="str">
            <v>Baûo oân ñöôøng oáng lôùp boïc 25mm baèng boâng khoaùng, Þoáng 20mm</v>
          </cell>
          <cell r="D8170" t="str">
            <v>100m</v>
          </cell>
          <cell r="E8170">
            <v>1</v>
          </cell>
          <cell r="F8170">
            <v>716896</v>
          </cell>
          <cell r="G8170">
            <v>334258</v>
          </cell>
          <cell r="H8170" t="str">
            <v xml:space="preserve">                 -   </v>
          </cell>
        </row>
        <row r="8171">
          <cell r="B8171" t="str">
            <v>BC.13103</v>
          </cell>
          <cell r="C8171" t="str">
            <v>Baûo oân ñöôøng oáng lôùp boïc 25mm baèng boâng khoaùng, Þoáng 25mm</v>
          </cell>
          <cell r="D8171" t="str">
            <v>100m</v>
          </cell>
          <cell r="E8171">
            <v>1</v>
          </cell>
          <cell r="F8171">
            <v>768858</v>
          </cell>
          <cell r="G8171">
            <v>358553</v>
          </cell>
          <cell r="H8171" t="str">
            <v xml:space="preserve">                 -   </v>
          </cell>
        </row>
        <row r="8172">
          <cell r="B8172" t="str">
            <v>BC.13104</v>
          </cell>
          <cell r="C8172" t="str">
            <v>Baûo oân ñöôøng oáng lôùp boïc 25mm baèng boâng khoaùng, Þoáng 32mm</v>
          </cell>
          <cell r="D8172" t="str">
            <v>100m</v>
          </cell>
          <cell r="E8172">
            <v>1</v>
          </cell>
          <cell r="F8172">
            <v>841696</v>
          </cell>
          <cell r="G8172">
            <v>381172</v>
          </cell>
          <cell r="H8172" t="str">
            <v xml:space="preserve">                 -   </v>
          </cell>
        </row>
        <row r="8173">
          <cell r="B8173" t="str">
            <v>BC.13105</v>
          </cell>
          <cell r="C8173" t="str">
            <v>Baûo oân ñöôøng oáng lôùp boïc 25mm baèng boâng khoaùng, ñöông kính oáng 40mm</v>
          </cell>
          <cell r="D8173" t="str">
            <v>100m</v>
          </cell>
          <cell r="E8173">
            <v>1</v>
          </cell>
          <cell r="F8173">
            <v>920825</v>
          </cell>
          <cell r="G8173">
            <v>418870</v>
          </cell>
          <cell r="H8173" t="str">
            <v xml:space="preserve">                 -   </v>
          </cell>
        </row>
        <row r="8174">
          <cell r="B8174" t="str">
            <v>BC.13106</v>
          </cell>
          <cell r="C8174" t="str">
            <v>Baûo oân ñöôøng oáng lôùp boïc 25mm baèng boâng khoaùng, Þoáng 50mm</v>
          </cell>
          <cell r="D8174" t="str">
            <v>100m</v>
          </cell>
          <cell r="E8174">
            <v>1</v>
          </cell>
          <cell r="F8174">
            <v>1024750</v>
          </cell>
          <cell r="G8174">
            <v>444002</v>
          </cell>
          <cell r="H8174" t="str">
            <v xml:space="preserve">                 -   </v>
          </cell>
        </row>
        <row r="8175">
          <cell r="B8175" t="str">
            <v>BC.13107</v>
          </cell>
          <cell r="C8175" t="str">
            <v>Baûo oân ñöôøng oáng lôùp boïc 25mm baèng boâng khoaùng, Þoáng 69mm</v>
          </cell>
          <cell r="D8175" t="str">
            <v>100m</v>
          </cell>
          <cell r="E8175">
            <v>1</v>
          </cell>
          <cell r="F8175">
            <v>1224670</v>
          </cell>
          <cell r="G8175">
            <v>494267</v>
          </cell>
          <cell r="H8175" t="str">
            <v xml:space="preserve">                 -   </v>
          </cell>
        </row>
        <row r="8176">
          <cell r="B8176" t="str">
            <v>BC.13108</v>
          </cell>
          <cell r="C8176" t="str">
            <v>Baûo oân ñöôøng oáng lôùp boïc 25mm baèng boâng khoaùng, Þoáng 80mm</v>
          </cell>
          <cell r="D8176" t="str">
            <v>100m</v>
          </cell>
          <cell r="E8176">
            <v>1</v>
          </cell>
          <cell r="F8176">
            <v>1328600</v>
          </cell>
          <cell r="G8176">
            <v>523588</v>
          </cell>
          <cell r="H8176" t="str">
            <v xml:space="preserve">                 -   </v>
          </cell>
        </row>
        <row r="8177">
          <cell r="B8177" t="str">
            <v>BC.13109</v>
          </cell>
          <cell r="C8177" t="str">
            <v>Baûo oân ñöôøng oáng lôùp boïc 25mm baèng boâng khoaùng, Þoáng 100mm</v>
          </cell>
          <cell r="D8177" t="str">
            <v>100m</v>
          </cell>
          <cell r="E8177">
            <v>1</v>
          </cell>
          <cell r="F8177">
            <v>1532440</v>
          </cell>
          <cell r="G8177">
            <v>562961</v>
          </cell>
          <cell r="H8177" t="str">
            <v xml:space="preserve">                 -   </v>
          </cell>
        </row>
        <row r="8178">
          <cell r="B8178" t="str">
            <v>BC.13110</v>
          </cell>
          <cell r="C8178" t="str">
            <v>Baûo oân ñöôøng oáng lôùp boïc 25mm baèng boâng khoaùng, Þoáng 125mm</v>
          </cell>
          <cell r="D8178" t="str">
            <v>100m</v>
          </cell>
          <cell r="E8178">
            <v>1</v>
          </cell>
          <cell r="F8178">
            <v>1784330</v>
          </cell>
          <cell r="G8178">
            <v>609875</v>
          </cell>
          <cell r="H8178" t="str">
            <v xml:space="preserve">                 -   </v>
          </cell>
        </row>
        <row r="8179">
          <cell r="B8179" t="str">
            <v>BC.13111</v>
          </cell>
          <cell r="C8179" t="str">
            <v>Baûo oân ñöôøng oáng lôùp boïc 25mm baèng boâng khoaùng, Þoáng 150mm</v>
          </cell>
          <cell r="D8179" t="str">
            <v>100m</v>
          </cell>
          <cell r="E8179">
            <v>1</v>
          </cell>
          <cell r="F8179">
            <v>2040220</v>
          </cell>
          <cell r="G8179">
            <v>624116</v>
          </cell>
          <cell r="H8179" t="str">
            <v xml:space="preserve">                 -   </v>
          </cell>
        </row>
        <row r="8180">
          <cell r="B8180" t="str">
            <v>BC.13112</v>
          </cell>
          <cell r="C8180" t="str">
            <v>Baûo oân ñöôøng oáng lôùp boïc 25mm baèng boâng khoaùng, Þoáng 200mm</v>
          </cell>
          <cell r="D8180" t="str">
            <v>100m</v>
          </cell>
          <cell r="E8180">
            <v>1</v>
          </cell>
          <cell r="F8180">
            <v>2548000</v>
          </cell>
          <cell r="G8180">
            <v>659720</v>
          </cell>
          <cell r="H8180" t="str">
            <v xml:space="preserve">                 -   </v>
          </cell>
        </row>
        <row r="8181">
          <cell r="B8181" t="str">
            <v>BC.13113</v>
          </cell>
          <cell r="C8181" t="str">
            <v>Baûo oân ñöôøng oáng lôùp boïc 25mm baèng boâng khoaùng, Þoáng 250mm</v>
          </cell>
          <cell r="D8181" t="str">
            <v>100m</v>
          </cell>
          <cell r="E8181">
            <v>1</v>
          </cell>
          <cell r="F8181">
            <v>3055690</v>
          </cell>
          <cell r="G8181">
            <v>675218</v>
          </cell>
          <cell r="H8181" t="str">
            <v xml:space="preserve">                 -   </v>
          </cell>
        </row>
        <row r="8182">
          <cell r="B8182" t="str">
            <v>BC.13114</v>
          </cell>
          <cell r="C8182" t="str">
            <v>Baûo oân ñöôøng oáng lôùp boïc 25mm baèng boâng khoaùng, Þoáng 300mm</v>
          </cell>
          <cell r="D8182" t="str">
            <v>100m</v>
          </cell>
          <cell r="E8182">
            <v>1</v>
          </cell>
          <cell r="F8182">
            <v>3563470</v>
          </cell>
          <cell r="G8182">
            <v>712498</v>
          </cell>
          <cell r="H8182" t="str">
            <v xml:space="preserve">                 -   </v>
          </cell>
        </row>
        <row r="8183">
          <cell r="B8183" t="str">
            <v>BC.13115</v>
          </cell>
          <cell r="C8183" t="str">
            <v>Baûo oân ñöôøng oáng lôùp boïc 25mm baèng boâng khoaùng, Þoáng 350mm</v>
          </cell>
          <cell r="D8183" t="str">
            <v>100m</v>
          </cell>
          <cell r="E8183">
            <v>1</v>
          </cell>
          <cell r="F8183">
            <v>4071240</v>
          </cell>
          <cell r="G8183">
            <v>739724</v>
          </cell>
          <cell r="H8183" t="str">
            <v xml:space="preserve">                 -   </v>
          </cell>
        </row>
        <row r="8184">
          <cell r="B8184" t="str">
            <v>BC.13116</v>
          </cell>
          <cell r="C8184" t="str">
            <v>Baûo oân ñöôøng oáng lôùp boïc 25mm baèng boâng khoaùng, ñöông kính oáng 400mm</v>
          </cell>
          <cell r="D8184" t="str">
            <v>100m</v>
          </cell>
          <cell r="E8184">
            <v>1</v>
          </cell>
          <cell r="F8184">
            <v>4578930</v>
          </cell>
          <cell r="G8184">
            <v>784544</v>
          </cell>
          <cell r="H8184" t="str">
            <v xml:space="preserve">                 -   </v>
          </cell>
        </row>
        <row r="8185">
          <cell r="B8185" t="str">
            <v>BC.13117</v>
          </cell>
          <cell r="C8185" t="str">
            <v>Baûo oân ñöôøng oáng lôùp boïc 25mm baèng boâng khoaùng, Þoáng 450mm</v>
          </cell>
          <cell r="D8185" t="str">
            <v>100m</v>
          </cell>
          <cell r="E8185">
            <v>1</v>
          </cell>
          <cell r="F8185">
            <v>5086710</v>
          </cell>
          <cell r="G8185">
            <v>860778</v>
          </cell>
          <cell r="H8185" t="str">
            <v xml:space="preserve">                 -   </v>
          </cell>
        </row>
        <row r="8186">
          <cell r="B8186" t="str">
            <v>BC.13118</v>
          </cell>
          <cell r="C8186" t="str">
            <v>Baûo oân ñöôøng oáng lôùp boïc 25mm baèng boâng khoaùng, Þoáng 500mm</v>
          </cell>
          <cell r="D8186" t="str">
            <v>100m</v>
          </cell>
          <cell r="E8186">
            <v>1</v>
          </cell>
          <cell r="F8186">
            <v>5598410</v>
          </cell>
          <cell r="G8186">
            <v>897220</v>
          </cell>
          <cell r="H8186" t="str">
            <v xml:space="preserve">                 -   </v>
          </cell>
        </row>
        <row r="8187">
          <cell r="B8187" t="str">
            <v>BC.13119</v>
          </cell>
          <cell r="C8187" t="str">
            <v>Baûo oân ñöôøng oáng lôùp boïc 25mm baèng boâng khoaùng, Þoáng 600mm</v>
          </cell>
          <cell r="D8187" t="str">
            <v>100m</v>
          </cell>
          <cell r="E8187">
            <v>1</v>
          </cell>
          <cell r="F8187">
            <v>6613960</v>
          </cell>
          <cell r="G8187">
            <v>1139200</v>
          </cell>
          <cell r="H8187" t="str">
            <v xml:space="preserve">                 -   </v>
          </cell>
        </row>
        <row r="8188">
          <cell r="B8188" t="str">
            <v>BC.13120</v>
          </cell>
          <cell r="C8188" t="str">
            <v>Baûo oân ñöôøng oáng lôùp boïc 25mm baèng boâng khoaùng, Þoáng 700mm</v>
          </cell>
          <cell r="D8188" t="str">
            <v>100m</v>
          </cell>
          <cell r="E8188">
            <v>1</v>
          </cell>
          <cell r="F8188">
            <v>7629430</v>
          </cell>
          <cell r="G8188">
            <v>1236880</v>
          </cell>
          <cell r="H8188" t="str">
            <v xml:space="preserve">                 -   </v>
          </cell>
        </row>
        <row r="8189">
          <cell r="B8189" t="str">
            <v>BC.13121</v>
          </cell>
          <cell r="C8189" t="str">
            <v>Baûo oân ñöôøng oáng lôùp boïc 25mm baèng boâng khoaùng, Þoáng 800mm</v>
          </cell>
          <cell r="D8189" t="str">
            <v>100m</v>
          </cell>
          <cell r="E8189">
            <v>1</v>
          </cell>
          <cell r="F8189">
            <v>8644900</v>
          </cell>
          <cell r="G8189">
            <v>1281890</v>
          </cell>
          <cell r="H8189" t="str">
            <v xml:space="preserve">                 -   </v>
          </cell>
        </row>
        <row r="8190">
          <cell r="B8190" t="str">
            <v>BC.13122</v>
          </cell>
          <cell r="C8190" t="str">
            <v>Baûo oân ñöôøng oáng lôùp boïc 25mm baèng boâng khoaùng, Þoáng 900mm</v>
          </cell>
          <cell r="D8190" t="str">
            <v>100m</v>
          </cell>
          <cell r="E8190">
            <v>1</v>
          </cell>
          <cell r="F8190">
            <v>9660370</v>
          </cell>
          <cell r="G8190">
            <v>1353000</v>
          </cell>
          <cell r="H8190" t="str">
            <v xml:space="preserve">                 -   </v>
          </cell>
        </row>
        <row r="8191">
          <cell r="B8191" t="str">
            <v>BC.13123</v>
          </cell>
          <cell r="C8191" t="str">
            <v>Baûo oân ñöông oáng lôùp boïc 25mm baèng boâng khoaùng, Þoáng 1000mm</v>
          </cell>
          <cell r="D8191" t="str">
            <v>100m</v>
          </cell>
          <cell r="E8191">
            <v>1</v>
          </cell>
          <cell r="F8191">
            <v>10679900</v>
          </cell>
          <cell r="G8191">
            <v>1541140</v>
          </cell>
          <cell r="H8191" t="str">
            <v xml:space="preserve">                 -   </v>
          </cell>
        </row>
        <row r="8192">
          <cell r="B8192" t="str">
            <v>BC.13201</v>
          </cell>
          <cell r="C8192" t="str">
            <v>Baûo oân ñöôøng oáng lôùp boïc 30mm, Þoáng 15mm</v>
          </cell>
          <cell r="D8192" t="str">
            <v>100m</v>
          </cell>
          <cell r="E8192">
            <v>1</v>
          </cell>
          <cell r="F8192">
            <v>784874</v>
          </cell>
          <cell r="G8192">
            <v>357296</v>
          </cell>
          <cell r="H8192" t="str">
            <v xml:space="preserve">                 -   </v>
          </cell>
        </row>
        <row r="8193">
          <cell r="B8193" t="str">
            <v>BC.13202</v>
          </cell>
          <cell r="C8193" t="str">
            <v>Baûo oân ñöôøng oáng lôùp boïc 30mm, Þoáng 20mm</v>
          </cell>
          <cell r="D8193" t="str">
            <v>100m</v>
          </cell>
          <cell r="E8193">
            <v>1</v>
          </cell>
          <cell r="F8193">
            <v>840840</v>
          </cell>
          <cell r="G8193">
            <v>401277</v>
          </cell>
          <cell r="H8193" t="str">
            <v xml:space="preserve">                 -   </v>
          </cell>
        </row>
        <row r="8194">
          <cell r="B8194" t="str">
            <v>BC.13203</v>
          </cell>
          <cell r="C8194" t="str">
            <v>Baûo oân ñöôøng oáng lôùp boïc 30mm, Þoáng 25mm</v>
          </cell>
          <cell r="D8194" t="str">
            <v>100m</v>
          </cell>
          <cell r="E8194">
            <v>1</v>
          </cell>
          <cell r="F8194">
            <v>892802</v>
          </cell>
          <cell r="G8194">
            <v>425153</v>
          </cell>
          <cell r="H8194" t="str">
            <v xml:space="preserve">                 -   </v>
          </cell>
        </row>
        <row r="8195">
          <cell r="B8195" t="str">
            <v>BC.13204</v>
          </cell>
          <cell r="C8195" t="str">
            <v>baûo oân ñöôøng oáng lôùp boïc 30mm, Þoáng 32mm</v>
          </cell>
          <cell r="D8195" t="str">
            <v>100m</v>
          </cell>
          <cell r="E8195">
            <v>1</v>
          </cell>
          <cell r="F8195">
            <v>969644</v>
          </cell>
          <cell r="G8195">
            <v>457406</v>
          </cell>
          <cell r="H8195" t="str">
            <v xml:space="preserve">                 -   </v>
          </cell>
        </row>
        <row r="8196">
          <cell r="B8196" t="str">
            <v>BC.13205</v>
          </cell>
          <cell r="C8196" t="str">
            <v>Baûo oân ñöôøng oáng lôùp boïc 30mm, Þoáng 40mm</v>
          </cell>
          <cell r="D8196" t="str">
            <v>100m</v>
          </cell>
          <cell r="E8196">
            <v>1</v>
          </cell>
          <cell r="F8196">
            <v>1056780</v>
          </cell>
          <cell r="G8196">
            <v>501387</v>
          </cell>
          <cell r="H8196" t="str">
            <v xml:space="preserve">                 -   </v>
          </cell>
        </row>
        <row r="8197">
          <cell r="B8197" t="str">
            <v>BC.13206</v>
          </cell>
          <cell r="C8197" t="str">
            <v>Baûo oân ñöôøng oáng lôùp boïc 30mm, Þoáng 50mm</v>
          </cell>
          <cell r="D8197" t="str">
            <v>100m</v>
          </cell>
          <cell r="E8197">
            <v>1</v>
          </cell>
          <cell r="F8197">
            <v>1163550</v>
          </cell>
          <cell r="G8197">
            <v>531658</v>
          </cell>
          <cell r="H8197" t="str">
            <v xml:space="preserve">                 -   </v>
          </cell>
        </row>
        <row r="8198">
          <cell r="B8198" t="str">
            <v>BC.13207</v>
          </cell>
          <cell r="C8198" t="str">
            <v>Baûo oân ñöôøng oáng lôùp boïc 30mm, Þoáng 69mm</v>
          </cell>
          <cell r="D8198" t="str">
            <v>100m</v>
          </cell>
          <cell r="E8198">
            <v>1</v>
          </cell>
          <cell r="F8198">
            <v>1384650</v>
          </cell>
          <cell r="G8198">
            <v>592701</v>
          </cell>
          <cell r="H8198" t="str">
            <v xml:space="preserve">                 -   </v>
          </cell>
        </row>
        <row r="8199">
          <cell r="B8199" t="str">
            <v>BC.13208</v>
          </cell>
          <cell r="C8199" t="str">
            <v>Baûo oân ñöôøng oáng lôùp boïc 30mm, Þoáng 80mm</v>
          </cell>
          <cell r="D8199" t="str">
            <v>100m</v>
          </cell>
          <cell r="E8199">
            <v>1</v>
          </cell>
          <cell r="F8199">
            <v>1492580</v>
          </cell>
          <cell r="G8199">
            <v>628305</v>
          </cell>
          <cell r="H8199" t="str">
            <v xml:space="preserve">                 -   </v>
          </cell>
        </row>
        <row r="8200">
          <cell r="B8200" t="str">
            <v>BC.13209</v>
          </cell>
          <cell r="C8200" t="str">
            <v>Baûo oân ñöôøng oáng lôùp boïc 30mm, Þoáng 100mm</v>
          </cell>
          <cell r="D8200" t="str">
            <v>100m</v>
          </cell>
          <cell r="E8200">
            <v>1</v>
          </cell>
          <cell r="F8200">
            <v>1712530</v>
          </cell>
          <cell r="G8200">
            <v>675637</v>
          </cell>
          <cell r="H8200" t="str">
            <v xml:space="preserve">                 -   </v>
          </cell>
        </row>
        <row r="8201">
          <cell r="B8201" t="str">
            <v>BC.13210</v>
          </cell>
          <cell r="C8201" t="str">
            <v>Baûo oân ñöôøng oáng lôùp boïc 30mm, Þoáng 125mm</v>
          </cell>
          <cell r="D8201" t="str">
            <v>100m</v>
          </cell>
          <cell r="E8201">
            <v>1</v>
          </cell>
          <cell r="F8201">
            <v>1984430</v>
          </cell>
          <cell r="G8201">
            <v>731766</v>
          </cell>
          <cell r="H8201" t="str">
            <v xml:space="preserve">                 -   </v>
          </cell>
        </row>
        <row r="8202">
          <cell r="B8202" t="str">
            <v>BC.13211</v>
          </cell>
          <cell r="C8202" t="str">
            <v>Baûo oân ñöôøng oáng lôùp boïc 30mm, Þoáng 150mm</v>
          </cell>
          <cell r="D8202" t="str">
            <v>100m</v>
          </cell>
          <cell r="E8202">
            <v>1</v>
          </cell>
          <cell r="F8202">
            <v>2256250</v>
          </cell>
          <cell r="G8202">
            <v>747683</v>
          </cell>
          <cell r="H8202" t="str">
            <v xml:space="preserve">                 -   </v>
          </cell>
        </row>
        <row r="8203">
          <cell r="B8203" t="str">
            <v>BC.13212</v>
          </cell>
          <cell r="C8203" t="str">
            <v>Baûo oân ñöôøng oáng lôùp boïc 30mm, Þoáng 200mm</v>
          </cell>
          <cell r="D8203" t="str">
            <v>100m</v>
          </cell>
          <cell r="E8203">
            <v>1</v>
          </cell>
          <cell r="F8203">
            <v>2804070</v>
          </cell>
          <cell r="G8203">
            <v>791664</v>
          </cell>
          <cell r="H8203" t="str">
            <v xml:space="preserve">                 -   </v>
          </cell>
        </row>
        <row r="8204">
          <cell r="B8204" t="str">
            <v>BC.13213</v>
          </cell>
          <cell r="C8204" t="str">
            <v>Baûo oân ñöôøng oáng lôùp boïc 30mm, Þoáng 250mm</v>
          </cell>
          <cell r="D8204" t="str">
            <v>100m</v>
          </cell>
          <cell r="E8204">
            <v>1</v>
          </cell>
          <cell r="F8204">
            <v>3351890</v>
          </cell>
          <cell r="G8204">
            <v>830619</v>
          </cell>
          <cell r="H8204" t="str">
            <v xml:space="preserve">                 -   </v>
          </cell>
        </row>
        <row r="8205">
          <cell r="B8205" t="str">
            <v>BC.13214</v>
          </cell>
          <cell r="C8205" t="str">
            <v>Baûo oân ñöôøng oáng lôùp boïc 30mm, Þoáng 300mm</v>
          </cell>
          <cell r="D8205" t="str">
            <v>100m</v>
          </cell>
          <cell r="E8205">
            <v>1</v>
          </cell>
          <cell r="F8205">
            <v>3895620</v>
          </cell>
          <cell r="G8205">
            <v>854914</v>
          </cell>
          <cell r="H8205" t="str">
            <v xml:space="preserve">                 -   </v>
          </cell>
        </row>
        <row r="8206">
          <cell r="B8206" t="str">
            <v>BC.13215</v>
          </cell>
          <cell r="C8206" t="str">
            <v>Baûo oân ñöôøng oáng lôùp boïc 30mm, Þoáng 350mm</v>
          </cell>
          <cell r="D8206" t="str">
            <v>100m</v>
          </cell>
          <cell r="E8206">
            <v>1</v>
          </cell>
          <cell r="F8206">
            <v>4443430</v>
          </cell>
          <cell r="G8206">
            <v>886748</v>
          </cell>
          <cell r="H8206" t="str">
            <v xml:space="preserve">                 -   </v>
          </cell>
        </row>
        <row r="8207">
          <cell r="B8207" t="str">
            <v>BC.13216</v>
          </cell>
          <cell r="C8207" t="str">
            <v>Baûo oân ñöôøng oáng lôùp boïc 30mm, Þoáng 400mm</v>
          </cell>
          <cell r="D8207" t="str">
            <v>100m</v>
          </cell>
          <cell r="E8207">
            <v>1</v>
          </cell>
          <cell r="F8207">
            <v>4987250</v>
          </cell>
          <cell r="G8207">
            <v>941201</v>
          </cell>
          <cell r="H8207" t="str">
            <v xml:space="preserve">                 -   </v>
          </cell>
        </row>
        <row r="8208">
          <cell r="B8208" t="str">
            <v>BC.13217</v>
          </cell>
          <cell r="C8208" t="str">
            <v>Baûo oân ñöôøng oáng lôùp boïc 30mm, Þoáng 450mm</v>
          </cell>
          <cell r="D8208" t="str">
            <v>100m</v>
          </cell>
          <cell r="E8208">
            <v>1</v>
          </cell>
          <cell r="F8208">
            <v>5534980</v>
          </cell>
          <cell r="G8208">
            <v>1032930</v>
          </cell>
          <cell r="H8208" t="str">
            <v xml:space="preserve">                 -   </v>
          </cell>
        </row>
        <row r="8209">
          <cell r="B8209" t="str">
            <v>BC.13218</v>
          </cell>
          <cell r="C8209" t="str">
            <v>Baûo oân ñöôøng oáng lôùp boïc 30mm, Þoáng 500mm</v>
          </cell>
          <cell r="D8209" t="str">
            <v>100m</v>
          </cell>
          <cell r="E8209">
            <v>1</v>
          </cell>
          <cell r="F8209">
            <v>6078790</v>
          </cell>
          <cell r="G8209">
            <v>1077570</v>
          </cell>
          <cell r="H8209" t="str">
            <v xml:space="preserve">                 -   </v>
          </cell>
        </row>
        <row r="8210">
          <cell r="B8210" t="str">
            <v>BC.13219</v>
          </cell>
          <cell r="C8210" t="str">
            <v>Baûo oân ñöôøng oáng lôùp boïc 30mm, Þoáng 600mm</v>
          </cell>
          <cell r="D8210" t="str">
            <v>100m</v>
          </cell>
          <cell r="E8210">
            <v>1</v>
          </cell>
          <cell r="F8210">
            <v>7170340</v>
          </cell>
          <cell r="G8210">
            <v>1366950</v>
          </cell>
          <cell r="H8210" t="str">
            <v xml:space="preserve">                 -   </v>
          </cell>
        </row>
        <row r="8211">
          <cell r="B8211" t="str">
            <v>BC.13220</v>
          </cell>
          <cell r="C8211" t="str">
            <v>Baûo oân ñöôøng oáng lôùp boïc 30mm, Þoáng 700mm</v>
          </cell>
          <cell r="D8211" t="str">
            <v>100m</v>
          </cell>
          <cell r="E8211">
            <v>1</v>
          </cell>
          <cell r="F8211">
            <v>8261880</v>
          </cell>
          <cell r="G8211">
            <v>1461480</v>
          </cell>
          <cell r="H8211" t="str">
            <v xml:space="preserve">                 -   </v>
          </cell>
        </row>
        <row r="8212">
          <cell r="B8212" t="str">
            <v>BC.13221</v>
          </cell>
          <cell r="C8212" t="str">
            <v>Baûo oân ñöôøng oáng lôùp boïc 30mm, Þoáng 800mm</v>
          </cell>
          <cell r="D8212" t="str">
            <v>100m</v>
          </cell>
          <cell r="E8212">
            <v>1</v>
          </cell>
          <cell r="F8212">
            <v>9353510</v>
          </cell>
          <cell r="G8212">
            <v>1540690</v>
          </cell>
          <cell r="H8212" t="str">
            <v xml:space="preserve">                 -   </v>
          </cell>
        </row>
        <row r="8213">
          <cell r="B8213" t="str">
            <v>BC.13222</v>
          </cell>
          <cell r="C8213" t="str">
            <v>Baûo oân ñöôøng oáng lôùp boïc 30mm, Þoáng 900mm</v>
          </cell>
          <cell r="D8213" t="str">
            <v>100m</v>
          </cell>
          <cell r="E8213">
            <v>1</v>
          </cell>
          <cell r="F8213">
            <v>10445100</v>
          </cell>
          <cell r="G8213">
            <v>1839560</v>
          </cell>
          <cell r="H8213" t="str">
            <v xml:space="preserve">                 -   </v>
          </cell>
        </row>
        <row r="8214">
          <cell r="B8214" t="str">
            <v>BC.13223</v>
          </cell>
          <cell r="C8214" t="str">
            <v>Baûo oân ñöôøng oáng lôùp boïc 30mm, Þoáng 1000mm</v>
          </cell>
          <cell r="D8214" t="str">
            <v>100m</v>
          </cell>
          <cell r="E8214">
            <v>1</v>
          </cell>
          <cell r="F8214">
            <v>11536600</v>
          </cell>
          <cell r="G8214">
            <v>1972040</v>
          </cell>
          <cell r="H8214" t="str">
            <v xml:space="preserve">                 -   </v>
          </cell>
        </row>
        <row r="8215">
          <cell r="B8215" t="str">
            <v>BC.13301</v>
          </cell>
          <cell r="C8215" t="str">
            <v>Baûo oân ñöôøng oáng lôùp boïc 50mm, Þoáng 15mm</v>
          </cell>
          <cell r="D8215" t="str">
            <v>100m</v>
          </cell>
          <cell r="E8215">
            <v>1</v>
          </cell>
          <cell r="F8215">
            <v>1324780</v>
          </cell>
          <cell r="G8215">
            <v>418870</v>
          </cell>
          <cell r="H8215" t="str">
            <v xml:space="preserve">                 -   </v>
          </cell>
        </row>
        <row r="8216">
          <cell r="B8216" t="str">
            <v>BC.13302</v>
          </cell>
          <cell r="C8216" t="str">
            <v>Baûo oân ñöôøng oáng lôùp boïc 50mm, Þoáng 20mm</v>
          </cell>
          <cell r="D8216" t="str">
            <v>100m</v>
          </cell>
          <cell r="E8216">
            <v>1</v>
          </cell>
          <cell r="F8216">
            <v>1396850</v>
          </cell>
          <cell r="G8216">
            <v>467878</v>
          </cell>
          <cell r="H8216" t="str">
            <v xml:space="preserve">                 -   </v>
          </cell>
        </row>
        <row r="8217">
          <cell r="B8217" t="str">
            <v>BC.13303</v>
          </cell>
          <cell r="C8217" t="str">
            <v>Baûo oân ñöôøng oáng lôùp boïc 50mm, Þoáng 25mm</v>
          </cell>
          <cell r="D8217" t="str">
            <v>100m</v>
          </cell>
          <cell r="E8217">
            <v>1</v>
          </cell>
          <cell r="F8217">
            <v>1464820</v>
          </cell>
          <cell r="G8217">
            <v>495942</v>
          </cell>
          <cell r="H8217" t="str">
            <v xml:space="preserve">                 -   </v>
          </cell>
        </row>
        <row r="8218">
          <cell r="B8218" t="str">
            <v>BC.13304</v>
          </cell>
          <cell r="C8218" t="str">
            <v>Baûo oân ñöôøng oáng lôùp boïc 50mm, Þoáng 32mm</v>
          </cell>
          <cell r="D8218" t="str">
            <v>100m</v>
          </cell>
          <cell r="E8218">
            <v>1</v>
          </cell>
          <cell r="F8218">
            <v>1561600</v>
          </cell>
          <cell r="G8218">
            <v>533640</v>
          </cell>
          <cell r="H8218" t="str">
            <v xml:space="preserve">                 -   </v>
          </cell>
        </row>
        <row r="8219">
          <cell r="B8219" t="str">
            <v>BC.13305</v>
          </cell>
          <cell r="C8219" t="str">
            <v>Baûo oân ñöôøng oáng lôùp boïc 50mm, Þoáng 40mm</v>
          </cell>
          <cell r="D8219" t="str">
            <v>100m</v>
          </cell>
          <cell r="E8219">
            <v>1</v>
          </cell>
          <cell r="F8219">
            <v>1676770</v>
          </cell>
          <cell r="G8219">
            <v>586418</v>
          </cell>
          <cell r="H8219" t="str">
            <v xml:space="preserve">                 -   </v>
          </cell>
        </row>
        <row r="8220">
          <cell r="B8220" t="str">
            <v>BC.13306</v>
          </cell>
          <cell r="C8220" t="str">
            <v>Baûo oân ñöôøng oáng lôùp boïc 50mm, Þoáng 50mm</v>
          </cell>
          <cell r="D8220" t="str">
            <v>100m</v>
          </cell>
          <cell r="E8220">
            <v>1</v>
          </cell>
          <cell r="F8220">
            <v>1812720</v>
          </cell>
          <cell r="G8220">
            <v>628305</v>
          </cell>
          <cell r="H8220" t="str">
            <v xml:space="preserve">                 -   </v>
          </cell>
        </row>
        <row r="8221">
          <cell r="B8221" t="str">
            <v>BC.13307</v>
          </cell>
          <cell r="C8221" t="str">
            <v>Baûo oân ñöôøng oáng lôùp boïc 50mm, Þoáng 69mm</v>
          </cell>
          <cell r="D8221" t="str">
            <v>100m</v>
          </cell>
          <cell r="E8221">
            <v>1</v>
          </cell>
          <cell r="F8221">
            <v>2092730</v>
          </cell>
          <cell r="G8221">
            <v>676475</v>
          </cell>
          <cell r="H8221" t="str">
            <v xml:space="preserve">                 -   </v>
          </cell>
        </row>
        <row r="8222">
          <cell r="B8222" t="str">
            <v>BC.13308</v>
          </cell>
          <cell r="C8222" t="str">
            <v>Baûo oân ñöôøng oáng lôùp boïc 50mm, Þoáng 80mm</v>
          </cell>
          <cell r="D8222" t="str">
            <v>100m</v>
          </cell>
          <cell r="E8222">
            <v>1</v>
          </cell>
          <cell r="F8222">
            <v>2232690</v>
          </cell>
          <cell r="G8222">
            <v>730509</v>
          </cell>
          <cell r="H8222" t="str">
            <v xml:space="preserve">                 -   </v>
          </cell>
        </row>
        <row r="8223">
          <cell r="B8223" t="str">
            <v>BC.13309</v>
          </cell>
          <cell r="C8223" t="str">
            <v>Baûo oân ñöôøng oáng lôùp boïc 50mm, Þoáng 100mm</v>
          </cell>
          <cell r="D8223" t="str">
            <v>100m</v>
          </cell>
          <cell r="E8223">
            <v>1</v>
          </cell>
          <cell r="F8223">
            <v>2512690</v>
          </cell>
          <cell r="G8223">
            <v>788313</v>
          </cell>
          <cell r="H8223" t="str">
            <v xml:space="preserve">                 -   </v>
          </cell>
        </row>
        <row r="8224">
          <cell r="B8224" t="str">
            <v>BC.13310</v>
          </cell>
          <cell r="C8224" t="str">
            <v>Baûo oân ñöôøng oáng lôùp boïc 50mm, Þoáng 125mm</v>
          </cell>
          <cell r="D8224" t="str">
            <v>100m</v>
          </cell>
          <cell r="E8224">
            <v>1</v>
          </cell>
          <cell r="F8224">
            <v>2860670</v>
          </cell>
          <cell r="G8224">
            <v>853657</v>
          </cell>
          <cell r="H8224" t="str">
            <v xml:space="preserve">                 -   </v>
          </cell>
        </row>
        <row r="8225">
          <cell r="B8225" t="str">
            <v>BC.13311</v>
          </cell>
          <cell r="C8225" t="str">
            <v>Baûo oân ñöôøng oáng lôùp boïc 50mm, Þoáng 150mm</v>
          </cell>
          <cell r="D8225" t="str">
            <v>100m</v>
          </cell>
          <cell r="E8225">
            <v>1</v>
          </cell>
          <cell r="F8225">
            <v>3208660</v>
          </cell>
          <cell r="G8225">
            <v>872506</v>
          </cell>
          <cell r="H8225" t="str">
            <v xml:space="preserve">                 -   </v>
          </cell>
        </row>
        <row r="8226">
          <cell r="B8226" t="str">
            <v>BC.13312</v>
          </cell>
          <cell r="C8226" t="str">
            <v>Baûo oân ñöôøng oáng lôùp boïc 50mm, Þoáng 200mm</v>
          </cell>
          <cell r="D8226" t="str">
            <v>100m</v>
          </cell>
          <cell r="E8226">
            <v>1</v>
          </cell>
          <cell r="F8226">
            <v>3904540</v>
          </cell>
          <cell r="G8226">
            <v>925703</v>
          </cell>
          <cell r="H8226" t="str">
            <v xml:space="preserve">                 -   </v>
          </cell>
        </row>
        <row r="8227">
          <cell r="B8227" t="str">
            <v>BC.13313</v>
          </cell>
          <cell r="C8227" t="str">
            <v>Baûo oân ñöôøng oáng lôùp boïc 50mm, Þoáng 250mm</v>
          </cell>
          <cell r="D8227" t="str">
            <v>100m</v>
          </cell>
          <cell r="E8227">
            <v>1</v>
          </cell>
          <cell r="F8227">
            <v>4600500</v>
          </cell>
          <cell r="G8227">
            <v>968846</v>
          </cell>
          <cell r="H8227" t="str">
            <v xml:space="preserve">                 -   </v>
          </cell>
        </row>
        <row r="8228">
          <cell r="B8228" t="str">
            <v>BC.13314</v>
          </cell>
          <cell r="C8228" t="str">
            <v>Baûo oân ñöôøng oáng lôùp boïc 50mm, Þoáng 300mm</v>
          </cell>
          <cell r="D8228" t="str">
            <v>100m</v>
          </cell>
          <cell r="E8228">
            <v>1</v>
          </cell>
          <cell r="F8228">
            <v>5296470</v>
          </cell>
          <cell r="G8228">
            <v>997329</v>
          </cell>
          <cell r="H8228" t="str">
            <v xml:space="preserve">                 -   </v>
          </cell>
        </row>
        <row r="8229">
          <cell r="B8229" t="str">
            <v>BC.13315</v>
          </cell>
          <cell r="C8229" t="str">
            <v>Baûo oân ñöôøng oáng lôùp boïc 50mm, Þoáng 350mm</v>
          </cell>
          <cell r="D8229" t="str">
            <v>100m</v>
          </cell>
          <cell r="E8229">
            <v>1</v>
          </cell>
          <cell r="F8229">
            <v>5996350</v>
          </cell>
          <cell r="G8229">
            <v>1034610</v>
          </cell>
          <cell r="H8229" t="str">
            <v xml:space="preserve">                 -   </v>
          </cell>
        </row>
        <row r="8230">
          <cell r="B8230" t="str">
            <v>BC.13316</v>
          </cell>
          <cell r="C8230" t="str">
            <v>Baûo oân ñöôøng oáng lôùp boïc 50mm, Þoáng 400mm</v>
          </cell>
          <cell r="D8230" t="str">
            <v>100m</v>
          </cell>
          <cell r="E8230">
            <v>1</v>
          </cell>
          <cell r="F8230">
            <v>6692320</v>
          </cell>
          <cell r="G8230">
            <v>1098280</v>
          </cell>
          <cell r="H8230" t="str">
            <v xml:space="preserve">                 -   </v>
          </cell>
        </row>
        <row r="8231">
          <cell r="B8231" t="str">
            <v>BC.13317</v>
          </cell>
          <cell r="C8231" t="str">
            <v>Baûo oân ñöôøng oáng lôùp boïc 50mm, Þoáng 450mm</v>
          </cell>
          <cell r="D8231" t="str">
            <v>100m</v>
          </cell>
          <cell r="E8231">
            <v>1</v>
          </cell>
          <cell r="F8231">
            <v>7388200</v>
          </cell>
          <cell r="G8231">
            <v>1206350</v>
          </cell>
          <cell r="H8231" t="str">
            <v xml:space="preserve">                 -   </v>
          </cell>
        </row>
        <row r="8232">
          <cell r="B8232" t="str">
            <v>BC.13318</v>
          </cell>
          <cell r="C8232" t="str">
            <v>Baûo oân ñöôøng oáng lôùp boïc 50mm, Þoáng 500mm</v>
          </cell>
          <cell r="D8232" t="str">
            <v>100m</v>
          </cell>
          <cell r="E8232">
            <v>1</v>
          </cell>
          <cell r="F8232">
            <v>8084160</v>
          </cell>
          <cell r="G8232">
            <v>1256610</v>
          </cell>
          <cell r="H8232" t="str">
            <v xml:space="preserve">                 -   </v>
          </cell>
        </row>
        <row r="8233">
          <cell r="B8233" t="str">
            <v>BC.13319</v>
          </cell>
          <cell r="C8233" t="str">
            <v>Baûo oân ñöôøng oáng lôùp boïc 50mm, Þoáng 600mm</v>
          </cell>
          <cell r="D8233" t="str">
            <v>100m</v>
          </cell>
          <cell r="E8233">
            <v>1</v>
          </cell>
          <cell r="F8233">
            <v>9480010</v>
          </cell>
          <cell r="G8233">
            <v>1594700</v>
          </cell>
          <cell r="H8233" t="str">
            <v xml:space="preserve">                 -   </v>
          </cell>
        </row>
        <row r="8234">
          <cell r="B8234" t="str">
            <v>BC.13320</v>
          </cell>
          <cell r="C8234" t="str">
            <v>Baûo oân ñöôøng oáng lôùp boïc 50mm, Þoáng 700mm</v>
          </cell>
          <cell r="D8234" t="str">
            <v>100m</v>
          </cell>
          <cell r="E8234">
            <v>1</v>
          </cell>
          <cell r="F8234">
            <v>10871900</v>
          </cell>
          <cell r="G8234">
            <v>1731540</v>
          </cell>
          <cell r="H8234" t="str">
            <v xml:space="preserve">                 -   </v>
          </cell>
        </row>
        <row r="8235">
          <cell r="B8235" t="str">
            <v>BC.13321</v>
          </cell>
          <cell r="C8235" t="str">
            <v>Baûo oân ñöôøng oáng lôùp boïc 50mm, Þoáng 800mm</v>
          </cell>
          <cell r="D8235" t="str">
            <v>100m</v>
          </cell>
          <cell r="E8235">
            <v>1</v>
          </cell>
          <cell r="F8235">
            <v>12263800</v>
          </cell>
          <cell r="G8235">
            <v>1797700</v>
          </cell>
          <cell r="H8235" t="str">
            <v xml:space="preserve">                 -   </v>
          </cell>
        </row>
        <row r="8236">
          <cell r="B8236" t="str">
            <v>BC.13322</v>
          </cell>
          <cell r="C8236" t="str">
            <v>Baûo oân ñöôøng oáng lôùp boïc 50mm, Þoáng 900mm</v>
          </cell>
          <cell r="D8236" t="str">
            <v>100m</v>
          </cell>
          <cell r="E8236">
            <v>1</v>
          </cell>
          <cell r="F8236">
            <v>13659600</v>
          </cell>
          <cell r="G8236">
            <v>2146080</v>
          </cell>
          <cell r="H8236" t="str">
            <v xml:space="preserve">                 -   </v>
          </cell>
        </row>
        <row r="8237">
          <cell r="B8237" t="str">
            <v>BC.13323</v>
          </cell>
          <cell r="C8237" t="str">
            <v>Baûo oân ñöôøng oáng lôùp boïc 50mm, Þoáng 1000mm</v>
          </cell>
          <cell r="D8237" t="str">
            <v>100m</v>
          </cell>
          <cell r="E8237">
            <v>1</v>
          </cell>
          <cell r="F8237">
            <v>15051500</v>
          </cell>
          <cell r="G8237">
            <v>2472400</v>
          </cell>
          <cell r="H8237" t="str">
            <v xml:space="preserve">                 -   </v>
          </cell>
        </row>
        <row r="8238">
          <cell r="B8238" t="str">
            <v>BC.13401</v>
          </cell>
          <cell r="C8238" t="str">
            <v>Baûo oân ñöôøng oáng lôùp boïc 100mm, Þoáng 15mm</v>
          </cell>
          <cell r="D8238" t="str">
            <v>100m</v>
          </cell>
          <cell r="E8238">
            <v>1</v>
          </cell>
          <cell r="F8238">
            <v>3209200</v>
          </cell>
          <cell r="G8238">
            <v>506833</v>
          </cell>
          <cell r="H8238" t="str">
            <v xml:space="preserve">                 -   </v>
          </cell>
        </row>
        <row r="8239">
          <cell r="B8239" t="str">
            <v>BC.13402</v>
          </cell>
          <cell r="C8239" t="str">
            <v>Baûo oân ñöôøng oáng lôùp boïc 100mm, Þoáng 20mm</v>
          </cell>
          <cell r="D8239" t="str">
            <v>100m</v>
          </cell>
          <cell r="E8239">
            <v>1</v>
          </cell>
          <cell r="F8239">
            <v>3317220</v>
          </cell>
          <cell r="G8239">
            <v>569663</v>
          </cell>
          <cell r="H8239" t="str">
            <v xml:space="preserve">                 -   </v>
          </cell>
        </row>
        <row r="8240">
          <cell r="B8240" t="str">
            <v>BC.13403</v>
          </cell>
          <cell r="C8240" t="str">
            <v>Baûo oân ñöôøng oáng lôùp boïc 100mm, Þoáng 25mm</v>
          </cell>
          <cell r="D8240" t="str">
            <v>100m</v>
          </cell>
          <cell r="E8240">
            <v>1</v>
          </cell>
          <cell r="F8240">
            <v>3425240</v>
          </cell>
          <cell r="G8240">
            <v>603173</v>
          </cell>
          <cell r="H8240" t="str">
            <v xml:space="preserve">                 -   </v>
          </cell>
        </row>
        <row r="8241">
          <cell r="B8241" t="str">
            <v>BC.13404</v>
          </cell>
          <cell r="C8241" t="str">
            <v>Baûo oân ñöôøng oáng lôùp boïc 100mm, Þoáng 32mm</v>
          </cell>
          <cell r="D8241" t="str">
            <v>100m</v>
          </cell>
          <cell r="E8241">
            <v>1</v>
          </cell>
          <cell r="F8241">
            <v>3574150</v>
          </cell>
          <cell r="G8241">
            <v>647992</v>
          </cell>
          <cell r="H8241" t="str">
            <v xml:space="preserve">                 -   </v>
          </cell>
        </row>
        <row r="8242">
          <cell r="B8242" t="str">
            <v>BC.13405</v>
          </cell>
          <cell r="C8242" t="str">
            <v>Baûo oân ñöôøng oáng lôùp boïc 100mm, Þoáng 40mm</v>
          </cell>
          <cell r="D8242" t="str">
            <v>100m</v>
          </cell>
          <cell r="E8242">
            <v>1</v>
          </cell>
          <cell r="F8242">
            <v>3749290</v>
          </cell>
          <cell r="G8242">
            <v>712079</v>
          </cell>
          <cell r="H8242" t="str">
            <v xml:space="preserve">                 -   </v>
          </cell>
        </row>
        <row r="8243">
          <cell r="B8243" t="str">
            <v>BC.13406</v>
          </cell>
          <cell r="C8243" t="str">
            <v>Baûo oân ñöôøng oáng lôùp boïc 100mm, Þoáng 50mm</v>
          </cell>
          <cell r="D8243" t="str">
            <v>100m</v>
          </cell>
          <cell r="E8243">
            <v>1</v>
          </cell>
          <cell r="F8243">
            <v>3961410</v>
          </cell>
          <cell r="G8243">
            <v>753966</v>
          </cell>
          <cell r="H8243" t="str">
            <v xml:space="preserve">                 -   </v>
          </cell>
        </row>
        <row r="8244">
          <cell r="B8244" t="str">
            <v>BC.13407</v>
          </cell>
          <cell r="C8244" t="str">
            <v>Baûo oân ñöôøng oáng lôùp boïc 100mm, Þoáng 69mm</v>
          </cell>
          <cell r="D8244" t="str">
            <v>100m</v>
          </cell>
          <cell r="E8244">
            <v>1</v>
          </cell>
          <cell r="F8244">
            <v>4393480</v>
          </cell>
          <cell r="G8244">
            <v>839834</v>
          </cell>
          <cell r="H8244" t="str">
            <v xml:space="preserve">                 -   </v>
          </cell>
        </row>
        <row r="8245">
          <cell r="B8245" t="str">
            <v>BC.13408</v>
          </cell>
          <cell r="C8245" t="str">
            <v>Baûo oân ñöôøng oáng lôùp boïc 100mm, Þoáng 80mm</v>
          </cell>
          <cell r="D8245" t="str">
            <v>100m</v>
          </cell>
          <cell r="E8245">
            <v>1</v>
          </cell>
          <cell r="F8245">
            <v>4605600</v>
          </cell>
          <cell r="G8245">
            <v>887167</v>
          </cell>
          <cell r="H8245" t="str">
            <v xml:space="preserve">                 -   </v>
          </cell>
        </row>
        <row r="8246">
          <cell r="B8246" t="str">
            <v>BC.13409</v>
          </cell>
          <cell r="C8246" t="str">
            <v>Baûo oân ñöôøng oáng lôùp boïc 100mm, Þoáng 100mm</v>
          </cell>
          <cell r="D8246" t="str">
            <v>100m</v>
          </cell>
          <cell r="E8246">
            <v>1</v>
          </cell>
          <cell r="F8246">
            <v>5037670</v>
          </cell>
          <cell r="G8246">
            <v>957118</v>
          </cell>
          <cell r="H8246" t="str">
            <v xml:space="preserve">                 -   </v>
          </cell>
        </row>
        <row r="8247">
          <cell r="B8247" t="str">
            <v>BC.13410</v>
          </cell>
          <cell r="C8247" t="str">
            <v>Baûo oân ñöôøng oáng lôùp boïc 100mm, Þoáng 125mm</v>
          </cell>
          <cell r="D8247" t="str">
            <v>100m</v>
          </cell>
          <cell r="E8247">
            <v>1</v>
          </cell>
          <cell r="F8247">
            <v>5573840</v>
          </cell>
          <cell r="G8247">
            <v>1036700</v>
          </cell>
          <cell r="H8247" t="str">
            <v xml:space="preserve">                 -   </v>
          </cell>
        </row>
        <row r="8248">
          <cell r="B8248" t="str">
            <v>BC.13411</v>
          </cell>
          <cell r="C8248" t="str">
            <v>Baûo oân ñöôøng oáng lôùp boïc 100mm, Þoáng 150mm</v>
          </cell>
          <cell r="D8248" t="str">
            <v>100m</v>
          </cell>
          <cell r="E8248">
            <v>1</v>
          </cell>
          <cell r="F8248">
            <v>6110010</v>
          </cell>
          <cell r="G8248">
            <v>1059320</v>
          </cell>
          <cell r="H8248" t="str">
            <v xml:space="preserve">                 -   </v>
          </cell>
        </row>
        <row r="8249">
          <cell r="B8249" t="str">
            <v>BC.13412</v>
          </cell>
          <cell r="C8249" t="str">
            <v>Baûo oân ñöôøng oáng lôùp boïc 100mm, Þoáng 200mm</v>
          </cell>
          <cell r="D8249" t="str">
            <v>100m</v>
          </cell>
          <cell r="E8249">
            <v>1</v>
          </cell>
          <cell r="F8249">
            <v>7182350</v>
          </cell>
          <cell r="G8249">
            <v>1121730</v>
          </cell>
          <cell r="H8249" t="str">
            <v xml:space="preserve">                 -   </v>
          </cell>
        </row>
        <row r="8250">
          <cell r="B8250" t="str">
            <v>BC.13413</v>
          </cell>
          <cell r="C8250" t="str">
            <v>Baûo oân ñöôøng oáng lôùp boïc 100mm, Þoáng 250mm</v>
          </cell>
          <cell r="D8250" t="str">
            <v>100m</v>
          </cell>
          <cell r="E8250">
            <v>1</v>
          </cell>
          <cell r="F8250">
            <v>8258610</v>
          </cell>
          <cell r="G8250">
            <v>1176190</v>
          </cell>
          <cell r="H8250" t="str">
            <v xml:space="preserve">                 -   </v>
          </cell>
        </row>
        <row r="8251">
          <cell r="B8251" t="str">
            <v>BC.13414</v>
          </cell>
          <cell r="C8251" t="str">
            <v>Baûo oân ñöôøng oáng lôùp boïc 100mm, Þoáng 300mm</v>
          </cell>
          <cell r="D8251" t="str">
            <v>100m</v>
          </cell>
          <cell r="E8251">
            <v>1</v>
          </cell>
          <cell r="F8251">
            <v>9330950</v>
          </cell>
          <cell r="G8251">
            <v>1214720</v>
          </cell>
          <cell r="H8251" t="str">
            <v xml:space="preserve">                 -   </v>
          </cell>
        </row>
        <row r="8252">
          <cell r="B8252" t="str">
            <v>BC.13415</v>
          </cell>
          <cell r="C8252" t="str">
            <v>Baûo oân ñöôøng oáng lôùp boïc 100mm, Þoáng 350mm</v>
          </cell>
          <cell r="D8252" t="str">
            <v>100m</v>
          </cell>
          <cell r="E8252">
            <v>1</v>
          </cell>
          <cell r="F8252">
            <v>10407200</v>
          </cell>
          <cell r="G8252">
            <v>1256610</v>
          </cell>
          <cell r="H8252" t="str">
            <v xml:space="preserve">                 -   </v>
          </cell>
        </row>
        <row r="8253">
          <cell r="B8253" t="str">
            <v>BC.13416</v>
          </cell>
          <cell r="C8253" t="str">
            <v>Baûo oân ñöôøng oáng lôùp boïc 100mm, Þoáng 400mm</v>
          </cell>
          <cell r="D8253" t="str">
            <v>100m</v>
          </cell>
          <cell r="E8253">
            <v>1</v>
          </cell>
          <cell r="F8253">
            <v>11479600</v>
          </cell>
          <cell r="G8253">
            <v>1333260</v>
          </cell>
          <cell r="H8253" t="str">
            <v xml:space="preserve">                 -   </v>
          </cell>
        </row>
        <row r="8254">
          <cell r="B8254" t="str">
            <v>BC.13417</v>
          </cell>
          <cell r="C8254" t="str">
            <v>Baûo oân ñöôøng oáng lôùp boïc 100mm, Þoáng 450mm</v>
          </cell>
          <cell r="D8254" t="str">
            <v>100m</v>
          </cell>
          <cell r="E8254">
            <v>1</v>
          </cell>
          <cell r="F8254">
            <v>12551900</v>
          </cell>
          <cell r="G8254">
            <v>1463530</v>
          </cell>
          <cell r="H8254" t="str">
            <v xml:space="preserve">                 -   </v>
          </cell>
        </row>
        <row r="8255">
          <cell r="B8255" t="str">
            <v>BC.13418</v>
          </cell>
          <cell r="C8255" t="str">
            <v>Baûo oân ñöôøng oáng lôùp boïc 100mm, Þoáng 500mm</v>
          </cell>
          <cell r="D8255" t="str">
            <v>100m</v>
          </cell>
          <cell r="E8255">
            <v>1</v>
          </cell>
          <cell r="F8255">
            <v>13628200</v>
          </cell>
          <cell r="G8255">
            <v>1525110</v>
          </cell>
          <cell r="H8255" t="str">
            <v xml:space="preserve">                 -   </v>
          </cell>
        </row>
        <row r="8256">
          <cell r="B8256" t="str">
            <v>BC.13419</v>
          </cell>
          <cell r="C8256" t="str">
            <v>Baûo oân ñöôøng oáng lôùp boïc 100mm, Þoáng 600mm</v>
          </cell>
          <cell r="D8256" t="str">
            <v>100m</v>
          </cell>
          <cell r="E8256">
            <v>1</v>
          </cell>
          <cell r="F8256">
            <v>15776800</v>
          </cell>
          <cell r="G8256">
            <v>1936330</v>
          </cell>
          <cell r="H8256" t="str">
            <v xml:space="preserve">                 -   </v>
          </cell>
        </row>
        <row r="8257">
          <cell r="B8257" t="str">
            <v>BC.13420</v>
          </cell>
          <cell r="C8257" t="str">
            <v>Baûo oân ñöôøng oáng lôùp boïc 100mm, Þoáng 700mm</v>
          </cell>
          <cell r="D8257" t="str">
            <v>100m</v>
          </cell>
          <cell r="E8257">
            <v>1</v>
          </cell>
          <cell r="F8257">
            <v>17912600</v>
          </cell>
          <cell r="G8257">
            <v>2102420</v>
          </cell>
          <cell r="H8257" t="str">
            <v xml:space="preserve">                 -   </v>
          </cell>
        </row>
        <row r="8258">
          <cell r="B8258" t="str">
            <v>BC.13421</v>
          </cell>
          <cell r="C8258" t="str">
            <v>Baûo oân ñöôøng oáng lôùp boïc 100mm, Þoáng 800mm</v>
          </cell>
          <cell r="D8258" t="str">
            <v>100m</v>
          </cell>
          <cell r="E8258">
            <v>1</v>
          </cell>
          <cell r="F8258">
            <v>20070000</v>
          </cell>
          <cell r="G8258">
            <v>2182540</v>
          </cell>
          <cell r="H8258" t="str">
            <v xml:space="preserve">                 -   </v>
          </cell>
        </row>
        <row r="8259">
          <cell r="B8259" t="str">
            <v>BC.13422</v>
          </cell>
          <cell r="C8259" t="str">
            <v>Baûo oân ñöôøng oáng lôùp boïc 100mm, Þoáng 900mm</v>
          </cell>
          <cell r="D8259" t="str">
            <v>100m</v>
          </cell>
          <cell r="E8259">
            <v>1</v>
          </cell>
          <cell r="F8259">
            <v>22218600</v>
          </cell>
          <cell r="G8259">
            <v>2603380</v>
          </cell>
          <cell r="H8259" t="str">
            <v xml:space="preserve">                 -   </v>
          </cell>
        </row>
        <row r="8260">
          <cell r="B8260" t="str">
            <v>BC.13423</v>
          </cell>
          <cell r="C8260" t="str">
            <v>Baûo oân ñöôøng oáng lôùp boïc 100mm, Þoáng 1000mm</v>
          </cell>
          <cell r="D8260" t="str">
            <v>100m</v>
          </cell>
          <cell r="E8260">
            <v>1</v>
          </cell>
          <cell r="F8260">
            <v>24367300</v>
          </cell>
          <cell r="G8260">
            <v>3002170</v>
          </cell>
          <cell r="H8260" t="str">
            <v xml:space="preserve">                 -   </v>
          </cell>
        </row>
        <row r="8261">
          <cell r="B8261" t="str">
            <v>BC.14101</v>
          </cell>
          <cell r="C8261" t="str">
            <v>Baûo oân oáng ñoàng baèng oáng caùch nhieät xoáp, Þoáng 6,4mm</v>
          </cell>
          <cell r="D8261" t="str">
            <v>100m</v>
          </cell>
          <cell r="E8261">
            <v>1</v>
          </cell>
          <cell r="F8261">
            <v>432193</v>
          </cell>
          <cell r="G8261">
            <v>190586</v>
          </cell>
          <cell r="H8261" t="str">
            <v xml:space="preserve">                 -   </v>
          </cell>
        </row>
        <row r="8262">
          <cell r="B8262" t="str">
            <v>BC.14102</v>
          </cell>
          <cell r="C8262" t="str">
            <v>Baûo oân oáng ñoàng baèng oáng caùch nhieät xoáp, Þoáng 9,5mm</v>
          </cell>
          <cell r="D8262" t="str">
            <v>100m</v>
          </cell>
          <cell r="E8262">
            <v>1</v>
          </cell>
          <cell r="F8262">
            <v>571607</v>
          </cell>
          <cell r="G8262">
            <v>199801</v>
          </cell>
          <cell r="H8262" t="str">
            <v xml:space="preserve">                 -   </v>
          </cell>
        </row>
        <row r="8263">
          <cell r="B8263" t="str">
            <v>BC.14103</v>
          </cell>
          <cell r="C8263" t="str">
            <v>Baûo oân oáng ñoàng baèng oáng caùch nhieät xoáp, Þoáng 12,7mm</v>
          </cell>
          <cell r="D8263" t="str">
            <v>100m</v>
          </cell>
          <cell r="E8263">
            <v>1</v>
          </cell>
          <cell r="F8263">
            <v>762576</v>
          </cell>
          <cell r="G8263">
            <v>210273</v>
          </cell>
          <cell r="H8263" t="str">
            <v xml:space="preserve">                 -   </v>
          </cell>
        </row>
        <row r="8264">
          <cell r="B8264" t="str">
            <v>BC.14104</v>
          </cell>
          <cell r="C8264" t="str">
            <v>Baûo oân oáng ñoàng baèng oáng caùch nhieät xoáp, Þoáng 15,9mm</v>
          </cell>
          <cell r="D8264" t="str">
            <v>100m</v>
          </cell>
          <cell r="E8264">
            <v>1</v>
          </cell>
          <cell r="F8264">
            <v>953545</v>
          </cell>
          <cell r="G8264">
            <v>223677</v>
          </cell>
          <cell r="H8264" t="str">
            <v xml:space="preserve">                 -   </v>
          </cell>
        </row>
        <row r="8265">
          <cell r="B8265" t="str">
            <v>BC.14105</v>
          </cell>
          <cell r="C8265" t="str">
            <v>Baûo oân oáng ñoàng baèng oáng caùch nhieät xoáp, Þoáng 19,1mm</v>
          </cell>
          <cell r="D8265" t="str">
            <v>100m</v>
          </cell>
          <cell r="E8265">
            <v>1</v>
          </cell>
          <cell r="F8265">
            <v>1194770</v>
          </cell>
          <cell r="G8265">
            <v>232054</v>
          </cell>
          <cell r="H8265" t="str">
            <v xml:space="preserve">                 -   </v>
          </cell>
        </row>
        <row r="8266">
          <cell r="B8266" t="str">
            <v>BC.14106</v>
          </cell>
          <cell r="C8266" t="str">
            <v>Baûo oân oáng ñoàng baèng oáng caùch nhieät xoáp, Þoáng 22,2mm</v>
          </cell>
          <cell r="D8266" t="str">
            <v>100m</v>
          </cell>
          <cell r="E8266">
            <v>1</v>
          </cell>
          <cell r="F8266">
            <v>1334180</v>
          </cell>
          <cell r="G8266">
            <v>244620</v>
          </cell>
          <cell r="H8266" t="str">
            <v xml:space="preserve">                 -   </v>
          </cell>
        </row>
        <row r="8267">
          <cell r="B8267" t="str">
            <v>BC.14107</v>
          </cell>
          <cell r="C8267" t="str">
            <v>Baûo oân oáng ñoàng baèng oáng caùch nhieät xoáp, Þoáng 25,4mm</v>
          </cell>
          <cell r="D8267" t="str">
            <v>100m</v>
          </cell>
          <cell r="E8267">
            <v>1</v>
          </cell>
          <cell r="F8267">
            <v>1525150</v>
          </cell>
          <cell r="G8267">
            <v>263469</v>
          </cell>
          <cell r="H8267" t="str">
            <v xml:space="preserve">                 -   </v>
          </cell>
        </row>
        <row r="8268">
          <cell r="B8268" t="str">
            <v>BC.14108</v>
          </cell>
          <cell r="C8268" t="str">
            <v>Baûo oân oáng ñoàng baèng oáng caùch nhieät xoáp, Þoáng 28,6mm</v>
          </cell>
          <cell r="D8268" t="str">
            <v>100m</v>
          </cell>
          <cell r="E8268">
            <v>1</v>
          </cell>
          <cell r="F8268">
            <v>1766380</v>
          </cell>
          <cell r="G8268">
            <v>268077</v>
          </cell>
          <cell r="H8268" t="str">
            <v xml:space="preserve">                 -   </v>
          </cell>
        </row>
        <row r="8269">
          <cell r="B8269" t="str">
            <v>BC.14109</v>
          </cell>
          <cell r="C8269" t="str">
            <v>Baûo oân oáng ñoàng baèng oáng caùch nhieät xoáp, Þoáng 31,8mm</v>
          </cell>
          <cell r="D8269" t="str">
            <v>100m</v>
          </cell>
          <cell r="E8269">
            <v>1</v>
          </cell>
          <cell r="F8269">
            <v>2007600</v>
          </cell>
          <cell r="G8269">
            <v>273941</v>
          </cell>
          <cell r="H8269" t="str">
            <v xml:space="preserve">                 -   </v>
          </cell>
        </row>
        <row r="8270">
          <cell r="B8270" t="str">
            <v>BC.14110</v>
          </cell>
          <cell r="C8270" t="str">
            <v>Baûo oân oáng ñoàng baèng oáng caùch nhieät xoáp, Þoáng 34,9mm</v>
          </cell>
          <cell r="D8270" t="str">
            <v>100m</v>
          </cell>
          <cell r="E8270">
            <v>1</v>
          </cell>
          <cell r="F8270">
            <v>2247530</v>
          </cell>
          <cell r="G8270">
            <v>276873</v>
          </cell>
          <cell r="H8270" t="str">
            <v xml:space="preserve">                 -   </v>
          </cell>
        </row>
        <row r="8271">
          <cell r="B8271" t="str">
            <v>BC.14111</v>
          </cell>
          <cell r="C8271" t="str">
            <v>Baûo oân oáng ñoàng baèng oáng caùch nhieät xoáp, Þoáng 38,1mm</v>
          </cell>
          <cell r="D8271" t="str">
            <v>100m</v>
          </cell>
          <cell r="E8271">
            <v>1</v>
          </cell>
          <cell r="F8271">
            <v>2488750</v>
          </cell>
          <cell r="G8271">
            <v>286926</v>
          </cell>
          <cell r="H8271" t="str">
            <v xml:space="preserve">                 -   </v>
          </cell>
        </row>
        <row r="8272">
          <cell r="B8272" t="str">
            <v>BC.14112</v>
          </cell>
          <cell r="C8272" t="str">
            <v>Baûo oân oáng ñoàng baèng oáng caùch nhieät xoáp, Þoáng 41,3mm</v>
          </cell>
          <cell r="D8272" t="str">
            <v>100m</v>
          </cell>
          <cell r="E8272">
            <v>1</v>
          </cell>
          <cell r="F8272">
            <v>2729970</v>
          </cell>
          <cell r="G8272">
            <v>291534</v>
          </cell>
          <cell r="H8272" t="str">
            <v xml:space="preserve">                 -   </v>
          </cell>
        </row>
        <row r="8273">
          <cell r="B8273" t="str">
            <v>BC.14113</v>
          </cell>
          <cell r="C8273" t="str">
            <v>Baûo oân oáng ñoàng baèng oáng caùch nhieät xoáp, Þoáng 54mm</v>
          </cell>
          <cell r="D8273" t="str">
            <v>100m</v>
          </cell>
          <cell r="E8273">
            <v>1</v>
          </cell>
          <cell r="F8273">
            <v>3492550</v>
          </cell>
          <cell r="G8273">
            <v>320017</v>
          </cell>
          <cell r="H8273" t="str">
            <v xml:space="preserve">                 -   </v>
          </cell>
        </row>
        <row r="8274">
          <cell r="B8274" t="str">
            <v>BC.14114</v>
          </cell>
          <cell r="C8274" t="str">
            <v>Baûo oân oáng ñoàng baèng oáng caùch nhieät xoáp, Þoáng 66,7mm</v>
          </cell>
          <cell r="D8274" t="str">
            <v>100m</v>
          </cell>
          <cell r="E8274">
            <v>1</v>
          </cell>
          <cell r="F8274">
            <v>4054210</v>
          </cell>
          <cell r="G8274">
            <v>343473</v>
          </cell>
          <cell r="H8274" t="str">
            <v xml:space="preserve">                 -   </v>
          </cell>
        </row>
        <row r="8276">
          <cell r="B8276" t="str">
            <v>BD.11101</v>
          </cell>
          <cell r="C8276" t="str">
            <v>Laép ñaët vaø thaùo dôõ maùy vaø thieát bò khoan gieáng, loaïi khoan ñaäp caùp 40kW</v>
          </cell>
          <cell r="D8276" t="str">
            <v>1 laàn laép ñaët + thaùo dôõ</v>
          </cell>
          <cell r="E8276">
            <v>1</v>
          </cell>
          <cell r="F8276">
            <v>5101000</v>
          </cell>
          <cell r="G8276">
            <v>2925650</v>
          </cell>
          <cell r="H8276">
            <v>1531300</v>
          </cell>
        </row>
        <row r="8277">
          <cell r="B8277" t="str">
            <v>BD.11102</v>
          </cell>
          <cell r="C8277" t="str">
            <v>Laép ñaët vaø thaùo dôõ maùy vaø thieát bò khoan gieáng, loaïi khoan xoay töï haønh 54CV, 300CV</v>
          </cell>
          <cell r="D8277" t="str">
            <v>1 laàn laép ñaët + thaùo dôõ</v>
          </cell>
          <cell r="E8277">
            <v>1</v>
          </cell>
          <cell r="F8277">
            <v>5101000</v>
          </cell>
          <cell r="G8277">
            <v>2475550</v>
          </cell>
          <cell r="H8277">
            <v>1285480</v>
          </cell>
        </row>
        <row r="8278">
          <cell r="B8278" t="str">
            <v>BD.12101</v>
          </cell>
          <cell r="C8278" t="str">
            <v>Khoan gieáng baèng maùy khaon ñaäp caùp, ñoä saâu khoan &lt;=50m Þloã khoan töø 300mm ñeán &lt; 400mm, caáp ñaát ñaù I, II</v>
          </cell>
          <cell r="D8278" t="str">
            <v>1m khoan</v>
          </cell>
          <cell r="E8278">
            <v>1</v>
          </cell>
          <cell r="F8278">
            <v>36779</v>
          </cell>
          <cell r="G8278">
            <v>70666</v>
          </cell>
          <cell r="H8278">
            <v>93317</v>
          </cell>
        </row>
        <row r="8279">
          <cell r="B8279" t="str">
            <v>BD.12102</v>
          </cell>
          <cell r="C8279" t="str">
            <v>Khoan gieáng baèng maùy khoan ñaäp caùp, ñoä saâu khoan &lt;= 50m Þloã khoan töø 300 ñeán &lt; 400mm, caáp ñaát ñaù III</v>
          </cell>
          <cell r="D8279" t="str">
            <v>1m khoan</v>
          </cell>
          <cell r="E8279">
            <v>1</v>
          </cell>
          <cell r="F8279">
            <v>46968</v>
          </cell>
          <cell r="G8279">
            <v>85519</v>
          </cell>
          <cell r="H8279">
            <v>130802</v>
          </cell>
        </row>
        <row r="8280">
          <cell r="B8280" t="str">
            <v>BD.12103</v>
          </cell>
          <cell r="C8280" t="str">
            <v>Khoan gieáng baèng maùy khoan ñaäp caùp, ñoä saâu khoan &lt;= 50m Þloã khoan töø 300 ñeán &lt; 400mm, caáp ñaát ñaù IV</v>
          </cell>
          <cell r="D8280" t="str">
            <v>1m khoan</v>
          </cell>
          <cell r="E8280">
            <v>1</v>
          </cell>
          <cell r="F8280">
            <v>65383</v>
          </cell>
          <cell r="G8280">
            <v>125128</v>
          </cell>
          <cell r="H8280">
            <v>253336</v>
          </cell>
        </row>
        <row r="8281">
          <cell r="B8281" t="str">
            <v>BD.12104</v>
          </cell>
          <cell r="C8281" t="str">
            <v>Khoan gieáng baèng maùy khoan ñaäp caùp, ñoä saâu khoan &lt;=50m Þloã khoan töø 300mm ñeán &lt; 400mm, caáp ñaát ñaù V</v>
          </cell>
          <cell r="D8281" t="str">
            <v>1m khoan</v>
          </cell>
          <cell r="E8281">
            <v>1</v>
          </cell>
          <cell r="F8281">
            <v>78988</v>
          </cell>
          <cell r="G8281">
            <v>144482</v>
          </cell>
          <cell r="H8281">
            <v>454184</v>
          </cell>
        </row>
        <row r="8282">
          <cell r="B8282" t="str">
            <v>BD.12105</v>
          </cell>
          <cell r="C8282" t="str">
            <v>Khoan gieáng baèng maùy khoan ñaäp caùp, ñoä saâu khoan &lt;=50m Þloã khoan töø 300mm ñeán &lt; 400mm, caáp ñaát ñaù VI</v>
          </cell>
          <cell r="D8282" t="str">
            <v>1m khoan</v>
          </cell>
          <cell r="E8282">
            <v>1</v>
          </cell>
          <cell r="F8282">
            <v>78945</v>
          </cell>
          <cell r="G8282">
            <v>238103</v>
          </cell>
          <cell r="H8282">
            <v>853772</v>
          </cell>
        </row>
        <row r="8283">
          <cell r="B8283" t="str">
            <v>BD.12106</v>
          </cell>
          <cell r="C8283" t="str">
            <v>Khoan gieáng baèng maùy khoan ñaäp caùp, ñoä saâu khoan &lt;=50m Þloã khoan töø 300mm ñeán &lt; 400mm, caáp ñaát ñaù VII</v>
          </cell>
          <cell r="D8283" t="str">
            <v>1m khoan</v>
          </cell>
          <cell r="E8283">
            <v>1</v>
          </cell>
          <cell r="F8283">
            <v>102602</v>
          </cell>
          <cell r="G8283">
            <v>437047</v>
          </cell>
          <cell r="H8283">
            <v>1705800</v>
          </cell>
        </row>
        <row r="8284">
          <cell r="B8284" t="str">
            <v>BD.12201</v>
          </cell>
          <cell r="C8284" t="str">
            <v>Khoan gieáng baèng maùy khoan ñaäp caùp, ñoä saâu khoan &lt;=50m Þloã khoan töø 400mm ñeán &lt; 500mm, caáp ñaát ñaù I, II</v>
          </cell>
          <cell r="D8284" t="str">
            <v>1m khoan</v>
          </cell>
          <cell r="E8284">
            <v>1</v>
          </cell>
          <cell r="F8284">
            <v>47592</v>
          </cell>
          <cell r="G8284">
            <v>88220</v>
          </cell>
          <cell r="H8284">
            <v>114202</v>
          </cell>
        </row>
        <row r="8285">
          <cell r="B8285" t="str">
            <v>BD.12202</v>
          </cell>
          <cell r="C8285" t="str">
            <v>Khoan gieáng baèng maùy khoan ñaäp caùp, ñoä saâu khoan &lt;=50m Þloã khoan töø 400mm ñeán &lt; 500mm, caáp ñaát ñaù III</v>
          </cell>
          <cell r="D8285" t="str">
            <v>1m khoan</v>
          </cell>
          <cell r="E8285">
            <v>1</v>
          </cell>
          <cell r="F8285">
            <v>60433</v>
          </cell>
          <cell r="G8285">
            <v>106674</v>
          </cell>
          <cell r="H8285">
            <v>161767</v>
          </cell>
        </row>
        <row r="8286">
          <cell r="B8286" t="str">
            <v>BD.12203</v>
          </cell>
          <cell r="C8286" t="str">
            <v>Khoan gieáng baèng maùy khoan ñaäp caùp, ñoä saâu khoan &lt;= 50m Þloã khoan töø 400 ñeán &lt; 500mm, caáp ñaát ñaù IV</v>
          </cell>
          <cell r="D8286" t="str">
            <v>1m khoan</v>
          </cell>
          <cell r="E8286">
            <v>1</v>
          </cell>
          <cell r="F8286">
            <v>83676</v>
          </cell>
          <cell r="G8286">
            <v>157985</v>
          </cell>
          <cell r="H8286">
            <v>319823</v>
          </cell>
        </row>
        <row r="8287">
          <cell r="B8287" t="str">
            <v>BD.12204</v>
          </cell>
          <cell r="C8287" t="str">
            <v>Khoan gieáng baèng maùy khoan ñaäp caùp, ñoä saâu khoan &lt;= 50m Þloã khoan töø 400 ñeán &lt; 500mm, caáp ñaát ñaù V</v>
          </cell>
          <cell r="D8287" t="str">
            <v>1m khoan</v>
          </cell>
          <cell r="E8287">
            <v>1</v>
          </cell>
          <cell r="F8287">
            <v>100822</v>
          </cell>
          <cell r="G8287">
            <v>182741</v>
          </cell>
          <cell r="H8287">
            <v>574331</v>
          </cell>
        </row>
        <row r="8288">
          <cell r="B8288" t="str">
            <v>BD.12205</v>
          </cell>
          <cell r="C8288" t="str">
            <v>Khoan gieáng baèng maùy khoan ñaäp caùp, ñoä saâu khoan &lt;= 50m Þloã khoan töø 400 ñeán &lt; 500mm, caáp ñaát ñaù VI</v>
          </cell>
          <cell r="D8288" t="str">
            <v>1m khoan</v>
          </cell>
          <cell r="E8288">
            <v>1</v>
          </cell>
          <cell r="F8288">
            <v>100773</v>
          </cell>
          <cell r="G8288">
            <v>296616</v>
          </cell>
          <cell r="H8288">
            <v>1062510</v>
          </cell>
        </row>
        <row r="8289">
          <cell r="B8289" t="str">
            <v>BD.12206</v>
          </cell>
          <cell r="C8289" t="str">
            <v>Khoan gieáng baèng maùy khoan ñaäp caùp, ñoä saâu khoan &lt;= 50m Þloã khoan töø 400 ñeán &lt; 500mm, caáp ñaát ñaù VII</v>
          </cell>
          <cell r="D8289" t="str">
            <v>1m khoan</v>
          </cell>
          <cell r="E8289">
            <v>1</v>
          </cell>
          <cell r="F8289">
            <v>142495</v>
          </cell>
          <cell r="G8289">
            <v>530668</v>
          </cell>
          <cell r="H8289">
            <v>2059550</v>
          </cell>
        </row>
        <row r="8290">
          <cell r="B8290" t="str">
            <v>BD.12301</v>
          </cell>
          <cell r="C8290" t="str">
            <v>Khoan gieáng baèng maùy khoan ñaäp caùp, ñoä saâu khoan &lt;=50m Þloã khoan töø 500mm ñeán &lt; 600mm, caáp ñaát ñaù I, II</v>
          </cell>
          <cell r="D8290" t="str">
            <v>1m khoan</v>
          </cell>
          <cell r="E8290">
            <v>1</v>
          </cell>
          <cell r="F8290">
            <v>57618</v>
          </cell>
          <cell r="G8290">
            <v>112975</v>
          </cell>
          <cell r="H8290">
            <v>160530</v>
          </cell>
        </row>
        <row r="8291">
          <cell r="B8291" t="str">
            <v>BD.12302</v>
          </cell>
          <cell r="C8291" t="str">
            <v>Khoan gieáng baèng maùy khoan ñaäp caùp, ñoä saâu khoan &lt;=50m Þloã khoan töø 500mm ñeán &lt; 600mm, caáp ñaát ñaù III</v>
          </cell>
          <cell r="D8291" t="str">
            <v>1m khoan</v>
          </cell>
          <cell r="E8291">
            <v>1</v>
          </cell>
          <cell r="F8291">
            <v>73002</v>
          </cell>
          <cell r="G8291">
            <v>138631</v>
          </cell>
          <cell r="H8291">
            <v>230065</v>
          </cell>
        </row>
        <row r="8292">
          <cell r="B8292" t="str">
            <v>BD.12303</v>
          </cell>
          <cell r="C8292" t="str">
            <v>Khoan gieáng baèng maùy khoan ñaäp caùp, ñoä saâu khoan &lt;=50m Þloã khoan töø 500mm ñeán &lt; 600mm, caáp ñaát ñaù IV</v>
          </cell>
          <cell r="D8292" t="str">
            <v>1m khoan</v>
          </cell>
          <cell r="E8292">
            <v>1</v>
          </cell>
          <cell r="F8292">
            <v>100847</v>
          </cell>
          <cell r="G8292">
            <v>213347</v>
          </cell>
          <cell r="H8292">
            <v>974760</v>
          </cell>
        </row>
        <row r="8293">
          <cell r="B8293" t="str">
            <v>BD.12304</v>
          </cell>
          <cell r="C8293" t="str">
            <v>Khoan gieáng baèng maùy khoan ñaäp caùp, ñoä saâu khoan &lt;=50m Þloã khoan töø 500mm ñeán &lt; 600mm, caáp ñaát ñaù V</v>
          </cell>
          <cell r="D8293" t="str">
            <v>1m khoan</v>
          </cell>
          <cell r="E8293">
            <v>1</v>
          </cell>
          <cell r="F8293">
            <v>121406</v>
          </cell>
          <cell r="G8293">
            <v>243954</v>
          </cell>
          <cell r="H8293">
            <v>797278</v>
          </cell>
        </row>
        <row r="8294">
          <cell r="B8294" t="str">
            <v>BD.12305</v>
          </cell>
          <cell r="C8294" t="str">
            <v>Khoan gieáng baèng maùy khoan ñaäp caùp, ñoä saâu khoan &lt;=50m Þloã khoan töø 500mm ñeán &lt; 600mm, caáp ñaát ñaù VI</v>
          </cell>
          <cell r="D8294" t="str">
            <v>1m khoan</v>
          </cell>
          <cell r="E8294">
            <v>1</v>
          </cell>
          <cell r="F8294">
            <v>136145</v>
          </cell>
          <cell r="G8294">
            <v>379884</v>
          </cell>
          <cell r="H8294">
            <v>1377560</v>
          </cell>
        </row>
        <row r="8295">
          <cell r="B8295" t="str">
            <v>BD.12306</v>
          </cell>
          <cell r="C8295" t="str">
            <v>Khoan gieáng baèng maùy khoan ñaäp caùp, ñoä saâu khoan &lt;=50m Þloã khoan töø 500mm ñeán &lt; 600mm, caáp ñaát ñaù VII</v>
          </cell>
          <cell r="D8295" t="str">
            <v>1m khoan</v>
          </cell>
          <cell r="E8295">
            <v>1</v>
          </cell>
          <cell r="F8295">
            <v>171903</v>
          </cell>
          <cell r="G8295">
            <v>667498</v>
          </cell>
          <cell r="H8295">
            <v>2606470</v>
          </cell>
        </row>
        <row r="8296">
          <cell r="B8296" t="str">
            <v>BD.12401</v>
          </cell>
          <cell r="C8296" t="str">
            <v>Khoan gieáng baèng maùy khoan ñaäp caùp, ñoä saâu khoan &lt;=50m Þloã khoan töø 600mm ñeán &lt; 700mm, caáp ñaát ñaù I, II</v>
          </cell>
          <cell r="D8296" t="str">
            <v>1m khoan</v>
          </cell>
          <cell r="E8296">
            <v>1</v>
          </cell>
          <cell r="F8296">
            <v>66558</v>
          </cell>
          <cell r="G8296">
            <v>134580</v>
          </cell>
          <cell r="H8296">
            <v>196778</v>
          </cell>
        </row>
        <row r="8297">
          <cell r="B8297" t="str">
            <v>BD.12402</v>
          </cell>
          <cell r="C8297" t="str">
            <v>Khoan gieáng baèng maùy khoan ñaäp caùp, ñoä saâu khoan &lt;=50m Þloã khoan töø 600mm ñeán &lt; 700mm, caáp ñaát ñaù III</v>
          </cell>
          <cell r="D8297" t="str">
            <v>1m khoan</v>
          </cell>
          <cell r="E8297">
            <v>1</v>
          </cell>
          <cell r="F8297">
            <v>84609</v>
          </cell>
          <cell r="G8297">
            <v>166987</v>
          </cell>
          <cell r="H8297">
            <v>284811</v>
          </cell>
        </row>
        <row r="8298">
          <cell r="B8298" t="str">
            <v>BD.12403</v>
          </cell>
          <cell r="C8298" t="str">
            <v>Khoan gieáng baèng maùy khoan ñaäp caùp, ñoä saâu khoan &lt;=50m Þloã khoan töø 600mm ñeán &lt; 700mm, caáp ñaát ñaù IV</v>
          </cell>
          <cell r="D8298" t="str">
            <v>1m khoan</v>
          </cell>
          <cell r="E8298">
            <v>1</v>
          </cell>
          <cell r="F8298">
            <v>117260</v>
          </cell>
          <cell r="G8298">
            <v>261058</v>
          </cell>
          <cell r="H8298">
            <v>580852</v>
          </cell>
        </row>
        <row r="8299">
          <cell r="B8299" t="str">
            <v>BD.12404</v>
          </cell>
          <cell r="C8299" t="str">
            <v>Khoan gieáng baèng maùy khoan ñaäp caùp, ñoä saâu khoan &lt;=50m Þloã khoan töø 600mm ñeán &lt; 700mm, caáp ñaát ñaù V</v>
          </cell>
          <cell r="D8299" t="str">
            <v>1m khoan</v>
          </cell>
          <cell r="E8299">
            <v>1</v>
          </cell>
          <cell r="F8299">
            <v>157717</v>
          </cell>
          <cell r="G8299">
            <v>300667</v>
          </cell>
          <cell r="H8299">
            <v>999362</v>
          </cell>
        </row>
        <row r="8300">
          <cell r="B8300" t="str">
            <v>BD.12405</v>
          </cell>
          <cell r="C8300" t="str">
            <v>Khoan gieáng baèng maùy khoan ñaäp caùp, ñoä saâu khoan &lt;=50m Þloã khoan töø 600mm ñeán &lt; 700mm, caáp ñaát ñaù VI</v>
          </cell>
          <cell r="D8300" t="str">
            <v>1m khoan</v>
          </cell>
          <cell r="E8300">
            <v>1</v>
          </cell>
          <cell r="F8300">
            <v>157659</v>
          </cell>
          <cell r="G8300">
            <v>466304</v>
          </cell>
          <cell r="H8300">
            <v>1707560</v>
          </cell>
        </row>
        <row r="8301">
          <cell r="B8301" t="str">
            <v>BD.12406</v>
          </cell>
          <cell r="C8301" t="str">
            <v>Khoan gieáng baèng maùy khoan ñaäp caùp, ñoä saâu khoan &lt;=50m Þloã khoan töø 600mm ñeán &lt; 700mm, caáp ñaát ñaù VII</v>
          </cell>
          <cell r="D8301" t="str">
            <v>1m khoan</v>
          </cell>
          <cell r="E8301">
            <v>1</v>
          </cell>
          <cell r="F8301">
            <v>199610</v>
          </cell>
          <cell r="G8301">
            <v>809280</v>
          </cell>
          <cell r="H8301">
            <v>3173110</v>
          </cell>
        </row>
        <row r="8302">
          <cell r="B8302" t="str">
            <v>BD.12501</v>
          </cell>
          <cell r="C8302" t="str">
            <v>Khoan gieáng baèng maùy khoan ñaäp caùp, ñoä saâu khoan &lt;=50m Þloã khoan töø 700mm ñeán &lt; 800mm, caáp ñaát ñaù I, II</v>
          </cell>
          <cell r="D8302" t="str">
            <v>1m khoan</v>
          </cell>
          <cell r="E8302">
            <v>1</v>
          </cell>
          <cell r="F8302">
            <v>73900</v>
          </cell>
          <cell r="G8302">
            <v>157985</v>
          </cell>
          <cell r="H8302">
            <v>238397</v>
          </cell>
        </row>
        <row r="8303">
          <cell r="B8303" t="str">
            <v>BD.12502</v>
          </cell>
          <cell r="C8303" t="str">
            <v>Khoan gieáng baèng maùy khoan ñaäp caùp, ñoä saâu khoan &lt;=50m Þloã khoan töø 700mm ñeán &lt; 800mm, caáp ñaát ñaù III</v>
          </cell>
          <cell r="D8303" t="str">
            <v>1m khoan</v>
          </cell>
          <cell r="E8303">
            <v>1</v>
          </cell>
          <cell r="F8303">
            <v>94499</v>
          </cell>
          <cell r="G8303">
            <v>197594</v>
          </cell>
          <cell r="H8303">
            <v>348465</v>
          </cell>
        </row>
        <row r="8304">
          <cell r="B8304" t="str">
            <v>BD.12503</v>
          </cell>
          <cell r="C8304" t="str">
            <v>Khoan gieáng baèng maùy khoan ñaäp caùp, ñoä saâu khoan &lt;=50m Þloã khoan töø 700mm ñeán &lt; 800mm, caáp ñaát ñaù IV</v>
          </cell>
          <cell r="D8304" t="str">
            <v>1m khoan</v>
          </cell>
          <cell r="E8304">
            <v>1</v>
          </cell>
          <cell r="F8304">
            <v>148388</v>
          </cell>
          <cell r="G8304">
            <v>314620</v>
          </cell>
          <cell r="H8304">
            <v>720601</v>
          </cell>
        </row>
        <row r="8305">
          <cell r="B8305" t="str">
            <v>BD.12504</v>
          </cell>
          <cell r="C8305" t="str">
            <v>Khoan gieáng baèng maùy khoan ñaäp caùp, ñoä saâu khoan &lt;=50m Þloã khoan töø 700mm ñeán &lt; 800mm, caáp ñaát ñaù V</v>
          </cell>
          <cell r="D8305" t="str">
            <v>1m khoan</v>
          </cell>
          <cell r="E8305">
            <v>1</v>
          </cell>
          <cell r="F8305">
            <v>175898</v>
          </cell>
          <cell r="G8305">
            <v>379434</v>
          </cell>
          <cell r="H8305">
            <v>1299850</v>
          </cell>
        </row>
        <row r="8306">
          <cell r="B8306" t="str">
            <v>BD.12505</v>
          </cell>
          <cell r="C8306" t="str">
            <v>Khoan gieáng baèng maùy khoan ñaäp caùp, ñoä saâu khoan &lt;=50m Þloã khoan töø 700mm ñeán &lt; 800mm, caáp ñaát ñaù VI</v>
          </cell>
          <cell r="D8306" t="str">
            <v>1m khoan</v>
          </cell>
          <cell r="E8306">
            <v>1</v>
          </cell>
          <cell r="F8306">
            <v>175826</v>
          </cell>
          <cell r="G8306">
            <v>613036</v>
          </cell>
          <cell r="H8306">
            <v>2304550</v>
          </cell>
        </row>
        <row r="8307">
          <cell r="B8307" t="str">
            <v>BD.12506</v>
          </cell>
          <cell r="C8307" t="str">
            <v>Khoan gieáng baèng maùy khoan ñaäp caùp, ñoä saâu khoan &lt;=50m Þloã khoan töø 700mm ñeán &lt; 800mm, caáp ñaát ñaù VII</v>
          </cell>
          <cell r="D8307" t="str">
            <v>1m khoan</v>
          </cell>
          <cell r="E8307">
            <v>1</v>
          </cell>
          <cell r="F8307">
            <v>223682</v>
          </cell>
          <cell r="G8307">
            <v>1054580</v>
          </cell>
          <cell r="H8307">
            <v>4199370</v>
          </cell>
        </row>
        <row r="8308">
          <cell r="B8308" t="str">
            <v>BD.12601</v>
          </cell>
          <cell r="C8308" t="str">
            <v>Khoan gieáng baèng maùy khoan ñaäp caùp, ñoä saâu khoan &lt;=50m Þloã khoan töø 800mm ñeán &lt; 900mm, caáp ñaát ñaù I, II</v>
          </cell>
          <cell r="D8308" t="str">
            <v>1m khoan</v>
          </cell>
          <cell r="E8308">
            <v>1</v>
          </cell>
          <cell r="F8308">
            <v>81431</v>
          </cell>
          <cell r="G8308">
            <v>177790</v>
          </cell>
          <cell r="H8308">
            <v>354421</v>
          </cell>
        </row>
        <row r="8309">
          <cell r="B8309" t="str">
            <v>BD.12602</v>
          </cell>
          <cell r="C8309" t="str">
            <v>Khoan gieáng baèng maùy khoan ñaäp caùp, ñoä saâu khoan &lt;=50m Þloã khoan töø 800mm ñeán &lt; 900mm, caáp ñaát ñaù III</v>
          </cell>
          <cell r="D8309" t="str">
            <v>1m khoan</v>
          </cell>
          <cell r="E8309">
            <v>1</v>
          </cell>
          <cell r="F8309">
            <v>104613</v>
          </cell>
          <cell r="G8309">
            <v>222349</v>
          </cell>
          <cell r="H8309">
            <v>517609</v>
          </cell>
        </row>
        <row r="8310">
          <cell r="B8310" t="str">
            <v>BD.12603</v>
          </cell>
          <cell r="C8310" t="str">
            <v>Khoan gieáng baèng maùy khoan ñaäp caùp, ñoä saâu khoan &lt;=50m Þloã khoan töø 800mm ñeán &lt; 900mm, caáp ñaát ñaù IV</v>
          </cell>
          <cell r="D8310" t="str">
            <v>1m khoan</v>
          </cell>
          <cell r="E8310">
            <v>1</v>
          </cell>
          <cell r="F8310">
            <v>142675</v>
          </cell>
          <cell r="G8310">
            <v>354229</v>
          </cell>
          <cell r="H8310">
            <v>1070130</v>
          </cell>
        </row>
        <row r="8311">
          <cell r="B8311" t="str">
            <v>BD.12604</v>
          </cell>
          <cell r="C8311" t="str">
            <v>Khoan gieáng baèng maùy khoan ñaäp caùp, ñoä saâu khoan &lt;=50m Þloã khoan töø 800mm ñeán &lt; 900mm, caáp ñaát ñaù V</v>
          </cell>
          <cell r="D8311" t="str">
            <v>1m khoan</v>
          </cell>
          <cell r="E8311">
            <v>1</v>
          </cell>
          <cell r="F8311">
            <v>194487</v>
          </cell>
          <cell r="G8311">
            <v>426695</v>
          </cell>
          <cell r="H8311">
            <v>1535130</v>
          </cell>
        </row>
        <row r="8312">
          <cell r="B8312" t="str">
            <v>BD.12605</v>
          </cell>
          <cell r="C8312" t="str">
            <v>Khoan gieáng baèng maùy khoan ñaäp caùp, ñoä saâu khoan &lt;=50m Þloã khoan töø 800mm ñeán &lt; 900mm, caáp ñaát ñaù VI</v>
          </cell>
          <cell r="D8312" t="str">
            <v>1m khoan</v>
          </cell>
          <cell r="E8312">
            <v>1</v>
          </cell>
          <cell r="F8312">
            <v>194407</v>
          </cell>
          <cell r="G8312">
            <v>690003</v>
          </cell>
          <cell r="H8312">
            <v>2722480</v>
          </cell>
        </row>
        <row r="8313">
          <cell r="B8313" t="str">
            <v>BD.12606</v>
          </cell>
          <cell r="C8313" t="str">
            <v>Khoan gieáng baèng maùy khoan ñaäp caùp, ñoä saâu khoan &lt;=50m Þloã khoan töø 800mm ñeán &lt; 900mm, caáp ñaát ñaù VII</v>
          </cell>
          <cell r="D8313" t="str">
            <v>1m khoan</v>
          </cell>
          <cell r="E8313">
            <v>1</v>
          </cell>
          <cell r="F8313">
            <v>265245</v>
          </cell>
          <cell r="G8313">
            <v>1186460</v>
          </cell>
          <cell r="H8313">
            <v>4960610</v>
          </cell>
        </row>
        <row r="8314">
          <cell r="B8314" t="str">
            <v>BD.12701</v>
          </cell>
          <cell r="C8314" t="str">
            <v>Khoan gieáng baèng maùy khoan ñaäp caùp, ñoä saâu khoan &lt;=50m Þloã khoan töø 900mm ñeán &lt; 1000mm, caáp ñaát ñaù I, II</v>
          </cell>
          <cell r="D8314" t="str">
            <v>1m khoan</v>
          </cell>
          <cell r="E8314">
            <v>1</v>
          </cell>
          <cell r="F8314">
            <v>106127</v>
          </cell>
          <cell r="G8314">
            <v>197594</v>
          </cell>
          <cell r="H8314">
            <v>393833</v>
          </cell>
        </row>
        <row r="8315">
          <cell r="B8315" t="str">
            <v>BD.12702</v>
          </cell>
          <cell r="C8315" t="str">
            <v>Khoan gieáng baèng maùy khoan ñaäp caùp, ñoä saâu khoan &lt;=50m Þloã khoan töø 900mm ñeán &lt; 1000mm, caáp ñaát ñaù III</v>
          </cell>
          <cell r="D8315" t="str">
            <v>1m khoan</v>
          </cell>
          <cell r="E8315">
            <v>1</v>
          </cell>
          <cell r="F8315">
            <v>131863</v>
          </cell>
          <cell r="G8315">
            <v>247105</v>
          </cell>
          <cell r="H8315">
            <v>575538</v>
          </cell>
        </row>
        <row r="8316">
          <cell r="B8316" t="str">
            <v>BD.12703</v>
          </cell>
          <cell r="C8316" t="str">
            <v>Khoan gieáng baèng maùy khoan ñaäp caùp, ñoä saâu khoan &lt;=50m Þloã khoan töø 900mm ñeán &lt; 1000mm, caáp ñaát ñaù IV</v>
          </cell>
          <cell r="D8316" t="str">
            <v>1m khoan</v>
          </cell>
          <cell r="E8316">
            <v>1</v>
          </cell>
          <cell r="F8316">
            <v>178458</v>
          </cell>
          <cell r="G8316">
            <v>393387</v>
          </cell>
          <cell r="H8316">
            <v>1189030</v>
          </cell>
        </row>
        <row r="8317">
          <cell r="B8317" t="str">
            <v>BD.12704</v>
          </cell>
          <cell r="C8317" t="str">
            <v>Khoan gieáng baèng maùy khoan ñaäp caùp, ñoä saâu khoan &lt;=50m Þloã khoan töø 900mm ñeán &lt; 1000mm, caáp ñaát ñaù V</v>
          </cell>
          <cell r="D8317" t="str">
            <v>1m khoan</v>
          </cell>
          <cell r="E8317">
            <v>1</v>
          </cell>
          <cell r="F8317">
            <v>212830</v>
          </cell>
          <cell r="G8317">
            <v>473955</v>
          </cell>
          <cell r="H8317">
            <v>1705590</v>
          </cell>
        </row>
        <row r="8318">
          <cell r="B8318" t="str">
            <v>BD.12705</v>
          </cell>
          <cell r="C8318" t="str">
            <v>Khoan gieáng baèng maùy khoan ñaäp caùp, ñoä saâu khoan &lt;=50m Þloã khoan töø 900mm ñeán &lt; 1000mm, caáp ñaát ñaù VI</v>
          </cell>
          <cell r="D8318" t="str">
            <v>1m khoan</v>
          </cell>
          <cell r="E8318">
            <v>1</v>
          </cell>
          <cell r="F8318">
            <v>230009</v>
          </cell>
          <cell r="G8318">
            <v>766520</v>
          </cell>
          <cell r="H8318">
            <v>3025260</v>
          </cell>
        </row>
        <row r="8319">
          <cell r="B8319" t="str">
            <v>BD.12706</v>
          </cell>
          <cell r="C8319" t="str">
            <v>Khoan gieáng baèng maùy khoan ñaäp caùp, ñoä saâu khoan &lt;=50m Þloã khoan töø 900mm ñeán &lt; 1000mm, caáp ñaát ñaù VII</v>
          </cell>
          <cell r="D8319" t="str">
            <v>1m khoan</v>
          </cell>
          <cell r="E8319">
            <v>1</v>
          </cell>
          <cell r="F8319">
            <v>289826</v>
          </cell>
          <cell r="G8319">
            <v>1318340</v>
          </cell>
          <cell r="H8319">
            <v>5511810</v>
          </cell>
        </row>
        <row r="8320">
          <cell r="B8320" t="str">
            <v>BD.13101</v>
          </cell>
          <cell r="C8320" t="str">
            <v>Khoan gieáng baèng maùy khoan ñaäp caùp, ñoä saâu khoan töø 50m ñeán &lt;=100m, Þloã khoan töø 300mm ñeán &lt; 400mm, caáp ñaát ñaù I-II</v>
          </cell>
          <cell r="D8320" t="str">
            <v>1m khoan</v>
          </cell>
          <cell r="E8320">
            <v>1</v>
          </cell>
          <cell r="F8320">
            <v>36842</v>
          </cell>
          <cell r="G8320">
            <v>77867</v>
          </cell>
          <cell r="H8320">
            <v>117826</v>
          </cell>
        </row>
        <row r="8321">
          <cell r="B8321" t="str">
            <v>BD.13102</v>
          </cell>
          <cell r="C8321" t="str">
            <v>Khoan gieáng baèng maùy khoan ñaäp caùp, ñoä saâu khoan töø 50m ñeán &lt;=100m, Þloã khoan töø 300mm ñeán &lt; 400mm, caáp ñaát ñaù III</v>
          </cell>
          <cell r="D8321" t="str">
            <v>1m khoan</v>
          </cell>
          <cell r="E8321">
            <v>1</v>
          </cell>
          <cell r="F8321">
            <v>47031</v>
          </cell>
          <cell r="G8321">
            <v>94071</v>
          </cell>
          <cell r="H8321">
            <v>160019</v>
          </cell>
        </row>
        <row r="8322">
          <cell r="B8322" t="str">
            <v>BD.13103</v>
          </cell>
          <cell r="C8322" t="str">
            <v>Khoan gieáng baèng maùy khoan ñaäp caùp, ñoä saâu khoan töø 50m ñeán &lt;=100m, Þloã khoan töø 300mm ñeán &lt; 400mm, caáp ñaát ñaù IV</v>
          </cell>
          <cell r="D8322" t="str">
            <v>1m khoan</v>
          </cell>
          <cell r="E8322">
            <v>1</v>
          </cell>
          <cell r="F8322">
            <v>65546</v>
          </cell>
          <cell r="G8322">
            <v>139981</v>
          </cell>
          <cell r="H8322">
            <v>303223</v>
          </cell>
        </row>
        <row r="8323">
          <cell r="B8323" t="str">
            <v>BD.13104</v>
          </cell>
          <cell r="C8323" t="str">
            <v>Khoan gieáng baèng maùy khoan ñaäp caùp, ñoä saâu khoan töø 50m ñeán &lt;=100m, Þloã khoan töø 300mm ñeán &lt; 400mm, caáp ñaát ñaù V</v>
          </cell>
          <cell r="D8323" t="str">
            <v>1m khoan</v>
          </cell>
          <cell r="E8323">
            <v>1</v>
          </cell>
          <cell r="F8323">
            <v>79303</v>
          </cell>
          <cell r="G8323">
            <v>161136</v>
          </cell>
          <cell r="H8323">
            <v>527342</v>
          </cell>
        </row>
        <row r="8324">
          <cell r="B8324" t="str">
            <v>BD.13105</v>
          </cell>
          <cell r="C8324" t="str">
            <v>Khoan gieáng baèng maùy khoan ñaäp caùp, ñoä saâu khoan töø 50m ñeán &lt;=100m, Þloã khoan töø 300mm ñeán &lt; 400mm, caáp ñaát ñaù VI</v>
          </cell>
          <cell r="D8324" t="str">
            <v>1m khoan</v>
          </cell>
          <cell r="E8324">
            <v>1</v>
          </cell>
          <cell r="F8324">
            <v>79587</v>
          </cell>
          <cell r="G8324">
            <v>263759</v>
          </cell>
          <cell r="H8324">
            <v>965565</v>
          </cell>
        </row>
        <row r="8325">
          <cell r="B8325" t="str">
            <v>BD.13106</v>
          </cell>
          <cell r="C8325" t="str">
            <v>Khoan gieáng baèng maùy khoan ñaäp caùp, ñoä saâu khoan töø 50m ñeán &lt;=100m, Þloã khoan töø 300mm ñeán &lt; 400mm, caáp ñaát ñaù VII</v>
          </cell>
          <cell r="D8325" t="str">
            <v>1m khoan</v>
          </cell>
          <cell r="E8325">
            <v>1</v>
          </cell>
          <cell r="F8325">
            <v>88049</v>
          </cell>
          <cell r="G8325">
            <v>474405</v>
          </cell>
          <cell r="H8325">
            <v>1868710</v>
          </cell>
        </row>
        <row r="8326">
          <cell r="B8326" t="str">
            <v>BD.13201</v>
          </cell>
          <cell r="C8326" t="str">
            <v>Khoan gieáng baèng maùy khoan ñaäp caùp, ñoä saâu khoan töø 50 ñeán &lt;=100m Þloã khoan töø 400mm ñeán &lt; 500mm, caáp ñaát ñaù I, II</v>
          </cell>
          <cell r="D8326" t="str">
            <v>1m khoan</v>
          </cell>
          <cell r="E8326">
            <v>1</v>
          </cell>
          <cell r="F8326">
            <v>47668</v>
          </cell>
          <cell r="G8326">
            <v>96321</v>
          </cell>
          <cell r="H8326">
            <v>141608</v>
          </cell>
        </row>
        <row r="8327">
          <cell r="B8327" t="str">
            <v>BD.13202</v>
          </cell>
          <cell r="C8327" t="str">
            <v>Khoan gieáng baèng maùy khoan ñaäp caùp, ñoä saâu khoan töø 50 ñeán &lt;=100m Þloã khoan töø 400mm ñeán &lt; 500mm, caáp ñaát ñaù III</v>
          </cell>
          <cell r="D8327" t="str">
            <v>1m khoan</v>
          </cell>
          <cell r="E8327">
            <v>1</v>
          </cell>
          <cell r="F8327">
            <v>60509</v>
          </cell>
          <cell r="G8327">
            <v>116576</v>
          </cell>
          <cell r="H8327">
            <v>195118</v>
          </cell>
        </row>
        <row r="8328">
          <cell r="B8328" t="str">
            <v>BD.13203</v>
          </cell>
          <cell r="C8328" t="str">
            <v>Khoan gieáng baèng maùy khoan ñaäp caùp, ñoä saâu khoan töø 50 ñeán &lt;=100m Þloã khoan töø 400mm ñeán &lt; 500mm, caáp ñaát ñaù IV</v>
          </cell>
          <cell r="D8328" t="str">
            <v>1m khoan</v>
          </cell>
          <cell r="E8328">
            <v>1</v>
          </cell>
          <cell r="F8328">
            <v>83877</v>
          </cell>
          <cell r="G8328">
            <v>175089</v>
          </cell>
          <cell r="H8328">
            <v>376892</v>
          </cell>
        </row>
        <row r="8329">
          <cell r="B8329" t="str">
            <v>BD.13204</v>
          </cell>
          <cell r="C8329" t="str">
            <v>Khoan gieáng baèng maùy khoan ñaäp caùp, ñoä saâu khoan töø 50 ñeán &lt;=100m Þloã khoan töø 400mm ñeán &lt; 500mm, caáp ñaát ñaù V</v>
          </cell>
          <cell r="D8329" t="str">
            <v>1m khoan</v>
          </cell>
          <cell r="E8329">
            <v>1</v>
          </cell>
          <cell r="F8329">
            <v>101225</v>
          </cell>
          <cell r="G8329">
            <v>202095</v>
          </cell>
          <cell r="H8329">
            <v>658144</v>
          </cell>
        </row>
        <row r="8330">
          <cell r="B8330" t="str">
            <v>BD.13205</v>
          </cell>
          <cell r="C8330" t="str">
            <v>Khoan gieáng baèng maùy khoan ñaäp caùp, ñoä saâu khoan töø 50 ñeán &lt;=100m Þloã khoan töø 400mm ñeán &lt; 500mm, caáp ñaát ñaù VI</v>
          </cell>
          <cell r="D8330" t="str">
            <v>1m khoan</v>
          </cell>
          <cell r="E8330">
            <v>1</v>
          </cell>
          <cell r="F8330">
            <v>101579</v>
          </cell>
          <cell r="G8330">
            <v>325422</v>
          </cell>
          <cell r="H8330">
            <v>1186210</v>
          </cell>
        </row>
        <row r="8331">
          <cell r="B8331" t="str">
            <v>BD.13206</v>
          </cell>
          <cell r="C8331" t="str">
            <v>Khoan gieáng baèng maùy khoan ñaäp caùp, ñoä saâu khoan töø 50 ñeán &lt;=100m Þloã khoan töø 400mm ñeán &lt; 500mm, caáp ñaát ñaù VII</v>
          </cell>
          <cell r="D8331" t="str">
            <v>1m khoan</v>
          </cell>
          <cell r="E8331">
            <v>1</v>
          </cell>
          <cell r="F8331">
            <v>144007</v>
          </cell>
          <cell r="G8331">
            <v>572077</v>
          </cell>
          <cell r="H8331">
            <v>2240900</v>
          </cell>
        </row>
        <row r="8332">
          <cell r="B8332" t="str">
            <v>BD.13301</v>
          </cell>
          <cell r="C8332" t="str">
            <v>Khoan gieáng baèng maùy khoan ñaäp caùp, ñoä saâu khoan töø 50m ñeán &lt;=100m, Þloã khoan töø 500mm ñeán &lt; 600mm, caáp ñaát ñaù I-II</v>
          </cell>
          <cell r="D8332" t="str">
            <v>1m khoan</v>
          </cell>
          <cell r="E8332">
            <v>1</v>
          </cell>
          <cell r="F8332">
            <v>57706</v>
          </cell>
          <cell r="G8332">
            <v>123327</v>
          </cell>
          <cell r="H8332">
            <v>196203</v>
          </cell>
        </row>
        <row r="8333">
          <cell r="B8333" t="str">
            <v>BD.13302</v>
          </cell>
          <cell r="C8333" t="str">
            <v>Khoan gieáng baèng maùy khoan ñaäp caùp, ñoä saâu khoan töø 50m ñeán &lt;=100m, Þloã khoan töø 500mm ñeán &lt; 600mm, caáp ñaát ñaù III</v>
          </cell>
          <cell r="D8333" t="str">
            <v>1m khoan</v>
          </cell>
          <cell r="E8333">
            <v>1</v>
          </cell>
          <cell r="F8333">
            <v>73091</v>
          </cell>
          <cell r="G8333">
            <v>151684</v>
          </cell>
          <cell r="H8333">
            <v>274006</v>
          </cell>
        </row>
        <row r="8334">
          <cell r="B8334" t="str">
            <v>BD.13303</v>
          </cell>
          <cell r="C8334" t="str">
            <v>Khoan gieáng baèng maùy khoan ñaäp caùp, ñoä saâu khoan töø 50m ñeán &lt;=100m, Þloã khoan töø 500mm ñeán &lt; 600mm, caáp ñaát ñaù IV</v>
          </cell>
          <cell r="D8334" t="str">
            <v>1m khoan</v>
          </cell>
          <cell r="E8334">
            <v>1</v>
          </cell>
          <cell r="F8334">
            <v>101086</v>
          </cell>
          <cell r="G8334">
            <v>235402</v>
          </cell>
          <cell r="H8334">
            <v>539233</v>
          </cell>
        </row>
        <row r="8335">
          <cell r="B8335" t="str">
            <v>BD.13304</v>
          </cell>
          <cell r="C8335" t="str">
            <v>Khoan gieáng baèng maùy khoan ñaäp caùp, ñoä saâu khoan töø 50m ñeán &lt;=100m, Þloã khoan töø 500mm ñeán &lt; 600mm, caáp ñaát ñaù V</v>
          </cell>
          <cell r="D8335" t="str">
            <v>1m khoan</v>
          </cell>
          <cell r="E8335">
            <v>1</v>
          </cell>
          <cell r="F8335">
            <v>121885</v>
          </cell>
          <cell r="G8335">
            <v>267809</v>
          </cell>
          <cell r="H8335">
            <v>903148</v>
          </cell>
        </row>
        <row r="8336">
          <cell r="B8336" t="str">
            <v>BD.13305</v>
          </cell>
          <cell r="C8336" t="str">
            <v>Khoan gieáng baèng maùy khoan ñaäp caùp, ñoä saâu khoan töø 50m ñeán &lt;=100m, Þloã khoan töø 500mm ñeán &lt; 600mm, caáp ñaát ñaù VI</v>
          </cell>
          <cell r="D8336" t="str">
            <v>1m khoan</v>
          </cell>
          <cell r="E8336">
            <v>1</v>
          </cell>
          <cell r="F8336">
            <v>137115</v>
          </cell>
          <cell r="G8336">
            <v>413642</v>
          </cell>
          <cell r="H8336">
            <v>1526190</v>
          </cell>
        </row>
        <row r="8337">
          <cell r="B8337" t="str">
            <v>BD.13306</v>
          </cell>
          <cell r="C8337" t="str">
            <v>Khoan gieáng baèng maùy khoan ñaäp caùp, ñoä saâu khoan töø 50m ñeán &lt;=100m, Þloã khoan töø 500mm ñeán &lt; 600mm, caáp ñaát ñaù VII</v>
          </cell>
          <cell r="D8337" t="str">
            <v>1m khoan</v>
          </cell>
          <cell r="E8337">
            <v>1</v>
          </cell>
          <cell r="F8337">
            <v>173718</v>
          </cell>
          <cell r="G8337">
            <v>714759</v>
          </cell>
          <cell r="H8337">
            <v>2814630</v>
          </cell>
        </row>
        <row r="8338">
          <cell r="B8338" t="str">
            <v>BD.13401</v>
          </cell>
          <cell r="C8338" t="str">
            <v>Khoan gieáng baèng maùy khoan ñaäp caùp, ñoä saâu khoan töø 50m ñeán &lt;=100m, Þloã khoan töø 600mm ñeán &lt; 700mm, caáp ñaát ñaù I,II</v>
          </cell>
          <cell r="D8338" t="str">
            <v>1m khoan</v>
          </cell>
          <cell r="E8338">
            <v>1</v>
          </cell>
          <cell r="F8338">
            <v>66583</v>
          </cell>
          <cell r="G8338">
            <v>143582</v>
          </cell>
          <cell r="H8338">
            <v>287528</v>
          </cell>
        </row>
        <row r="8339">
          <cell r="B8339" t="str">
            <v>BD.13402</v>
          </cell>
          <cell r="C8339" t="str">
            <v>Khoan gieáng baèng maùy khoan ñaäp caùp, ñoä saâu khoan töø 50m ñeán &lt;=100m, Þloã khoan töø 600mm ñeán &lt; 700mm, caáp ñaát ñaù III</v>
          </cell>
          <cell r="D8339" t="str">
            <v>1m khoan</v>
          </cell>
          <cell r="E8339">
            <v>1</v>
          </cell>
          <cell r="F8339">
            <v>84578</v>
          </cell>
          <cell r="G8339">
            <v>176889</v>
          </cell>
          <cell r="H8339">
            <v>401938</v>
          </cell>
        </row>
        <row r="8340">
          <cell r="B8340" t="str">
            <v>BD.13403</v>
          </cell>
          <cell r="C8340" t="str">
            <v>Khoan gieáng baèng maùy khoan ñaäp caùp, ñoä saâu khoan töø 50m ñeán &lt;=100m, Þloã khoan töø 600mm ñeán &lt; 700mm, caáp ñaát ñaù IV</v>
          </cell>
          <cell r="D8340" t="str">
            <v>1m khoan</v>
          </cell>
          <cell r="E8340">
            <v>1</v>
          </cell>
          <cell r="F8340">
            <v>117275</v>
          </cell>
          <cell r="G8340">
            <v>274561</v>
          </cell>
          <cell r="H8340">
            <v>791460</v>
          </cell>
        </row>
        <row r="8341">
          <cell r="B8341" t="str">
            <v>BD.13404</v>
          </cell>
          <cell r="C8341" t="str">
            <v>Khoan gieáng baèng maùy khoan ñaäp caùp, ñoä saâu khoan töø 50m ñeán &lt;=100m, Þloã khoan töø 600mm ñeán &lt; 700mm, caáp ñaát ñaù V</v>
          </cell>
          <cell r="D8341" t="str">
            <v>1m khoan</v>
          </cell>
          <cell r="E8341">
            <v>1</v>
          </cell>
          <cell r="F8341">
            <v>157914</v>
          </cell>
          <cell r="G8341">
            <v>312819</v>
          </cell>
          <cell r="H8341">
            <v>1053600</v>
          </cell>
        </row>
        <row r="8342">
          <cell r="B8342" t="str">
            <v>BD.13405</v>
          </cell>
          <cell r="C8342" t="str">
            <v>Khoan gieáng baèng maùy khoan ñaäp caùp, ñoä saâu khoan töø 50m ñeán &lt;=100m, Þloã khoan töø 600mm ñeán &lt; 700mm, caáp ñaát ñaù VI</v>
          </cell>
          <cell r="D8342" t="str">
            <v>1m khoan</v>
          </cell>
          <cell r="E8342">
            <v>1</v>
          </cell>
          <cell r="F8342">
            <v>158438</v>
          </cell>
          <cell r="G8342">
            <v>482507</v>
          </cell>
          <cell r="H8342">
            <v>1780770</v>
          </cell>
        </row>
        <row r="8343">
          <cell r="B8343" t="str">
            <v>BD.13406</v>
          </cell>
          <cell r="C8343" t="str">
            <v>Khoan gieáng baèng maùy khoan ñaäp caùp, ñoä saâu khoan töø 50m ñeán &lt;=100m, Þloã khoan töø 600mm ñeán &lt; 700mm, caáp ñaát ñaù VII</v>
          </cell>
          <cell r="D8343" t="str">
            <v>1m khoan</v>
          </cell>
          <cell r="E8343">
            <v>1</v>
          </cell>
          <cell r="F8343">
            <v>201166</v>
          </cell>
          <cell r="G8343">
            <v>833585</v>
          </cell>
          <cell r="H8343">
            <v>3283750</v>
          </cell>
        </row>
        <row r="8344">
          <cell r="B8344" t="str">
            <v>BD.13501</v>
          </cell>
          <cell r="C8344" t="str">
            <v>Khoan gieáng baèng maùy khoan ñaäp caùp, ñoä saâu khoan töø 50m ñeán &lt;=100m, Þloã khoan töø 700mm ñeán &lt; 800mm, caáp ñaát ñaù I,II</v>
          </cell>
          <cell r="D8344" t="str">
            <v>1m khoan</v>
          </cell>
          <cell r="E8344">
            <v>1</v>
          </cell>
          <cell r="F8344">
            <v>73990</v>
          </cell>
          <cell r="G8344">
            <v>164287</v>
          </cell>
          <cell r="H8344">
            <v>328471</v>
          </cell>
        </row>
        <row r="8345">
          <cell r="B8345" t="str">
            <v>BD.13502</v>
          </cell>
          <cell r="C8345" t="str">
            <v>Khoan gieáng baèng maùy khoan ñaäp caùp, ñoä saâu khoan töø 50m ñeán &lt;=100m, Þloã khoan töø 700mm ñeán &lt; 800mm, caáp ñaát ñaù III</v>
          </cell>
          <cell r="D8345" t="str">
            <v>1m khoan</v>
          </cell>
          <cell r="E8345">
            <v>1</v>
          </cell>
          <cell r="F8345">
            <v>94527</v>
          </cell>
          <cell r="G8345">
            <v>202095</v>
          </cell>
          <cell r="H8345">
            <v>459495</v>
          </cell>
        </row>
        <row r="8346">
          <cell r="B8346" t="str">
            <v>BD.13503</v>
          </cell>
          <cell r="C8346" t="str">
            <v>Khoan gieáng baèng maùy khoan ñaäp caùp, ñoä saâu khoan töø 50m ñeán &lt;=100m, Þloã khoan töø 700mm ñeán &lt; 800mm, caáp ñaát ñaù IV</v>
          </cell>
          <cell r="D8346" t="str">
            <v>1m khoan</v>
          </cell>
          <cell r="E8346">
            <v>1</v>
          </cell>
          <cell r="F8346">
            <v>148495</v>
          </cell>
          <cell r="G8346">
            <v>314170</v>
          </cell>
          <cell r="H8346">
            <v>904188</v>
          </cell>
        </row>
        <row r="8347">
          <cell r="B8347" t="str">
            <v>BD.13504</v>
          </cell>
          <cell r="C8347" t="str">
            <v>Khoan gieáng baèng maùy khoan ñaäp caùp, ñoä saâu khoan töø 50m ñeán &lt;=100m, Þloã khoan töø 700mm ñeán &lt; 800mm, caáp ñaát ñaù V</v>
          </cell>
          <cell r="D8347" t="str">
            <v>1m khoan</v>
          </cell>
          <cell r="E8347">
            <v>1</v>
          </cell>
          <cell r="F8347">
            <v>176239</v>
          </cell>
          <cell r="G8347">
            <v>357379</v>
          </cell>
          <cell r="H8347">
            <v>1204050</v>
          </cell>
        </row>
        <row r="8348">
          <cell r="B8348" t="str">
            <v>BD.13505</v>
          </cell>
          <cell r="C8348" t="str">
            <v>Khoan gieáng baèng maùy khoan ñaäp caùp, ñoä saâu khoan töø 50m ñeán &lt;=100m, Þloã khoan töø 700mm ñeán &lt; 800mm, caáp ñaát ñaù VI</v>
          </cell>
          <cell r="D8348" t="str">
            <v>1m khoan</v>
          </cell>
          <cell r="E8348">
            <v>1</v>
          </cell>
          <cell r="F8348">
            <v>176830</v>
          </cell>
          <cell r="G8348">
            <v>551823</v>
          </cell>
          <cell r="H8348">
            <v>2035190</v>
          </cell>
        </row>
        <row r="8349">
          <cell r="B8349" t="str">
            <v>BD.13506</v>
          </cell>
          <cell r="C8349" t="str">
            <v>Khoan gieáng baèng maùy khoan ñaäp caùp, ñoä saâu khoan töø 50m ñeán &lt;=100m, Þloã khoan töø 700mm ñeán &lt; 800mm, caáp ñaát ñaù VII</v>
          </cell>
          <cell r="D8349" t="str">
            <v>1m khoan</v>
          </cell>
          <cell r="E8349">
            <v>1</v>
          </cell>
          <cell r="F8349">
            <v>225649</v>
          </cell>
          <cell r="G8349">
            <v>952862</v>
          </cell>
          <cell r="H8349">
            <v>3752880</v>
          </cell>
        </row>
        <row r="8350">
          <cell r="B8350" t="str">
            <v>BD.14101</v>
          </cell>
          <cell r="C8350" t="str">
            <v>Khoan gieáng baèng maùy khoan töï haønh 54CV, ñoä saâu khoan &lt;=50m, Þloã khoan &lt;200mm, caáp ñaát ñaù I-III</v>
          </cell>
          <cell r="D8350" t="str">
            <v>1m khoan</v>
          </cell>
          <cell r="E8350">
            <v>1</v>
          </cell>
          <cell r="F8350">
            <v>15101</v>
          </cell>
          <cell r="G8350">
            <v>27906</v>
          </cell>
          <cell r="H8350">
            <v>54002</v>
          </cell>
        </row>
        <row r="8351">
          <cell r="B8351" t="str">
            <v>BD.14102</v>
          </cell>
          <cell r="C8351" t="str">
            <v>Khoan gieáng baèng maùy khoan töï haønh 54CV, ñoä saâu khoan &lt; =50m, Þloã khoan &lt;200mm, caáp ñaát ñaù IV-VI</v>
          </cell>
          <cell r="D8351" t="str">
            <v>1m khoan</v>
          </cell>
          <cell r="E8351">
            <v>1</v>
          </cell>
          <cell r="F8351">
            <v>30238</v>
          </cell>
          <cell r="G8351">
            <v>45460</v>
          </cell>
          <cell r="H8351">
            <v>132120</v>
          </cell>
        </row>
        <row r="8352">
          <cell r="B8352" t="str">
            <v>BD.14103</v>
          </cell>
          <cell r="C8352" t="str">
            <v>Khoan gieáng baèng maùy khoan töï haønh 54CV, ñoä saâu khoan &lt; =50m, Þloã khoan &lt;200mm, caáp ñaát ñaù VII-VIII</v>
          </cell>
          <cell r="D8352" t="str">
            <v>1m khoan</v>
          </cell>
          <cell r="E8352">
            <v>1</v>
          </cell>
          <cell r="F8352">
            <v>22721</v>
          </cell>
          <cell r="G8352">
            <v>78317</v>
          </cell>
          <cell r="H8352">
            <v>300078</v>
          </cell>
        </row>
        <row r="8353">
          <cell r="B8353" t="str">
            <v>BD.14104</v>
          </cell>
          <cell r="C8353" t="str">
            <v>Khoan gieáng baèng maùy khoan töï haønh 54CV, ñoä saâu khoan &lt; =50m, Þloã khoan &lt;200mm, caáp ñaát ñaù IX-X</v>
          </cell>
          <cell r="D8353" t="str">
            <v>1m khoan</v>
          </cell>
          <cell r="E8353">
            <v>1</v>
          </cell>
          <cell r="F8353">
            <v>24496</v>
          </cell>
          <cell r="G8353">
            <v>151234</v>
          </cell>
          <cell r="H8353">
            <v>679809</v>
          </cell>
        </row>
        <row r="8354">
          <cell r="B8354" t="str">
            <v>BD.14201</v>
          </cell>
          <cell r="C8354" t="str">
            <v>Khoan gieáng baèng maùy khoan töï haønh 54CV, ñoä saâu khoan &lt;=50m, Þloã khoan &gt;200 ñeán &lt;300mm, caáp ñaát ñaù I-III</v>
          </cell>
          <cell r="D8354" t="str">
            <v>1m khoan</v>
          </cell>
          <cell r="E8354">
            <v>1</v>
          </cell>
          <cell r="F8354">
            <v>20921</v>
          </cell>
          <cell r="G8354">
            <v>37808</v>
          </cell>
          <cell r="H8354">
            <v>64256</v>
          </cell>
        </row>
        <row r="8355">
          <cell r="B8355" t="str">
            <v>BD.14202</v>
          </cell>
          <cell r="C8355" t="str">
            <v>Khoan gieáng baèng maùy khoan töï haønh 54CV, ñoä saâu khoan &lt; =50m, Þloã khoan &gt;200 ñeán &lt;300mm, caáp ñaát ñaù IV-VI</v>
          </cell>
          <cell r="D8355" t="str">
            <v>1m khoan</v>
          </cell>
          <cell r="E8355">
            <v>1</v>
          </cell>
          <cell r="F8355">
            <v>43966</v>
          </cell>
          <cell r="G8355">
            <v>62114</v>
          </cell>
          <cell r="H8355">
            <v>167958</v>
          </cell>
        </row>
        <row r="8356">
          <cell r="B8356" t="str">
            <v>BD.14203</v>
          </cell>
          <cell r="C8356" t="str">
            <v>Khoan gieáng baèng maùy khoan töï haønh 54CV, ñoä saâu khoan &lt; =50m, Þloã khoan &gt;200 ñeán &lt;300mm, caáp ñaát ñaù VII-VIII</v>
          </cell>
          <cell r="D8356" t="str">
            <v>1m khoan</v>
          </cell>
          <cell r="E8356">
            <v>1</v>
          </cell>
          <cell r="F8356">
            <v>67634</v>
          </cell>
          <cell r="G8356">
            <v>106224</v>
          </cell>
          <cell r="H8356">
            <v>395802</v>
          </cell>
        </row>
        <row r="8357">
          <cell r="B8357" t="str">
            <v>BD.14204</v>
          </cell>
          <cell r="C8357" t="str">
            <v>Khoan gieáng baèng maùy khoan töï haønh 54CV, ñoä saâu khoan &lt; =50m, Þloã khoan &gt;200 ñeán &lt;300mm, caáp ñaát ñaù IX-X</v>
          </cell>
          <cell r="D8357" t="str">
            <v>1m khoan</v>
          </cell>
          <cell r="E8357">
            <v>1</v>
          </cell>
          <cell r="F8357">
            <v>86786</v>
          </cell>
          <cell r="G8357">
            <v>207046</v>
          </cell>
          <cell r="H8357">
            <v>917165</v>
          </cell>
        </row>
        <row r="8358">
          <cell r="B8358" t="str">
            <v>BD.15101</v>
          </cell>
          <cell r="C8358" t="str">
            <v>Khoan gieáng baèng maùy khoan töï haønh 54CV, ñoä saâu khoan töø 50 ñeán &lt;=100m, Þloã khoan &lt;200mm, caáp ñaát ñaù I-III</v>
          </cell>
          <cell r="D8358" t="str">
            <v>1m khoan</v>
          </cell>
          <cell r="E8358">
            <v>1</v>
          </cell>
          <cell r="F8358">
            <v>15505</v>
          </cell>
          <cell r="G8358">
            <v>30607</v>
          </cell>
          <cell r="H8358">
            <v>69349</v>
          </cell>
        </row>
        <row r="8359">
          <cell r="B8359" t="str">
            <v>BD.15102</v>
          </cell>
          <cell r="C8359" t="str">
            <v>Khoan gieáng baèng maùy khoan töï haønh 54CV, ñoä saâu khoan töø 50 ñeán &lt;=100m, Þloã khoan &lt;200mm, caáp ñaát ñaù IV-VI</v>
          </cell>
          <cell r="D8359" t="str">
            <v>1m khoan</v>
          </cell>
          <cell r="E8359">
            <v>1</v>
          </cell>
          <cell r="F8359">
            <v>30800</v>
          </cell>
          <cell r="G8359">
            <v>51761</v>
          </cell>
          <cell r="H8359">
            <v>165074</v>
          </cell>
        </row>
        <row r="8360">
          <cell r="B8360" t="str">
            <v>BD.15103</v>
          </cell>
          <cell r="C8360" t="str">
            <v>Khoan gieáng baèng maùy khoan töï haønh 54CV, ñoä saâu khoan töø 50 ñeán &lt;=100m, Þloã khoan &lt;200mm, caáp ñaát ñaù VII-VIII</v>
          </cell>
          <cell r="D8360" t="str">
            <v>1m khoan</v>
          </cell>
          <cell r="E8360">
            <v>1</v>
          </cell>
          <cell r="F8360">
            <v>23283</v>
          </cell>
          <cell r="G8360">
            <v>91370</v>
          </cell>
          <cell r="H8360">
            <v>371686</v>
          </cell>
        </row>
        <row r="8361">
          <cell r="B8361" t="str">
            <v>BD.15104</v>
          </cell>
          <cell r="C8361" t="str">
            <v>Khoan gieáng baèng maùy khoan töï haønh 54CV, ñoä saâu khoan töø 50 ñeán &lt;=100m, Þloã khoan &lt;200mm, caáp ñaát ñaù IX-X</v>
          </cell>
          <cell r="D8361" t="str">
            <v>1m khoan</v>
          </cell>
          <cell r="E8361">
            <v>1</v>
          </cell>
          <cell r="F8361">
            <v>25462</v>
          </cell>
          <cell r="G8361">
            <v>182291</v>
          </cell>
          <cell r="H8361">
            <v>846417</v>
          </cell>
        </row>
        <row r="8362">
          <cell r="B8362" t="str">
            <v>BD.15201</v>
          </cell>
          <cell r="C8362" t="str">
            <v>Khoan gieáng baèng maùy khoan töï haønh 54CV, ñoä saâu khoan töø 50 ñeán &lt;=100m, Þloã khoan &gt;200 ñeán &lt;300mm, caáp ñaát ñaù I-III</v>
          </cell>
          <cell r="D8362" t="str">
            <v>1m khoan</v>
          </cell>
          <cell r="E8362">
            <v>1</v>
          </cell>
          <cell r="F8362">
            <v>21325</v>
          </cell>
          <cell r="G8362">
            <v>40959</v>
          </cell>
          <cell r="H8362">
            <v>81794</v>
          </cell>
        </row>
        <row r="8363">
          <cell r="B8363" t="str">
            <v>BD.15202</v>
          </cell>
          <cell r="C8363" t="str">
            <v>Khoan gieáng baèng maùy khoan töï haønh 54CV, ñoä saâu khoan töø 50 ñeán &lt;=100m, Þloã khoan &gt;200 ñeán &lt;300mm, caáp ñaát ñaù IV-VI</v>
          </cell>
          <cell r="D8363" t="str">
            <v>1m khoan</v>
          </cell>
          <cell r="E8363">
            <v>1</v>
          </cell>
          <cell r="F8363">
            <v>44528</v>
          </cell>
          <cell r="G8363">
            <v>70216</v>
          </cell>
          <cell r="H8363">
            <v>211098</v>
          </cell>
        </row>
        <row r="8364">
          <cell r="B8364" t="str">
            <v>BD.15203</v>
          </cell>
          <cell r="C8364" t="str">
            <v>Khoan gieáng baèng maùy khoan töï haønh 54CV, ñoä saâu khoan töø 50 ñeán &lt;=100m, Þloã khoan &gt;200 ñeán &lt;300mm, caáp ñaát ñaù VII-VIII</v>
          </cell>
          <cell r="D8364" t="str">
            <v>1m khoan</v>
          </cell>
          <cell r="E8364">
            <v>1</v>
          </cell>
          <cell r="F8364">
            <v>68195</v>
          </cell>
          <cell r="G8364">
            <v>123778</v>
          </cell>
          <cell r="H8364">
            <v>490735</v>
          </cell>
        </row>
        <row r="8365">
          <cell r="B8365" t="str">
            <v>BD.15204</v>
          </cell>
          <cell r="C8365" t="str">
            <v>Khoan gieáng baèng maùy khoan töï haønh 54CV, ñoä saâu khoan töø 50 ñeán &lt;=100m, Þloã khoan &gt;200 ñeán &lt;300mm, caáp ñaát ñaù IX-X</v>
          </cell>
          <cell r="D8365" t="str">
            <v>1m khoan</v>
          </cell>
          <cell r="E8365">
            <v>1</v>
          </cell>
          <cell r="F8365">
            <v>87752</v>
          </cell>
          <cell r="G8365">
            <v>250706</v>
          </cell>
          <cell r="H8365">
            <v>1153800</v>
          </cell>
        </row>
        <row r="8366">
          <cell r="B8366" t="str">
            <v>BD.16101</v>
          </cell>
          <cell r="C8366" t="str">
            <v>Khoan gieáng baèng maùy khoan töï haønh 54CV, ñoä saâu khoan töø 100 ñeán &lt;=150m, Þloã khoan &lt;200mm, caáp ñaát ñaù I-III</v>
          </cell>
          <cell r="D8366" t="str">
            <v>1m khoan</v>
          </cell>
          <cell r="E8366">
            <v>1</v>
          </cell>
          <cell r="F8366">
            <v>22801</v>
          </cell>
          <cell r="G8366">
            <v>33758</v>
          </cell>
          <cell r="H8366">
            <v>86888</v>
          </cell>
        </row>
        <row r="8367">
          <cell r="B8367" t="str">
            <v>BD.16102</v>
          </cell>
          <cell r="C8367" t="str">
            <v>Khoan gieáng baèng maùy khoan töï haønh 54CV, ñoä saâu khoan töø 100m ñeán &lt;=150m, Þloã khoan &lt;200mm, caáp ñaát ñaù IV-VI</v>
          </cell>
          <cell r="D8367" t="str">
            <v>1m khoan</v>
          </cell>
          <cell r="E8367">
            <v>1</v>
          </cell>
          <cell r="F8367">
            <v>40131</v>
          </cell>
          <cell r="G8367">
            <v>58963</v>
          </cell>
          <cell r="H8367">
            <v>199615</v>
          </cell>
        </row>
        <row r="8368">
          <cell r="B8368" t="str">
            <v>BD.16103</v>
          </cell>
          <cell r="C8368" t="str">
            <v>Khoan gieáng baèng maùy khoan töï haønh 54CV, ñoä saâu khoan töø 100m ñeán &lt;=150m, Þloã khoan &lt;200mm, caáp ñaát ñaù VII-VIII</v>
          </cell>
          <cell r="D8368" t="str">
            <v>1m khoan</v>
          </cell>
          <cell r="E8368">
            <v>1</v>
          </cell>
          <cell r="F8368">
            <v>55146</v>
          </cell>
          <cell r="G8368">
            <v>106674</v>
          </cell>
          <cell r="H8368">
            <v>455640</v>
          </cell>
        </row>
        <row r="8369">
          <cell r="B8369" t="str">
            <v>BD.16104</v>
          </cell>
          <cell r="C8369" t="str">
            <v>Khoan gieáng baèng maùy khoan töï haønh 54CV, ñoä saâu khoan töø 100m ñeán &lt;=150m, Þloã khoan &lt;200mm, caáp ñaát ñaù IX-X</v>
          </cell>
          <cell r="D8369" t="str">
            <v>1m khoan</v>
          </cell>
          <cell r="E8369">
            <v>1</v>
          </cell>
          <cell r="F8369">
            <v>35385</v>
          </cell>
          <cell r="G8369">
            <v>218298</v>
          </cell>
          <cell r="H8369">
            <v>1042790</v>
          </cell>
        </row>
        <row r="8370">
          <cell r="B8370" t="str">
            <v>BD.16201</v>
          </cell>
          <cell r="C8370" t="str">
            <v>Khoan gieáng baèng maùy khoan töï haønh 54CV, ñoä saâu khoan töø 100 ñeán &lt;=150m, Þloã khoan töø 200 ñeán &lt;300mm, caáp ñaát ñaù I-III</v>
          </cell>
          <cell r="D8370" t="str">
            <v>1m khoan</v>
          </cell>
          <cell r="E8370">
            <v>1</v>
          </cell>
          <cell r="F8370">
            <v>31763</v>
          </cell>
          <cell r="G8370">
            <v>44560</v>
          </cell>
          <cell r="H8370">
            <v>101493</v>
          </cell>
        </row>
        <row r="8371">
          <cell r="B8371" t="str">
            <v>BD.16202</v>
          </cell>
          <cell r="C8371" t="str">
            <v>Khoan gieáng baèng maùy khoan töï haønh 54CV, ñoä saâu khoan töø 100m ñeán &lt;=150m, Þloã khoan töø 200 ñeán &lt;300mm, caáp ñaát ñaù IV-VI</v>
          </cell>
          <cell r="D8371" t="str">
            <v>1m khoan</v>
          </cell>
          <cell r="E8371">
            <v>1</v>
          </cell>
          <cell r="F8371">
            <v>57782</v>
          </cell>
          <cell r="G8371">
            <v>78768</v>
          </cell>
          <cell r="H8371">
            <v>258472</v>
          </cell>
        </row>
        <row r="8372">
          <cell r="B8372" t="str">
            <v>BD.16203</v>
          </cell>
          <cell r="C8372" t="str">
            <v>Khoan gieáng baèng maùy khoan töï haønh 54CV, ñoä saâu khoan töø 100m ñeán &lt;=150m, Þloã khoan töø 200 ñeán &lt;300mm, caáp ñaát ñaù VII-VIII</v>
          </cell>
          <cell r="D8372" t="str">
            <v>1m khoan</v>
          </cell>
          <cell r="E8372">
            <v>1</v>
          </cell>
          <cell r="F8372">
            <v>82714</v>
          </cell>
          <cell r="G8372">
            <v>144032</v>
          </cell>
          <cell r="H8372">
            <v>598063</v>
          </cell>
        </row>
        <row r="8373">
          <cell r="B8373" t="str">
            <v>BD.16204</v>
          </cell>
          <cell r="C8373" t="str">
            <v>Khoan gieáng baèng maùy khoan töï haønh 54CV, ñoä saâu khoan töø 100m ñeán &lt;=150m, Þloã khoan töø 200 ñeán &lt;300mm, caáp ñaát ñaù IX-X</v>
          </cell>
          <cell r="D8373" t="str">
            <v>1m khoan</v>
          </cell>
          <cell r="E8373">
            <v>1</v>
          </cell>
          <cell r="F8373">
            <v>101866</v>
          </cell>
          <cell r="G8373">
            <v>298416</v>
          </cell>
          <cell r="H8373">
            <v>1410850</v>
          </cell>
        </row>
        <row r="8374">
          <cell r="B8374" t="str">
            <v>BD.17101</v>
          </cell>
          <cell r="C8374" t="str">
            <v>Khoan gieáng baèng maùy khoan töï haønh 54CV, ñoä saâu khoan töø 150 ñeán &lt;=200m, Þloã khoan &lt;200mm, caáp ñaát ñaù I-III</v>
          </cell>
          <cell r="D8374" t="str">
            <v>1m khoan</v>
          </cell>
          <cell r="E8374">
            <v>1</v>
          </cell>
          <cell r="F8374">
            <v>21777</v>
          </cell>
          <cell r="G8374">
            <v>37358</v>
          </cell>
          <cell r="H8374">
            <v>105911</v>
          </cell>
        </row>
        <row r="8375">
          <cell r="B8375" t="str">
            <v>BD.17102</v>
          </cell>
          <cell r="C8375" t="str">
            <v>Khoan gieáng baèng maùy khoan töï haønh 54CV, ñoä saâu khoan töø 150 ñeán &lt;=200m, Þloã khoan &lt;200mm, caáp ñaát ñaù IV-VI</v>
          </cell>
          <cell r="D8375" t="str">
            <v>1m khoan</v>
          </cell>
          <cell r="E8375">
            <v>1</v>
          </cell>
          <cell r="F8375">
            <v>38745</v>
          </cell>
          <cell r="G8375">
            <v>67065</v>
          </cell>
          <cell r="H8375">
            <v>246819</v>
          </cell>
        </row>
        <row r="8376">
          <cell r="B8376" t="str">
            <v>BD.17103</v>
          </cell>
          <cell r="C8376" t="str">
            <v>Khoan gieáng baèng maùy khoan töï haønh 54CV, ñoä saâu khoan töø 150 ñeán &lt;=200m, Þloã khoan &lt;200mm, caáp ñaát ñaù VII-VIII</v>
          </cell>
          <cell r="D8376" t="str">
            <v>1m khoan</v>
          </cell>
          <cell r="E8376">
            <v>1</v>
          </cell>
          <cell r="F8376">
            <v>54206</v>
          </cell>
          <cell r="G8376">
            <v>124678</v>
          </cell>
          <cell r="H8376">
            <v>429954</v>
          </cell>
        </row>
        <row r="8377">
          <cell r="B8377" t="str">
            <v>BD.17104</v>
          </cell>
          <cell r="C8377" t="str">
            <v>Khoan gieáng baèng maùy khoan töï haønh 54CV, ñoä saâu khoan töø 150 ñeán &lt;=200m, Þloã khoan &lt;200mm, caáp ñaát ñaù IX-X</v>
          </cell>
          <cell r="D8377" t="str">
            <v>1m khoan</v>
          </cell>
          <cell r="E8377">
            <v>1</v>
          </cell>
          <cell r="F8377">
            <v>34445</v>
          </cell>
          <cell r="G8377">
            <v>261058</v>
          </cell>
          <cell r="H8377">
            <v>1297240</v>
          </cell>
        </row>
        <row r="8378">
          <cell r="B8378" t="str">
            <v>BD.17201</v>
          </cell>
          <cell r="C8378" t="str">
            <v>Khoan gieáng baèng maùy khoan töï haønh 54CV, ñoä saâu khoan töø 150 ñeán &lt;=200m, Þloã khoan töø 200 ñeán &lt;300mm, caáp ñaát ñaù I-III</v>
          </cell>
          <cell r="D8378" t="str">
            <v>1m khoan</v>
          </cell>
          <cell r="E8378">
            <v>1</v>
          </cell>
          <cell r="F8378">
            <v>32167</v>
          </cell>
          <cell r="G8378">
            <v>4906090</v>
          </cell>
          <cell r="H8378">
            <v>124143</v>
          </cell>
        </row>
        <row r="8379">
          <cell r="B8379" t="str">
            <v>BD.17202</v>
          </cell>
          <cell r="C8379" t="str">
            <v>Khoan gieáng baèng maùy khoan töï haønh 54CV, ñoä saâu khoan töø 150 ñeán &lt;=200m, Þloã khoan töø 200 ñeán &lt;300mm, caáp ñaát ñaù IV-VI</v>
          </cell>
          <cell r="D8379" t="str">
            <v>1m khoan</v>
          </cell>
          <cell r="E8379">
            <v>1</v>
          </cell>
          <cell r="F8379">
            <v>58186</v>
          </cell>
          <cell r="G8379">
            <v>89120</v>
          </cell>
          <cell r="H8379">
            <v>313265</v>
          </cell>
        </row>
        <row r="8380">
          <cell r="B8380" t="str">
            <v>BD.17203</v>
          </cell>
          <cell r="C8380" t="str">
            <v>Khoan gieáng baèng maùy khoan töï haønh 54CV, ñoä saâu khoan töø 150 ñeán &lt;=200m, Þloã khoan töø 200 ñeán &lt;300mm, caáp ñaát ñaù VII-VIII</v>
          </cell>
          <cell r="D8380" t="str">
            <v>1m khoan</v>
          </cell>
          <cell r="E8380">
            <v>1</v>
          </cell>
          <cell r="F8380">
            <v>83680</v>
          </cell>
          <cell r="G8380">
            <v>166987</v>
          </cell>
          <cell r="H8380">
            <v>722949</v>
          </cell>
        </row>
        <row r="8381">
          <cell r="B8381" t="str">
            <v>BD.17204</v>
          </cell>
          <cell r="C8381" t="str">
            <v>Khoan gieáng baèng maùy khoan töï haønh 54CV, ñoä saâu khoan töø 150 ñeán &lt;=200m, Þloã khoan töø 200 ñeán &lt;300mm, caáp ñaát ñaù IX-X</v>
          </cell>
          <cell r="D8381" t="str">
            <v>1m khoan</v>
          </cell>
          <cell r="E8381">
            <v>1</v>
          </cell>
          <cell r="F8381">
            <v>102832</v>
          </cell>
          <cell r="G8381">
            <v>354229</v>
          </cell>
          <cell r="H8381">
            <v>1713210</v>
          </cell>
        </row>
        <row r="8382">
          <cell r="B8382" t="str">
            <v>BD.18101</v>
          </cell>
          <cell r="C8382" t="str">
            <v>Khoan gieáng baèng maùy khoan xoay töï haønh 300CV, ñoä saâu khoan &lt;=50m, Þloã khoan töø 300mm ñeán &lt;400mm, caáp ñaát ñaù I-III</v>
          </cell>
          <cell r="D8382" t="str">
            <v>1m khoan</v>
          </cell>
          <cell r="E8382">
            <v>1</v>
          </cell>
          <cell r="F8382">
            <v>129794</v>
          </cell>
          <cell r="G8382">
            <v>69765</v>
          </cell>
          <cell r="H8382">
            <v>359060</v>
          </cell>
        </row>
        <row r="8383">
          <cell r="B8383" t="str">
            <v>BD.18102</v>
          </cell>
          <cell r="C8383" t="str">
            <v>Khoan gieáng baèng maùy khoan xoay töï haønh 300CV, ñoä saâu khoan &lt;=50m, Þloã khoan töø 300mm ñeán &lt;400mm, caáp ñaát ñaù IV-VI</v>
          </cell>
          <cell r="D8383" t="str">
            <v>1m khoan</v>
          </cell>
          <cell r="E8383">
            <v>1</v>
          </cell>
          <cell r="F8383">
            <v>178935</v>
          </cell>
          <cell r="G8383">
            <v>287614</v>
          </cell>
          <cell r="H8383">
            <v>1293270</v>
          </cell>
        </row>
        <row r="8384">
          <cell r="B8384" t="str">
            <v>BD.18103</v>
          </cell>
          <cell r="C8384" t="str">
            <v>Khoan gieáng baèng maùy khoan xoay töï haønh 300CV, ñoä saâu khoan &lt;=50m, Þloã khoan töø 300mm ñeán &lt;400mm, caáp ñaát ñaù VII-VIII</v>
          </cell>
          <cell r="D8384" t="str">
            <v>1m khoan</v>
          </cell>
          <cell r="E8384">
            <v>1</v>
          </cell>
          <cell r="F8384">
            <v>209223</v>
          </cell>
          <cell r="G8384">
            <v>302917</v>
          </cell>
          <cell r="H8384">
            <v>1354080</v>
          </cell>
        </row>
        <row r="8385">
          <cell r="B8385" t="str">
            <v>BD.18104</v>
          </cell>
          <cell r="C8385" t="str">
            <v>Khoan gieáng baèng maùy khoan xoay töï haønh 300CV, ñoä saâu khoan &lt;=50m, Þloã khoan töø 300mm ñeán &lt;400mm, caáp ñaát ñaù IX-X</v>
          </cell>
          <cell r="D8385" t="str">
            <v>1m khoan</v>
          </cell>
          <cell r="E8385">
            <v>1</v>
          </cell>
          <cell r="F8385">
            <v>225986</v>
          </cell>
          <cell r="G8385">
            <v>318671</v>
          </cell>
          <cell r="H8385">
            <v>1433170</v>
          </cell>
        </row>
        <row r="8386">
          <cell r="B8386" t="str">
            <v>BD.18201</v>
          </cell>
          <cell r="C8386" t="str">
            <v>Khoan gieáng baèng maùy khoan xoay töï haønh 300CV, ñoä saâu khoan &lt;=50m, Þloã khoan töø 400mm ñeán &lt;500mm, caáp ñaát ñaù I-III</v>
          </cell>
          <cell r="D8386" t="str">
            <v>1m khoan</v>
          </cell>
          <cell r="E8386">
            <v>1</v>
          </cell>
          <cell r="F8386">
            <v>177207</v>
          </cell>
          <cell r="G8386">
            <v>85069</v>
          </cell>
          <cell r="H8386">
            <v>377287</v>
          </cell>
        </row>
        <row r="8387">
          <cell r="B8387" t="str">
            <v>BD.18202</v>
          </cell>
          <cell r="C8387" t="str">
            <v>Khoan gieáng baèng maùy khoan xoay töï haønh 300CV, ñoä saâu khoan &lt;=50m, Þloã khoan töø 400mm ñeán &lt;500mm, caáp ñaát ñaù IV-VI</v>
          </cell>
          <cell r="D8387" t="str">
            <v>1m khoan</v>
          </cell>
          <cell r="E8387">
            <v>1</v>
          </cell>
          <cell r="F8387">
            <v>249960</v>
          </cell>
          <cell r="G8387">
            <v>296166</v>
          </cell>
          <cell r="H8387">
            <v>1268880</v>
          </cell>
        </row>
        <row r="8388">
          <cell r="B8388" t="str">
            <v>BD.18203</v>
          </cell>
          <cell r="C8388" t="str">
            <v>Khoan gieáng baèng maùy khoan xoay töï haønh 300CV, ñoä saâu khoan &lt;=50m, Þloã khoan töø 400mm ñeán &lt;500mm, caáp ñaát ñaù VII-VIII</v>
          </cell>
          <cell r="D8388" t="str">
            <v>1m khoan</v>
          </cell>
          <cell r="E8388">
            <v>1</v>
          </cell>
          <cell r="F8388">
            <v>287350</v>
          </cell>
          <cell r="G8388">
            <v>335775</v>
          </cell>
          <cell r="H8388">
            <v>1688850</v>
          </cell>
        </row>
        <row r="8389">
          <cell r="B8389" t="str">
            <v>BD.18204</v>
          </cell>
          <cell r="C8389" t="str">
            <v>Khoan gieáng baèng maùy khoan xoay töï haønh 300CV, ñoä saâu khoan &lt;=50m, Þloã khoan töø 400mm ñeán &lt;500mm, caáp ñaát ñaù IX-X</v>
          </cell>
          <cell r="D8389" t="str">
            <v>1m khoan</v>
          </cell>
          <cell r="E8389">
            <v>1</v>
          </cell>
          <cell r="F8389">
            <v>307585</v>
          </cell>
          <cell r="G8389">
            <v>407791</v>
          </cell>
          <cell r="H8389">
            <v>2616920</v>
          </cell>
        </row>
        <row r="8390">
          <cell r="B8390" t="str">
            <v>BD.18301</v>
          </cell>
          <cell r="C8390" t="str">
            <v>Khoan gieáng baèng maùy khoan xoay töï haønh 300CV, ñoä saâu khoan &lt;=50m, Þloã khoan töø 500mm ñeán &lt;600mm, caáp ñaát ñaù I-III</v>
          </cell>
          <cell r="D8390" t="str">
            <v>1m khoan</v>
          </cell>
          <cell r="E8390">
            <v>1</v>
          </cell>
          <cell r="F8390">
            <v>252151</v>
          </cell>
          <cell r="G8390">
            <v>126928</v>
          </cell>
          <cell r="H8390">
            <v>550782</v>
          </cell>
        </row>
        <row r="8391">
          <cell r="B8391" t="str">
            <v>BD.18302</v>
          </cell>
          <cell r="C8391" t="str">
            <v>Khoan gieáng baèng maùy khoan xoay töï haønh 300CV, ñoä saâu khoan &lt;=50m, Þloã khoan töø 500mm ñeán &lt;600mm, caáp ñaát ñaù IV-VI</v>
          </cell>
          <cell r="D8391" t="str">
            <v>1m khoan</v>
          </cell>
          <cell r="E8391">
            <v>1</v>
          </cell>
          <cell r="F8391">
            <v>393646</v>
          </cell>
          <cell r="G8391">
            <v>523016</v>
          </cell>
          <cell r="H8391">
            <v>1990040</v>
          </cell>
        </row>
        <row r="8392">
          <cell r="B8392" t="str">
            <v>BD.18303</v>
          </cell>
          <cell r="C8392" t="str">
            <v>Khoan gieáng baèng maùy khoan xoay töï haønh 300CV, ñoä saâu khoan &lt;=50m, Þloã khoan töø 500mm ñeán &lt;600mm, caáp ñaát ñaù VII-VIII</v>
          </cell>
          <cell r="D8392" t="str">
            <v>1m khoan</v>
          </cell>
          <cell r="E8392">
            <v>1</v>
          </cell>
          <cell r="F8392">
            <v>468669</v>
          </cell>
          <cell r="G8392">
            <v>550472</v>
          </cell>
          <cell r="H8392">
            <v>2081330</v>
          </cell>
        </row>
        <row r="8393">
          <cell r="B8393" t="str">
            <v>BD.18304</v>
          </cell>
          <cell r="C8393" t="str">
            <v>Khoan gieáng baèng maùy khoan xoay töï haønh 300CV, ñoä saâu khoan &lt;=50m, Þloã khoan töø 500mm ñeán &lt;600mm, caáp ñaát ñaù IX-X</v>
          </cell>
          <cell r="D8393" t="str">
            <v>1m khoan</v>
          </cell>
          <cell r="E8393">
            <v>1</v>
          </cell>
          <cell r="F8393">
            <v>512751</v>
          </cell>
          <cell r="G8393">
            <v>579729</v>
          </cell>
          <cell r="H8393">
            <v>2203110</v>
          </cell>
        </row>
        <row r="8394">
          <cell r="B8394" t="str">
            <v>BD.18401</v>
          </cell>
          <cell r="C8394" t="str">
            <v>Khoan gieáng baèng maùy khoan xoay töï haønh 300CV, ñoä saâu khoan &lt;=50m, Þloã khoan töø 600mm ñeán &lt;700mm, caáp ñaát ñaù I-III</v>
          </cell>
          <cell r="D8394" t="str">
            <v>1m khoan</v>
          </cell>
          <cell r="E8394">
            <v>1</v>
          </cell>
          <cell r="F8394">
            <v>308532</v>
          </cell>
          <cell r="G8394">
            <v>147633</v>
          </cell>
          <cell r="H8394">
            <v>611641</v>
          </cell>
        </row>
        <row r="8395">
          <cell r="B8395" t="str">
            <v>BD.18402</v>
          </cell>
          <cell r="C8395" t="str">
            <v>Khoan gieáng baèng maùy khoan xoay töï haønh 300CV, ñoä saâu khoan &lt;=50m, Þloã khoan töø 600mm ñeán &lt;700mm, caáp ñaát ñaù IV-VI</v>
          </cell>
          <cell r="D8395" t="str">
            <v>1m khoan</v>
          </cell>
          <cell r="E8395">
            <v>1</v>
          </cell>
          <cell r="F8395">
            <v>488203</v>
          </cell>
          <cell r="G8395">
            <v>608985</v>
          </cell>
          <cell r="H8395">
            <v>2327820</v>
          </cell>
        </row>
        <row r="8396">
          <cell r="B8396" t="str">
            <v>BD.18403</v>
          </cell>
          <cell r="C8396" t="str">
            <v>Khoan gieáng baèng maùy khoan xoay töï haønh 300CV, ñoä saâu khoan &lt;=50m, Þloã khoan töø 600mm ñeán &lt;700mm, caáp ñaát ñaù VII-VIII</v>
          </cell>
          <cell r="D8396" t="str">
            <v>1m khoan</v>
          </cell>
          <cell r="E8396">
            <v>1</v>
          </cell>
          <cell r="F8396">
            <v>592651</v>
          </cell>
          <cell r="G8396">
            <v>642293</v>
          </cell>
          <cell r="H8396">
            <v>2434340</v>
          </cell>
        </row>
        <row r="8397">
          <cell r="B8397" t="str">
            <v>BD.18404</v>
          </cell>
          <cell r="C8397" t="str">
            <v>Khoan gieáng baèng maùy khoan xoay töï haønh 300CV, ñoä saâu khoan &lt;=50m, Þloã khoan töø 600mm ñeán &lt;700mm, caáp ñaát ñaù IX-X</v>
          </cell>
          <cell r="D8397" t="str">
            <v>1m khoan</v>
          </cell>
          <cell r="E8397">
            <v>1</v>
          </cell>
          <cell r="F8397">
            <v>668608</v>
          </cell>
          <cell r="G8397">
            <v>676950</v>
          </cell>
          <cell r="H8397">
            <v>2556060</v>
          </cell>
        </row>
        <row r="8398">
          <cell r="B8398" t="str">
            <v>BD.18501</v>
          </cell>
          <cell r="C8398" t="str">
            <v>Khoan gieáng baèng maùy khoan xoay töï haønh 300CV, ñoä saâu khoan &lt;=50m, Þloã khoan töø 700mm ñeán &lt;800mm, caáp ñaát ñaù I-III</v>
          </cell>
          <cell r="D8398" t="str">
            <v>1m khoan</v>
          </cell>
          <cell r="E8398">
            <v>1</v>
          </cell>
          <cell r="F8398">
            <v>367218</v>
          </cell>
          <cell r="G8398">
            <v>168788</v>
          </cell>
          <cell r="H8398">
            <v>672500</v>
          </cell>
        </row>
        <row r="8399">
          <cell r="B8399" t="str">
            <v>BD.18502</v>
          </cell>
          <cell r="C8399" t="str">
            <v>Khoan gieáng baèng maùy khoan xoay töï haønh 300CV, ñoä saâu khoan &lt;=50m, Þloã khoan töø 700mm ñeán &lt;800mm, caáp ñaát ñaù IV-VI</v>
          </cell>
          <cell r="D8399" t="str">
            <v>1m khoan</v>
          </cell>
          <cell r="E8399">
            <v>1</v>
          </cell>
          <cell r="F8399">
            <v>583401</v>
          </cell>
          <cell r="G8399">
            <v>696755</v>
          </cell>
          <cell r="H8399">
            <v>2662590</v>
          </cell>
        </row>
        <row r="8400">
          <cell r="B8400" t="str">
            <v>BD.18503</v>
          </cell>
          <cell r="C8400" t="str">
            <v>Khoan gieáng baèng maùy khoan xoay töï haønh 300CV, ñoä saâu khoan &lt;=50m, Þloã khoan töø 700mm ñeán &lt;800mm, caáp ñaát ñaù VII-VIII</v>
          </cell>
          <cell r="D8400" t="str">
            <v>1m khoan</v>
          </cell>
          <cell r="E8400">
            <v>1</v>
          </cell>
          <cell r="F8400">
            <v>721449</v>
          </cell>
          <cell r="G8400">
            <v>734113</v>
          </cell>
          <cell r="H8400">
            <v>2784310</v>
          </cell>
        </row>
        <row r="8401">
          <cell r="B8401" t="str">
            <v>BD.18504</v>
          </cell>
          <cell r="C8401" t="str">
            <v>Khoan gieáng baèng maùy khoan xoay töï haønh 300CV, ñoä saâu khoan &lt;=50m, Þloã khoan töø 700mm ñeán &lt;800mm, caáp ñaát ñaù IX-X</v>
          </cell>
          <cell r="D8401" t="str">
            <v>1m khoan</v>
          </cell>
          <cell r="E8401">
            <v>1</v>
          </cell>
          <cell r="F8401">
            <v>829032</v>
          </cell>
          <cell r="G8401">
            <v>774172</v>
          </cell>
          <cell r="H8401">
            <v>2909010</v>
          </cell>
        </row>
        <row r="8402">
          <cell r="B8402" t="str">
            <v>BD.18601</v>
          </cell>
          <cell r="C8402" t="str">
            <v>Khoan gieáng baèng maùy khoan xoay töï haønh 300CV, ñoä saâu khoan &lt;=50m, Þloã khoan töø 800mm ñeán &lt;900mm, caáp ñaát ñaù I-III</v>
          </cell>
          <cell r="D8402" t="str">
            <v>1m khoan</v>
          </cell>
          <cell r="E8402">
            <v>1</v>
          </cell>
          <cell r="F8402">
            <v>431292</v>
          </cell>
          <cell r="G8402">
            <v>189942</v>
          </cell>
          <cell r="H8402">
            <v>733358</v>
          </cell>
        </row>
        <row r="8403">
          <cell r="B8403" t="str">
            <v>BD.18602</v>
          </cell>
          <cell r="C8403" t="str">
            <v>Khoan gieáng baèng maùy khoan xoay töï haønh 300CV, ñoä saâu khoan &lt;=50m, Þloã khoan töø 800mm ñeán &lt;900mm, caáp ñaát ñaù IV-VI</v>
          </cell>
          <cell r="D8403" t="str">
            <v>1m khoan</v>
          </cell>
          <cell r="E8403">
            <v>1</v>
          </cell>
          <cell r="F8403">
            <v>687172</v>
          </cell>
          <cell r="G8403">
            <v>783624</v>
          </cell>
          <cell r="H8403">
            <v>2969870</v>
          </cell>
        </row>
        <row r="8404">
          <cell r="B8404" t="str">
            <v>BD.18603</v>
          </cell>
          <cell r="C8404" t="str">
            <v>Khoan gieáng baèng maùy khoan xoay töï haønh 300CV, ñoä saâu khoan &lt;=50m, Þloã khoan töø 800mm ñeán &lt;900mm, caáp ñaát ñaù VII-VIII</v>
          </cell>
          <cell r="D8404" t="str">
            <v>1m khoan</v>
          </cell>
          <cell r="E8404">
            <v>1</v>
          </cell>
          <cell r="F8404">
            <v>854052</v>
          </cell>
          <cell r="G8404">
            <v>825483</v>
          </cell>
          <cell r="H8404">
            <v>3122080</v>
          </cell>
        </row>
        <row r="8405">
          <cell r="B8405" t="str">
            <v>BD.18604</v>
          </cell>
          <cell r="C8405" t="str">
            <v>Khoan gieáng baèng maùy khoan xoay töï haønh 300CV, ñoä saâu khoan &lt;=50m, Þloã khoan töø 800mm ñeán &lt;900mm, caáp ñaát ñaù IX-X</v>
          </cell>
          <cell r="D8405" t="str">
            <v>1m khoan</v>
          </cell>
          <cell r="E8405">
            <v>1</v>
          </cell>
          <cell r="F8405">
            <v>987513</v>
          </cell>
          <cell r="G8405">
            <v>870944</v>
          </cell>
          <cell r="H8405">
            <v>3289420</v>
          </cell>
        </row>
        <row r="8406">
          <cell r="B8406" t="str">
            <v>BD.18701</v>
          </cell>
          <cell r="C8406" t="str">
            <v>Khoan gieáng baèng maùy khoan xoay töï haønh 300CV, ñoä saâu khoan &lt;=50m, Þloã khoan töø 900mm ñeán &lt;1000mm, caáp ñaát ñaù I-III</v>
          </cell>
          <cell r="D8406" t="str">
            <v>1m khoan</v>
          </cell>
          <cell r="E8406">
            <v>1</v>
          </cell>
          <cell r="F8406">
            <v>502202</v>
          </cell>
          <cell r="G8406">
            <v>211097</v>
          </cell>
          <cell r="H8406">
            <v>797206</v>
          </cell>
        </row>
        <row r="8407">
          <cell r="B8407" t="str">
            <v>BD.18702</v>
          </cell>
          <cell r="C8407" t="str">
            <v>Khoan gieáng baèng maùy khoan xoay töï haønh 300CV, ñoä saâu khoan &lt;=50m, Þloã khoan töø 900mm ñeán &lt;1000mm, caáp ñaát ñaù IV-VI</v>
          </cell>
          <cell r="D8407" t="str">
            <v>1m khoan</v>
          </cell>
          <cell r="E8407">
            <v>1</v>
          </cell>
          <cell r="F8407">
            <v>807001</v>
          </cell>
          <cell r="G8407">
            <v>870944</v>
          </cell>
          <cell r="H8407">
            <v>3274230</v>
          </cell>
        </row>
        <row r="8408">
          <cell r="B8408" t="str">
            <v>BD.18703</v>
          </cell>
          <cell r="C8408" t="str">
            <v>Khoan gieáng baèng maùy khoan xoay töï haønh 300CV, ñoä saâu khoan &lt;=50m, Þloã khoan töø 900mm ñeán &lt;1000mm, caáp ñaát ñaù VII-VIII</v>
          </cell>
          <cell r="D8408" t="str">
            <v>1m khoan</v>
          </cell>
          <cell r="E8408">
            <v>1</v>
          </cell>
          <cell r="F8408">
            <v>1011600</v>
          </cell>
          <cell r="G8408">
            <v>917304</v>
          </cell>
          <cell r="H8408">
            <v>3459790</v>
          </cell>
        </row>
        <row r="8409">
          <cell r="B8409" t="str">
            <v>BD.18704</v>
          </cell>
          <cell r="C8409" t="str">
            <v>Khoan gieáng baèng maùy khoan xoay töï haønh 300CV, ñoä saâu khoan &lt;=50m, Þloã khoan töø 900mm ñeán &lt;1000mm, caáp ñaát ñaù IX-X</v>
          </cell>
          <cell r="D8409" t="str">
            <v>1m khoan</v>
          </cell>
          <cell r="E8409">
            <v>1</v>
          </cell>
          <cell r="F8409">
            <v>1174090</v>
          </cell>
          <cell r="G8409">
            <v>967715</v>
          </cell>
          <cell r="H8409">
            <v>3672800</v>
          </cell>
        </row>
        <row r="8410">
          <cell r="B8410" t="str">
            <v>BD.19101</v>
          </cell>
          <cell r="C8410" t="str">
            <v>Khoan gieáng baèng maùy khoan xoay töï haønh 300CV, ñoä saâu khoan töø 50m ñeán &lt;=100m, Þloã khoan töø 300mm ñeán &lt;400mm, caáp ñaát ñaù I-III</v>
          </cell>
          <cell r="D8410" t="str">
            <v>1m khoan</v>
          </cell>
          <cell r="E8410">
            <v>1</v>
          </cell>
          <cell r="F8410">
            <v>136008</v>
          </cell>
          <cell r="G8410">
            <v>53562</v>
          </cell>
          <cell r="H8410">
            <v>249526</v>
          </cell>
        </row>
        <row r="8411">
          <cell r="B8411" t="str">
            <v>BD.19102</v>
          </cell>
          <cell r="C8411" t="str">
            <v>Khoan gieáng baèng maùy khoan xoay töï haønh 300CV, ñoä saâu khoan töø 50m ñeán &lt;=100m, Þloã khoan töø 300mm ñeán &lt;400mm, caáp ñaát ñaù IV-VI</v>
          </cell>
          <cell r="D8411" t="str">
            <v>1m khoan</v>
          </cell>
          <cell r="E8411">
            <v>1</v>
          </cell>
          <cell r="F8411">
            <v>190428</v>
          </cell>
          <cell r="G8411">
            <v>87770</v>
          </cell>
          <cell r="H8411">
            <v>672500</v>
          </cell>
        </row>
        <row r="8412">
          <cell r="B8412" t="str">
            <v>BD.19103</v>
          </cell>
          <cell r="C8412" t="str">
            <v>Khoan gieáng baèng maùy khoan xoay töï haønh 300CV, ñoä saâu khoan töø 50m ñeán &lt;=100m, Þloã khoan töø 300mm ñeán &lt;400mm, caáp ñaát ñaù VII-VIII</v>
          </cell>
          <cell r="D8412" t="str">
            <v>1m khoan</v>
          </cell>
          <cell r="E8412">
            <v>1</v>
          </cell>
          <cell r="F8412">
            <v>225975</v>
          </cell>
          <cell r="G8412">
            <v>149433</v>
          </cell>
          <cell r="H8412">
            <v>1600620</v>
          </cell>
        </row>
        <row r="8413">
          <cell r="B8413" t="str">
            <v>BD.19104</v>
          </cell>
          <cell r="C8413" t="str">
            <v>Khoan gieáng baèng maùy khoan xoay töï haønh 300CV, ñoä saâu khoan töø 50m ñeán &lt;=100m, Þloã khoan töø 300mm ñeán &lt;400mm, caáp ñaát ñaù IX-X</v>
          </cell>
          <cell r="D8413" t="str">
            <v>1m khoan</v>
          </cell>
          <cell r="E8413">
            <v>1</v>
          </cell>
          <cell r="F8413">
            <v>246712</v>
          </cell>
          <cell r="G8413">
            <v>291215</v>
          </cell>
          <cell r="H8413">
            <v>3736760</v>
          </cell>
        </row>
        <row r="8414">
          <cell r="B8414" t="str">
            <v>BD.19201</v>
          </cell>
          <cell r="C8414" t="str">
            <v>Khoan gieáng baèng maùy khoan xoay töï haønh 300CV, ñoä saâu khoan töø 50m ñeán &lt;=100m, Þloã khoan töø 400mm ñeán &lt;500mm, caáp ñaát ñaù I-III</v>
          </cell>
          <cell r="D8414" t="str">
            <v>1m khoan</v>
          </cell>
          <cell r="E8414">
            <v>1</v>
          </cell>
          <cell r="F8414">
            <v>187668</v>
          </cell>
          <cell r="G8414">
            <v>104873</v>
          </cell>
          <cell r="H8414">
            <v>465586</v>
          </cell>
        </row>
        <row r="8415">
          <cell r="B8415" t="str">
            <v>BD.19202</v>
          </cell>
          <cell r="C8415" t="str">
            <v>Khoan gieáng baèng maùy khoan xoay töï haønh 300CV, ñoä saâu khoan töø 50m ñeán &lt;=100m, Þloã khoan töø 400mm ñeán &lt;500mm, caáp ñaát ñaù IV-VI</v>
          </cell>
          <cell r="D8415" t="str">
            <v>1m khoan</v>
          </cell>
          <cell r="E8415">
            <v>1</v>
          </cell>
          <cell r="F8415">
            <v>270299</v>
          </cell>
          <cell r="G8415">
            <v>365031</v>
          </cell>
          <cell r="H8415">
            <v>1564030</v>
          </cell>
        </row>
        <row r="8416">
          <cell r="B8416" t="str">
            <v>BD.19203</v>
          </cell>
          <cell r="C8416" t="str">
            <v>Khoan gieáng baèng maùy khoan xoay töï haønh 300CV, ñoä saâu khoan töø 50m ñeán &lt;=100m, Þloã khoan töø 400mm ñeán &lt;500mm, caáp ñaát ñaù VII-VIII</v>
          </cell>
          <cell r="D8416" t="str">
            <v>1m khoan</v>
          </cell>
          <cell r="E8416">
            <v>1</v>
          </cell>
          <cell r="F8416">
            <v>314125</v>
          </cell>
          <cell r="G8416">
            <v>414092</v>
          </cell>
          <cell r="H8416">
            <v>2084380</v>
          </cell>
        </row>
        <row r="8417">
          <cell r="B8417" t="str">
            <v>BD.19204</v>
          </cell>
          <cell r="C8417" t="str">
            <v>Khoan gieáng baèng maùy khoan xoay töï haønh 300CV, ñoä saâu khoan töø 50m ñeán 100m, Þloã khoan töø 400mm ñeán &lt;500mm, caáp ñaát ñaù IX-X</v>
          </cell>
          <cell r="D8417" t="str">
            <v>1m khoan</v>
          </cell>
          <cell r="E8417">
            <v>1</v>
          </cell>
          <cell r="F8417">
            <v>338649</v>
          </cell>
          <cell r="G8417">
            <v>502762</v>
          </cell>
          <cell r="H8417">
            <v>3228500</v>
          </cell>
        </row>
        <row r="8418">
          <cell r="B8418" t="str">
            <v>BD.19301</v>
          </cell>
          <cell r="C8418" t="str">
            <v>Khoan gieáng baèng maùy khoan xoay töï haønh 300CV, ñoä saâu khoan töø 50m ñeán &lt;=100m, Þloã khoan töø 500mm ñeán &lt;600mm, caáp ñaát ñaù I-III</v>
          </cell>
          <cell r="D8418" t="str">
            <v>1m khoan</v>
          </cell>
          <cell r="E8418">
            <v>1</v>
          </cell>
          <cell r="F8418">
            <v>274381</v>
          </cell>
          <cell r="G8418">
            <v>156185</v>
          </cell>
          <cell r="H8418">
            <v>678591</v>
          </cell>
        </row>
        <row r="8419">
          <cell r="B8419" t="str">
            <v>BD.19302</v>
          </cell>
          <cell r="C8419" t="str">
            <v>Khoan gieáng baèng maùy khoan xoay töï haønh 300CV, ñoä saâu khoan töø 50m ñeán &lt;=100m, Þloã khoan töø 500mm ñeán &lt;600mm, caáp ñaát ñaù IV-VI</v>
          </cell>
          <cell r="D8419" t="str">
            <v>1m khoan</v>
          </cell>
          <cell r="E8419">
            <v>1</v>
          </cell>
          <cell r="F8419">
            <v>441207</v>
          </cell>
          <cell r="G8419">
            <v>644993</v>
          </cell>
          <cell r="H8419">
            <v>2452640</v>
          </cell>
        </row>
        <row r="8420">
          <cell r="B8420" t="str">
            <v>BD.19303</v>
          </cell>
          <cell r="C8420" t="str">
            <v>Khoan gieáng baèng maùy khoan xoay töï haønh 300CV, ñoä saâu khoan töø 50m ñeán &lt;=100m, Þloã khoan töø 500mm ñeán &lt;600mm, caáp ñaát ñaù VII-VIII</v>
          </cell>
          <cell r="D8420" t="str">
            <v>1m khoan</v>
          </cell>
          <cell r="E8420">
            <v>1</v>
          </cell>
          <cell r="F8420">
            <v>529852</v>
          </cell>
          <cell r="G8420">
            <v>678751</v>
          </cell>
          <cell r="H8420">
            <v>2565210</v>
          </cell>
        </row>
        <row r="8421">
          <cell r="B8421" t="str">
            <v>BD.19304</v>
          </cell>
          <cell r="C8421" t="str">
            <v>Khoan gieáng baèng maùy khoan xoay töï haønh 300CV, ñoä saâu khoan töø 50m ñeán &lt;=100m, Þloã khoan töø 500mm ñeán &lt;600mm, caáp ñaát ñaù IX-X</v>
          </cell>
          <cell r="D8421" t="str">
            <v>1m khoan</v>
          </cell>
          <cell r="E8421">
            <v>1</v>
          </cell>
          <cell r="F8421">
            <v>585229</v>
          </cell>
          <cell r="G8421">
            <v>714759</v>
          </cell>
          <cell r="H8421">
            <v>2717350</v>
          </cell>
        </row>
        <row r="8422">
          <cell r="B8422" t="str">
            <v>BD.19401</v>
          </cell>
          <cell r="C8422" t="str">
            <v>Khoan gieáng baèng maùy khoan xoay töï haønh 300CV, ñoä saâu khoan töø 50m ñeán &lt;=100m, Þloã khoan töø 600mm ñeán &lt;700mm, caáp ñaát ñaù I-III</v>
          </cell>
          <cell r="D8422" t="str">
            <v>1m khoan</v>
          </cell>
          <cell r="E8422">
            <v>1</v>
          </cell>
          <cell r="F8422">
            <v>338510</v>
          </cell>
          <cell r="G8422">
            <v>182291</v>
          </cell>
          <cell r="H8422">
            <v>754641</v>
          </cell>
        </row>
        <row r="8423">
          <cell r="B8423" t="str">
            <v>BD.19402</v>
          </cell>
          <cell r="C8423" t="str">
            <v>Khoan gieáng baèng maùy khoan xoay töï haønh 300CV, ñoä saâu khoan töø 50m ñeán &lt;=100m, Þloã khoan töø 600mm ñeán &lt;700mm, caáp ñaát ñaù IV-VI</v>
          </cell>
          <cell r="D8423" t="str">
            <v>1m khoan</v>
          </cell>
          <cell r="E8423">
            <v>1</v>
          </cell>
          <cell r="F8423">
            <v>548456</v>
          </cell>
          <cell r="G8423">
            <v>750767</v>
          </cell>
          <cell r="H8423">
            <v>2869500</v>
          </cell>
        </row>
        <row r="8424">
          <cell r="B8424" t="str">
            <v>BD.19403</v>
          </cell>
          <cell r="C8424" t="str">
            <v>Khoan gieáng baèng maùy khoan xoay töï haønh 300CV, ñoä saâu khoan töø 50m ñeán &lt;=100m, Þloã khoan töø 600mm ñeán &lt;700mm, caáp ñaát ñaù VII-VIII</v>
          </cell>
          <cell r="D8424" t="str">
            <v>1m khoan</v>
          </cell>
          <cell r="E8424">
            <v>1</v>
          </cell>
          <cell r="F8424">
            <v>673664</v>
          </cell>
          <cell r="G8424">
            <v>792176</v>
          </cell>
          <cell r="H8424">
            <v>3000370</v>
          </cell>
        </row>
        <row r="8425">
          <cell r="B8425" t="str">
            <v>BD.19404</v>
          </cell>
          <cell r="C8425" t="str">
            <v>Khoan gieáng baèng maùy khoan xoay töï haønh 300CV, ñoä saâu khoan töø 50m ñeán &lt;=100m, Þloã khoan töø 600mm ñeán &lt;700mm, caáp ñaát ñaù IX-X</v>
          </cell>
          <cell r="D8425" t="str">
            <v>1m khoan</v>
          </cell>
          <cell r="E8425">
            <v>1</v>
          </cell>
          <cell r="F8425">
            <v>767361</v>
          </cell>
          <cell r="G8425">
            <v>834485</v>
          </cell>
          <cell r="H8425">
            <v>3152450</v>
          </cell>
        </row>
        <row r="8426">
          <cell r="B8426" t="str">
            <v>BD.20101</v>
          </cell>
          <cell r="C8426" t="str">
            <v>Khoan gieáng baèng maùy khoan xoay töï haønh 300CV, ñoä saâu khoan töø 100 ñeán &lt;=150m, Þloã khoan töø 300mm ñeán &lt;400mm, caáp ñaát ñaù I-III</v>
          </cell>
          <cell r="D8426" t="str">
            <v>1m khoan</v>
          </cell>
          <cell r="E8426">
            <v>1</v>
          </cell>
          <cell r="F8426">
            <v>137752</v>
          </cell>
          <cell r="G8426">
            <v>56262</v>
          </cell>
          <cell r="H8426">
            <v>261728</v>
          </cell>
        </row>
        <row r="8427">
          <cell r="B8427" t="str">
            <v>BD.20102</v>
          </cell>
          <cell r="C8427" t="str">
            <v>Khoan gieáng baèng maùy khoan xoay töï haønh 300CV, ñoä saâu khoan töø 100 ñeán &lt;=150m, Þloã khoan töø 300mm ñeán &lt;400mm, caáp ñaát ñaù IV-VI</v>
          </cell>
          <cell r="D8427" t="str">
            <v>1m khoan</v>
          </cell>
          <cell r="E8427">
            <v>1</v>
          </cell>
          <cell r="F8427">
            <v>193005</v>
          </cell>
          <cell r="G8427">
            <v>91820</v>
          </cell>
          <cell r="H8427">
            <v>702929</v>
          </cell>
        </row>
        <row r="8428">
          <cell r="B8428" t="str">
            <v>BD.20103</v>
          </cell>
          <cell r="C8428" t="str">
            <v>Khoan gieáng baèng maùy khoan xoay töï haønh 300CV, ñoä saâu khoan töø 100 ñeán &lt;=150m, Þloã khoan töø 300mm ñeán &lt;400mm, caáp ñaát ñaù VII-VIII</v>
          </cell>
          <cell r="D8428" t="str">
            <v>1m khoan</v>
          </cell>
          <cell r="E8428">
            <v>1</v>
          </cell>
          <cell r="F8428">
            <v>230255</v>
          </cell>
          <cell r="G8428">
            <v>156635</v>
          </cell>
          <cell r="H8428">
            <v>1676670</v>
          </cell>
        </row>
        <row r="8429">
          <cell r="B8429" t="str">
            <v>BD.20104</v>
          </cell>
          <cell r="C8429" t="str">
            <v>Khoan gieáng baèng maùy khoan xoay töï haønh 300CV, ñoä saâu khoan töø 100 ñeán &lt;=150m, Þloã khoan töø 300mm ñeán &lt;400mm, caáp ñaát ñaù IX-X</v>
          </cell>
          <cell r="D8429" t="str">
            <v>1m khoan</v>
          </cell>
          <cell r="E8429">
            <v>1</v>
          </cell>
          <cell r="F8429">
            <v>252172</v>
          </cell>
          <cell r="G8429">
            <v>305168</v>
          </cell>
          <cell r="H8429">
            <v>3916230</v>
          </cell>
        </row>
        <row r="8430">
          <cell r="B8430" t="str">
            <v>BD.20201</v>
          </cell>
          <cell r="C8430" t="str">
            <v>Khoan gieáng baèng maùy khoan xoay töï haønh 300CV, ñoä saâu khoan töø 100 ñeán &lt;=150m, Þloã khoan töø 400mm ñeán &lt;500mm, caáp ñaát ñaù I-III</v>
          </cell>
          <cell r="D8430" t="str">
            <v>1m khoan</v>
          </cell>
          <cell r="E8430">
            <v>1</v>
          </cell>
          <cell r="F8430">
            <v>191056</v>
          </cell>
          <cell r="G8430">
            <v>109824</v>
          </cell>
          <cell r="H8430">
            <v>486869</v>
          </cell>
        </row>
        <row r="8431">
          <cell r="B8431" t="str">
            <v>BD.20202</v>
          </cell>
          <cell r="C8431" t="str">
            <v>Khoan gieáng baèng maùy khoan xoay töï haønh 300CV, ñoä saâu khoan töø 100 ñeán &lt;=150m, Þloã khoan töø 400mm ñeán &lt;500mm, caáp ñaát ñaù IV-VI</v>
          </cell>
          <cell r="D8431" t="str">
            <v>1m khoan</v>
          </cell>
          <cell r="E8431">
            <v>1</v>
          </cell>
          <cell r="F8431">
            <v>275491</v>
          </cell>
          <cell r="G8431">
            <v>382585</v>
          </cell>
          <cell r="H8431">
            <v>1637090</v>
          </cell>
        </row>
        <row r="8432">
          <cell r="B8432" t="str">
            <v>BD.20203</v>
          </cell>
          <cell r="C8432" t="str">
            <v>Khoan gieáng baèng maùy khoan xoay töï haønh 300CV, ñoä saâu khoan töø 100 ñeán &lt;=150m, Þloã khoan töø 400mm ñeán &lt;500mm, caáp ñaát ñaù VII-VIII</v>
          </cell>
          <cell r="D8432" t="str">
            <v>1m khoan</v>
          </cell>
          <cell r="E8432">
            <v>1</v>
          </cell>
          <cell r="F8432">
            <v>320368</v>
          </cell>
          <cell r="G8432">
            <v>156635</v>
          </cell>
          <cell r="H8432">
            <v>1676670</v>
          </cell>
        </row>
        <row r="8433">
          <cell r="B8433" t="str">
            <v>BD.20204</v>
          </cell>
          <cell r="C8433" t="str">
            <v>Khoan gieáng baèng maùy khoan xoay töï haønh 300CV, ñoä saâu khoan töø 100 ñeán &lt;=150m, Þloã khoan töø 400mm ñeán &lt;500mm, caáp ñaát ñaù IX-X</v>
          </cell>
          <cell r="D8433" t="str">
            <v>1m khoan</v>
          </cell>
          <cell r="E8433">
            <v>1</v>
          </cell>
          <cell r="F8433">
            <v>347048</v>
          </cell>
          <cell r="G8433">
            <v>527067</v>
          </cell>
          <cell r="H8433">
            <v>3380710</v>
          </cell>
        </row>
        <row r="8434">
          <cell r="B8434" t="str">
            <v>BD.20301</v>
          </cell>
          <cell r="C8434" t="str">
            <v>Khoan gieáng baèng maùy khoan xoay töï haønh 300CV, ñoä saâu khoan töø 100 ñeán &lt;=150m, Þloã khoan töø 500mm ñeán &lt;600mm, caáp ñaát ñaù I-III</v>
          </cell>
          <cell r="D8434" t="str">
            <v>1m khoan</v>
          </cell>
          <cell r="E8434">
            <v>1</v>
          </cell>
          <cell r="F8434">
            <v>279628</v>
          </cell>
          <cell r="G8434">
            <v>163836</v>
          </cell>
          <cell r="H8434">
            <v>709009</v>
          </cell>
        </row>
        <row r="8435">
          <cell r="B8435" t="str">
            <v>BD.20302</v>
          </cell>
          <cell r="C8435" t="str">
            <v>Khoan gieáng baèng maùy khoan xoay töï haønh 300CV, ñoä saâu khoan töø 100 ñeán &lt;=150m, Þloã khoan töø 500mm ñeán &lt;600mm, caáp ñaát ñaù IV-VI</v>
          </cell>
          <cell r="D8435" t="str">
            <v>1m khoan</v>
          </cell>
          <cell r="E8435">
            <v>1</v>
          </cell>
          <cell r="F8435">
            <v>451925</v>
          </cell>
          <cell r="G8435">
            <v>675600</v>
          </cell>
          <cell r="H8435">
            <v>2571250</v>
          </cell>
        </row>
        <row r="8436">
          <cell r="B8436" t="str">
            <v>BD.20303</v>
          </cell>
          <cell r="C8436" t="str">
            <v>Khoan gieáng baèng maùy khoan xoay töï haønh 300CV, ñoä saâu khoan töø 100 ñeán &lt;=150m, Þloã khoan töø 500mm ñeán &lt;600mm, caáp ñaát ñaù VII-VIII</v>
          </cell>
          <cell r="D8436" t="str">
            <v>1m khoan</v>
          </cell>
          <cell r="E8436">
            <v>1</v>
          </cell>
          <cell r="F8436">
            <v>545561</v>
          </cell>
          <cell r="G8436">
            <v>711158</v>
          </cell>
          <cell r="H8436">
            <v>2689910</v>
          </cell>
        </row>
        <row r="8437">
          <cell r="B8437" t="str">
            <v>BD.20304</v>
          </cell>
          <cell r="C8437" t="str">
            <v>Khoan gieáng baèng maùy khoan xoay töï haønh 300CV, ñoä saâu khoan töø 100 ñeán &lt;=150m, Þloã khoan töø 500mm ñeán &lt;600mm, caáp ñaát ñaù IX-X</v>
          </cell>
          <cell r="D8437" t="str">
            <v>1m khoan</v>
          </cell>
          <cell r="E8437">
            <v>1</v>
          </cell>
          <cell r="F8437">
            <v>602479</v>
          </cell>
          <cell r="G8437">
            <v>305168</v>
          </cell>
          <cell r="H8437">
            <v>2848150</v>
          </cell>
        </row>
        <row r="8438">
          <cell r="B8438" t="str">
            <v>BD.21101</v>
          </cell>
          <cell r="C8438" t="str">
            <v>Khoan gieáng baèng maùy khoan xoay töï haønh 300CV, ñoä saâu khoan töø 150 ñeán &lt;=200m, Þloã khoan töø 300mm ñeán &lt;400mm, caáp ñaát ñaù I-III</v>
          </cell>
          <cell r="D8438" t="str">
            <v>1m khoan</v>
          </cell>
          <cell r="E8438">
            <v>1</v>
          </cell>
          <cell r="F8438">
            <v>138735</v>
          </cell>
          <cell r="G8438">
            <v>57613</v>
          </cell>
          <cell r="H8438">
            <v>270809</v>
          </cell>
        </row>
        <row r="8439">
          <cell r="B8439" t="str">
            <v>BD.21102</v>
          </cell>
          <cell r="C8439" t="str">
            <v>Khoan gieáng baèng maùy khoan xoay töï haønh 300CV, ñoä saâu khoan töø 150 ñeán &lt;=200m, Þloã khoan töø 300mm ñeán &lt;400mm, caáp ñaát ñaù IV-VI</v>
          </cell>
          <cell r="D8439" t="str">
            <v>1m khoan</v>
          </cell>
          <cell r="E8439">
            <v>1</v>
          </cell>
          <cell r="F8439">
            <v>195377</v>
          </cell>
          <cell r="G8439">
            <v>94971</v>
          </cell>
          <cell r="H8439">
            <v>727248</v>
          </cell>
        </row>
        <row r="8440">
          <cell r="B8440" t="str">
            <v>BD.21103</v>
          </cell>
          <cell r="C8440" t="str">
            <v>Khoan gieáng baèng maùy khoan xoay töï haønh 300CV, ñoä saâu khoan töø 150 ñeán &lt;=200m, Þloã khoan töø 300mm ñeán &lt;400mm, caáp ñaát ñaù VII-VIII</v>
          </cell>
          <cell r="D8440" t="str">
            <v>1m khoan</v>
          </cell>
          <cell r="E8440">
            <v>1</v>
          </cell>
          <cell r="F8440">
            <v>232858</v>
          </cell>
          <cell r="G8440">
            <v>161586</v>
          </cell>
          <cell r="H8440">
            <v>1728430</v>
          </cell>
        </row>
        <row r="8441">
          <cell r="B8441" t="str">
            <v>BD.21104</v>
          </cell>
          <cell r="C8441" t="str">
            <v>Khoan gieáng baèng maùy khoan xoay töï haønh 300CV, ñoä saâu khoan töø 150 ñeán &lt;=200m, Þloã khoan töø 4300mm ñeán &lt;400mm, caáp ñaát ñaù IX-X</v>
          </cell>
          <cell r="D8441" t="str">
            <v>1m khoan</v>
          </cell>
          <cell r="E8441">
            <v>1</v>
          </cell>
          <cell r="F8441">
            <v>255601</v>
          </cell>
          <cell r="G8441">
            <v>314620</v>
          </cell>
          <cell r="H8441">
            <v>4037950</v>
          </cell>
        </row>
        <row r="8442">
          <cell r="B8442" t="str">
            <v>BD.21201</v>
          </cell>
          <cell r="C8442" t="str">
            <v>Khoan gieáng baèng maùy khoan xoay töï haønh 300CV, ñoä saâu khoan töø 100 ñeán &lt;=150m, Þloã khoan töø 400mm ñeán &lt;500mm, caáp ñaát ñaù I-III</v>
          </cell>
          <cell r="D8442" t="str">
            <v>1m khoan</v>
          </cell>
          <cell r="E8442">
            <v>1</v>
          </cell>
          <cell r="F8442">
            <v>192409</v>
          </cell>
          <cell r="G8442">
            <v>113425</v>
          </cell>
          <cell r="H8442">
            <v>502107</v>
          </cell>
        </row>
        <row r="8443">
          <cell r="B8443" t="str">
            <v>BD.21202</v>
          </cell>
          <cell r="C8443" t="str">
            <v>Khoan gieáng baèng maùy khoan xoay töï haønh 300CV, ñoä saâu khoan töø 100 ñeán &lt;=150m, Þloã khoan töø 400mm ñeán &lt;500mm, caáp ñaát ñaù IV-VI</v>
          </cell>
          <cell r="D8443" t="str">
            <v>1m khoan</v>
          </cell>
          <cell r="E8443">
            <v>1</v>
          </cell>
          <cell r="F8443">
            <v>279250</v>
          </cell>
          <cell r="G8443">
            <v>394288</v>
          </cell>
          <cell r="H8443">
            <v>1688800</v>
          </cell>
        </row>
        <row r="8444">
          <cell r="B8444" t="str">
            <v>BD.21203</v>
          </cell>
          <cell r="C8444" t="str">
            <v>Khoan gieáng baèng maùy khoan xoay töï haønh 300CV, ñoä saâu khoan töø 100 ñeán &lt;=150m, Þloã khoan töø 400mm ñeán &lt;500mm, caáp ñaát ñaù VII-VIII</v>
          </cell>
          <cell r="D8444" t="str">
            <v>1m khoan</v>
          </cell>
          <cell r="E8444">
            <v>1</v>
          </cell>
          <cell r="F8444">
            <v>325526</v>
          </cell>
          <cell r="G8444">
            <v>447399</v>
          </cell>
          <cell r="H8444">
            <v>2251770</v>
          </cell>
        </row>
        <row r="8445">
          <cell r="B8445" t="str">
            <v>BD.21204</v>
          </cell>
          <cell r="C8445" t="str">
            <v>Khoan gieáng baèng maùy khoan xoay töï haønh 300CV, ñoä saâu khoan töø 100 ñeán &lt;=150m, Þloã khoan töø 400mm ñeán &lt;500mm, caáp ñaát ñaù IX-X</v>
          </cell>
          <cell r="D8445" t="str">
            <v>1m khoan</v>
          </cell>
          <cell r="E8445">
            <v>1</v>
          </cell>
          <cell r="F8445">
            <v>352049</v>
          </cell>
          <cell r="G8445">
            <v>543271</v>
          </cell>
          <cell r="H8445">
            <v>3487230</v>
          </cell>
        </row>
        <row r="8446">
          <cell r="B8446" t="str">
            <v>BD.22301</v>
          </cell>
          <cell r="C8446" t="str">
            <v>Choáng oáng, Þoáng 377mm</v>
          </cell>
          <cell r="D8446" t="str">
            <v>1m oáng</v>
          </cell>
          <cell r="E8446">
            <v>1</v>
          </cell>
          <cell r="F8446">
            <v>57052</v>
          </cell>
          <cell r="G8446">
            <v>29256</v>
          </cell>
          <cell r="H8446">
            <v>98145</v>
          </cell>
        </row>
        <row r="8447">
          <cell r="B8447" t="str">
            <v>BD.22302</v>
          </cell>
          <cell r="C8447" t="str">
            <v>Choáng oáng, Þoáng 426mm</v>
          </cell>
          <cell r="D8447" t="str">
            <v>1m oáng</v>
          </cell>
          <cell r="E8447">
            <v>1</v>
          </cell>
          <cell r="F8447">
            <v>73020</v>
          </cell>
          <cell r="G8447">
            <v>32857</v>
          </cell>
          <cell r="H8447">
            <v>110269</v>
          </cell>
        </row>
        <row r="8448">
          <cell r="B8448" t="str">
            <v>BD.22303</v>
          </cell>
          <cell r="C8448" t="str">
            <v>Choáng oáng, Þoáng 477mm</v>
          </cell>
          <cell r="D8448" t="str">
            <v>1m oáng</v>
          </cell>
          <cell r="E8448">
            <v>1</v>
          </cell>
          <cell r="F8448">
            <v>83607</v>
          </cell>
          <cell r="G8448">
            <v>33758</v>
          </cell>
          <cell r="H8448">
            <v>113245</v>
          </cell>
        </row>
        <row r="8449">
          <cell r="B8449" t="str">
            <v>BD.22304</v>
          </cell>
          <cell r="C8449" t="str">
            <v>Choáng oáng, Þoáng 529mm</v>
          </cell>
          <cell r="D8449" t="str">
            <v>1m oáng</v>
          </cell>
          <cell r="E8449">
            <v>1</v>
          </cell>
          <cell r="F8449">
            <v>117126</v>
          </cell>
          <cell r="G8449">
            <v>35108</v>
          </cell>
          <cell r="H8449">
            <v>120266</v>
          </cell>
        </row>
        <row r="8450">
          <cell r="B8450" t="str">
            <v>BD.22305</v>
          </cell>
          <cell r="C8450" t="str">
            <v>Choáng oáng, Þoáng 630mm</v>
          </cell>
          <cell r="D8450" t="str">
            <v>1m oáng</v>
          </cell>
          <cell r="E8450">
            <v>1</v>
          </cell>
          <cell r="F8450">
            <v>142542</v>
          </cell>
          <cell r="G8450">
            <v>38259</v>
          </cell>
          <cell r="H8450">
            <v>133199</v>
          </cell>
        </row>
        <row r="8451">
          <cell r="B8451" t="str">
            <v>BD.22306</v>
          </cell>
          <cell r="C8451" t="str">
            <v>Choáng oáng, Þoáng 720mm</v>
          </cell>
          <cell r="D8451" t="str">
            <v>1m oáng</v>
          </cell>
          <cell r="E8451">
            <v>1</v>
          </cell>
          <cell r="F8451">
            <v>162248</v>
          </cell>
          <cell r="G8451">
            <v>40059</v>
          </cell>
          <cell r="H8451">
            <v>144625</v>
          </cell>
        </row>
        <row r="8452">
          <cell r="B8452" t="str">
            <v>BD.23101</v>
          </cell>
          <cell r="C8452" t="str">
            <v>Thoåi röûa gieáng khoan ñoä saâu gieáng &lt;100m, Þoáng loïc &lt;219mm</v>
          </cell>
          <cell r="D8452" t="str">
            <v>1m oáng loïc</v>
          </cell>
          <cell r="E8452">
            <v>1</v>
          </cell>
          <cell r="F8452">
            <v>47765</v>
          </cell>
          <cell r="G8452">
            <v>54012</v>
          </cell>
          <cell r="H8452">
            <v>685555</v>
          </cell>
        </row>
        <row r="8453">
          <cell r="B8453" t="str">
            <v>BD.23102</v>
          </cell>
          <cell r="C8453" t="str">
            <v>Thoåi röûa gieáng khoan ñoä saâu gieáng &lt;100m, Þoáng loïc &lt;300mm</v>
          </cell>
          <cell r="D8453" t="str">
            <v>1m oáng loïc</v>
          </cell>
          <cell r="E8453">
            <v>1</v>
          </cell>
          <cell r="F8453">
            <v>48448</v>
          </cell>
          <cell r="G8453">
            <v>67515</v>
          </cell>
          <cell r="H8453">
            <v>1005030</v>
          </cell>
        </row>
        <row r="8454">
          <cell r="B8454" t="str">
            <v>BD.23103</v>
          </cell>
          <cell r="C8454" t="str">
            <v>Thoåi röûa gieáng khoan ñoä saâu gieáng &lt;100m, Þoáng loïc &lt;450mm</v>
          </cell>
          <cell r="D8454" t="str">
            <v>1m oáng loïc</v>
          </cell>
          <cell r="E8454">
            <v>1</v>
          </cell>
          <cell r="F8454">
            <v>49130</v>
          </cell>
          <cell r="G8454">
            <v>81018</v>
          </cell>
          <cell r="H8454">
            <v>1495440</v>
          </cell>
        </row>
        <row r="8455">
          <cell r="B8455" t="str">
            <v>BD.23104</v>
          </cell>
          <cell r="C8455" t="str">
            <v>Thoåi röûa gieáng khoan ñoä saâu gieáng &lt;100m, Þoáng loïc &gt;=450mm</v>
          </cell>
          <cell r="D8455" t="str">
            <v>1m oáng loïc</v>
          </cell>
          <cell r="E8455">
            <v>1</v>
          </cell>
          <cell r="F8455">
            <v>49813</v>
          </cell>
          <cell r="G8455">
            <v>99022</v>
          </cell>
          <cell r="H8455">
            <v>2197600</v>
          </cell>
        </row>
        <row r="8456">
          <cell r="B8456" t="str">
            <v>BD.25101</v>
          </cell>
          <cell r="C8456" t="str">
            <v>Vaän chuyeån muøn khoan cöï ly &gt;=0,5km</v>
          </cell>
          <cell r="D8456" t="str">
            <v>10m³</v>
          </cell>
          <cell r="E8456">
            <v>1</v>
          </cell>
          <cell r="G8456">
            <v>6301</v>
          </cell>
          <cell r="H8456">
            <v>291423</v>
          </cell>
        </row>
        <row r="8457">
          <cell r="B8457" t="str">
            <v>BD.25102</v>
          </cell>
          <cell r="C8457" t="str">
            <v>Vaän chuyeån muøn khoan cöï ly &gt;=1km</v>
          </cell>
          <cell r="D8457" t="str">
            <v>10m³</v>
          </cell>
          <cell r="E8457">
            <v>1</v>
          </cell>
          <cell r="G8457">
            <v>6752</v>
          </cell>
          <cell r="H8457">
            <v>315912</v>
          </cell>
        </row>
        <row r="8458">
          <cell r="B8458" t="str">
            <v>BD.25103</v>
          </cell>
          <cell r="C8458" t="str">
            <v>Vaän chuyeån muøn khoan cöï ly &gt;=2km</v>
          </cell>
          <cell r="D8458" t="str">
            <v>10m³</v>
          </cell>
          <cell r="E8458">
            <v>1</v>
          </cell>
          <cell r="G8458">
            <v>8552</v>
          </cell>
          <cell r="H8458">
            <v>385095</v>
          </cell>
        </row>
        <row r="8459">
          <cell r="B8459" t="str">
            <v>BD.25104</v>
          </cell>
          <cell r="C8459" t="str">
            <v>Vaän chuyeån muøn khoan cöï ly &gt;=3km</v>
          </cell>
          <cell r="D8459" t="str">
            <v>10m³</v>
          </cell>
          <cell r="E8459">
            <v>1</v>
          </cell>
          <cell r="G8459">
            <v>9902</v>
          </cell>
          <cell r="H8459">
            <v>454277</v>
          </cell>
        </row>
        <row r="8460">
          <cell r="B8460" t="str">
            <v>BD.25105</v>
          </cell>
          <cell r="C8460" t="str">
            <v>Vaän chuyeån muøn khoan cöï ly &gt;=4km</v>
          </cell>
          <cell r="D8460" t="str">
            <v>10m³</v>
          </cell>
          <cell r="E8460">
            <v>1</v>
          </cell>
          <cell r="G8460">
            <v>11252</v>
          </cell>
          <cell r="H8460">
            <v>506929</v>
          </cell>
        </row>
        <row r="8461">
          <cell r="B8461" t="str">
            <v>BD.25106</v>
          </cell>
          <cell r="C8461" t="str">
            <v>Vaän chuyeån muøn khoan cöï ly &gt;=5km</v>
          </cell>
          <cell r="D8461" t="str">
            <v>10m³</v>
          </cell>
          <cell r="E8461">
            <v>1</v>
          </cell>
          <cell r="G8461">
            <v>12153</v>
          </cell>
          <cell r="H8461">
            <v>560193</v>
          </cell>
        </row>
        <row r="8462">
          <cell r="B8462" t="str">
            <v>BD.25107</v>
          </cell>
          <cell r="C8462" t="str">
            <v>Vaän chuyeån muøn khoan cöï ly &gt;=6km</v>
          </cell>
          <cell r="D8462" t="str">
            <v>10m³</v>
          </cell>
          <cell r="E8462">
            <v>1</v>
          </cell>
          <cell r="G8462">
            <v>13503</v>
          </cell>
          <cell r="H8462">
            <v>607335</v>
          </cell>
        </row>
        <row r="8463">
          <cell r="B8463" t="str">
            <v>BD.25108</v>
          </cell>
          <cell r="C8463" t="str">
            <v>Vaän chuyeån muøn khoan cöï ly &gt;=7km</v>
          </cell>
          <cell r="D8463" t="str">
            <v>10m³</v>
          </cell>
          <cell r="E8463">
            <v>1</v>
          </cell>
          <cell r="G8463">
            <v>14403</v>
          </cell>
          <cell r="H8463">
            <v>653865</v>
          </cell>
        </row>
        <row r="8464">
          <cell r="B8464" t="str">
            <v>BD.25109</v>
          </cell>
          <cell r="C8464" t="str">
            <v>Vaän chuyeån muøn khoan cöï ly &gt;=8km</v>
          </cell>
          <cell r="D8464" t="str">
            <v>10m³</v>
          </cell>
          <cell r="E8464">
            <v>1</v>
          </cell>
          <cell r="G8464">
            <v>15303</v>
          </cell>
          <cell r="H8464">
            <v>700395</v>
          </cell>
        </row>
        <row r="8465">
          <cell r="B8465" t="str">
            <v>BD.25110</v>
          </cell>
          <cell r="C8465" t="str">
            <v>Vaän chuyeån muøn khoan cöï ly &gt;=9km</v>
          </cell>
          <cell r="D8465" t="str">
            <v>10m³</v>
          </cell>
          <cell r="E8465">
            <v>1</v>
          </cell>
          <cell r="G8465">
            <v>16204</v>
          </cell>
          <cell r="H8465">
            <v>729782</v>
          </cell>
        </row>
        <row r="8466">
          <cell r="B8466" t="str">
            <v>BD.25111</v>
          </cell>
          <cell r="C8466" t="str">
            <v>Vaän chuyeån muøn khoan cöï ly &gt;=10km</v>
          </cell>
          <cell r="D8466" t="str">
            <v>10m³</v>
          </cell>
          <cell r="E8466">
            <v>1</v>
          </cell>
          <cell r="G8466">
            <v>16654</v>
          </cell>
          <cell r="H8466">
            <v>758557</v>
          </cell>
        </row>
        <row r="8467">
          <cell r="B8467" t="str">
            <v>BD.22101</v>
          </cell>
          <cell r="C8467" t="str">
            <v>Laép ñaët keát caáu gieáng noái baèng phöông phaùp haøn, Þoáng 89mm baèng maùy khoan ñaäp caùp 40Kw</v>
          </cell>
          <cell r="D8467" t="str">
            <v>1m oáng</v>
          </cell>
          <cell r="E8467">
            <v>1</v>
          </cell>
          <cell r="F8467">
            <v>51814</v>
          </cell>
          <cell r="G8467">
            <v>9902</v>
          </cell>
          <cell r="H8467">
            <v>34874</v>
          </cell>
        </row>
        <row r="8468">
          <cell r="B8468" t="str">
            <v>BD.22102</v>
          </cell>
          <cell r="C8468" t="str">
            <v>Laép ñaët keát caáu gieáng noái baèng phöông phaùp haøn, Þoáng 108mm baèng maùy khoan ñaäp caùp 40Kw</v>
          </cell>
          <cell r="D8468" t="str">
            <v>1m oáng</v>
          </cell>
          <cell r="E8468">
            <v>1</v>
          </cell>
          <cell r="F8468">
            <v>120350</v>
          </cell>
          <cell r="G8468">
            <v>9902</v>
          </cell>
          <cell r="H8468">
            <v>36165</v>
          </cell>
        </row>
        <row r="8469">
          <cell r="B8469" t="str">
            <v>BD.22103</v>
          </cell>
          <cell r="C8469" t="str">
            <v>Laép ñaët keát caáu gieáng noái baèng phöông phaùp haøn, Þoáng 127mm baèng maùy khoan ñaäp caùp 40Kw</v>
          </cell>
          <cell r="D8469" t="str">
            <v>1m oáng</v>
          </cell>
          <cell r="E8469">
            <v>1</v>
          </cell>
          <cell r="F8469">
            <v>140953</v>
          </cell>
          <cell r="G8469">
            <v>10802</v>
          </cell>
          <cell r="H8469">
            <v>38749</v>
          </cell>
        </row>
        <row r="8470">
          <cell r="B8470" t="str">
            <v>BD.22104</v>
          </cell>
          <cell r="C8470" t="str">
            <v>Laép ñaët keát caáu gieáng noái baèng phöông phaùp haøn, Þoáng 146mm baèng maùy khoan ñaäp caùp 40Kw</v>
          </cell>
          <cell r="D8470" t="str">
            <v>1m oáng</v>
          </cell>
          <cell r="E8470">
            <v>1</v>
          </cell>
          <cell r="F8470">
            <v>179355</v>
          </cell>
          <cell r="G8470">
            <v>11252</v>
          </cell>
          <cell r="H8470">
            <v>40040</v>
          </cell>
        </row>
        <row r="8471">
          <cell r="B8471" t="str">
            <v>BD.22105</v>
          </cell>
          <cell r="C8471" t="str">
            <v>Laép ñaët keát caáu gieáng noái baèng phöông phaùp haøn, Þoáng 168mm baèng maùy khoan ñaäp caùp 40Kw</v>
          </cell>
          <cell r="D8471" t="str">
            <v>1m oáng</v>
          </cell>
          <cell r="E8471">
            <v>1</v>
          </cell>
          <cell r="F8471">
            <v>238687</v>
          </cell>
          <cell r="G8471">
            <v>11703</v>
          </cell>
          <cell r="H8471">
            <v>42623</v>
          </cell>
        </row>
        <row r="8472">
          <cell r="B8472" t="str">
            <v>BD.22106</v>
          </cell>
          <cell r="C8472" t="str">
            <v>Laép ñaët keát caáu gieáng noái baèng phöông phaùp haøn, Þoáng 194mm baèng maùy khoan ñaäp caùp 40Kw</v>
          </cell>
          <cell r="D8472" t="str">
            <v>1m oáng</v>
          </cell>
          <cell r="E8472">
            <v>1</v>
          </cell>
          <cell r="F8472">
            <v>296265</v>
          </cell>
          <cell r="G8472">
            <v>12153</v>
          </cell>
          <cell r="H8472">
            <v>44561</v>
          </cell>
        </row>
        <row r="8473">
          <cell r="B8473" t="str">
            <v>BD.22107</v>
          </cell>
          <cell r="C8473" t="str">
            <v>Laép ñaët keát caáu gieáng noái baèng phöông phaùp haøn, Þoáng 219mm baèng maùy khoan ñaäp caùp 40Kw</v>
          </cell>
          <cell r="D8473" t="str">
            <v>1m oáng</v>
          </cell>
          <cell r="E8473">
            <v>1</v>
          </cell>
          <cell r="F8473">
            <v>364156</v>
          </cell>
          <cell r="G8473">
            <v>13953</v>
          </cell>
          <cell r="H8473">
            <v>50373</v>
          </cell>
        </row>
        <row r="8474">
          <cell r="B8474" t="str">
            <v>BD.22108</v>
          </cell>
          <cell r="C8474" t="str">
            <v>Laép ñaët keát caáu gieáng noái baèng phöông phaùp haøn, Þoáng 273mm baèng maùy khoan ñaäp caùp 40Kw</v>
          </cell>
          <cell r="D8474" t="str">
            <v>1m oáng</v>
          </cell>
          <cell r="E8474">
            <v>1</v>
          </cell>
          <cell r="F8474">
            <v>529210</v>
          </cell>
          <cell r="G8474">
            <v>14853</v>
          </cell>
          <cell r="H8474">
            <v>54248</v>
          </cell>
        </row>
        <row r="8475">
          <cell r="B8475" t="str">
            <v>BD.22109</v>
          </cell>
          <cell r="C8475" t="str">
            <v>Laép ñaët keát caáu gieáng noái baèng phöông phaùp haøn, Þoáng 325mm baèng maùy khoan ñaäp caùp 40Kw</v>
          </cell>
          <cell r="D8475" t="str">
            <v>1m oáng</v>
          </cell>
          <cell r="E8475">
            <v>1</v>
          </cell>
          <cell r="F8475">
            <v>719309</v>
          </cell>
          <cell r="G8475">
            <v>17104</v>
          </cell>
          <cell r="H8475">
            <v>61352</v>
          </cell>
        </row>
        <row r="8476">
          <cell r="B8476" t="str">
            <v>BD.22110</v>
          </cell>
          <cell r="C8476" t="str">
            <v>Laép ñaët keát caáu gieáng noái baèng phöông phaùp haøn, Þoáng 350mm baèng maùy khoan ñaäp caùp 40Kw</v>
          </cell>
          <cell r="D8476" t="str">
            <v>1m oáng</v>
          </cell>
          <cell r="E8476">
            <v>1</v>
          </cell>
          <cell r="F8476">
            <v>761221</v>
          </cell>
          <cell r="G8476">
            <v>17554</v>
          </cell>
          <cell r="H8476">
            <v>63289</v>
          </cell>
        </row>
        <row r="8477">
          <cell r="B8477" t="str">
            <v>BD.22111</v>
          </cell>
          <cell r="C8477" t="str">
            <v>Laép ñaët keát caáu gieáng noái baèng phöông phaùp haøn, Þoáng 377mm baèng maùy khoan ñaäp caùp 40Kw</v>
          </cell>
          <cell r="D8477" t="str">
            <v>1m oáng</v>
          </cell>
          <cell r="E8477">
            <v>1</v>
          </cell>
          <cell r="F8477">
            <v>939758</v>
          </cell>
          <cell r="G8477">
            <v>19354</v>
          </cell>
          <cell r="H8477">
            <v>69747</v>
          </cell>
        </row>
        <row r="8478">
          <cell r="B8478" t="str">
            <v>BD.22112</v>
          </cell>
          <cell r="C8478" t="str">
            <v>Laép ñaët keát caáu gieáng noái baèng phöông phaùp haøn, Þoáng 426mm baèng maùy khoan ñaäp caùp 40Kw</v>
          </cell>
          <cell r="D8478" t="str">
            <v>1m oáng</v>
          </cell>
          <cell r="E8478">
            <v>1</v>
          </cell>
          <cell r="F8478">
            <v>1184660</v>
          </cell>
          <cell r="G8478">
            <v>22055</v>
          </cell>
          <cell r="H8478">
            <v>78789</v>
          </cell>
        </row>
        <row r="8479">
          <cell r="B8479" t="str">
            <v>BD.22113</v>
          </cell>
          <cell r="C8479" t="str">
            <v>Laép ñaët keát caáu gieáng noái baèng phöông phaùp haøn, Þoáng 450mm baèng maùy khoan ñaäp caùp 40Kw</v>
          </cell>
          <cell r="D8479" t="str">
            <v>1m oáng</v>
          </cell>
          <cell r="E8479">
            <v>1</v>
          </cell>
          <cell r="F8479">
            <v>1228910</v>
          </cell>
          <cell r="G8479">
            <v>22505</v>
          </cell>
          <cell r="H8479">
            <v>80080</v>
          </cell>
        </row>
        <row r="8480">
          <cell r="B8480" t="str">
            <v>BD.22114</v>
          </cell>
          <cell r="C8480" t="str">
            <v>Laép ñaët keát caáu gieáng noái baèng phöông phaùp haøn, Þoáng 477mm baèng maùy khoan ñaäp caùp 40Kw</v>
          </cell>
          <cell r="D8480" t="str">
            <v>1m oáng</v>
          </cell>
          <cell r="E8480">
            <v>1</v>
          </cell>
          <cell r="F8480">
            <v>1366490</v>
          </cell>
          <cell r="G8480">
            <v>22505</v>
          </cell>
          <cell r="H8480">
            <v>80726</v>
          </cell>
        </row>
        <row r="8481">
          <cell r="B8481" t="str">
            <v>BD.22115</v>
          </cell>
          <cell r="C8481" t="str">
            <v>Laép ñaët keát caáu gieáng noái baèng phöông phaùp haøn, Þoáng 529mm baèng maùy khoan ñaäp caùp 40Kw</v>
          </cell>
          <cell r="D8481" t="str">
            <v>1m oáng</v>
          </cell>
          <cell r="E8481">
            <v>1</v>
          </cell>
          <cell r="F8481">
            <v>2006350</v>
          </cell>
          <cell r="G8481">
            <v>23405</v>
          </cell>
          <cell r="H8481">
            <v>86715</v>
          </cell>
        </row>
        <row r="8482">
          <cell r="B8482" t="str">
            <v>BD.22116</v>
          </cell>
          <cell r="C8482" t="str">
            <v>Laép ñaët keát caáu gieáng noái baèng phöông phaùp haøn, Þoáng 630mm baèng maùy khoan ñaäp caùp 40Kw</v>
          </cell>
          <cell r="D8482" t="str">
            <v>1m oáng</v>
          </cell>
          <cell r="E8482">
            <v>1</v>
          </cell>
          <cell r="F8482">
            <v>2474550</v>
          </cell>
          <cell r="G8482">
            <v>25656</v>
          </cell>
          <cell r="H8482">
            <v>97088</v>
          </cell>
        </row>
        <row r="8483">
          <cell r="B8483" t="str">
            <v>BD.22117</v>
          </cell>
          <cell r="C8483" t="str">
            <v>Laép ñaët keát caáu gieáng noái baèng phöông phaùp haøn, Þoáng 720mm baèng maùy khoan ñaäp caùp 40Kw</v>
          </cell>
          <cell r="D8483" t="str">
            <v>1m oáng</v>
          </cell>
          <cell r="E8483">
            <v>1</v>
          </cell>
          <cell r="F8483">
            <v>2818000</v>
          </cell>
          <cell r="G8483">
            <v>26556</v>
          </cell>
          <cell r="H8483">
            <v>106442</v>
          </cell>
        </row>
        <row r="8484">
          <cell r="B8484" t="str">
            <v>BD.22118</v>
          </cell>
          <cell r="C8484" t="str">
            <v>Laép ñaët keát caáu gieáng noái baèng phöông phaùp haøn, Þoáng 820mm baèng maùy khoan ñaäp caùp 40Kw</v>
          </cell>
          <cell r="D8484" t="str">
            <v>1m oáng</v>
          </cell>
          <cell r="E8484">
            <v>1</v>
          </cell>
          <cell r="F8484">
            <v>3218660</v>
          </cell>
          <cell r="G8484">
            <v>27906</v>
          </cell>
          <cell r="H8484">
            <v>117334</v>
          </cell>
        </row>
        <row r="8485">
          <cell r="B8485" t="str">
            <v>BD.22121</v>
          </cell>
          <cell r="C8485" t="str">
            <v>Laép ñaët keát caáu gieáng noái baèng phöông phaùp haøn, Þoáng 89mm baèng maùy khoan xoay 54Cv</v>
          </cell>
          <cell r="D8485" t="str">
            <v>1m oáng</v>
          </cell>
          <cell r="E8485">
            <v>1</v>
          </cell>
          <cell r="F8485">
            <v>51814</v>
          </cell>
          <cell r="G8485">
            <v>9902</v>
          </cell>
          <cell r="H8485">
            <v>42376</v>
          </cell>
        </row>
        <row r="8486">
          <cell r="B8486" t="str">
            <v>BD.22122</v>
          </cell>
          <cell r="C8486" t="str">
            <v>Laép ñaët keát caáu gieáng noái baèng phöông phaùp haøn, Þoáng 108mm baèng maùy khoan xoay 54Cv</v>
          </cell>
          <cell r="D8486" t="str">
            <v>1m oáng</v>
          </cell>
          <cell r="E8486">
            <v>1</v>
          </cell>
          <cell r="F8486">
            <v>120350</v>
          </cell>
          <cell r="G8486">
            <v>9902</v>
          </cell>
          <cell r="H8486">
            <v>43945</v>
          </cell>
        </row>
        <row r="8487">
          <cell r="B8487" t="str">
            <v>BD.22123</v>
          </cell>
          <cell r="C8487" t="str">
            <v>Laép ñaët keát caáu gieáng noái baèng phöông phaùp haøn, Þoáng 127mm baèng maùy khoan xoay 54Cv</v>
          </cell>
          <cell r="D8487" t="str">
            <v>1m oáng</v>
          </cell>
          <cell r="E8487">
            <v>1</v>
          </cell>
          <cell r="F8487">
            <v>140953</v>
          </cell>
          <cell r="G8487">
            <v>10802</v>
          </cell>
          <cell r="H8487">
            <v>47084</v>
          </cell>
        </row>
        <row r="8488">
          <cell r="B8488" t="str">
            <v>BD.22124</v>
          </cell>
          <cell r="C8488" t="str">
            <v>Laép ñaët keát caáu gieáng noái baèng phöông phaùp haøn, Þoáng 146mm baèng maùy khoan xoay 54Cv</v>
          </cell>
          <cell r="D8488" t="str">
            <v>1m oáng</v>
          </cell>
          <cell r="E8488">
            <v>1</v>
          </cell>
          <cell r="F8488">
            <v>179355</v>
          </cell>
          <cell r="G8488">
            <v>11252</v>
          </cell>
          <cell r="H8488">
            <v>48654</v>
          </cell>
        </row>
        <row r="8489">
          <cell r="B8489" t="str">
            <v>BD.22125</v>
          </cell>
          <cell r="C8489" t="str">
            <v>Laép ñaët keát caáu gieáng noái baèng phöông phaùp haøn, Þoáng 168mm baèng maùy khoan xoay 54Cv</v>
          </cell>
          <cell r="D8489" t="str">
            <v>1m oáng</v>
          </cell>
          <cell r="E8489">
            <v>1</v>
          </cell>
          <cell r="F8489">
            <v>238687</v>
          </cell>
          <cell r="G8489">
            <v>11703</v>
          </cell>
          <cell r="H8489">
            <v>51792</v>
          </cell>
        </row>
        <row r="8490">
          <cell r="B8490" t="str">
            <v>BD.22126</v>
          </cell>
          <cell r="C8490" t="str">
            <v>Laép ñaët keát caáu gieáng noái baèng phöông phaùp haøn, Þoáng 194mm baèng maùy khoan xoay 54Cv</v>
          </cell>
          <cell r="D8490" t="str">
            <v>1m oáng</v>
          </cell>
          <cell r="E8490">
            <v>1</v>
          </cell>
          <cell r="F8490">
            <v>296265</v>
          </cell>
          <cell r="G8490">
            <v>12153</v>
          </cell>
          <cell r="H8490">
            <v>54147</v>
          </cell>
        </row>
        <row r="8491">
          <cell r="B8491" t="str">
            <v>BD.22127</v>
          </cell>
          <cell r="C8491" t="str">
            <v>Laép ñaët keát caáu gieáng noái baèng phöông phaùp haøn, Þoáng 219mm baèng maùy khoan xoay 54Cv</v>
          </cell>
          <cell r="D8491" t="str">
            <v>1m oáng</v>
          </cell>
          <cell r="E8491">
            <v>1</v>
          </cell>
          <cell r="F8491">
            <v>364156</v>
          </cell>
          <cell r="G8491">
            <v>13953</v>
          </cell>
          <cell r="H8491">
            <v>61209</v>
          </cell>
        </row>
        <row r="8492">
          <cell r="B8492" t="str">
            <v>BD.22128</v>
          </cell>
          <cell r="C8492" t="str">
            <v>Laép ñaët keát caáu gieáng noái baèng phöông phaùp haøn, Þoáng 273mm baèng maùy khoan xoay 54Cv</v>
          </cell>
          <cell r="D8492" t="str">
            <v>1m oáng</v>
          </cell>
          <cell r="E8492">
            <v>1</v>
          </cell>
          <cell r="F8492">
            <v>529210</v>
          </cell>
          <cell r="G8492">
            <v>14853</v>
          </cell>
          <cell r="H8492">
            <v>65918</v>
          </cell>
        </row>
        <row r="8493">
          <cell r="B8493" t="str">
            <v>BD.22129</v>
          </cell>
          <cell r="C8493" t="str">
            <v>Laép ñaët keát caáu gieáng noái baèng phöông phaùp haøn, Þoáng 325mm baèng maùy khoan xoay 54Cv</v>
          </cell>
          <cell r="D8493" t="str">
            <v>1m oáng</v>
          </cell>
          <cell r="E8493">
            <v>1</v>
          </cell>
          <cell r="F8493">
            <v>719309</v>
          </cell>
          <cell r="G8493">
            <v>17104</v>
          </cell>
          <cell r="H8493">
            <v>74550</v>
          </cell>
        </row>
        <row r="8494">
          <cell r="B8494" t="str">
            <v>BD.22130</v>
          </cell>
          <cell r="C8494" t="str">
            <v>Laép ñaët keát caáu gieáng noái baèng phöông phaùp haøn, Þoáng 350mm baèng maùy khoan xoay 54Cv</v>
          </cell>
          <cell r="D8494" t="str">
            <v>1m oáng</v>
          </cell>
          <cell r="E8494">
            <v>1</v>
          </cell>
          <cell r="F8494">
            <v>761221</v>
          </cell>
          <cell r="G8494">
            <v>17554</v>
          </cell>
          <cell r="H8494">
            <v>76904</v>
          </cell>
        </row>
        <row r="8495">
          <cell r="B8495" t="str">
            <v>BD.22131</v>
          </cell>
          <cell r="C8495" t="str">
            <v>Laép ñaët keát caáu gieáng noái baèng phöông phaùp haøn, Þoáng 377mm baèng maùy khoan xoay 54Cv</v>
          </cell>
          <cell r="D8495" t="str">
            <v>1m oáng</v>
          </cell>
          <cell r="E8495">
            <v>1</v>
          </cell>
          <cell r="F8495">
            <v>939758</v>
          </cell>
          <cell r="G8495">
            <v>19354</v>
          </cell>
          <cell r="H8495">
            <v>84751</v>
          </cell>
        </row>
        <row r="8496">
          <cell r="B8496" t="str">
            <v>BD.22132</v>
          </cell>
          <cell r="C8496" t="str">
            <v>Laép ñaët keát caáu gieáng noái baèng phöông phaùp haøn, Þoáng 420mm baèng maùy khoan xoay 54Cv</v>
          </cell>
          <cell r="D8496" t="str">
            <v>1m oáng</v>
          </cell>
          <cell r="E8496">
            <v>1</v>
          </cell>
          <cell r="F8496">
            <v>1184660</v>
          </cell>
          <cell r="G8496">
            <v>22055</v>
          </cell>
          <cell r="H8496">
            <v>95738</v>
          </cell>
        </row>
        <row r="8497">
          <cell r="B8497" t="str">
            <v>BD.22133</v>
          </cell>
          <cell r="C8497" t="str">
            <v>Laép ñaët keát caáu gieáng noái baèng phöông phaùp haøn, Þoáng 450mm Laép ñaët keát caáu gieáng noái baèng phöông phaùp haøn, Þoáng 325mm baèng maùy khoan xoay 54Cv</v>
          </cell>
          <cell r="D8497" t="str">
            <v>1m oáng</v>
          </cell>
          <cell r="E8497">
            <v>1</v>
          </cell>
          <cell r="F8497">
            <v>1228910</v>
          </cell>
          <cell r="G8497">
            <v>22505</v>
          </cell>
          <cell r="H8497">
            <v>97307</v>
          </cell>
        </row>
        <row r="8498">
          <cell r="B8498" t="str">
            <v>BD.22134</v>
          </cell>
          <cell r="C8498" t="str">
            <v>Laép ñaët keát caáu gieáng noái baèng phöông phaùp haøn, Þoáng 477mm baèng maùy khoan xoay 54Cv</v>
          </cell>
          <cell r="D8498" t="str">
            <v>1m oáng</v>
          </cell>
          <cell r="E8498">
            <v>1</v>
          </cell>
          <cell r="F8498">
            <v>1366490</v>
          </cell>
          <cell r="G8498">
            <v>22505</v>
          </cell>
          <cell r="H8498">
            <v>98092</v>
          </cell>
        </row>
        <row r="8499">
          <cell r="B8499" t="str">
            <v>BD.22135</v>
          </cell>
          <cell r="C8499" t="str">
            <v>Laép ñaët keát caáu gieáng noái baèng phöông phaùp haøn, Þoáng 529mm baèng maùy khoan xoay 54Cv</v>
          </cell>
          <cell r="D8499" t="str">
            <v>1m oáng</v>
          </cell>
          <cell r="E8499">
            <v>1</v>
          </cell>
          <cell r="F8499">
            <v>2006350</v>
          </cell>
          <cell r="G8499">
            <v>23405</v>
          </cell>
          <cell r="H8499">
            <v>104636</v>
          </cell>
        </row>
        <row r="8500">
          <cell r="B8500" t="str">
            <v>BD.22136</v>
          </cell>
          <cell r="C8500" t="str">
            <v>Laép ñaët keát caáu gieáng noái baèng phöông phaùp haøn, Þoáng 630mm baèng maùy khoan xoay 54Cv</v>
          </cell>
          <cell r="D8500" t="str">
            <v>1m oáng</v>
          </cell>
          <cell r="E8500">
            <v>1</v>
          </cell>
          <cell r="F8500">
            <v>2474550</v>
          </cell>
          <cell r="G8500">
            <v>25656</v>
          </cell>
          <cell r="H8500">
            <v>116815</v>
          </cell>
        </row>
        <row r="8501">
          <cell r="B8501" t="str">
            <v>BD.22137</v>
          </cell>
          <cell r="C8501" t="str">
            <v>Laép ñaët keát caáu gieáng noái baèng phöông phaùp haøn, Þoáng 720mm baèng maùy khoan xoay 54Cv</v>
          </cell>
          <cell r="D8501" t="str">
            <v>1m oáng</v>
          </cell>
          <cell r="E8501">
            <v>1</v>
          </cell>
          <cell r="F8501">
            <v>2818000</v>
          </cell>
          <cell r="G8501">
            <v>26556</v>
          </cell>
          <cell r="H8501">
            <v>127142</v>
          </cell>
        </row>
        <row r="8502">
          <cell r="B8502" t="str">
            <v>BD.22138</v>
          </cell>
          <cell r="C8502" t="str">
            <v>Laép ñaët keát caáu gieáng noái baèng phöông phaùp haøn, Þoáng 820mm baèng maùy khoan xoay 54Cv</v>
          </cell>
          <cell r="D8502" t="str">
            <v>1m oáng</v>
          </cell>
          <cell r="E8502">
            <v>1</v>
          </cell>
          <cell r="F8502">
            <v>3218660</v>
          </cell>
          <cell r="G8502">
            <v>27906</v>
          </cell>
          <cell r="H8502">
            <v>139007</v>
          </cell>
        </row>
        <row r="8503">
          <cell r="B8503" t="str">
            <v>BD.22141</v>
          </cell>
          <cell r="C8503" t="str">
            <v>Laép ñaët keát caáu gieáng noái baèng phöông phaùp haøn, Þoáng 89mm baèng maùy khoan xoay 300Cv</v>
          </cell>
          <cell r="D8503" t="str">
            <v>1m oáng</v>
          </cell>
          <cell r="E8503">
            <v>1</v>
          </cell>
          <cell r="F8503">
            <v>51814</v>
          </cell>
          <cell r="G8503">
            <v>9902</v>
          </cell>
          <cell r="H8503">
            <v>172093</v>
          </cell>
        </row>
        <row r="8504">
          <cell r="B8504" t="str">
            <v>BD.22142</v>
          </cell>
          <cell r="C8504" t="str">
            <v>Laép ñaët keát caáu gieáng noái baèng phöông phaùp haøn, Þoáng 108mm baèng maùy khoan xoay 300Cv</v>
          </cell>
          <cell r="D8504" t="str">
            <v>1m oáng</v>
          </cell>
          <cell r="E8504">
            <v>1</v>
          </cell>
          <cell r="F8504">
            <v>120350</v>
          </cell>
          <cell r="G8504">
            <v>9902</v>
          </cell>
          <cell r="H8504">
            <v>178467</v>
          </cell>
        </row>
        <row r="8505">
          <cell r="B8505" t="str">
            <v>BD.22143</v>
          </cell>
          <cell r="C8505" t="str">
            <v>Laép ñaët keát caáu gieáng noái baèng phöông phaùp haøn, Þoáng 127mm baèng maùy khoan xoay 300Cv</v>
          </cell>
          <cell r="D8505" t="str">
            <v>1m oáng</v>
          </cell>
          <cell r="E8505">
            <v>1</v>
          </cell>
          <cell r="F8505">
            <v>140953</v>
          </cell>
          <cell r="G8505">
            <v>10802</v>
          </cell>
          <cell r="H8505">
            <v>191215</v>
          </cell>
        </row>
        <row r="8506">
          <cell r="B8506" t="str">
            <v>BD.22144</v>
          </cell>
          <cell r="C8506" t="str">
            <v>Laép ñaët keát caáu gieáng noái baèng phöông phaùp haøn, Þoáng 146mm baèng maùy khoan xoay 300Cv</v>
          </cell>
          <cell r="D8506" t="str">
            <v>1m oáng</v>
          </cell>
          <cell r="E8506">
            <v>1</v>
          </cell>
          <cell r="F8506">
            <v>179355</v>
          </cell>
          <cell r="G8506">
            <v>11252</v>
          </cell>
          <cell r="H8506">
            <v>197588</v>
          </cell>
        </row>
        <row r="8507">
          <cell r="B8507" t="str">
            <v>BD.22145</v>
          </cell>
          <cell r="C8507" t="str">
            <v>Laép ñaët keát caáu gieáng noái baèng phöông phaùp haøn, Þoáng 168mm baèng maùy khoan xoay 300Cv</v>
          </cell>
          <cell r="D8507" t="str">
            <v>1m oáng</v>
          </cell>
          <cell r="E8507">
            <v>1</v>
          </cell>
          <cell r="F8507">
            <v>238687</v>
          </cell>
          <cell r="G8507">
            <v>11703</v>
          </cell>
          <cell r="H8507">
            <v>210336</v>
          </cell>
        </row>
        <row r="8508">
          <cell r="B8508" t="str">
            <v>BD.22146</v>
          </cell>
          <cell r="C8508" t="str">
            <v>Laép ñaët keát caáu gieáng noái baèng phöông phaùp haøn, Þoáng 194mm baèng maùy khoan xoay 300Cv</v>
          </cell>
          <cell r="D8508" t="str">
            <v>1m oáng</v>
          </cell>
          <cell r="E8508">
            <v>1</v>
          </cell>
          <cell r="F8508">
            <v>296265</v>
          </cell>
          <cell r="G8508">
            <v>12153</v>
          </cell>
          <cell r="H8508">
            <v>219897</v>
          </cell>
        </row>
        <row r="8509">
          <cell r="B8509" t="str">
            <v>BD.22147</v>
          </cell>
          <cell r="C8509" t="str">
            <v>Laép ñaët keát caáu gieáng noái baèng phöông phaùp haøn, Þoáng 219mm baèng maùy khoan xoay 300Cv</v>
          </cell>
          <cell r="D8509" t="str">
            <v>1m oáng</v>
          </cell>
          <cell r="E8509">
            <v>1</v>
          </cell>
          <cell r="F8509">
            <v>364156</v>
          </cell>
          <cell r="G8509">
            <v>13953</v>
          </cell>
          <cell r="H8509">
            <v>248579</v>
          </cell>
        </row>
        <row r="8510">
          <cell r="B8510" t="str">
            <v>BD.22148</v>
          </cell>
          <cell r="C8510" t="str">
            <v>Laép ñaët keát caáu gieáng noái baèng phöông phaùp haøn, Þoáng 273mm baèng maùy khoan xoay 300Cv</v>
          </cell>
          <cell r="D8510" t="str">
            <v>1m oáng</v>
          </cell>
          <cell r="E8510">
            <v>1</v>
          </cell>
          <cell r="F8510">
            <v>529210</v>
          </cell>
          <cell r="G8510">
            <v>14853</v>
          </cell>
          <cell r="H8510">
            <v>267700</v>
          </cell>
        </row>
        <row r="8511">
          <cell r="B8511" t="str">
            <v>BD.22149</v>
          </cell>
          <cell r="C8511" t="str">
            <v>Laép ñaët keát caáu gieáng noái baèng phöông phaùp haøn, Þoáng 325mm baèng maùy khoan xoay 300Cv</v>
          </cell>
          <cell r="D8511" t="str">
            <v>1m oáng</v>
          </cell>
          <cell r="E8511">
            <v>1</v>
          </cell>
          <cell r="F8511">
            <v>719309</v>
          </cell>
          <cell r="G8511">
            <v>17104</v>
          </cell>
          <cell r="H8511">
            <v>302757</v>
          </cell>
        </row>
        <row r="8512">
          <cell r="B8512" t="str">
            <v>BD.22150</v>
          </cell>
          <cell r="C8512" t="str">
            <v>Laép ñaët keát caáu gieáng noái baèng phöông phaùp haøn, Þoáng 350mm baèng maùy khoan xoay 300Cv</v>
          </cell>
          <cell r="D8512" t="str">
            <v>1m oáng</v>
          </cell>
          <cell r="E8512">
            <v>1</v>
          </cell>
          <cell r="F8512">
            <v>761221</v>
          </cell>
          <cell r="G8512">
            <v>17554</v>
          </cell>
          <cell r="H8512">
            <v>312317</v>
          </cell>
        </row>
        <row r="8513">
          <cell r="B8513" t="str">
            <v>BD.22151</v>
          </cell>
          <cell r="C8513" t="str">
            <v>Laép ñaët keát caáu gieáng noái baèng phöông phaùp haøn, Þoáng 377mm baèng maùy khoan xoay 300Cv</v>
          </cell>
          <cell r="D8513" t="str">
            <v>1m oáng</v>
          </cell>
          <cell r="E8513">
            <v>1</v>
          </cell>
          <cell r="F8513">
            <v>939758</v>
          </cell>
          <cell r="G8513">
            <v>19354</v>
          </cell>
          <cell r="H8513">
            <v>344186</v>
          </cell>
        </row>
        <row r="8514">
          <cell r="B8514" t="str">
            <v>BD.22152</v>
          </cell>
          <cell r="C8514" t="str">
            <v>Laép ñaët keát caáu gieáng noái baèng phöông phaùp haøn, Þoáng 426mm baèng maùy khoan xoay 300Cv</v>
          </cell>
          <cell r="D8514" t="str">
            <v>1m oáng</v>
          </cell>
          <cell r="E8514">
            <v>1</v>
          </cell>
          <cell r="F8514">
            <v>1184660</v>
          </cell>
          <cell r="G8514">
            <v>22055</v>
          </cell>
          <cell r="H8514">
            <v>388803</v>
          </cell>
        </row>
        <row r="8515">
          <cell r="B8515" t="str">
            <v>BD.22153</v>
          </cell>
          <cell r="C8515" t="str">
            <v>Laép ñaët keát caáu gieáng noái baèng phöông phaùp haøn, Þoáng 450mm baèng maùy khoan xoay 300Cv</v>
          </cell>
          <cell r="D8515" t="str">
            <v>1m oáng</v>
          </cell>
          <cell r="E8515">
            <v>1</v>
          </cell>
          <cell r="F8515">
            <v>1228910</v>
          </cell>
          <cell r="G8515">
            <v>22505</v>
          </cell>
          <cell r="H8515">
            <v>395177</v>
          </cell>
        </row>
        <row r="8516">
          <cell r="B8516" t="str">
            <v>BD.22154</v>
          </cell>
          <cell r="C8516" t="str">
            <v>Laép ñaët keát caáu gieáng noái baèng phöông phaùp haøn, Þoáng 477mm baèng maùy khoan xoay 300Cv</v>
          </cell>
          <cell r="D8516" t="str">
            <v>1m oáng</v>
          </cell>
          <cell r="E8516">
            <v>1</v>
          </cell>
          <cell r="F8516">
            <v>1366490</v>
          </cell>
          <cell r="G8516">
            <v>22505</v>
          </cell>
          <cell r="H8516">
            <v>398364</v>
          </cell>
        </row>
        <row r="8517">
          <cell r="B8517" t="str">
            <v>BD.22155</v>
          </cell>
          <cell r="C8517" t="str">
            <v>Laép ñaët keát caáu gieáng noái baèng phöông phaùp haøn, Þoáng 529mm baèng maùy khoan xoay 300Cv</v>
          </cell>
          <cell r="D8517" t="str">
            <v>1m oáng</v>
          </cell>
          <cell r="E8517">
            <v>1</v>
          </cell>
          <cell r="F8517">
            <v>2006350</v>
          </cell>
          <cell r="G8517">
            <v>23405</v>
          </cell>
          <cell r="H8517">
            <v>414517</v>
          </cell>
        </row>
        <row r="8518">
          <cell r="B8518" t="str">
            <v>BD.22156</v>
          </cell>
          <cell r="C8518" t="str">
            <v>Laép ñaët keát caáu gieáng noái baèng phöông phaùp haøn, Þoáng 630mm baèng maùy khoan xoay 300Cv</v>
          </cell>
          <cell r="D8518" t="str">
            <v>1m oáng</v>
          </cell>
          <cell r="E8518">
            <v>1</v>
          </cell>
          <cell r="F8518">
            <v>2474550</v>
          </cell>
          <cell r="G8518">
            <v>25656</v>
          </cell>
          <cell r="H8518">
            <v>457924</v>
          </cell>
        </row>
        <row r="8519">
          <cell r="B8519" t="str">
            <v>BD.22157</v>
          </cell>
          <cell r="C8519" t="str">
            <v>Laép ñaët keát caáu gieáng noái baèng phöông phaùp haøn, Þoáng 720mm baèng maùy khoan xoay 300Cv</v>
          </cell>
          <cell r="D8519" t="str">
            <v>1m oáng</v>
          </cell>
          <cell r="E8519">
            <v>1</v>
          </cell>
          <cell r="F8519">
            <v>2818000</v>
          </cell>
          <cell r="G8519">
            <v>26556</v>
          </cell>
          <cell r="H8519">
            <v>485066</v>
          </cell>
        </row>
        <row r="8520">
          <cell r="B8520" t="str">
            <v>BD.22158</v>
          </cell>
          <cell r="C8520" t="str">
            <v>Laép ñaët keát caáu gieáng noái baèng phöông phaùp haøn, Þoáng 820mm baèng maùy khoan xoay 300Cv</v>
          </cell>
          <cell r="D8520" t="str">
            <v>1m oáng</v>
          </cell>
          <cell r="E8520">
            <v>1</v>
          </cell>
          <cell r="F8520">
            <v>3218660</v>
          </cell>
          <cell r="G8520">
            <v>27906</v>
          </cell>
          <cell r="H8520">
            <v>513746</v>
          </cell>
        </row>
        <row r="8521">
          <cell r="B8521" t="str">
            <v>BD.22201</v>
          </cell>
          <cell r="C8521" t="str">
            <v>Laép ñaët keát caáu gieáng noái baèng phöông phaùp noái ren, Þoáng 89mm baèng maùy khoan ñaäp caùp 40Kw</v>
          </cell>
          <cell r="D8521" t="str">
            <v>1m oáng</v>
          </cell>
          <cell r="E8521">
            <v>1</v>
          </cell>
          <cell r="F8521">
            <v>64928</v>
          </cell>
          <cell r="G8521">
            <v>4951</v>
          </cell>
          <cell r="H8521">
            <v>15007</v>
          </cell>
        </row>
        <row r="8522">
          <cell r="B8522" t="str">
            <v>BD.22202</v>
          </cell>
          <cell r="C8522" t="str">
            <v>Laép ñaët keát caáu gieáng noái baèng phöông phaùp noái ren, Þoáng 108mm baèng maùy khoan ñaäp caùp 40Kw</v>
          </cell>
          <cell r="D8522" t="str">
            <v>1m oáng</v>
          </cell>
          <cell r="E8522">
            <v>1</v>
          </cell>
          <cell r="F8522">
            <v>136749</v>
          </cell>
          <cell r="G8522">
            <v>4951</v>
          </cell>
          <cell r="H8522">
            <v>15543</v>
          </cell>
        </row>
        <row r="8523">
          <cell r="B8523" t="str">
            <v>BD.22203</v>
          </cell>
          <cell r="C8523" t="str">
            <v>Laép ñaët keát caáu gieáng noái baèng phöông phaùp noái ren, Þoáng 127mm baèng maùy khoan ñaäp caùp 40Kw</v>
          </cell>
          <cell r="D8523" t="str">
            <v>1m oáng</v>
          </cell>
          <cell r="E8523">
            <v>1</v>
          </cell>
          <cell r="F8523">
            <v>160490</v>
          </cell>
          <cell r="G8523">
            <v>5851</v>
          </cell>
          <cell r="H8523">
            <v>17151</v>
          </cell>
        </row>
        <row r="8524">
          <cell r="B8524" t="str">
            <v>BD.22204</v>
          </cell>
          <cell r="C8524" t="str">
            <v>Laép ñaët keát caáu gieáng noái baèng phöông phaùp noái ren, Þoáng 146mm baèng maùy khoan ñaäp caùp 40Kw</v>
          </cell>
          <cell r="D8524" t="str">
            <v>1m oáng</v>
          </cell>
          <cell r="E8524">
            <v>1</v>
          </cell>
          <cell r="F8524">
            <v>207205</v>
          </cell>
          <cell r="G8524">
            <v>5851</v>
          </cell>
          <cell r="H8524">
            <v>17686</v>
          </cell>
        </row>
        <row r="8525">
          <cell r="B8525" t="str">
            <v>BD.22205</v>
          </cell>
          <cell r="C8525" t="str">
            <v>Laép ñaët keát caáu gieáng noái baèng phöông phaùp noái ren, Þoáng 168mm baèng maùy khoan ñaäp caùp 40Kw</v>
          </cell>
          <cell r="D8525" t="str">
            <v>1m oáng</v>
          </cell>
          <cell r="E8525">
            <v>1</v>
          </cell>
          <cell r="F8525">
            <v>272441</v>
          </cell>
          <cell r="G8525">
            <v>6301</v>
          </cell>
          <cell r="H8525">
            <v>19294</v>
          </cell>
        </row>
        <row r="8526">
          <cell r="B8526" t="str">
            <v>BD.22206</v>
          </cell>
          <cell r="C8526" t="str">
            <v>Laép ñaët keát caáu gieáng noái baèng phöông phaùp noái ren, Þoáng 194mm baèng maùy khoan ñaäp caùp 40Kw</v>
          </cell>
          <cell r="D8526" t="str">
            <v>1m oáng</v>
          </cell>
          <cell r="E8526">
            <v>1</v>
          </cell>
          <cell r="F8526">
            <v>342329</v>
          </cell>
          <cell r="G8526">
            <v>6752</v>
          </cell>
          <cell r="H8526">
            <v>19830</v>
          </cell>
        </row>
        <row r="8527">
          <cell r="B8527" t="str">
            <v>BD.22207</v>
          </cell>
          <cell r="C8527" t="str">
            <v>Laép ñaët keát caáu gieáng noái baèng phöông phaùp noái ren, Þoáng 219mm baèng maùy khoan ñaäp caùp 40Kw</v>
          </cell>
          <cell r="D8527" t="str">
            <v>1m oáng</v>
          </cell>
          <cell r="E8527">
            <v>1</v>
          </cell>
          <cell r="F8527">
            <v>416308</v>
          </cell>
          <cell r="G8527">
            <v>8102</v>
          </cell>
          <cell r="H8527">
            <v>23582</v>
          </cell>
        </row>
        <row r="8528">
          <cell r="B8528" t="str">
            <v>BD.22208</v>
          </cell>
          <cell r="C8528" t="str">
            <v>Laép ñaët keát caáu gieáng noái baèng phöông phaùp noái ren, Þoáng 273mm baèng maùy khoan ñaäp caùp 40Kw</v>
          </cell>
          <cell r="D8528" t="str">
            <v>1m oáng</v>
          </cell>
          <cell r="E8528">
            <v>1</v>
          </cell>
          <cell r="F8528">
            <v>594335</v>
          </cell>
          <cell r="G8528">
            <v>9002</v>
          </cell>
          <cell r="H8528">
            <v>26262</v>
          </cell>
        </row>
        <row r="8529">
          <cell r="B8529" t="str">
            <v>BD.22209</v>
          </cell>
          <cell r="C8529" t="str">
            <v>Laép ñaët keát caáu gieáng noái baèng phöông phaùp noái ren, Þoáng 325mm baèng maùy khoan ñaäp caùp 40Kw</v>
          </cell>
          <cell r="D8529" t="str">
            <v>1m oáng</v>
          </cell>
          <cell r="E8529">
            <v>1</v>
          </cell>
          <cell r="F8529">
            <v>796641</v>
          </cell>
          <cell r="G8529">
            <v>10802</v>
          </cell>
          <cell r="H8529">
            <v>32157</v>
          </cell>
        </row>
        <row r="8530">
          <cell r="B8530" t="str">
            <v>BD.22210</v>
          </cell>
          <cell r="C8530" t="str">
            <v>Laép ñaët keát caáu gieáng noái baèng phöông phaùp noái ren, Þoáng 350mm baèng maùy khoan ñaäp caùp 40Kw</v>
          </cell>
          <cell r="D8530" t="str">
            <v>1m oáng</v>
          </cell>
          <cell r="E8530">
            <v>1</v>
          </cell>
          <cell r="F8530">
            <v>865134</v>
          </cell>
          <cell r="G8530">
            <v>11252</v>
          </cell>
          <cell r="H8530">
            <v>33229</v>
          </cell>
        </row>
        <row r="8531">
          <cell r="B8531" t="str">
            <v>BD.22221</v>
          </cell>
          <cell r="C8531" t="str">
            <v>Laép ñaët keát caáu gieáng noái baèng phöông phaùp noái ren, Þoáng 89mm baèng maùy khoan xoay 54Cv</v>
          </cell>
          <cell r="D8531" t="str">
            <v>1m oáng</v>
          </cell>
          <cell r="E8531">
            <v>1</v>
          </cell>
          <cell r="F8531">
            <v>64928</v>
          </cell>
          <cell r="G8531">
            <v>4951</v>
          </cell>
          <cell r="H8531">
            <v>18897</v>
          </cell>
        </row>
        <row r="8532">
          <cell r="B8532" t="str">
            <v>BD.22222</v>
          </cell>
          <cell r="C8532" t="str">
            <v>Laép ñaët keát caáu gieáng noái baèng phöông phaùp noái ren, Þoáng 108mm baèng maùy khoan xoay 54Cv</v>
          </cell>
          <cell r="D8532" t="str">
            <v>1m oáng</v>
          </cell>
          <cell r="E8532">
            <v>1</v>
          </cell>
          <cell r="F8532">
            <v>136749</v>
          </cell>
          <cell r="G8532">
            <v>4951</v>
          </cell>
          <cell r="H8532">
            <v>19571</v>
          </cell>
        </row>
        <row r="8533">
          <cell r="B8533" t="str">
            <v>BD.22223</v>
          </cell>
          <cell r="C8533" t="str">
            <v>Laép ñaët keát caáu gieáng noái baèng phöông phaùp noái ren, Þoáng 127mm baèng maùy khoan xoay 54Cv</v>
          </cell>
          <cell r="D8533" t="str">
            <v>1m oáng</v>
          </cell>
          <cell r="E8533">
            <v>1</v>
          </cell>
          <cell r="F8533">
            <v>160490</v>
          </cell>
          <cell r="G8533">
            <v>5851</v>
          </cell>
          <cell r="H8533">
            <v>21596</v>
          </cell>
        </row>
        <row r="8534">
          <cell r="B8534" t="str">
            <v>BD.22224</v>
          </cell>
          <cell r="C8534" t="str">
            <v>Laép ñaët keát caáu gieáng noái baèng phöông phaùp noái ren, Þoáng 146mm baèng maùy khoan xoay 54Cv</v>
          </cell>
          <cell r="D8534" t="str">
            <v>1m oáng</v>
          </cell>
          <cell r="E8534">
            <v>1</v>
          </cell>
          <cell r="F8534">
            <v>207205</v>
          </cell>
          <cell r="G8534">
            <v>5851</v>
          </cell>
          <cell r="H8534">
            <v>22271</v>
          </cell>
        </row>
        <row r="8535">
          <cell r="B8535" t="str">
            <v>BD.22225</v>
          </cell>
          <cell r="C8535" t="str">
            <v>Laép ñaët keát caáu gieáng noái baèng phöông phaùp noái ren, Þoáng 168mm baèng maùy khoan xoay 54Cv</v>
          </cell>
          <cell r="D8535" t="str">
            <v>1m oáng</v>
          </cell>
          <cell r="E8535">
            <v>1</v>
          </cell>
          <cell r="F8535">
            <v>272441</v>
          </cell>
          <cell r="G8535">
            <v>6301</v>
          </cell>
          <cell r="H8535">
            <v>24296</v>
          </cell>
        </row>
        <row r="8536">
          <cell r="B8536" t="str">
            <v>BD.22226</v>
          </cell>
          <cell r="C8536" t="str">
            <v>Laép ñaët keát caáu gieáng noái baèng phöông phaùp noái ren, Þoáng 194mm baèng maùy khoan xoay 54Cv</v>
          </cell>
          <cell r="D8536" t="str">
            <v>1m oáng</v>
          </cell>
          <cell r="E8536">
            <v>1</v>
          </cell>
          <cell r="F8536">
            <v>342329</v>
          </cell>
          <cell r="G8536">
            <v>6752</v>
          </cell>
          <cell r="H8536">
            <v>24971</v>
          </cell>
        </row>
        <row r="8537">
          <cell r="B8537" t="str">
            <v>BD.22227</v>
          </cell>
          <cell r="C8537" t="str">
            <v>Laép ñaët keát caáu gieáng noái baèng phöông phaùp noái ren, Þoáng 219mm baèng maùy khoan xoay 54Cv</v>
          </cell>
          <cell r="D8537" t="str">
            <v>1m oáng</v>
          </cell>
          <cell r="E8537">
            <v>1</v>
          </cell>
          <cell r="F8537">
            <v>416308</v>
          </cell>
          <cell r="G8537">
            <v>8102</v>
          </cell>
          <cell r="H8537">
            <v>29695</v>
          </cell>
        </row>
        <row r="8538">
          <cell r="B8538" t="str">
            <v>BD.22228</v>
          </cell>
          <cell r="C8538" t="str">
            <v>Laép ñaët keát caáu gieáng noái baèng phöông phaùp noái ren, Þoáng 273mm baèng maùy khoan xoay 54Cv</v>
          </cell>
          <cell r="D8538" t="str">
            <v>1m oáng</v>
          </cell>
          <cell r="E8538">
            <v>1</v>
          </cell>
          <cell r="F8538">
            <v>594335</v>
          </cell>
          <cell r="G8538">
            <v>9002</v>
          </cell>
          <cell r="H8538">
            <v>33069</v>
          </cell>
        </row>
        <row r="8539">
          <cell r="B8539" t="str">
            <v>BD.22229</v>
          </cell>
          <cell r="C8539" t="str">
            <v>Laép ñaët keát caáu gieáng noái baèng phöông phaùp noái ren, Þoáng 325mm baèng maùy khoan xoay 54Cv</v>
          </cell>
          <cell r="D8539" t="str">
            <v>1m oáng</v>
          </cell>
          <cell r="E8539">
            <v>1</v>
          </cell>
          <cell r="F8539">
            <v>796641</v>
          </cell>
          <cell r="G8539">
            <v>10802</v>
          </cell>
          <cell r="H8539">
            <v>40493</v>
          </cell>
        </row>
        <row r="8540">
          <cell r="B8540" t="str">
            <v>BD.22230</v>
          </cell>
          <cell r="C8540" t="str">
            <v>Laép ñaët keát caáu gieáng noái baèng phöông phaùp noái ren, Þoáng 350mm baèng maùy khoan xoay 54Cv</v>
          </cell>
          <cell r="D8540" t="str">
            <v>1m oáng</v>
          </cell>
          <cell r="E8540">
            <v>1</v>
          </cell>
          <cell r="F8540">
            <v>865134</v>
          </cell>
          <cell r="G8540">
            <v>11252</v>
          </cell>
          <cell r="H8540">
            <v>41843</v>
          </cell>
        </row>
        <row r="8541">
          <cell r="B8541" t="str">
            <v>BD.22241</v>
          </cell>
          <cell r="C8541" t="str">
            <v>Laép ñaët keát caáu gieáng noái baèng phöông phaùp noái ren, Þoáng 89mm baèng maùy khoan xoay 300Cv</v>
          </cell>
          <cell r="D8541" t="str">
            <v>1m oáng</v>
          </cell>
          <cell r="E8541">
            <v>1</v>
          </cell>
          <cell r="F8541">
            <v>64928</v>
          </cell>
          <cell r="G8541">
            <v>4951</v>
          </cell>
          <cell r="H8541">
            <v>86158</v>
          </cell>
        </row>
        <row r="8542">
          <cell r="B8542" t="str">
            <v>BD.22242</v>
          </cell>
          <cell r="C8542" t="str">
            <v>Laép ñaët keát caáu gieáng noái baèng phöông phaùp noái ren, Þoáng 108mm baèng maùy khoan xoay 300Cv</v>
          </cell>
          <cell r="D8542" t="str">
            <v>1m oáng</v>
          </cell>
          <cell r="E8542">
            <v>1</v>
          </cell>
          <cell r="F8542">
            <v>136749</v>
          </cell>
          <cell r="G8542">
            <v>4951</v>
          </cell>
          <cell r="H8542">
            <v>89235</v>
          </cell>
        </row>
        <row r="8543">
          <cell r="B8543" t="str">
            <v>BD.22243</v>
          </cell>
          <cell r="C8543" t="str">
            <v>Laép ñaët keát caáu gieáng noái baèng phöông phaùp noái ren, Þoáng 127mm baèng maùy khoan xoay 300Cv</v>
          </cell>
          <cell r="D8543" t="str">
            <v>1m oáng</v>
          </cell>
          <cell r="E8543">
            <v>1</v>
          </cell>
          <cell r="F8543">
            <v>160490</v>
          </cell>
          <cell r="G8543">
            <v>5851</v>
          </cell>
          <cell r="H8543">
            <v>98466</v>
          </cell>
        </row>
        <row r="8544">
          <cell r="B8544" t="str">
            <v>BD.22244</v>
          </cell>
          <cell r="C8544" t="str">
            <v>Laép ñaët keát caáu gieáng noái baèng phöông phaùp noái ren, Þoáng 146mm baèng maùy khoan xoay 300Cv</v>
          </cell>
          <cell r="D8544" t="str">
            <v>1m oáng</v>
          </cell>
          <cell r="E8544">
            <v>1</v>
          </cell>
          <cell r="F8544">
            <v>207205</v>
          </cell>
          <cell r="G8544">
            <v>5851</v>
          </cell>
          <cell r="H8544">
            <v>101543</v>
          </cell>
        </row>
        <row r="8545">
          <cell r="B8545" t="str">
            <v>BD.22245</v>
          </cell>
          <cell r="C8545" t="str">
            <v>Laép ñaët keát caáu gieáng noái baèng phöông phaùp noái ren, Þoáng 168mm baèng maùy khoan xoay 300Cv</v>
          </cell>
          <cell r="D8545" t="str">
            <v>1m oáng</v>
          </cell>
          <cell r="E8545">
            <v>1</v>
          </cell>
          <cell r="F8545">
            <v>272441</v>
          </cell>
          <cell r="G8545">
            <v>6301</v>
          </cell>
          <cell r="H8545">
            <v>110774</v>
          </cell>
        </row>
        <row r="8546">
          <cell r="B8546" t="str">
            <v>BD.22246</v>
          </cell>
          <cell r="C8546" t="str">
            <v>Laép ñaët keát caáu gieáng noái baèng phöông phaùp noái ren, Þoáng 194mm baèng maùy khoan xoay 300Cv</v>
          </cell>
          <cell r="D8546" t="str">
            <v>1m oáng</v>
          </cell>
          <cell r="E8546">
            <v>1</v>
          </cell>
          <cell r="F8546">
            <v>342329</v>
          </cell>
          <cell r="G8546">
            <v>6752</v>
          </cell>
          <cell r="H8546">
            <v>113851</v>
          </cell>
        </row>
        <row r="8547">
          <cell r="B8547" t="str">
            <v>BD.22247</v>
          </cell>
          <cell r="C8547" t="str">
            <v>Laép ñaët keát caáu gieáng noái baèng phöông phaùp noái ren, Þoáng 219mm baèng maùy khoan xoay 300Cv</v>
          </cell>
          <cell r="D8547" t="str">
            <v>1m oáng</v>
          </cell>
          <cell r="E8547">
            <v>1</v>
          </cell>
          <cell r="F8547">
            <v>416308</v>
          </cell>
          <cell r="G8547">
            <v>8102</v>
          </cell>
          <cell r="H8547">
            <v>135390</v>
          </cell>
        </row>
        <row r="8548">
          <cell r="B8548" t="str">
            <v>BD.22248</v>
          </cell>
          <cell r="C8548" t="str">
            <v>Laép ñaët keát caáu gieáng noái baèng phöông phaùp noái ren, Þoáng 273mm baèng maùy khoan xoay 300Cv</v>
          </cell>
          <cell r="D8548" t="str">
            <v>1m oáng</v>
          </cell>
          <cell r="E8548">
            <v>1</v>
          </cell>
          <cell r="F8548">
            <v>594335</v>
          </cell>
          <cell r="G8548">
            <v>9002</v>
          </cell>
          <cell r="H8548">
            <v>150776</v>
          </cell>
        </row>
        <row r="8549">
          <cell r="B8549" t="str">
            <v>BD.22249</v>
          </cell>
          <cell r="C8549" t="str">
            <v>Laép ñaët keát caáu gieáng noái baèng phöông phaùp noái ren, Þoáng 325mm baèng maùy khoan xoay 300Cv</v>
          </cell>
          <cell r="D8549" t="str">
            <v>1m oáng</v>
          </cell>
          <cell r="E8549">
            <v>1</v>
          </cell>
          <cell r="F8549">
            <v>796641</v>
          </cell>
          <cell r="G8549">
            <v>10802</v>
          </cell>
          <cell r="H8549">
            <v>184623</v>
          </cell>
        </row>
        <row r="8550">
          <cell r="B8550" t="str">
            <v>BD.22250</v>
          </cell>
          <cell r="C8550" t="str">
            <v>Laép ñaët keát caáu gieáng noái baèng phöông phaùp noái ren, Þoáng 350mm baèng maùy khoan xoay 300Cv</v>
          </cell>
          <cell r="D8550" t="str">
            <v>1m oáng</v>
          </cell>
          <cell r="E8550">
            <v>1</v>
          </cell>
          <cell r="F8550">
            <v>865134</v>
          </cell>
          <cell r="G8550">
            <v>11252</v>
          </cell>
          <cell r="H8550">
            <v>190777</v>
          </cell>
        </row>
        <row r="8551">
          <cell r="B8551" t="str">
            <v>BD.23201</v>
          </cell>
          <cell r="C8551" t="str">
            <v>Thoåi röûa gieáng khoan ñoä saâu gieáng &gt;=100 ñeán &lt;=150m, Þoáng loïc &lt;219mm baèng maùy khoan ñaäp caùp 40Kw</v>
          </cell>
          <cell r="D8551" t="str">
            <v>1m oáng loïc</v>
          </cell>
          <cell r="E8551">
            <v>1</v>
          </cell>
          <cell r="F8551">
            <v>51101</v>
          </cell>
          <cell r="G8551">
            <v>60313</v>
          </cell>
          <cell r="H8551">
            <v>1000640</v>
          </cell>
        </row>
        <row r="8552">
          <cell r="B8552" t="str">
            <v>BD.23202</v>
          </cell>
          <cell r="C8552" t="str">
            <v>Thoåi röûa gieáng khoan ñoä saâu gieáng &gt;=100 ñeán &lt;=150m, Þoáng loïc &lt;300mm baèng maùy khoan ñaäp caùp 40Kw</v>
          </cell>
          <cell r="D8552" t="str">
            <v>1m oáng loïc</v>
          </cell>
          <cell r="E8552">
            <v>1</v>
          </cell>
          <cell r="F8552">
            <v>51866</v>
          </cell>
          <cell r="G8552">
            <v>75617</v>
          </cell>
          <cell r="H8552">
            <v>1473160</v>
          </cell>
        </row>
        <row r="8553">
          <cell r="B8553" t="str">
            <v>BD.23203</v>
          </cell>
          <cell r="C8553" t="str">
            <v>Thoåi röûa gieáng khoan ñoä saâu gieáng &gt;=100 ñeán &lt;=150m, Þoáng loïc &lt;450mm baèng maùy khoan ñaäp caùp 40Kw</v>
          </cell>
          <cell r="D8553" t="str">
            <v>1m oáng loïc</v>
          </cell>
          <cell r="E8553">
            <v>1</v>
          </cell>
          <cell r="F8553">
            <v>52630</v>
          </cell>
          <cell r="G8553">
            <v>90920</v>
          </cell>
          <cell r="H8553">
            <v>2196340</v>
          </cell>
        </row>
        <row r="8554">
          <cell r="B8554" t="str">
            <v>BD.23211</v>
          </cell>
          <cell r="C8554" t="str">
            <v>Thoåi röûa gieáng khoan ñoä saâu gieáng &gt;=100 ñeán &lt;=150m, Þoáng loïc &lt;219mm baèng maùy khoan xoay ñaäp 54Cv</v>
          </cell>
          <cell r="D8554" t="str">
            <v>1m oáng loïc</v>
          </cell>
          <cell r="E8554">
            <v>1</v>
          </cell>
          <cell r="F8554">
            <v>51101</v>
          </cell>
          <cell r="G8554">
            <v>60313</v>
          </cell>
          <cell r="H8554">
            <v>1026040</v>
          </cell>
        </row>
        <row r="8555">
          <cell r="B8555" t="str">
            <v>BD.23212</v>
          </cell>
          <cell r="C8555" t="str">
            <v>Thoåi röûa gieáng khoan ñoä saâu gieáng &gt;=100 ñeán &lt;=150m, Þoáng loïc &lt;300mm baèng maùy khoan xoay ñaäp 54Cv</v>
          </cell>
          <cell r="D8555" t="str">
            <v>1m oáng loïc</v>
          </cell>
          <cell r="E8555">
            <v>1</v>
          </cell>
          <cell r="F8555">
            <v>51866</v>
          </cell>
          <cell r="G8555">
            <v>75617</v>
          </cell>
          <cell r="H8555">
            <v>1504920</v>
          </cell>
        </row>
        <row r="8556">
          <cell r="B8556" t="str">
            <v>BD.23213</v>
          </cell>
          <cell r="C8556" t="str">
            <v>Thoåi röûa gieáng khoan ñoä saâu gieáng &gt;=100 ñeán &lt;=150m, Þoáng loïc &lt;450mm baèng maùy khoan xoay ñaäp 54Cv</v>
          </cell>
          <cell r="D8556" t="str">
            <v>1m oáng loïc</v>
          </cell>
          <cell r="E8556">
            <v>1</v>
          </cell>
          <cell r="F8556">
            <v>52630</v>
          </cell>
          <cell r="G8556">
            <v>90920</v>
          </cell>
          <cell r="H8556">
            <v>2240800</v>
          </cell>
        </row>
        <row r="8557">
          <cell r="B8557" t="str">
            <v>BD.23221</v>
          </cell>
          <cell r="C8557" t="str">
            <v>Thoåi röûa gieáng khoan ñoä saâu gieáng &gt;=100 ñeán &lt;=150m, Þoáng loïc &lt;219mm baèng maùy khoan xoay ñaäp 300Cv</v>
          </cell>
          <cell r="D8557" t="str">
            <v>1m oáng loïc</v>
          </cell>
          <cell r="E8557">
            <v>1</v>
          </cell>
          <cell r="F8557">
            <v>51101</v>
          </cell>
          <cell r="G8557">
            <v>60313</v>
          </cell>
          <cell r="H8557">
            <v>1465300</v>
          </cell>
        </row>
        <row r="8558">
          <cell r="B8558" t="str">
            <v>BD.23222</v>
          </cell>
          <cell r="C8558" t="str">
            <v>Thoåi röûa gieáng khoan ñoä saâu gieáng &gt;=100 ñeán &lt;=150m, Þoáng loïc &lt;300mm baèng maùy khoan xoay ñaäp 300Cv</v>
          </cell>
          <cell r="D8558" t="str">
            <v>1m oáng loïc</v>
          </cell>
          <cell r="E8558">
            <v>1</v>
          </cell>
          <cell r="F8558">
            <v>51866</v>
          </cell>
          <cell r="G8558">
            <v>75617</v>
          </cell>
          <cell r="H8558">
            <v>2053980</v>
          </cell>
        </row>
        <row r="8559">
          <cell r="B8559" t="str">
            <v>BD.23223</v>
          </cell>
          <cell r="C8559" t="str">
            <v>Thoåi röûa gieáng khoan ñoä saâu gieáng &gt;=100 ñeán &lt;=150m, Þoáng loïc &lt;450mm baèng maùy khoan xoay ñaäp 300Cv</v>
          </cell>
          <cell r="D8559" t="str">
            <v>1m oáng loïc</v>
          </cell>
          <cell r="E8559">
            <v>1</v>
          </cell>
          <cell r="F8559">
            <v>52630</v>
          </cell>
          <cell r="G8559">
            <v>90920</v>
          </cell>
          <cell r="H8559">
            <v>3009490</v>
          </cell>
        </row>
        <row r="8560">
          <cell r="B8560" t="str">
            <v>BD.23301</v>
          </cell>
          <cell r="C8560" t="str">
            <v>Thoåi röûa gieáng khoan ñoä saâu gieáng &gt;150 ñeán &lt;=200m, Þoáng loïc &lt;219mm baèng maùy khoan ñaäp caùp 40Kw</v>
          </cell>
          <cell r="D8560" t="str">
            <v>1m oáng loïc</v>
          </cell>
          <cell r="E8560">
            <v>1</v>
          </cell>
          <cell r="F8560">
            <v>51982</v>
          </cell>
          <cell r="G8560">
            <v>62114</v>
          </cell>
          <cell r="H8560">
            <v>1457110</v>
          </cell>
        </row>
        <row r="8561">
          <cell r="B8561" t="str">
            <v>BD.23302</v>
          </cell>
          <cell r="C8561" t="str">
            <v>Thoåi röûa gieáng khoan ñoä saâu gieáng &gt;150 ñeán &lt;=200m, Þoáng loïc &lt;300mm baèng maùy khoan ñaäp caùp 40kw</v>
          </cell>
          <cell r="D8561" t="str">
            <v>1m oáng loïc</v>
          </cell>
          <cell r="E8561">
            <v>1</v>
          </cell>
          <cell r="F8561">
            <v>52767</v>
          </cell>
          <cell r="G8561">
            <v>77867</v>
          </cell>
          <cell r="H8561">
            <v>2155660</v>
          </cell>
        </row>
        <row r="8562">
          <cell r="B8562" t="str">
            <v>BD.23311</v>
          </cell>
          <cell r="C8562" t="str">
            <v>Thoåi röûa gieáng khoan ñoä saâu gieáng &gt;150 ñeán &lt;=200m, Þoáng loïc &lt;219mm baèng maùy khoan xoay 54Cv</v>
          </cell>
          <cell r="D8562" t="str">
            <v>1m oáng loïc</v>
          </cell>
          <cell r="E8562">
            <v>1</v>
          </cell>
          <cell r="F8562">
            <v>51982</v>
          </cell>
          <cell r="G8562">
            <v>62114</v>
          </cell>
          <cell r="H8562">
            <v>1484630</v>
          </cell>
        </row>
        <row r="8563">
          <cell r="B8563" t="str">
            <v>BD.23312</v>
          </cell>
          <cell r="C8563" t="str">
            <v>Thoåi röûa gieáng khoan ñoä saâu gieáng &gt;150 ñeán &lt;=200m, Þoáng loïc &lt;300mm baèng maùy khoan 54Cv</v>
          </cell>
          <cell r="D8563" t="str">
            <v>1m oáng loïc</v>
          </cell>
          <cell r="E8563">
            <v>1</v>
          </cell>
          <cell r="F8563">
            <v>52767</v>
          </cell>
          <cell r="G8563">
            <v>77867</v>
          </cell>
          <cell r="H8563">
            <v>2190070</v>
          </cell>
        </row>
        <row r="8564">
          <cell r="B8564" t="str">
            <v>BD.23321</v>
          </cell>
          <cell r="C8564" t="str">
            <v>Thoåi röûa gieáng khoan ñoä saâu gieáng &gt;150 ñeán &lt;=200m, Þoáng loïc &lt;219mm baèng maùy khoan 300Cv</v>
          </cell>
          <cell r="D8564" t="str">
            <v>1m oáng loïc</v>
          </cell>
          <cell r="E8564">
            <v>1</v>
          </cell>
          <cell r="F8564">
            <v>51982</v>
          </cell>
          <cell r="G8564">
            <v>62114</v>
          </cell>
          <cell r="H8564">
            <v>1960490</v>
          </cell>
        </row>
        <row r="8565">
          <cell r="B8565" t="str">
            <v>BD.23322</v>
          </cell>
          <cell r="C8565" t="str">
            <v>Thoåi röûa gieáng khoan ñoä saâu gieáng &gt;150 ñeán &lt;=200m, Þoáng loïc &lt;300mm baèng maùy khoan 300Cv</v>
          </cell>
          <cell r="D8565" t="str">
            <v>1m oáng loïc</v>
          </cell>
          <cell r="E8565">
            <v>1</v>
          </cell>
          <cell r="F8565">
            <v>52767</v>
          </cell>
          <cell r="G8565">
            <v>77867</v>
          </cell>
          <cell r="H8565">
            <v>2784890</v>
          </cell>
        </row>
        <row r="8566">
          <cell r="B8566" t="str">
            <v>BD.24101</v>
          </cell>
          <cell r="C8566" t="str">
            <v>Cheøn soûi baèng maùy khoan ñaäp caùp 40Kw</v>
          </cell>
          <cell r="D8566" t="str">
            <v>m³</v>
          </cell>
          <cell r="E8566">
            <v>1</v>
          </cell>
          <cell r="F8566">
            <v>108150</v>
          </cell>
          <cell r="G8566">
            <v>54012</v>
          </cell>
          <cell r="H8566">
            <v>80393</v>
          </cell>
        </row>
        <row r="8567">
          <cell r="B8567" t="str">
            <v>BD.24102</v>
          </cell>
          <cell r="C8567" t="str">
            <v>Cheøn seùt</v>
          </cell>
          <cell r="D8567" t="str">
            <v>m³</v>
          </cell>
          <cell r="E8567">
            <v>1</v>
          </cell>
          <cell r="F8567">
            <v>22050</v>
          </cell>
          <cell r="G8567">
            <v>36008</v>
          </cell>
          <cell r="H8567" t="str">
            <v xml:space="preserve">                 -   </v>
          </cell>
        </row>
        <row r="8568">
          <cell r="B8568" t="str">
            <v>BD.24111</v>
          </cell>
          <cell r="C8568" t="str">
            <v>Cheøn soûi baèng maùy khoan xoay ñaäp 54Cv</v>
          </cell>
          <cell r="D8568" t="str">
            <v>m³</v>
          </cell>
          <cell r="E8568">
            <v>1</v>
          </cell>
          <cell r="F8568">
            <v>108150</v>
          </cell>
          <cell r="G8568">
            <v>54012</v>
          </cell>
          <cell r="H8568">
            <v>101232</v>
          </cell>
        </row>
        <row r="8569">
          <cell r="B8569" t="str">
            <v>BD.24121</v>
          </cell>
          <cell r="C8569" t="str">
            <v>Cheøn soûi baèng maùy khoan xoay ñaäp 300CV</v>
          </cell>
          <cell r="D8569" t="str">
            <v>m³</v>
          </cell>
          <cell r="E8569">
            <v>1</v>
          </cell>
          <cell r="F8569">
            <v>108150</v>
          </cell>
          <cell r="G8569">
            <v>54012</v>
          </cell>
          <cell r="H8569">
            <v>461558</v>
          </cell>
        </row>
        <row r="8570">
          <cell r="B8570" t="str">
            <v>BD.26101</v>
          </cell>
          <cell r="C8570" t="str">
            <v>Laép ñaët chuïp loïc söù</v>
          </cell>
          <cell r="D8570" t="str">
            <v>caùi</v>
          </cell>
          <cell r="E8570">
            <v>1</v>
          </cell>
          <cell r="F8570">
            <v>55000</v>
          </cell>
          <cell r="G8570">
            <v>1257</v>
          </cell>
          <cell r="H8570" t="str">
            <v xml:space="preserve">                 -   </v>
          </cell>
        </row>
        <row r="8571">
          <cell r="B8571" t="str">
            <v>BD.26102</v>
          </cell>
          <cell r="C8571" t="str">
            <v>Laép ñaët chuïp loïc nhöïa</v>
          </cell>
          <cell r="D8571" t="str">
            <v>caùi</v>
          </cell>
          <cell r="E8571">
            <v>1</v>
          </cell>
          <cell r="F8571">
            <v>100576</v>
          </cell>
          <cell r="G8571">
            <v>1257</v>
          </cell>
          <cell r="H8571" t="str">
            <v xml:space="preserve">                 -   </v>
          </cell>
        </row>
        <row r="8572">
          <cell r="B8572" t="str">
            <v>BD.26201</v>
          </cell>
          <cell r="C8572" t="str">
            <v>Laép ñaët chaäu ñieän giaûi</v>
          </cell>
          <cell r="D8572" t="str">
            <v>caùi</v>
          </cell>
          <cell r="E8572">
            <v>1</v>
          </cell>
          <cell r="F8572">
            <v>4200420</v>
          </cell>
          <cell r="G8572">
            <v>45833</v>
          </cell>
          <cell r="H8572" t="str">
            <v xml:space="preserve">                 -   </v>
          </cell>
        </row>
      </sheetData>
      <sheetData sheetId="2"/>
      <sheetData sheetId="3"/>
      <sheetData sheetId="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NEL 南區焚化爐"/>
      <sheetName val="NEW-PANEL"/>
      <sheetName val="MV-PANEL"/>
      <sheetName val="cphiNVL"/>
      <sheetName val="sanluong+doanhthu"/>
      <sheetName val="Sheet4"/>
      <sheetName val="KHtragoc+lai"/>
      <sheetName val="kh-hao"/>
      <sheetName val="th-chi1"/>
      <sheetName val="thu-chi"/>
      <sheetName val="00000000"/>
      <sheetName val="XL4Poppy"/>
      <sheetName val="DTKCT"/>
      <sheetName val="PTVTKCT"/>
      <sheetName val="THVTKCT"/>
      <sheetName val="DT4"/>
      <sheetName val="DT5"/>
      <sheetName val="DT67"/>
      <sheetName val="DTHTN"/>
      <sheetName val="THVTCB"/>
      <sheetName val="THKT"/>
      <sheetName val="PHAN TICH VAT TU NGANG"/>
      <sheetName val="BANG DU TOAN DRC"/>
      <sheetName val="DIEN GIAI TIEN LUONG"/>
      <sheetName val="TONG HOP KINH PHI"/>
      <sheetName val="CHIET TINH DON GIA"/>
      <sheetName val="PHAN TICH KHOI LUONG"/>
      <sheetName val="TONG HOP VAT TU"/>
      <sheetName val="BANG DU TOAN"/>
      <sheetName val="PHAN TICH VAT TU"/>
      <sheetName val="TONG HOP VAT TU (2)"/>
      <sheetName val="BANGCUOC"/>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NEW_PANEL"/>
      <sheetName val="th01.05-kh02.0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sheetName val="BIAT"/>
      <sheetName val="TGTHMUC"/>
      <sheetName val="BIAXL"/>
      <sheetName val="BANG TIEN LUONG"/>
      <sheetName val="BANG PTVT"/>
      <sheetName val="BANG THVT"/>
      <sheetName val="thep"/>
      <sheetName val="Sheet1"/>
    </sheetNames>
    <sheetDataSet>
      <sheetData sheetId="0"/>
      <sheetData sheetId="1"/>
      <sheetData sheetId="2"/>
      <sheetData sheetId="3"/>
      <sheetData sheetId="4"/>
      <sheetData sheetId="5"/>
      <sheetData sheetId="6"/>
      <sheetData sheetId="7"/>
      <sheetData sheetId="8"/>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BASE"/>
      <sheetName val="Sheet1"/>
      <sheetName val="T3-99"/>
      <sheetName val="T4-99"/>
      <sheetName val="T5-99"/>
      <sheetName val="T6-99"/>
      <sheetName val="T7-99"/>
      <sheetName val="T8-99"/>
      <sheetName val="T9-99"/>
      <sheetName val="T10-99"/>
      <sheetName val="T11-99"/>
      <sheetName val="T12-99"/>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Sheet2"/>
      <sheetName val="00000000"/>
      <sheetName val="KHQ2"/>
      <sheetName val="KHT4,5-02"/>
      <sheetName val="KHVt "/>
      <sheetName val="KHVtt4"/>
      <sheetName val="KHVt XL"/>
      <sheetName val="KHVt XLT4"/>
      <sheetName val="TNHNoi"/>
      <sheetName val="Sheet3"/>
      <sheetName val="XL4Poppy"/>
      <sheetName val="T03 - 03"/>
      <sheetName val="AncaT03"/>
      <sheetName val="THL T03"/>
      <sheetName val="TTBC T03"/>
      <sheetName val="Luong noi Bo - T3"/>
      <sheetName val="Tong hop - T3"/>
      <sheetName val="Thuong Quy 3"/>
      <sheetName val="LBS"/>
      <sheetName val="Phu cap trach nhiem"/>
      <sheetName val="tmt4"/>
      <sheetName val="t3-01"/>
      <sheetName val="t4-01"/>
      <sheetName val="t5-01"/>
      <sheetName val="t6-01"/>
      <sheetName val="t7-01"/>
      <sheetName val="t8-01"/>
      <sheetName val="t9-01"/>
      <sheetName val="t10-01"/>
      <sheetName val="t11-01"/>
      <sheetName val="t12-"/>
      <sheetName val="t1"/>
      <sheetName val="t2"/>
      <sheetName val="t3"/>
      <sheetName val="t4"/>
      <sheetName val="t5"/>
      <sheetName val="t06"/>
      <sheetName val="t07"/>
      <sheetName val="t08"/>
      <sheetName val="t09"/>
      <sheetName val="t10"/>
      <sheetName val="t11"/>
      <sheetName val="t12"/>
      <sheetName val="0103"/>
      <sheetName val="0203"/>
      <sheetName val="th-nop"/>
      <sheetName val="th"/>
      <sheetName val="km248"/>
      <sheetName val="Kluong phu"/>
      <sheetName val="Lan can"/>
      <sheetName val="Ho lan"/>
      <sheetName val="Coc tieu"/>
      <sheetName val="Bien bao"/>
      <sheetName val="Ranh"/>
      <sheetName val="Tuongchan"/>
      <sheetName val="Op mai 274"/>
      <sheetName val="Op mai 275"/>
      <sheetName val="Op mai 276"/>
      <sheetName val="Op mai 277"/>
      <sheetName val="Op mai 278"/>
      <sheetName val="Op mai 279"/>
      <sheetName val="Op mai 280"/>
      <sheetName val="Op mai 281"/>
      <sheetName val="Op mai 282"/>
      <sheetName val="Op mai 283"/>
      <sheetName val="Km274-Km275"/>
      <sheetName val="Km275-Km276"/>
      <sheetName val="Km276-Km277"/>
      <sheetName val="Km277-Km278"/>
      <sheetName val="Km278-Km279"/>
      <sheetName val="Km279-Km280"/>
      <sheetName val="Km280-Km281"/>
      <sheetName val="Km281-Km282"/>
      <sheetName val="Km282-Km283"/>
      <sheetName val="Km283-Km284"/>
      <sheetName val="Km284-Km285"/>
      <sheetName val="Nenduong"/>
      <sheetName val="Op mai 284"/>
      <sheetName val="Op mai"/>
      <sheetName val="XXXXXXXX"/>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TBA"/>
      <sheetName val="Netbook"/>
      <sheetName val="DZ"/>
      <sheetName val="PA_coso"/>
      <sheetName val="PA_von"/>
      <sheetName val="PA_nhucau"/>
      <sheetName val="PA_TH"/>
      <sheetName val="THDT"/>
      <sheetName val="XL35"/>
      <sheetName val="DZ-35"/>
      <sheetName val="TN_35"/>
      <sheetName val="CT-DZ"/>
      <sheetName val="VC"/>
      <sheetName val="TC"/>
      <sheetName val="TH_BA"/>
      <sheetName val="TNT"/>
      <sheetName val="CT_TBA"/>
      <sheetName val="KB"/>
      <sheetName val="CT_BT"/>
      <sheetName val="KS"/>
      <sheetName val="BT"/>
      <sheetName val="CP_BT"/>
      <sheetName val="Sheet4"/>
      <sheetName val="Sheet5"/>
      <sheetName val="DB"/>
      <sheetName val="Thep be"/>
      <sheetName val="Thep than"/>
      <sheetName val="Thep xa mu"/>
      <sheetName val="142201-T1-th"/>
      <sheetName val="142201-T1 "/>
      <sheetName val="142201-T2-th "/>
      <sheetName val="142201-T2"/>
      <sheetName val="142201-T3-th "/>
      <sheetName val="142201-T3"/>
      <sheetName val="142201-T4-th  "/>
      <sheetName val="142201-T4"/>
      <sheetName val="142201-T6"/>
      <sheetName val="142201-T10"/>
      <sheetName val="Song trai"/>
      <sheetName val="Dinh+ha nha"/>
      <sheetName val="PTLK"/>
      <sheetName val="NG k"/>
      <sheetName val="THcong"/>
      <sheetName val="BHXH"/>
      <sheetName val="BHXH12"/>
      <sheetName val="Sheet8"/>
      <sheetName val="Sheet9"/>
      <sheetName val="Sheet6"/>
      <sheetName val=" t5"/>
      <sheetName val="t.4"/>
      <sheetName val=" t3 "/>
      <sheetName val="t"/>
      <sheetName val=" TH331"/>
      <sheetName val=" Minh ha"/>
      <sheetName val="HTay03"/>
      <sheetName val=" Ha Tay"/>
      <sheetName val="tw2"/>
      <sheetName val=" Vinhphuc"/>
      <sheetName val=" Nbinh"/>
      <sheetName val=" QVinh"/>
      <sheetName val=" TW1"/>
      <sheetName val="10000000"/>
      <sheetName val="thkl"/>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Congty"/>
      <sheetName val="VPPN"/>
      <sheetName val="XN74"/>
      <sheetName val="XN54"/>
      <sheetName val="XN33"/>
      <sheetName val="NK96"/>
      <sheetName val="XL4Test5"/>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T.so thay doi"/>
      <sheetName val="BTHDT_DZcaothe"/>
      <sheetName val="BTHDT_TBA"/>
      <sheetName val="THXL_DZcaothe"/>
      <sheetName val="TN_DZcaothe"/>
      <sheetName val="b.THchitietDZCT"/>
      <sheetName val="tr_tinhDZcaothe"/>
      <sheetName val="THXL_TBA"/>
      <sheetName val="TN_TBA"/>
      <sheetName val="b.THchitietTBA"/>
      <sheetName val="tr_tinhTBA"/>
      <sheetName val="Khao sat"/>
      <sheetName val="TT khao sat"/>
      <sheetName val="tb1"/>
      <sheetName val="Km274 - Km275"/>
      <sheetName val="Km275 - Km276"/>
      <sheetName val="Km276 - Km277"/>
      <sheetName val="Km277 - Km278 "/>
      <sheetName val="Km278 - Km279"/>
      <sheetName val="Km279 - Km280"/>
      <sheetName val="Km280 - Km281"/>
      <sheetName val="Km281 - Km282"/>
      <sheetName val="Km282 - Km283"/>
      <sheetName val="Km283 - Km284"/>
      <sheetName val="Km284 - Km285"/>
      <sheetName val="Tong hop Matduong"/>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Tong hop"/>
      <sheetName val="Tong hop (2)"/>
      <sheetName val="Cong"/>
      <sheetName val="Cong cu"/>
      <sheetName val="Dinhhinh"/>
      <sheetName val="Cot thep"/>
      <sheetName val="Cong tron D75"/>
      <sheetName val="Cong tron D100"/>
      <sheetName val="Cong tron D150"/>
      <sheetName val="Cong tron 2D150"/>
      <sheetName val="Cong ban 1,0x1,0"/>
      <sheetName val="Cong ban 1,0x1,2"/>
      <sheetName val="Cong hop 1,5x1,5"/>
      <sheetName val="Cong hop 2,0x1,5"/>
      <sheetName val="Cong hop 2,0x2,0"/>
      <sheetName val="LuongT1"/>
      <sheetName val="LuongT2"/>
      <sheetName val="luongthang12"/>
      <sheetName val="LuongT11"/>
      <sheetName val="thang5"/>
      <sheetName val="T7"/>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PhieuKT"/>
      <sheetName val="XXXXXX_xda24_X"/>
      <sheetName val="THVDT"/>
      <sheetName val="NCLD"/>
      <sheetName val="MMTB"/>
      <sheetName val="CFSX"/>
      <sheetName val="KQ"/>
      <sheetName val="DTSL"/>
      <sheetName val="XDCBK"/>
      <sheetName val="KHTSCD"/>
      <sheetName val="XDCB"/>
      <sheetName val="Trich Ngang"/>
      <sheetName val="Danh sach Rieng"/>
      <sheetName val="Dia Diem Thuc Tap"/>
      <sheetName val="De Tai Thuc Tap"/>
      <sheetName val="phan tich DG"/>
      <sheetName val="gia vat lieu"/>
      <sheetName val="gia xe may"/>
      <sheetName val="gia nhan cong"/>
      <sheetName val="Tonghop"/>
      <sheetName val="Sheet7"/>
      <sheetName val="KM"/>
      <sheetName val="KHOANMUC"/>
      <sheetName val="QTNC"/>
      <sheetName val="CPQL"/>
      <sheetName val="SANLUONG"/>
      <sheetName val="SSCP-SL"/>
      <sheetName val="CPSX"/>
      <sheetName val="CDSL (2)"/>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HHVt "/>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Napheo-SPP"/>
      <sheetName val="VPLaichau"/>
      <sheetName val="VPTruongson"/>
      <sheetName val="D9"/>
      <sheetName val="TLNamChim"/>
      <sheetName val="Dancau-Q.Ninh"/>
      <sheetName val="D91"/>
      <sheetName val="Kenhta-himlam"/>
      <sheetName val="TCQ5-"/>
      <sheetName val="HDkhoanduoc"/>
      <sheetName val="TCQ1-4"/>
      <sheetName val="Khac"/>
      <sheetName val="BaTrieu-L.son"/>
      <sheetName val="SBayDBien"/>
      <sheetName val="QL32YB(12)"/>
      <sheetName val="QL32AYB"/>
      <sheetName val="THSonNam"/>
      <sheetName val="Coquan"/>
      <sheetName val="Quoclo6mchau"/>
      <sheetName val="QLo4B-LS"/>
      <sheetName val="Phanthiet"/>
      <sheetName val="Muongnhe"/>
      <sheetName val="F ThanhTri"/>
      <sheetName val="F Gialam"/>
      <sheetName val="DG"/>
      <sheetName val="TH dam"/>
      <sheetName val="SX dam"/>
      <sheetName val="LD dam"/>
      <sheetName val="Bang gia VL"/>
      <sheetName val="Gia NC"/>
      <sheetName val="Gia may"/>
      <sheetName val="GVL"/>
      <sheetName val="giai thich"/>
      <sheetName val="Heso"/>
      <sheetName val="CTDG"/>
      <sheetName val="DT - Ro"/>
      <sheetName val="TH - Ro "/>
      <sheetName val="GDT - Ro"/>
      <sheetName val="DT - TB"/>
      <sheetName val="TH - TB"/>
      <sheetName val="GDT - TB"/>
      <sheetName val="DT - NT"/>
      <sheetName val="TH - NT"/>
      <sheetName val="GDT - NT"/>
      <sheetName val="THGT"/>
      <sheetName val="D1"/>
      <sheetName val="D2"/>
      <sheetName val="D3"/>
      <sheetName val="D4"/>
      <sheetName val="D5"/>
      <sheetName val="D6"/>
      <sheetName val="Tay ninh"/>
      <sheetName val="A.Duc"/>
      <sheetName val="TH2003"/>
      <sheetName val="socai2003-6tc"/>
      <sheetName val="SCT Cong trinh"/>
      <sheetName val="06-2003 (2)"/>
      <sheetName val="CDPS 6tc"/>
      <sheetName val="SCT Nha thau"/>
      <sheetName val="socai2003 (6tc)dp"/>
      <sheetName val="socai2003 (6tc)"/>
      <sheetName val="CDPS 6tc (2)"/>
      <sheetName val="20000000"/>
      <sheetName val="Co~g hop 1,5x1,5"/>
      <sheetName val="Sheet10"/>
      <sheetName val="Don gia CPM"/>
      <sheetName val="Tong Thieu HD cac CT-2001"/>
      <sheetName val="VL thieu HD - 2001"/>
      <sheetName val="Tong thieu HD cac CT - 2002"/>
      <sheetName val="Lan trai"/>
      <sheetName val="Van chuyen"/>
      <sheetName val="Vchuyen(C)"/>
      <sheetName val="HDong VC"/>
      <sheetName val="ThieuHD nam 2001"/>
      <sheetName val="CPChung"/>
      <sheetName val="Bang TH"/>
      <sheetName val="Tong Chinh"/>
      <sheetName val="000000000000"/>
      <sheetName val="100000000000"/>
      <sheetName val="200000000000"/>
      <sheetName val="300000000000"/>
      <sheetName val="CamPha"/>
      <sheetName val="MongCai"/>
      <sheetName val="30000000"/>
      <sheetName val="40000000"/>
      <sheetName val="50000000"/>
      <sheetName val="60000000"/>
      <sheetName val="70000000"/>
      <sheetName val="TH du toan "/>
      <sheetName val="Du toan "/>
      <sheetName val="C.Tinh"/>
      <sheetName val="TK_cap"/>
      <sheetName val="Thau"/>
      <sheetName val="CT-BT"/>
      <sheetName val="Xa"/>
      <sheetName val="CT 03"/>
      <sheetName val="TH 03"/>
      <sheetName val="Ctieucnghe(12-03"/>
      <sheetName val="DmdbTVN"/>
      <sheetName val="Hsdancach"/>
      <sheetName val="TanLap"/>
      <sheetName val="CaoThang"/>
      <sheetName val="GiapKhau"/>
      <sheetName val="917"/>
      <sheetName val="CBTT"/>
      <sheetName val="TramKCS"/>
      <sheetName val="Tohop1(LD"/>
      <sheetName val="Tohop2(QL&amp;an"/>
      <sheetName val="ThunhapBQ"/>
      <sheetName val="QDgiao1"/>
      <sheetName val="So sanh"/>
      <sheetName val="NCxdcb"/>
      <sheetName val="BangTH"/>
      <sheetName val="Xaylap "/>
      <sheetName val="Nhan cong"/>
      <sheetName val="Thietbi"/>
      <sheetName val="Diengiai"/>
      <sheetName val="Vanchuyen"/>
      <sheetName val="Nhap lieu"/>
      <sheetName val="PGT"/>
      <sheetName val="Tien dien"/>
      <sheetName val="Thue GTGT"/>
      <sheetName val="[IBASE2.XLSѝTNHNoi"/>
      <sheetName val="Heso 3-2004 (3)"/>
      <sheetName val="Luong (2)"/>
      <sheetName val="heso T3"/>
      <sheetName val="heso T4"/>
      <sheetName val="heso T5"/>
      <sheetName val="Heso T6"/>
      <sheetName val="Heso T7"/>
      <sheetName val="Heso T8"/>
      <sheetName val="Heso T9"/>
      <sheetName val="Heso 2-2004"/>
      <sheetName val="Heso 3-2004"/>
      <sheetName val="chamcong"/>
      <sheetName val="Baocao"/>
      <sheetName val="Heso 3-2004 (2)"/>
      <sheetName val="HD1"/>
      <sheetName val="HD4"/>
      <sheetName val="HD3"/>
      <sheetName val="HD5"/>
      <sheetName val="HD7"/>
      <sheetName val="HD6"/>
      <sheetName val="HD2"/>
      <sheetName val="cn"/>
      <sheetName val="ct"/>
      <sheetName val="Nc"/>
      <sheetName val="pt"/>
      <sheetName val="ql"/>
      <sheetName val="ql (2)"/>
      <sheetName val="4"/>
      <sheetName val="Sheet13"/>
      <sheetName val="Sheet14"/>
      <sheetName val="Sheet15"/>
      <sheetName val="Sheet16"/>
      <sheetName val="L-THANG03"/>
      <sheetName val="L-THANG04"/>
      <sheetName val="luongthuong"/>
      <sheetName val="tkcb-cnv"/>
      <sheetName val="KETQUAHOC"/>
      <sheetName val="KHACHSAN"/>
      <sheetName val="THANHTOAN"/>
      <sheetName val="BC-BANHANG"/>
      <sheetName val="DOANH SO"/>
      <sheetName val="BD-SINH VIEN"/>
      <sheetName val="luongsanpham"/>
      <sheetName val="TUYENSINH02"/>
      <sheetName val="cuocphi"/>
      <sheetName val="banhang"/>
      <sheetName val="bh-thang4"/>
      <sheetName val="BC TH CK (2)"/>
      <sheetName val="BC TH CK"/>
      <sheetName val="BC6tT19 food"/>
      <sheetName val="BC6tT19"/>
      <sheetName val="BC6tT18"/>
      <sheetName val="BC6tT18 - Food"/>
      <sheetName val="CTTH"/>
      <sheetName val="BC6tT17"/>
      <sheetName val="BCCK 4"/>
      <sheetName val="BCFood- T16"/>
      <sheetName val="BC6tT16"/>
      <sheetName val="BCFood- T15"/>
      <sheetName val="BC6tT15"/>
      <sheetName val="BCFood- T14"/>
      <sheetName val="BC6tT14"/>
      <sheetName val="BCFood- T13"/>
      <sheetName val="BC6tT13"/>
      <sheetName val="THCK3"/>
      <sheetName val="BC6tT12"/>
      <sheetName val="BC6tT11"/>
      <sheetName val="BC6tT10"/>
      <sheetName val="BC6tT9"/>
      <sheetName val="TH CK2"/>
      <sheetName val="BC6tT8"/>
      <sheetName val="BC6tT7"/>
      <sheetName val="BC6tT5"/>
      <sheetName val="BC6tT52 (3)"/>
      <sheetName val="BCTH"/>
      <sheetName val="BC6tT4"/>
      <sheetName val="BC6tT3"/>
      <sheetName val="BC6tT2"/>
      <sheetName val="BC6tT1"/>
      <sheetName val="BC6tT52 (2)"/>
      <sheetName val="BC6tT52"/>
      <sheetName val="BC6tT51"/>
      <sheetName val="BC6tT50"/>
      <sheetName val="BC6tT49"/>
      <sheetName val="TCK 12"/>
      <sheetName val="BC6tT48"/>
      <sheetName val="BC6tT47"/>
      <sheetName val="BC6tT46"/>
      <sheetName val="BC6tT45"/>
      <sheetName val="Tong CK"/>
      <sheetName val="BC6tT44"/>
      <sheetName val="BC6tT43"/>
      <sheetName val="BC6t"/>
      <sheetName val="T42"/>
      <sheetName val="T41"/>
      <sheetName val="T40"/>
      <sheetName val="Thi_sinh"/>
      <sheetName val="Luong"/>
      <sheetName val="HethongDebai"/>
      <sheetName val="TH131"/>
      <sheetName val="TH155&amp;156"/>
      <sheetName val="TH152"/>
      <sheetName val="TH153"/>
      <sheetName val="TH331"/>
      <sheetName val="KhoDL"/>
      <sheetName val="THSPHH"/>
      <sheetName val="THVL"/>
      <sheetName val="DMTK"/>
      <sheetName val="DMKH"/>
      <sheetName val="DMNB"/>
      <sheetName val="DMNV"/>
      <sheetName val="CV di trong  dong"/>
      <sheetName val="BT1"/>
      <sheetName val="BT2"/>
      <sheetName val="BT3"/>
      <sheetName val="BT4"/>
      <sheetName val="BT5"/>
      <sheetName val="BT6"/>
      <sheetName val="BT7"/>
      <sheetName val="bt08"/>
      <sheetName val="bt9"/>
      <sheetName val="BT10"/>
      <sheetName val="bt11"/>
      <sheetName val="BT12"/>
      <sheetName val="BT13"/>
      <sheetName val="BT14"/>
      <sheetName val="bt15"/>
      <sheetName val="BT16"/>
      <sheetName val="BT18"/>
      <sheetName val="bcth 05-04"/>
      <sheetName val="baocao 05-04"/>
      <sheetName val="bcth04-04"/>
      <sheetName val="baocao04-04"/>
      <sheetName val="bcth03-04"/>
      <sheetName val="baocao03-04"/>
      <sheetName val="bcth02-04"/>
      <sheetName val="baocao02-04"/>
      <sheetName val="bcth01-04"/>
      <sheetName val="baocao01-04"/>
      <sheetName val="GIA NUOC"/>
      <sheetName val="GIA DIEN THOAI"/>
      <sheetName val="GIA DIEN"/>
      <sheetName val="chiet tinh XD"/>
      <sheetName val="Triet T"/>
      <sheetName val="Phan tich gia"/>
      <sheetName val="pHAN CONG"/>
      <sheetName val="GIA XD"/>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TH_BQ"/>
      <sheetName val="20+590"/>
      <sheetName val="20+1218"/>
      <sheetName val="22+456"/>
      <sheetName val="23+200"/>
      <sheetName val="23+327"/>
      <sheetName val="23+468"/>
      <sheetName val="23+563"/>
      <sheetName val="24+520"/>
      <sheetName val="25"/>
      <sheetName val="Luu goc"/>
      <sheetName val="km22+93.86-km22+121.86"/>
      <sheetName val="km22+177.14-km22+205.64"/>
      <sheetName val="Bang 20-25"/>
      <sheetName val="km22+267.96-km22+283.96"/>
      <sheetName val="km22+304.31-km22+344.31"/>
      <sheetName val="km22+460.92-km22+614.57"/>
      <sheetName val="DTCT"/>
      <sheetName val="PTVT"/>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L44" t="str">
            <v>530</v>
          </cell>
          <cell r="AM44">
            <v>1</v>
          </cell>
          <cell r="AN44">
            <v>18.2</v>
          </cell>
          <cell r="AO44">
            <v>8.1999999999999993</v>
          </cell>
          <cell r="AP44">
            <v>15.5</v>
          </cell>
          <cell r="AQ44">
            <v>42.86</v>
          </cell>
          <cell r="AR44">
            <v>85.37</v>
          </cell>
          <cell r="AS44">
            <v>36.450000000000003</v>
          </cell>
          <cell r="AT44">
            <v>780</v>
          </cell>
          <cell r="AU44">
            <v>700</v>
          </cell>
          <cell r="AV44">
            <v>565</v>
          </cell>
        </row>
        <row r="45">
          <cell r="AH45" t="str">
            <v>EPC</v>
          </cell>
          <cell r="AI45" t="str">
            <v xml:space="preserve">EPOXY ENAMEL/POLYAMIDE CURED </v>
          </cell>
          <cell r="AJ45" t="str">
            <v>4415(A-515)</v>
          </cell>
          <cell r="AM45">
            <v>1</v>
          </cell>
          <cell r="AN45">
            <v>19.8</v>
          </cell>
          <cell r="AQ45">
            <v>42.93</v>
          </cell>
          <cell r="AT45">
            <v>850</v>
          </cell>
        </row>
        <row r="46">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M51">
            <v>1</v>
          </cell>
          <cell r="AN51">
            <v>11.69</v>
          </cell>
          <cell r="AO51">
            <v>12.2</v>
          </cell>
          <cell r="AQ51">
            <v>42.78</v>
          </cell>
          <cell r="AR51">
            <v>57.38</v>
          </cell>
          <cell r="AT51">
            <v>500</v>
          </cell>
          <cell r="AU51">
            <v>700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K66"/>
          <cell r="AL66" t="str">
            <v>500</v>
          </cell>
          <cell r="AM66">
            <v>1</v>
          </cell>
          <cell r="AN66">
            <v>17.2</v>
          </cell>
          <cell r="AO66"/>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H68" t="str">
            <v>VZCP</v>
          </cell>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1">
          <cell r="AI71" t="str">
            <v xml:space="preserve">SILICONE RESIN </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2">
          <cell r="AI82" t="str">
            <v xml:space="preserve">POLY-VINYL BUTYRAL RESIN (PVB) </v>
          </cell>
          <cell r="AT82">
            <v>540</v>
          </cell>
          <cell r="AU82">
            <v>570</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Q103">
            <v>36.97</v>
          </cell>
          <cell r="AT103">
            <v>440</v>
          </cell>
        </row>
        <row r="104">
          <cell r="AH104" t="str">
            <v>1656</v>
          </cell>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K110" t="str">
            <v>1018</v>
          </cell>
          <cell r="AL110" t="str">
            <v>160</v>
          </cell>
          <cell r="AM110">
            <v>1</v>
          </cell>
          <cell r="AN110">
            <v>4.4000000000000004</v>
          </cell>
          <cell r="AP110">
            <v>6.7</v>
          </cell>
          <cell r="AQ110">
            <v>227.27</v>
          </cell>
          <cell r="AS110">
            <v>28.81</v>
          </cell>
          <cell r="AT110">
            <v>1000</v>
          </cell>
          <cell r="AV110">
            <v>193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refreshError="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refreshError="1"/>
      <sheetData sheetId="411" refreshError="1"/>
      <sheetData sheetId="412" refreshError="1"/>
      <sheetData sheetId="413" refreshError="1"/>
      <sheetData sheetId="414" refreshError="1"/>
      <sheetData sheetId="415" refreshError="1"/>
      <sheetData sheetId="416" refreshError="1"/>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refreshError="1"/>
      <sheetData sheetId="708" refreshError="1"/>
      <sheetData sheetId="709" refreshError="1"/>
      <sheetData sheetId="710" refreshError="1"/>
      <sheetData sheetId="711" refreshError="1"/>
      <sheetData sheetId="712" refreshError="1"/>
      <sheetData sheetId="713" refreshError="1"/>
      <sheetData sheetId="714"/>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sheetData sheetId="724"/>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切割 MTL"/>
      <sheetName val="切割 DI"/>
      <sheetName val="ESTI."/>
      <sheetName val="DI-ESTI"/>
    </sheetNames>
    <sheetDataSet>
      <sheetData sheetId="0" refreshError="1"/>
      <sheetData sheetId="1" refreshError="1"/>
      <sheetData sheetId="2" refreshError="1">
        <row r="1">
          <cell r="A1" t="str">
            <v>STATISTICAL ESTIMATION OF FITTINGS AND VALVES FOR PIPING WORK</v>
          </cell>
        </row>
        <row r="2">
          <cell r="A2" t="str">
            <v xml:space="preserve">PROJECT NO : </v>
          </cell>
        </row>
        <row r="3">
          <cell r="A3" t="str">
            <v>Fc =</v>
          </cell>
          <cell r="B3">
            <v>1</v>
          </cell>
          <cell r="C3" t="str">
            <v>Fp =</v>
          </cell>
          <cell r="D3">
            <v>0.1</v>
          </cell>
        </row>
        <row r="4">
          <cell r="F4" t="str">
            <v>FITTING NO</v>
          </cell>
          <cell r="N4" t="str">
            <v>VALVE NO</v>
          </cell>
          <cell r="R4" t="str">
            <v>TOTAL</v>
          </cell>
          <cell r="S4" t="str">
            <v>TOTAL</v>
          </cell>
          <cell r="T4" t="str">
            <v>J/M</v>
          </cell>
          <cell r="U4" t="str">
            <v>J/M</v>
          </cell>
        </row>
        <row r="5">
          <cell r="A5" t="str">
            <v>NO</v>
          </cell>
          <cell r="B5" t="str">
            <v>SIZE</v>
          </cell>
          <cell r="C5" t="str">
            <v>SCH</v>
          </cell>
          <cell r="D5" t="str">
            <v>LG (M)</v>
          </cell>
          <cell r="E5" t="str">
            <v>IN-M</v>
          </cell>
          <cell r="F5" t="str">
            <v>90 ELL</v>
          </cell>
          <cell r="G5" t="str">
            <v>45 ELL</v>
          </cell>
          <cell r="H5" t="str">
            <v>TEE</v>
          </cell>
          <cell r="I5" t="str">
            <v>RED</v>
          </cell>
          <cell r="J5" t="str">
            <v>FLG</v>
          </cell>
          <cell r="K5" t="str">
            <v>CPLG</v>
          </cell>
          <cell r="L5" t="str">
            <v>CAP</v>
          </cell>
          <cell r="M5" t="str">
            <v>TOTAL</v>
          </cell>
          <cell r="N5" t="str">
            <v>BLOCK</v>
          </cell>
          <cell r="O5" t="str">
            <v>CHECK</v>
          </cell>
          <cell r="P5" t="str">
            <v>GLOBE</v>
          </cell>
          <cell r="Q5" t="str">
            <v>TOTAL</v>
          </cell>
          <cell r="R5" t="str">
            <v>JOINT</v>
          </cell>
          <cell r="S5" t="str">
            <v>DI</v>
          </cell>
          <cell r="T5" t="str">
            <v>(JOINT)</v>
          </cell>
          <cell r="U5" t="str">
            <v>(DI)</v>
          </cell>
        </row>
        <row r="6">
          <cell r="A6">
            <v>1</v>
          </cell>
          <cell r="B6">
            <v>0.5</v>
          </cell>
          <cell r="E6" t="str">
            <v xml:space="preserve"> </v>
          </cell>
          <cell r="F6">
            <v>0</v>
          </cell>
          <cell r="G6">
            <v>0</v>
          </cell>
          <cell r="H6">
            <v>0</v>
          </cell>
          <cell r="I6">
            <v>0</v>
          </cell>
          <cell r="J6">
            <v>0</v>
          </cell>
          <cell r="K6">
            <v>0</v>
          </cell>
          <cell r="L6">
            <v>0</v>
          </cell>
          <cell r="M6">
            <v>0</v>
          </cell>
          <cell r="N6">
            <v>0</v>
          </cell>
          <cell r="O6">
            <v>0</v>
          </cell>
          <cell r="P6">
            <v>0</v>
          </cell>
          <cell r="Q6">
            <v>0</v>
          </cell>
          <cell r="R6">
            <v>0</v>
          </cell>
          <cell r="S6">
            <v>0</v>
          </cell>
          <cell r="T6" t="str">
            <v xml:space="preserve"> </v>
          </cell>
          <cell r="U6" t="str">
            <v xml:space="preserve"> </v>
          </cell>
        </row>
        <row r="7">
          <cell r="A7">
            <v>2</v>
          </cell>
          <cell r="B7">
            <v>0.75</v>
          </cell>
          <cell r="E7" t="str">
            <v xml:space="preserve"> </v>
          </cell>
          <cell r="F7">
            <v>0</v>
          </cell>
          <cell r="G7">
            <v>0</v>
          </cell>
          <cell r="H7">
            <v>0</v>
          </cell>
          <cell r="I7">
            <v>0</v>
          </cell>
          <cell r="J7">
            <v>0</v>
          </cell>
          <cell r="K7">
            <v>0</v>
          </cell>
          <cell r="L7">
            <v>0</v>
          </cell>
          <cell r="M7">
            <v>0</v>
          </cell>
          <cell r="N7">
            <v>0</v>
          </cell>
          <cell r="O7">
            <v>0</v>
          </cell>
          <cell r="P7">
            <v>0</v>
          </cell>
          <cell r="Q7">
            <v>0</v>
          </cell>
          <cell r="R7">
            <v>0</v>
          </cell>
          <cell r="S7">
            <v>0</v>
          </cell>
          <cell r="T7" t="str">
            <v xml:space="preserve"> </v>
          </cell>
          <cell r="U7" t="str">
            <v xml:space="preserve"> </v>
          </cell>
        </row>
        <row r="8">
          <cell r="A8">
            <v>3</v>
          </cell>
          <cell r="B8">
            <v>1</v>
          </cell>
          <cell r="E8" t="str">
            <v xml:space="preserve"> </v>
          </cell>
          <cell r="F8">
            <v>0</v>
          </cell>
          <cell r="G8">
            <v>0</v>
          </cell>
          <cell r="H8">
            <v>0</v>
          </cell>
          <cell r="I8">
            <v>0</v>
          </cell>
          <cell r="J8">
            <v>0</v>
          </cell>
          <cell r="K8">
            <v>0</v>
          </cell>
          <cell r="L8">
            <v>0</v>
          </cell>
          <cell r="M8">
            <v>0</v>
          </cell>
          <cell r="N8">
            <v>0</v>
          </cell>
          <cell r="O8">
            <v>0</v>
          </cell>
          <cell r="P8">
            <v>0</v>
          </cell>
          <cell r="Q8">
            <v>0</v>
          </cell>
          <cell r="R8">
            <v>0</v>
          </cell>
          <cell r="S8">
            <v>0</v>
          </cell>
          <cell r="T8" t="str">
            <v xml:space="preserve"> </v>
          </cell>
          <cell r="U8" t="str">
            <v xml:space="preserve"> </v>
          </cell>
        </row>
        <row r="9">
          <cell r="A9">
            <v>4</v>
          </cell>
          <cell r="B9">
            <v>1.5</v>
          </cell>
          <cell r="E9" t="str">
            <v xml:space="preserve"> </v>
          </cell>
          <cell r="F9">
            <v>0</v>
          </cell>
          <cell r="G9">
            <v>0</v>
          </cell>
          <cell r="H9">
            <v>0</v>
          </cell>
          <cell r="I9">
            <v>0</v>
          </cell>
          <cell r="J9">
            <v>0</v>
          </cell>
          <cell r="K9">
            <v>0</v>
          </cell>
          <cell r="L9">
            <v>0</v>
          </cell>
          <cell r="M9">
            <v>0</v>
          </cell>
          <cell r="N9">
            <v>0</v>
          </cell>
          <cell r="O9">
            <v>0</v>
          </cell>
          <cell r="P9">
            <v>0</v>
          </cell>
          <cell r="Q9">
            <v>0</v>
          </cell>
          <cell r="R9">
            <v>0</v>
          </cell>
          <cell r="S9">
            <v>0</v>
          </cell>
          <cell r="T9" t="str">
            <v xml:space="preserve"> </v>
          </cell>
          <cell r="U9" t="str">
            <v xml:space="preserve"> </v>
          </cell>
        </row>
        <row r="10">
          <cell r="A10">
            <v>5</v>
          </cell>
          <cell r="B10">
            <v>2</v>
          </cell>
          <cell r="E10" t="str">
            <v xml:space="preserve"> </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t="str">
            <v xml:space="preserve"> </v>
          </cell>
          <cell r="U10" t="str">
            <v xml:space="preserve"> </v>
          </cell>
        </row>
        <row r="11">
          <cell r="A11">
            <v>6</v>
          </cell>
          <cell r="B11">
            <v>2.5</v>
          </cell>
          <cell r="E11" t="str">
            <v xml:space="preserve"> </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t="str">
            <v xml:space="preserve"> </v>
          </cell>
          <cell r="U11" t="str">
            <v xml:space="preserve"> </v>
          </cell>
        </row>
        <row r="12">
          <cell r="A12">
            <v>7</v>
          </cell>
          <cell r="B12">
            <v>3</v>
          </cell>
          <cell r="E12" t="str">
            <v xml:space="preserve"> </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t="str">
            <v xml:space="preserve"> </v>
          </cell>
          <cell r="U12" t="str">
            <v xml:space="preserve"> </v>
          </cell>
        </row>
        <row r="13">
          <cell r="A13">
            <v>8</v>
          </cell>
          <cell r="B13">
            <v>4</v>
          </cell>
          <cell r="E13" t="str">
            <v xml:space="preserve"> </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t="str">
            <v xml:space="preserve"> </v>
          </cell>
          <cell r="U13" t="str">
            <v xml:space="preserve"> </v>
          </cell>
        </row>
        <row r="14">
          <cell r="A14">
            <v>9</v>
          </cell>
          <cell r="B14">
            <v>5</v>
          </cell>
          <cell r="E14" t="str">
            <v xml:space="preserve"> </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t="str">
            <v xml:space="preserve"> </v>
          </cell>
          <cell r="U14" t="str">
            <v xml:space="preserve"> </v>
          </cell>
        </row>
        <row r="15">
          <cell r="A15">
            <v>10</v>
          </cell>
          <cell r="B15">
            <v>6</v>
          </cell>
          <cell r="E15" t="str">
            <v xml:space="preserve"> </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t="str">
            <v xml:space="preserve"> </v>
          </cell>
          <cell r="U15" t="str">
            <v xml:space="preserve"> </v>
          </cell>
        </row>
        <row r="16">
          <cell r="A16">
            <v>11</v>
          </cell>
          <cell r="B16">
            <v>8</v>
          </cell>
          <cell r="E16" t="str">
            <v xml:space="preserve"> </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t="str">
            <v xml:space="preserve"> </v>
          </cell>
          <cell r="U16" t="str">
            <v xml:space="preserve"> </v>
          </cell>
        </row>
        <row r="17">
          <cell r="A17">
            <v>12</v>
          </cell>
          <cell r="B17">
            <v>10</v>
          </cell>
          <cell r="E17" t="str">
            <v xml:space="preserve"> </v>
          </cell>
          <cell r="F17">
            <v>0</v>
          </cell>
          <cell r="G17">
            <v>0</v>
          </cell>
          <cell r="H17">
            <v>0</v>
          </cell>
          <cell r="I17">
            <v>0</v>
          </cell>
          <cell r="J17">
            <v>0</v>
          </cell>
          <cell r="L17">
            <v>0</v>
          </cell>
          <cell r="M17">
            <v>0</v>
          </cell>
          <cell r="N17">
            <v>0</v>
          </cell>
          <cell r="O17">
            <v>0</v>
          </cell>
          <cell r="P17">
            <v>0</v>
          </cell>
          <cell r="Q17">
            <v>0</v>
          </cell>
          <cell r="R17">
            <v>0</v>
          </cell>
          <cell r="S17">
            <v>0</v>
          </cell>
          <cell r="T17" t="str">
            <v xml:space="preserve"> </v>
          </cell>
          <cell r="U17" t="str">
            <v xml:space="preserve"> </v>
          </cell>
        </row>
        <row r="18">
          <cell r="A18">
            <v>13</v>
          </cell>
          <cell r="B18">
            <v>12</v>
          </cell>
          <cell r="E18" t="str">
            <v xml:space="preserve"> </v>
          </cell>
          <cell r="F18">
            <v>0</v>
          </cell>
          <cell r="G18">
            <v>0</v>
          </cell>
          <cell r="H18">
            <v>0</v>
          </cell>
          <cell r="I18">
            <v>0</v>
          </cell>
          <cell r="J18">
            <v>0</v>
          </cell>
          <cell r="L18">
            <v>0</v>
          </cell>
          <cell r="M18">
            <v>0</v>
          </cell>
          <cell r="N18">
            <v>0</v>
          </cell>
          <cell r="O18">
            <v>0</v>
          </cell>
          <cell r="P18">
            <v>0</v>
          </cell>
          <cell r="Q18">
            <v>0</v>
          </cell>
          <cell r="R18">
            <v>0</v>
          </cell>
          <cell r="S18">
            <v>0</v>
          </cell>
          <cell r="T18" t="str">
            <v xml:space="preserve"> </v>
          </cell>
          <cell r="U18" t="str">
            <v xml:space="preserve"> </v>
          </cell>
        </row>
        <row r="19">
          <cell r="A19">
            <v>14</v>
          </cell>
          <cell r="B19">
            <v>14</v>
          </cell>
          <cell r="E19" t="str">
            <v xml:space="preserve"> </v>
          </cell>
          <cell r="F19">
            <v>0</v>
          </cell>
          <cell r="G19">
            <v>0</v>
          </cell>
          <cell r="H19">
            <v>0</v>
          </cell>
          <cell r="I19">
            <v>0</v>
          </cell>
          <cell r="J19">
            <v>0</v>
          </cell>
          <cell r="L19">
            <v>0</v>
          </cell>
          <cell r="M19">
            <v>0</v>
          </cell>
          <cell r="N19">
            <v>0</v>
          </cell>
          <cell r="O19">
            <v>0</v>
          </cell>
          <cell r="P19">
            <v>0</v>
          </cell>
          <cell r="Q19">
            <v>0</v>
          </cell>
          <cell r="R19">
            <v>0</v>
          </cell>
          <cell r="S19">
            <v>0</v>
          </cell>
          <cell r="T19" t="str">
            <v xml:space="preserve"> </v>
          </cell>
          <cell r="U19" t="str">
            <v xml:space="preserve"> </v>
          </cell>
        </row>
        <row r="20">
          <cell r="A20">
            <v>15</v>
          </cell>
          <cell r="B20">
            <v>16</v>
          </cell>
          <cell r="E20" t="str">
            <v xml:space="preserve"> </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t="str">
            <v xml:space="preserve"> </v>
          </cell>
          <cell r="U20" t="str">
            <v xml:space="preserve"> </v>
          </cell>
        </row>
        <row r="21">
          <cell r="A21">
            <v>16</v>
          </cell>
          <cell r="B21">
            <v>18</v>
          </cell>
          <cell r="E21" t="str">
            <v xml:space="preserve"> </v>
          </cell>
          <cell r="F21">
            <v>0</v>
          </cell>
          <cell r="G21">
            <v>0</v>
          </cell>
          <cell r="H21">
            <v>0</v>
          </cell>
          <cell r="I21">
            <v>0</v>
          </cell>
          <cell r="J21">
            <v>0</v>
          </cell>
          <cell r="L21">
            <v>0</v>
          </cell>
          <cell r="M21">
            <v>0</v>
          </cell>
          <cell r="N21">
            <v>0</v>
          </cell>
          <cell r="O21">
            <v>0</v>
          </cell>
          <cell r="P21">
            <v>0</v>
          </cell>
          <cell r="Q21">
            <v>0</v>
          </cell>
          <cell r="R21">
            <v>0</v>
          </cell>
          <cell r="S21">
            <v>0</v>
          </cell>
          <cell r="T21" t="str">
            <v xml:space="preserve"> </v>
          </cell>
          <cell r="U21" t="str">
            <v xml:space="preserve"> </v>
          </cell>
        </row>
        <row r="22">
          <cell r="A22">
            <v>17</v>
          </cell>
          <cell r="B22">
            <v>20</v>
          </cell>
          <cell r="E22" t="str">
            <v xml:space="preserve"> </v>
          </cell>
          <cell r="F22">
            <v>0</v>
          </cell>
          <cell r="G22">
            <v>0</v>
          </cell>
          <cell r="H22">
            <v>0</v>
          </cell>
          <cell r="I22">
            <v>0</v>
          </cell>
          <cell r="J22">
            <v>0</v>
          </cell>
          <cell r="L22">
            <v>0</v>
          </cell>
          <cell r="M22">
            <v>0</v>
          </cell>
          <cell r="N22">
            <v>0</v>
          </cell>
          <cell r="O22">
            <v>0</v>
          </cell>
          <cell r="P22">
            <v>0</v>
          </cell>
          <cell r="Q22">
            <v>0</v>
          </cell>
          <cell r="R22">
            <v>0</v>
          </cell>
          <cell r="S22">
            <v>0</v>
          </cell>
          <cell r="T22" t="str">
            <v xml:space="preserve"> </v>
          </cell>
          <cell r="U22" t="str">
            <v xml:space="preserve"> </v>
          </cell>
        </row>
        <row r="23">
          <cell r="A23">
            <v>18</v>
          </cell>
          <cell r="B23">
            <v>22</v>
          </cell>
          <cell r="E23" t="str">
            <v xml:space="preserve"> </v>
          </cell>
          <cell r="F23">
            <v>0</v>
          </cell>
          <cell r="G23">
            <v>0</v>
          </cell>
          <cell r="H23">
            <v>0</v>
          </cell>
          <cell r="I23">
            <v>0</v>
          </cell>
          <cell r="J23">
            <v>0</v>
          </cell>
          <cell r="L23">
            <v>0</v>
          </cell>
          <cell r="M23">
            <v>0</v>
          </cell>
          <cell r="N23">
            <v>0</v>
          </cell>
          <cell r="O23">
            <v>0</v>
          </cell>
          <cell r="P23">
            <v>0</v>
          </cell>
          <cell r="Q23">
            <v>0</v>
          </cell>
          <cell r="R23">
            <v>0</v>
          </cell>
          <cell r="S23">
            <v>0</v>
          </cell>
          <cell r="T23" t="str">
            <v xml:space="preserve"> </v>
          </cell>
          <cell r="U23" t="str">
            <v xml:space="preserve"> </v>
          </cell>
        </row>
        <row r="24">
          <cell r="A24">
            <v>19</v>
          </cell>
          <cell r="B24">
            <v>24</v>
          </cell>
          <cell r="E24" t="str">
            <v xml:space="preserve"> </v>
          </cell>
          <cell r="F24">
            <v>0</v>
          </cell>
          <cell r="G24">
            <v>0</v>
          </cell>
          <cell r="H24">
            <v>0</v>
          </cell>
          <cell r="I24">
            <v>0</v>
          </cell>
          <cell r="J24">
            <v>0</v>
          </cell>
          <cell r="L24">
            <v>0</v>
          </cell>
          <cell r="M24">
            <v>0</v>
          </cell>
          <cell r="N24">
            <v>0</v>
          </cell>
          <cell r="O24">
            <v>0</v>
          </cell>
          <cell r="P24">
            <v>0</v>
          </cell>
          <cell r="Q24">
            <v>0</v>
          </cell>
          <cell r="R24">
            <v>0</v>
          </cell>
          <cell r="S24">
            <v>0</v>
          </cell>
          <cell r="T24" t="str">
            <v xml:space="preserve"> </v>
          </cell>
          <cell r="U24" t="str">
            <v xml:space="preserve"> </v>
          </cell>
        </row>
        <row r="25">
          <cell r="A25">
            <v>20</v>
          </cell>
          <cell r="B25">
            <v>26</v>
          </cell>
          <cell r="E25" t="str">
            <v xml:space="preserve"> </v>
          </cell>
          <cell r="F25">
            <v>0</v>
          </cell>
          <cell r="G25">
            <v>0</v>
          </cell>
          <cell r="H25">
            <v>0</v>
          </cell>
          <cell r="I25">
            <v>0</v>
          </cell>
          <cell r="J25">
            <v>0</v>
          </cell>
          <cell r="L25">
            <v>0</v>
          </cell>
          <cell r="M25">
            <v>0</v>
          </cell>
          <cell r="N25">
            <v>0</v>
          </cell>
          <cell r="O25">
            <v>0</v>
          </cell>
          <cell r="P25">
            <v>0</v>
          </cell>
          <cell r="Q25">
            <v>0</v>
          </cell>
          <cell r="R25">
            <v>0</v>
          </cell>
          <cell r="S25">
            <v>0</v>
          </cell>
          <cell r="T25" t="str">
            <v xml:space="preserve"> </v>
          </cell>
          <cell r="U25" t="str">
            <v xml:space="preserve"> </v>
          </cell>
        </row>
        <row r="26">
          <cell r="A26">
            <v>21</v>
          </cell>
          <cell r="B26">
            <v>28</v>
          </cell>
          <cell r="E26" t="str">
            <v xml:space="preserve"> </v>
          </cell>
          <cell r="F26">
            <v>0</v>
          </cell>
          <cell r="G26">
            <v>0</v>
          </cell>
          <cell r="H26">
            <v>0</v>
          </cell>
          <cell r="I26">
            <v>0</v>
          </cell>
          <cell r="J26">
            <v>0</v>
          </cell>
          <cell r="L26">
            <v>0</v>
          </cell>
          <cell r="M26">
            <v>0</v>
          </cell>
          <cell r="N26">
            <v>0</v>
          </cell>
          <cell r="O26">
            <v>0</v>
          </cell>
          <cell r="P26">
            <v>0</v>
          </cell>
          <cell r="Q26">
            <v>0</v>
          </cell>
          <cell r="R26">
            <v>0</v>
          </cell>
          <cell r="S26">
            <v>0</v>
          </cell>
          <cell r="T26" t="str">
            <v xml:space="preserve"> </v>
          </cell>
          <cell r="U26" t="str">
            <v xml:space="preserve"> </v>
          </cell>
        </row>
        <row r="27">
          <cell r="A27">
            <v>22</v>
          </cell>
          <cell r="B27">
            <v>30</v>
          </cell>
          <cell r="E27" t="str">
            <v xml:space="preserve"> </v>
          </cell>
          <cell r="F27">
            <v>0</v>
          </cell>
          <cell r="G27">
            <v>0</v>
          </cell>
          <cell r="H27">
            <v>0</v>
          </cell>
          <cell r="I27">
            <v>0</v>
          </cell>
          <cell r="J27">
            <v>0</v>
          </cell>
          <cell r="L27">
            <v>0</v>
          </cell>
          <cell r="M27">
            <v>0</v>
          </cell>
          <cell r="N27">
            <v>0</v>
          </cell>
          <cell r="O27">
            <v>0</v>
          </cell>
          <cell r="P27">
            <v>0</v>
          </cell>
          <cell r="Q27">
            <v>0</v>
          </cell>
          <cell r="R27">
            <v>0</v>
          </cell>
          <cell r="S27">
            <v>0</v>
          </cell>
          <cell r="T27" t="str">
            <v xml:space="preserve"> </v>
          </cell>
          <cell r="U27" t="str">
            <v xml:space="preserve"> </v>
          </cell>
        </row>
        <row r="28">
          <cell r="A28">
            <v>23</v>
          </cell>
          <cell r="B28">
            <v>32</v>
          </cell>
          <cell r="E28" t="str">
            <v xml:space="preserve"> </v>
          </cell>
          <cell r="F28">
            <v>0</v>
          </cell>
          <cell r="G28">
            <v>0</v>
          </cell>
          <cell r="H28">
            <v>0</v>
          </cell>
          <cell r="I28">
            <v>0</v>
          </cell>
          <cell r="J28">
            <v>0</v>
          </cell>
          <cell r="L28">
            <v>0</v>
          </cell>
          <cell r="M28">
            <v>0</v>
          </cell>
          <cell r="N28">
            <v>0</v>
          </cell>
          <cell r="O28">
            <v>0</v>
          </cell>
          <cell r="P28">
            <v>0</v>
          </cell>
          <cell r="Q28">
            <v>0</v>
          </cell>
          <cell r="R28">
            <v>0</v>
          </cell>
          <cell r="S28">
            <v>0</v>
          </cell>
          <cell r="T28" t="str">
            <v xml:space="preserve"> </v>
          </cell>
          <cell r="U28" t="str">
            <v xml:space="preserve"> </v>
          </cell>
        </row>
        <row r="29">
          <cell r="A29">
            <v>24</v>
          </cell>
          <cell r="B29">
            <v>34</v>
          </cell>
          <cell r="E29" t="str">
            <v xml:space="preserve"> </v>
          </cell>
          <cell r="F29">
            <v>0</v>
          </cell>
          <cell r="G29">
            <v>0</v>
          </cell>
          <cell r="H29">
            <v>0</v>
          </cell>
          <cell r="I29">
            <v>0</v>
          </cell>
          <cell r="J29">
            <v>0</v>
          </cell>
          <cell r="L29">
            <v>0</v>
          </cell>
          <cell r="M29">
            <v>0</v>
          </cell>
          <cell r="N29">
            <v>0</v>
          </cell>
          <cell r="O29">
            <v>0</v>
          </cell>
          <cell r="P29">
            <v>0</v>
          </cell>
          <cell r="Q29">
            <v>0</v>
          </cell>
          <cell r="R29">
            <v>0</v>
          </cell>
          <cell r="S29">
            <v>0</v>
          </cell>
          <cell r="T29" t="str">
            <v xml:space="preserve"> </v>
          </cell>
          <cell r="U29" t="str">
            <v xml:space="preserve"> </v>
          </cell>
        </row>
        <row r="30">
          <cell r="A30">
            <v>25</v>
          </cell>
          <cell r="B30">
            <v>36</v>
          </cell>
          <cell r="E30" t="str">
            <v xml:space="preserve"> </v>
          </cell>
          <cell r="F30">
            <v>0</v>
          </cell>
          <cell r="G30">
            <v>0</v>
          </cell>
          <cell r="H30">
            <v>0</v>
          </cell>
          <cell r="I30">
            <v>0</v>
          </cell>
          <cell r="J30">
            <v>0</v>
          </cell>
          <cell r="L30">
            <v>0</v>
          </cell>
          <cell r="M30">
            <v>0</v>
          </cell>
          <cell r="N30">
            <v>0</v>
          </cell>
          <cell r="O30">
            <v>0</v>
          </cell>
          <cell r="P30">
            <v>0</v>
          </cell>
          <cell r="Q30">
            <v>0</v>
          </cell>
          <cell r="R30">
            <v>0</v>
          </cell>
          <cell r="S30">
            <v>0</v>
          </cell>
          <cell r="T30" t="str">
            <v xml:space="preserve"> </v>
          </cell>
          <cell r="U30" t="str">
            <v xml:space="preserve"> </v>
          </cell>
        </row>
        <row r="31">
          <cell r="A31">
            <v>26</v>
          </cell>
          <cell r="B31">
            <v>38</v>
          </cell>
          <cell r="E31" t="str">
            <v xml:space="preserve"> </v>
          </cell>
          <cell r="F31">
            <v>0</v>
          </cell>
          <cell r="G31">
            <v>0</v>
          </cell>
          <cell r="H31">
            <v>0</v>
          </cell>
          <cell r="I31">
            <v>0</v>
          </cell>
          <cell r="J31">
            <v>0</v>
          </cell>
          <cell r="L31">
            <v>0</v>
          </cell>
          <cell r="M31">
            <v>0</v>
          </cell>
          <cell r="N31">
            <v>0</v>
          </cell>
          <cell r="O31">
            <v>0</v>
          </cell>
          <cell r="P31">
            <v>0</v>
          </cell>
          <cell r="Q31">
            <v>0</v>
          </cell>
          <cell r="R31">
            <v>0</v>
          </cell>
          <cell r="S31">
            <v>0</v>
          </cell>
          <cell r="T31" t="str">
            <v xml:space="preserve"> </v>
          </cell>
          <cell r="U31" t="str">
            <v xml:space="preserve"> </v>
          </cell>
        </row>
        <row r="32">
          <cell r="A32">
            <v>27</v>
          </cell>
          <cell r="B32">
            <v>40</v>
          </cell>
          <cell r="E32" t="str">
            <v xml:space="preserve"> </v>
          </cell>
          <cell r="F32">
            <v>0</v>
          </cell>
          <cell r="G32">
            <v>0</v>
          </cell>
          <cell r="H32">
            <v>0</v>
          </cell>
          <cell r="I32">
            <v>0</v>
          </cell>
          <cell r="J32">
            <v>0</v>
          </cell>
          <cell r="L32">
            <v>0</v>
          </cell>
          <cell r="M32">
            <v>0</v>
          </cell>
          <cell r="N32">
            <v>0</v>
          </cell>
          <cell r="O32">
            <v>0</v>
          </cell>
          <cell r="P32">
            <v>0</v>
          </cell>
          <cell r="Q32">
            <v>0</v>
          </cell>
          <cell r="R32">
            <v>0</v>
          </cell>
          <cell r="S32">
            <v>0</v>
          </cell>
          <cell r="T32" t="str">
            <v xml:space="preserve"> </v>
          </cell>
          <cell r="U32" t="str">
            <v xml:space="preserve"> </v>
          </cell>
        </row>
        <row r="33">
          <cell r="A33">
            <v>28</v>
          </cell>
          <cell r="B33">
            <v>42</v>
          </cell>
          <cell r="E33" t="str">
            <v xml:space="preserve"> </v>
          </cell>
          <cell r="F33">
            <v>0</v>
          </cell>
          <cell r="G33">
            <v>0</v>
          </cell>
          <cell r="H33">
            <v>0</v>
          </cell>
          <cell r="I33">
            <v>0</v>
          </cell>
          <cell r="J33">
            <v>0</v>
          </cell>
          <cell r="L33">
            <v>0</v>
          </cell>
          <cell r="M33">
            <v>0</v>
          </cell>
          <cell r="N33">
            <v>0</v>
          </cell>
          <cell r="O33">
            <v>0</v>
          </cell>
          <cell r="P33">
            <v>0</v>
          </cell>
          <cell r="Q33">
            <v>0</v>
          </cell>
          <cell r="R33">
            <v>0</v>
          </cell>
          <cell r="S33">
            <v>0</v>
          </cell>
          <cell r="T33" t="str">
            <v xml:space="preserve"> </v>
          </cell>
          <cell r="U33" t="str">
            <v xml:space="preserve"> </v>
          </cell>
        </row>
        <row r="34">
          <cell r="A34">
            <v>29</v>
          </cell>
          <cell r="B34">
            <v>44</v>
          </cell>
          <cell r="E34" t="str">
            <v xml:space="preserve"> </v>
          </cell>
          <cell r="F34">
            <v>0</v>
          </cell>
          <cell r="G34">
            <v>0</v>
          </cell>
          <cell r="H34">
            <v>0</v>
          </cell>
          <cell r="I34">
            <v>0</v>
          </cell>
          <cell r="J34">
            <v>0</v>
          </cell>
          <cell r="L34">
            <v>0</v>
          </cell>
          <cell r="M34">
            <v>0</v>
          </cell>
          <cell r="N34">
            <v>0</v>
          </cell>
          <cell r="O34">
            <v>0</v>
          </cell>
          <cell r="P34">
            <v>0</v>
          </cell>
          <cell r="Q34">
            <v>0</v>
          </cell>
          <cell r="R34">
            <v>0</v>
          </cell>
          <cell r="S34">
            <v>0</v>
          </cell>
          <cell r="T34" t="str">
            <v xml:space="preserve"> </v>
          </cell>
          <cell r="U34" t="str">
            <v xml:space="preserve"> </v>
          </cell>
        </row>
        <row r="35">
          <cell r="A35">
            <v>30</v>
          </cell>
          <cell r="B35">
            <v>46</v>
          </cell>
          <cell r="E35" t="str">
            <v xml:space="preserve"> </v>
          </cell>
          <cell r="F35">
            <v>0</v>
          </cell>
          <cell r="G35">
            <v>0</v>
          </cell>
          <cell r="H35">
            <v>0</v>
          </cell>
          <cell r="I35">
            <v>0</v>
          </cell>
          <cell r="J35">
            <v>0</v>
          </cell>
          <cell r="L35">
            <v>0</v>
          </cell>
          <cell r="M35">
            <v>0</v>
          </cell>
          <cell r="N35">
            <v>0</v>
          </cell>
          <cell r="O35">
            <v>0</v>
          </cell>
          <cell r="P35">
            <v>0</v>
          </cell>
          <cell r="Q35">
            <v>0</v>
          </cell>
          <cell r="R35">
            <v>0</v>
          </cell>
          <cell r="S35">
            <v>0</v>
          </cell>
          <cell r="T35" t="str">
            <v xml:space="preserve"> </v>
          </cell>
          <cell r="U35" t="str">
            <v xml:space="preserve"> </v>
          </cell>
        </row>
        <row r="36">
          <cell r="A36">
            <v>31</v>
          </cell>
          <cell r="B36">
            <v>48</v>
          </cell>
          <cell r="E36" t="str">
            <v xml:space="preserve"> </v>
          </cell>
          <cell r="F36">
            <v>0</v>
          </cell>
          <cell r="G36">
            <v>0</v>
          </cell>
          <cell r="H36">
            <v>0</v>
          </cell>
          <cell r="I36">
            <v>0</v>
          </cell>
          <cell r="J36">
            <v>0</v>
          </cell>
          <cell r="L36">
            <v>0</v>
          </cell>
          <cell r="M36">
            <v>0</v>
          </cell>
          <cell r="N36">
            <v>0</v>
          </cell>
          <cell r="O36">
            <v>0</v>
          </cell>
          <cell r="P36">
            <v>0</v>
          </cell>
          <cell r="Q36">
            <v>0</v>
          </cell>
          <cell r="R36">
            <v>0</v>
          </cell>
          <cell r="S36">
            <v>0</v>
          </cell>
          <cell r="T36" t="str">
            <v xml:space="preserve"> </v>
          </cell>
          <cell r="U36" t="str">
            <v xml:space="preserve"> </v>
          </cell>
        </row>
        <row r="37">
          <cell r="A37">
            <v>32</v>
          </cell>
          <cell r="B37">
            <v>52</v>
          </cell>
          <cell r="E37" t="str">
            <v xml:space="preserve"> </v>
          </cell>
          <cell r="F37">
            <v>0</v>
          </cell>
          <cell r="G37">
            <v>0</v>
          </cell>
          <cell r="H37">
            <v>0</v>
          </cell>
          <cell r="I37">
            <v>0</v>
          </cell>
          <cell r="J37">
            <v>0</v>
          </cell>
          <cell r="L37">
            <v>0</v>
          </cell>
          <cell r="M37">
            <v>0</v>
          </cell>
          <cell r="N37">
            <v>0</v>
          </cell>
          <cell r="O37">
            <v>0</v>
          </cell>
          <cell r="P37">
            <v>0</v>
          </cell>
          <cell r="Q37">
            <v>0</v>
          </cell>
          <cell r="R37">
            <v>0</v>
          </cell>
          <cell r="S37">
            <v>0</v>
          </cell>
          <cell r="T37" t="str">
            <v xml:space="preserve"> </v>
          </cell>
          <cell r="U37" t="str">
            <v xml:space="preserve"> </v>
          </cell>
        </row>
        <row r="38">
          <cell r="A38">
            <v>33</v>
          </cell>
          <cell r="B38">
            <v>56</v>
          </cell>
          <cell r="E38" t="str">
            <v xml:space="preserve"> </v>
          </cell>
          <cell r="F38">
            <v>0</v>
          </cell>
          <cell r="G38">
            <v>0</v>
          </cell>
          <cell r="H38">
            <v>0</v>
          </cell>
          <cell r="I38">
            <v>0</v>
          </cell>
          <cell r="J38">
            <v>0</v>
          </cell>
          <cell r="L38">
            <v>0</v>
          </cell>
          <cell r="M38">
            <v>0</v>
          </cell>
          <cell r="N38">
            <v>0</v>
          </cell>
          <cell r="O38">
            <v>0</v>
          </cell>
          <cell r="P38">
            <v>0</v>
          </cell>
          <cell r="Q38">
            <v>0</v>
          </cell>
          <cell r="R38">
            <v>0</v>
          </cell>
          <cell r="S38">
            <v>0</v>
          </cell>
          <cell r="T38" t="str">
            <v xml:space="preserve"> </v>
          </cell>
          <cell r="U38" t="str">
            <v xml:space="preserve"> </v>
          </cell>
        </row>
        <row r="39">
          <cell r="A39">
            <v>34</v>
          </cell>
          <cell r="B39">
            <v>60</v>
          </cell>
          <cell r="E39" t="str">
            <v xml:space="preserve"> </v>
          </cell>
          <cell r="F39">
            <v>0</v>
          </cell>
          <cell r="G39">
            <v>0</v>
          </cell>
          <cell r="H39">
            <v>0</v>
          </cell>
          <cell r="I39">
            <v>0</v>
          </cell>
          <cell r="J39">
            <v>0</v>
          </cell>
          <cell r="L39">
            <v>0</v>
          </cell>
          <cell r="M39">
            <v>0</v>
          </cell>
          <cell r="N39">
            <v>0</v>
          </cell>
          <cell r="O39">
            <v>0</v>
          </cell>
          <cell r="P39">
            <v>0</v>
          </cell>
          <cell r="Q39">
            <v>0</v>
          </cell>
          <cell r="R39">
            <v>0</v>
          </cell>
          <cell r="S39">
            <v>0</v>
          </cell>
          <cell r="T39" t="str">
            <v xml:space="preserve"> </v>
          </cell>
          <cell r="U39" t="str">
            <v xml:space="preserve"> </v>
          </cell>
        </row>
        <row r="40">
          <cell r="A40">
            <v>35</v>
          </cell>
          <cell r="B40">
            <v>64</v>
          </cell>
          <cell r="E40" t="str">
            <v xml:space="preserve"> </v>
          </cell>
          <cell r="F40">
            <v>0</v>
          </cell>
          <cell r="G40">
            <v>0</v>
          </cell>
          <cell r="H40">
            <v>0</v>
          </cell>
          <cell r="I40">
            <v>0</v>
          </cell>
          <cell r="J40">
            <v>0</v>
          </cell>
          <cell r="L40">
            <v>0</v>
          </cell>
          <cell r="M40">
            <v>0</v>
          </cell>
          <cell r="N40">
            <v>0</v>
          </cell>
          <cell r="O40">
            <v>0</v>
          </cell>
          <cell r="P40">
            <v>0</v>
          </cell>
          <cell r="Q40">
            <v>0</v>
          </cell>
          <cell r="R40">
            <v>0</v>
          </cell>
          <cell r="S40">
            <v>0</v>
          </cell>
          <cell r="T40" t="str">
            <v xml:space="preserve"> </v>
          </cell>
          <cell r="U40" t="str">
            <v xml:space="preserve"> </v>
          </cell>
        </row>
        <row r="41">
          <cell r="A41">
            <v>36</v>
          </cell>
          <cell r="B41">
            <v>68</v>
          </cell>
          <cell r="E41" t="str">
            <v xml:space="preserve"> </v>
          </cell>
          <cell r="F41">
            <v>0</v>
          </cell>
          <cell r="G41">
            <v>0</v>
          </cell>
          <cell r="H41">
            <v>0</v>
          </cell>
          <cell r="I41">
            <v>0</v>
          </cell>
          <cell r="J41">
            <v>0</v>
          </cell>
          <cell r="L41">
            <v>0</v>
          </cell>
          <cell r="M41">
            <v>0</v>
          </cell>
          <cell r="N41">
            <v>0</v>
          </cell>
          <cell r="O41">
            <v>0</v>
          </cell>
          <cell r="P41">
            <v>0</v>
          </cell>
          <cell r="Q41">
            <v>0</v>
          </cell>
          <cell r="R41">
            <v>0</v>
          </cell>
          <cell r="S41">
            <v>0</v>
          </cell>
          <cell r="T41" t="str">
            <v xml:space="preserve"> </v>
          </cell>
          <cell r="U41" t="str">
            <v xml:space="preserve"> </v>
          </cell>
        </row>
        <row r="42">
          <cell r="A42">
            <v>37</v>
          </cell>
          <cell r="B42">
            <v>72</v>
          </cell>
          <cell r="E42" t="str">
            <v xml:space="preserve"> </v>
          </cell>
          <cell r="F42">
            <v>0</v>
          </cell>
          <cell r="G42">
            <v>0</v>
          </cell>
          <cell r="H42">
            <v>0</v>
          </cell>
          <cell r="I42">
            <v>0</v>
          </cell>
          <cell r="J42">
            <v>0</v>
          </cell>
          <cell r="L42">
            <v>0</v>
          </cell>
          <cell r="M42">
            <v>0</v>
          </cell>
          <cell r="N42">
            <v>0</v>
          </cell>
          <cell r="O42">
            <v>0</v>
          </cell>
          <cell r="P42">
            <v>0</v>
          </cell>
          <cell r="Q42">
            <v>0</v>
          </cell>
          <cell r="R42">
            <v>0</v>
          </cell>
          <cell r="S42">
            <v>0</v>
          </cell>
          <cell r="T42" t="str">
            <v xml:space="preserve"> </v>
          </cell>
          <cell r="U42" t="str">
            <v xml:space="preserve"> </v>
          </cell>
        </row>
        <row r="43">
          <cell r="A43">
            <v>38</v>
          </cell>
          <cell r="B43">
            <v>76</v>
          </cell>
          <cell r="E43" t="str">
            <v xml:space="preserve"> </v>
          </cell>
          <cell r="F43">
            <v>0</v>
          </cell>
          <cell r="G43">
            <v>0</v>
          </cell>
          <cell r="H43">
            <v>0</v>
          </cell>
          <cell r="I43">
            <v>0</v>
          </cell>
          <cell r="J43">
            <v>0</v>
          </cell>
          <cell r="L43">
            <v>0</v>
          </cell>
          <cell r="M43">
            <v>0</v>
          </cell>
          <cell r="N43">
            <v>0</v>
          </cell>
          <cell r="O43">
            <v>0</v>
          </cell>
          <cell r="P43">
            <v>0</v>
          </cell>
          <cell r="Q43">
            <v>0</v>
          </cell>
          <cell r="R43">
            <v>0</v>
          </cell>
          <cell r="S43">
            <v>0</v>
          </cell>
          <cell r="T43" t="str">
            <v xml:space="preserve"> </v>
          </cell>
          <cell r="U43" t="str">
            <v xml:space="preserve"> </v>
          </cell>
        </row>
        <row r="44">
          <cell r="A44">
            <v>39</v>
          </cell>
          <cell r="B44">
            <v>80</v>
          </cell>
          <cell r="E44" t="str">
            <v xml:space="preserve"> </v>
          </cell>
          <cell r="F44">
            <v>0</v>
          </cell>
          <cell r="G44">
            <v>0</v>
          </cell>
          <cell r="H44">
            <v>0</v>
          </cell>
          <cell r="I44">
            <v>0</v>
          </cell>
          <cell r="J44">
            <v>0</v>
          </cell>
          <cell r="L44">
            <v>0</v>
          </cell>
          <cell r="M44">
            <v>0</v>
          </cell>
          <cell r="N44">
            <v>0</v>
          </cell>
          <cell r="O44">
            <v>0</v>
          </cell>
          <cell r="P44">
            <v>0</v>
          </cell>
          <cell r="Q44">
            <v>0</v>
          </cell>
          <cell r="R44">
            <v>0</v>
          </cell>
          <cell r="S44">
            <v>0</v>
          </cell>
          <cell r="T44" t="str">
            <v xml:space="preserve"> </v>
          </cell>
          <cell r="U44" t="str">
            <v xml:space="preserve"> </v>
          </cell>
        </row>
        <row r="45">
          <cell r="A45" t="str">
            <v>AVE.</v>
          </cell>
          <cell r="B45" t="str">
            <v xml:space="preserve"> </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t="str">
            <v xml:space="preserve"> </v>
          </cell>
          <cell r="U45" t="str">
            <v xml:space="preserve"> </v>
          </cell>
        </row>
        <row r="47">
          <cell r="A47" t="str">
            <v>*** Reference Paper : Predict Fittings For Piping Systems ***</v>
          </cell>
          <cell r="K47" t="str">
            <v>Fc = 0.25  Utility Supply Lines, OSBL</v>
          </cell>
          <cell r="R47" t="str">
            <v>Fc = 2.00  Manifold Type Piping</v>
          </cell>
        </row>
        <row r="48">
          <cell r="D48" t="str">
            <v xml:space="preserve">   By William B. Hooper , Monsanto Co.</v>
          </cell>
          <cell r="K48" t="str">
            <v xml:space="preserve">        (PIPE JOINT FACTOR Fp = 100%)</v>
          </cell>
          <cell r="R48" t="str">
            <v xml:space="preserve">        (PIPE JOINT FACTOR Fp = 0%)</v>
          </cell>
        </row>
        <row r="49">
          <cell r="K49" t="str">
            <v>Fc = 0.50  Long, Straight Piping Run</v>
          </cell>
          <cell r="R49" t="str">
            <v>Fc = 4.00  Very Complex Manifolds</v>
          </cell>
        </row>
        <row r="50">
          <cell r="A50" t="str">
            <v>The number and types of pipe fittings can be estimated by this method</v>
          </cell>
          <cell r="K50" t="str">
            <v xml:space="preserve">        (PIPE JOINT FACTOR Fp = 100%)</v>
          </cell>
          <cell r="R50" t="str">
            <v xml:space="preserve">        (PIPE JOINT FACTOR Fp = 0%)</v>
          </cell>
        </row>
        <row r="51">
          <cell r="A51" t="str">
            <v>long before the piping isometrics are done. Pipe size and a general idea</v>
          </cell>
          <cell r="K51" t="str">
            <v>Fc = 1.00  Normal Piping</v>
          </cell>
        </row>
        <row r="52">
          <cell r="A52" t="str">
            <v>of the system's complexity are all that is needed.</v>
          </cell>
          <cell r="K52" t="str">
            <v xml:space="preserve">        (PIPE JOINT FACTOR Fp = 10%)</v>
          </cell>
        </row>
      </sheetData>
      <sheetData sheetId="3"/>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sheetName val="BIAT"/>
      <sheetName val="CANCU"/>
      <sheetName val="BTHDT"/>
      <sheetName val="BANG TIEN LUONG"/>
      <sheetName val="BANG PTVT"/>
      <sheetName val="THVT"/>
    </sheetNames>
    <sheetDataSet>
      <sheetData sheetId="0"/>
      <sheetData sheetId="1"/>
      <sheetData sheetId="2"/>
      <sheetData sheetId="3">
        <row r="22">
          <cell r="E22">
            <v>152230384098.4332</v>
          </cell>
        </row>
      </sheetData>
      <sheetData sheetId="4"/>
      <sheetData sheetId="5"/>
      <sheetData sheetId="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2"/>
      <sheetName val="BIAT1"/>
      <sheetName val="BTHDT"/>
      <sheetName val="BANG TIEN LUONG"/>
      <sheetName val="BANG PTVT"/>
      <sheetName val="THVT"/>
      <sheetName val="THVT VC"/>
      <sheetName val="Sheet1"/>
    </sheetNames>
    <sheetDataSet>
      <sheetData sheetId="0"/>
      <sheetData sheetId="1"/>
      <sheetData sheetId="2">
        <row r="23">
          <cell r="E23">
            <v>333993884581.49133</v>
          </cell>
        </row>
      </sheetData>
      <sheetData sheetId="3"/>
      <sheetData sheetId="4"/>
      <sheetData sheetId="5"/>
      <sheetData sheetId="6"/>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sheetName val="BIAT"/>
      <sheetName val="CANCU"/>
      <sheetName val="BIAXL"/>
      <sheetName val="BANG TLUONG"/>
      <sheetName val="PTVT"/>
      <sheetName val="THVT"/>
      <sheetName val="DrH"/>
    </sheetNames>
    <definedNames>
      <definedName name="G" refersTo="='BIAXL'!$E$22"/>
    </definedNames>
    <sheetDataSet>
      <sheetData sheetId="0"/>
      <sheetData sheetId="1"/>
      <sheetData sheetId="2"/>
      <sheetData sheetId="3">
        <row r="22">
          <cell r="E22">
            <v>636660762334.93457</v>
          </cell>
        </row>
      </sheetData>
      <sheetData sheetId="4"/>
      <sheetData sheetId="5"/>
      <sheetData sheetId="6"/>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THDT"/>
      <sheetName val="BANG TIEN LUONG"/>
      <sheetName val="BANG PTVT"/>
      <sheetName val="THVT"/>
      <sheetName val="Sheet1"/>
    </sheetNames>
    <sheetDataSet>
      <sheetData sheetId="0">
        <row r="23">
          <cell r="E23">
            <v>14825286077.560339</v>
          </cell>
        </row>
      </sheetData>
      <sheetData sheetId="1"/>
      <sheetData sheetId="2"/>
      <sheetData sheetId="3"/>
      <sheetData sheetId="4"/>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THDT"/>
      <sheetName val="BANG TIEN LUONG"/>
      <sheetName val="BANG PTVT"/>
      <sheetName val="THVT"/>
    </sheetNames>
    <sheetDataSet>
      <sheetData sheetId="0">
        <row r="23">
          <cell r="E23">
            <v>50675807477.51535</v>
          </cell>
        </row>
      </sheetData>
      <sheetData sheetId="1"/>
      <sheetData sheetId="2"/>
      <sheetData sheetId="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THDT"/>
      <sheetName val="BANG TIEN LUONG"/>
      <sheetName val="BANG PTVT"/>
      <sheetName val="THVT"/>
    </sheetNames>
    <sheetDataSet>
      <sheetData sheetId="0">
        <row r="23">
          <cell r="E23">
            <v>122844160486.62601</v>
          </cell>
        </row>
      </sheetData>
      <sheetData sheetId="1"/>
      <sheetData sheetId="2"/>
      <sheetData sheetId="3"/>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THDT"/>
      <sheetName val="BANG TIEN LUONG"/>
      <sheetName val="BANG PTVT"/>
      <sheetName val="THVT"/>
    </sheetNames>
    <sheetDataSet>
      <sheetData sheetId="0">
        <row r="23">
          <cell r="E23">
            <v>19355668534.313038</v>
          </cell>
        </row>
      </sheetData>
      <sheetData sheetId="1"/>
      <sheetData sheetId="2"/>
      <sheetData sheetId="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THDT"/>
      <sheetName val="BANG TIEN LUONG"/>
      <sheetName val="BANG PTVT"/>
      <sheetName val="THVT"/>
    </sheetNames>
    <sheetDataSet>
      <sheetData sheetId="0">
        <row r="23">
          <cell r="E23">
            <v>1451940984.8277006</v>
          </cell>
        </row>
      </sheetData>
      <sheetData sheetId="1"/>
      <sheetData sheetId="2"/>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THDT"/>
      <sheetName val="BANG TIEN LUONG"/>
      <sheetName val="BANG PTVT"/>
      <sheetName val="THVT"/>
    </sheetNames>
    <sheetDataSet>
      <sheetData sheetId="0">
        <row r="23">
          <cell r="E23">
            <v>43260601439.183243</v>
          </cell>
        </row>
      </sheetData>
      <sheetData sheetId="1"/>
      <sheetData sheetId="2"/>
      <sheetData sheetId="3"/>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8" Type="http://schemas.openxmlformats.org/officeDocument/2006/relationships/hyperlink" Target="https://thuvienphapluat.vn/TCVN/hoa-chat/tcvn-5307-2009-kho-dau-mo-va-san-pham-dau-mo-yeu-cau-thiet-ke-904331.aspx" TargetMode="External"/><Relationship Id="rId13" Type="http://schemas.openxmlformats.org/officeDocument/2006/relationships/hyperlink" Target="https://thuvienphapluat.vn/TCVN/xay-dung/tcvn-5308-1991-quy-pham-ky-thuat-an-toan-trong-xay-dung-901981.aspx" TargetMode="External"/><Relationship Id="rId18" Type="http://schemas.openxmlformats.org/officeDocument/2006/relationships/hyperlink" Target="https://thuvienphapluat.vn/TCVN/xay-dung/tieu-chuan-xay-dung-viet-nam-tcxdvn-287-2004-cong-trinh-the-thao-san-the-900594.aspx" TargetMode="External"/><Relationship Id="rId26" Type="http://schemas.openxmlformats.org/officeDocument/2006/relationships/hyperlink" Target="https://thuvienphapluat.vn/TCVN/xay-dung/tieu-chuan-viet-nam-tcvn-7957-2008-thoat-nuoc-mang-luoi-va-cong-trinh-ben-ngoai-904054.aspx" TargetMode="External"/><Relationship Id="rId3" Type="http://schemas.openxmlformats.org/officeDocument/2006/relationships/hyperlink" Target="https://thuvienphapluat.vn/TCVN/xay-dung/tcvn-4205-2012-cong-trinh-the-thao-san-the-thao-tieu-chuan-thiet-ke-908368.aspx" TargetMode="External"/><Relationship Id="rId21" Type="http://schemas.openxmlformats.org/officeDocument/2006/relationships/hyperlink" Target="https://thuvienphapluat.vn/TCVN/xay-dung/tcvn-5846-1994-cot-dien-be-tong-cot-thep-ly-tam-ket-cau-va-kich-thuoc-901864.aspx" TargetMode="External"/><Relationship Id="rId7" Type="http://schemas.openxmlformats.org/officeDocument/2006/relationships/hyperlink" Target="https://thuvienphapluat.vn/TCVN/linh-vuc-khac/tcvn-4391-2015-khach-san-xep-hang-915306.aspx" TargetMode="External"/><Relationship Id="rId12" Type="http://schemas.openxmlformats.org/officeDocument/2006/relationships/hyperlink" Target="https://thuvienphapluat.vn/TCVN/xay-dung/tcvn-5846-1994-cot-dien-be-tong-cot-thep-ly-tam-ket-cau-va-kich-thuoc-901864.aspx" TargetMode="External"/><Relationship Id="rId17" Type="http://schemas.openxmlformats.org/officeDocument/2006/relationships/hyperlink" Target="https://thuvienphapluat.vn/TCVN/giao-thong/tcvn-4117-1985-duong-sat-kho-1435-mm-tieu-chuan-thiet-ke-901939.aspx" TargetMode="External"/><Relationship Id="rId25" Type="http://schemas.openxmlformats.org/officeDocument/2006/relationships/hyperlink" Target="https://thuvienphapluat.vn/TCVN/xay-dung/tieu-chuan-viet-nam-tcvn-7957-2008-thoat-nuoc-mang-luoi-va-cong-trinh-ben-ngoai-904054.aspx" TargetMode="External"/><Relationship Id="rId2" Type="http://schemas.openxmlformats.org/officeDocument/2006/relationships/hyperlink" Target="https://thuvienphapluat.vn/TCVN/xay-dung/tcvn-2748-1991-phan-cap-cong-trinh-xay-dung-nguyen-tac-chung-901999.aspx" TargetMode="External"/><Relationship Id="rId16" Type="http://schemas.openxmlformats.org/officeDocument/2006/relationships/hyperlink" Target="https://thuvienphapluat.vn/TCVN/xay-dung/tcvn-3989-2012-he-thong-tai-lieu-thiet-ke-xay-dung-cap-thoat-nuoc-ban-ve-908339.aspx" TargetMode="External"/><Relationship Id="rId20" Type="http://schemas.openxmlformats.org/officeDocument/2006/relationships/hyperlink" Target="https://thuvienphapluat.vn/TCVN/xay-dung/tcvn-5846-1994-cot-dien-be-tong-cot-thep-ly-tam-ket-cau-va-kich-thuoc-901864.aspx" TargetMode="External"/><Relationship Id="rId29" Type="http://schemas.openxmlformats.org/officeDocument/2006/relationships/drawing" Target="../drawings/drawing4.xml"/><Relationship Id="rId1" Type="http://schemas.openxmlformats.org/officeDocument/2006/relationships/hyperlink" Target="https://thuvienphapluat.vn/TCVN/xay-dung/tcvn-2748-1991-phan-cap-cong-trinh-xay-dung-nguyen-tac-chung-901999.aspx" TargetMode="External"/><Relationship Id="rId6" Type="http://schemas.openxmlformats.org/officeDocument/2006/relationships/hyperlink" Target="https://thuvienphapluat.vn/TCVN/xay-dung/tcvn-4451-2012-nha-o-nguyen-tac-co-ban-de-thiet-ke-908347.aspx" TargetMode="External"/><Relationship Id="rId11" Type="http://schemas.openxmlformats.org/officeDocument/2006/relationships/hyperlink" Target="https://thuvienphapluat.vn/TCVN/xay-dung/tcvn-5846-1994-cot-dien-be-tong-cot-thep-ly-tam-ket-cau-va-kich-thuoc-901864.aspx" TargetMode="External"/><Relationship Id="rId24" Type="http://schemas.openxmlformats.org/officeDocument/2006/relationships/hyperlink" Target="https://thuvienphapluat.vn/TCVN/xay-dung/tcvn-5846-1994-cot-dien-be-tong-cot-thep-ly-tam-ket-cau-va-kich-thuoc-901864.aspx" TargetMode="External"/><Relationship Id="rId32" Type="http://schemas.openxmlformats.org/officeDocument/2006/relationships/ctrlProp" Target="../ctrlProps/ctrlProp2.xml"/><Relationship Id="rId5" Type="http://schemas.openxmlformats.org/officeDocument/2006/relationships/hyperlink" Target="https://thuvienphapluat.vn/TCVN/xay-dung/tcvn-5308-1991-quy-pham-ky-thuat-an-toan-trong-xay-dung-901981.aspx" TargetMode="External"/><Relationship Id="rId15" Type="http://schemas.openxmlformats.org/officeDocument/2006/relationships/hyperlink" Target="https://thuvienphapluat.vn/TCVN/xay-dung/tcvn-4604-2012-xi-nghiep-cong-nghiep-nha-san-xuat-tieu-chuan-thiet-ke-908350.aspx" TargetMode="External"/><Relationship Id="rId23" Type="http://schemas.openxmlformats.org/officeDocument/2006/relationships/hyperlink" Target="https://thuvienphapluat.vn/TCVN/xay-dung/tcvn-5846-1994-cot-dien-be-tong-cot-thep-ly-tam-ket-cau-va-kich-thuoc-901864.aspx" TargetMode="External"/><Relationship Id="rId28" Type="http://schemas.openxmlformats.org/officeDocument/2006/relationships/printerSettings" Target="../printerSettings/printerSettings14.bin"/><Relationship Id="rId10" Type="http://schemas.openxmlformats.org/officeDocument/2006/relationships/hyperlink" Target="https://thuvienphapluat.vn/TCVN/xay-dung/tcvn-5060-1990-cong-trinh-thuy-loi-cac-quy-dinh-chu-yeu-900677.aspx" TargetMode="External"/><Relationship Id="rId19" Type="http://schemas.openxmlformats.org/officeDocument/2006/relationships/hyperlink" Target="https://thuvienphapluat.vn/TCVN/dien-dien-tu/tcn-68-254-2006-cong-trinh-ngoai-vi-vien-thong-quy-dinh-ky-thuat-904172.aspx" TargetMode="External"/><Relationship Id="rId31" Type="http://schemas.openxmlformats.org/officeDocument/2006/relationships/ctrlProp" Target="../ctrlProps/ctrlProp1.xml"/><Relationship Id="rId4" Type="http://schemas.openxmlformats.org/officeDocument/2006/relationships/hyperlink" Target="https://thuvienphapluat.vn/TCVN/xay-dung/tcvn-4260-2012-cong-trinh-the-thao-be-boi-tieu-chuan-thiet-ke-907946.aspx" TargetMode="External"/><Relationship Id="rId9" Type="http://schemas.openxmlformats.org/officeDocument/2006/relationships/hyperlink" Target="https://thuvienphapluat.vn/TCVN/xay-dung/tcvn-2622-1995-phong-chay-chong-chay-cho-nha-va-cong-trinh-yeu-cau-thiet-ke-901991.aspx" TargetMode="External"/><Relationship Id="rId14" Type="http://schemas.openxmlformats.org/officeDocument/2006/relationships/hyperlink" Target="https://thuvienphapluat.vn/TCVN/xay-dung/tcvn-5846-1994-cot-dien-be-tong-cot-thep-ly-tam-ket-cau-va-kich-thuoc-901864.aspx" TargetMode="External"/><Relationship Id="rId22" Type="http://schemas.openxmlformats.org/officeDocument/2006/relationships/hyperlink" Target="https://thuvienphapluat.vn/TCVN/xay-dung/tcvn-5846-1994-cot-dien-be-tong-cot-thep-ly-tam-ket-cau-va-kich-thuoc-901864.aspx" TargetMode="External"/><Relationship Id="rId27" Type="http://schemas.openxmlformats.org/officeDocument/2006/relationships/hyperlink" Target="https://thuvienphapluat.vn/TCVN/xay-dung/tcvn-5846-1994-cot-dien-be-tong-cot-thep-ly-tam-ket-cau-va-kich-thuoc-901864.aspx" TargetMode="External"/><Relationship Id="rId30"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17AEE-D25A-489D-9601-DDF2D48843EA}">
  <sheetPr codeName="Sheet4">
    <tabColor rgb="FFFFFF00"/>
  </sheetPr>
  <dimension ref="A1:L28"/>
  <sheetViews>
    <sheetView view="pageBreakPreview" zoomScaleNormal="100" zoomScaleSheetLayoutView="100" workbookViewId="0">
      <selection activeCell="E14" sqref="E14"/>
    </sheetView>
  </sheetViews>
  <sheetFormatPr defaultColWidth="9.1796875" defaultRowHeight="15.5"/>
  <cols>
    <col min="1" max="1" width="8.7265625" style="6" customWidth="1"/>
    <col min="2" max="2" width="2.81640625" style="6" customWidth="1"/>
    <col min="3" max="3" width="21.453125" style="6" customWidth="1"/>
    <col min="4" max="4" width="1.1796875" style="6" customWidth="1"/>
    <col min="5" max="10" width="9.1796875" style="6"/>
    <col min="11" max="11" width="16.54296875" style="6" customWidth="1"/>
    <col min="12" max="12" width="15.81640625" style="6" customWidth="1"/>
    <col min="13" max="16384" width="9.1796875" style="6"/>
  </cols>
  <sheetData>
    <row r="1" spans="1:12">
      <c r="A1" s="3"/>
      <c r="B1" s="4"/>
      <c r="C1" s="4"/>
      <c r="D1" s="4"/>
      <c r="E1" s="4"/>
      <c r="F1" s="4"/>
      <c r="G1" s="4"/>
      <c r="H1" s="4"/>
      <c r="I1" s="4"/>
      <c r="J1" s="4"/>
      <c r="K1" s="4"/>
      <c r="L1" s="5"/>
    </row>
    <row r="2" spans="1:12" ht="18" customHeight="1">
      <c r="A2" s="1074" t="s">
        <v>390</v>
      </c>
      <c r="B2" s="1075"/>
      <c r="C2" s="1075"/>
      <c r="D2" s="1075"/>
      <c r="E2" s="1075"/>
      <c r="F2" s="1075"/>
      <c r="G2" s="1075"/>
      <c r="H2" s="1075"/>
      <c r="I2" s="1075"/>
      <c r="J2" s="1075"/>
      <c r="K2" s="1075"/>
      <c r="L2" s="1076"/>
    </row>
    <row r="3" spans="1:12" ht="18" customHeight="1">
      <c r="A3" s="1074" t="s">
        <v>391</v>
      </c>
      <c r="B3" s="1075"/>
      <c r="C3" s="1075"/>
      <c r="D3" s="1075"/>
      <c r="E3" s="1075"/>
      <c r="F3" s="1075"/>
      <c r="G3" s="1075"/>
      <c r="H3" s="1075"/>
      <c r="I3" s="1075"/>
      <c r="J3" s="1075"/>
      <c r="K3" s="1075"/>
      <c r="L3" s="1076"/>
    </row>
    <row r="4" spans="1:12" ht="18" customHeight="1">
      <c r="A4" s="1077" t="s">
        <v>392</v>
      </c>
      <c r="B4" s="1078"/>
      <c r="C4" s="1075"/>
      <c r="D4" s="1075"/>
      <c r="E4" s="1075"/>
      <c r="F4" s="1075"/>
      <c r="G4" s="1075"/>
      <c r="H4" s="1075"/>
      <c r="I4" s="1075"/>
      <c r="J4" s="1075"/>
      <c r="K4" s="1075"/>
      <c r="L4" s="1076"/>
    </row>
    <row r="5" spans="1:12">
      <c r="A5" s="7"/>
      <c r="B5" s="8"/>
      <c r="C5" s="8"/>
      <c r="D5" s="8"/>
      <c r="E5" s="8"/>
      <c r="F5" s="8"/>
      <c r="G5" s="8"/>
      <c r="H5" s="8"/>
      <c r="I5" s="8"/>
      <c r="J5" s="8"/>
      <c r="K5" s="8"/>
      <c r="L5" s="9"/>
    </row>
    <row r="6" spans="1:12" ht="16.5" customHeight="1">
      <c r="A6" s="7"/>
      <c r="B6" s="8"/>
      <c r="C6" s="8"/>
      <c r="D6" s="8"/>
      <c r="E6" s="8"/>
      <c r="F6" s="8"/>
      <c r="G6" s="8"/>
      <c r="H6" s="8"/>
      <c r="I6" s="8"/>
      <c r="J6" s="8"/>
      <c r="K6" s="8"/>
      <c r="L6" s="9"/>
    </row>
    <row r="7" spans="1:12">
      <c r="A7" s="7"/>
      <c r="B7" s="8"/>
      <c r="C7" s="8"/>
      <c r="D7" s="8"/>
      <c r="E7" s="8"/>
      <c r="F7" s="8"/>
      <c r="G7" s="8"/>
      <c r="H7" s="8"/>
      <c r="I7" s="8"/>
      <c r="J7" s="8"/>
      <c r="K7" s="8"/>
      <c r="L7" s="9"/>
    </row>
    <row r="8" spans="1:12" ht="32.5">
      <c r="A8" s="1082" t="s">
        <v>474</v>
      </c>
      <c r="B8" s="1083"/>
      <c r="C8" s="1083"/>
      <c r="D8" s="1083"/>
      <c r="E8" s="1083"/>
      <c r="F8" s="1083"/>
      <c r="G8" s="1083"/>
      <c r="H8" s="1083"/>
      <c r="I8" s="1083"/>
      <c r="J8" s="1083"/>
      <c r="K8" s="1083"/>
      <c r="L8" s="1084"/>
    </row>
    <row r="9" spans="1:12">
      <c r="A9" s="7"/>
      <c r="B9" s="8"/>
      <c r="C9" s="8"/>
      <c r="D9" s="8"/>
      <c r="E9" s="8"/>
      <c r="F9" s="8"/>
      <c r="G9" s="8"/>
      <c r="H9" s="8"/>
      <c r="I9" s="8"/>
      <c r="J9" s="8"/>
      <c r="K9" s="8"/>
      <c r="L9" s="9"/>
    </row>
    <row r="10" spans="1:12">
      <c r="A10" s="7"/>
      <c r="B10" s="8"/>
      <c r="C10" s="8"/>
      <c r="D10" s="8"/>
      <c r="E10" s="8"/>
      <c r="F10" s="8"/>
      <c r="G10" s="8"/>
      <c r="H10" s="8"/>
      <c r="I10" s="8"/>
      <c r="J10" s="8"/>
      <c r="K10" s="8"/>
      <c r="L10" s="9"/>
    </row>
    <row r="11" spans="1:12">
      <c r="A11" s="7"/>
      <c r="B11" s="8"/>
      <c r="C11" s="11"/>
      <c r="D11" s="11"/>
      <c r="E11" s="11"/>
      <c r="F11" s="11"/>
      <c r="G11" s="12"/>
      <c r="H11" s="11"/>
      <c r="I11" s="11"/>
      <c r="J11" s="11"/>
      <c r="K11" s="11"/>
      <c r="L11" s="13"/>
    </row>
    <row r="12" spans="1:12" ht="22.5" customHeight="1">
      <c r="A12" s="7"/>
      <c r="B12" s="8"/>
      <c r="C12" s="14" t="s">
        <v>393</v>
      </c>
      <c r="D12" s="8" t="s">
        <v>16</v>
      </c>
      <c r="E12" s="351" t="s">
        <v>4187</v>
      </c>
      <c r="F12" s="10"/>
      <c r="G12" s="10"/>
      <c r="H12" s="10"/>
      <c r="I12" s="10"/>
      <c r="J12" s="8"/>
      <c r="K12" s="8"/>
      <c r="L12" s="9"/>
    </row>
    <row r="13" spans="1:12" ht="22.5" customHeight="1">
      <c r="A13" s="7"/>
      <c r="B13" s="8"/>
      <c r="C13" s="14" t="s">
        <v>394</v>
      </c>
      <c r="D13" s="8" t="s">
        <v>16</v>
      </c>
      <c r="E13" s="352" t="s">
        <v>427</v>
      </c>
      <c r="F13" s="10"/>
      <c r="G13" s="10"/>
      <c r="H13" s="10"/>
      <c r="I13" s="10"/>
      <c r="J13" s="8"/>
      <c r="K13" s="8"/>
      <c r="L13" s="9"/>
    </row>
    <row r="14" spans="1:12" ht="22.5" customHeight="1">
      <c r="A14" s="7"/>
      <c r="B14" s="8"/>
      <c r="C14" s="14" t="s">
        <v>26</v>
      </c>
      <c r="D14" s="8" t="s">
        <v>16</v>
      </c>
      <c r="E14" s="351" t="s">
        <v>4188</v>
      </c>
      <c r="F14" s="10"/>
      <c r="G14" s="10"/>
      <c r="H14" s="10"/>
      <c r="I14" s="10"/>
      <c r="J14" s="8"/>
      <c r="K14" s="8"/>
      <c r="L14" s="9"/>
    </row>
    <row r="15" spans="1:12" ht="22.5" customHeight="1">
      <c r="A15" s="7"/>
      <c r="B15" s="8"/>
      <c r="C15" s="15" t="s">
        <v>795</v>
      </c>
      <c r="D15" s="8" t="s">
        <v>16</v>
      </c>
      <c r="E15" s="15" t="s">
        <v>395</v>
      </c>
      <c r="F15" s="8"/>
      <c r="G15" s="8"/>
      <c r="H15" s="8"/>
      <c r="I15" s="8"/>
      <c r="J15" s="8"/>
      <c r="K15" s="8"/>
      <c r="L15" s="9"/>
    </row>
    <row r="16" spans="1:12">
      <c r="A16" s="7"/>
      <c r="B16" s="8"/>
      <c r="C16" s="15"/>
      <c r="D16" s="8"/>
      <c r="E16" s="15"/>
      <c r="F16" s="8"/>
      <c r="G16" s="8"/>
      <c r="H16" s="8"/>
      <c r="I16" s="8"/>
      <c r="J16" s="8"/>
      <c r="K16" s="8"/>
      <c r="L16" s="9"/>
    </row>
    <row r="17" spans="1:12" ht="17.25" customHeight="1">
      <c r="A17" s="7"/>
      <c r="B17" s="8"/>
      <c r="C17" s="8"/>
      <c r="D17" s="8"/>
      <c r="E17" s="8"/>
      <c r="F17" s="8"/>
      <c r="G17" s="8"/>
      <c r="H17" s="8"/>
      <c r="I17" s="8"/>
      <c r="J17" s="8"/>
      <c r="K17" s="8"/>
      <c r="L17" s="9"/>
    </row>
    <row r="18" spans="1:12" ht="17.25" customHeight="1">
      <c r="A18" s="7"/>
      <c r="B18" s="8"/>
      <c r="C18" s="8"/>
      <c r="D18" s="8"/>
      <c r="E18" s="8"/>
      <c r="F18" s="8"/>
      <c r="G18" s="8"/>
      <c r="H18" s="8"/>
      <c r="I18" s="8"/>
      <c r="J18" s="8"/>
      <c r="K18" s="8"/>
      <c r="L18" s="9"/>
    </row>
    <row r="19" spans="1:12" ht="17.25" customHeight="1">
      <c r="A19" s="7"/>
      <c r="B19" s="8"/>
      <c r="C19" s="8"/>
      <c r="D19" s="8"/>
      <c r="E19" s="8"/>
      <c r="F19" s="8"/>
      <c r="G19" s="8"/>
      <c r="H19" s="8"/>
      <c r="I19" s="8"/>
      <c r="J19" s="8"/>
      <c r="K19" s="8"/>
      <c r="L19" s="9"/>
    </row>
    <row r="20" spans="1:12" ht="17.25" customHeight="1">
      <c r="A20" s="7"/>
      <c r="B20" s="8"/>
      <c r="C20" s="8"/>
      <c r="D20" s="8"/>
      <c r="E20" s="8"/>
      <c r="F20" s="8"/>
      <c r="G20" s="8"/>
      <c r="H20" s="8"/>
      <c r="I20" s="8"/>
      <c r="J20" s="8"/>
      <c r="K20" s="8"/>
      <c r="L20" s="9"/>
    </row>
    <row r="21" spans="1:12" ht="16.5" customHeight="1">
      <c r="A21" s="7"/>
      <c r="B21" s="8"/>
      <c r="C21" s="8"/>
      <c r="D21" s="8"/>
      <c r="E21" s="8"/>
      <c r="F21" s="8"/>
      <c r="G21" s="8"/>
      <c r="H21" s="8"/>
      <c r="I21" s="8"/>
      <c r="J21" s="8"/>
      <c r="K21" s="8"/>
      <c r="L21" s="9"/>
    </row>
    <row r="22" spans="1:12" ht="17.25" customHeight="1">
      <c r="A22" s="7"/>
      <c r="B22" s="8"/>
      <c r="C22" s="8"/>
      <c r="D22" s="8"/>
      <c r="E22" s="8"/>
      <c r="F22" s="8"/>
      <c r="G22" s="8"/>
      <c r="H22" s="8"/>
      <c r="I22" s="8"/>
      <c r="J22" s="8"/>
      <c r="K22" s="8"/>
      <c r="L22" s="9"/>
    </row>
    <row r="23" spans="1:12" ht="12" customHeight="1">
      <c r="A23" s="7"/>
      <c r="B23" s="8"/>
      <c r="C23" s="8"/>
      <c r="D23" s="8"/>
      <c r="E23" s="8"/>
      <c r="F23" s="8"/>
      <c r="G23" s="8"/>
      <c r="H23" s="8"/>
      <c r="I23" s="8"/>
      <c r="J23" s="8"/>
      <c r="K23" s="8"/>
      <c r="L23" s="9"/>
    </row>
    <row r="24" spans="1:12" ht="17.25" customHeight="1">
      <c r="A24" s="7"/>
      <c r="B24" s="8"/>
      <c r="C24" s="8"/>
      <c r="D24" s="8"/>
      <c r="E24" s="8"/>
      <c r="F24" s="8"/>
      <c r="G24" s="8"/>
      <c r="H24" s="8"/>
      <c r="I24" s="8"/>
      <c r="J24" s="8"/>
      <c r="K24" s="8"/>
      <c r="L24" s="9"/>
    </row>
    <row r="25" spans="1:12" ht="17.25" customHeight="1">
      <c r="A25" s="7"/>
      <c r="B25" s="8"/>
      <c r="C25" s="8"/>
      <c r="D25" s="8"/>
      <c r="E25" s="8"/>
      <c r="F25" s="8"/>
      <c r="G25" s="8"/>
      <c r="H25" s="8"/>
      <c r="I25" s="8"/>
      <c r="J25" s="8"/>
      <c r="K25" s="8"/>
      <c r="L25" s="9"/>
    </row>
    <row r="26" spans="1:12" ht="17.25" customHeight="1">
      <c r="A26" s="7"/>
      <c r="B26" s="8"/>
      <c r="C26" s="8"/>
      <c r="D26" s="8"/>
      <c r="E26" s="8"/>
      <c r="F26" s="8"/>
      <c r="G26" s="8"/>
      <c r="H26" s="8"/>
      <c r="I26" s="8"/>
      <c r="J26" s="8"/>
      <c r="K26" s="8"/>
      <c r="L26" s="9"/>
    </row>
    <row r="27" spans="1:12" ht="17.25" customHeight="1">
      <c r="A27" s="1079" t="str">
        <f>"NĂM "&amp;MID(KY!F15,41,4)</f>
        <v>NĂM 2019</v>
      </c>
      <c r="B27" s="1080"/>
      <c r="C27" s="1080"/>
      <c r="D27" s="1080"/>
      <c r="E27" s="1080"/>
      <c r="F27" s="1080"/>
      <c r="G27" s="1080"/>
      <c r="H27" s="1080"/>
      <c r="I27" s="1080"/>
      <c r="J27" s="1080"/>
      <c r="K27" s="1080"/>
      <c r="L27" s="1081"/>
    </row>
    <row r="28" spans="1:12" ht="17.25" customHeight="1" thickBot="1">
      <c r="A28" s="16"/>
      <c r="B28" s="17"/>
      <c r="C28" s="17"/>
      <c r="D28" s="17"/>
      <c r="E28" s="17"/>
      <c r="F28" s="17"/>
      <c r="G28" s="17"/>
      <c r="H28" s="17"/>
      <c r="I28" s="17"/>
      <c r="J28" s="17"/>
      <c r="K28" s="17"/>
      <c r="L28" s="18"/>
    </row>
  </sheetData>
  <mergeCells count="5">
    <mergeCell ref="A2:L2"/>
    <mergeCell ref="A3:L3"/>
    <mergeCell ref="A4:L4"/>
    <mergeCell ref="A27:L27"/>
    <mergeCell ref="A8:L8"/>
  </mergeCells>
  <printOptions horizontalCentered="1"/>
  <pageMargins left="1" right="0.31" top="0.76" bottom="0.56000000000000005" header="0.5" footer="0.16"/>
  <pageSetup paperSize="9"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1FD2E-C529-4416-8EB1-3F357A91309A}">
  <sheetPr codeName="Sheet9">
    <tabColor rgb="FFFFFF00"/>
  </sheetPr>
  <dimension ref="A1:N57"/>
  <sheetViews>
    <sheetView showGridLines="0" view="pageBreakPreview" zoomScaleNormal="100" zoomScaleSheetLayoutView="100" workbookViewId="0">
      <selection activeCell="D10" sqref="D10"/>
    </sheetView>
  </sheetViews>
  <sheetFormatPr defaultColWidth="9.1796875" defaultRowHeight="15.5"/>
  <cols>
    <col min="1" max="1" width="8.54296875" style="286" customWidth="1"/>
    <col min="2" max="2" width="15.1796875" style="286" customWidth="1"/>
    <col min="3" max="3" width="1.54296875" style="286" customWidth="1"/>
    <col min="4" max="4" width="20.1796875" style="286" customWidth="1"/>
    <col min="5" max="6" width="41.1796875" style="286" customWidth="1"/>
    <col min="7" max="7" width="7.1796875" style="286" customWidth="1"/>
    <col min="8" max="9" width="7.1796875" style="287" customWidth="1"/>
    <col min="10" max="10" width="7.54296875" style="287" customWidth="1"/>
    <col min="11" max="13" width="9.1796875" style="286"/>
    <col min="14" max="14" width="9.1796875" style="287"/>
    <col min="15" max="16384" width="9.1796875" style="286"/>
  </cols>
  <sheetData>
    <row r="1" spans="1:8" ht="71.25" customHeight="1">
      <c r="A1" s="1085" t="s">
        <v>834</v>
      </c>
      <c r="B1" s="1085"/>
      <c r="C1" s="1085"/>
      <c r="D1" s="1085"/>
      <c r="E1" s="1085"/>
      <c r="F1" s="1085"/>
    </row>
    <row r="2" spans="1:8" ht="20.149999999999999" customHeight="1">
      <c r="B2" s="288" t="s">
        <v>393</v>
      </c>
      <c r="C2" s="289" t="s">
        <v>16</v>
      </c>
      <c r="D2" s="1086" t="str">
        <f>BIA!E12</f>
        <v>CHUNG CƯ CAO TẦNG KẾT HỢP THƯƠNG MẠI - DỊCH VỤ</v>
      </c>
      <c r="E2" s="1086"/>
      <c r="F2" s="1086"/>
    </row>
    <row r="3" spans="1:8" ht="20.149999999999999" customHeight="1">
      <c r="B3" s="288" t="s">
        <v>394</v>
      </c>
      <c r="C3" s="289" t="s">
        <v>16</v>
      </c>
      <c r="D3" s="1086" t="str">
        <f>BIA!E13</f>
        <v>DEFDEFDEFDEFDEFDEFDEFDEFDEFDEF</v>
      </c>
      <c r="E3" s="1087"/>
      <c r="F3" s="1087"/>
    </row>
    <row r="4" spans="1:8" ht="20.149999999999999" customHeight="1">
      <c r="B4" s="288" t="s">
        <v>26</v>
      </c>
      <c r="C4" s="289" t="s">
        <v>16</v>
      </c>
      <c r="D4" s="1086" t="str">
        <f>BIA!E14</f>
        <v>LÔ CHUNG CƯ D3 VÀ D4 KHU DÂN CƯ PHÚ LỢI - PHƯỜNG 07 - QUẬN 08 - TP.HỒ CHÍ MINH</v>
      </c>
      <c r="E4" s="1087"/>
      <c r="F4" s="1087"/>
    </row>
    <row r="5" spans="1:8" ht="20.149999999999999" customHeight="1">
      <c r="D5" s="290"/>
      <c r="E5" s="290"/>
      <c r="F5" s="290"/>
    </row>
    <row r="6" spans="1:8" ht="20.149999999999999" customHeight="1">
      <c r="D6" s="291"/>
      <c r="E6" s="291"/>
      <c r="F6" s="291"/>
    </row>
    <row r="7" spans="1:8" ht="20.149999999999999" customHeight="1">
      <c r="D7" s="314"/>
      <c r="E7" s="292"/>
      <c r="F7" s="292"/>
    </row>
    <row r="8" spans="1:8" ht="20.149999999999999" customHeight="1">
      <c r="B8" s="1088" t="s">
        <v>396</v>
      </c>
      <c r="C8" s="1088"/>
      <c r="D8" s="1088"/>
      <c r="E8" s="293">
        <f ca="1">THKP!H15</f>
        <v>2151885295000</v>
      </c>
      <c r="F8" s="294"/>
    </row>
    <row r="9" spans="1:8" s="295" customFormat="1" ht="20.149999999999999" customHeight="1">
      <c r="B9" s="296" t="s">
        <v>397</v>
      </c>
      <c r="C9" s="295" t="s">
        <v>16</v>
      </c>
      <c r="D9" s="1071" t="str">
        <f ca="1">A21</f>
        <v>(Hai ngàn một trăm năm mươi mốt tỷ, tám trăm tám mươi lăm triệu, hai trăm chín mươi lăm ngàn đồng)</v>
      </c>
      <c r="E9" s="297"/>
      <c r="F9" s="297"/>
    </row>
    <row r="10" spans="1:8" ht="20.149999999999999" customHeight="1">
      <c r="D10" s="298"/>
      <c r="E10" s="298"/>
      <c r="F10" s="298"/>
    </row>
    <row r="11" spans="1:8" ht="20.149999999999999" customHeight="1">
      <c r="D11" s="298"/>
      <c r="E11" s="298"/>
      <c r="F11" s="298"/>
      <c r="H11" s="327"/>
    </row>
    <row r="12" spans="1:8" ht="20.149999999999999" customHeight="1">
      <c r="D12" s="298"/>
      <c r="E12" s="298"/>
      <c r="F12" s="298"/>
      <c r="G12" s="299"/>
    </row>
    <row r="13" spans="1:8" ht="20.149999999999999" customHeight="1">
      <c r="D13" s="300"/>
      <c r="E13" s="301"/>
      <c r="F13" s="302"/>
    </row>
    <row r="14" spans="1:8" ht="36.75" customHeight="1">
      <c r="A14" s="1089" t="s">
        <v>398</v>
      </c>
      <c r="B14" s="1090"/>
      <c r="C14" s="1090"/>
      <c r="D14" s="1091"/>
      <c r="E14" s="370" t="s">
        <v>399</v>
      </c>
      <c r="F14" s="371"/>
    </row>
    <row r="15" spans="1:8" ht="50.15" customHeight="1">
      <c r="A15" s="340"/>
      <c r="B15" s="341"/>
      <c r="C15" s="341"/>
      <c r="D15" s="342"/>
      <c r="E15" s="303" t="s">
        <v>400</v>
      </c>
      <c r="F15" s="304" t="s">
        <v>2862</v>
      </c>
    </row>
    <row r="16" spans="1:8" ht="20.149999999999999" customHeight="1">
      <c r="A16" s="343"/>
      <c r="D16" s="344"/>
      <c r="E16" s="305" t="s">
        <v>401</v>
      </c>
      <c r="F16" s="306"/>
    </row>
    <row r="17" spans="1:14" ht="20.149999999999999" customHeight="1">
      <c r="A17" s="343"/>
      <c r="D17" s="344"/>
      <c r="E17" s="305" t="s">
        <v>402</v>
      </c>
      <c r="F17" s="306"/>
    </row>
    <row r="18" spans="1:14" ht="50.15" customHeight="1">
      <c r="A18" s="343"/>
      <c r="D18" s="344"/>
      <c r="E18" s="307" t="s">
        <v>403</v>
      </c>
      <c r="F18" s="306"/>
    </row>
    <row r="19" spans="1:14" ht="20.149999999999999" customHeight="1">
      <c r="A19" s="345"/>
      <c r="B19" s="346"/>
      <c r="C19" s="346"/>
      <c r="D19" s="347"/>
      <c r="E19" s="328" t="s">
        <v>835</v>
      </c>
      <c r="F19" s="308" t="s">
        <v>836</v>
      </c>
    </row>
    <row r="20" spans="1:14" ht="13">
      <c r="H20" s="286"/>
      <c r="I20" s="286"/>
      <c r="J20" s="286"/>
      <c r="N20" s="286"/>
    </row>
    <row r="21" spans="1:14" ht="17.5" hidden="1">
      <c r="A21" s="313" t="str">
        <f ca="1">IF($A$41&lt;1,"","("&amp;UPPER(LEFT($A$55,1))&amp;MID($A$55,2,512)&amp;")")</f>
        <v>(Hai ngàn một trăm năm mươi mốt tỷ, tám trăm tám mươi lăm triệu, hai trăm chín mươi lăm ngàn đồng)</v>
      </c>
      <c r="B21" s="369"/>
      <c r="C21" s="369"/>
      <c r="D21" s="369"/>
      <c r="E21" s="369"/>
      <c r="F21" s="369"/>
      <c r="H21" s="286"/>
      <c r="I21" s="286"/>
      <c r="J21" s="286"/>
      <c r="N21" s="286"/>
    </row>
    <row r="22" spans="1:14" ht="13" hidden="1">
      <c r="A22" s="369"/>
      <c r="B22" s="369"/>
      <c r="C22" s="369"/>
      <c r="D22" s="369"/>
      <c r="E22" s="369"/>
      <c r="F22" s="369"/>
      <c r="H22" s="286"/>
      <c r="I22" s="286"/>
      <c r="J22" s="286"/>
      <c r="N22" s="286"/>
    </row>
    <row r="23" spans="1:14" ht="13" hidden="1">
      <c r="A23" s="309" t="s">
        <v>809</v>
      </c>
      <c r="B23" s="309">
        <f ca="1">MOD(IF($A$41&gt;100000000000,VALUE(RIGHT($A$41,11)),$A$41),1000)</f>
        <v>0</v>
      </c>
      <c r="C23" s="323"/>
      <c r="D23" s="309" t="str">
        <f ca="1">IF($B$24&gt;0,OFFSET($A$23,$B$24-1,0)&amp;$A$36,IF(AND($B$23&gt;0,OR($B$29&gt;0,$B$35&gt;0,$B$41&gt;0,$B$47&gt;0)),"không trăm ",""))</f>
        <v/>
      </c>
      <c r="E23" s="323"/>
      <c r="F23" s="323"/>
      <c r="H23" s="286"/>
      <c r="I23" s="286"/>
      <c r="J23" s="286"/>
      <c r="N23" s="286"/>
    </row>
    <row r="24" spans="1:14" ht="13" hidden="1">
      <c r="A24" s="309" t="s">
        <v>810</v>
      </c>
      <c r="B24" s="309">
        <f ca="1">INT($B$23/100)</f>
        <v>0</v>
      </c>
      <c r="C24" s="323"/>
      <c r="D24" s="309" t="str">
        <f ca="1">IF(AND($B$24=0,$B$25=0,$B$26&gt;0,OR($B$29&gt;0,$B$35&gt;0,$B$41&gt;0,$B$47&gt;0)),$A$35,IF(AND($B$25=0,$B$26&gt;0,$B$24&gt;0),$A$35,IF($B$25=1,$A$32,IF($B$25=0,"",OFFSET($A$23,$B$25-1,0)&amp;$A$33))))</f>
        <v/>
      </c>
      <c r="E24" s="323"/>
      <c r="F24" s="323"/>
      <c r="H24" s="286"/>
      <c r="I24" s="286"/>
      <c r="J24" s="286"/>
      <c r="N24" s="286"/>
    </row>
    <row r="25" spans="1:14" ht="13" hidden="1">
      <c r="A25" s="309" t="s">
        <v>811</v>
      </c>
      <c r="B25" s="309">
        <f ca="1">MOD(INT($B$23/10),10)</f>
        <v>0</v>
      </c>
      <c r="C25" s="323"/>
      <c r="D25" s="309" t="str">
        <f ca="1">IF($B$26=0,"",IF(AND($B$26=5,$B$25&gt;0),$A$34,IF(AND($B$25&gt;1,$B$26=1),$A$40,OFFSET($A$23,$B$26-1,0))))</f>
        <v/>
      </c>
      <c r="E25" s="323"/>
      <c r="F25" s="323"/>
      <c r="H25" s="286"/>
      <c r="I25" s="286"/>
      <c r="J25" s="286"/>
      <c r="N25" s="286"/>
    </row>
    <row r="26" spans="1:14" ht="13" hidden="1">
      <c r="A26" s="309" t="s">
        <v>812</v>
      </c>
      <c r="B26" s="309">
        <f ca="1">MOD($B$23,10)</f>
        <v>0</v>
      </c>
      <c r="C26" s="323"/>
      <c r="D26" s="309" t="str">
        <f ca="1">IF($D$23&lt;&gt;"",$D$23&amp;$D$24&amp;$D$25,IF(AND($B$29&gt;0,$B$23&gt;0),$A$35,"")&amp;$D$23&amp;$D$24&amp;$D$25)</f>
        <v/>
      </c>
      <c r="E26" s="323"/>
      <c r="F26" s="323"/>
      <c r="H26" s="286"/>
      <c r="I26" s="286"/>
      <c r="J26" s="286"/>
      <c r="N26" s="286"/>
    </row>
    <row r="27" spans="1:14" ht="13" hidden="1">
      <c r="A27" s="309" t="s">
        <v>813</v>
      </c>
      <c r="B27" s="324"/>
      <c r="C27" s="323"/>
      <c r="D27" s="311" t="str">
        <f ca="1">TRIM(IF(TRIM($D$26)="không trăm","",$D$26))</f>
        <v/>
      </c>
      <c r="E27" s="323"/>
      <c r="F27" s="312" t="str">
        <f ca="1">TRIM(IF($D$27&lt;&gt;"",$D$27&amp;$A$42,""))</f>
        <v/>
      </c>
      <c r="H27" s="286"/>
      <c r="I27" s="286"/>
      <c r="J27" s="286"/>
      <c r="N27" s="286"/>
    </row>
    <row r="28" spans="1:14" ht="13" hidden="1">
      <c r="A28" s="309" t="s">
        <v>814</v>
      </c>
      <c r="B28" s="324"/>
      <c r="C28" s="324"/>
      <c r="D28" s="323"/>
      <c r="E28" s="323"/>
      <c r="F28" s="323"/>
      <c r="H28" s="286"/>
      <c r="I28" s="286"/>
      <c r="J28" s="286"/>
      <c r="N28" s="286"/>
    </row>
    <row r="29" spans="1:14" ht="13" hidden="1">
      <c r="A29" s="309" t="s">
        <v>815</v>
      </c>
      <c r="B29" s="309">
        <f ca="1">MOD(INT($A$41/1000),1000)</f>
        <v>295</v>
      </c>
      <c r="C29" s="323"/>
      <c r="D29" s="309" t="str">
        <f ca="1">IF($B$30&gt;0,OFFSET($A$23,$B$30-1,0)&amp;$A$36,IF(AND($B$29&gt;0,OR($B$35&gt;0,$B$41&gt;0,$B$47&gt;0)),"không trăm ",""))</f>
        <v xml:space="preserve">hai trăm </v>
      </c>
      <c r="E29" s="323"/>
      <c r="F29" s="323"/>
      <c r="H29" s="286"/>
      <c r="I29" s="286"/>
      <c r="J29" s="286"/>
      <c r="N29" s="286"/>
    </row>
    <row r="30" spans="1:14" ht="13" hidden="1">
      <c r="A30" s="309" t="s">
        <v>816</v>
      </c>
      <c r="B30" s="309">
        <f ca="1">INT($B$29/100)</f>
        <v>2</v>
      </c>
      <c r="C30" s="323"/>
      <c r="D30" s="309" t="str">
        <f ca="1">IF(AND($B$30=0,$B$31=0,$B$32&gt;0,OR($B$35&gt;0,$B$41&gt;0,$B$47&gt;0)),$A$35,IF(AND($B$31=0,$B$32&gt;0,$B$30&gt;0),$A$35,IF($B$31=1,$A$32,IF($B$31=0,"",OFFSET($A$23,$B$31-1,0)&amp;$A$33))))</f>
        <v xml:space="preserve">chín mươi </v>
      </c>
      <c r="E30" s="323"/>
      <c r="F30" s="323"/>
      <c r="H30" s="286"/>
      <c r="I30" s="286"/>
      <c r="J30" s="286"/>
      <c r="N30" s="286"/>
    </row>
    <row r="31" spans="1:14" ht="13" hidden="1">
      <c r="A31" s="309" t="s">
        <v>817</v>
      </c>
      <c r="B31" s="309">
        <f ca="1">MOD(INT($B$29/10),10)</f>
        <v>9</v>
      </c>
      <c r="C31" s="323"/>
      <c r="D31" s="309" t="str">
        <f ca="1">IF($B$32=0,"",IF(AND($B$32=5,$B$31&gt;0),$A$34,IF(AND($B$31&gt;1,$B$32=1),$A$40,OFFSET($A$23,$B$32-1,0))))</f>
        <v xml:space="preserve"> lăm </v>
      </c>
      <c r="E31" s="323"/>
      <c r="F31" s="323"/>
      <c r="H31" s="286"/>
      <c r="I31" s="286"/>
      <c r="J31" s="286"/>
      <c r="N31" s="286"/>
    </row>
    <row r="32" spans="1:14" ht="13" hidden="1">
      <c r="A32" s="309" t="s">
        <v>818</v>
      </c>
      <c r="B32" s="309">
        <f ca="1">MOD($B$29,10)</f>
        <v>5</v>
      </c>
      <c r="C32" s="323"/>
      <c r="D32" s="309" t="str">
        <f ca="1">$D$29&amp;$D$30&amp;$D$31&amp;IF($B$29&gt;0,$A$37,"")</f>
        <v xml:space="preserve">hai trăm chín mươi  lăm  ngàn </v>
      </c>
      <c r="E32" s="323"/>
      <c r="F32" s="323"/>
      <c r="H32" s="286"/>
      <c r="I32" s="286"/>
      <c r="J32" s="286"/>
      <c r="N32" s="286"/>
    </row>
    <row r="33" spans="1:14" ht="13" hidden="1">
      <c r="A33" s="309" t="s">
        <v>819</v>
      </c>
      <c r="B33" s="324"/>
      <c r="C33" s="323"/>
      <c r="D33" s="311" t="str">
        <f ca="1">TRIM($D$32)</f>
        <v>hai trăm chín mươi lăm ngàn</v>
      </c>
      <c r="E33" s="323"/>
      <c r="F33" s="312" t="str">
        <f ca="1">IF($F$27&lt;&gt;"",TRIM(IF($D$33&lt;&gt;"",$D$33,"")),TRIM(IF($D$33&lt;&gt;"",$D$33&amp;$A$42,"")))</f>
        <v>hai trăm chín mươi lăm ngàn đồng</v>
      </c>
      <c r="H33" s="286"/>
      <c r="I33" s="286"/>
      <c r="J33" s="286"/>
      <c r="N33" s="286"/>
    </row>
    <row r="34" spans="1:14" ht="13" hidden="1">
      <c r="A34" s="309" t="s">
        <v>820</v>
      </c>
      <c r="B34" s="324"/>
      <c r="C34" s="324"/>
      <c r="D34" s="323"/>
      <c r="E34" s="323"/>
      <c r="F34" s="323"/>
      <c r="H34" s="286"/>
      <c r="I34" s="286"/>
      <c r="J34" s="286"/>
      <c r="N34" s="286"/>
    </row>
    <row r="35" spans="1:14" ht="13" hidden="1">
      <c r="A35" s="309" t="s">
        <v>821</v>
      </c>
      <c r="B35" s="309">
        <f ca="1">MOD(INT($A$41/1000000),1000)</f>
        <v>885</v>
      </c>
      <c r="C35" s="323"/>
      <c r="D35" s="309" t="str">
        <f ca="1">IF($B$35=0,"",IF($B$36&gt;0,OFFSET($A$23,$B$36-1,0)&amp;$A$36,IF(AND($B$35&gt;0,OR($B$41&gt;0,$B$47&gt;0)),"không trăm ","")))</f>
        <v xml:space="preserve">tám trăm </v>
      </c>
      <c r="E35" s="323"/>
      <c r="F35" s="323"/>
      <c r="H35" s="286"/>
      <c r="I35" s="286"/>
      <c r="J35" s="286"/>
      <c r="N35" s="286"/>
    </row>
    <row r="36" spans="1:14" ht="13" hidden="1">
      <c r="A36" s="309" t="s">
        <v>822</v>
      </c>
      <c r="B36" s="309">
        <f ca="1">INT($B$35/100)</f>
        <v>8</v>
      </c>
      <c r="C36" s="323"/>
      <c r="D36" s="309" t="str">
        <f ca="1">IF(AND($B$36=0,$B$37=0,$B$38&gt;0,OR($B$41&gt;0,$B$47&gt;0)),$A$35,IF(AND($B$37=0,$B$38&gt;0,$B$36&gt;0),$A$35,IF($B$37=1,$A$32,IF($B$37=0,"",OFFSET($A$23,$B$37-1,0)&amp;$A$33))))</f>
        <v xml:space="preserve">tám mươi </v>
      </c>
      <c r="E36" s="323"/>
      <c r="F36" s="323"/>
      <c r="H36" s="286"/>
      <c r="I36" s="286"/>
      <c r="J36" s="286"/>
      <c r="N36" s="286"/>
    </row>
    <row r="37" spans="1:14" ht="13" hidden="1">
      <c r="A37" s="309" t="s">
        <v>823</v>
      </c>
      <c r="B37" s="309">
        <f ca="1">MOD(INT($B$35/10),10)</f>
        <v>8</v>
      </c>
      <c r="C37" s="323"/>
      <c r="D37" s="309" t="str">
        <f ca="1">IF($B$38=0,"",IF(AND($B$38=5,$B$37&gt;0),$A$34,IF(AND($B$37&gt;1,$B$38=1),$A$40,OFFSET($A$23,$B$38-1,0))))</f>
        <v xml:space="preserve"> lăm </v>
      </c>
      <c r="E37" s="323"/>
      <c r="F37" s="323"/>
      <c r="H37" s="286"/>
      <c r="I37" s="286"/>
      <c r="J37" s="286"/>
      <c r="N37" s="286"/>
    </row>
    <row r="38" spans="1:14" ht="13" hidden="1">
      <c r="A38" s="309" t="s">
        <v>824</v>
      </c>
      <c r="B38" s="309">
        <f ca="1">MOD($B$35,10)</f>
        <v>5</v>
      </c>
      <c r="C38" s="323"/>
      <c r="D38" s="309" t="str">
        <f ca="1">$D$35&amp;$D$36&amp;$D$37&amp;IF($B$35&gt;0,$A$38,"")</f>
        <v xml:space="preserve">tám trăm tám mươi  lăm  triệu </v>
      </c>
      <c r="E38" s="323"/>
      <c r="F38" s="323"/>
      <c r="H38" s="286"/>
      <c r="I38" s="286"/>
      <c r="J38" s="286"/>
      <c r="N38" s="286"/>
    </row>
    <row r="39" spans="1:14" ht="13" hidden="1">
      <c r="A39" s="309" t="s">
        <v>825</v>
      </c>
      <c r="B39" s="324"/>
      <c r="C39" s="323"/>
      <c r="D39" s="311" t="str">
        <f ca="1">TRIM($D$38)</f>
        <v>tám trăm tám mươi lăm triệu</v>
      </c>
      <c r="E39" s="323"/>
      <c r="F39" s="312" t="str">
        <f ca="1">IF(OR($F$27&lt;&gt;"",$F$33&lt;&gt;""),TRIM(IF($D$39&lt;&gt;"",$D$39,"")),TRIM(IF($D$39&lt;&gt;"",$D$39&amp;$A$42,"")))</f>
        <v>tám trăm tám mươi lăm triệu</v>
      </c>
      <c r="H39" s="286"/>
      <c r="I39" s="286"/>
      <c r="J39" s="286"/>
      <c r="N39" s="286"/>
    </row>
    <row r="40" spans="1:14" ht="13" hidden="1">
      <c r="A40" s="309" t="s">
        <v>826</v>
      </c>
      <c r="B40" s="325"/>
      <c r="C40" s="325"/>
      <c r="D40" s="323"/>
      <c r="E40" s="323"/>
      <c r="F40" s="323"/>
      <c r="H40" s="286"/>
      <c r="I40" s="286"/>
      <c r="J40" s="286"/>
      <c r="N40" s="286"/>
    </row>
    <row r="41" spans="1:14" ht="13" hidden="1">
      <c r="A41" s="310">
        <f ca="1">IF($E$8&gt;10999999999999,VALUE(RIGHT($E$8,13)),$E$8)</f>
        <v>2151885295000</v>
      </c>
      <c r="B41" s="309">
        <f ca="1">MOD(INT($A$41/1000000000),1000)</f>
        <v>151</v>
      </c>
      <c r="C41" s="323"/>
      <c r="D41" s="309" t="str">
        <f ca="1">IF($B$41=0,"",IF($B$42&gt;0,OFFSET($A$23,$B$42-1,0)&amp;$A$36,IF($B$47&gt;0,"không trăm ","")))</f>
        <v xml:space="preserve">một trăm </v>
      </c>
      <c r="E41" s="323"/>
      <c r="F41" s="323"/>
      <c r="H41" s="286"/>
      <c r="I41" s="286"/>
      <c r="J41" s="286"/>
      <c r="N41" s="286"/>
    </row>
    <row r="42" spans="1:14" ht="13" hidden="1">
      <c r="A42" s="309" t="s">
        <v>827</v>
      </c>
      <c r="B42" s="309">
        <f ca="1">INT($B$41/100)</f>
        <v>1</v>
      </c>
      <c r="C42" s="323"/>
      <c r="D42" s="309" t="str">
        <f ca="1">IF(AND($B$42=0,$B$43=0,$B$44&gt;0,$B$47&gt;0),$A$35,IF(AND($B$43=0,$B$44&gt;0,$B$42&gt;0),$A$35,IF($B$43=1,$A$32,IF($B$43=0,"",OFFSET($A$23,$B$43-1,0)&amp;$A$33))))</f>
        <v xml:space="preserve">năm mươi </v>
      </c>
      <c r="E42" s="323"/>
      <c r="F42" s="323"/>
      <c r="H42" s="286"/>
      <c r="I42" s="286"/>
      <c r="J42" s="286"/>
      <c r="N42" s="286"/>
    </row>
    <row r="43" spans="1:14" ht="13" hidden="1">
      <c r="A43" s="323"/>
      <c r="B43" s="309">
        <f ca="1">MOD(INT($B$41/10),10)</f>
        <v>5</v>
      </c>
      <c r="C43" s="323"/>
      <c r="D43" s="309" t="str">
        <f ca="1">IF($B$44=0,"",IF(AND($B$44=5,$B$43&gt;0),$A$34,IF(AND($B$43&gt;1,$B$44=1),$A$40,OFFSET($A$23,$B$44-1,0))))</f>
        <v xml:space="preserve"> mốt </v>
      </c>
      <c r="E43" s="323"/>
      <c r="F43" s="323"/>
      <c r="H43" s="286"/>
      <c r="I43" s="286"/>
      <c r="J43" s="286"/>
      <c r="N43" s="286"/>
    </row>
    <row r="44" spans="1:14" ht="13" hidden="1">
      <c r="A44" s="323"/>
      <c r="B44" s="309">
        <f ca="1">MOD($B$41,10)</f>
        <v>1</v>
      </c>
      <c r="C44" s="323"/>
      <c r="D44" s="309" t="str">
        <f ca="1">$D$41&amp;$D$42&amp;$D$43&amp;IF($B$41&gt;0,$A$39,"")</f>
        <v xml:space="preserve">một trăm năm mươi  mốt  tỷ </v>
      </c>
      <c r="E44" s="323"/>
      <c r="F44" s="323"/>
      <c r="H44" s="286"/>
      <c r="I44" s="286"/>
      <c r="J44" s="286"/>
      <c r="N44" s="286"/>
    </row>
    <row r="45" spans="1:14" ht="13" hidden="1">
      <c r="A45" s="323"/>
      <c r="B45" s="324"/>
      <c r="C45" s="323"/>
      <c r="D45" s="311" t="str">
        <f ca="1">TRIM($D$44)</f>
        <v>một trăm năm mươi mốt tỷ</v>
      </c>
      <c r="E45" s="323"/>
      <c r="F45" s="312" t="str">
        <f ca="1">IF(OR($F$27&lt;&gt;"",$F$33&lt;&gt;"",$F$39&lt;&gt;""),TRIM(IF($D$45&lt;&gt;"",$D$45,"")),TRIM(IF($D$45&lt;&gt;"",$D$45&amp;$A$42,"")))</f>
        <v>một trăm năm mươi mốt tỷ</v>
      </c>
      <c r="H45" s="286"/>
      <c r="I45" s="286"/>
      <c r="J45" s="286"/>
      <c r="N45" s="286"/>
    </row>
    <row r="46" spans="1:14" ht="13" hidden="1">
      <c r="A46" s="323"/>
      <c r="B46" s="324"/>
      <c r="C46" s="326"/>
      <c r="D46" s="323"/>
      <c r="E46" s="323"/>
      <c r="F46" s="323"/>
      <c r="H46" s="286"/>
      <c r="I46" s="286"/>
      <c r="J46" s="286"/>
      <c r="N46" s="286"/>
    </row>
    <row r="47" spans="1:14" ht="13" hidden="1">
      <c r="A47" s="323"/>
      <c r="B47" s="309">
        <f ca="1">INT($A$41/1000000000000)</f>
        <v>2</v>
      </c>
      <c r="C47" s="323"/>
      <c r="D47" s="309" t="str">
        <f ca="1">IF($B$47&gt;0,OFFSET($A$23,$B$47-1,0)&amp;$A$37,"")</f>
        <v xml:space="preserve">hai ngàn </v>
      </c>
      <c r="E47" s="323"/>
      <c r="F47" s="323"/>
      <c r="H47" s="286"/>
      <c r="I47" s="286"/>
      <c r="J47" s="286"/>
      <c r="N47" s="286"/>
    </row>
    <row r="48" spans="1:14" ht="13" hidden="1">
      <c r="A48" s="323"/>
      <c r="B48" s="324"/>
      <c r="C48" s="323"/>
      <c r="D48" s="311" t="str">
        <f ca="1">TRIM(IF(AND($B$47&gt;0,$B$41=0),$D$47&amp;" "&amp;$A$39,$D$47))</f>
        <v>hai ngàn</v>
      </c>
      <c r="E48" s="323"/>
      <c r="F48" s="312" t="str">
        <f ca="1">IF(OR($F$27&lt;&gt;"",$F$33&lt;&gt;"",$F$39&lt;&gt;"",$F$45&lt;&gt;""),$D$48,$D$48&amp;$A$42)</f>
        <v>hai ngàn</v>
      </c>
      <c r="H48" s="286"/>
      <c r="I48" s="286"/>
      <c r="J48" s="286"/>
      <c r="N48" s="286"/>
    </row>
    <row r="49" spans="1:14" ht="13" hidden="1">
      <c r="A49" s="323"/>
      <c r="B49" s="324"/>
      <c r="C49" s="326"/>
      <c r="D49" s="323"/>
      <c r="E49" s="323"/>
      <c r="F49" s="323"/>
      <c r="H49" s="286"/>
      <c r="I49" s="286"/>
      <c r="J49" s="286"/>
      <c r="N49" s="286"/>
    </row>
    <row r="50" spans="1:14" ht="13" hidden="1">
      <c r="A50" s="309" t="str">
        <f ca="1">$F$48&amp;" "&amp;$F$45&amp;IF(OR($F$48&lt;&gt;"",$F$45&lt;&gt;""),", "&amp;$F$39,$F$39)&amp;IF(OR($F$48&lt;&gt;"",$F$45&lt;&gt;"",$F$39&lt;&gt;""),", "&amp;$F$33,$F$33)&amp;IF(OR($F$48&lt;&gt;"",$F$45&lt;&gt;"",$F$39&lt;&gt;"",$F$33&lt;&gt;""),", "&amp;$F$27,$F$27)</f>
        <v xml:space="preserve">hai ngàn một trăm năm mươi mốt tỷ, tám trăm tám mươi lăm triệu, hai trăm chín mươi lăm ngàn đồng, </v>
      </c>
      <c r="B50" s="324"/>
      <c r="C50" s="323"/>
      <c r="D50" s="323"/>
      <c r="E50" s="323"/>
      <c r="F50" s="323"/>
      <c r="H50" s="286"/>
      <c r="I50" s="286"/>
      <c r="J50" s="286"/>
      <c r="N50" s="286"/>
    </row>
    <row r="51" spans="1:14" hidden="1">
      <c r="A51" s="309" t="str">
        <f ca="1">TRIM(SUBSTITUTE($A$50," ,",""))</f>
        <v>hai ngàn một trăm năm mươi mốt tỷ, tám trăm tám mươi lăm triệu, hai trăm chín mươi lăm ngàn đồng,</v>
      </c>
      <c r="B51" s="324"/>
      <c r="C51" s="323"/>
      <c r="D51" s="323"/>
      <c r="E51" s="323"/>
      <c r="F51" s="323"/>
      <c r="G51" s="287"/>
      <c r="H51" s="286"/>
      <c r="I51" s="286"/>
      <c r="J51" s="286"/>
      <c r="N51" s="286"/>
    </row>
    <row r="52" spans="1:14" hidden="1">
      <c r="A52" s="309" t="str">
        <f ca="1">TRIM(SUBSTITUTE($A$51,"đồng,","đồng"))</f>
        <v>hai ngàn một trăm năm mươi mốt tỷ, tám trăm tám mươi lăm triệu, hai trăm chín mươi lăm ngàn đồng</v>
      </c>
      <c r="B52" s="324"/>
      <c r="C52" s="323"/>
      <c r="D52" s="323"/>
      <c r="E52" s="323"/>
      <c r="F52" s="323"/>
      <c r="G52" s="287"/>
      <c r="H52" s="286"/>
      <c r="I52" s="286"/>
      <c r="J52" s="286"/>
      <c r="N52" s="286"/>
    </row>
    <row r="53" spans="1:14" hidden="1">
      <c r="A53" s="309" t="str">
        <f ca="1">TRIM(SUBSTITUTE($A$52,"ngàn tỷ","ngàn tỷ, "))</f>
        <v>hai ngàn một trăm năm mươi mốt tỷ, tám trăm tám mươi lăm triệu, hai trăm chín mươi lăm ngàn đồng</v>
      </c>
      <c r="B53" s="324"/>
      <c r="C53" s="323"/>
      <c r="D53" s="323"/>
      <c r="E53" s="323"/>
      <c r="F53" s="323"/>
      <c r="G53" s="287"/>
      <c r="H53" s="286"/>
      <c r="I53" s="286"/>
      <c r="J53" s="286"/>
      <c r="N53" s="286"/>
    </row>
    <row r="54" spans="1:14" hidden="1">
      <c r="A54" s="309" t="str">
        <f ca="1">TRIM(SUBSTITUTE($A$53,"ngàn tỷ, đồng","ngàn tỷ đồng"))</f>
        <v>hai ngàn một trăm năm mươi mốt tỷ, tám trăm tám mươi lăm triệu, hai trăm chín mươi lăm ngàn đồng</v>
      </c>
      <c r="B54" s="324"/>
      <c r="C54" s="323"/>
      <c r="D54" s="323"/>
      <c r="E54" s="323"/>
      <c r="F54" s="323"/>
      <c r="G54" s="287"/>
      <c r="H54" s="286"/>
      <c r="I54" s="286"/>
      <c r="J54" s="286"/>
      <c r="N54" s="286"/>
    </row>
    <row r="55" spans="1:14" hidden="1">
      <c r="A55" s="309" t="str">
        <f ca="1">IF(ISERR($A$54),"SỐ QUÁ LỚN",$A$54)</f>
        <v>hai ngàn một trăm năm mươi mốt tỷ, tám trăm tám mươi lăm triệu, hai trăm chín mươi lăm ngàn đồng</v>
      </c>
      <c r="B55" s="324"/>
      <c r="C55" s="323"/>
      <c r="D55" s="323"/>
      <c r="E55" s="323"/>
      <c r="F55" s="323"/>
      <c r="G55" s="287"/>
      <c r="H55" s="286"/>
      <c r="I55" s="286"/>
      <c r="J55" s="286"/>
      <c r="N55" s="286"/>
    </row>
    <row r="56" spans="1:14" ht="20.149999999999999" customHeight="1">
      <c r="E56" s="348" t="s">
        <v>401</v>
      </c>
      <c r="H56" s="286"/>
    </row>
    <row r="57" spans="1:14" ht="20.149999999999999" customHeight="1">
      <c r="E57" s="349" t="s">
        <v>893</v>
      </c>
    </row>
  </sheetData>
  <sheetProtection formatCells="0" formatColumns="0" formatRows="0" insertColumns="0" insertRows="0" insertHyperlinks="0" deleteColumns="0" deleteRows="0" sort="0" autoFilter="0" pivotTables="0"/>
  <mergeCells count="6">
    <mergeCell ref="A14:D14"/>
    <mergeCell ref="A1:F1"/>
    <mergeCell ref="D2:F2"/>
    <mergeCell ref="D3:F3"/>
    <mergeCell ref="D4:F4"/>
    <mergeCell ref="B8:D8"/>
  </mergeCells>
  <conditionalFormatting sqref="D9">
    <cfRule type="expression" dxfId="13" priority="1" stopIfTrue="1">
      <formula>AND(CellHasFormula,$E$8&gt;10999999999999)</formula>
    </cfRule>
  </conditionalFormatting>
  <printOptions horizontalCentered="1"/>
  <pageMargins left="0.98" right="0.75" top="0.68" bottom="0.68" header="0.5" footer="0.5"/>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51C30-0FED-42B7-A5A8-3703EFDB3143}">
  <sheetPr>
    <tabColor rgb="FFFFFF00"/>
  </sheetPr>
  <dimension ref="A1:Q37"/>
  <sheetViews>
    <sheetView showGridLines="0" tabSelected="1" view="pageBreakPreview" zoomScale="85" zoomScaleNormal="100" zoomScaleSheetLayoutView="85" workbookViewId="0">
      <selection activeCell="Q1" sqref="Q1"/>
    </sheetView>
  </sheetViews>
  <sheetFormatPr defaultColWidth="9.1796875" defaultRowHeight="14.5"/>
  <cols>
    <col min="1" max="1" width="1.26953125" style="1003" customWidth="1"/>
    <col min="2" max="2" width="8.1796875" style="1003" customWidth="1"/>
    <col min="3" max="3" width="5.7265625" style="1003" customWidth="1"/>
    <col min="4" max="4" width="7.26953125" style="1003" customWidth="1"/>
    <col min="5" max="5" width="16.81640625" style="1003" customWidth="1"/>
    <col min="6" max="6" width="9.1796875" style="1003"/>
    <col min="7" max="7" width="9.453125" style="1003" customWidth="1"/>
    <col min="8" max="8" width="9.54296875" style="1003" customWidth="1"/>
    <col min="9" max="13" width="9.1796875" style="1003"/>
    <col min="14" max="14" width="6.54296875" style="1003" customWidth="1"/>
    <col min="15" max="15" width="7.1796875" style="1003" customWidth="1"/>
    <col min="16" max="16" width="1.453125" style="1003" customWidth="1"/>
    <col min="17" max="16384" width="9.1796875" style="1003"/>
  </cols>
  <sheetData>
    <row r="1" spans="1:16" ht="6" customHeight="1">
      <c r="A1" s="1000"/>
      <c r="B1" s="1001"/>
      <c r="C1" s="1001"/>
      <c r="D1" s="1001"/>
      <c r="E1" s="1001"/>
      <c r="F1" s="1001"/>
      <c r="G1" s="1001"/>
      <c r="H1" s="1001"/>
      <c r="I1" s="1001"/>
      <c r="J1" s="1001"/>
      <c r="K1" s="1001"/>
      <c r="L1" s="1001"/>
      <c r="M1" s="1001"/>
      <c r="N1" s="1001"/>
      <c r="O1" s="1001"/>
      <c r="P1" s="1002"/>
    </row>
    <row r="2" spans="1:16" ht="18">
      <c r="A2" s="1004"/>
      <c r="B2" s="1005"/>
      <c r="C2" s="1006"/>
      <c r="D2" s="1006"/>
      <c r="E2" s="1006" t="s">
        <v>4198</v>
      </c>
      <c r="F2" s="1007"/>
      <c r="G2" s="1007"/>
      <c r="H2" s="1007"/>
      <c r="I2" s="1007"/>
      <c r="J2" s="1008" t="s">
        <v>4199</v>
      </c>
      <c r="K2" s="1008"/>
      <c r="L2" s="1008"/>
      <c r="M2" s="1008"/>
      <c r="N2" s="1008"/>
      <c r="O2" s="1009"/>
      <c r="P2" s="1010"/>
    </row>
    <row r="3" spans="1:16" ht="26">
      <c r="A3" s="1004"/>
      <c r="B3" s="1011"/>
      <c r="C3" s="1012"/>
      <c r="D3" s="1012"/>
      <c r="E3" s="1013" t="s">
        <v>4200</v>
      </c>
      <c r="J3" s="1014" t="s">
        <v>4201</v>
      </c>
      <c r="K3" s="1014"/>
      <c r="L3" s="1014"/>
      <c r="M3" s="1014"/>
      <c r="N3" s="1014"/>
      <c r="O3" s="1015"/>
      <c r="P3" s="1010"/>
    </row>
    <row r="4" spans="1:16" ht="17">
      <c r="A4" s="1004"/>
      <c r="B4" s="1016"/>
      <c r="J4" s="1017" t="s">
        <v>4202</v>
      </c>
      <c r="K4" s="1014"/>
      <c r="L4" s="1014"/>
      <c r="M4" s="1014"/>
      <c r="N4" s="1014"/>
      <c r="O4" s="1015"/>
      <c r="P4" s="1010"/>
    </row>
    <row r="5" spans="1:16">
      <c r="A5" s="1004"/>
      <c r="B5" s="1016"/>
      <c r="O5" s="1015"/>
      <c r="P5" s="1010"/>
    </row>
    <row r="6" spans="1:16">
      <c r="A6" s="1004"/>
      <c r="B6" s="1016"/>
      <c r="O6" s="1015"/>
      <c r="P6" s="1010"/>
    </row>
    <row r="7" spans="1:16">
      <c r="A7" s="1004"/>
      <c r="B7" s="1016"/>
      <c r="O7" s="1015"/>
      <c r="P7" s="1010"/>
    </row>
    <row r="8" spans="1:16">
      <c r="A8" s="1004"/>
      <c r="B8" s="1016"/>
      <c r="O8" s="1015"/>
      <c r="P8" s="1010"/>
    </row>
    <row r="9" spans="1:16">
      <c r="A9" s="1004"/>
      <c r="B9" s="1016"/>
      <c r="O9" s="1015"/>
      <c r="P9" s="1010"/>
    </row>
    <row r="10" spans="1:16">
      <c r="A10" s="1004"/>
      <c r="B10" s="1016"/>
      <c r="O10" s="1015"/>
      <c r="P10" s="1010"/>
    </row>
    <row r="11" spans="1:16" ht="57.5">
      <c r="A11" s="1004"/>
      <c r="B11" s="1018" t="s">
        <v>4203</v>
      </c>
      <c r="C11" s="1019"/>
      <c r="D11" s="1019"/>
      <c r="E11" s="1019"/>
      <c r="F11" s="1019"/>
      <c r="G11" s="1019"/>
      <c r="H11" s="1019"/>
      <c r="I11" s="1019"/>
      <c r="J11" s="1019"/>
      <c r="K11" s="1019"/>
      <c r="L11" s="1019"/>
      <c r="M11" s="1019"/>
      <c r="N11" s="1019"/>
      <c r="O11" s="1015"/>
      <c r="P11" s="1010"/>
    </row>
    <row r="12" spans="1:16">
      <c r="A12" s="1004"/>
      <c r="B12" s="1016"/>
      <c r="O12" s="1015"/>
      <c r="P12" s="1010"/>
    </row>
    <row r="13" spans="1:16" ht="24">
      <c r="A13" s="1004"/>
      <c r="B13" s="1020" t="s">
        <v>4204</v>
      </c>
      <c r="C13" s="1021"/>
      <c r="D13" s="1022"/>
      <c r="E13" s="1022"/>
      <c r="F13" s="1022"/>
      <c r="G13" s="1022"/>
      <c r="H13" s="1022"/>
      <c r="I13" s="1022"/>
      <c r="J13" s="1022"/>
      <c r="K13" s="1022"/>
      <c r="L13" s="1022"/>
      <c r="M13" s="1022"/>
      <c r="N13" s="1022"/>
      <c r="O13" s="1015"/>
      <c r="P13" s="1010"/>
    </row>
    <row r="14" spans="1:16" ht="21" customHeight="1">
      <c r="A14" s="1004"/>
      <c r="B14" s="1023" t="s">
        <v>4205</v>
      </c>
      <c r="C14" s="1021"/>
      <c r="D14" s="1022"/>
      <c r="E14" s="1022"/>
      <c r="F14" s="1022"/>
      <c r="G14" s="1022"/>
      <c r="H14" s="1022"/>
      <c r="I14" s="1022"/>
      <c r="J14" s="1022"/>
      <c r="K14" s="1022"/>
      <c r="L14" s="1022"/>
      <c r="M14" s="1022"/>
      <c r="N14" s="1022"/>
      <c r="O14" s="1024"/>
      <c r="P14" s="1010"/>
    </row>
    <row r="15" spans="1:16" ht="21" hidden="1" customHeight="1">
      <c r="A15" s="1004"/>
      <c r="B15" s="1025"/>
      <c r="C15" s="1021"/>
      <c r="D15" s="1022"/>
      <c r="E15" s="1022"/>
      <c r="F15" s="1022"/>
      <c r="G15" s="1022"/>
      <c r="H15" s="1022"/>
      <c r="I15" s="1022"/>
      <c r="J15" s="1022"/>
      <c r="K15" s="1022"/>
      <c r="L15" s="1022"/>
      <c r="M15" s="1022"/>
      <c r="N15" s="1022"/>
      <c r="O15" s="1024"/>
      <c r="P15" s="1010"/>
    </row>
    <row r="16" spans="1:16" ht="21" customHeight="1">
      <c r="A16" s="1004"/>
      <c r="B16" s="1025" t="s">
        <v>4206</v>
      </c>
      <c r="C16" s="1021"/>
      <c r="D16" s="1022"/>
      <c r="E16" s="1022"/>
      <c r="F16" s="1022"/>
      <c r="G16" s="1022"/>
      <c r="H16" s="1022"/>
      <c r="I16" s="1022"/>
      <c r="J16" s="1022"/>
      <c r="K16" s="1022"/>
      <c r="L16" s="1022"/>
      <c r="M16" s="1022"/>
      <c r="N16" s="1022"/>
      <c r="O16" s="1024"/>
      <c r="P16" s="1010"/>
    </row>
    <row r="17" spans="1:17">
      <c r="A17" s="1004"/>
      <c r="B17" s="1016"/>
      <c r="O17" s="1015"/>
      <c r="P17" s="1010"/>
    </row>
    <row r="18" spans="1:17">
      <c r="A18" s="1004"/>
      <c r="B18" s="1016"/>
      <c r="O18" s="1015"/>
      <c r="P18" s="1010"/>
    </row>
    <row r="19" spans="1:17">
      <c r="A19" s="1004"/>
      <c r="B19" s="1016"/>
      <c r="O19" s="1015"/>
      <c r="P19" s="1010"/>
    </row>
    <row r="20" spans="1:17">
      <c r="A20" s="1004"/>
      <c r="B20" s="1016"/>
      <c r="O20" s="1015"/>
      <c r="P20" s="1010"/>
    </row>
    <row r="21" spans="1:17">
      <c r="A21" s="1004"/>
      <c r="B21" s="1016"/>
      <c r="O21" s="1015"/>
      <c r="P21" s="1010"/>
    </row>
    <row r="22" spans="1:17">
      <c r="A22" s="1004"/>
      <c r="B22" s="1016"/>
      <c r="O22" s="1015"/>
      <c r="P22" s="1010"/>
    </row>
    <row r="23" spans="1:17">
      <c r="A23" s="1004"/>
      <c r="B23" s="1016"/>
      <c r="O23" s="1015"/>
      <c r="P23" s="1010"/>
    </row>
    <row r="24" spans="1:17">
      <c r="A24" s="1004"/>
      <c r="B24" s="1016"/>
      <c r="O24" s="1015"/>
      <c r="P24" s="1010"/>
    </row>
    <row r="25" spans="1:17">
      <c r="A25" s="1004"/>
      <c r="B25" s="1016"/>
      <c r="O25" s="1015"/>
      <c r="P25" s="1010"/>
    </row>
    <row r="26" spans="1:17">
      <c r="A26" s="1004"/>
      <c r="B26" s="1016"/>
      <c r="O26" s="1015"/>
      <c r="P26" s="1010"/>
    </row>
    <row r="27" spans="1:17">
      <c r="A27" s="1004"/>
      <c r="B27" s="1016"/>
      <c r="O27" s="1015"/>
      <c r="P27" s="1010"/>
    </row>
    <row r="28" spans="1:17">
      <c r="A28" s="1004"/>
      <c r="B28" s="1016"/>
      <c r="O28" s="1015"/>
      <c r="P28" s="1010"/>
    </row>
    <row r="29" spans="1:17">
      <c r="A29" s="1004"/>
      <c r="B29" s="1016"/>
      <c r="O29" s="1015"/>
      <c r="P29" s="1010"/>
    </row>
    <row r="30" spans="1:17" ht="16">
      <c r="A30" s="1004"/>
      <c r="B30" s="1026" t="s">
        <v>4207</v>
      </c>
      <c r="C30" s="1027"/>
      <c r="D30" s="1027"/>
      <c r="E30" s="1027"/>
      <c r="F30" s="1027"/>
      <c r="G30" s="1027"/>
      <c r="H30" s="1027"/>
      <c r="I30" s="1027"/>
      <c r="J30" s="1027"/>
      <c r="K30" s="1027"/>
      <c r="L30" s="1027"/>
      <c r="M30" s="1027"/>
      <c r="N30" s="1027"/>
      <c r="O30" s="1028"/>
      <c r="P30" s="1010"/>
      <c r="Q30" s="1029" t="str">
        <f ca="1">"THAØNH PHOÁ HOÀ CHÍ MINH - "&amp;"THAÙNG "&amp;TEXT(MONTH(NOW()),"00")&amp;" NAÊM " &amp;TEXT(YEAR(NOW()),"0000")</f>
        <v>THAØNH PHOÁ HOÀ CHÍ MINH - THAÙNG 10 NAÊM 2025</v>
      </c>
    </row>
    <row r="31" spans="1:17" ht="6.75" customHeight="1" thickBot="1">
      <c r="A31" s="1030"/>
      <c r="B31" s="1031"/>
      <c r="C31" s="1031"/>
      <c r="D31" s="1031"/>
      <c r="E31" s="1031"/>
      <c r="F31" s="1031"/>
      <c r="G31" s="1031"/>
      <c r="H31" s="1031"/>
      <c r="I31" s="1031"/>
      <c r="J31" s="1031"/>
      <c r="K31" s="1031"/>
      <c r="L31" s="1031"/>
      <c r="M31" s="1031"/>
      <c r="N31" s="1031"/>
      <c r="O31" s="1031"/>
      <c r="P31" s="1032"/>
    </row>
    <row r="36" spans="7:13" ht="18">
      <c r="G36" s="1033"/>
      <c r="H36" s="1034"/>
      <c r="I36" s="1035"/>
      <c r="J36" s="1035"/>
      <c r="K36" s="1035"/>
      <c r="L36" s="1035"/>
      <c r="M36" s="1035"/>
    </row>
    <row r="37" spans="7:13" ht="18">
      <c r="G37" s="1035"/>
      <c r="H37" s="1033"/>
      <c r="I37" s="1035"/>
      <c r="J37" s="1035"/>
      <c r="K37" s="1035"/>
      <c r="L37" s="1035"/>
      <c r="M37" s="1033"/>
    </row>
  </sheetData>
  <printOptions horizontalCentered="1" verticalCentered="1"/>
  <pageMargins left="1.1499999999999999" right="0.39" top="0.41" bottom="0.18" header="0.17" footer="0.16"/>
  <pageSetup paperSize="8" orientation="landscape"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DB384-9FA5-4B0B-A965-FF28C245D34E}">
  <sheetPr>
    <tabColor rgb="FFFFFF00"/>
  </sheetPr>
  <dimension ref="A1:O33"/>
  <sheetViews>
    <sheetView showZeros="0" view="pageBreakPreview" zoomScale="85" zoomScaleNormal="100" zoomScaleSheetLayoutView="85" workbookViewId="0">
      <selection activeCell="G15" sqref="G15"/>
    </sheetView>
  </sheetViews>
  <sheetFormatPr defaultColWidth="9.1796875" defaultRowHeight="14.5"/>
  <cols>
    <col min="1" max="1" width="7.453125" style="1003" customWidth="1"/>
    <col min="2" max="2" width="17.81640625" style="1003" customWidth="1"/>
    <col min="3" max="3" width="6" style="1003" customWidth="1"/>
    <col min="4" max="4" width="15.26953125" style="1003" customWidth="1"/>
    <col min="5" max="5" width="9.1796875" style="1003"/>
    <col min="6" max="6" width="6.7265625" style="1003" customWidth="1"/>
    <col min="7" max="7" width="14.1796875" style="1003" customWidth="1"/>
    <col min="8" max="8" width="5.7265625" style="1003" customWidth="1"/>
    <col min="9" max="9" width="9.1796875" style="1003"/>
    <col min="10" max="10" width="9" style="1003" customWidth="1"/>
    <col min="11" max="11" width="23" style="1003" customWidth="1"/>
    <col min="12" max="12" width="11.1796875" style="1003" customWidth="1"/>
    <col min="13" max="13" width="6.1796875" style="1003" customWidth="1"/>
    <col min="14" max="14" width="8.54296875" style="1003" customWidth="1"/>
    <col min="15" max="16" width="9.1796875" style="1003"/>
    <col min="17" max="17" width="12.81640625" style="1003" bestFit="1" customWidth="1"/>
    <col min="18" max="16384" width="9.1796875" style="1003"/>
  </cols>
  <sheetData>
    <row r="1" spans="1:15" ht="18">
      <c r="A1" s="1036"/>
      <c r="B1" s="1012"/>
      <c r="C1" s="1012"/>
      <c r="D1" s="1012" t="str">
        <f>'BIA-TT'!E2</f>
        <v>COÂNG TY TNHH THIEÁT KEÁ XAÂY DÖÏNG</v>
      </c>
      <c r="J1" s="1014" t="str">
        <f>'BIA-TT'!J2</f>
        <v>COÄNG HOØA XAÕ HOÄI CHUÛ NGHÓA VIEÄT NAM</v>
      </c>
      <c r="K1" s="1014"/>
      <c r="L1" s="1014"/>
      <c r="M1" s="1014"/>
      <c r="N1" s="1037"/>
    </row>
    <row r="2" spans="1:15" ht="26">
      <c r="A2" s="1036"/>
      <c r="B2" s="1012"/>
      <c r="C2" s="1012"/>
      <c r="D2" s="1013" t="str">
        <f>'BIA-TT'!E3</f>
        <v>KHAÙNH NGUYEÃN</v>
      </c>
      <c r="J2" s="1014" t="str">
        <f>'BIA-TT'!J3</f>
        <v>ÑOÄC LAÄP - TÖÏ DO - HAÏNH PHUÙC</v>
      </c>
      <c r="K2" s="1014"/>
      <c r="L2" s="1014"/>
      <c r="M2" s="1014"/>
      <c r="N2" s="1037"/>
    </row>
    <row r="3" spans="1:15" ht="17">
      <c r="J3" s="1014" t="str">
        <f>'BIA-TT'!J4</f>
        <v>*******oOo*******</v>
      </c>
      <c r="K3" s="1037"/>
      <c r="L3" s="1037"/>
      <c r="M3" s="1037"/>
      <c r="N3" s="1037"/>
    </row>
    <row r="4" spans="1:15" ht="15.5">
      <c r="N4" s="1038" t="s">
        <v>4208</v>
      </c>
      <c r="O4" s="1038" t="str">
        <f ca="1">"Tp.Hoà Chí Minh, "&amp;"ngaøy "&amp;TEXT(DAY(NOW()),"00")&amp;" thaùng "&amp;TEXT(MONTH(NOW()),"00")&amp;" naêm "&amp;TEXT(YEAR(NOW()),"0000")</f>
        <v>Tp.Hoà Chí Minh, ngaøy 20 thaùng 10 naêm 2025</v>
      </c>
    </row>
    <row r="5" spans="1:15" ht="12.75" customHeight="1"/>
    <row r="6" spans="1:15" ht="57.5">
      <c r="A6" s="1039" t="str">
        <f>'BIA-TT'!B11</f>
        <v>BAÛNG DÖÏ TOAÙN CHI TIEÁT COÂNG TRÌNH</v>
      </c>
      <c r="B6" s="1019"/>
      <c r="C6" s="1019"/>
      <c r="D6" s="1019"/>
      <c r="E6" s="1019"/>
      <c r="F6" s="1019"/>
      <c r="G6" s="1019"/>
      <c r="H6" s="1019"/>
      <c r="I6" s="1019"/>
      <c r="J6" s="1019"/>
      <c r="K6" s="1019"/>
      <c r="L6" s="1019"/>
      <c r="M6" s="1019"/>
      <c r="N6" s="1019"/>
    </row>
    <row r="7" spans="1:15" ht="4.5" customHeight="1"/>
    <row r="8" spans="1:15" ht="24">
      <c r="A8" s="1040" t="str">
        <f>'BIA-TT'!B13</f>
        <v>COÂNG TRÌNH: CHUNG CÖ CAO TAÀNG KEÁT HÔÏP THÖÔNG MAÏI - DÒCH VUÏ</v>
      </c>
      <c r="B8" s="1021"/>
      <c r="C8" s="1022"/>
      <c r="D8" s="1022"/>
      <c r="E8" s="1022"/>
      <c r="F8" s="1022"/>
      <c r="G8" s="1022"/>
      <c r="H8" s="1022"/>
      <c r="I8" s="1022"/>
      <c r="J8" s="1022"/>
      <c r="K8" s="1022"/>
      <c r="L8" s="1022"/>
      <c r="M8" s="1022"/>
      <c r="N8" s="1022"/>
    </row>
    <row r="9" spans="1:15" ht="24">
      <c r="A9" s="1041" t="str">
        <f>'BIA-TT'!B14</f>
        <v>ÑÒA ÑIEÅM: LOÂ CHUNG CÖ D3 VAØ D4 KHU DAÂN CÖ PHUÙ LÔÏI - PHÖÔØNG 07 - QUAÄN 08 - TP.HOÀ CHÍ MINH</v>
      </c>
      <c r="B9" s="1021"/>
      <c r="C9" s="1022"/>
      <c r="D9" s="1022"/>
      <c r="E9" s="1022"/>
      <c r="F9" s="1022"/>
      <c r="G9" s="1022"/>
      <c r="H9" s="1022"/>
      <c r="I9" s="1022"/>
      <c r="J9" s="1022"/>
      <c r="K9" s="1022"/>
      <c r="L9" s="1022"/>
      <c r="M9" s="1022"/>
      <c r="N9" s="1022"/>
    </row>
    <row r="10" spans="1:15" ht="24" hidden="1">
      <c r="A10" s="1042">
        <f>'BIA-TT'!B15</f>
        <v>0</v>
      </c>
      <c r="B10" s="1021"/>
      <c r="C10" s="1022"/>
      <c r="D10" s="1022"/>
      <c r="E10" s="1022"/>
      <c r="F10" s="1022"/>
      <c r="G10" s="1022"/>
      <c r="H10" s="1022"/>
      <c r="I10" s="1022"/>
      <c r="J10" s="1022"/>
      <c r="K10" s="1022"/>
      <c r="L10" s="1022"/>
      <c r="M10" s="1022"/>
      <c r="N10" s="1022"/>
    </row>
    <row r="11" spans="1:15" ht="7.5" customHeight="1" thickBot="1">
      <c r="A11" s="1043"/>
      <c r="B11" s="1037"/>
      <c r="C11" s="1037"/>
      <c r="D11" s="1037"/>
      <c r="E11" s="1037"/>
      <c r="F11" s="1037"/>
      <c r="G11" s="1037"/>
      <c r="H11" s="1037"/>
      <c r="I11" s="1037"/>
      <c r="J11" s="1037"/>
      <c r="K11" s="1037"/>
    </row>
    <row r="12" spans="1:15" ht="23" thickBot="1">
      <c r="D12" s="1044"/>
      <c r="E12" s="1045"/>
      <c r="F12" s="1046" t="s">
        <v>4224</v>
      </c>
      <c r="G12" s="1047">
        <f ca="1">THKP!H15</f>
        <v>2151885295000</v>
      </c>
      <c r="H12" s="1048"/>
      <c r="I12" s="1049"/>
      <c r="J12" s="1050" t="s">
        <v>4222</v>
      </c>
    </row>
    <row r="13" spans="1:15" ht="21" customHeight="1">
      <c r="A13" s="1072" t="str">
        <f ca="1">"Bằng chữ: "&amp;KY!D9</f>
        <v>Bằng chữ: (Hai ngàn một trăm năm mươi mốt tỷ, tám trăm tám mươi lăm triệu, hai trăm chín mươi lăm ngàn đồng)</v>
      </c>
      <c r="B13" s="1021"/>
      <c r="C13" s="1022"/>
      <c r="D13" s="1022"/>
      <c r="E13" s="1022"/>
      <c r="F13" s="1022"/>
      <c r="G13" s="1022"/>
      <c r="H13" s="1022"/>
      <c r="I13" s="1022"/>
      <c r="J13" s="1022"/>
      <c r="K13" s="1022"/>
      <c r="L13" s="1022"/>
      <c r="M13" s="1022"/>
      <c r="N13" s="1022"/>
    </row>
    <row r="14" spans="1:15" ht="17.25" customHeight="1">
      <c r="A14" s="1051"/>
      <c r="B14" s="1052"/>
      <c r="C14" s="1052"/>
      <c r="D14" s="1052"/>
      <c r="E14" s="1053" t="s">
        <v>4209</v>
      </c>
      <c r="F14" s="1052" t="s">
        <v>4210</v>
      </c>
      <c r="G14" s="1052"/>
      <c r="H14" s="1052"/>
      <c r="I14" s="1051"/>
      <c r="J14" s="1051"/>
      <c r="K14" s="1051"/>
    </row>
    <row r="15" spans="1:15" s="1060" customFormat="1" ht="17.25" customHeight="1">
      <c r="A15" s="1054"/>
      <c r="B15" s="1055"/>
      <c r="C15" s="1054"/>
      <c r="D15" s="1055"/>
      <c r="E15" s="1055"/>
      <c r="F15" s="1056" t="s">
        <v>4211</v>
      </c>
      <c r="G15" s="1057">
        <f>THKP!H8</f>
        <v>1600110161897.3733</v>
      </c>
      <c r="H15" s="1058"/>
      <c r="I15" s="1058"/>
      <c r="J15" s="1059" t="s">
        <v>4222</v>
      </c>
      <c r="K15" s="1055"/>
      <c r="O15" s="1061"/>
    </row>
    <row r="16" spans="1:15" s="1060" customFormat="1" ht="17.25" customHeight="1">
      <c r="A16" s="1054"/>
      <c r="B16" s="1055"/>
      <c r="C16" s="1054"/>
      <c r="D16" s="1055"/>
      <c r="E16" s="1055"/>
      <c r="F16" s="1056" t="s">
        <v>4212</v>
      </c>
      <c r="G16" s="1057">
        <f>THKP!H9</f>
        <v>194316219977.30002</v>
      </c>
      <c r="H16" s="1058"/>
      <c r="I16" s="1058"/>
      <c r="J16" s="1059" t="s">
        <v>4222</v>
      </c>
      <c r="K16" s="1055"/>
      <c r="O16" s="1061"/>
    </row>
    <row r="17" spans="1:15" s="1060" customFormat="1" ht="17.25" hidden="1" customHeight="1">
      <c r="A17" s="1054"/>
      <c r="B17" s="1055"/>
      <c r="C17" s="1054"/>
      <c r="D17" s="1055"/>
      <c r="E17" s="1055"/>
      <c r="F17" s="1056" t="s">
        <v>4213</v>
      </c>
      <c r="G17" s="1057">
        <f>THKP!H10</f>
        <v>16492409746.13904</v>
      </c>
      <c r="H17" s="1058"/>
      <c r="I17" s="1058"/>
      <c r="J17" s="1059" t="s">
        <v>4222</v>
      </c>
      <c r="K17" s="1055"/>
      <c r="O17" s="1061"/>
    </row>
    <row r="18" spans="1:15" s="1060" customFormat="1" ht="17.25" customHeight="1">
      <c r="A18" s="1055"/>
      <c r="B18" s="1055"/>
      <c r="C18" s="1055"/>
      <c r="D18" s="1055"/>
      <c r="E18" s="1055"/>
      <c r="F18" s="1056" t="s">
        <v>4214</v>
      </c>
      <c r="G18" s="1057">
        <f>THKP!H10</f>
        <v>16492409746.13904</v>
      </c>
      <c r="H18" s="1058"/>
      <c r="I18" s="1058"/>
      <c r="J18" s="1059" t="s">
        <v>4222</v>
      </c>
      <c r="K18" s="1055"/>
      <c r="O18" s="1061"/>
    </row>
    <row r="19" spans="1:15" s="1060" customFormat="1" ht="17.25" customHeight="1">
      <c r="A19" s="1055"/>
      <c r="B19" s="1055"/>
      <c r="C19" s="1055"/>
      <c r="D19" s="1055"/>
      <c r="E19" s="1055"/>
      <c r="F19" s="1056" t="s">
        <v>4215</v>
      </c>
      <c r="G19" s="1057">
        <f>THKP!H11</f>
        <v>50131814331.713493</v>
      </c>
      <c r="H19" s="1058"/>
      <c r="I19" s="1058"/>
      <c r="J19" s="1059" t="s">
        <v>4222</v>
      </c>
      <c r="K19" s="1055"/>
      <c r="O19" s="1061"/>
    </row>
    <row r="20" spans="1:15" s="1060" customFormat="1" ht="17.25" customHeight="1">
      <c r="A20" s="1055"/>
      <c r="B20" s="1055"/>
      <c r="C20" s="1055"/>
      <c r="D20" s="1055"/>
      <c r="E20" s="1055"/>
      <c r="F20" s="1056" t="s">
        <v>4216</v>
      </c>
      <c r="G20" s="1057">
        <f ca="1">THKP!H12</f>
        <v>98597430554.075317</v>
      </c>
      <c r="H20" s="1058"/>
      <c r="I20" s="1058"/>
      <c r="J20" s="1059" t="s">
        <v>4222</v>
      </c>
      <c r="K20" s="1055"/>
      <c r="O20" s="1061"/>
    </row>
    <row r="21" spans="1:15" s="1060" customFormat="1" ht="17.25" customHeight="1">
      <c r="A21" s="1055"/>
      <c r="B21" s="1055"/>
      <c r="C21" s="1055"/>
      <c r="D21" s="1059"/>
      <c r="E21" s="1055"/>
      <c r="F21" s="1056" t="s">
        <v>4217</v>
      </c>
      <c r="G21" s="1057">
        <f ca="1">THKP!H13</f>
        <v>204873060497.03122</v>
      </c>
      <c r="H21" s="1058"/>
      <c r="I21" s="1058"/>
      <c r="J21" s="1059" t="s">
        <v>4222</v>
      </c>
      <c r="K21" s="1055"/>
      <c r="O21" s="1061"/>
    </row>
    <row r="22" spans="1:15" s="1060" customFormat="1" ht="17.25" customHeight="1">
      <c r="A22" s="1055"/>
      <c r="B22" s="1055"/>
      <c r="C22" s="1055"/>
      <c r="D22" s="1059"/>
      <c r="E22" s="1055"/>
      <c r="F22" s="1056" t="s">
        <v>4223</v>
      </c>
      <c r="G22" s="1057">
        <f ca="1">THKP!H14</f>
        <v>2151885295012.9966</v>
      </c>
      <c r="H22" s="1058"/>
      <c r="I22" s="1058"/>
      <c r="J22" s="1059" t="s">
        <v>4222</v>
      </c>
      <c r="K22" s="1055"/>
      <c r="O22" s="1061"/>
    </row>
    <row r="23" spans="1:15" s="1060" customFormat="1" ht="3" customHeight="1">
      <c r="A23" s="1055"/>
      <c r="B23" s="1055"/>
      <c r="C23" s="1055"/>
      <c r="D23" s="1059"/>
      <c r="E23" s="1055"/>
      <c r="F23" s="1056"/>
      <c r="G23" s="1057"/>
      <c r="H23" s="1058"/>
      <c r="I23" s="1058"/>
      <c r="J23" s="1059"/>
      <c r="K23" s="1055"/>
    </row>
    <row r="24" spans="1:15" s="1060" customFormat="1" ht="2.25" customHeight="1">
      <c r="A24" s="1055"/>
      <c r="B24" s="1055"/>
      <c r="C24" s="1055"/>
      <c r="D24" s="1059"/>
      <c r="E24" s="1055"/>
      <c r="F24" s="1056"/>
      <c r="G24" s="1057"/>
      <c r="H24" s="1058"/>
      <c r="I24" s="1058"/>
      <c r="J24" s="1059"/>
      <c r="K24" s="1055"/>
    </row>
    <row r="25" spans="1:15" ht="18">
      <c r="A25" s="1062"/>
      <c r="B25" s="1012"/>
      <c r="C25" s="1012" t="s">
        <v>4218</v>
      </c>
      <c r="D25" s="1012"/>
      <c r="E25" s="1012"/>
      <c r="F25" s="1012"/>
      <c r="G25" s="1063"/>
      <c r="H25" s="1063"/>
      <c r="I25" s="1012"/>
      <c r="J25" s="1012" t="s">
        <v>4219</v>
      </c>
      <c r="K25" s="1064"/>
      <c r="L25" s="1063"/>
      <c r="M25" s="1063"/>
      <c r="N25" s="1012"/>
    </row>
    <row r="26" spans="1:15" ht="19">
      <c r="A26" s="1063"/>
      <c r="B26" s="1063"/>
      <c r="C26" s="1063"/>
      <c r="D26" s="1063"/>
      <c r="E26" s="1065"/>
      <c r="F26" s="1063"/>
      <c r="G26" s="1066"/>
      <c r="H26" s="1063"/>
      <c r="I26" s="1064"/>
      <c r="J26" s="1064" t="str">
        <f>D1</f>
        <v>COÂNG TY TNHH THIEÁT KEÁ XAÂY DÖÏNG</v>
      </c>
      <c r="K26" s="1064"/>
      <c r="L26" s="1064"/>
      <c r="M26" s="1067"/>
      <c r="N26" s="1064"/>
    </row>
    <row r="27" spans="1:15" ht="21.75" customHeight="1">
      <c r="E27" s="1013"/>
      <c r="I27" s="1068"/>
      <c r="J27" s="1068" t="str">
        <f>D2</f>
        <v>KHAÙNH NGUYEÃN</v>
      </c>
      <c r="K27" s="1068"/>
      <c r="L27" s="1067"/>
      <c r="M27" s="1067"/>
      <c r="N27" s="1068"/>
    </row>
    <row r="28" spans="1:15" ht="26">
      <c r="E28" s="1013"/>
      <c r="J28" s="1068"/>
      <c r="K28" s="1068"/>
      <c r="L28" s="1064" t="s">
        <v>4220</v>
      </c>
      <c r="M28" s="1067"/>
      <c r="N28" s="1068"/>
    </row>
    <row r="29" spans="1:15" ht="16">
      <c r="L29" s="1069"/>
      <c r="M29" s="1067"/>
      <c r="N29" s="1069"/>
    </row>
    <row r="30" spans="1:15" ht="16">
      <c r="L30" s="1069"/>
      <c r="M30" s="1067"/>
      <c r="N30" s="1064"/>
    </row>
    <row r="31" spans="1:15" ht="16">
      <c r="M31" s="1067"/>
      <c r="N31" s="1064"/>
    </row>
    <row r="32" spans="1:15" ht="17.25" customHeight="1">
      <c r="L32" s="1064" t="s">
        <v>4221</v>
      </c>
      <c r="M32" s="1067"/>
      <c r="N32" s="1064"/>
    </row>
    <row r="33" spans="12:14" ht="17">
      <c r="L33" s="1070"/>
      <c r="M33" s="1067"/>
      <c r="N33" s="1069"/>
    </row>
  </sheetData>
  <printOptions horizontalCentered="1" verticalCentered="1"/>
  <pageMargins left="1.1499999999999999" right="0.39" top="0.41" bottom="0.18" header="0.17" footer="0.16"/>
  <pageSetup paperSize="8" orientation="landscape"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BB8FC-57A3-4461-97E8-2F6A8DEDF1C0}">
  <sheetPr codeName="Sheet5">
    <tabColor rgb="FFFFFF00"/>
  </sheetPr>
  <dimension ref="A1:D28"/>
  <sheetViews>
    <sheetView showGridLines="0" view="pageBreakPreview" topLeftCell="B1" zoomScaleNormal="100" zoomScaleSheetLayoutView="100" workbookViewId="0">
      <selection activeCell="Q1" sqref="Q1"/>
    </sheetView>
  </sheetViews>
  <sheetFormatPr defaultColWidth="9.1796875" defaultRowHeight="12.5"/>
  <cols>
    <col min="1" max="1" width="4" style="708" hidden="1" customWidth="1"/>
    <col min="2" max="2" width="4" style="708" customWidth="1"/>
    <col min="3" max="3" width="2.1796875" style="706" customWidth="1"/>
    <col min="4" max="4" width="120.81640625" style="706" customWidth="1"/>
    <col min="5" max="16384" width="9.1796875" style="706"/>
  </cols>
  <sheetData>
    <row r="1" spans="1:4" ht="28.5" customHeight="1">
      <c r="A1" s="1092" t="s">
        <v>404</v>
      </c>
      <c r="B1" s="1092"/>
      <c r="C1" s="1092"/>
      <c r="D1" s="1092"/>
    </row>
    <row r="2" spans="1:4" ht="26.25" customHeight="1">
      <c r="A2" s="1093" t="s">
        <v>405</v>
      </c>
      <c r="B2" s="1093"/>
      <c r="C2" s="1093"/>
      <c r="D2" s="1093"/>
    </row>
    <row r="3" spans="1:4" ht="18" customHeight="1">
      <c r="A3" s="707">
        <v>1</v>
      </c>
      <c r="B3" s="272">
        <f>IF(A3="","",SUBTOTAL(103,A3:A$3))</f>
        <v>1</v>
      </c>
      <c r="C3" s="273" t="s">
        <v>406</v>
      </c>
      <c r="D3" s="274" t="s">
        <v>4186</v>
      </c>
    </row>
    <row r="4" spans="1:4" ht="18" customHeight="1">
      <c r="A4" s="707">
        <v>2</v>
      </c>
      <c r="B4" s="272">
        <f>IF(A4="","",SUBTOTAL(103,A$3:A4))</f>
        <v>2</v>
      </c>
      <c r="C4" s="273" t="s">
        <v>406</v>
      </c>
      <c r="D4" s="274" t="s">
        <v>407</v>
      </c>
    </row>
    <row r="5" spans="1:4" ht="28">
      <c r="A5" s="707">
        <v>3</v>
      </c>
      <c r="B5" s="272">
        <f>IF(A5="","",SUBTOTAL(103,A$3:A5))</f>
        <v>3</v>
      </c>
      <c r="C5" s="273" t="s">
        <v>406</v>
      </c>
      <c r="D5" s="274" t="s">
        <v>802</v>
      </c>
    </row>
    <row r="6" spans="1:4" ht="18" customHeight="1">
      <c r="A6" s="707">
        <v>4</v>
      </c>
      <c r="B6" s="272">
        <f>IF(A6="","",SUBTOTAL(103,A$3:A6))</f>
        <v>4</v>
      </c>
      <c r="C6" s="273" t="s">
        <v>406</v>
      </c>
      <c r="D6" s="274" t="s">
        <v>408</v>
      </c>
    </row>
    <row r="7" spans="1:4" ht="18" customHeight="1">
      <c r="A7" s="707">
        <v>5</v>
      </c>
      <c r="B7" s="272">
        <f>IF(A7="","",SUBTOTAL(103,A$3:A7))</f>
        <v>5</v>
      </c>
      <c r="C7" s="273" t="s">
        <v>406</v>
      </c>
      <c r="D7" s="274" t="s">
        <v>798</v>
      </c>
    </row>
    <row r="8" spans="1:4" ht="28">
      <c r="A8" s="707">
        <v>6</v>
      </c>
      <c r="B8" s="272">
        <f>IF(A8="","",SUBTOTAL(103,A$3:A8))</f>
        <v>6</v>
      </c>
      <c r="C8" s="273" t="s">
        <v>406</v>
      </c>
      <c r="D8" s="274" t="s">
        <v>799</v>
      </c>
    </row>
    <row r="9" spans="1:4" ht="18" customHeight="1">
      <c r="A9" s="707">
        <v>7</v>
      </c>
      <c r="B9" s="272">
        <f>IF(A9="","",SUBTOTAL(103,A$3:A9))</f>
        <v>7</v>
      </c>
      <c r="C9" s="273" t="s">
        <v>406</v>
      </c>
      <c r="D9" s="274" t="s">
        <v>796</v>
      </c>
    </row>
    <row r="10" spans="1:4" ht="18" customHeight="1">
      <c r="A10" s="707">
        <v>8</v>
      </c>
      <c r="B10" s="272">
        <f>IF(A10="","",SUBTOTAL(103,A$3:A10))</f>
        <v>8</v>
      </c>
      <c r="C10" s="273" t="s">
        <v>406</v>
      </c>
      <c r="D10" s="274" t="s">
        <v>797</v>
      </c>
    </row>
    <row r="11" spans="1:4" ht="18" customHeight="1">
      <c r="A11" s="707">
        <v>9</v>
      </c>
      <c r="B11" s="272">
        <f>IF(A11="","",SUBTOTAL(103,A$3:A11))</f>
        <v>9</v>
      </c>
      <c r="C11" s="273" t="s">
        <v>406</v>
      </c>
      <c r="D11" s="274" t="s">
        <v>409</v>
      </c>
    </row>
    <row r="12" spans="1:4" ht="28">
      <c r="A12" s="707">
        <v>10</v>
      </c>
      <c r="B12" s="272">
        <f>IF(A12="","",SUBTOTAL(103,A$3:A12))</f>
        <v>10</v>
      </c>
      <c r="C12" s="273" t="s">
        <v>406</v>
      </c>
      <c r="D12" s="274" t="s">
        <v>800</v>
      </c>
    </row>
    <row r="13" spans="1:4" ht="28">
      <c r="A13" s="707">
        <v>11</v>
      </c>
      <c r="B13" s="272">
        <f>IF(A13="","",SUBTOTAL(103,A$3:A13))</f>
        <v>11</v>
      </c>
      <c r="C13" s="273" t="s">
        <v>406</v>
      </c>
      <c r="D13" s="274" t="s">
        <v>801</v>
      </c>
    </row>
    <row r="14" spans="1:4" s="717" customFormat="1" ht="28" hidden="1">
      <c r="A14" s="713">
        <v>12</v>
      </c>
      <c r="B14" s="714">
        <f>IF(A14="","",SUBTOTAL(103,A$3:A14))</f>
        <v>11</v>
      </c>
      <c r="C14" s="715" t="s">
        <v>406</v>
      </c>
      <c r="D14" s="716" t="s">
        <v>3938</v>
      </c>
    </row>
    <row r="15" spans="1:4" ht="28">
      <c r="A15" s="707">
        <v>13</v>
      </c>
      <c r="B15" s="272">
        <f>IF(A15="","",SUBTOTAL(103,A$3:A15))</f>
        <v>12</v>
      </c>
      <c r="C15" s="273" t="s">
        <v>406</v>
      </c>
      <c r="D15" s="274" t="s">
        <v>4122</v>
      </c>
    </row>
    <row r="16" spans="1:4" ht="31.5" customHeight="1">
      <c r="A16" s="707">
        <v>14</v>
      </c>
      <c r="B16" s="272">
        <f>IF(A16="","",SUBTOTAL(103,A$3:A16))</f>
        <v>13</v>
      </c>
      <c r="C16" s="273" t="s">
        <v>406</v>
      </c>
      <c r="D16" s="274" t="s">
        <v>803</v>
      </c>
    </row>
    <row r="17" spans="1:4" ht="18" customHeight="1">
      <c r="A17" s="707">
        <v>15</v>
      </c>
      <c r="B17" s="272">
        <f>IF(A17="","",SUBTOTAL(103,A$3:A17))</f>
        <v>14</v>
      </c>
      <c r="C17" s="273" t="s">
        <v>406</v>
      </c>
      <c r="D17" s="273" t="s">
        <v>410</v>
      </c>
    </row>
    <row r="18" spans="1:4" ht="28">
      <c r="A18" s="707">
        <v>16</v>
      </c>
      <c r="B18" s="272">
        <f>IF(A18="","",SUBTOTAL(103,A$3:A18))</f>
        <v>15</v>
      </c>
      <c r="C18" s="273" t="s">
        <v>406</v>
      </c>
      <c r="D18" s="273" t="s">
        <v>3964</v>
      </c>
    </row>
    <row r="19" spans="1:4" ht="18" customHeight="1">
      <c r="A19" s="707">
        <v>17</v>
      </c>
      <c r="B19" s="272">
        <f>IF(A19="","",SUBTOTAL(103,A$3:A19))</f>
        <v>16</v>
      </c>
      <c r="C19" s="273" t="s">
        <v>406</v>
      </c>
      <c r="D19" s="273" t="s">
        <v>411</v>
      </c>
    </row>
    <row r="20" spans="1:4" ht="18" customHeight="1">
      <c r="A20" s="707">
        <v>18</v>
      </c>
      <c r="B20" s="272">
        <f>IF(A20="","",SUBTOTAL(103,A$3:A20))</f>
        <v>17</v>
      </c>
      <c r="C20" s="273" t="s">
        <v>406</v>
      </c>
      <c r="D20" s="273" t="s">
        <v>3934</v>
      </c>
    </row>
    <row r="21" spans="1:4" ht="30" customHeight="1">
      <c r="A21" s="707">
        <v>19</v>
      </c>
      <c r="B21" s="272">
        <f>IF(A21="","",SUBTOTAL(103,A$3:A21))</f>
        <v>18</v>
      </c>
      <c r="C21" s="273" t="s">
        <v>406</v>
      </c>
      <c r="D21" s="273" t="s">
        <v>3935</v>
      </c>
    </row>
    <row r="22" spans="1:4" ht="28">
      <c r="A22" s="707">
        <v>20</v>
      </c>
      <c r="B22" s="272">
        <f>IF(A22="","",SUBTOTAL(103,A$3:A22))</f>
        <v>19</v>
      </c>
      <c r="C22" s="275" t="s">
        <v>406</v>
      </c>
      <c r="D22" s="275" t="s">
        <v>412</v>
      </c>
    </row>
    <row r="23" spans="1:4" ht="28">
      <c r="A23" s="707">
        <v>21</v>
      </c>
      <c r="B23" s="272">
        <f>IF(A23="","",SUBTOTAL(103,A$3:A23))</f>
        <v>20</v>
      </c>
      <c r="C23" s="275" t="s">
        <v>406</v>
      </c>
      <c r="D23" s="275" t="s">
        <v>426</v>
      </c>
    </row>
    <row r="24" spans="1:4" ht="28">
      <c r="A24" s="707">
        <v>22</v>
      </c>
      <c r="B24" s="272">
        <f>IF(A24="","",SUBTOTAL(103,A$3:A24))</f>
        <v>21</v>
      </c>
      <c r="C24" s="275" t="s">
        <v>406</v>
      </c>
      <c r="D24" s="275" t="s">
        <v>3933</v>
      </c>
    </row>
    <row r="25" spans="1:4" ht="28">
      <c r="A25" s="707">
        <v>23</v>
      </c>
      <c r="B25" s="272">
        <f>IF(A25="","",SUBTOTAL(103,A$3:A25))</f>
        <v>22</v>
      </c>
      <c r="C25" s="275" t="s">
        <v>406</v>
      </c>
      <c r="D25" s="275" t="s">
        <v>3965</v>
      </c>
    </row>
    <row r="26" spans="1:4" ht="28">
      <c r="A26" s="707">
        <v>24</v>
      </c>
      <c r="B26" s="272">
        <f>IF(A26="","",SUBTOTAL(103,A$3:A26))</f>
        <v>23</v>
      </c>
      <c r="C26" s="275" t="s">
        <v>406</v>
      </c>
      <c r="D26" s="275" t="s">
        <v>425</v>
      </c>
    </row>
    <row r="27" spans="1:4" ht="18" customHeight="1">
      <c r="A27" s="707">
        <v>25</v>
      </c>
      <c r="B27" s="272">
        <f>IF(A27="","",SUBTOTAL(103,A$3:A27))</f>
        <v>24</v>
      </c>
      <c r="C27" s="275" t="s">
        <v>406</v>
      </c>
      <c r="D27" s="273" t="s">
        <v>424</v>
      </c>
    </row>
    <row r="28" spans="1:4" ht="18" hidden="1" customHeight="1">
      <c r="A28" s="707">
        <v>26</v>
      </c>
      <c r="B28" s="272">
        <f>IF(A28="","",SUBTOTAL(103,A$3:A28))</f>
        <v>24</v>
      </c>
      <c r="C28" s="273" t="s">
        <v>406</v>
      </c>
      <c r="D28" s="350" t="s">
        <v>423</v>
      </c>
    </row>
  </sheetData>
  <mergeCells count="2">
    <mergeCell ref="A1:D1"/>
    <mergeCell ref="A2:D2"/>
  </mergeCells>
  <printOptions horizontalCentered="1" verticalCentered="1"/>
  <pageMargins left="1.1499999999999999" right="0.39" top="0.41" bottom="0.18" header="0.17" footer="0.16"/>
  <pageSetup paperSize="8"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85E5F-E25F-4F9B-9346-F3692003A0AB}">
  <sheetPr codeName="Sheet1" filterMode="1">
    <tabColor rgb="FFC00000"/>
  </sheetPr>
  <dimension ref="A1:L18"/>
  <sheetViews>
    <sheetView showGridLines="0" view="pageBreakPreview" topLeftCell="B1" zoomScaleNormal="100" zoomScaleSheetLayoutView="100" workbookViewId="0">
      <selection activeCell="H9" sqref="H9"/>
    </sheetView>
  </sheetViews>
  <sheetFormatPr defaultColWidth="11.453125" defaultRowHeight="13"/>
  <cols>
    <col min="1" max="1" width="6.1796875" style="134" hidden="1" customWidth="1"/>
    <col min="2" max="2" width="6.1796875" style="134" customWidth="1"/>
    <col min="3" max="3" width="16.453125" style="134" customWidth="1"/>
    <col min="4" max="4" width="1.26953125" style="134" customWidth="1"/>
    <col min="5" max="5" width="28.1796875" style="134" customWidth="1"/>
    <col min="6" max="6" width="11.7265625" style="134" customWidth="1"/>
    <col min="7" max="7" width="25.81640625" style="601" customWidth="1"/>
    <col min="8" max="8" width="24.54296875" style="601" customWidth="1"/>
    <col min="9" max="9" width="16.453125" style="134" customWidth="1"/>
    <col min="10" max="10" width="16.7265625" style="134" customWidth="1"/>
    <col min="11" max="11" width="16" style="134" customWidth="1"/>
    <col min="12" max="12" width="0" style="134" hidden="1" customWidth="1"/>
    <col min="13" max="16384" width="11.453125" style="134"/>
  </cols>
  <sheetData>
    <row r="1" spans="1:12" ht="24.75" customHeight="1">
      <c r="A1" s="242"/>
      <c r="B1" s="242"/>
      <c r="C1" s="242" t="s">
        <v>415</v>
      </c>
      <c r="D1" s="242"/>
      <c r="E1" s="242"/>
      <c r="F1" s="242"/>
      <c r="G1" s="596"/>
      <c r="H1" s="596"/>
      <c r="I1" s="242"/>
      <c r="L1" s="134" t="s">
        <v>3906</v>
      </c>
    </row>
    <row r="2" spans="1:12" s="135" customFormat="1" ht="19.5" customHeight="1">
      <c r="C2" s="136" t="s">
        <v>393</v>
      </c>
      <c r="D2" s="135" t="s">
        <v>16</v>
      </c>
      <c r="E2" s="135" t="str">
        <f>KY!D2</f>
        <v>CHUNG CƯ CAO TẦNG KẾT HỢP THƯƠNG MẠI - DỊCH VỤ</v>
      </c>
      <c r="G2" s="597"/>
      <c r="H2" s="597"/>
    </row>
    <row r="3" spans="1:12" s="135" customFormat="1" ht="19.5" hidden="1" customHeight="1">
      <c r="C3" s="136" t="s">
        <v>394</v>
      </c>
      <c r="D3" s="135" t="s">
        <v>16</v>
      </c>
      <c r="E3" s="135" t="str">
        <f>KY!D3</f>
        <v>DEFDEFDEFDEFDEFDEFDEFDEFDEFDEF</v>
      </c>
      <c r="G3" s="597"/>
      <c r="H3" s="597"/>
    </row>
    <row r="4" spans="1:12" s="135" customFormat="1" ht="19.5" customHeight="1">
      <c r="A4" s="137"/>
      <c r="B4" s="137"/>
      <c r="C4" s="136" t="s">
        <v>26</v>
      </c>
      <c r="D4" s="135" t="s">
        <v>16</v>
      </c>
      <c r="E4" s="135" t="str">
        <f>KY!D4</f>
        <v>LÔ CHUNG CƯ D3 VÀ D4 KHU DÂN CƯ PHÚ LỢI - PHƯỜNG 07 - QUẬN 08 - TP.HỒ CHÍ MINH</v>
      </c>
      <c r="G4" s="597"/>
      <c r="H4" s="597"/>
    </row>
    <row r="5" spans="1:12" ht="13.5" customHeight="1">
      <c r="A5" s="138"/>
      <c r="B5" s="138"/>
      <c r="C5" s="138"/>
      <c r="D5" s="138"/>
      <c r="E5" s="138"/>
      <c r="F5" s="138"/>
      <c r="G5" s="598"/>
      <c r="H5" s="599" t="s">
        <v>15</v>
      </c>
    </row>
    <row r="6" spans="1:12" s="139" customFormat="1" ht="22" customHeight="1">
      <c r="A6" s="589" t="s">
        <v>0</v>
      </c>
      <c r="B6" s="664" t="s">
        <v>0</v>
      </c>
      <c r="C6" s="1096" t="s">
        <v>3</v>
      </c>
      <c r="D6" s="1097"/>
      <c r="E6" s="1098"/>
      <c r="F6" s="664" t="s">
        <v>4</v>
      </c>
      <c r="G6" s="665" t="s">
        <v>5</v>
      </c>
      <c r="H6" s="665" t="s">
        <v>6</v>
      </c>
      <c r="I6" s="664" t="s">
        <v>33</v>
      </c>
    </row>
    <row r="7" spans="1:12" s="139" customFormat="1" ht="18" hidden="1" customHeight="1">
      <c r="A7" s="587">
        <v>1</v>
      </c>
      <c r="B7" s="140">
        <f>IF(A7="","",SUBTOTAL(103,A7:A$7))</f>
        <v>0</v>
      </c>
      <c r="C7" s="1102" t="s">
        <v>959</v>
      </c>
      <c r="D7" s="1102"/>
      <c r="E7" s="1102"/>
      <c r="F7" s="140" t="s">
        <v>960</v>
      </c>
      <c r="G7" s="331" t="str">
        <f>IF(H7="Ko xét","Ko xét",H7/1.1)</f>
        <v>Ko xét</v>
      </c>
      <c r="H7" s="331" t="str">
        <f>IF('CP.TV'!$M$8="Có",'CP.TV'!$I$8,"Ko xét")</f>
        <v>Ko xét</v>
      </c>
      <c r="I7" s="140" t="s">
        <v>28</v>
      </c>
    </row>
    <row r="8" spans="1:12" s="142" customFormat="1" ht="15.75" customHeight="1">
      <c r="A8" s="588">
        <v>2</v>
      </c>
      <c r="B8" s="143">
        <f>IF(A8="","",SUBTOTAL(103,A$7:A8))</f>
        <v>1</v>
      </c>
      <c r="C8" s="1099" t="s">
        <v>32</v>
      </c>
      <c r="D8" s="1099"/>
      <c r="E8" s="1099"/>
      <c r="F8" s="226" t="s">
        <v>12</v>
      </c>
      <c r="G8" s="226">
        <f>H8/1.1</f>
        <v>1454645601724.8848</v>
      </c>
      <c r="H8" s="227">
        <f>'CP.TV'!I9</f>
        <v>1600110161897.3733</v>
      </c>
      <c r="I8" s="143" t="s">
        <v>28</v>
      </c>
      <c r="J8" s="141"/>
    </row>
    <row r="9" spans="1:12" s="142" customFormat="1" ht="15.75" customHeight="1">
      <c r="A9" s="588">
        <v>3</v>
      </c>
      <c r="B9" s="143">
        <f>IF(A9="","",SUBTOTAL(103,A$7:A9))</f>
        <v>2</v>
      </c>
      <c r="C9" s="1099" t="s">
        <v>13</v>
      </c>
      <c r="D9" s="1099"/>
      <c r="E9" s="1099"/>
      <c r="F9" s="226" t="s">
        <v>14</v>
      </c>
      <c r="G9" s="226">
        <f>H9/1.1</f>
        <v>176651109070.27274</v>
      </c>
      <c r="H9" s="227">
        <f>'CP.TV'!I11</f>
        <v>194316219977.30002</v>
      </c>
      <c r="I9" s="143" t="s">
        <v>28</v>
      </c>
      <c r="J9" s="141"/>
    </row>
    <row r="10" spans="1:12" s="142" customFormat="1" ht="15.75" customHeight="1">
      <c r="A10" s="588">
        <v>4</v>
      </c>
      <c r="B10" s="143">
        <f>IF(A10="","",SUBTOTAL(103,A$7:A10))</f>
        <v>3</v>
      </c>
      <c r="C10" s="1099" t="s">
        <v>31</v>
      </c>
      <c r="D10" s="1099"/>
      <c r="E10" s="1099"/>
      <c r="F10" s="226" t="s">
        <v>484</v>
      </c>
      <c r="G10" s="226">
        <f>'CP.TV'!H13</f>
        <v>16492409746.13904</v>
      </c>
      <c r="H10" s="227">
        <f>'CP.TV'!I13</f>
        <v>16492409746.13904</v>
      </c>
      <c r="I10" s="143" t="s">
        <v>28</v>
      </c>
    </row>
    <row r="11" spans="1:12" s="139" customFormat="1" ht="15.75" customHeight="1">
      <c r="A11" s="588">
        <v>5</v>
      </c>
      <c r="B11" s="143">
        <f>IF(A11="","",SUBTOTAL(103,A$7:A11))</f>
        <v>4</v>
      </c>
      <c r="C11" s="1099" t="s">
        <v>30</v>
      </c>
      <c r="D11" s="1099"/>
      <c r="E11" s="1099"/>
      <c r="F11" s="226" t="s">
        <v>485</v>
      </c>
      <c r="G11" s="226">
        <f>'CP.TV'!H15</f>
        <v>45574376665.194084</v>
      </c>
      <c r="H11" s="227">
        <f>'CP.TV'!I15</f>
        <v>50131814331.713493</v>
      </c>
      <c r="I11" s="143" t="s">
        <v>28</v>
      </c>
      <c r="J11" s="144"/>
    </row>
    <row r="12" spans="1:12" s="139" customFormat="1" ht="15.75" customHeight="1">
      <c r="A12" s="588">
        <v>6</v>
      </c>
      <c r="B12" s="143">
        <f>IF(A12="","",SUBTOTAL(103,A$7:A12))</f>
        <v>5</v>
      </c>
      <c r="C12" s="1099" t="s">
        <v>20</v>
      </c>
      <c r="D12" s="1099"/>
      <c r="E12" s="1099"/>
      <c r="F12" s="226" t="s">
        <v>486</v>
      </c>
      <c r="G12" s="226">
        <f ca="1">'CP.TV'!H40</f>
        <v>92897979591.419418</v>
      </c>
      <c r="H12" s="227">
        <f ca="1">'CP.TV'!I40</f>
        <v>98597430554.075317</v>
      </c>
      <c r="I12" s="143" t="s">
        <v>28</v>
      </c>
      <c r="J12" s="144"/>
    </row>
    <row r="13" spans="1:12" s="142" customFormat="1" ht="15.75" customHeight="1">
      <c r="A13" s="590">
        <v>7</v>
      </c>
      <c r="B13" s="591">
        <f>IF(A13="","",SUBTOTAL(103,A$7:A13))</f>
        <v>6</v>
      </c>
      <c r="C13" s="1100" t="s">
        <v>29</v>
      </c>
      <c r="D13" s="1100"/>
      <c r="E13" s="1100"/>
      <c r="F13" s="592" t="s">
        <v>487</v>
      </c>
      <c r="G13" s="592">
        <f ca="1">'CP.TV'!H72</f>
        <v>186248236815.48291</v>
      </c>
      <c r="H13" s="593">
        <f ca="1">'CP.TV'!I72</f>
        <v>204873060497.03122</v>
      </c>
      <c r="I13" s="591" t="s">
        <v>28</v>
      </c>
      <c r="J13" s="145"/>
    </row>
    <row r="14" spans="1:12" s="139" customFormat="1" ht="16.5" customHeight="1">
      <c r="A14" s="361"/>
      <c r="B14" s="1094" t="s">
        <v>896</v>
      </c>
      <c r="C14" s="1095"/>
      <c r="D14" s="1095"/>
      <c r="E14" s="1095"/>
      <c r="F14" s="1101"/>
      <c r="G14" s="228">
        <f ca="1">SUM(G8:G13)</f>
        <v>1961016775341.9651</v>
      </c>
      <c r="H14" s="228">
        <f ca="1">SUM(H8:H13)</f>
        <v>2151885295012.9966</v>
      </c>
      <c r="I14" s="146"/>
    </row>
    <row r="15" spans="1:12" s="139" customFormat="1" ht="15.75" customHeight="1">
      <c r="A15" s="361"/>
      <c r="B15" s="1094" t="s">
        <v>27</v>
      </c>
      <c r="C15" s="1095"/>
      <c r="D15" s="1095"/>
      <c r="E15" s="1095"/>
      <c r="F15" s="1095"/>
      <c r="G15" s="229"/>
      <c r="H15" s="230">
        <f ca="1">ROUND(H14,-3)</f>
        <v>2151885295000</v>
      </c>
      <c r="I15" s="147"/>
    </row>
    <row r="16" spans="1:12">
      <c r="G16" s="600"/>
      <c r="H16" s="600"/>
    </row>
    <row r="17" spans="3:8" ht="14">
      <c r="C17" s="148"/>
      <c r="D17" s="139"/>
      <c r="E17" s="139"/>
      <c r="G17" s="600"/>
      <c r="H17" s="1073"/>
    </row>
    <row r="18" spans="3:8" ht="14">
      <c r="C18" s="285"/>
      <c r="D18" s="139"/>
      <c r="E18" s="139"/>
      <c r="G18" s="600"/>
      <c r="H18" s="149"/>
    </row>
  </sheetData>
  <autoFilter ref="H1:H21" xr:uid="{049A6F69-0A51-4489-ABF6-DECA0BA309E4}">
    <filterColumn colId="0">
      <filters blank="1">
        <filter val="-"/>
        <filter val="1.488.068.628"/>
        <filter val="10.130.220.650"/>
        <filter val="4.534.863.131"/>
        <filter val="60.152.110.418"/>
        <filter val="7.630.526.283"/>
        <filter val="83.935.789.000"/>
        <filter val="83.935.789.110"/>
        <filter val="GIÁ TRỊ SAU THUẾ"/>
        <filter val="VNĐ"/>
      </filters>
    </filterColumn>
  </autoFilter>
  <mergeCells count="10">
    <mergeCell ref="B15:F15"/>
    <mergeCell ref="C6:E6"/>
    <mergeCell ref="C8:E8"/>
    <mergeCell ref="C9:E9"/>
    <mergeCell ref="C10:E10"/>
    <mergeCell ref="C11:E11"/>
    <mergeCell ref="C12:E12"/>
    <mergeCell ref="C13:E13"/>
    <mergeCell ref="B14:F14"/>
    <mergeCell ref="C7:E7"/>
  </mergeCells>
  <conditionalFormatting sqref="C8:E13">
    <cfRule type="expression" dxfId="12" priority="3" stopIfTrue="1">
      <formula>$C8="Ko xét"</formula>
    </cfRule>
  </conditionalFormatting>
  <conditionalFormatting sqref="G7:H7">
    <cfRule type="containsText" dxfId="11" priority="1" stopIfTrue="1" operator="containsText" text="Ko xét">
      <formula>NOT(ISERROR(SEARCH("Ko xét",G7)))</formula>
    </cfRule>
  </conditionalFormatting>
  <printOptions horizontalCentered="1" verticalCentered="1"/>
  <pageMargins left="1.1499999999999999" right="0.39" top="0.41" bottom="0.18" header="0.17" footer="0.16"/>
  <pageSetup paperSize="8"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F6810-989E-4ACE-B1C4-BDF6014E0D7A}">
  <sheetPr codeName="Sheet2" filterMode="1">
    <tabColor rgb="FFC00000"/>
  </sheetPr>
  <dimension ref="A1:U85"/>
  <sheetViews>
    <sheetView showGridLines="0" view="pageBreakPreview" topLeftCell="A4" zoomScale="80" zoomScaleNormal="80" zoomScaleSheetLayoutView="80" workbookViewId="0">
      <selection activeCell="I44" sqref="I44"/>
    </sheetView>
  </sheetViews>
  <sheetFormatPr defaultColWidth="11.453125" defaultRowHeight="15.5"/>
  <cols>
    <col min="1" max="1" width="5.453125" style="26" customWidth="1"/>
    <col min="2" max="2" width="5.453125" style="360" hidden="1" customWidth="1"/>
    <col min="3" max="3" width="16.26953125" style="26" customWidth="1"/>
    <col min="4" max="4" width="1.453125" style="26" customWidth="1"/>
    <col min="5" max="5" width="34.54296875" style="26" customWidth="1"/>
    <col min="6" max="6" width="10.26953125" style="26" customWidth="1"/>
    <col min="7" max="7" width="22.7265625" style="26" customWidth="1"/>
    <col min="8" max="8" width="23.453125" style="26" customWidth="1"/>
    <col min="9" max="9" width="20.54296875" style="26" customWidth="1"/>
    <col min="10" max="10" width="23" style="26" customWidth="1"/>
    <col min="11" max="12" width="9.81640625" style="26" hidden="1" customWidth="1"/>
    <col min="13" max="13" width="11.1796875" style="26" hidden="1" customWidth="1"/>
    <col min="14" max="14" width="49.7265625" style="26" hidden="1" customWidth="1"/>
    <col min="15" max="15" width="10.1796875" style="202" customWidth="1"/>
    <col min="16" max="16" width="9.7265625" style="202" customWidth="1"/>
    <col min="17" max="17" width="8.7265625" style="202" customWidth="1"/>
    <col min="18" max="18" width="10.81640625" style="202" customWidth="1"/>
    <col min="19" max="19" width="12.54296875" style="202" customWidth="1"/>
    <col min="20" max="20" width="10.54296875" style="202" customWidth="1"/>
    <col min="21" max="16384" width="11.453125" style="26"/>
  </cols>
  <sheetData>
    <row r="1" spans="1:20" ht="27.75" customHeight="1">
      <c r="A1" s="241"/>
      <c r="B1" s="353"/>
      <c r="C1" s="241" t="s">
        <v>40</v>
      </c>
      <c r="D1" s="241"/>
      <c r="E1" s="241"/>
      <c r="F1" s="241"/>
      <c r="G1" s="241"/>
      <c r="H1" s="241"/>
      <c r="I1" s="241"/>
      <c r="J1" s="241"/>
      <c r="K1" s="362">
        <f>$I$79/1000000000</f>
        <v>2151.8852950129967</v>
      </c>
      <c r="L1" s="362">
        <f ca="1">N72/1000000000</f>
        <v>1961.0167753419651</v>
      </c>
      <c r="M1" s="363" t="s">
        <v>52</v>
      </c>
      <c r="N1" s="320" t="s">
        <v>477</v>
      </c>
      <c r="O1" s="26"/>
    </row>
    <row r="2" spans="1:20" s="202" customFormat="1" ht="23.25" customHeight="1">
      <c r="A2" s="199"/>
      <c r="B2" s="354"/>
      <c r="C2" s="200" t="s">
        <v>393</v>
      </c>
      <c r="D2" s="199" t="s">
        <v>16</v>
      </c>
      <c r="E2" s="201" t="str">
        <f>THKP!E2</f>
        <v>CHUNG CƯ CAO TẦNG KẾT HỢP THƯƠNG MẠI - DỊCH VỤ</v>
      </c>
      <c r="F2" s="199"/>
      <c r="G2" s="199"/>
      <c r="H2" s="199"/>
      <c r="I2" s="199"/>
      <c r="J2" s="199"/>
      <c r="K2" s="362">
        <f>($H$9+$H$11)/1000000000</f>
        <v>1631.2967107951574</v>
      </c>
      <c r="L2" s="702" t="s">
        <v>3903</v>
      </c>
      <c r="M2" s="363" t="s">
        <v>53</v>
      </c>
      <c r="N2" s="321" t="s">
        <v>1</v>
      </c>
    </row>
    <row r="3" spans="1:20" s="202" customFormat="1" ht="23.25" customHeight="1">
      <c r="A3" s="199"/>
      <c r="B3" s="354"/>
      <c r="C3" s="200" t="s">
        <v>26</v>
      </c>
      <c r="D3" s="199" t="s">
        <v>16</v>
      </c>
      <c r="E3" s="201" t="str">
        <f>THKP!E4</f>
        <v>LÔ CHUNG CƯ D3 VÀ D4 KHU DÂN CƯ PHÚ LỢI - PHƯỜNG 07 - QUẬN 08 - TP.HỒ CHÍ MINH</v>
      </c>
      <c r="F3" s="199"/>
      <c r="G3" s="199"/>
      <c r="H3" s="199"/>
      <c r="I3" s="199"/>
      <c r="J3" s="199"/>
      <c r="K3" s="362">
        <f>$H$9/1000000000</f>
        <v>1454.6456017248847</v>
      </c>
      <c r="L3" s="702" t="s">
        <v>3907</v>
      </c>
      <c r="M3" s="363" t="s">
        <v>54</v>
      </c>
      <c r="N3" s="252" t="s">
        <v>56</v>
      </c>
    </row>
    <row r="4" spans="1:20" ht="23.25" customHeight="1">
      <c r="A4" s="203"/>
      <c r="B4" s="355"/>
      <c r="C4" s="203"/>
      <c r="D4" s="203"/>
      <c r="E4" s="203"/>
      <c r="F4" s="203"/>
      <c r="G4" s="203"/>
      <c r="H4" s="203"/>
      <c r="I4" s="203"/>
      <c r="J4" s="203"/>
      <c r="K4" s="362">
        <f>$H$11/1000000000</f>
        <v>176.65110907027272</v>
      </c>
      <c r="L4" s="703" t="s">
        <v>3904</v>
      </c>
      <c r="M4" s="1131" t="s">
        <v>155</v>
      </c>
      <c r="N4" s="1131"/>
      <c r="O4" s="26"/>
    </row>
    <row r="5" spans="1:20" ht="25" customHeight="1">
      <c r="A5" s="670" t="s">
        <v>0</v>
      </c>
      <c r="B5" s="356" t="s">
        <v>0</v>
      </c>
      <c r="C5" s="1144" t="s">
        <v>3</v>
      </c>
      <c r="D5" s="1142"/>
      <c r="E5" s="1143"/>
      <c r="F5" s="1144" t="s">
        <v>4</v>
      </c>
      <c r="G5" s="1151"/>
      <c r="H5" s="671" t="s">
        <v>5</v>
      </c>
      <c r="I5" s="671" t="s">
        <v>6</v>
      </c>
      <c r="J5" s="671" t="s">
        <v>33</v>
      </c>
      <c r="K5" s="701">
        <f>IF(DMCP!$L$75&lt;&gt;0,DMCP!$M$75,IF(DMCP!$L$122&lt;&gt;0,DMCP!$M$122,IF(DMCP!$L$175&lt;&gt;0,DMCP!$M$175,IF(DMCP!$L$210&lt;&gt;0,DMCP!$M$210,DMCP!$M$255))))</f>
        <v>0.55000000000000004</v>
      </c>
      <c r="L5" s="703" t="s">
        <v>3905</v>
      </c>
      <c r="M5" s="1135" t="str">
        <f>IF(AND(N3="1 bước",K2&gt;15),"Giá trị xây lắp + thiết bị &gt; 15 tỷ =&gt;TK 1 bước sao?","")</f>
        <v/>
      </c>
      <c r="N5" s="1136"/>
    </row>
    <row r="6" spans="1:20" ht="18" customHeight="1">
      <c r="A6" s="672" t="s">
        <v>7</v>
      </c>
      <c r="B6" s="682" t="s">
        <v>7</v>
      </c>
      <c r="C6" s="1141" t="s">
        <v>8</v>
      </c>
      <c r="D6" s="1142"/>
      <c r="E6" s="1143"/>
      <c r="F6" s="1145" t="s">
        <v>9</v>
      </c>
      <c r="G6" s="1146"/>
      <c r="H6" s="673" t="s">
        <v>10</v>
      </c>
      <c r="I6" s="673" t="s">
        <v>11</v>
      </c>
      <c r="J6" s="673" t="s">
        <v>43</v>
      </c>
      <c r="K6" s="362">
        <f>SUM($H$18:$H$21)/1000000000</f>
        <v>23.943466604391602</v>
      </c>
      <c r="M6" s="1135" t="str">
        <f>IF(AND(N1="san nền - công trình giao thông",N2&lt;&gt;"IV"),"Phải chọn công trình cấp IV","")</f>
        <v/>
      </c>
      <c r="N6" s="1136"/>
      <c r="O6" s="506"/>
      <c r="P6" s="507"/>
    </row>
    <row r="7" spans="1:20" ht="25" hidden="1" customHeight="1">
      <c r="A7" s="204" t="s">
        <v>1</v>
      </c>
      <c r="B7" s="356" t="s">
        <v>1</v>
      </c>
      <c r="C7" s="1138" t="s">
        <v>959</v>
      </c>
      <c r="D7" s="1139"/>
      <c r="E7" s="1140"/>
      <c r="F7" s="1147" t="s">
        <v>960</v>
      </c>
      <c r="G7" s="1148"/>
      <c r="H7" s="205" t="str">
        <f>IF(H8="Ko xét","Ko xét",SUM(H8:H8))</f>
        <v>Ko xét</v>
      </c>
      <c r="I7" s="205" t="str">
        <f>IF(I8="Ko xét","Ko xét",SUM(I8:I8))</f>
        <v>Ko xét</v>
      </c>
      <c r="J7" s="1154"/>
      <c r="K7" s="362">
        <f>SUM($H$26:$H$27)/1000000000</f>
        <v>11.485724628505725</v>
      </c>
      <c r="L7" s="317"/>
      <c r="N7" s="260"/>
      <c r="O7" s="506"/>
      <c r="P7" s="507"/>
      <c r="S7" s="508"/>
      <c r="T7" s="509"/>
    </row>
    <row r="8" spans="1:20" ht="25" hidden="1" customHeight="1">
      <c r="A8" s="207">
        <v>1</v>
      </c>
      <c r="B8" s="357">
        <v>1</v>
      </c>
      <c r="C8" s="1125" t="str">
        <f>IF(M8="Không","Ko xét","Chi phí bồi thường, hỗ trợ và tái định cư")</f>
        <v>Ko xét</v>
      </c>
      <c r="D8" s="1126"/>
      <c r="E8" s="1127"/>
      <c r="F8" s="1128" t="s">
        <v>42</v>
      </c>
      <c r="G8" s="1129"/>
      <c r="H8" s="331" t="str">
        <f>IF(C8="Ko xét","Ko xét",I8/1.1)</f>
        <v>Ko xét</v>
      </c>
      <c r="I8" s="331" t="str">
        <f>IF(C8="Ko xét","Ko xét",10000000000)</f>
        <v>Ko xét</v>
      </c>
      <c r="J8" s="1113"/>
      <c r="K8" s="315"/>
      <c r="L8" s="315"/>
      <c r="M8" s="700" t="s">
        <v>953</v>
      </c>
      <c r="N8" s="363" t="s">
        <v>961</v>
      </c>
      <c r="O8" s="510"/>
      <c r="P8" s="507"/>
      <c r="S8" s="509"/>
      <c r="T8" s="511"/>
    </row>
    <row r="9" spans="1:20" ht="25" customHeight="1">
      <c r="A9" s="204" t="str">
        <f>IF($M$8="Không","I",B9)</f>
        <v>I</v>
      </c>
      <c r="B9" s="356" t="s">
        <v>2</v>
      </c>
      <c r="C9" s="1138" t="s">
        <v>39</v>
      </c>
      <c r="D9" s="1139"/>
      <c r="E9" s="1140"/>
      <c r="F9" s="1147" t="s">
        <v>12</v>
      </c>
      <c r="G9" s="1148"/>
      <c r="H9" s="205">
        <f>SUM(H10:H10)</f>
        <v>1454645601724.8848</v>
      </c>
      <c r="I9" s="206">
        <f>SUM(I10:I10)</f>
        <v>1600110161897.3733</v>
      </c>
      <c r="J9" s="1113"/>
      <c r="K9" s="315"/>
      <c r="L9" s="315"/>
      <c r="N9" s="260"/>
      <c r="O9" s="510"/>
      <c r="P9" s="507"/>
      <c r="S9" s="509"/>
      <c r="T9" s="511"/>
    </row>
    <row r="10" spans="1:20" ht="25" customHeight="1">
      <c r="A10" s="207">
        <v>1</v>
      </c>
      <c r="B10" s="357">
        <v>1</v>
      </c>
      <c r="C10" s="1132" t="s">
        <v>467</v>
      </c>
      <c r="D10" s="1133"/>
      <c r="E10" s="1134"/>
      <c r="F10" s="1128" t="s">
        <v>42</v>
      </c>
      <c r="G10" s="1129"/>
      <c r="H10" s="208">
        <f>X.LAP!$E$21</f>
        <v>1454645601724.8848</v>
      </c>
      <c r="I10" s="209">
        <f>H10*1.1</f>
        <v>1600110161897.3733</v>
      </c>
      <c r="J10" s="1113"/>
      <c r="K10" s="315"/>
      <c r="L10" s="315"/>
      <c r="N10" s="260"/>
      <c r="O10" s="510"/>
      <c r="P10" s="507"/>
      <c r="S10" s="509"/>
      <c r="T10" s="511"/>
    </row>
    <row r="11" spans="1:20" ht="25" customHeight="1">
      <c r="A11" s="204" t="str">
        <f>IF($M$8="Không","II",B11)</f>
        <v>II</v>
      </c>
      <c r="B11" s="356" t="s">
        <v>25</v>
      </c>
      <c r="C11" s="1138" t="s">
        <v>13</v>
      </c>
      <c r="D11" s="1139"/>
      <c r="E11" s="1140"/>
      <c r="F11" s="1147" t="s">
        <v>14</v>
      </c>
      <c r="G11" s="1148"/>
      <c r="H11" s="206">
        <f>SUM(H12:H12)</f>
        <v>176651109070.27274</v>
      </c>
      <c r="I11" s="206">
        <f>SUM(I12:I12)</f>
        <v>194316219977.30002</v>
      </c>
      <c r="J11" s="1113"/>
      <c r="N11" s="260"/>
      <c r="O11" s="512"/>
      <c r="P11" s="507"/>
      <c r="S11" s="511"/>
    </row>
    <row r="12" spans="1:20" ht="25" customHeight="1">
      <c r="A12" s="210">
        <v>1</v>
      </c>
      <c r="B12" s="358">
        <v>1</v>
      </c>
      <c r="C12" s="1122" t="s">
        <v>41</v>
      </c>
      <c r="D12" s="1123"/>
      <c r="E12" s="1124"/>
      <c r="F12" s="1128" t="s">
        <v>42</v>
      </c>
      <c r="G12" s="1129"/>
      <c r="H12" s="212">
        <f>T.BI!H47</f>
        <v>176651109070.27274</v>
      </c>
      <c r="I12" s="213">
        <f>H12*1.1</f>
        <v>194316219977.30002</v>
      </c>
      <c r="J12" s="1113"/>
      <c r="N12" s="316"/>
      <c r="O12" s="510"/>
      <c r="P12" s="507"/>
    </row>
    <row r="13" spans="1:20" ht="25" customHeight="1">
      <c r="A13" s="204" t="str">
        <f>IF($M$8="Không","III",B13)</f>
        <v>III</v>
      </c>
      <c r="B13" s="356" t="s">
        <v>37</v>
      </c>
      <c r="C13" s="1138" t="s">
        <v>17</v>
      </c>
      <c r="D13" s="1139"/>
      <c r="E13" s="1140"/>
      <c r="F13" s="1147" t="s">
        <v>484</v>
      </c>
      <c r="G13" s="1148"/>
      <c r="H13" s="205">
        <f>SUM(H14:H14)</f>
        <v>16492409746.13904</v>
      </c>
      <c r="I13" s="206">
        <f>SUM(I14:I14)</f>
        <v>16492409746.13904</v>
      </c>
      <c r="J13" s="1137" t="s">
        <v>38</v>
      </c>
      <c r="O13" s="1114" t="s">
        <v>933</v>
      </c>
      <c r="P13" s="1114"/>
      <c r="Q13" s="1114"/>
      <c r="R13" s="1114"/>
      <c r="S13" s="1114"/>
      <c r="T13" s="1114"/>
    </row>
    <row r="14" spans="1:20" ht="25" customHeight="1">
      <c r="A14" s="210">
        <v>1</v>
      </c>
      <c r="B14" s="358">
        <v>1</v>
      </c>
      <c r="C14" s="1122" t="s">
        <v>17</v>
      </c>
      <c r="D14" s="1123"/>
      <c r="E14" s="1124"/>
      <c r="F14" s="329">
        <f>$K$14</f>
        <v>1.0109999999999999</v>
      </c>
      <c r="G14" s="330" t="str">
        <f>IF(L14=0,IF(H11=0,"x Gxd",IF(H11&gt;=(H9+H11)/2,"x (Gxd+Gtb) x 0,8","x (Gxd+Gtb)")),IF(H11=0,"x Gxd x "&amp;L14,IF(H11&gt;=(H9+H11)/2,"x (Gxd+Gtb) x 0,8 x "&amp;L14,"x (Gxd+Gtb) x "&amp;L14)))</f>
        <v>x (Gxd+Gtb)</v>
      </c>
      <c r="H14" s="212">
        <f>I14</f>
        <v>16492409746.13904</v>
      </c>
      <c r="I14" s="213">
        <f>IF(L14=0,IF(H11&gt;=(H11+H9)/2,$K$14%*(H9+H11)*0.8,$K$14%*(H9+H11)),IF(H11&gt;=(H11+H9)/2,$K$14%*(H9+H11)*0.8,$K$14%*(H9+H11))*L14)</f>
        <v>16492409746.13904</v>
      </c>
      <c r="J14" s="1119"/>
      <c r="K14" s="364">
        <f>DMCP!$T$7</f>
        <v>1.0109999999999999</v>
      </c>
      <c r="L14" s="364">
        <f>VLOOKUP(M14,DMCP!$A$15:$K$18,11,0)</f>
        <v>0</v>
      </c>
      <c r="M14" s="1120" t="s">
        <v>598</v>
      </c>
      <c r="N14" s="1121"/>
      <c r="O14" s="577">
        <f>DMCP!S5</f>
        <v>1000</v>
      </c>
      <c r="P14" s="578">
        <f>DMCP!T5</f>
        <v>1.18</v>
      </c>
      <c r="Q14" s="372">
        <f>DMCP!S6</f>
        <v>2000</v>
      </c>
      <c r="R14" s="579">
        <f>DMCP!T6</f>
        <v>0.91200000000000003</v>
      </c>
      <c r="S14" s="580">
        <f>DMCP!S7</f>
        <v>1631.2967107951574</v>
      </c>
      <c r="T14" s="580">
        <f>ROUND(IF(P14=R14,R14,(S14-O14)*(R14-P14)/(Q14-O14)+P14),3)</f>
        <v>1.0109999999999999</v>
      </c>
    </row>
    <row r="15" spans="1:20" ht="25" customHeight="1">
      <c r="A15" s="204" t="str">
        <f>IF($M$8="Không","IV",B15)</f>
        <v>IV</v>
      </c>
      <c r="B15" s="356" t="s">
        <v>476</v>
      </c>
      <c r="C15" s="1138" t="s">
        <v>18</v>
      </c>
      <c r="D15" s="1139"/>
      <c r="E15" s="1140"/>
      <c r="F15" s="1147" t="s">
        <v>485</v>
      </c>
      <c r="G15" s="1148"/>
      <c r="H15" s="205">
        <f>H17+H19+H22+H23+H24+H25+H26+H27+H28+H29+H35+H36+H37+H39</f>
        <v>45574376665.194084</v>
      </c>
      <c r="I15" s="205">
        <f>I17+I19+I22+I23+I24+I25+I26+I27+I28+I29+I35+I36+I37+I39</f>
        <v>50131814331.713493</v>
      </c>
      <c r="J15" s="1119"/>
      <c r="K15" s="319"/>
      <c r="M15" s="700" t="s">
        <v>953</v>
      </c>
      <c r="N15" s="363" t="s">
        <v>762</v>
      </c>
      <c r="O15" s="506"/>
      <c r="T15" s="516"/>
    </row>
    <row r="16" spans="1:20" ht="25" hidden="1" customHeight="1">
      <c r="A16" s="960">
        <f>IF(B16="","",SUBTOTAL(103,B16:B$16))</f>
        <v>0</v>
      </c>
      <c r="B16" s="357">
        <v>1</v>
      </c>
      <c r="C16" s="1155" t="str">
        <f>IF(M15="Không","Ko xét","Chi phí lập báo cáo nghiên cứu tiền khả thi")</f>
        <v>Ko xét</v>
      </c>
      <c r="D16" s="1156"/>
      <c r="E16" s="1156"/>
      <c r="F16" s="981">
        <f>$K$16</f>
        <v>7.8E-2</v>
      </c>
      <c r="G16" s="982" t="str">
        <f>IF(L16=0,IF(H11=0,"x Gxd x 1,1","x (Gxd+Gtb) x 1,1"),IF(H11=0,"x Gxd x 1,1 x "&amp;L16,"x (Gxd+Gtb) x 1,1 x "&amp;L16))</f>
        <v>x (Gxd+Gtb) x 1,1</v>
      </c>
      <c r="H16" s="983" t="str">
        <f t="shared" ref="H16:H21" si="0">IF(C16="Ko xét","Ko xét",I16/1.1)</f>
        <v>Ko xét</v>
      </c>
      <c r="I16" s="983" t="str">
        <f>IF(L16=0,IF(C16="Ko xét","Ko xét",$K$16%*(H9+H11)*1.1),IF(C16="Ko xét","Ko xét",$K$16%*(H9+H11)*1.1*L16))</f>
        <v>Ko xét</v>
      </c>
      <c r="J16" s="1119"/>
      <c r="K16" s="364">
        <f>DMCP!$T$26</f>
        <v>7.8E-2</v>
      </c>
      <c r="L16" s="364">
        <f>VLOOKUP(M16,DMCP!$P$28:$T$29,5,0)</f>
        <v>0</v>
      </c>
      <c r="M16" s="1120" t="s">
        <v>598</v>
      </c>
      <c r="N16" s="1161"/>
      <c r="O16" s="577">
        <f>DMCP!S24</f>
        <v>1000</v>
      </c>
      <c r="P16" s="578">
        <f>DMCP!T24</f>
        <v>8.5999999999999993E-2</v>
      </c>
      <c r="Q16" s="372">
        <f>DMCP!S25</f>
        <v>2000</v>
      </c>
      <c r="R16" s="579">
        <f>DMCP!T25</f>
        <v>7.2999999999999995E-2</v>
      </c>
      <c r="S16" s="580">
        <f>DMCP!S26</f>
        <v>1631.2967107951574</v>
      </c>
      <c r="T16" s="580">
        <f>ROUND(IF(P16=R16,R16,(S16-O16)*(R16-P16)/(Q16-O16)+P16),3)</f>
        <v>7.8E-2</v>
      </c>
    </row>
    <row r="17" spans="1:21" ht="25" customHeight="1">
      <c r="A17" s="217">
        <f>IF(B17="","",SUBTOTAL(103,B$16:B17))</f>
        <v>1</v>
      </c>
      <c r="B17" s="585">
        <v>2</v>
      </c>
      <c r="C17" s="1103" t="str">
        <f>IF(N3="1 bước","Ko xét","Chi phí lập báo cáo nghiên cứu khả thi")</f>
        <v>Chi phí lập báo cáo nghiên cứu khả thi</v>
      </c>
      <c r="D17" s="1104"/>
      <c r="E17" s="1104"/>
      <c r="F17" s="332">
        <f>$K$17</f>
        <v>0.223</v>
      </c>
      <c r="G17" s="333" t="str">
        <f>IF(L17=0,IF(H11=0,"x Gxd x 1,1","x (Gxd+Gtb) x 1,1"),IF(H11=0,"x Gxd x 1,1 x "&amp;L17,"x (Gxd+Gtb) x 1,1 x "&amp;L17))</f>
        <v>x (Gxd+Gtb) x 1,1</v>
      </c>
      <c r="H17" s="334">
        <f t="shared" si="0"/>
        <v>3637791665.0732017</v>
      </c>
      <c r="I17" s="334">
        <f>IF(L17=0,IF(C17="Ko xét","Ko xét",$K$17%*(H9+H11)*1.1),IF(C17="Ko xét","Ko xét",$K$17%*(H9+H11)*1.1*L17))</f>
        <v>4001570831.5805221</v>
      </c>
      <c r="J17" s="1119"/>
      <c r="K17" s="364">
        <f>DMCP!$T$37</f>
        <v>0.223</v>
      </c>
      <c r="L17" s="364">
        <f>VLOOKUP(M17,DMCP!$A$45:$K$50,11,0)</f>
        <v>0</v>
      </c>
      <c r="M17" s="1120" t="s">
        <v>598</v>
      </c>
      <c r="N17" s="1161"/>
      <c r="O17" s="577">
        <f>DMCP!S35</f>
        <v>1000</v>
      </c>
      <c r="P17" s="578">
        <f>DMCP!T35</f>
        <v>0.246</v>
      </c>
      <c r="Q17" s="372">
        <f>DMCP!S36</f>
        <v>2000</v>
      </c>
      <c r="R17" s="579">
        <f>DMCP!T36</f>
        <v>0.20899999999999999</v>
      </c>
      <c r="S17" s="580">
        <f>DMCP!S37</f>
        <v>1631.2967107951574</v>
      </c>
      <c r="T17" s="580">
        <f>ROUND(IF(P17=R17,R17,(S17-O17)*(R17-P17)/(Q17-O17)+P17),3)</f>
        <v>0.223</v>
      </c>
    </row>
    <row r="18" spans="1:21" ht="25" hidden="1" customHeight="1">
      <c r="A18" s="210">
        <f>IF(B18="","",SUBTOTAL(103,B$16:B18))</f>
        <v>1</v>
      </c>
      <c r="B18" s="585">
        <v>3</v>
      </c>
      <c r="C18" s="1152" t="str">
        <f>IF(OR(N3="2 bước",N3="3 bước"),"Ko xét",IF(I18=5000000,"Chi phí lập báo cáo kinh tế - kỹ thuật (tối thiểu 5.000.000)","Chi phí lập báo cáo kinh tế - kỹ thuật"))</f>
        <v>Ko xét</v>
      </c>
      <c r="D18" s="1153"/>
      <c r="E18" s="1153"/>
      <c r="F18" s="329">
        <f>$K$18</f>
        <v>3.6</v>
      </c>
      <c r="G18" s="330" t="str">
        <f>IF(L18=0,IF(H11=0,"x Gxd x 1,1","x (Gxd+Gtb) x 1,1"),IF(H11=0,"x Gxd x 1,1 x "&amp;L18,"x (Gxd+Gtb) x 1,1 x "&amp;L18))</f>
        <v>x (Gxd+Gtb) x 1,1</v>
      </c>
      <c r="H18" s="212" t="str">
        <f t="shared" si="0"/>
        <v>Ko xét</v>
      </c>
      <c r="I18" s="212" t="str">
        <f>IF(L18=0,IF(C18="Ko xét","Ko xét",IF($K$18%*(H9+H11)*1.1&lt;=5000000,5000000,$K$18%*(H9+H11)*1.1)),IF(C18="Ko xét","Ko xét",IF($K$18%*(H9+H11)*1.1*L18&lt;=5000000,5000000,$K$18%*(H9+H11)*1.1*L18)))</f>
        <v>Ko xét</v>
      </c>
      <c r="J18" s="1119"/>
      <c r="K18" s="364">
        <f>DMCP!$L$57</f>
        <v>3.6</v>
      </c>
      <c r="L18" s="364">
        <f>VLOOKUP(M18,DMCP!$A$45:$K$49,11,0)</f>
        <v>0</v>
      </c>
      <c r="M18" s="1120" t="s">
        <v>598</v>
      </c>
      <c r="N18" s="1161"/>
      <c r="O18" s="577">
        <f>DMCP!K55</f>
        <v>15</v>
      </c>
      <c r="P18" s="578">
        <f>DMCP!L55</f>
        <v>3.6</v>
      </c>
      <c r="Q18" s="372">
        <f>DMCP!K56</f>
        <v>15</v>
      </c>
      <c r="R18" s="579">
        <f>DMCP!L56</f>
        <v>3.6</v>
      </c>
      <c r="S18" s="580">
        <f>DMCP!K57</f>
        <v>1631.2967107951574</v>
      </c>
      <c r="T18" s="580">
        <f t="shared" ref="T18:T26" si="1">ROUND(IF(P18=R18,R18,(S18-O18)*(R18-P18)/(Q18-O18)+P18),3)</f>
        <v>3.6</v>
      </c>
    </row>
    <row r="19" spans="1:21" ht="25" customHeight="1">
      <c r="A19" s="217">
        <f>IF(B19="","",SUBTOTAL(103,B$16:B19))</f>
        <v>2</v>
      </c>
      <c r="B19" s="585">
        <v>4</v>
      </c>
      <c r="C19" s="1103" t="str">
        <f>IF(N3="1 bước","Ko xét",IF(N3="2 bước","Chi phí thiết kế "&amp;N3&amp;" ("&amp;N1&amp;"), cấp "&amp;N2,"Chi phí thiết kế kỹ thuật"&amp;" ("&amp;N1&amp;"), cấp "&amp;N2))</f>
        <v>Chi phí thiết kế 2 bước (công trình dân dụng), cấp I</v>
      </c>
      <c r="D19" s="1104"/>
      <c r="E19" s="1104"/>
      <c r="F19" s="332">
        <f>$K$19</f>
        <v>1.6459999999999999</v>
      </c>
      <c r="G19" s="333" t="str">
        <f>IF(L19=0,"x Gxd x 1,1","x Gxd x 1,1 x "&amp;L19)</f>
        <v>x Gxd x 1,1</v>
      </c>
      <c r="H19" s="334">
        <f t="shared" si="0"/>
        <v>23943466604.391602</v>
      </c>
      <c r="I19" s="334">
        <f>IF(L19=0,IF(C19="Ko xét","Ko xét",H9*$K$19%*1.1),IF(C19="Ko xét","Ko xét",H9*$K$19%*1.1*L19))</f>
        <v>26337813264.830765</v>
      </c>
      <c r="J19" s="1119"/>
      <c r="K19" s="364">
        <f>IF(N1="san nền - công trình giao thông",DMCP!$AA$175,IF(DMCP!$L$75&lt;&gt;0,DMCP!$L$75,IF(DMCP!$L$122&lt;&gt;0,DMCP!$L$122,IF(DMCP!$L$175&lt;&gt;0,DMCP!$L$175,IF(DMCP!$L$210&lt;&gt;0,DMCP!$L$210,DMCP!$L$255)))))</f>
        <v>1.6459999999999999</v>
      </c>
      <c r="L19" s="364">
        <f>VLOOKUP(M19,DMCP!$A$101:$K$105,11,0)</f>
        <v>0</v>
      </c>
      <c r="M19" s="1120" t="s">
        <v>598</v>
      </c>
      <c r="N19" s="1161"/>
      <c r="O19" s="577">
        <f>DMCP!O69</f>
        <v>1000</v>
      </c>
      <c r="P19" s="578">
        <f>IF(N3="1 bước",0,IF(N3="2 bước",DMCP!$P$69,DMCP!$Q$69))</f>
        <v>1.76</v>
      </c>
      <c r="Q19" s="372">
        <f>DMCP!O68</f>
        <v>2000</v>
      </c>
      <c r="R19" s="579">
        <f>IF(N3="1 bước",0,IF(N3="2 bước",DMCP!$P$68,DMCP!$Q$68))</f>
        <v>1.51</v>
      </c>
      <c r="S19" s="580">
        <f>K3</f>
        <v>1454.6456017248847</v>
      </c>
      <c r="T19" s="580">
        <f>ROUND(IF(P19=R19,R19,(S19-O19)*(R19-P19)/(Q19-O19)+P19),3)</f>
        <v>1.6459999999999999</v>
      </c>
      <c r="U19" s="518"/>
    </row>
    <row r="20" spans="1:21" ht="25" hidden="1" customHeight="1">
      <c r="A20" s="984">
        <f>IF(B20="","",SUBTOTAL(103,B$16:B20))</f>
        <v>2</v>
      </c>
      <c r="B20" s="585">
        <v>5</v>
      </c>
      <c r="C20" s="1149" t="str">
        <f>IF(OR(H11&lt;(H9+H11)/2,N1&lt;&gt;"công trình dân dụng"),"Ko xét","Chi phí thiết kế dây chuyền công nghệ, thiết bị")</f>
        <v>Ko xét</v>
      </c>
      <c r="D20" s="1150"/>
      <c r="E20" s="1150"/>
      <c r="F20" s="985">
        <f>$K$20</f>
        <v>0.33700000000000002</v>
      </c>
      <c r="G20" s="986" t="str">
        <f>IF(L19=0,"x Gtb x 1,1","x Gtb x 1,1 x "&amp;L19)</f>
        <v>x Gtb x 1,1</v>
      </c>
      <c r="H20" s="331" t="str">
        <f>IF(C20="Ko xét","Ko xét",I20/1.1)</f>
        <v>Ko xét</v>
      </c>
      <c r="I20" s="331" t="str">
        <f>IF(L19=0,IF(C20="Ko xét","Ko xét",H11*$K$20%*1.1),IF(C20="Ko xét","Ko xét",H11*$K$20%*1.1*L19))</f>
        <v>Ko xét</v>
      </c>
      <c r="J20" s="1119"/>
      <c r="K20" s="364">
        <f>DMCP!$S$110</f>
        <v>0.33700000000000002</v>
      </c>
      <c r="L20" s="318"/>
      <c r="M20" s="218"/>
      <c r="N20" s="246"/>
      <c r="O20" s="577">
        <f>DMCP!R108</f>
        <v>100</v>
      </c>
      <c r="P20" s="578">
        <f>DMCP!S108</f>
        <v>0.36</v>
      </c>
      <c r="Q20" s="372">
        <f>DMCP!R109</f>
        <v>200</v>
      </c>
      <c r="R20" s="579">
        <f>DMCP!S109</f>
        <v>0.33</v>
      </c>
      <c r="S20" s="580">
        <f>DMCP!R110</f>
        <v>176.65110907027272</v>
      </c>
      <c r="T20" s="580">
        <f>ROUND(IF(P20=R20,R20,(S20-O20)*(R20-P20)/(Q20-O20)+P20),3)</f>
        <v>0.33700000000000002</v>
      </c>
      <c r="U20" s="518"/>
    </row>
    <row r="21" spans="1:21" ht="25" hidden="1" customHeight="1">
      <c r="A21" s="709">
        <f>IF(B21="","",SUBTOTAL(103,B$16:B21))</f>
        <v>2</v>
      </c>
      <c r="B21" s="585">
        <v>6</v>
      </c>
      <c r="C21" s="1111" t="str">
        <f>IF(OR(N3="1 bước",N3="2 bước"),"Ko xét","Chi phí thiết kế bản vẽ thi công (bằng "&amp;($K$5*100)&amp; "% x CP TKKT)")</f>
        <v>Ko xét</v>
      </c>
      <c r="D21" s="1112"/>
      <c r="E21" s="1112"/>
      <c r="F21" s="711">
        <f>F19</f>
        <v>1.6459999999999999</v>
      </c>
      <c r="G21" s="712" t="str">
        <f>IF(L19=0,IF(N3="3 bước","x Gxd x 1,1 x "&amp;($K$5*100)&amp;"%","x Gxd x 1,1"),IF(N3="3 bước","x Gxd x 1,1 x "&amp;($K$5*100)&amp;"% x "&amp;L19,"x Gxd x 1,1 x "&amp;L19))</f>
        <v>x Gxd x 1,1</v>
      </c>
      <c r="H21" s="552" t="str">
        <f t="shared" si="0"/>
        <v>Ko xét</v>
      </c>
      <c r="I21" s="552" t="str">
        <f>IF(L19=0,IF(C21="Ko xét","Ko xét",H9*$K$21%*1.1),IF(C21="Ko xét","Ko xét",H9*$K$21%*1.1*L19))</f>
        <v>Ko xét</v>
      </c>
      <c r="J21" s="1119"/>
      <c r="K21" s="364">
        <f>IF(N1="san nền - công trình giao thông",DMCP!$AA$175,IF(DMCP!$L$75&lt;&gt;0,DMCP!$L$75,IF(DMCP!$L$122&lt;&gt;0,DMCP!$L$122,IF(DMCP!$L$175&lt;&gt;0,DMCP!$L$175,IF(DMCP!$L$210&lt;&gt;0,DMCP!$L$210,DMCP!$L$255)))))*$K$5</f>
        <v>0.90529999999999999</v>
      </c>
      <c r="L21" s="318"/>
      <c r="N21" s="262"/>
      <c r="O21" s="577">
        <f>O19</f>
        <v>1000</v>
      </c>
      <c r="P21" s="578">
        <f>P19</f>
        <v>1.76</v>
      </c>
      <c r="Q21" s="372">
        <f>Q19</f>
        <v>2000</v>
      </c>
      <c r="R21" s="579">
        <f>R19</f>
        <v>1.51</v>
      </c>
      <c r="S21" s="580">
        <f>S19</f>
        <v>1454.6456017248847</v>
      </c>
      <c r="T21" s="580">
        <f>ROUND(IF(P21=R21,R21,(S21-O21)*(R21-P21)/(Q21-O21)+P21),3)</f>
        <v>1.6459999999999999</v>
      </c>
      <c r="U21" s="518"/>
    </row>
    <row r="22" spans="1:21" ht="25" customHeight="1">
      <c r="A22" s="217">
        <f>IF(B22="","",SUBTOTAL(103,B$16:B22))</f>
        <v>3</v>
      </c>
      <c r="B22" s="585">
        <v>7</v>
      </c>
      <c r="C22" s="1103" t="str">
        <f>IF(N3="1 bước","Chi phí thẩm tra báo cáo kinh tế - kỹ thuật (thiết kế)",IF(I22=2000000,"Chi phí thẩm tra thiết kế (tối thiểu 2.000.000)","Chi phí thẩm tra thiết kế"))</f>
        <v>Chi phí thẩm tra thiết kế</v>
      </c>
      <c r="D22" s="1104"/>
      <c r="E22" s="1104"/>
      <c r="F22" s="332">
        <f>$K$22</f>
        <v>5.7000000000000002E-2</v>
      </c>
      <c r="G22" s="333" t="str">
        <f>IF(N3="1 bước",IF(N1="san nền - công trình giao thông","x Gxd x 1,1 x 40%","x Gxd x 1,1")&amp;" x 1,2",IF(N1="san nền - công trình giao thông","x Gxd x 1,1 x 40%","x Gxd x 1,1"))</f>
        <v>x Gxd x 1,1</v>
      </c>
      <c r="H22" s="334">
        <f>I22/1.1</f>
        <v>829147992.98318434</v>
      </c>
      <c r="I22" s="335">
        <f>IF(N3="1 bước",IF(N1="san nền - công trình giao thông",IF($K$22%*H9*1.1*40%&lt;=2000000,2000000,$K$22%*H9*1.1*40%),IF($K$22%*H9*1.1&lt;=2000000,2000000,$K$22%*H9*1.1))*1.2,IF(N1="san nền - công trình giao thông",IF($K$22%*H9*1.1*40%&lt;=2000000,2000000,$K$22%*H9*1.1*40%),IF($K$22%*H9*1.1&lt;=2000000,2000000,$K$22%*H9*1.1)))</f>
        <v>912062792.28150284</v>
      </c>
      <c r="J22" s="1119"/>
      <c r="K22" s="364">
        <f>DMCP!$S$332</f>
        <v>5.7000000000000002E-2</v>
      </c>
      <c r="L22" s="318"/>
      <c r="M22" s="260"/>
      <c r="N22" s="260"/>
      <c r="O22" s="577">
        <f>DMCP!R330</f>
        <v>1000</v>
      </c>
      <c r="P22" s="578">
        <f>DMCP!S330</f>
        <v>6.8000000000000005E-2</v>
      </c>
      <c r="Q22" s="372">
        <f>DMCP!R331</f>
        <v>2000</v>
      </c>
      <c r="R22" s="579">
        <f>DMCP!S331</f>
        <v>4.3999999999999997E-2</v>
      </c>
      <c r="S22" s="580">
        <f>DMCP!R332</f>
        <v>1454.6456017248847</v>
      </c>
      <c r="T22" s="580">
        <f t="shared" si="1"/>
        <v>5.7000000000000002E-2</v>
      </c>
    </row>
    <row r="23" spans="1:21" ht="25" customHeight="1">
      <c r="A23" s="217">
        <f>IF(B23="","",SUBTOTAL(103,B$16:B23))</f>
        <v>4</v>
      </c>
      <c r="B23" s="585">
        <v>8</v>
      </c>
      <c r="C23" s="1103" t="str">
        <f>IF(N3="1 bước","Chi phí thẩm tra báo cáo kinh tế-kỹ thuật (dự toán)",IF(I23=2000000,"Chi phí thẩm tra tổng dự toán (tối thiểu 2.000.000)","Chi phí thẩm tra tổng dự toán"))</f>
        <v>Chi phí thẩm tra tổng dự toán</v>
      </c>
      <c r="D23" s="1104"/>
      <c r="E23" s="1104"/>
      <c r="F23" s="332">
        <f>$K$23</f>
        <v>5.3999999999999999E-2</v>
      </c>
      <c r="G23" s="333" t="str">
        <f>IF(N3="1 bước",IF(N1="san nền - công trình giao thông","x Gxd x 1,1 x 40%","x Gxd x 1,1")&amp;" x 1,2",IF(N1="san nền - công trình giao thông","x Gxd x 1,1 x 40%","x Gxd x 1,1"))</f>
        <v>x Gxd x 1,1</v>
      </c>
      <c r="H23" s="334">
        <f>I23/1.1</f>
        <v>785508624.93143773</v>
      </c>
      <c r="I23" s="335">
        <f>IF(N3="1 bước",IF(N1="san nền - công trình giao thông",IF(H9*$K$23%*1.1*40%&lt;=2000000,2000000,H9*$K$23%*1.1*40%),IF(H9*$K$23%*1.1&lt;=2000000,2000000,H9*$K$23%*1.1))*1.2,IF(N1="san nền - công trình giao thông",IF(H9*$K$23%*1.1*40%&lt;=2000000,2000000,H9*$K$23%*1.1*40%),IF(H9*$K$23%*1.1&lt;=2000000,2000000,H9*$K$23%*1.1)))</f>
        <v>864059487.42458153</v>
      </c>
      <c r="J23" s="1119"/>
      <c r="K23" s="364">
        <f>DMCP!$S$345</f>
        <v>5.3999999999999999E-2</v>
      </c>
      <c r="L23" s="318"/>
      <c r="N23" s="260"/>
      <c r="O23" s="577">
        <f>DMCP!R343</f>
        <v>1000</v>
      </c>
      <c r="P23" s="578">
        <f>DMCP!S343</f>
        <v>6.4000000000000001E-2</v>
      </c>
      <c r="Q23" s="372">
        <f>DMCP!R344</f>
        <v>2000</v>
      </c>
      <c r="R23" s="579">
        <f>DMCP!S344</f>
        <v>4.2999999999999997E-2</v>
      </c>
      <c r="S23" s="580">
        <f>DMCP!R345</f>
        <v>1454.6456017248847</v>
      </c>
      <c r="T23" s="580">
        <f t="shared" si="1"/>
        <v>5.3999999999999999E-2</v>
      </c>
    </row>
    <row r="24" spans="1:21" ht="38.25" customHeight="1">
      <c r="A24" s="217">
        <f>IF(B24="","",SUBTOTAL(103,B$16:B24))</f>
        <v>5</v>
      </c>
      <c r="B24" s="585">
        <v>9</v>
      </c>
      <c r="C24" s="1103" t="s">
        <v>36</v>
      </c>
      <c r="D24" s="1104"/>
      <c r="E24" s="1104"/>
      <c r="F24" s="332">
        <f>$K$24</f>
        <v>3.5999999999999997E-2</v>
      </c>
      <c r="G24" s="333" t="s">
        <v>468</v>
      </c>
      <c r="H24" s="335">
        <f>I24/1.1</f>
        <v>523672416.62095845</v>
      </c>
      <c r="I24" s="335">
        <f>H9*$K$24%*1.1</f>
        <v>576039658.28305435</v>
      </c>
      <c r="J24" s="1119"/>
      <c r="K24" s="364">
        <f>DMCP!$P$365</f>
        <v>3.5999999999999997E-2</v>
      </c>
      <c r="L24" s="318"/>
      <c r="N24" s="260"/>
      <c r="O24" s="577">
        <f>DMCP!O363</f>
        <v>1000</v>
      </c>
      <c r="P24" s="578">
        <f>DMCP!P363</f>
        <v>0.04</v>
      </c>
      <c r="Q24" s="372">
        <f>DMCP!O364</f>
        <v>2000</v>
      </c>
      <c r="R24" s="579">
        <f>DMCP!P364</f>
        <v>3.2000000000000001E-2</v>
      </c>
      <c r="S24" s="580">
        <f>DMCP!O365</f>
        <v>1454.6456017248847</v>
      </c>
      <c r="T24" s="580">
        <f t="shared" si="1"/>
        <v>3.5999999999999997E-2</v>
      </c>
    </row>
    <row r="25" spans="1:21" ht="38.25" customHeight="1">
      <c r="A25" s="217">
        <f>IF(B25="","",SUBTOTAL(103,B$16:B25))</f>
        <v>6</v>
      </c>
      <c r="B25" s="585">
        <v>10</v>
      </c>
      <c r="C25" s="1103" t="str">
        <f>IF(H11=0,"Ko xét","Chi phí lập hồ sơ mời thầu, đánh giá hồ sơ dự thầu mua sắm vật tư, thiết bị")</f>
        <v>Chi phí lập hồ sơ mời thầu, đánh giá hồ sơ dự thầu mua sắm vật tư, thiết bị</v>
      </c>
      <c r="D25" s="1104"/>
      <c r="E25" s="1104"/>
      <c r="F25" s="332">
        <f>$K$25</f>
        <v>0.105</v>
      </c>
      <c r="G25" s="333" t="s">
        <v>469</v>
      </c>
      <c r="H25" s="334">
        <f>IF(C25="Ko xét","Ko xét",I25/1.1)</f>
        <v>185483664.52378637</v>
      </c>
      <c r="I25" s="334">
        <f>IF(C25="Ko xét","Ko xét",H11*$K$25%*1.1)</f>
        <v>204032030.97616503</v>
      </c>
      <c r="J25" s="1119"/>
      <c r="K25" s="364">
        <f>DMCP!$P$378</f>
        <v>0.105</v>
      </c>
      <c r="L25" s="318"/>
      <c r="O25" s="577">
        <f>DMCP!O376</f>
        <v>100</v>
      </c>
      <c r="P25" s="578">
        <f>DMCP!P376</f>
        <v>0.113</v>
      </c>
      <c r="Q25" s="372">
        <f>DMCP!O377</f>
        <v>200</v>
      </c>
      <c r="R25" s="579">
        <f>DMCP!P377</f>
        <v>0.10199999999999999</v>
      </c>
      <c r="S25" s="580">
        <f>DMCP!O378</f>
        <v>176.65110907027272</v>
      </c>
      <c r="T25" s="580">
        <f t="shared" si="1"/>
        <v>0.105</v>
      </c>
    </row>
    <row r="26" spans="1:21" ht="25" customHeight="1">
      <c r="A26" s="217">
        <f>IF(B26="","",SUBTOTAL(103,B$16:B26))</f>
        <v>7</v>
      </c>
      <c r="B26" s="585">
        <v>11</v>
      </c>
      <c r="C26" s="1103" t="s">
        <v>19</v>
      </c>
      <c r="D26" s="1104"/>
      <c r="E26" s="1104"/>
      <c r="F26" s="332">
        <f>$K$26</f>
        <v>0.75</v>
      </c>
      <c r="G26" s="333" t="s">
        <v>468</v>
      </c>
      <c r="H26" s="334">
        <f>I26/1.1</f>
        <v>10909842012.936636</v>
      </c>
      <c r="I26" s="335">
        <f>$K$26%*H9*1.1</f>
        <v>12000826214.230301</v>
      </c>
      <c r="J26" s="1119"/>
      <c r="K26" s="364">
        <f>DMCP!$S$391</f>
        <v>0.75</v>
      </c>
      <c r="L26" s="318"/>
      <c r="O26" s="577">
        <f>DMCP!R389</f>
        <v>1000</v>
      </c>
      <c r="P26" s="578">
        <f>DMCP!S389</f>
        <v>0.79700000000000004</v>
      </c>
      <c r="Q26" s="372">
        <f>DMCP!R390</f>
        <v>2000</v>
      </c>
      <c r="R26" s="579">
        <f>DMCP!S390</f>
        <v>0.69399999999999995</v>
      </c>
      <c r="S26" s="580">
        <f>DMCP!R391</f>
        <v>1454.6456017248847</v>
      </c>
      <c r="T26" s="580">
        <f t="shared" si="1"/>
        <v>0.75</v>
      </c>
    </row>
    <row r="27" spans="1:21" ht="25" customHeight="1">
      <c r="A27" s="217">
        <f>IF(B27="","",SUBTOTAL(103,B$16:B27))</f>
        <v>8</v>
      </c>
      <c r="B27" s="585">
        <v>12</v>
      </c>
      <c r="C27" s="1103" t="str">
        <f>IF(H11=0,"Ko xét","Chi phí giám sát thi công lắp đặt thiết bị công trình")</f>
        <v>Chi phí giám sát thi công lắp đặt thiết bị công trình</v>
      </c>
      <c r="D27" s="1104"/>
      <c r="E27" s="1104"/>
      <c r="F27" s="332">
        <f>$K$27</f>
        <v>0.32600000000000001</v>
      </c>
      <c r="G27" s="333" t="s">
        <v>469</v>
      </c>
      <c r="H27" s="334">
        <f>IF(C27="Ko xét","Ko xét",I27/1.1)</f>
        <v>575882615.56908917</v>
      </c>
      <c r="I27" s="334">
        <f>IF(C27="Ko xét","Ko xét",H11*$K$27%*1.1)</f>
        <v>633470877.12599814</v>
      </c>
      <c r="J27" s="1119"/>
      <c r="K27" s="364">
        <f>DMCP!$S$402</f>
        <v>0.32600000000000001</v>
      </c>
      <c r="L27" s="318"/>
      <c r="M27" s="215"/>
      <c r="N27" s="216"/>
      <c r="O27" s="577">
        <f>DMCP!R400</f>
        <v>100</v>
      </c>
      <c r="P27" s="578">
        <f>DMCP!S400</f>
        <v>0.39400000000000002</v>
      </c>
      <c r="Q27" s="372">
        <f>DMCP!R401</f>
        <v>200</v>
      </c>
      <c r="R27" s="579">
        <f>DMCP!S401</f>
        <v>0.30499999999999999</v>
      </c>
      <c r="S27" s="580">
        <f>DMCP!R402</f>
        <v>176.65110907027272</v>
      </c>
      <c r="T27" s="580">
        <f>ROUND(IF(P27=R27,R27,(S27-O27)*(R27-P27)/(Q27-O27)+P27),3)</f>
        <v>0.32600000000000001</v>
      </c>
    </row>
    <row r="28" spans="1:21" ht="45.75" customHeight="1">
      <c r="A28" s="217">
        <f>IF(B28="","",SUBTOTAL(103,B$16:B28))</f>
        <v>9</v>
      </c>
      <c r="B28" s="585">
        <v>13</v>
      </c>
      <c r="C28" s="1103" t="str">
        <f>IF(I28=1000000,"Chi phí thẩm định hồ sơ mời thầu (tối thiểu 1.000.000)",IF(I28=50000000,"Chi phí thẩm định hồ sơ mời thầu (tối đa 50.000.000)","Chi phí thẩm định hồ sơ mời thầu"))</f>
        <v>Chi phí thẩm định hồ sơ mời thầu (tối đa 50.000.000)</v>
      </c>
      <c r="D28" s="1104"/>
      <c r="E28" s="1104"/>
      <c r="F28" s="332">
        <f>$K$28</f>
        <v>0.05</v>
      </c>
      <c r="G28" s="333" t="str">
        <f>IF(H11=0,"x Gxd x 1,1","x (Gxd+Gtb) x 1,1")</f>
        <v>x (Gxd+Gtb) x 1,1</v>
      </c>
      <c r="H28" s="335">
        <f>I28/1.1</f>
        <v>45454545.454545453</v>
      </c>
      <c r="I28" s="335">
        <f>IF((H9+H11)*$K$28%*1.1&lt;=1000000,1000000,IF((H9+H11)*$K$28%*1.1&gt;=50000000,50000000,(H9+H11)*$K$28%*1.1))</f>
        <v>50000000</v>
      </c>
      <c r="J28" s="1106" t="s">
        <v>446</v>
      </c>
      <c r="K28" s="364">
        <v>0.05</v>
      </c>
      <c r="L28" s="318"/>
      <c r="M28" s="215"/>
      <c r="N28" s="216"/>
      <c r="O28" s="513"/>
      <c r="P28" s="514"/>
      <c r="Q28" s="515"/>
      <c r="R28" s="516"/>
    </row>
    <row r="29" spans="1:21" ht="45.75" customHeight="1">
      <c r="A29" s="269">
        <f>IF(B29="","",SUBTOTAL(103,B$16:B29))</f>
        <v>10</v>
      </c>
      <c r="B29" s="585">
        <v>14</v>
      </c>
      <c r="C29" s="1158" t="str">
        <f>IF(I29=1000000,"Chi phí thẩm định kết quả lựa chọn nhà thầu (tối thiểu 1.000.000)",IF(I29=50000000,"Chi phí thẩm định kết quả lựa chọn nhà thầu (tối đa 50.000.000)","Chi phí thẩm định kết quả lựa chọn nhà thầu"))</f>
        <v>Chi phí thẩm định kết quả lựa chọn nhà thầu (tối đa 50.000.000)</v>
      </c>
      <c r="D29" s="1159"/>
      <c r="E29" s="1159"/>
      <c r="F29" s="988">
        <f>$K$29</f>
        <v>0.05</v>
      </c>
      <c r="G29" s="989" t="str">
        <f>IF(H11=0,"x Gxd x 1,1","x (Gxd+Gtb) x 1,1")</f>
        <v>x (Gxd+Gtb) x 1,1</v>
      </c>
      <c r="H29" s="990">
        <f>I29/1.1</f>
        <v>45454545.454545453</v>
      </c>
      <c r="I29" s="990">
        <f>IF((H9+H11)*$K$29%*1.1&lt;=1000000,1000000,IF((H9+H11)*$K$29%*1.1&gt;=50000000,50000000,(H9+H11)*$K$29%*1.1))</f>
        <v>50000000</v>
      </c>
      <c r="J29" s="1108"/>
      <c r="K29" s="364">
        <v>0.05</v>
      </c>
      <c r="L29" s="318"/>
      <c r="O29" s="513"/>
      <c r="P29" s="514"/>
      <c r="Q29" s="515"/>
      <c r="R29" s="516"/>
    </row>
    <row r="30" spans="1:21" ht="25" hidden="1" customHeight="1">
      <c r="A30" s="984">
        <f>IF(B30="","",SUBTOTAL(103,B$16:B30))</f>
        <v>10</v>
      </c>
      <c r="B30" s="585">
        <v>15</v>
      </c>
      <c r="C30" s="1149" t="str">
        <f>IF(OR(M30="Không",C16="Ko xét"),"Ko xét","Chi phí thẩm tra báo cáo nghiên cứu tiền khả thi")</f>
        <v>Ko xét</v>
      </c>
      <c r="D30" s="1150"/>
      <c r="E30" s="1150"/>
      <c r="F30" s="985">
        <f>$K$30</f>
        <v>1.2999999999999999E-2</v>
      </c>
      <c r="G30" s="986" t="str">
        <f>IF(H11=0,"x Gxd x 1,1","x (Gxd+Gtb) x 1,1")</f>
        <v>x (Gxd+Gtb) x 1,1</v>
      </c>
      <c r="H30" s="331" t="str">
        <f>IF(C30="Ko xét","Ko xét",I30/1.1)</f>
        <v>Ko xét</v>
      </c>
      <c r="I30" s="331" t="str">
        <f>IF(C30="Ko xét","Ko xét",$K$30%*(H9+H11)*1.1)</f>
        <v>Ko xét</v>
      </c>
      <c r="J30" s="1106" t="s">
        <v>38</v>
      </c>
      <c r="K30" s="364">
        <f>DMCP!$T$306</f>
        <v>1.2999999999999999E-2</v>
      </c>
      <c r="L30" s="318"/>
      <c r="M30" s="700" t="s">
        <v>953</v>
      </c>
      <c r="N30" s="363" t="s">
        <v>829</v>
      </c>
      <c r="O30" s="577">
        <f>DMCP!S304</f>
        <v>1000</v>
      </c>
      <c r="P30" s="578">
        <f>DMCP!T304</f>
        <v>1.4E-2</v>
      </c>
      <c r="Q30" s="372">
        <f>DMCP!S305</f>
        <v>2000</v>
      </c>
      <c r="R30" s="579">
        <f>DMCP!T305</f>
        <v>1.2E-2</v>
      </c>
      <c r="S30" s="580">
        <f>DMCP!S306</f>
        <v>1631.2967107951574</v>
      </c>
      <c r="T30" s="580">
        <f>ROUND(IF(P30=R30,R30,(S30-O30)*(R30-P30)/(Q30-O30)+P30),3)</f>
        <v>1.2999999999999999E-2</v>
      </c>
    </row>
    <row r="31" spans="1:21" ht="25" hidden="1" customHeight="1">
      <c r="A31" s="217">
        <f>IF(B31="","",SUBTOTAL(103,B$16:B31))</f>
        <v>10</v>
      </c>
      <c r="B31" s="585">
        <v>16</v>
      </c>
      <c r="C31" s="1103" t="str">
        <f>IF(OR(M31="Không",C17="Ko xét"),"Ko xét","Chi phí thẩm tra báo cáo nghiên cứu khả thi")</f>
        <v>Ko xét</v>
      </c>
      <c r="D31" s="1104"/>
      <c r="E31" s="1104"/>
      <c r="F31" s="332">
        <f>$K$31</f>
        <v>3.6999999999999998E-2</v>
      </c>
      <c r="G31" s="333" t="str">
        <f>IF(H11=0,"x Gxd x 1,1","x (Gxd+Gtb) x 1,1")</f>
        <v>x (Gxd+Gtb) x 1,1</v>
      </c>
      <c r="H31" s="334" t="str">
        <f t="shared" ref="H31:H38" si="2">IF(C31="Ko xét","Ko xét",I31/1.1)</f>
        <v>Ko xét</v>
      </c>
      <c r="I31" s="334" t="str">
        <f>IF(C31="Ko xét","Ko xét",$K$31%*(H9+H11)*1.1)</f>
        <v>Ko xét</v>
      </c>
      <c r="J31" s="1107"/>
      <c r="K31" s="364">
        <f>DMCP!$T$319</f>
        <v>3.6999999999999998E-2</v>
      </c>
      <c r="L31" s="318"/>
      <c r="M31" s="700" t="s">
        <v>953</v>
      </c>
      <c r="N31" s="363" t="s">
        <v>830</v>
      </c>
      <c r="O31" s="577">
        <f>DMCP!S317</f>
        <v>1000</v>
      </c>
      <c r="P31" s="578">
        <f>DMCP!T317</f>
        <v>4.1000000000000002E-2</v>
      </c>
      <c r="Q31" s="372">
        <f>DMCP!S318</f>
        <v>2000</v>
      </c>
      <c r="R31" s="579">
        <f>DMCP!T318</f>
        <v>3.4000000000000002E-2</v>
      </c>
      <c r="S31" s="580">
        <f>DMCP!S319</f>
        <v>1631.2967107951574</v>
      </c>
      <c r="T31" s="580">
        <f>ROUND(IF(P31=R31,R31,(S31-O31)*(R31-P31)/(Q31-O31)+P31),3)</f>
        <v>3.6999999999999998E-2</v>
      </c>
    </row>
    <row r="32" spans="1:21" ht="25" hidden="1" customHeight="1">
      <c r="A32" s="217">
        <f>IF(B32="","",SUBTOTAL(103,B$16:B32))</f>
        <v>10</v>
      </c>
      <c r="B32" s="585">
        <v>17</v>
      </c>
      <c r="C32" s="1103" t="str">
        <f>IF(OR(M32="Không",C31="Ko xét"),"Ko xét","Chi phí thẩm tra thiết kế công nghệ")</f>
        <v>Ko xét</v>
      </c>
      <c r="D32" s="1104"/>
      <c r="E32" s="1104"/>
      <c r="F32" s="332">
        <f>$K$32</f>
        <v>3.6999999999999998E-2</v>
      </c>
      <c r="G32" s="333" t="s">
        <v>763</v>
      </c>
      <c r="H32" s="334" t="str">
        <f t="shared" si="2"/>
        <v>Ko xét</v>
      </c>
      <c r="I32" s="334" t="str">
        <f>IF(C32="Ko xét","Ko xét",$K$32%*H11*1.1*20%)</f>
        <v>Ko xét</v>
      </c>
      <c r="J32" s="1107"/>
      <c r="K32" s="364">
        <f>DMCP!$T$319</f>
        <v>3.6999999999999998E-2</v>
      </c>
      <c r="L32" s="318"/>
      <c r="M32" s="700" t="s">
        <v>953</v>
      </c>
      <c r="N32" s="363" t="s">
        <v>831</v>
      </c>
      <c r="O32" s="577">
        <f>DMCP!S317</f>
        <v>1000</v>
      </c>
      <c r="P32" s="578">
        <f>DMCP!T317</f>
        <v>4.1000000000000002E-2</v>
      </c>
      <c r="Q32" s="372">
        <f>DMCP!S318</f>
        <v>2000</v>
      </c>
      <c r="R32" s="579">
        <f>DMCP!T318</f>
        <v>3.4000000000000002E-2</v>
      </c>
      <c r="S32" s="580">
        <f>DMCP!S319</f>
        <v>1631.2967107951574</v>
      </c>
      <c r="T32" s="580">
        <f>ROUND(IF(P32=R32,R32,(S32-O32)*(R32-P32)/(Q32-O32)+P32),3)</f>
        <v>3.6999999999999998E-2</v>
      </c>
    </row>
    <row r="33" spans="1:20" ht="40" hidden="1" customHeight="1">
      <c r="A33" s="217">
        <f>IF(B33="","",SUBTOTAL(103,B$16:B33))</f>
        <v>10</v>
      </c>
      <c r="B33" s="585">
        <v>18</v>
      </c>
      <c r="C33" s="1103" t="str">
        <f>IF(M33="Không","Ko xét","Chi phí lập hồ sơ mời thầu, đánh giá hồ sơ dự thầu tư vấn thiết kế")</f>
        <v>Ko xét</v>
      </c>
      <c r="D33" s="1104"/>
      <c r="E33" s="1104"/>
      <c r="F33" s="332">
        <f>$K$33</f>
        <v>0.29299999999999998</v>
      </c>
      <c r="G33" s="333" t="s">
        <v>764</v>
      </c>
      <c r="H33" s="334" t="str">
        <f t="shared" si="2"/>
        <v>Ko xét</v>
      </c>
      <c r="I33" s="334" t="str">
        <f>IF(C33="Ko xét","Ko xét",SUM($H$18:$H$21)*$K$33%*1.1)</f>
        <v>Ko xét</v>
      </c>
      <c r="J33" s="1107"/>
      <c r="K33" s="364">
        <f>DMCP!$S$358</f>
        <v>0.29299999999999998</v>
      </c>
      <c r="L33" s="318"/>
      <c r="M33" s="700" t="s">
        <v>953</v>
      </c>
      <c r="N33" s="365" t="s">
        <v>768</v>
      </c>
      <c r="O33" s="577">
        <f>DMCP!R356</f>
        <v>20</v>
      </c>
      <c r="P33" s="578">
        <f>DMCP!S356</f>
        <v>0.311</v>
      </c>
      <c r="Q33" s="372">
        <f>DMCP!R357</f>
        <v>50</v>
      </c>
      <c r="R33" s="579">
        <f>DMCP!S357</f>
        <v>0.17599999999999999</v>
      </c>
      <c r="S33" s="580">
        <f>DMCP!R358</f>
        <v>23.943466604391602</v>
      </c>
      <c r="T33" s="580">
        <f>ROUND(IF(P33=R33,R33,(S33-O33)*(R33-P33)/(Q33-O33)+P33),3)</f>
        <v>0.29299999999999998</v>
      </c>
    </row>
    <row r="34" spans="1:20" ht="40" hidden="1" customHeight="1">
      <c r="A34" s="709">
        <f>IF(B34="","",SUBTOTAL(103,B$16:B34))</f>
        <v>10</v>
      </c>
      <c r="B34" s="585">
        <v>19</v>
      </c>
      <c r="C34" s="1111" t="str">
        <f>IF(M34="Không","Ko xét","Chi phí lập hồ sơ mời thầu, đánh giá hồ sơ dự thầu tư vấn giám sát")</f>
        <v>Ko xét</v>
      </c>
      <c r="D34" s="1112"/>
      <c r="E34" s="1112"/>
      <c r="F34" s="711">
        <f>$K$34</f>
        <v>0.377</v>
      </c>
      <c r="G34" s="712" t="s">
        <v>767</v>
      </c>
      <c r="H34" s="552" t="str">
        <f t="shared" si="2"/>
        <v>Ko xét</v>
      </c>
      <c r="I34" s="552" t="str">
        <f>IF(C34="Ko xét","Ko xét",($H$26+$H$27)*$K$34%*1.1)</f>
        <v>Ko xét</v>
      </c>
      <c r="J34" s="1108"/>
      <c r="K34" s="364">
        <f>DMCP!$Y$358</f>
        <v>0.377</v>
      </c>
      <c r="L34" s="318"/>
      <c r="M34" s="700" t="s">
        <v>953</v>
      </c>
      <c r="N34" s="365" t="s">
        <v>769</v>
      </c>
      <c r="O34" s="577">
        <f>DMCP!X356</f>
        <v>10</v>
      </c>
      <c r="P34" s="578">
        <f>DMCP!Y356</f>
        <v>0.38900000000000001</v>
      </c>
      <c r="Q34" s="372">
        <f>DMCP!X357</f>
        <v>20</v>
      </c>
      <c r="R34" s="579">
        <f>DMCP!Y357</f>
        <v>0.311</v>
      </c>
      <c r="S34" s="580">
        <f>DMCP!X358</f>
        <v>11.485724628505725</v>
      </c>
      <c r="T34" s="580">
        <f>ROUND(IF(P34=R34,R34,(S34-O34)*(R34-P34)/(Q34-O34)+P34),3)</f>
        <v>0.377</v>
      </c>
    </row>
    <row r="35" spans="1:20" ht="40" customHeight="1">
      <c r="A35" s="207">
        <f>IF(B35="","",SUBTOTAL(103,B$16:B35))</f>
        <v>11</v>
      </c>
      <c r="B35" s="585">
        <v>20</v>
      </c>
      <c r="C35" s="1162" t="s">
        <v>4183</v>
      </c>
      <c r="D35" s="1163"/>
      <c r="E35" s="1163"/>
      <c r="F35" s="991">
        <v>35</v>
      </c>
      <c r="G35" s="336" t="s">
        <v>4184</v>
      </c>
      <c r="H35" s="208">
        <f>H26*35%</f>
        <v>3818444704.5278225</v>
      </c>
      <c r="I35" s="208">
        <f>H35*1.1</f>
        <v>4200289174.9806051</v>
      </c>
      <c r="J35" s="630"/>
      <c r="K35" s="364"/>
      <c r="L35" s="318"/>
      <c r="M35" s="978"/>
      <c r="N35" s="980"/>
      <c r="O35" s="577"/>
      <c r="P35" s="578"/>
      <c r="Q35" s="372"/>
      <c r="R35" s="579"/>
      <c r="S35" s="976"/>
      <c r="T35" s="976"/>
    </row>
    <row r="36" spans="1:20" ht="24.75" customHeight="1">
      <c r="A36" s="709">
        <f>IF(B36="","",SUBTOTAL(103,B$16:B36))</f>
        <v>12</v>
      </c>
      <c r="B36" s="585">
        <v>21</v>
      </c>
      <c r="C36" s="1111" t="s">
        <v>4182</v>
      </c>
      <c r="D36" s="1112"/>
      <c r="E36" s="1112"/>
      <c r="F36" s="1182" t="s">
        <v>24</v>
      </c>
      <c r="G36" s="1182"/>
      <c r="H36" s="552">
        <f t="shared" si="2"/>
        <v>1499999.9999999998</v>
      </c>
      <c r="I36" s="552">
        <v>1650000</v>
      </c>
      <c r="J36" s="630"/>
      <c r="K36" s="364"/>
      <c r="L36" s="318"/>
      <c r="M36" s="978"/>
      <c r="N36" s="980"/>
      <c r="O36" s="577"/>
      <c r="P36" s="578"/>
      <c r="Q36" s="372"/>
      <c r="R36" s="579"/>
      <c r="S36" s="976"/>
      <c r="T36" s="976"/>
    </row>
    <row r="37" spans="1:20" ht="25" customHeight="1">
      <c r="A37" s="217">
        <f>IF(B37="","",SUBTOTAL(103,B$16:B37))</f>
        <v>13</v>
      </c>
      <c r="B37" s="585">
        <v>22</v>
      </c>
      <c r="C37" s="1103" t="s">
        <v>4180</v>
      </c>
      <c r="D37" s="1104"/>
      <c r="E37" s="1104"/>
      <c r="F37" s="1165" t="s">
        <v>24</v>
      </c>
      <c r="G37" s="1165"/>
      <c r="H37" s="334">
        <f t="shared" si="2"/>
        <v>45454545.454545453</v>
      </c>
      <c r="I37" s="335">
        <v>50000000</v>
      </c>
      <c r="J37" s="219"/>
      <c r="K37" s="319"/>
      <c r="L37" s="319"/>
      <c r="M37" s="260"/>
      <c r="N37" s="211"/>
      <c r="O37" s="517"/>
    </row>
    <row r="38" spans="1:20" ht="25" hidden="1" customHeight="1">
      <c r="A38" s="210">
        <f>IF(B38="","",SUBTOTAL(103,B$16:B38))</f>
        <v>13</v>
      </c>
      <c r="B38" s="585">
        <v>23</v>
      </c>
      <c r="C38" s="1152" t="str">
        <f>IF(M38="Không","Ko xét","Chi phí thí nghiệm cọc")</f>
        <v>Ko xét</v>
      </c>
      <c r="D38" s="1153"/>
      <c r="E38" s="1153"/>
      <c r="F38" s="1113" t="s">
        <v>42</v>
      </c>
      <c r="G38" s="1113"/>
      <c r="H38" s="212" t="str">
        <f t="shared" si="2"/>
        <v>Ko xét</v>
      </c>
      <c r="I38" s="987" t="str">
        <f>IF(C38="Ko xét","Ko xét",1000000000)</f>
        <v>Ko xét</v>
      </c>
      <c r="J38" s="630"/>
      <c r="K38" s="319"/>
      <c r="L38" s="319"/>
      <c r="M38" s="700" t="s">
        <v>953</v>
      </c>
      <c r="N38" s="363" t="s">
        <v>2882</v>
      </c>
      <c r="O38" s="517"/>
    </row>
    <row r="39" spans="1:20" ht="25" customHeight="1">
      <c r="A39" s="709">
        <f>IF(B39="","",SUBTOTAL(103,B$16:B39))</f>
        <v>14</v>
      </c>
      <c r="B39" s="585">
        <v>24</v>
      </c>
      <c r="C39" s="1111" t="s">
        <v>4181</v>
      </c>
      <c r="D39" s="1112"/>
      <c r="E39" s="1112"/>
      <c r="F39" s="1182" t="s">
        <v>24</v>
      </c>
      <c r="G39" s="1182"/>
      <c r="H39" s="552">
        <f>IF(C39="Ko xét","Ko xét",I39/1.1)</f>
        <v>227272727.27272725</v>
      </c>
      <c r="I39" s="552">
        <v>250000000</v>
      </c>
      <c r="J39" s="630"/>
      <c r="K39" s="319"/>
      <c r="L39" s="319"/>
      <c r="M39" s="978"/>
      <c r="N39" s="979"/>
      <c r="O39" s="517"/>
    </row>
    <row r="40" spans="1:20" ht="25" customHeight="1">
      <c r="A40" s="204" t="str">
        <f>IF($M$8="Không","V",B40)</f>
        <v>V</v>
      </c>
      <c r="B40" s="356" t="s">
        <v>475</v>
      </c>
      <c r="C40" s="1160" t="s">
        <v>20</v>
      </c>
      <c r="D40" s="1139"/>
      <c r="E40" s="1140"/>
      <c r="F40" s="1147" t="s">
        <v>486</v>
      </c>
      <c r="G40" s="1148"/>
      <c r="H40" s="205">
        <f ca="1">H42+H43+H44+H46+H47+H48+H50+H51+H52+H53+H54+H55</f>
        <v>92897979591.419418</v>
      </c>
      <c r="I40" s="205">
        <f ca="1">I42+I43+I44+I46+I47+I48+I50+I51+I52+I53+I54+I55</f>
        <v>98597430554.075317</v>
      </c>
      <c r="J40" s="220"/>
      <c r="K40" s="319"/>
      <c r="L40" s="319"/>
      <c r="N40" s="221"/>
      <c r="O40" s="517"/>
    </row>
    <row r="41" spans="1:20" ht="25" hidden="1" customHeight="1">
      <c r="A41" s="984">
        <f>IF(B41="","",SUBTOTAL(103,B41:B$41))</f>
        <v>0</v>
      </c>
      <c r="B41" s="357">
        <v>1</v>
      </c>
      <c r="C41" s="1149" t="str">
        <f>IF(M41="Không","Ko xét","Chi phí rà phá bom mìn, vật nổ")</f>
        <v>Ko xét</v>
      </c>
      <c r="D41" s="1150"/>
      <c r="E41" s="1150"/>
      <c r="F41" s="1157" t="s">
        <v>42</v>
      </c>
      <c r="G41" s="1157"/>
      <c r="H41" s="331" t="str">
        <f>IF(C41="Ko xét","Ko xét",I41/1.1)</f>
        <v>Ko xét</v>
      </c>
      <c r="I41" s="992" t="str">
        <f>IF(C41="Ko xét","Ko xét",600000000)</f>
        <v>Ko xét</v>
      </c>
      <c r="J41" s="277"/>
      <c r="L41" s="318"/>
      <c r="M41" s="700" t="s">
        <v>953</v>
      </c>
      <c r="N41" s="363" t="s">
        <v>962</v>
      </c>
      <c r="O41" s="513"/>
    </row>
    <row r="42" spans="1:20" ht="155.25" customHeight="1">
      <c r="A42" s="217">
        <f>IF(B42="","",SUBTOTAL(103,B$41:B42))</f>
        <v>1</v>
      </c>
      <c r="B42" s="585">
        <v>2</v>
      </c>
      <c r="C42" s="1103" t="s">
        <v>21</v>
      </c>
      <c r="D42" s="1104"/>
      <c r="E42" s="1104"/>
      <c r="F42" s="332">
        <f>$K$42</f>
        <v>0.12</v>
      </c>
      <c r="G42" s="333" t="str">
        <f>IF(H11=0,"x Gxd x 1,1","x (Gxd+Gtb) x 1,1")</f>
        <v>x (Gxd+Gtb) x 1,1</v>
      </c>
      <c r="H42" s="334">
        <f>I42/1.1</f>
        <v>1957556052.9541891</v>
      </c>
      <c r="I42" s="335">
        <f>$K$42%*(H9+H11)*1.1</f>
        <v>2153311658.249608</v>
      </c>
      <c r="J42" s="277" t="s">
        <v>3963</v>
      </c>
      <c r="K42" s="364">
        <f>VLOOKUP($M$4,DMCP!$B$427:$C$618,2,0)/10</f>
        <v>0.12</v>
      </c>
      <c r="L42" s="318"/>
      <c r="O42" s="513"/>
    </row>
    <row r="43" spans="1:20" ht="62.25" customHeight="1">
      <c r="A43" s="217">
        <f>IF(B43="","",SUBTOTAL(103,B$41:B43))</f>
        <v>2</v>
      </c>
      <c r="B43" s="585">
        <v>3</v>
      </c>
      <c r="C43" s="1103" t="str">
        <f>IF(I43=150000000,IF(OR(N3="2 bước",N3="3 bước"),"Phí thẩm định dự án đầu tư xây dựng (tối đa 150.000.000)","Phí thẩm định báo cáo kinh tế - kỹ thuật (tối đa 150.000.000)"),IF(OR(N3="2 bước",N3="3 bước"),"Phí thẩm định dự án đầu tư xây dựng","Phí thẩm định báo cáo kinh tế - kỹ thuật"))</f>
        <v>Phí thẩm định dự án đầu tư xây dựng</v>
      </c>
      <c r="D43" s="1104"/>
      <c r="E43" s="1104"/>
      <c r="F43" s="332">
        <f>$K$43</f>
        <v>2E-3</v>
      </c>
      <c r="G43" s="333" t="str">
        <f>IF(M43=L2,"x TDT x 50%","x TDT")</f>
        <v>x TDT</v>
      </c>
      <c r="H43" s="334">
        <f>I43</f>
        <v>43037705.900259942</v>
      </c>
      <c r="I43" s="335">
        <f>IF(M43=L2,IF(($K$1*1000000000)*$K$43%&gt;=150000000,150000000,($K$1*1000000000)*$K$43%)*50%,IF(($K$1*1000000000)*$K$43%&gt;=150000000,150000000,($K$1*1000000000)*$K$43%))</f>
        <v>43037705.900259942</v>
      </c>
      <c r="J43" s="1106" t="s">
        <v>416</v>
      </c>
      <c r="K43" s="674">
        <f>DMCP!$R$624</f>
        <v>2E-3</v>
      </c>
      <c r="L43" s="675"/>
      <c r="M43" s="1109" t="s">
        <v>3907</v>
      </c>
      <c r="N43" s="1110"/>
      <c r="O43" s="676">
        <f>DMCP!Q622</f>
        <v>2000</v>
      </c>
      <c r="P43" s="677">
        <f>DMCP!R622</f>
        <v>2.5000000000000001E-3</v>
      </c>
      <c r="Q43" s="372">
        <f>DMCP!Q623</f>
        <v>5000</v>
      </c>
      <c r="R43" s="678">
        <f>DMCP!R623</f>
        <v>2E-3</v>
      </c>
      <c r="S43" s="580">
        <f>DMCP!Q624</f>
        <v>2151.8852950129967</v>
      </c>
      <c r="T43" s="580">
        <f t="shared" ref="T43:T51" si="3">ROUND(IF(P43=R43,R43,(S43-O43)*(R43-P43)/(Q43-O43)+P43),3)</f>
        <v>2E-3</v>
      </c>
    </row>
    <row r="44" spans="1:20" ht="62.25" customHeight="1">
      <c r="A44" s="709">
        <f>IF(B44="","",SUBTOTAL(103,B$41:B44))</f>
        <v>3</v>
      </c>
      <c r="B44" s="710">
        <v>4</v>
      </c>
      <c r="C44" s="1111" t="str">
        <f ca="1">IF(I44=150000000,IF(N3="1 bước","Ko xét","Phí thẩm định thiết kế cơ sở (tính bằng 50% chi phí thẩm định dự án đầu tư xây dựng) - (tối đa 150.000.000)"),IF(N3="1 bước","Ko xét","Phí thẩm định thiết kế cơ sở (tính bằng 50% chi phí thẩm định dự án đầu tư xây dựng)"))</f>
        <v>Phí thẩm định thiết kế cơ sở (tính bằng 50% chi phí thẩm định dự án đầu tư xây dựng)</v>
      </c>
      <c r="D44" s="1112"/>
      <c r="E44" s="1112"/>
      <c r="F44" s="711">
        <f>$K$44</f>
        <v>2E-3</v>
      </c>
      <c r="G44" s="712" t="str">
        <f>IF(M43=L2,"x (TDT x 50%) x 50%","x TDT x 50%")</f>
        <v>x TDT x 50%</v>
      </c>
      <c r="H44" s="552">
        <f ca="1">I44</f>
        <v>21518852.950129971</v>
      </c>
      <c r="I44" s="552">
        <f ca="1">IF(M43=L2,IF(C44="Ko xét","Ko xét",IF(($K$1*1000000000)*$K$44%&gt;=150000000,150000000*50%*50%,($K$1*1000000000)*$K$44%*50%)*50%),IF(C44="Ko xét","Ko xét",IF(($K$1*1000000000)*$K$44%&gt;=150000000,150000000*50%,($K$1*1000000000)*$K$44%*50%)))</f>
        <v>21518852.950129971</v>
      </c>
      <c r="J44" s="1107"/>
      <c r="K44" s="674">
        <f>DMCP!$R$624</f>
        <v>2E-3</v>
      </c>
      <c r="L44" s="675"/>
      <c r="O44" s="676">
        <f>DMCP!Q622</f>
        <v>2000</v>
      </c>
      <c r="P44" s="677">
        <f>DMCP!R622</f>
        <v>2.5000000000000001E-3</v>
      </c>
      <c r="Q44" s="372">
        <f>DMCP!Q623</f>
        <v>5000</v>
      </c>
      <c r="R44" s="678">
        <f>DMCP!R623</f>
        <v>2E-3</v>
      </c>
      <c r="S44" s="580">
        <f>DMCP!Q624</f>
        <v>2151.8852950129967</v>
      </c>
      <c r="T44" s="580">
        <f t="shared" si="3"/>
        <v>2E-3</v>
      </c>
    </row>
    <row r="45" spans="1:20" ht="62.25" hidden="1" customHeight="1">
      <c r="A45" s="217">
        <f>IF(B45="","",SUBTOTAL(103,B$41:B45))</f>
        <v>3</v>
      </c>
      <c r="B45" s="585">
        <v>5</v>
      </c>
      <c r="C45" s="1103" t="str">
        <f>IF(M43=L2,"Phí thẩm định, thẩm tra phụ vụ công tác thẩm định dự án đầu tư xây dựng (thuê chuyên gia, tư vấn thẩm tra)","Ko xét")</f>
        <v>Ko xét</v>
      </c>
      <c r="D45" s="1104"/>
      <c r="E45" s="1104"/>
      <c r="F45" s="1105" t="s">
        <v>42</v>
      </c>
      <c r="G45" s="1105"/>
      <c r="H45" s="334" t="str">
        <f>IF(C45="Ko xét","Ko xét",I45)</f>
        <v>Ko xét</v>
      </c>
      <c r="I45" s="679" t="str">
        <f>IF(C45="Ko xét","Ko xét",ROUND((I43+I44)/2,-6)*2)</f>
        <v>Ko xét</v>
      </c>
      <c r="J45" s="699"/>
      <c r="K45" s="318"/>
      <c r="L45" s="318"/>
      <c r="N45" s="260"/>
      <c r="O45" s="686"/>
      <c r="P45" s="687"/>
      <c r="Q45" s="515"/>
      <c r="R45" s="688"/>
      <c r="S45" s="689"/>
      <c r="T45" s="689"/>
    </row>
    <row r="46" spans="1:20" ht="94.5" customHeight="1">
      <c r="A46" s="217">
        <f>IF(B46="","",SUBTOTAL(103,B$41:B46))</f>
        <v>4</v>
      </c>
      <c r="B46" s="585">
        <v>6</v>
      </c>
      <c r="C46" s="1103" t="s">
        <v>22</v>
      </c>
      <c r="D46" s="1104"/>
      <c r="E46" s="1104"/>
      <c r="F46" s="1165" t="s">
        <v>3931</v>
      </c>
      <c r="G46" s="1165"/>
      <c r="H46" s="334">
        <f>I46</f>
        <v>70000000</v>
      </c>
      <c r="I46" s="334">
        <f>$K$46*1000000</f>
        <v>70000000</v>
      </c>
      <c r="J46" s="214" t="s">
        <v>3932</v>
      </c>
      <c r="K46" s="366">
        <f>DMCP!U633</f>
        <v>70</v>
      </c>
      <c r="L46" s="319"/>
      <c r="M46" s="680"/>
      <c r="O46" s="676">
        <f>DMCP!T631</f>
        <v>2000</v>
      </c>
      <c r="P46" s="681">
        <f>DMCP!U631</f>
        <v>67</v>
      </c>
      <c r="Q46" s="372">
        <f>DMCP!T632</f>
        <v>3000</v>
      </c>
      <c r="R46" s="579">
        <f>DMCP!U632</f>
        <v>70</v>
      </c>
      <c r="S46" s="580">
        <f>DMCP!T633</f>
        <v>2151.8852950129967</v>
      </c>
      <c r="T46" s="580">
        <f>R46</f>
        <v>70</v>
      </c>
    </row>
    <row r="47" spans="1:20" ht="72" customHeight="1">
      <c r="A47" s="217">
        <f>IF(B47="","",SUBTOTAL(103,B$41:B47))</f>
        <v>5</v>
      </c>
      <c r="B47" s="585">
        <v>7</v>
      </c>
      <c r="C47" s="1103" t="str">
        <f ca="1">IF(M48=L4,IF(I47=1100000,"Chi phí kiểm toán (tối thiểu 1.100.000)","Chi phí kiểm toán"),"Ko xét")</f>
        <v>Chi phí kiểm toán</v>
      </c>
      <c r="D47" s="1104"/>
      <c r="E47" s="1104"/>
      <c r="F47" s="332">
        <f>$K$47</f>
        <v>0.20200000000000001</v>
      </c>
      <c r="G47" s="333" t="str">
        <f>IF($I$12/1000000000&gt;=51%*K1,"x TDT x 1,1 x 70%","x TDT x 1,1")</f>
        <v>x TDT x 1,1</v>
      </c>
      <c r="H47" s="334">
        <f ca="1">IF(C47="Ko xét","Ko xét",I47/1.1)</f>
        <v>4346808295.9262533</v>
      </c>
      <c r="I47" s="334">
        <f ca="1">IF(C47="Ko xét","Ko xét",IF($I$12/1000000000&gt;=51%*$K$1,(IF($K$47%*($K$1*1000000000)*1.1&lt;=1100000,1100000,$K$47%*($K$1*1000000000)*1.1))*70%,IF($K$47%*($K$1*1000000000)*1.1&lt;=1100000,1100000,$K$47%*($K$1*1000000000)*1.1)))</f>
        <v>4781489125.5188789</v>
      </c>
      <c r="J47" s="1106" t="s">
        <v>3962</v>
      </c>
      <c r="K47" s="364">
        <f>DMCP!$O$646</f>
        <v>0.20200000000000001</v>
      </c>
      <c r="L47" s="318"/>
      <c r="M47" s="680"/>
      <c r="N47" s="262"/>
      <c r="O47" s="676">
        <f>DMCP!$N$644</f>
        <v>1000</v>
      </c>
      <c r="P47" s="681">
        <f>DMCP!$O$644</f>
        <v>0.215</v>
      </c>
      <c r="Q47" s="372">
        <f>DMCP!$N$645</f>
        <v>10000</v>
      </c>
      <c r="R47" s="579">
        <f>DMCP!$O$645</f>
        <v>0.115</v>
      </c>
      <c r="S47" s="580">
        <f>DMCP!$N$646</f>
        <v>2151.8852950129967</v>
      </c>
      <c r="T47" s="580">
        <f>ROUND(IF(P47=R47,R47,(S47-O47)*(R47-P47)/(Q47-O47)+P47),3)</f>
        <v>0.20200000000000001</v>
      </c>
    </row>
    <row r="48" spans="1:20" ht="72" customHeight="1">
      <c r="A48" s="217">
        <f>IF(B48="","",SUBTOTAL(103,B$41:B48))</f>
        <v>6</v>
      </c>
      <c r="B48" s="585">
        <v>8</v>
      </c>
      <c r="C48" s="1103" t="str">
        <f>IF(I48=500000,"Chi phí thẩm tra phê duyệt quyết toán (tối thiểu 500.000)","Chi phí thẩm tra phê duyệt quyết toán")</f>
        <v>Chi phí thẩm tra phê duyệt quyết toán</v>
      </c>
      <c r="D48" s="1104"/>
      <c r="E48" s="1104"/>
      <c r="F48" s="332">
        <f>$K$48</f>
        <v>0.14099999999999999</v>
      </c>
      <c r="G48" s="333" t="str">
        <f>IF(M48=L4,IF(I12/1000000000&gt;=51%*K1,"x TDT x 50% x 70%","x TDT x 50%"),IF(I12/1000000000&gt;=51%*K1,"x TDT x 70%","x TDT"))</f>
        <v>x TDT x 50%</v>
      </c>
      <c r="H48" s="334">
        <f>I48</f>
        <v>1517079132.9841626</v>
      </c>
      <c r="I48" s="335">
        <f>IF(M48=L4,IF(I12/1000000000&gt;=51%*K1,IF($K$48%*($K$1*1000000000)*50%&lt;=500000,500000,$K$48%*($K$1*1000000000)*50%)*70%,IF($K$48%*($K$1*1000000000)*50%&lt;=500000,500000,$K$48%*($K$1*1000000000)*50%)),IF(I12/1000000000&gt;=51%*K1,IF($K$48%*($K$1*1000000000)&lt;=500000,500000,$K$48%*($K$1*1000000000))*70%,IF($K$48%*($K$1*1000000000)&lt;=500000,500000,$K$48%*($K$1*1000000000))))</f>
        <v>1517079132.9841626</v>
      </c>
      <c r="J48" s="1107"/>
      <c r="K48" s="364">
        <f>DMCP!$U$646</f>
        <v>0.14099999999999999</v>
      </c>
      <c r="L48" s="318"/>
      <c r="M48" s="1109" t="s">
        <v>3904</v>
      </c>
      <c r="N48" s="1110"/>
      <c r="O48" s="676">
        <f>DMCP!T644</f>
        <v>1000</v>
      </c>
      <c r="P48" s="681">
        <f>DMCP!U644</f>
        <v>0.15</v>
      </c>
      <c r="Q48" s="372">
        <f>DMCP!T645</f>
        <v>10000</v>
      </c>
      <c r="R48" s="579">
        <f>DMCP!U645</f>
        <v>0.08</v>
      </c>
      <c r="S48" s="580">
        <f>DMCP!T646</f>
        <v>2151.8852950129967</v>
      </c>
      <c r="T48" s="580">
        <f t="shared" si="3"/>
        <v>0.14099999999999999</v>
      </c>
    </row>
    <row r="49" spans="1:20" ht="72" hidden="1" customHeight="1">
      <c r="A49" s="217">
        <f>IF(B49="","",SUBTOTAL(103,B$41:B49))</f>
        <v>6</v>
      </c>
      <c r="B49" s="585">
        <v>9</v>
      </c>
      <c r="C49" s="1103" t="str">
        <f>IF(M48=L5,IF(I49=1100000,"Chi phí kiểm toán (tối thiểu 1.100.000)","Chi phí kiểm toán"),"Ko xét")</f>
        <v>Ko xét</v>
      </c>
      <c r="D49" s="1104"/>
      <c r="E49" s="1104"/>
      <c r="F49" s="332">
        <f>$K$47</f>
        <v>0.20200000000000001</v>
      </c>
      <c r="G49" s="333" t="str">
        <f>IF($I$12/1000000000&gt;=51%*K3,"x TDT x 1,1 x 70%","x TDT x 1,1")</f>
        <v>x TDT x 1,1</v>
      </c>
      <c r="H49" s="334" t="str">
        <f>IF(C49="Ko xét","Ko xét",I49/1.1)</f>
        <v>Ko xét</v>
      </c>
      <c r="I49" s="334" t="str">
        <f>IF(C49="Ko xét","Ko xét",IF($I$12/1000000000&gt;=51%*$K$1,(IF($K$47%*($K$1*1000000000)*1.1&lt;=1100000,1100000,$K$47%*($K$1*1000000000)*1.1))*70%,IF($K$47%*($K$1*1000000000)*1.1&lt;=1100000,1100000,$K$47%*($K$1*1000000000)*1.1)))</f>
        <v>Ko xét</v>
      </c>
      <c r="J49" s="1108"/>
      <c r="K49" s="318"/>
      <c r="L49" s="318"/>
      <c r="M49" s="683"/>
      <c r="N49" s="684"/>
      <c r="O49" s="676">
        <f>DMCP!$N$644</f>
        <v>1000</v>
      </c>
      <c r="P49" s="681">
        <f>DMCP!$O$644</f>
        <v>0.215</v>
      </c>
      <c r="Q49" s="372">
        <f>DMCP!$N$645</f>
        <v>10000</v>
      </c>
      <c r="R49" s="579">
        <f>DMCP!$O$645</f>
        <v>0.115</v>
      </c>
      <c r="S49" s="580">
        <f>DMCP!$N$646</f>
        <v>2151.8852950129967</v>
      </c>
      <c r="T49" s="580">
        <f>ROUND(IF(P49=R49,R49,(S49-O49)*(R49-P49)/(Q49-O49)+P49),3)</f>
        <v>0.20200000000000001</v>
      </c>
    </row>
    <row r="50" spans="1:20" ht="64.5" customHeight="1">
      <c r="A50" s="217">
        <f>IF(B50="","",SUBTOTAL(103,B$41:B50))</f>
        <v>7</v>
      </c>
      <c r="B50" s="585">
        <v>10</v>
      </c>
      <c r="C50" s="1103" t="str">
        <f>IF(N3="3 bước","Phí thẩm định thiết kế kỹ thuật","Phí thẩm định thiết kế bản vẽ thi công")</f>
        <v>Phí thẩm định thiết kế bản vẽ thi công</v>
      </c>
      <c r="D50" s="1104"/>
      <c r="E50" s="1104"/>
      <c r="F50" s="332">
        <f>$K$50</f>
        <v>3.5999999999999997E-2</v>
      </c>
      <c r="G50" s="333" t="s">
        <v>471</v>
      </c>
      <c r="H50" s="334">
        <f>I50</f>
        <v>523672416.62095845</v>
      </c>
      <c r="I50" s="335">
        <f>H9*$K$50%</f>
        <v>523672416.62095845</v>
      </c>
      <c r="J50" s="1119" t="s">
        <v>413</v>
      </c>
      <c r="K50" s="364">
        <f>DMCP!$Q$658</f>
        <v>3.5999999999999997E-2</v>
      </c>
      <c r="L50" s="318"/>
      <c r="M50" s="271"/>
      <c r="N50" s="260"/>
      <c r="O50" s="577">
        <f>DMCP!P656</f>
        <v>1000</v>
      </c>
      <c r="P50" s="578">
        <f>DMCP!Q656</f>
        <v>4.1000000000000002E-2</v>
      </c>
      <c r="Q50" s="372">
        <f>DMCP!P657</f>
        <v>2000</v>
      </c>
      <c r="R50" s="579">
        <f>DMCP!Q657</f>
        <v>2.9000000000000001E-2</v>
      </c>
      <c r="S50" s="580">
        <f>DMCP!P658</f>
        <v>1454.6456017248847</v>
      </c>
      <c r="T50" s="580">
        <f t="shared" si="3"/>
        <v>3.5999999999999997E-2</v>
      </c>
    </row>
    <row r="51" spans="1:20" ht="64.5" customHeight="1">
      <c r="A51" s="217">
        <f>IF(B51="","",SUBTOTAL(103,B$41:B51))</f>
        <v>8</v>
      </c>
      <c r="B51" s="585">
        <v>11</v>
      </c>
      <c r="C51" s="1103" t="s">
        <v>35</v>
      </c>
      <c r="D51" s="1104"/>
      <c r="E51" s="1104"/>
      <c r="F51" s="332">
        <f>$K$51</f>
        <v>3.3000000000000002E-2</v>
      </c>
      <c r="G51" s="333" t="s">
        <v>471</v>
      </c>
      <c r="H51" s="334">
        <f>I51</f>
        <v>480033048.56921196</v>
      </c>
      <c r="I51" s="335">
        <f>H9*$K$51%</f>
        <v>480033048.56921196</v>
      </c>
      <c r="J51" s="1119"/>
      <c r="K51" s="364">
        <f>DMCP!$Q$669</f>
        <v>3.3000000000000002E-2</v>
      </c>
      <c r="L51" s="318"/>
      <c r="M51" s="215"/>
      <c r="O51" s="577">
        <f>DMCP!P667</f>
        <v>1000</v>
      </c>
      <c r="P51" s="578">
        <f>DMCP!Q667</f>
        <v>3.7999999999999999E-2</v>
      </c>
      <c r="Q51" s="372">
        <f>DMCP!P668</f>
        <v>2000</v>
      </c>
      <c r="R51" s="579">
        <f>DMCP!Q668</f>
        <v>2.8000000000000001E-2</v>
      </c>
      <c r="S51" s="580">
        <f>DMCP!P669</f>
        <v>1454.6456017248847</v>
      </c>
      <c r="T51" s="580">
        <f t="shared" si="3"/>
        <v>3.3000000000000002E-2</v>
      </c>
    </row>
    <row r="52" spans="1:20" ht="96" customHeight="1">
      <c r="A52" s="217">
        <f>IF(B52="","",SUBTOTAL(103,B$41:B52))</f>
        <v>9</v>
      </c>
      <c r="B52" s="585">
        <v>12</v>
      </c>
      <c r="C52" s="1103" t="s">
        <v>34</v>
      </c>
      <c r="D52" s="1104"/>
      <c r="E52" s="1104"/>
      <c r="F52" s="337">
        <f>$K$52</f>
        <v>1.6900000000000001E-3</v>
      </c>
      <c r="G52" s="333" t="s">
        <v>470</v>
      </c>
      <c r="H52" s="335">
        <f>I52</f>
        <v>36366861.485719651</v>
      </c>
      <c r="I52" s="335">
        <f>($K$1*1000000000)*$K$52%</f>
        <v>36366861.485719651</v>
      </c>
      <c r="J52" s="214" t="s">
        <v>420</v>
      </c>
      <c r="K52" s="367">
        <f>DMCP!$O$703</f>
        <v>1.6900000000000001E-3</v>
      </c>
      <c r="L52" s="322"/>
      <c r="O52" s="577">
        <f>DMCP!N701</f>
        <v>1000</v>
      </c>
      <c r="P52" s="581">
        <f>DMCP!O701</f>
        <v>1.9400000000000001E-3</v>
      </c>
      <c r="Q52" s="372">
        <f>DMCP!N702</f>
        <v>5000</v>
      </c>
      <c r="R52" s="582">
        <f>DMCP!O702</f>
        <v>1.08E-3</v>
      </c>
      <c r="S52" s="580">
        <f>DMCP!N703</f>
        <v>2151.8852950129967</v>
      </c>
      <c r="T52" s="583">
        <f>ROUND(IF(P52=R52,R52,(S52-O52)*(R52-P52)/(Q52-O52)+P52),5)</f>
        <v>1.6900000000000001E-3</v>
      </c>
    </row>
    <row r="53" spans="1:20" ht="25" customHeight="1">
      <c r="A53" s="217">
        <f>IF(B53="","",SUBTOTAL(103,B$41:B53))</f>
        <v>10</v>
      </c>
      <c r="B53" s="585">
        <v>13</v>
      </c>
      <c r="C53" s="1103" t="s">
        <v>4185</v>
      </c>
      <c r="D53" s="1104"/>
      <c r="E53" s="1104"/>
      <c r="F53" s="1165" t="s">
        <v>24</v>
      </c>
      <c r="G53" s="1165"/>
      <c r="H53" s="335">
        <f>I53/1.1</f>
        <v>181818181.81818181</v>
      </c>
      <c r="I53" s="335">
        <v>200000000</v>
      </c>
      <c r="J53" s="214"/>
      <c r="K53" s="367"/>
      <c r="L53" s="322"/>
      <c r="O53" s="577"/>
      <c r="P53" s="581"/>
      <c r="Q53" s="372"/>
      <c r="R53" s="582"/>
      <c r="S53" s="976"/>
      <c r="T53" s="977"/>
    </row>
    <row r="54" spans="1:20" ht="24.75" customHeight="1">
      <c r="A54" s="217">
        <f>IF(B54="","",SUBTOTAL(103,B$41:B54))</f>
        <v>11</v>
      </c>
      <c r="B54" s="585">
        <v>14</v>
      </c>
      <c r="C54" s="1103" t="s">
        <v>4178</v>
      </c>
      <c r="D54" s="1104"/>
      <c r="E54" s="1104"/>
      <c r="F54" s="1165" t="s">
        <v>24</v>
      </c>
      <c r="G54" s="1165"/>
      <c r="H54" s="335">
        <v>33205032846</v>
      </c>
      <c r="I54" s="335">
        <f>H54</f>
        <v>33205032846</v>
      </c>
      <c r="J54" s="214"/>
      <c r="K54" s="367"/>
      <c r="L54" s="322"/>
      <c r="O54" s="577"/>
      <c r="P54" s="581"/>
      <c r="Q54" s="372"/>
      <c r="R54" s="582"/>
      <c r="S54" s="976"/>
      <c r="T54" s="977"/>
    </row>
    <row r="55" spans="1:20" ht="24.75" customHeight="1">
      <c r="A55" s="217">
        <f>IF(B55="","",SUBTOTAL(103,B$41:B55))</f>
        <v>12</v>
      </c>
      <c r="B55" s="585">
        <v>15</v>
      </c>
      <c r="C55" s="1103" t="s">
        <v>428</v>
      </c>
      <c r="D55" s="1104"/>
      <c r="E55" s="1104"/>
      <c r="F55" s="1130" t="s">
        <v>42</v>
      </c>
      <c r="G55" s="1130"/>
      <c r="H55" s="334">
        <f>I55/1.1</f>
        <v>50912596060.370956</v>
      </c>
      <c r="I55" s="335">
        <f>'CP.HMC'!I22</f>
        <v>56003855666.408058</v>
      </c>
      <c r="J55" s="214"/>
      <c r="K55" s="318"/>
      <c r="L55" s="318"/>
      <c r="M55" s="700" t="s">
        <v>953</v>
      </c>
      <c r="N55" s="363" t="s">
        <v>792</v>
      </c>
      <c r="O55" s="513"/>
      <c r="P55" s="514"/>
      <c r="Q55" s="515"/>
      <c r="R55" s="516"/>
      <c r="S55" s="515"/>
      <c r="T55" s="515"/>
    </row>
    <row r="56" spans="1:20" ht="30" hidden="1" customHeight="1">
      <c r="A56" s="217">
        <f>IF(B56="","",SUBTOTAL(103,B$41:B56))</f>
        <v>12</v>
      </c>
      <c r="B56" s="585">
        <v>15</v>
      </c>
      <c r="C56" s="1103" t="str">
        <f>IF(M55="Không","Ko xét",IF(K56=1,"Chi phí giám sát, đánh giá dự án đầu tư sử dụng 30% vốn nhà nước trở lên","Chi phí giám sát, đánh giá dự án đầu tư sử dụng nguồn vốn khác"))</f>
        <v>Ko xét</v>
      </c>
      <c r="D56" s="1104"/>
      <c r="E56" s="1104"/>
      <c r="F56" s="332"/>
      <c r="G56" s="333"/>
      <c r="H56" s="334" t="str">
        <f>IF(C56="Ko xét","Ko xét","")</f>
        <v>Ko xét</v>
      </c>
      <c r="I56" s="334" t="str">
        <f>IF(C56="Ko xét","Ko xét","")</f>
        <v>Ko xét</v>
      </c>
      <c r="J56" s="1119" t="s">
        <v>794</v>
      </c>
      <c r="K56" s="364">
        <f>IF(M56="Vốn khác",2,1)</f>
        <v>1</v>
      </c>
      <c r="L56" s="318"/>
      <c r="M56" s="1117" t="s">
        <v>793</v>
      </c>
      <c r="N56" s="1118"/>
      <c r="O56" s="513"/>
      <c r="P56" s="514"/>
      <c r="Q56" s="515"/>
      <c r="R56" s="516"/>
      <c r="S56" s="515"/>
      <c r="T56" s="515"/>
    </row>
    <row r="57" spans="1:20" ht="25" hidden="1" customHeight="1">
      <c r="A57" s="217" t="str">
        <f>IF(B57="","",SUBTOTAL(103,B$41:B57))</f>
        <v/>
      </c>
      <c r="B57" s="585"/>
      <c r="C57" s="1119" t="str">
        <f>IF(M55="Không","Ko xét","Chi phí giám sát, đánh giá đầu tư của chủ đầu tư")</f>
        <v>Ko xét</v>
      </c>
      <c r="D57" s="1119"/>
      <c r="E57" s="1119"/>
      <c r="F57" s="338">
        <f>IF(K56=2,"",20)</f>
        <v>20</v>
      </c>
      <c r="G57" s="333" t="str">
        <f>IF(K56=2,"","x Gqlda")</f>
        <v>x Gqlda</v>
      </c>
      <c r="H57" s="334" t="str">
        <f>IF(C57="Ko xét","Ko xét",IF(K56=2,"",I57))</f>
        <v>Ko xét</v>
      </c>
      <c r="I57" s="334" t="str">
        <f>IF(C57="Ko xét","Ko xét",IF(K56=2,"",$H$13*F57%))</f>
        <v>Ko xét</v>
      </c>
      <c r="J57" s="1119"/>
      <c r="K57" s="318"/>
      <c r="L57" s="318"/>
      <c r="N57" s="260"/>
      <c r="O57" s="513"/>
      <c r="P57" s="514"/>
      <c r="Q57" s="515"/>
      <c r="R57" s="516"/>
      <c r="S57" s="515"/>
      <c r="T57" s="515"/>
    </row>
    <row r="58" spans="1:20" ht="25" hidden="1" customHeight="1">
      <c r="A58" s="217" t="str">
        <f>IF(B58="","",SUBTOTAL(103,B$41:B58))</f>
        <v/>
      </c>
      <c r="B58" s="585"/>
      <c r="C58" s="1119" t="str">
        <f>IF(M55="Không","Ko xét",IF(K56=1,"Ko xét","Chi phí theo dõi dự án đầu tư"))</f>
        <v>Ko xét</v>
      </c>
      <c r="D58" s="1119"/>
      <c r="E58" s="1119"/>
      <c r="F58" s="338">
        <v>5</v>
      </c>
      <c r="G58" s="333" t="s">
        <v>791</v>
      </c>
      <c r="H58" s="334" t="str">
        <f>IF(C58="Ko xét","Ko xét",I58)</f>
        <v>Ko xét</v>
      </c>
      <c r="I58" s="334" t="str">
        <f>IF(C58="Ko xét","Ko xét",$H$13*F58%)</f>
        <v>Ko xét</v>
      </c>
      <c r="J58" s="1119"/>
      <c r="K58" s="318"/>
      <c r="L58" s="318"/>
      <c r="N58" s="260"/>
      <c r="O58" s="513"/>
      <c r="P58" s="514"/>
      <c r="Q58" s="515"/>
      <c r="R58" s="516"/>
      <c r="S58" s="515"/>
      <c r="T58" s="515"/>
    </row>
    <row r="59" spans="1:20" ht="25" hidden="1" customHeight="1">
      <c r="A59" s="217" t="str">
        <f>IF(B59="","",SUBTOTAL(103,B$41:B59))</f>
        <v/>
      </c>
      <c r="B59" s="585"/>
      <c r="C59" s="1119" t="str">
        <f>IF(M55="Không","Ko xét",IF(K56=1,"Ko xét","Chi phí đánh giá dự án đầu tư"))</f>
        <v>Ko xét</v>
      </c>
      <c r="D59" s="1119"/>
      <c r="E59" s="1119"/>
      <c r="F59" s="338">
        <v>10</v>
      </c>
      <c r="G59" s="333" t="s">
        <v>791</v>
      </c>
      <c r="H59" s="334" t="str">
        <f>IF(C59="Ko xét","Ko xét",I59)</f>
        <v>Ko xét</v>
      </c>
      <c r="I59" s="334" t="str">
        <f>IF(C59="Ko xét","Ko xét",$H$13*F59%)</f>
        <v>Ko xét</v>
      </c>
      <c r="J59" s="1119"/>
      <c r="K59" s="318"/>
      <c r="L59" s="318"/>
      <c r="N59" s="260"/>
      <c r="O59" s="513"/>
      <c r="P59" s="514"/>
      <c r="Q59" s="515"/>
      <c r="R59" s="516"/>
      <c r="S59" s="515"/>
      <c r="T59" s="515"/>
    </row>
    <row r="60" spans="1:20" ht="30" hidden="1" customHeight="1">
      <c r="A60" s="217" t="str">
        <f>IF(B60="","",SUBTOTAL(103,B$41:B60))</f>
        <v/>
      </c>
      <c r="B60" s="585"/>
      <c r="C60" s="1119" t="str">
        <f>IF(M55="Không","Ko xét",IF(K56=1,"Chi phí theo dõi dự án đầu tư của người có thẩm quyền quyết định đầu tư","Chi phí theo dõi dự án đầu tư của cơ quan quản lý nhà nước về đầu tư"))</f>
        <v>Ko xét</v>
      </c>
      <c r="D60" s="1119"/>
      <c r="E60" s="1119"/>
      <c r="F60" s="338">
        <f>IF(K56=1,2,1)</f>
        <v>2</v>
      </c>
      <c r="G60" s="333" t="s">
        <v>791</v>
      </c>
      <c r="H60" s="334" t="str">
        <f>IF(C60="Ko xét","Ko xét",I60)</f>
        <v>Ko xét</v>
      </c>
      <c r="I60" s="334" t="str">
        <f>IF(C60="Ko xét","Ko xét",$H$13*F60%)</f>
        <v>Ko xét</v>
      </c>
      <c r="J60" s="1119"/>
      <c r="K60" s="318"/>
      <c r="L60" s="318"/>
      <c r="N60" s="260"/>
      <c r="O60" s="513"/>
      <c r="P60" s="514"/>
      <c r="Q60" s="515"/>
      <c r="R60" s="516"/>
      <c r="S60" s="515"/>
      <c r="T60" s="515"/>
    </row>
    <row r="61" spans="1:20" ht="30" hidden="1" customHeight="1">
      <c r="A61" s="217" t="str">
        <f>IF(B61="","",SUBTOTAL(103,B$41:B61))</f>
        <v/>
      </c>
      <c r="B61" s="585"/>
      <c r="C61" s="1119" t="str">
        <f>IF(M55="Không","Ko xét",IF(K56=1,"Chi phí theo dõi dự án đầu tư cơ quan quản lý nhà nước về đầu tư","Chi phí kiểm tra dự án đầu tư"))</f>
        <v>Ko xét</v>
      </c>
      <c r="D61" s="1119"/>
      <c r="E61" s="1119"/>
      <c r="F61" s="338">
        <f>IF(K56=2,"",2)</f>
        <v>2</v>
      </c>
      <c r="G61" s="333" t="str">
        <f>IF(K56=2,"","x Gqlda")</f>
        <v>x Gqlda</v>
      </c>
      <c r="H61" s="334" t="str">
        <f>IF(C61="Ko xét","Ko xét",IF(K56=2,"",I61))</f>
        <v>Ko xét</v>
      </c>
      <c r="I61" s="334" t="str">
        <f>IF(C61="Ko xét","Ko xét",IF(K56=2,"",$H$13*F61%))</f>
        <v>Ko xét</v>
      </c>
      <c r="J61" s="1119"/>
      <c r="K61" s="318"/>
      <c r="L61" s="318"/>
      <c r="N61" s="260"/>
      <c r="O61" s="513"/>
      <c r="P61" s="514"/>
      <c r="Q61" s="515"/>
      <c r="R61" s="516"/>
      <c r="S61" s="515"/>
      <c r="T61" s="515"/>
    </row>
    <row r="62" spans="1:20" ht="30" hidden="1" customHeight="1">
      <c r="A62" s="217" t="str">
        <f>IF(B62="","",SUBTOTAL(103,B$41:B62))</f>
        <v/>
      </c>
      <c r="B62" s="585"/>
      <c r="C62" s="1119" t="str">
        <f>IF(M55="Không","Ko xét",IF(K56=1,"Ko xét","Chi phí kiểm tra dự án đầu tư của người có thẩm quyền cấp Giấy chứng nhận đầu tư"))</f>
        <v>Ko xét</v>
      </c>
      <c r="D62" s="1119"/>
      <c r="E62" s="1119"/>
      <c r="F62" s="338">
        <v>3</v>
      </c>
      <c r="G62" s="333" t="s">
        <v>791</v>
      </c>
      <c r="H62" s="334" t="str">
        <f>IF(C62="Ko xét","Ko xét",I62)</f>
        <v>Ko xét</v>
      </c>
      <c r="I62" s="334" t="str">
        <f>IF(C62="Ko xét","Ko xét",$H$13*F62%)</f>
        <v>Ko xét</v>
      </c>
      <c r="J62" s="1119"/>
      <c r="K62" s="318"/>
      <c r="L62" s="318"/>
      <c r="N62" s="260"/>
      <c r="O62" s="513"/>
      <c r="P62" s="514"/>
      <c r="Q62" s="515"/>
      <c r="R62" s="516"/>
      <c r="S62" s="515"/>
      <c r="T62" s="515"/>
    </row>
    <row r="63" spans="1:20" ht="30" hidden="1" customHeight="1">
      <c r="A63" s="217" t="str">
        <f>IF(B63="","",SUBTOTAL(103,B$41:B63))</f>
        <v/>
      </c>
      <c r="B63" s="585"/>
      <c r="C63" s="1119" t="str">
        <f>IF(M55="Không","Ko xét",IF(K56=1,"Ko xét","Chi phí kiểm tra dự án đầu tư của cơ quan quản lý nhà nước về đầu tư"))</f>
        <v>Ko xét</v>
      </c>
      <c r="D63" s="1119"/>
      <c r="E63" s="1119"/>
      <c r="F63" s="338">
        <v>3</v>
      </c>
      <c r="G63" s="333" t="s">
        <v>791</v>
      </c>
      <c r="H63" s="334" t="str">
        <f>IF(C63="Ko xét","Ko xét",I63)</f>
        <v>Ko xét</v>
      </c>
      <c r="I63" s="334" t="str">
        <f>IF(C63="Ko xét","Ko xét",$H$13*F63%)</f>
        <v>Ko xét</v>
      </c>
      <c r="J63" s="1119"/>
      <c r="K63" s="318"/>
      <c r="L63" s="318"/>
      <c r="N63" s="260"/>
      <c r="O63" s="513"/>
      <c r="P63" s="514"/>
      <c r="Q63" s="515"/>
      <c r="R63" s="516"/>
      <c r="S63" s="515"/>
      <c r="T63" s="515"/>
    </row>
    <row r="64" spans="1:20" ht="30" hidden="1" customHeight="1">
      <c r="A64" s="217" t="str">
        <f>IF(B64="","",SUBTOTAL(103,B$41:B64))</f>
        <v/>
      </c>
      <c r="B64" s="585"/>
      <c r="C64" s="1119" t="str">
        <f>IF(M55="Không","Ko xét",IF(K56=1,"Chi phí kiểm tra dự án đầu tư của người có thẩm quyền quyết định đầu tư","Chi phí đánh giá dự án đầu tư"))</f>
        <v>Ko xét</v>
      </c>
      <c r="D64" s="1119"/>
      <c r="E64" s="1119"/>
      <c r="F64" s="338">
        <f>IF(K56=2,"",6)</f>
        <v>6</v>
      </c>
      <c r="G64" s="333" t="str">
        <f>IF(K56=2,"","x Gqlda")</f>
        <v>x Gqlda</v>
      </c>
      <c r="H64" s="334" t="str">
        <f>IF(C64="Ko xét","Ko xét",IF(K56=2,"",I64))</f>
        <v>Ko xét</v>
      </c>
      <c r="I64" s="334" t="str">
        <f>IF(C64="Ko xét","Ko xét",IF(K56=2,"",$H$13*F64%))</f>
        <v>Ko xét</v>
      </c>
      <c r="J64" s="1119"/>
      <c r="K64" s="318"/>
      <c r="L64" s="318"/>
      <c r="N64" s="260"/>
      <c r="O64" s="513"/>
      <c r="P64" s="514"/>
      <c r="Q64" s="515"/>
      <c r="R64" s="516"/>
      <c r="S64" s="515"/>
      <c r="T64" s="515"/>
    </row>
    <row r="65" spans="1:20" ht="25" hidden="1" customHeight="1">
      <c r="A65" s="217" t="str">
        <f>IF(B65="","",SUBTOTAL(103,B$41:B65))</f>
        <v/>
      </c>
      <c r="B65" s="585"/>
      <c r="C65" s="1119" t="str">
        <f>IF(M55="Không","Ko xét",IF(K56=1,"Ko xét","Chi phí đánh giá tác động"))</f>
        <v>Ko xét</v>
      </c>
      <c r="D65" s="1119"/>
      <c r="E65" s="1119"/>
      <c r="F65" s="338">
        <v>3</v>
      </c>
      <c r="G65" s="333" t="s">
        <v>791</v>
      </c>
      <c r="H65" s="334" t="str">
        <f t="shared" ref="H65:H70" si="4">IF(C65="Ko xét","Ko xét",I65)</f>
        <v>Ko xét</v>
      </c>
      <c r="I65" s="334" t="str">
        <f t="shared" ref="I65:I70" si="5">IF(C65="Ko xét","Ko xét",$H$13*F65%)</f>
        <v>Ko xét</v>
      </c>
      <c r="J65" s="1119"/>
      <c r="K65" s="318"/>
      <c r="L65" s="318"/>
      <c r="N65" s="260"/>
      <c r="O65" s="513"/>
      <c r="P65" s="514"/>
      <c r="Q65" s="515"/>
      <c r="R65" s="516"/>
      <c r="S65" s="515"/>
      <c r="T65" s="515"/>
    </row>
    <row r="66" spans="1:20" ht="25" hidden="1" customHeight="1">
      <c r="A66" s="217" t="str">
        <f>IF(B66="","",SUBTOTAL(103,B$41:B66))</f>
        <v/>
      </c>
      <c r="B66" s="585"/>
      <c r="C66" s="1119" t="str">
        <f>IF(M55="Không","Ko xét",IF(K56=1,"Ko xét","Chi phí đánh giá đột xuất"))</f>
        <v>Ko xét</v>
      </c>
      <c r="D66" s="1119"/>
      <c r="E66" s="1119"/>
      <c r="F66" s="338">
        <v>2</v>
      </c>
      <c r="G66" s="333" t="s">
        <v>791</v>
      </c>
      <c r="H66" s="334" t="str">
        <f t="shared" si="4"/>
        <v>Ko xét</v>
      </c>
      <c r="I66" s="334" t="str">
        <f t="shared" si="5"/>
        <v>Ko xét</v>
      </c>
      <c r="J66" s="1119"/>
      <c r="K66" s="318"/>
      <c r="L66" s="318"/>
      <c r="N66" s="260"/>
      <c r="O66" s="513"/>
      <c r="P66" s="514"/>
      <c r="Q66" s="515"/>
      <c r="R66" s="516"/>
      <c r="S66" s="515"/>
      <c r="T66" s="515"/>
    </row>
    <row r="67" spans="1:20" ht="30" hidden="1" customHeight="1">
      <c r="A67" s="217" t="str">
        <f>IF(B67="","",SUBTOTAL(103,B$41:B67))</f>
        <v/>
      </c>
      <c r="B67" s="585"/>
      <c r="C67" s="1119" t="str">
        <f>IF(M55="Không","Ko xét",IF(K56=2,"Ko xét","Chi phí kiểm tra dự án đầu tư của cơ quan quản lý nhà nước về đầu tư"))</f>
        <v>Ko xét</v>
      </c>
      <c r="D67" s="1119"/>
      <c r="E67" s="1119"/>
      <c r="F67" s="338">
        <v>6</v>
      </c>
      <c r="G67" s="333" t="s">
        <v>791</v>
      </c>
      <c r="H67" s="334" t="str">
        <f t="shared" si="4"/>
        <v>Ko xét</v>
      </c>
      <c r="I67" s="334" t="str">
        <f t="shared" si="5"/>
        <v>Ko xét</v>
      </c>
      <c r="J67" s="1119"/>
      <c r="K67" s="318"/>
      <c r="L67" s="318"/>
      <c r="N67" s="260"/>
      <c r="O67" s="513"/>
      <c r="P67" s="514"/>
      <c r="Q67" s="515"/>
      <c r="R67" s="516"/>
      <c r="S67" s="515"/>
      <c r="T67" s="515"/>
    </row>
    <row r="68" spans="1:20" ht="25" hidden="1" customHeight="1">
      <c r="A68" s="217" t="str">
        <f>IF(B68="","",SUBTOTAL(103,B$41:B68))</f>
        <v/>
      </c>
      <c r="B68" s="585"/>
      <c r="C68" s="1119" t="str">
        <f>IF(M55="Không","Ko xét",IF(K56=2,"Ko xét","Chi phí đánh giá tác động"))</f>
        <v>Ko xét</v>
      </c>
      <c r="D68" s="1119"/>
      <c r="E68" s="1119"/>
      <c r="F68" s="338">
        <v>6</v>
      </c>
      <c r="G68" s="333" t="s">
        <v>791</v>
      </c>
      <c r="H68" s="334" t="str">
        <f t="shared" si="4"/>
        <v>Ko xét</v>
      </c>
      <c r="I68" s="334" t="str">
        <f t="shared" si="5"/>
        <v>Ko xét</v>
      </c>
      <c r="J68" s="1119"/>
      <c r="K68" s="318"/>
      <c r="L68" s="318"/>
      <c r="N68" s="260"/>
      <c r="O68" s="513"/>
      <c r="P68" s="514"/>
      <c r="Q68" s="515"/>
      <c r="R68" s="516"/>
      <c r="S68" s="515"/>
      <c r="T68" s="515"/>
    </row>
    <row r="69" spans="1:20" ht="25" hidden="1" customHeight="1">
      <c r="A69" s="217" t="str">
        <f>IF(B69="","",SUBTOTAL(103,B$41:B69))</f>
        <v/>
      </c>
      <c r="B69" s="585"/>
      <c r="C69" s="1119" t="str">
        <f>IF(M55="Không","Ko xét",IF(K56=2,"Ko xét","Chi phí đánh giá đột xuất"))</f>
        <v>Ko xét</v>
      </c>
      <c r="D69" s="1119"/>
      <c r="E69" s="1119"/>
      <c r="F69" s="338">
        <v>4</v>
      </c>
      <c r="G69" s="333" t="s">
        <v>791</v>
      </c>
      <c r="H69" s="334" t="str">
        <f t="shared" si="4"/>
        <v>Ko xét</v>
      </c>
      <c r="I69" s="334" t="str">
        <f t="shared" si="5"/>
        <v>Ko xét</v>
      </c>
      <c r="J69" s="1119"/>
      <c r="K69" s="318"/>
      <c r="L69" s="318"/>
      <c r="N69" s="260"/>
      <c r="O69" s="513"/>
      <c r="P69" s="514"/>
      <c r="Q69" s="515"/>
      <c r="R69" s="516"/>
      <c r="S69" s="515"/>
      <c r="T69" s="515"/>
    </row>
    <row r="70" spans="1:20" ht="25" hidden="1" customHeight="1">
      <c r="A70" s="217" t="str">
        <f>IF(B70="","",SUBTOTAL(103,B$41:B70))</f>
        <v/>
      </c>
      <c r="B70" s="585"/>
      <c r="C70" s="1119" t="str">
        <f>IF(M55="Không","Ko xét","Chi phí giám sát và đánh giá tổng thể đầu tư")</f>
        <v>Ko xét</v>
      </c>
      <c r="D70" s="1119"/>
      <c r="E70" s="1119"/>
      <c r="F70" s="338">
        <v>2</v>
      </c>
      <c r="G70" s="333" t="s">
        <v>791</v>
      </c>
      <c r="H70" s="334" t="str">
        <f t="shared" si="4"/>
        <v>Ko xét</v>
      </c>
      <c r="I70" s="334" t="str">
        <f t="shared" si="5"/>
        <v>Ko xét</v>
      </c>
      <c r="J70" s="1119"/>
      <c r="K70" s="318"/>
      <c r="L70" s="318"/>
      <c r="M70" s="1120" t="s">
        <v>598</v>
      </c>
      <c r="N70" s="1121"/>
      <c r="O70" s="513"/>
      <c r="P70" s="514"/>
      <c r="Q70" s="515"/>
      <c r="R70" s="516"/>
      <c r="S70" s="515"/>
      <c r="T70" s="515"/>
    </row>
    <row r="71" spans="1:20" ht="70" hidden="1">
      <c r="A71" s="709">
        <f>IF(B71="","",SUBTOTAL(103,B$41:B71))</f>
        <v>12</v>
      </c>
      <c r="B71" s="359">
        <v>15</v>
      </c>
      <c r="C71" s="1111" t="str">
        <f>IF(M71="Không","Ko xét","Chi phí quy đổi vốn đầu tư xây dựng")</f>
        <v>Ko xét</v>
      </c>
      <c r="D71" s="1112"/>
      <c r="E71" s="1112"/>
      <c r="F71" s="711">
        <f ca="1">K71</f>
        <v>3.4000000000000002E-2</v>
      </c>
      <c r="G71" s="993" t="str">
        <f>IF(L71=0,"x TDT được duyệt (chưa có thuế GTGT)","x TDT được duyệt (chưa có thuế GTGT) x "&amp;L71)</f>
        <v>x TDT được duyệt (chưa có thuế GTGT)</v>
      </c>
      <c r="H71" s="552" t="str">
        <f>IF(C71="Ko xét","Ko xét",I71)</f>
        <v>Ko xét</v>
      </c>
      <c r="I71" s="552" t="str">
        <f>IF(C71="Ko xét","Ko xét",IF(L71=0,$K$71%*$N$72,$K$71%*$L$71*$N$72))</f>
        <v>Ko xét</v>
      </c>
      <c r="J71" s="278" t="s">
        <v>38</v>
      </c>
      <c r="K71" s="364">
        <f ca="1">DMCP!$O$756</f>
        <v>3.4000000000000002E-2</v>
      </c>
      <c r="L71" s="364">
        <f>VLOOKUP(M70,DMCP!$A$757:$K$759,11,0)</f>
        <v>0</v>
      </c>
      <c r="M71" s="700" t="s">
        <v>953</v>
      </c>
      <c r="N71" s="363" t="s">
        <v>804</v>
      </c>
      <c r="O71" s="577">
        <f ca="1">DMCP!N754</f>
        <v>1000</v>
      </c>
      <c r="P71" s="578">
        <f ca="1">DMCP!O754</f>
        <v>3.6999999999999998E-2</v>
      </c>
      <c r="Q71" s="372">
        <f ca="1">DMCP!N755</f>
        <v>2000</v>
      </c>
      <c r="R71" s="579">
        <f ca="1">DMCP!O755</f>
        <v>3.4000000000000002E-2</v>
      </c>
      <c r="S71" s="580">
        <f ca="1">DMCP!N756</f>
        <v>1961.0167753419651</v>
      </c>
      <c r="T71" s="580">
        <f ca="1">ROUND(IF(P71=R71,R71,(S71-O71)*(R71-P71)/(Q71-O71)+P71),3)</f>
        <v>3.4000000000000002E-2</v>
      </c>
    </row>
    <row r="72" spans="1:20" ht="25.5" customHeight="1">
      <c r="A72" s="204" t="str">
        <f>IF($M$8="Không","VI",B72)</f>
        <v>VI</v>
      </c>
      <c r="B72" s="685" t="s">
        <v>496</v>
      </c>
      <c r="C72" s="1164" t="s">
        <v>23</v>
      </c>
      <c r="D72" s="1139"/>
      <c r="E72" s="1140"/>
      <c r="F72" s="1147" t="s">
        <v>487</v>
      </c>
      <c r="G72" s="1148"/>
      <c r="H72" s="205">
        <f ca="1">SUM(H73:H74)</f>
        <v>186248236815.48291</v>
      </c>
      <c r="I72" s="205">
        <f ca="1">SUM(I73:I74)</f>
        <v>204873060497.03122</v>
      </c>
      <c r="J72" s="220"/>
      <c r="N72" s="253">
        <f ca="1">H75</f>
        <v>1961016775341.9651</v>
      </c>
      <c r="O72" s="517"/>
    </row>
    <row r="73" spans="1:20" ht="41.25" customHeight="1">
      <c r="A73" s="207">
        <f>IF(B73="","",SUBTOTAL(103,B73:B$73))</f>
        <v>1</v>
      </c>
      <c r="B73" s="357">
        <v>1</v>
      </c>
      <c r="C73" s="1162" t="s">
        <v>495</v>
      </c>
      <c r="D73" s="1163"/>
      <c r="E73" s="1163"/>
      <c r="F73" s="1181" t="str">
        <f>IF(N3="1 bước","(I+II+III+IV+V) x 5%","(I+II+III+IV+V) x 10%")</f>
        <v>(I+II+III+IV+V) x 10%</v>
      </c>
      <c r="G73" s="1181"/>
      <c r="H73" s="208">
        <f ca="1">I73/1.1</f>
        <v>173982472879.08777</v>
      </c>
      <c r="I73" s="209">
        <f ca="1">($I$9+$I$11+$I$13+$I$15+$I$40-$I$54)*K73%</f>
        <v>191380720166.99655</v>
      </c>
      <c r="J73" s="1115" t="s">
        <v>414</v>
      </c>
      <c r="K73" s="233">
        <f>IF(N3="1 bước",5,10)</f>
        <v>10</v>
      </c>
      <c r="M73" s="270"/>
      <c r="N73" s="586" t="s">
        <v>808</v>
      </c>
      <c r="O73" s="513"/>
      <c r="P73" s="514"/>
      <c r="Q73" s="515"/>
      <c r="R73" s="516"/>
      <c r="S73" s="514"/>
      <c r="T73" s="514"/>
    </row>
    <row r="74" spans="1:20" ht="41.25" customHeight="1">
      <c r="A74" s="269">
        <f>IF(B74="","",SUBTOTAL(103,B$73:B74))</f>
        <v>2</v>
      </c>
      <c r="B74" s="359">
        <v>2</v>
      </c>
      <c r="C74" s="1158" t="str">
        <f>IF(M74="Không","Ko xét","Dự phòng phí (cho yếu tố trượt giá)")</f>
        <v>Dự phòng phí (cho yếu tố trượt giá)</v>
      </c>
      <c r="D74" s="1174"/>
      <c r="E74" s="1174"/>
      <c r="F74" s="1175" t="s">
        <v>42</v>
      </c>
      <c r="G74" s="1175"/>
      <c r="H74" s="339">
        <f ca="1">IF(C74="Ko xét","Ko xét",I74/1.1)</f>
        <v>12265763936.395151</v>
      </c>
      <c r="I74" s="339">
        <f ca="1">IF(C74="Ko xét","Ko xét",'DP2'!$F$58)</f>
        <v>13492340330.034668</v>
      </c>
      <c r="J74" s="1116"/>
      <c r="M74" s="700" t="s">
        <v>4179</v>
      </c>
      <c r="N74" s="363" t="s">
        <v>890</v>
      </c>
      <c r="O74" s="513"/>
      <c r="P74" s="514"/>
      <c r="Q74" s="515"/>
      <c r="R74" s="516"/>
      <c r="S74" s="514"/>
      <c r="T74" s="514"/>
    </row>
    <row r="75" spans="1:20" ht="26.25" customHeight="1">
      <c r="A75" s="1171" t="s">
        <v>436</v>
      </c>
      <c r="B75" s="1172"/>
      <c r="C75" s="1172"/>
      <c r="D75" s="1179"/>
      <c r="E75" s="1180"/>
      <c r="F75" s="1177" t="str">
        <f>IF(M8="Không","(I+II+III+IV+V+VI)","(I+II+III+IV+V+VI+VII)")</f>
        <v>(I+II+III+IV+V+VI)</v>
      </c>
      <c r="G75" s="1178"/>
      <c r="H75" s="222">
        <f ca="1">IF(M8="Không",H9+H11+H13+H15+H40+H72,H7+H9+H11+H13+H15+H40+H72)</f>
        <v>1961016775341.9651</v>
      </c>
      <c r="I75" s="223">
        <f ca="1">I9+I11+I13+I15+I40+I72</f>
        <v>2151885295012.9966</v>
      </c>
      <c r="J75" s="224"/>
      <c r="O75" s="517"/>
    </row>
    <row r="76" spans="1:20" ht="26.25" customHeight="1">
      <c r="A76" s="1171" t="s">
        <v>27</v>
      </c>
      <c r="B76" s="1172"/>
      <c r="C76" s="1172"/>
      <c r="D76" s="1172"/>
      <c r="E76" s="1172"/>
      <c r="F76" s="1172"/>
      <c r="G76" s="1172"/>
      <c r="H76" s="1173"/>
      <c r="I76" s="223">
        <f ca="1">ROUND(I75,-3)</f>
        <v>2151885295000</v>
      </c>
      <c r="J76" s="225"/>
      <c r="N76" s="1166" t="s">
        <v>832</v>
      </c>
    </row>
    <row r="77" spans="1:20" ht="24.75" customHeight="1">
      <c r="I77" s="1169" t="s">
        <v>828</v>
      </c>
      <c r="J77" s="1169"/>
      <c r="N77" s="1166"/>
    </row>
    <row r="78" spans="1:20" ht="35.25" customHeight="1">
      <c r="H78" s="262"/>
      <c r="I78" s="1170"/>
      <c r="J78" s="1170"/>
      <c r="N78" s="1166"/>
    </row>
    <row r="79" spans="1:20" ht="25">
      <c r="H79" s="260"/>
      <c r="I79" s="1167">
        <v>2151885295012.9966</v>
      </c>
      <c r="J79" s="1168"/>
      <c r="N79" s="253">
        <f>H9</f>
        <v>1454645601724.8848</v>
      </c>
    </row>
    <row r="81" spans="8:15" ht="56.25" customHeight="1">
      <c r="H81" s="368">
        <f>DMCP!$M$716</f>
        <v>5.2</v>
      </c>
      <c r="I81" s="1176" t="s">
        <v>833</v>
      </c>
      <c r="J81" s="1176"/>
      <c r="O81" s="517"/>
    </row>
    <row r="82" spans="8:15" ht="15" customHeight="1">
      <c r="O82" s="517"/>
    </row>
    <row r="83" spans="8:15" ht="15" customHeight="1">
      <c r="O83" s="517"/>
    </row>
    <row r="84" spans="8:15" ht="27.75" customHeight="1">
      <c r="J84" s="262"/>
      <c r="O84" s="517"/>
    </row>
    <row r="85" spans="8:15">
      <c r="I85" s="260"/>
      <c r="J85" s="584"/>
    </row>
  </sheetData>
  <sheetProtection password="B0ED" sheet="1" formatCells="0" formatColumns="0" formatRows="0" insertColumns="0" insertRows="0" insertHyperlinks="0" sort="0" autoFilter="0" pivotTables="0"/>
  <autoFilter ref="H1:H87" xr:uid="{626A71C8-069E-486C-A1CC-DE90E5C5CFAA}">
    <filterColumn colId="0">
      <filters blank="1">
        <filter val="#DIV/0!"/>
        <filter val="( 4 )"/>
        <filter val="1.500.000"/>
        <filter val="1.507.997.243.024"/>
        <filter val="1.566.461.258"/>
        <filter val="11.234.579.461"/>
        <filter val="12.743.941.168"/>
        <filter val="16.795.944.070"/>
        <filter val="176.651.109.070"/>
        <filter val="181.818.182"/>
        <filter val="183.783.757.142"/>
        <filter val="185.483.665"/>
        <filter val="196.527.698.310"/>
        <filter val="2.021.578.023"/>
        <filter val="2.039.053.218.654"/>
        <filter val="227.272.727"/>
        <filter val="24.625.594.979"/>
        <filter val="3.723.072.858"/>
        <filter val="3.932.102.811"/>
        <filter val="33.205.032.846"/>
        <filter val="37.371.290"/>
        <filter val="4.497.981.611"/>
        <filter val="44.756.036"/>
        <filter val="45.454.545"/>
        <filter val="46.828.448.755"/>
        <filter val="497.639.090"/>
        <filter val="5,20"/>
        <filter val="52.779.903.506"/>
        <filter val="527.799.035"/>
        <filter val="542.879.007"/>
        <filter val="575.882.616"/>
        <filter val="70.000.000"/>
        <filter val="799.238.539"/>
        <filter val="844.478.456"/>
        <filter val="94.252.775.425"/>
        <filter val="GIÁ TRỊ TRƯỚC THUẾ"/>
      </filters>
    </filterColumn>
  </autoFilter>
  <mergeCells count="123">
    <mergeCell ref="I81:J81"/>
    <mergeCell ref="F75:G75"/>
    <mergeCell ref="A75:E75"/>
    <mergeCell ref="J50:J51"/>
    <mergeCell ref="F37:G37"/>
    <mergeCell ref="F73:G73"/>
    <mergeCell ref="C68:E68"/>
    <mergeCell ref="C35:E35"/>
    <mergeCell ref="C53:E53"/>
    <mergeCell ref="F53:G53"/>
    <mergeCell ref="C54:E54"/>
    <mergeCell ref="F54:G54"/>
    <mergeCell ref="C39:E39"/>
    <mergeCell ref="F39:G39"/>
    <mergeCell ref="C36:E36"/>
    <mergeCell ref="F36:G36"/>
    <mergeCell ref="C51:E51"/>
    <mergeCell ref="N76:N78"/>
    <mergeCell ref="I79:J79"/>
    <mergeCell ref="I77:J78"/>
    <mergeCell ref="A76:H76"/>
    <mergeCell ref="C74:E74"/>
    <mergeCell ref="C33:E33"/>
    <mergeCell ref="C34:E34"/>
    <mergeCell ref="J30:J34"/>
    <mergeCell ref="C66:E66"/>
    <mergeCell ref="C46:E46"/>
    <mergeCell ref="F74:G74"/>
    <mergeCell ref="F72:G72"/>
    <mergeCell ref="M6:N6"/>
    <mergeCell ref="C31:E31"/>
    <mergeCell ref="C32:E32"/>
    <mergeCell ref="C22:E22"/>
    <mergeCell ref="M19:N19"/>
    <mergeCell ref="C43:E43"/>
    <mergeCell ref="C65:E65"/>
    <mergeCell ref="C73:E73"/>
    <mergeCell ref="C72:E72"/>
    <mergeCell ref="C48:E48"/>
    <mergeCell ref="F46:G46"/>
    <mergeCell ref="M14:N14"/>
    <mergeCell ref="M17:N17"/>
    <mergeCell ref="F40:G40"/>
    <mergeCell ref="C69:E69"/>
    <mergeCell ref="M18:N18"/>
    <mergeCell ref="C30:E30"/>
    <mergeCell ref="C18:E18"/>
    <mergeCell ref="F5:G5"/>
    <mergeCell ref="C38:E38"/>
    <mergeCell ref="J7:J12"/>
    <mergeCell ref="C11:E11"/>
    <mergeCell ref="F13:G13"/>
    <mergeCell ref="F11:G11"/>
    <mergeCell ref="C9:E9"/>
    <mergeCell ref="C12:E12"/>
    <mergeCell ref="C71:E71"/>
    <mergeCell ref="C67:E67"/>
    <mergeCell ref="C59:E59"/>
    <mergeCell ref="C62:E62"/>
    <mergeCell ref="C63:E63"/>
    <mergeCell ref="C47:E47"/>
    <mergeCell ref="C70:E70"/>
    <mergeCell ref="C57:E57"/>
    <mergeCell ref="C50:E50"/>
    <mergeCell ref="C52:E52"/>
    <mergeCell ref="F15:G15"/>
    <mergeCell ref="C26:E26"/>
    <mergeCell ref="C42:E42"/>
    <mergeCell ref="J28:J29"/>
    <mergeCell ref="C16:E16"/>
    <mergeCell ref="C20:E20"/>
    <mergeCell ref="C8:E8"/>
    <mergeCell ref="F8:G8"/>
    <mergeCell ref="C37:E37"/>
    <mergeCell ref="C23:E23"/>
    <mergeCell ref="C19:E19"/>
    <mergeCell ref="F55:G55"/>
    <mergeCell ref="M4:N4"/>
    <mergeCell ref="C21:E21"/>
    <mergeCell ref="C27:E27"/>
    <mergeCell ref="F12:G12"/>
    <mergeCell ref="C10:E10"/>
    <mergeCell ref="M5:N5"/>
    <mergeCell ref="J13:J27"/>
    <mergeCell ref="C13:E13"/>
    <mergeCell ref="F10:G10"/>
    <mergeCell ref="C6:E6"/>
    <mergeCell ref="C5:E5"/>
    <mergeCell ref="F6:G6"/>
    <mergeCell ref="C7:E7"/>
    <mergeCell ref="F7:G7"/>
    <mergeCell ref="C15:E15"/>
    <mergeCell ref="C41:E41"/>
    <mergeCell ref="C17:E17"/>
    <mergeCell ref="F9:G9"/>
    <mergeCell ref="J73:J74"/>
    <mergeCell ref="M56:N56"/>
    <mergeCell ref="C60:E60"/>
    <mergeCell ref="C64:E64"/>
    <mergeCell ref="C61:E61"/>
    <mergeCell ref="M70:N70"/>
    <mergeCell ref="C14:E14"/>
    <mergeCell ref="M43:N43"/>
    <mergeCell ref="C55:E55"/>
    <mergeCell ref="C25:E25"/>
    <mergeCell ref="C56:E56"/>
    <mergeCell ref="C58:E58"/>
    <mergeCell ref="C24:E24"/>
    <mergeCell ref="F41:G41"/>
    <mergeCell ref="C28:E28"/>
    <mergeCell ref="C29:E29"/>
    <mergeCell ref="J56:J70"/>
    <mergeCell ref="C40:E40"/>
    <mergeCell ref="M16:N16"/>
    <mergeCell ref="C45:E45"/>
    <mergeCell ref="F45:G45"/>
    <mergeCell ref="C49:E49"/>
    <mergeCell ref="J47:J49"/>
    <mergeCell ref="M48:N48"/>
    <mergeCell ref="J43:J44"/>
    <mergeCell ref="C44:E44"/>
    <mergeCell ref="F38:G38"/>
    <mergeCell ref="O13:T13"/>
  </mergeCells>
  <conditionalFormatting sqref="C74">
    <cfRule type="containsText" dxfId="10" priority="26" stopIfTrue="1" operator="containsText" text="Ko xét">
      <formula>NOT(ISERROR(SEARCH("Ko xét",C74)))</formula>
    </cfRule>
  </conditionalFormatting>
  <conditionalFormatting sqref="C8:E8">
    <cfRule type="containsText" dxfId="9" priority="21" stopIfTrue="1" operator="containsText" text="Ko xét">
      <formula>NOT(ISERROR(SEARCH("Ko xét",C8)))</formula>
    </cfRule>
  </conditionalFormatting>
  <conditionalFormatting sqref="C16:E16 D17:E19 C17:C34 C19:E20 D21:E28 D30:E34 D55:E56 C55:C71">
    <cfRule type="containsText" dxfId="8" priority="33" stopIfTrue="1" operator="containsText" text="Ko xét">
      <formula>NOT(ISERROR(SEARCH("Ko xét",C16)))</formula>
    </cfRule>
  </conditionalFormatting>
  <conditionalFormatting sqref="C35:E39">
    <cfRule type="containsText" dxfId="7" priority="2" stopIfTrue="1" operator="containsText" text="Ko xét">
      <formula>NOT(ISERROR(SEARCH("Ko xét",C35)))</formula>
    </cfRule>
  </conditionalFormatting>
  <conditionalFormatting sqref="C41:E54">
    <cfRule type="containsText" dxfId="6" priority="1" stopIfTrue="1" operator="containsText" text="Ko xét">
      <formula>NOT(ISERROR(SEARCH("Ko xét",C41)))</formula>
    </cfRule>
  </conditionalFormatting>
  <conditionalFormatting sqref="H8:I8">
    <cfRule type="containsText" dxfId="5" priority="9" stopIfTrue="1" operator="containsText" text="Ko xét">
      <formula>NOT(ISERROR(SEARCH("Ko xét",H8)))</formula>
    </cfRule>
  </conditionalFormatting>
  <conditionalFormatting sqref="H16:I39">
    <cfRule type="containsText" dxfId="4" priority="17" stopIfTrue="1" operator="containsText" text="Ko xét">
      <formula>NOT(ISERROR(SEARCH("Ko xét",H16)))</formula>
    </cfRule>
  </conditionalFormatting>
  <conditionalFormatting sqref="H41:I71">
    <cfRule type="containsText" dxfId="3" priority="5" stopIfTrue="1" operator="containsText" text="Ko xét">
      <formula>NOT(ISERROR(SEARCH("Ko xét",H41)))</formula>
    </cfRule>
  </conditionalFormatting>
  <conditionalFormatting sqref="H74:I74">
    <cfRule type="containsText" dxfId="2" priority="24" stopIfTrue="1" operator="containsText" text="Ko xét">
      <formula>NOT(ISERROR(SEARCH("Ko xét",H74)))</formula>
    </cfRule>
  </conditionalFormatting>
  <dataValidations xWindow="726" yWindow="581" count="23">
    <dataValidation type="list" allowBlank="1" showInputMessage="1" showErrorMessage="1" sqref="M56" xr:uid="{77C036B1-599F-4681-8652-8DB97C8AC6BE}">
      <formula1>"&gt;=30% Vốn nhà nước,Vốn khác"</formula1>
    </dataValidation>
    <dataValidation type="list" allowBlank="1" showInputMessage="1" showErrorMessage="1" sqref="M55 M15 M30:M36 M71 M74 M8 M41 M38:M39" xr:uid="{9C4F5384-02F3-456C-891A-D843E51342AF}">
      <formula1>"Có,Không"</formula1>
    </dataValidation>
    <dataValidation allowBlank="1" showInputMessage="1" showErrorMessage="1" promptTitle="Có tính CPGS đánh giá đầu tư?" prompt="Nếu có tính chi phí giám sát đánh giá đầu tư chọn &quot;Có&quot;; ngược lại chọn &quot;Không&quot;" sqref="N55" xr:uid="{1D359839-491D-4F8F-B617-E1B5142BDA2B}"/>
    <dataValidation allowBlank="1" showInputMessage="1" showErrorMessage="1" promptTitle="Có lập HSMT, ĐGHSDT TV TK không?" prompt="Nếu có tính chi phí lập hồ sơ mời thầu, đánh giá hồ sơ dự thầu tư vấn thiết kế chọn &quot;Có&quot;; ngược lại chọn &quot;Không&quot;" sqref="N33:N36" xr:uid="{C8CF413C-D558-4267-B8F2-CE398ADA0259}"/>
    <dataValidation allowBlank="1" showInputMessage="1" showErrorMessage="1" promptTitle="Có tính CPQĐ vốn đầu tư XD?" prompt="Nếu có tính chi phí quy đổi vốn đầu tư xây dựng chọn &quot;Có&quot;; ngược lại chọn &quot;Không&quot;" sqref="N71 N74" xr:uid="{BCEB3DD0-AB4B-4845-BC39-A36631E094D4}"/>
    <dataValidation type="list" allowBlank="1" showInputMessage="1" showErrorMessage="1" promptTitle="HS điều chỉnh CP QĐ vốn đầu tư" prompt="Nếu có điều chỉnh chọn mục tương ứng; ngược lại chọn &quot;Không điều chỉnh&quot;" sqref="M70:N70" xr:uid="{2AF320FC-BCD5-4F7E-BFF7-0A315849ACB3}">
      <formula1>INDIRECT("DMCP!$A$757:$A$759")</formula1>
    </dataValidation>
    <dataValidation allowBlank="1" showInputMessage="1" showErrorMessage="1" promptTitle="Có lập BCNC tiền khả thi không?" prompt="Nếu có lập báo cáo nghiên cứu tiền khả thi chọn &quot;Có&quot;; ngược lại chọn &quot;Không&quot;" sqref="N30:N31 N15" xr:uid="{37AB048A-0091-418F-89F8-79F7DB05FF4E}"/>
    <dataValidation allowBlank="1" showInputMessage="1" showErrorMessage="1" promptTitle="Có tính CPTT TK công nghệ không?" prompt="Nếu có tính chi phí thẩm tra thiết kế công nghệ chọn &quot;Có&quot;; ngược lại chọn &quot;Không&quot;" sqref="N32" xr:uid="{D7403215-0A62-41C2-BAAB-0AB5EE371808}"/>
    <dataValidation type="list" allowBlank="1" showInputMessage="1" showErrorMessage="1" promptTitle="HS điều chỉnh chi phí QLDA" prompt="Nếu có điều chỉnh chọn mục tương ứng; ngược lại chọn &quot;Không điều chỉnh&quot;" sqref="M14:N14" xr:uid="{1F6FFA12-D0FD-453A-8013-F762A71F39B7}">
      <formula1>INDIRECT("DMCP!$A$15:$A$18")</formula1>
    </dataValidation>
    <dataValidation type="list" allowBlank="1" showInputMessage="1" showErrorMessage="1" promptTitle="HS điều chình chi phí lập BCNCKT" prompt="Nếu có điều chỉnh chọn mục tương ứng; ngược lại chọn &quot;Không điều chỉnh&quot;" sqref="M17" xr:uid="{CBA3AEE1-2EEA-4600-8B2C-8A1619FD379D}">
      <formula1>INDIRECT("DMCP!$A$45:$A$50")</formula1>
    </dataValidation>
    <dataValidation type="list" allowBlank="1" showInputMessage="1" showErrorMessage="1" promptTitle="HS điều chỉnh chi phí TK" prompt="Nếu có điều chỉnh chọn mục tương ứng; ngược lại chọn &quot;Không điều chỉnh&quot;" sqref="M19" xr:uid="{EE325BC9-C958-4381-B89E-FFAD0DCE9B68}">
      <formula1>INDIRECT("DMCP!$A$101:$A$105")</formula1>
    </dataValidation>
    <dataValidation type="list" allowBlank="1" showInputMessage="1" showErrorMessage="1" promptTitle="HS điều chình chi phí lập BCKTKT" prompt="Nếu có điều chỉnh chọn mục tương ứng; ngược lại chọn &quot;Không điều chỉnh&quot;" sqref="M18" xr:uid="{2681BBAA-FA8A-4CE6-9701-B122DC847A80}">
      <formula1>INDIRECT("DMCP!$A$45:$A$49")</formula1>
    </dataValidation>
    <dataValidation type="list" allowBlank="1" showInputMessage="1" showErrorMessage="1" promptTitle="Chú ý! Chú ý! Chú ý!" prompt="Nếu chọn &quot;san nền - công trình giao thông&quot; phải chọn công trình &quot;Cấp IV&quot;" sqref="N1" xr:uid="{8AD31C2F-C2EC-413D-B506-52F236A8531E}">
      <formula1>INDIRECT("DMCP!$B$6:$B$11")</formula1>
    </dataValidation>
    <dataValidation type="list" allowBlank="1" showInputMessage="1" showErrorMessage="1" sqref="N2" xr:uid="{9A966CB8-CFF3-42FF-9C10-3E2EAEAA3543}">
      <formula1>CapCT</formula1>
    </dataValidation>
    <dataValidation type="list" allowBlank="1" showInputMessage="1" showErrorMessage="1" sqref="N3" xr:uid="{2945D7F3-434A-4BF8-84EB-FEA8BE1D6F9C}">
      <formula1>BuocTK</formula1>
    </dataValidation>
    <dataValidation type="list" allowBlank="1" showInputMessage="1" showErrorMessage="1" promptTitle="HS điều chình CP lập BCNTCKT" prompt="Nếu có điều chỉnh chọn mục tương ứng; ngược lại chọn &quot;Không điều chỉnh&quot;" sqref="M16:N16" xr:uid="{A7AD5C32-87BF-4888-9D2A-A2FCBCAE8E6C}">
      <formula1>INDIRECT("DMCP!$P$28:$P$29")</formula1>
    </dataValidation>
    <dataValidation allowBlank="1" showInputMessage="1" showErrorMessage="1" promptTitle="Lập CP bồi thường,HT&amp;TĐC không?" prompt="Nếu có lập CP bồi thường, hổ trợ và tái định cư chọn &quot;Có&quot;; ngược lại chọn &quot;Không&quot;" sqref="N8" xr:uid="{68F6B17C-195F-43A0-9014-1BF526FCC93D}"/>
    <dataValidation allowBlank="1" showInputMessage="1" showErrorMessage="1" promptTitle="Có lập CP rà phá bom mìn không?" prompt="Nếu có lập CP rà phá bom mìn, vật nổ chọn &quot;Có&quot;; ngược lại chọn &quot;Không&quot;" sqref="N41" xr:uid="{E5E17D0A-5DF3-44C1-8C83-8CCAF135E9B2}"/>
    <dataValidation allowBlank="1" showInputMessage="1" showErrorMessage="1" promptTitle="Có tính CP thí nghiệm cọc không?" prompt="Nếu có tính CP thí nghiệm cọc chọn &quot;Có&quot;; ngược lại chọn &quot;Không&quot;" sqref="N38:N39" xr:uid="{2963C64E-ACC0-47BC-B2A4-AE4F64D6AB8D}"/>
    <dataValidation type="list" errorStyle="warning" allowBlank="1" showInputMessage="1" showErrorMessage="1" sqref="M4" xr:uid="{7FE428B4-5694-4F40-BA3A-ACB91BB5E002}">
      <formula1>IF(N1="công trình dân dụng",INDIRECT("DMCP!$B$427:$B$457"),IF(N1="công trình công nghiệp",INDIRECT("DMCP!$B$458:$B$554"),IF(N1="công trình hạ tầng kỹ thuật",INDIRECT("DMCP!$B$555:$B$583"),INDIRECT("DMCP!$B$584:$B$618"))))</formula1>
    </dataValidation>
    <dataValidation type="list" errorStyle="warning" allowBlank="1" showInputMessage="1" showErrorMessage="1" sqref="N4" xr:uid="{5485B36C-F2A9-40B5-B6E9-79DBA1B8D692}">
      <formula1>IF(L2="công trình dân dụng",INDIRECT("DMCP!$B$427:$B$457"),IF(L2="công trình công nghiệp",INDIRECT("DMCP!$B$458:$B$554"),IF(L2="công trình hạ tầng kỹ thuật",INDIRECT("DMCP!$B$555:$B$583"),INDIRECT("DMCP!$B$584:$B$618"))))</formula1>
    </dataValidation>
    <dataValidation type="list" allowBlank="1" showInputMessage="1" showErrorMessage="1" sqref="M43:N43" xr:uid="{1CA3FF17-D818-42D7-BD5D-546215A17F3F}">
      <formula1>$L$2:$L$3</formula1>
    </dataValidation>
    <dataValidation type="list" allowBlank="1" showInputMessage="1" showErrorMessage="1" sqref="M48" xr:uid="{03BBF9CE-C6E6-414C-8EF3-371FE01E6880}">
      <formula1>$L$4:$L$5</formula1>
    </dataValidation>
  </dataValidations>
  <printOptions horizontalCentered="1" verticalCentered="1"/>
  <pageMargins left="1.1499999999999999" right="0.39" top="0.41" bottom="0.18" header="0.17" footer="0.16"/>
  <pageSetup paperSize="8" orientation="landscape" r:id="rId1"/>
  <headerFooter alignWithMargins="0"/>
  <rowBreaks count="1" manualBreakCount="1">
    <brk id="39" max="9"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0D621-F666-4F3F-87B7-DA08B457C743}">
  <sheetPr codeName="Sheet3">
    <tabColor rgb="FF92D050"/>
  </sheetPr>
  <dimension ref="A1:J26"/>
  <sheetViews>
    <sheetView showGridLines="0" view="pageBreakPreview" zoomScaleNormal="115" zoomScaleSheetLayoutView="100" workbookViewId="0">
      <selection activeCell="I7" sqref="I7"/>
    </sheetView>
  </sheetViews>
  <sheetFormatPr defaultColWidth="9.1796875" defaultRowHeight="13"/>
  <cols>
    <col min="1" max="1" width="4.81640625" style="198" customWidth="1"/>
    <col min="2" max="2" width="16.1796875" style="175" customWidth="1"/>
    <col min="3" max="3" width="1.7265625" style="175" customWidth="1"/>
    <col min="4" max="4" width="15" style="175" customWidth="1"/>
    <col min="5" max="5" width="21.81640625" style="175" customWidth="1"/>
    <col min="6" max="6" width="18.453125" style="175" customWidth="1"/>
    <col min="7" max="7" width="25.1796875" style="175" customWidth="1"/>
    <col min="8" max="8" width="15.7265625" style="175" customWidth="1"/>
    <col min="9" max="9" width="16.54296875" style="175" customWidth="1"/>
    <col min="10" max="10" width="20.7265625" style="175" customWidth="1"/>
    <col min="11" max="11" width="14.54296875" style="175" customWidth="1"/>
    <col min="12" max="16384" width="9.1796875" style="175"/>
  </cols>
  <sheetData>
    <row r="1" spans="1:10" ht="24.75" customHeight="1">
      <c r="A1" s="134"/>
      <c r="B1" s="174" t="s">
        <v>429</v>
      </c>
      <c r="C1" s="174"/>
      <c r="D1" s="174"/>
      <c r="E1" s="174"/>
      <c r="F1" s="174"/>
      <c r="G1" s="174"/>
      <c r="H1" s="174"/>
      <c r="I1" s="174"/>
      <c r="J1" s="181"/>
    </row>
    <row r="2" spans="1:10" s="177" customFormat="1" ht="22.5" customHeight="1">
      <c r="A2" s="192"/>
      <c r="B2" s="254" t="str">
        <f>X.LAP!B2</f>
        <v>CÔNG TRÌNH</v>
      </c>
      <c r="C2" s="192" t="s">
        <v>16</v>
      </c>
      <c r="D2" s="193" t="str">
        <f>'CP.TV'!E2</f>
        <v>CHUNG CƯ CAO TẦNG KẾT HỢP THƯƠNG MẠI - DỊCH VỤ</v>
      </c>
      <c r="E2" s="192"/>
      <c r="F2" s="192"/>
      <c r="G2" s="192"/>
      <c r="H2" s="194"/>
      <c r="I2" s="194"/>
    </row>
    <row r="3" spans="1:10" s="177" customFormat="1" ht="18" customHeight="1">
      <c r="A3" s="195"/>
      <c r="B3" s="255" t="str">
        <f>X.LAP!B3</f>
        <v>ĐỊA ĐIỂM</v>
      </c>
      <c r="C3" s="192" t="s">
        <v>16</v>
      </c>
      <c r="D3" s="176" t="str">
        <f>'CP.TV'!E3</f>
        <v>LÔ CHUNG CƯ D3 VÀ D4 KHU DÂN CƯ PHÚ LỢI - PHƯỜNG 07 - QUẬN 08 - TP.HỒ CHÍ MINH</v>
      </c>
      <c r="E3" s="192"/>
      <c r="F3" s="192"/>
      <c r="G3" s="192"/>
      <c r="H3" s="194"/>
      <c r="I3" s="194"/>
    </row>
    <row r="4" spans="1:10" ht="8.25" customHeight="1">
      <c r="A4" s="196"/>
      <c r="B4" s="178"/>
      <c r="C4" s="178"/>
      <c r="D4" s="178"/>
      <c r="E4" s="179"/>
      <c r="F4" s="179"/>
      <c r="G4" s="179"/>
      <c r="H4" s="179"/>
      <c r="I4" s="179"/>
    </row>
    <row r="5" spans="1:10" s="181" customFormat="1" ht="22.5" customHeight="1">
      <c r="A5" s="1183" t="s">
        <v>0</v>
      </c>
      <c r="B5" s="1185" t="s">
        <v>430</v>
      </c>
      <c r="C5" s="1186"/>
      <c r="D5" s="1187"/>
      <c r="E5" s="666" t="s">
        <v>891</v>
      </c>
      <c r="F5" s="1191" t="s">
        <v>431</v>
      </c>
      <c r="G5" s="1192"/>
      <c r="H5" s="1193" t="s">
        <v>432</v>
      </c>
      <c r="I5" s="1193" t="s">
        <v>433</v>
      </c>
    </row>
    <row r="6" spans="1:10" s="181" customFormat="1" ht="37.5" customHeight="1">
      <c r="A6" s="1184"/>
      <c r="B6" s="1188"/>
      <c r="C6" s="1189"/>
      <c r="D6" s="1190"/>
      <c r="E6" s="667" t="s">
        <v>892</v>
      </c>
      <c r="F6" s="521" t="s">
        <v>434</v>
      </c>
      <c r="G6" s="521" t="str">
        <f>IF('CP.TV'!N1="Công trình dân dụng","CHI PHÍ  KHÔNG XÁC ĐỊNH KLTK =2,5%*(G)","CHI PHÍ  KHÔNG XÁC ĐỊNH KLTK =2,0%*(G)")</f>
        <v>CHI PHÍ  KHÔNG XÁC ĐỊNH KLTK =2,5%*(G)</v>
      </c>
      <c r="H6" s="1194"/>
      <c r="I6" s="1194"/>
    </row>
    <row r="7" spans="1:10" s="181" customFormat="1" ht="21" customHeight="1">
      <c r="A7" s="182">
        <v>1</v>
      </c>
      <c r="B7" s="1195" t="s">
        <v>4123</v>
      </c>
      <c r="C7" s="1196"/>
      <c r="D7" s="1197"/>
      <c r="E7" s="183">
        <f>X.LAP!E6</f>
        <v>33285768160</v>
      </c>
      <c r="F7" s="183">
        <f t="shared" ref="F7:F21" si="0">E7*1%</f>
        <v>332857681.60000002</v>
      </c>
      <c r="G7" s="183">
        <f>IF('CP.TV'!$N$1="Công trình dân dụng",E7*2.5%,E7*2%)</f>
        <v>832144204</v>
      </c>
      <c r="H7" s="184">
        <f>(F7+G7)*10%</f>
        <v>116500188.56</v>
      </c>
      <c r="I7" s="184">
        <f>F7+G7+H7</f>
        <v>1281502074.1599998</v>
      </c>
      <c r="J7" s="231"/>
    </row>
    <row r="8" spans="1:10" s="181" customFormat="1" ht="21" customHeight="1">
      <c r="A8" s="182">
        <v>2</v>
      </c>
      <c r="B8" s="1195" t="s">
        <v>4124</v>
      </c>
      <c r="C8" s="1196"/>
      <c r="D8" s="1197"/>
      <c r="E8" s="183">
        <f>X.LAP!E7</f>
        <v>15240968550</v>
      </c>
      <c r="F8" s="183">
        <f t="shared" si="0"/>
        <v>152409685.5</v>
      </c>
      <c r="G8" s="183">
        <f>IF('CP.TV'!$N$1="Công trình dân dụng",E8*2.5%,E8*2%)</f>
        <v>381024213.75</v>
      </c>
      <c r="H8" s="184">
        <f t="shared" ref="H8:H21" si="1">(F8+G8)*10%</f>
        <v>53343389.925000004</v>
      </c>
      <c r="I8" s="184">
        <f t="shared" ref="I8:I21" si="2">F8+G8+H8</f>
        <v>586777289.17499995</v>
      </c>
    </row>
    <row r="9" spans="1:10" s="181" customFormat="1" ht="21" customHeight="1">
      <c r="A9" s="182">
        <v>3</v>
      </c>
      <c r="B9" s="1195" t="s">
        <v>4125</v>
      </c>
      <c r="C9" s="1196"/>
      <c r="D9" s="1197"/>
      <c r="E9" s="183">
        <f>X.LAP!E8</f>
        <v>152230384098.4332</v>
      </c>
      <c r="F9" s="183">
        <f t="shared" si="0"/>
        <v>1522303840.9843321</v>
      </c>
      <c r="G9" s="183">
        <f>IF('CP.TV'!$N$1="Công trình dân dụng",E9*2.5%,E9*2%)</f>
        <v>3805759602.4608302</v>
      </c>
      <c r="H9" s="184">
        <f t="shared" si="1"/>
        <v>532806344.34451622</v>
      </c>
      <c r="I9" s="184">
        <f t="shared" si="2"/>
        <v>5860869787.7896776</v>
      </c>
    </row>
    <row r="10" spans="1:10" s="181" customFormat="1" ht="21" customHeight="1">
      <c r="A10" s="182">
        <v>4</v>
      </c>
      <c r="B10" s="1195" t="s">
        <v>4126</v>
      </c>
      <c r="C10" s="1196"/>
      <c r="D10" s="1197"/>
      <c r="E10" s="183">
        <f>X.LAP!E9</f>
        <v>333993884581.49133</v>
      </c>
      <c r="F10" s="183">
        <f t="shared" si="0"/>
        <v>3339938845.8149133</v>
      </c>
      <c r="G10" s="183">
        <f>IF('CP.TV'!$N$1="Công trình dân dụng",E10*2.5%,E10*2%)</f>
        <v>8349847114.5372839</v>
      </c>
      <c r="H10" s="184">
        <f t="shared" si="1"/>
        <v>1168978596.0352199</v>
      </c>
      <c r="I10" s="184">
        <f t="shared" si="2"/>
        <v>12858764556.387417</v>
      </c>
    </row>
    <row r="11" spans="1:10" s="181" customFormat="1" ht="21" customHeight="1">
      <c r="A11" s="182">
        <v>5</v>
      </c>
      <c r="B11" s="1195" t="s">
        <v>435</v>
      </c>
      <c r="C11" s="1196"/>
      <c r="D11" s="1197"/>
      <c r="E11" s="183">
        <f>X.LAP!E10</f>
        <v>636660762334.93457</v>
      </c>
      <c r="F11" s="183">
        <f t="shared" si="0"/>
        <v>6366607623.3493462</v>
      </c>
      <c r="G11" s="183">
        <f>IF('CP.TV'!$N$1="Công trình dân dụng",E11*2.5%,E11*2%)</f>
        <v>15916519058.373365</v>
      </c>
      <c r="H11" s="184">
        <f t="shared" si="1"/>
        <v>2228312668.1722713</v>
      </c>
      <c r="I11" s="184">
        <f t="shared" si="2"/>
        <v>24511439349.894981</v>
      </c>
    </row>
    <row r="12" spans="1:10" s="181" customFormat="1" ht="21" customHeight="1">
      <c r="A12" s="182">
        <v>6</v>
      </c>
      <c r="B12" s="1195" t="s">
        <v>4190</v>
      </c>
      <c r="C12" s="1196"/>
      <c r="D12" s="1197"/>
      <c r="E12" s="183">
        <f>X.LAP!E20</f>
        <v>4558800000</v>
      </c>
      <c r="F12" s="183">
        <f t="shared" si="0"/>
        <v>45588000</v>
      </c>
      <c r="G12" s="183">
        <f>IF('CP.TV'!$N$1="Công trình dân dụng",E12*2.5%,E12*2%)</f>
        <v>113970000</v>
      </c>
      <c r="H12" s="184">
        <f t="shared" si="1"/>
        <v>15955800</v>
      </c>
      <c r="I12" s="184">
        <f t="shared" si="2"/>
        <v>175513800</v>
      </c>
    </row>
    <row r="13" spans="1:10" s="181" customFormat="1" ht="21" customHeight="1">
      <c r="A13" s="182">
        <v>7</v>
      </c>
      <c r="B13" s="1195" t="s">
        <v>4189</v>
      </c>
      <c r="C13" s="1196"/>
      <c r="D13" s="1197"/>
      <c r="E13" s="183">
        <f>X.LAP!E11</f>
        <v>14825286077.560339</v>
      </c>
      <c r="F13" s="183">
        <f t="shared" si="0"/>
        <v>148252860.77560338</v>
      </c>
      <c r="G13" s="183">
        <f>IF('CP.TV'!$N$1="Công trình dân dụng",E13*2.5%,E13*2%)</f>
        <v>370632151.93900847</v>
      </c>
      <c r="H13" s="184">
        <f t="shared" si="1"/>
        <v>51888501.271461189</v>
      </c>
      <c r="I13" s="184">
        <f t="shared" si="2"/>
        <v>570773513.98607302</v>
      </c>
    </row>
    <row r="14" spans="1:10" s="181" customFormat="1" ht="21" customHeight="1">
      <c r="A14" s="182">
        <v>8</v>
      </c>
      <c r="B14" s="1195" t="s">
        <v>4127</v>
      </c>
      <c r="C14" s="1196"/>
      <c r="D14" s="1197"/>
      <c r="E14" s="183">
        <f>X.LAP!E12</f>
        <v>15480469000</v>
      </c>
      <c r="F14" s="183">
        <f t="shared" si="0"/>
        <v>154804690</v>
      </c>
      <c r="G14" s="183">
        <f>IF('CP.TV'!$N$1="Công trình dân dụng",E14*2.5%,E14*2%)</f>
        <v>387011725</v>
      </c>
      <c r="H14" s="184">
        <f t="shared" si="1"/>
        <v>54181641.5</v>
      </c>
      <c r="I14" s="184">
        <f t="shared" si="2"/>
        <v>595998056.5</v>
      </c>
    </row>
    <row r="15" spans="1:10" s="181" customFormat="1" ht="21" customHeight="1">
      <c r="A15" s="182">
        <v>9</v>
      </c>
      <c r="B15" s="1195" t="s">
        <v>4128</v>
      </c>
      <c r="C15" s="1196"/>
      <c r="D15" s="1197"/>
      <c r="E15" s="183">
        <f>X.LAP!E13</f>
        <v>9565300000</v>
      </c>
      <c r="F15" s="183">
        <f t="shared" si="0"/>
        <v>95653000</v>
      </c>
      <c r="G15" s="183">
        <f>IF('CP.TV'!$N$1="Công trình dân dụng",E15*2.5%,E15*2%)</f>
        <v>239132500</v>
      </c>
      <c r="H15" s="184">
        <f t="shared" si="1"/>
        <v>33478550</v>
      </c>
      <c r="I15" s="184">
        <f t="shared" si="2"/>
        <v>368264050</v>
      </c>
    </row>
    <row r="16" spans="1:10" s="181" customFormat="1" ht="21" customHeight="1">
      <c r="A16" s="182">
        <v>10</v>
      </c>
      <c r="B16" s="1195" t="s">
        <v>4129</v>
      </c>
      <c r="C16" s="1196"/>
      <c r="D16" s="1197"/>
      <c r="E16" s="183">
        <f>X.LAP!E14</f>
        <v>50675807477.51535</v>
      </c>
      <c r="F16" s="183">
        <f t="shared" si="0"/>
        <v>506758074.77515352</v>
      </c>
      <c r="G16" s="183">
        <f>IF('CP.TV'!$N$1="Công trình dân dụng",E16*2.5%,E16*2%)</f>
        <v>1266895186.9378839</v>
      </c>
      <c r="H16" s="184">
        <f t="shared" si="1"/>
        <v>177365326.17130375</v>
      </c>
      <c r="I16" s="184">
        <f t="shared" si="2"/>
        <v>1951018587.8843412</v>
      </c>
    </row>
    <row r="17" spans="1:9" s="181" customFormat="1" ht="21" customHeight="1">
      <c r="A17" s="182">
        <v>11</v>
      </c>
      <c r="B17" s="1195" t="s">
        <v>4130</v>
      </c>
      <c r="C17" s="1196"/>
      <c r="D17" s="1197"/>
      <c r="E17" s="183">
        <f>X.LAP!E15</f>
        <v>122844160486.62601</v>
      </c>
      <c r="F17" s="183">
        <f t="shared" si="0"/>
        <v>1228441604.8662601</v>
      </c>
      <c r="G17" s="183">
        <f>IF('CP.TV'!$N$1="Công trình dân dụng",E17*2.5%,E17*2%)</f>
        <v>3071104012.1656504</v>
      </c>
      <c r="H17" s="184">
        <f t="shared" si="1"/>
        <v>429954561.70319104</v>
      </c>
      <c r="I17" s="184">
        <f t="shared" si="2"/>
        <v>4729500178.7351007</v>
      </c>
    </row>
    <row r="18" spans="1:9" s="181" customFormat="1" ht="21" customHeight="1">
      <c r="A18" s="182">
        <v>12</v>
      </c>
      <c r="B18" s="1195" t="s">
        <v>4131</v>
      </c>
      <c r="C18" s="1196"/>
      <c r="D18" s="1197"/>
      <c r="E18" s="183">
        <f>X.LAP!E17</f>
        <v>19355668534.313038</v>
      </c>
      <c r="F18" s="183">
        <f t="shared" si="0"/>
        <v>193556685.34313038</v>
      </c>
      <c r="G18" s="183">
        <f>IF('CP.TV'!$N$1="Công trình dân dụng",E18*2.5%,E18*2%)</f>
        <v>483891713.35782599</v>
      </c>
      <c r="H18" s="184">
        <f t="shared" si="1"/>
        <v>67744839.87009564</v>
      </c>
      <c r="I18" s="184">
        <f t="shared" si="2"/>
        <v>745193238.57105196</v>
      </c>
    </row>
    <row r="19" spans="1:9" s="181" customFormat="1" ht="21" customHeight="1">
      <c r="A19" s="182">
        <v>13</v>
      </c>
      <c r="B19" s="1195" t="s">
        <v>4132</v>
      </c>
      <c r="C19" s="1196"/>
      <c r="D19" s="1197"/>
      <c r="E19" s="183">
        <f>X.LAP!E18</f>
        <v>1451940984.8277006</v>
      </c>
      <c r="F19" s="183">
        <f t="shared" si="0"/>
        <v>14519409.848277006</v>
      </c>
      <c r="G19" s="183">
        <f>IF('CP.TV'!$N$1="Công trình dân dụng",E19*2.5%,E19*2%)</f>
        <v>36298524.620692514</v>
      </c>
      <c r="H19" s="184">
        <f t="shared" si="1"/>
        <v>5081793.4468969526</v>
      </c>
      <c r="I19" s="184">
        <f t="shared" si="2"/>
        <v>55899727.915866479</v>
      </c>
    </row>
    <row r="20" spans="1:9" s="181" customFormat="1" ht="33" customHeight="1">
      <c r="A20" s="182">
        <v>14</v>
      </c>
      <c r="B20" s="1195" t="s">
        <v>4133</v>
      </c>
      <c r="C20" s="1196"/>
      <c r="D20" s="1197"/>
      <c r="E20" s="183">
        <f>X.LAP!E16</f>
        <v>1215800000</v>
      </c>
      <c r="F20" s="183">
        <f t="shared" si="0"/>
        <v>12158000</v>
      </c>
      <c r="G20" s="183">
        <f>IF('CP.TV'!$N$1="Công trình dân dụng",E20*2.5%,E20*2%)</f>
        <v>30395000</v>
      </c>
      <c r="H20" s="184">
        <f t="shared" si="1"/>
        <v>4255300</v>
      </c>
      <c r="I20" s="184">
        <f t="shared" si="2"/>
        <v>46808300</v>
      </c>
    </row>
    <row r="21" spans="1:9" s="181" customFormat="1" ht="21" customHeight="1">
      <c r="A21" s="182">
        <v>15</v>
      </c>
      <c r="B21" s="1195" t="s">
        <v>4134</v>
      </c>
      <c r="C21" s="1196"/>
      <c r="D21" s="1197"/>
      <c r="E21" s="183">
        <f>X.LAP!E19</f>
        <v>43260601439.183243</v>
      </c>
      <c r="F21" s="183">
        <f t="shared" si="0"/>
        <v>432606014.39183241</v>
      </c>
      <c r="G21" s="183">
        <f>IF('CP.TV'!$N$1="Công trình dân dụng",E21*2.5%,E21*2%)</f>
        <v>1081515035.9795811</v>
      </c>
      <c r="H21" s="184">
        <f t="shared" si="1"/>
        <v>151412105.03714135</v>
      </c>
      <c r="I21" s="184">
        <f t="shared" si="2"/>
        <v>1665533155.4085548</v>
      </c>
    </row>
    <row r="22" spans="1:9" s="181" customFormat="1" ht="21" customHeight="1">
      <c r="A22" s="197"/>
      <c r="B22" s="1198" t="s">
        <v>436</v>
      </c>
      <c r="C22" s="1199"/>
      <c r="D22" s="1200"/>
      <c r="E22" s="186">
        <f>SUM(E7:E21)</f>
        <v>1454645601724.8848</v>
      </c>
      <c r="F22" s="186">
        <f>SUM(F7:F21)</f>
        <v>14546456017.24885</v>
      </c>
      <c r="G22" s="186">
        <f>SUM(G7:G21)</f>
        <v>36366140043.122124</v>
      </c>
      <c r="H22" s="186">
        <f>SUM(H7:H21)</f>
        <v>5091259606.037097</v>
      </c>
      <c r="I22" s="186">
        <f>SUM(I7:I21)</f>
        <v>56003855666.408058</v>
      </c>
    </row>
    <row r="26" spans="1:9">
      <c r="A26" s="175"/>
      <c r="G26" s="187"/>
    </row>
  </sheetData>
  <mergeCells count="21">
    <mergeCell ref="B12:D12"/>
    <mergeCell ref="B13:D13"/>
    <mergeCell ref="B20:D20"/>
    <mergeCell ref="B21:D21"/>
    <mergeCell ref="B22:D22"/>
    <mergeCell ref="B14:D14"/>
    <mergeCell ref="B15:D15"/>
    <mergeCell ref="B16:D16"/>
    <mergeCell ref="B17:D17"/>
    <mergeCell ref="B18:D18"/>
    <mergeCell ref="B19:D19"/>
    <mergeCell ref="B7:D7"/>
    <mergeCell ref="B8:D8"/>
    <mergeCell ref="B9:D9"/>
    <mergeCell ref="B10:D10"/>
    <mergeCell ref="B11:D11"/>
    <mergeCell ref="A5:A6"/>
    <mergeCell ref="B5:D6"/>
    <mergeCell ref="F5:G5"/>
    <mergeCell ref="H5:H6"/>
    <mergeCell ref="I5:I6"/>
  </mergeCells>
  <printOptions horizontalCentered="1" verticalCentered="1"/>
  <pageMargins left="1.1499999999999999" right="0.39" top="0.41" bottom="0.18" header="0.17" footer="0.16"/>
  <pageSetup paperSize="8"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46E39-13DB-4D1E-8B88-72AD89243600}">
  <sheetPr codeName="Sheet6">
    <tabColor rgb="FF92D050"/>
  </sheetPr>
  <dimension ref="A1:I33"/>
  <sheetViews>
    <sheetView showGridLines="0" view="pageBreakPreview" zoomScaleNormal="115" workbookViewId="0">
      <selection activeCell="E6" sqref="E6"/>
    </sheetView>
  </sheetViews>
  <sheetFormatPr defaultColWidth="9.1796875" defaultRowHeight="14"/>
  <cols>
    <col min="1" max="1" width="5" style="175" customWidth="1"/>
    <col min="2" max="2" width="15.453125" style="175" customWidth="1"/>
    <col min="3" max="3" width="1.54296875" style="175" customWidth="1"/>
    <col min="4" max="4" width="38.26953125" style="175" customWidth="1"/>
    <col min="5" max="5" width="24.54296875" style="175" customWidth="1"/>
    <col min="6" max="6" width="20.26953125" style="175" customWidth="1"/>
    <col min="7" max="7" width="23.1796875" style="175" customWidth="1"/>
    <col min="8" max="8" width="19.26953125" style="181" hidden="1" customWidth="1"/>
    <col min="9" max="9" width="19.453125" style="231" hidden="1" customWidth="1"/>
    <col min="10" max="16384" width="9.1796875" style="175"/>
  </cols>
  <sheetData>
    <row r="1" spans="1:9" ht="24.75" customHeight="1">
      <c r="A1" s="134"/>
      <c r="B1" s="174" t="s">
        <v>437</v>
      </c>
      <c r="C1" s="174"/>
      <c r="D1" s="174"/>
      <c r="E1" s="174"/>
      <c r="F1" s="174"/>
      <c r="G1" s="174"/>
    </row>
    <row r="2" spans="1:9" s="177" customFormat="1" ht="17.25" customHeight="1">
      <c r="A2" s="176"/>
      <c r="B2" s="254" t="s">
        <v>393</v>
      </c>
      <c r="C2" s="176" t="s">
        <v>16</v>
      </c>
      <c r="D2" s="176" t="str">
        <f>'CP.HMC'!D2</f>
        <v>CHUNG CƯ CAO TẦNG KẾT HỢP THƯƠNG MẠI - DỊCH VỤ</v>
      </c>
      <c r="E2" s="176"/>
      <c r="F2" s="176"/>
      <c r="G2" s="176"/>
      <c r="H2" s="997"/>
      <c r="I2" s="999"/>
    </row>
    <row r="3" spans="1:9" s="177" customFormat="1" ht="18" customHeight="1">
      <c r="A3" s="176"/>
      <c r="B3" s="254" t="s">
        <v>26</v>
      </c>
      <c r="C3" s="176" t="s">
        <v>16</v>
      </c>
      <c r="D3" s="176" t="str">
        <f>'CP.HMC'!D3</f>
        <v>LÔ CHUNG CƯ D3 VÀ D4 KHU DÂN CƯ PHÚ LỢI - PHƯỜNG 07 - QUẬN 08 - TP.HỒ CHÍ MINH</v>
      </c>
      <c r="E3" s="176"/>
      <c r="F3" s="176"/>
      <c r="G3" s="176"/>
      <c r="H3" s="997"/>
      <c r="I3" s="999"/>
    </row>
    <row r="4" spans="1:9" ht="7.5" customHeight="1">
      <c r="A4" s="178"/>
      <c r="B4" s="178"/>
      <c r="C4" s="178"/>
      <c r="D4" s="178"/>
      <c r="E4" s="179"/>
      <c r="F4" s="179"/>
      <c r="G4" s="179"/>
    </row>
    <row r="5" spans="1:9" s="181" customFormat="1" ht="28">
      <c r="A5" s="520" t="s">
        <v>0</v>
      </c>
      <c r="B5" s="1201" t="s">
        <v>430</v>
      </c>
      <c r="C5" s="1202"/>
      <c r="D5" s="1203"/>
      <c r="E5" s="521" t="s">
        <v>438</v>
      </c>
      <c r="F5" s="521" t="s">
        <v>439</v>
      </c>
      <c r="G5" s="521" t="s">
        <v>440</v>
      </c>
      <c r="I5" s="231"/>
    </row>
    <row r="6" spans="1:9" s="181" customFormat="1" ht="21" customHeight="1">
      <c r="A6" s="182">
        <v>1</v>
      </c>
      <c r="B6" s="1195" t="s">
        <v>4123</v>
      </c>
      <c r="C6" s="1196"/>
      <c r="D6" s="1197"/>
      <c r="E6" s="183">
        <v>33285768160</v>
      </c>
      <c r="F6" s="184">
        <f>E6*10%</f>
        <v>3328576816</v>
      </c>
      <c r="G6" s="184">
        <f>E6+F6</f>
        <v>36614344976</v>
      </c>
      <c r="H6" s="184">
        <v>41979988425.760002</v>
      </c>
      <c r="I6" s="227">
        <f>G6-H6</f>
        <v>-5365643449.7600021</v>
      </c>
    </row>
    <row r="7" spans="1:9" s="181" customFormat="1" ht="21" customHeight="1">
      <c r="A7" s="182">
        <v>2</v>
      </c>
      <c r="B7" s="1195" t="s">
        <v>4124</v>
      </c>
      <c r="C7" s="1196"/>
      <c r="D7" s="1197"/>
      <c r="E7" s="183">
        <v>15240968550</v>
      </c>
      <c r="F7" s="184">
        <f t="shared" ref="F7:F19" si="0">E7*10%</f>
        <v>1524096855</v>
      </c>
      <c r="G7" s="184">
        <f t="shared" ref="G7:G19" si="1">E7+F7</f>
        <v>16765065405</v>
      </c>
      <c r="H7" s="184">
        <v>19932416059.049999</v>
      </c>
      <c r="I7" s="227">
        <f t="shared" ref="I7:I19" si="2">G7-H7</f>
        <v>-3167350654.0499992</v>
      </c>
    </row>
    <row r="8" spans="1:9" s="181" customFormat="1" ht="21" customHeight="1">
      <c r="A8" s="182">
        <v>3</v>
      </c>
      <c r="B8" s="1195" t="s">
        <v>4125</v>
      </c>
      <c r="C8" s="1196"/>
      <c r="D8" s="1197"/>
      <c r="E8" s="962">
        <f>[16]BTHDT!$E$22</f>
        <v>152230384098.4332</v>
      </c>
      <c r="F8" s="184">
        <f t="shared" si="0"/>
        <v>15223038409.843321</v>
      </c>
      <c r="G8" s="184">
        <f t="shared" si="1"/>
        <v>167453422508.27652</v>
      </c>
      <c r="H8" s="184">
        <v>173451353696.60999</v>
      </c>
      <c r="I8" s="227">
        <f t="shared" si="2"/>
        <v>-5997931188.3334656</v>
      </c>
    </row>
    <row r="9" spans="1:9" s="181" customFormat="1" ht="21" customHeight="1">
      <c r="A9" s="182">
        <v>4</v>
      </c>
      <c r="B9" s="1195" t="s">
        <v>4126</v>
      </c>
      <c r="C9" s="1196"/>
      <c r="D9" s="1197"/>
      <c r="E9" s="962">
        <f>[17]BTHDT!$E$23</f>
        <v>333993884581.49133</v>
      </c>
      <c r="F9" s="184">
        <f t="shared" si="0"/>
        <v>33399388458.149136</v>
      </c>
      <c r="G9" s="184">
        <f t="shared" si="1"/>
        <v>367393273039.64044</v>
      </c>
      <c r="H9" s="184">
        <v>379672910856.25</v>
      </c>
      <c r="I9" s="227">
        <f t="shared" si="2"/>
        <v>-12279637816.609558</v>
      </c>
    </row>
    <row r="10" spans="1:9" s="181" customFormat="1" ht="21" customHeight="1">
      <c r="A10" s="182">
        <v>5</v>
      </c>
      <c r="B10" s="1195" t="s">
        <v>435</v>
      </c>
      <c r="C10" s="1196"/>
      <c r="D10" s="1197"/>
      <c r="E10" s="962">
        <f>[18]!G</f>
        <v>636660762334.93457</v>
      </c>
      <c r="F10" s="184">
        <f t="shared" si="0"/>
        <v>63666076233.493462</v>
      </c>
      <c r="G10" s="184">
        <f t="shared" si="1"/>
        <v>700326838568.42798</v>
      </c>
      <c r="H10" s="184">
        <v>734199588487.31006</v>
      </c>
      <c r="I10" s="227">
        <f t="shared" si="2"/>
        <v>-33872749918.88208</v>
      </c>
    </row>
    <row r="11" spans="1:9" s="181" customFormat="1" ht="21" customHeight="1">
      <c r="A11" s="182">
        <v>6</v>
      </c>
      <c r="B11" s="1195" t="s">
        <v>4190</v>
      </c>
      <c r="C11" s="1196"/>
      <c r="D11" s="1197"/>
      <c r="E11" s="962">
        <f>[19]BTHDT!$E$23</f>
        <v>14825286077.560339</v>
      </c>
      <c r="F11" s="184">
        <f t="shared" si="0"/>
        <v>1482528607.7560339</v>
      </c>
      <c r="G11" s="184">
        <f t="shared" si="1"/>
        <v>16307814685.316372</v>
      </c>
      <c r="H11" s="184">
        <v>22154930952</v>
      </c>
      <c r="I11" s="227">
        <f t="shared" si="2"/>
        <v>-5847116266.6836281</v>
      </c>
    </row>
    <row r="12" spans="1:9" s="181" customFormat="1" ht="21" customHeight="1">
      <c r="A12" s="182">
        <v>7</v>
      </c>
      <c r="B12" s="1195" t="s">
        <v>4189</v>
      </c>
      <c r="C12" s="1196"/>
      <c r="D12" s="1197"/>
      <c r="E12" s="183">
        <v>15480469000</v>
      </c>
      <c r="F12" s="184">
        <f t="shared" si="0"/>
        <v>1548046900</v>
      </c>
      <c r="G12" s="184">
        <f t="shared" si="1"/>
        <v>17028515900</v>
      </c>
      <c r="H12" s="184">
        <v>19865201059</v>
      </c>
      <c r="I12" s="227">
        <f t="shared" si="2"/>
        <v>-2836685159</v>
      </c>
    </row>
    <row r="13" spans="1:9" s="181" customFormat="1" ht="21" customHeight="1">
      <c r="A13" s="182">
        <v>8</v>
      </c>
      <c r="B13" s="1195" t="s">
        <v>4127</v>
      </c>
      <c r="C13" s="1196"/>
      <c r="D13" s="1197"/>
      <c r="E13" s="183">
        <v>9565300000</v>
      </c>
      <c r="F13" s="184">
        <f t="shared" si="0"/>
        <v>956530000</v>
      </c>
      <c r="G13" s="184">
        <f t="shared" si="1"/>
        <v>10521830000</v>
      </c>
      <c r="H13" s="184">
        <v>11293648300</v>
      </c>
      <c r="I13" s="227">
        <f t="shared" si="2"/>
        <v>-771818300</v>
      </c>
    </row>
    <row r="14" spans="1:9" s="181" customFormat="1" ht="21" customHeight="1">
      <c r="A14" s="182">
        <v>9</v>
      </c>
      <c r="B14" s="1195" t="s">
        <v>4128</v>
      </c>
      <c r="C14" s="1196"/>
      <c r="D14" s="1197"/>
      <c r="E14" s="962">
        <f>[20]BTHDT!$E$23</f>
        <v>50675807477.51535</v>
      </c>
      <c r="F14" s="184">
        <f t="shared" si="0"/>
        <v>5067580747.7515354</v>
      </c>
      <c r="G14" s="184">
        <f t="shared" si="1"/>
        <v>55743388225.266884</v>
      </c>
      <c r="H14" s="184">
        <v>58963805252</v>
      </c>
      <c r="I14" s="227">
        <f t="shared" si="2"/>
        <v>-3220417026.7331161</v>
      </c>
    </row>
    <row r="15" spans="1:9" s="181" customFormat="1" ht="21" customHeight="1">
      <c r="A15" s="182">
        <v>10</v>
      </c>
      <c r="B15" s="1195" t="s">
        <v>4129</v>
      </c>
      <c r="C15" s="1196"/>
      <c r="D15" s="1197"/>
      <c r="E15" s="962">
        <f>[21]BTHDT!$E$23</f>
        <v>122844160486.62601</v>
      </c>
      <c r="F15" s="184">
        <f t="shared" si="0"/>
        <v>12284416048.662601</v>
      </c>
      <c r="G15" s="184">
        <f t="shared" si="1"/>
        <v>135128576535.2886</v>
      </c>
      <c r="H15" s="184">
        <v>132993755388.83501</v>
      </c>
      <c r="I15" s="227">
        <f t="shared" si="2"/>
        <v>2134821146.453598</v>
      </c>
    </row>
    <row r="16" spans="1:9" s="181" customFormat="1" ht="21" customHeight="1">
      <c r="A16" s="182">
        <v>11</v>
      </c>
      <c r="B16" s="1195" t="s">
        <v>4130</v>
      </c>
      <c r="C16" s="1196"/>
      <c r="D16" s="1197"/>
      <c r="E16" s="183">
        <v>1215800000</v>
      </c>
      <c r="F16" s="184">
        <f>E16*10%</f>
        <v>121580000</v>
      </c>
      <c r="G16" s="184">
        <f>E16+F16</f>
        <v>1337380000</v>
      </c>
      <c r="H16" s="184">
        <v>1039673800</v>
      </c>
      <c r="I16" s="227">
        <f t="shared" si="2"/>
        <v>297706200</v>
      </c>
    </row>
    <row r="17" spans="1:9" s="181" customFormat="1" ht="21" customHeight="1">
      <c r="A17" s="182">
        <v>12</v>
      </c>
      <c r="B17" s="1195" t="s">
        <v>4131</v>
      </c>
      <c r="C17" s="1196"/>
      <c r="D17" s="1197"/>
      <c r="E17" s="962">
        <f>[22]BTHDT!$E$23</f>
        <v>19355668534.313038</v>
      </c>
      <c r="F17" s="184">
        <f t="shared" si="0"/>
        <v>1935566853.431304</v>
      </c>
      <c r="G17" s="184">
        <f t="shared" si="1"/>
        <v>21291235387.744343</v>
      </c>
      <c r="H17" s="184">
        <v>22999565556.759003</v>
      </c>
      <c r="I17" s="227">
        <f t="shared" si="2"/>
        <v>-1708330169.0146599</v>
      </c>
    </row>
    <row r="18" spans="1:9" s="181" customFormat="1" ht="21" customHeight="1">
      <c r="A18" s="182">
        <v>13</v>
      </c>
      <c r="B18" s="1195" t="s">
        <v>4132</v>
      </c>
      <c r="C18" s="1196"/>
      <c r="D18" s="1197"/>
      <c r="E18" s="962">
        <f>[23]BTHDT!$E$23</f>
        <v>1451940984.8277006</v>
      </c>
      <c r="F18" s="184">
        <f t="shared" si="0"/>
        <v>145194098.48277006</v>
      </c>
      <c r="G18" s="184">
        <f t="shared" si="1"/>
        <v>1597135083.3104706</v>
      </c>
      <c r="H18" s="184">
        <v>1741056354.73</v>
      </c>
      <c r="I18" s="227">
        <f t="shared" si="2"/>
        <v>-143921271.41952944</v>
      </c>
    </row>
    <row r="19" spans="1:9" s="181" customFormat="1" ht="21" customHeight="1">
      <c r="A19" s="182">
        <v>14</v>
      </c>
      <c r="B19" s="1195" t="s">
        <v>4133</v>
      </c>
      <c r="C19" s="1196"/>
      <c r="D19" s="1197"/>
      <c r="E19" s="962">
        <f>[24]BTHDT!$E$23</f>
        <v>43260601439.183243</v>
      </c>
      <c r="F19" s="184">
        <f t="shared" si="0"/>
        <v>4326060143.9183245</v>
      </c>
      <c r="G19" s="184">
        <f t="shared" si="1"/>
        <v>47586661583.10157</v>
      </c>
      <c r="H19" s="184">
        <v>49927782011.360001</v>
      </c>
      <c r="I19" s="227">
        <f t="shared" si="2"/>
        <v>-2341120428.2584305</v>
      </c>
    </row>
    <row r="20" spans="1:9" s="181" customFormat="1" ht="21" customHeight="1">
      <c r="A20" s="182">
        <v>15</v>
      </c>
      <c r="B20" s="1195" t="s">
        <v>4134</v>
      </c>
      <c r="C20" s="1196"/>
      <c r="D20" s="1197"/>
      <c r="E20" s="183">
        <v>4558800000</v>
      </c>
      <c r="F20" s="184">
        <f>E20*10%</f>
        <v>455880000</v>
      </c>
      <c r="G20" s="184">
        <f>E20+F20</f>
        <v>5014680000</v>
      </c>
      <c r="H20" s="184">
        <v>5169260800</v>
      </c>
      <c r="I20" s="227">
        <f>G20-H20</f>
        <v>-154580800</v>
      </c>
    </row>
    <row r="21" spans="1:9" s="181" customFormat="1" ht="21" customHeight="1">
      <c r="A21" s="185"/>
      <c r="B21" s="1198" t="s">
        <v>441</v>
      </c>
      <c r="C21" s="1199"/>
      <c r="D21" s="1200"/>
      <c r="E21" s="186">
        <f>SUM(E6:E20)</f>
        <v>1454645601724.8848</v>
      </c>
      <c r="F21" s="186">
        <f>SUM(F6:F20)</f>
        <v>145464560172.48849</v>
      </c>
      <c r="G21" s="186">
        <f>SUM(G6:G20)</f>
        <v>1600110161897.3733</v>
      </c>
      <c r="I21" s="231"/>
    </row>
    <row r="24" spans="1:9">
      <c r="E24" s="170"/>
      <c r="F24" s="171"/>
      <c r="G24" s="172"/>
      <c r="H24" s="998"/>
      <c r="I24" s="999"/>
    </row>
    <row r="25" spans="1:9">
      <c r="E25" s="188"/>
      <c r="F25" s="171"/>
      <c r="G25" s="172"/>
      <c r="I25" s="999"/>
    </row>
    <row r="26" spans="1:9">
      <c r="F26" s="189"/>
      <c r="G26" s="190"/>
    </row>
    <row r="27" spans="1:9">
      <c r="F27" s="189"/>
      <c r="G27" s="191"/>
    </row>
    <row r="28" spans="1:9">
      <c r="F28" s="189"/>
    </row>
    <row r="29" spans="1:9">
      <c r="F29" s="172"/>
      <c r="G29" s="189"/>
    </row>
    <row r="30" spans="1:9">
      <c r="F30" s="189"/>
      <c r="G30" s="189"/>
    </row>
    <row r="31" spans="1:9">
      <c r="G31" s="189"/>
    </row>
    <row r="32" spans="1:9">
      <c r="E32" s="189"/>
      <c r="G32" s="189"/>
    </row>
    <row r="33" spans="7:7">
      <c r="G33" s="189"/>
    </row>
  </sheetData>
  <mergeCells count="17">
    <mergeCell ref="B5:D5"/>
    <mergeCell ref="B6:D6"/>
    <mergeCell ref="B7:D7"/>
    <mergeCell ref="B8:D8"/>
    <mergeCell ref="B9:D9"/>
    <mergeCell ref="B18:D18"/>
    <mergeCell ref="B19:D19"/>
    <mergeCell ref="B20:D20"/>
    <mergeCell ref="B21:D21"/>
    <mergeCell ref="B11:D11"/>
    <mergeCell ref="B17:D17"/>
    <mergeCell ref="B10:D10"/>
    <mergeCell ref="B13:D13"/>
    <mergeCell ref="B14:D14"/>
    <mergeCell ref="B15:D15"/>
    <mergeCell ref="B16:D16"/>
    <mergeCell ref="B12:D12"/>
  </mergeCells>
  <printOptions horizontalCentered="1" verticalCentered="1"/>
  <pageMargins left="1.1499999999999999" right="0.39" top="0.41" bottom="0.18" header="0.17" footer="0.16"/>
  <pageSetup paperSize="8"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2E362-C0BD-4072-BE38-82FBF53B9384}">
  <sheetPr codeName="Sheet7">
    <tabColor rgb="FF92D050"/>
  </sheetPr>
  <dimension ref="A1:K54"/>
  <sheetViews>
    <sheetView showGridLines="0" view="pageBreakPreview" zoomScaleNormal="100" zoomScaleSheetLayoutView="100" workbookViewId="0">
      <selection activeCell="Q1" sqref="Q1"/>
    </sheetView>
  </sheetViews>
  <sheetFormatPr defaultColWidth="9.1796875" defaultRowHeight="14"/>
  <cols>
    <col min="1" max="1" width="5.81640625" style="160" customWidth="1"/>
    <col min="2" max="2" width="15.54296875" style="168" customWidth="1"/>
    <col min="3" max="3" width="2" style="168" customWidth="1"/>
    <col min="4" max="4" width="47.7265625" style="160" customWidth="1"/>
    <col min="5" max="5" width="7.7265625" style="160" customWidth="1"/>
    <col min="6" max="6" width="10.81640625" style="169" customWidth="1"/>
    <col min="7" max="7" width="21" style="504" customWidth="1"/>
    <col min="8" max="8" width="19.453125" style="504" customWidth="1"/>
    <col min="9" max="9" width="8.453125" style="159" customWidth="1"/>
    <col min="10" max="10" width="10.54296875" style="499" customWidth="1"/>
    <col min="11" max="11" width="9.26953125" style="499" bestFit="1" customWidth="1"/>
    <col min="12" max="16384" width="9.1796875" style="160"/>
  </cols>
  <sheetData>
    <row r="1" spans="1:11" s="150" customFormat="1" ht="23">
      <c r="B1" s="151" t="s">
        <v>442</v>
      </c>
      <c r="C1" s="152"/>
      <c r="D1" s="152"/>
      <c r="E1" s="152"/>
      <c r="F1" s="152"/>
      <c r="G1" s="964"/>
      <c r="H1" s="964"/>
      <c r="I1" s="159"/>
      <c r="J1" s="499"/>
      <c r="K1" s="499"/>
    </row>
    <row r="2" spans="1:11" s="153" customFormat="1" ht="20.25" customHeight="1">
      <c r="B2" s="254" t="s">
        <v>393</v>
      </c>
      <c r="C2" s="154" t="s">
        <v>16</v>
      </c>
      <c r="D2" s="1204" t="str">
        <f>X.LAP!D2</f>
        <v>CHUNG CƯ CAO TẦNG KẾT HỢP THƯƠNG MẠI - DỊCH VỤ</v>
      </c>
      <c r="E2" s="1205"/>
      <c r="F2" s="1205"/>
      <c r="G2" s="1205"/>
      <c r="H2" s="1205"/>
      <c r="I2" s="502"/>
      <c r="J2" s="501"/>
      <c r="K2" s="501"/>
    </row>
    <row r="3" spans="1:11" s="153" customFormat="1" ht="20.25" customHeight="1">
      <c r="B3" s="254" t="s">
        <v>26</v>
      </c>
      <c r="C3" s="155" t="s">
        <v>16</v>
      </c>
      <c r="D3" s="1206" t="str">
        <f>X.LAP!D3</f>
        <v>LÔ CHUNG CƯ D3 VÀ D4 KHU DÂN CƯ PHÚ LỢI - PHƯỜNG 07 - QUẬN 08 - TP.HỒ CHÍ MINH</v>
      </c>
      <c r="E3" s="1205"/>
      <c r="F3" s="1205"/>
      <c r="G3" s="1205"/>
      <c r="H3" s="1205"/>
      <c r="I3" s="503"/>
      <c r="J3" s="501"/>
      <c r="K3" s="501"/>
    </row>
    <row r="4" spans="1:11" ht="12" customHeight="1">
      <c r="A4" s="156"/>
      <c r="B4" s="157"/>
      <c r="C4" s="157"/>
      <c r="D4" s="156"/>
      <c r="E4" s="156"/>
      <c r="F4" s="158"/>
      <c r="G4" s="965"/>
      <c r="H4" s="965"/>
    </row>
    <row r="5" spans="1:11" s="161" customFormat="1" ht="33.75" customHeight="1">
      <c r="A5" s="520" t="s">
        <v>0</v>
      </c>
      <c r="B5" s="1201" t="s">
        <v>430</v>
      </c>
      <c r="C5" s="1202"/>
      <c r="D5" s="1203"/>
      <c r="E5" s="668" t="s">
        <v>586</v>
      </c>
      <c r="F5" s="669" t="s">
        <v>583</v>
      </c>
      <c r="G5" s="966" t="s">
        <v>584</v>
      </c>
      <c r="H5" s="966" t="s">
        <v>585</v>
      </c>
      <c r="I5" s="159"/>
      <c r="J5" s="500"/>
      <c r="K5" s="500"/>
    </row>
    <row r="6" spans="1:11" s="161" customFormat="1">
      <c r="A6" s="995"/>
      <c r="B6" s="1218" t="s">
        <v>4191</v>
      </c>
      <c r="C6" s="1219"/>
      <c r="D6" s="1219"/>
      <c r="E6" s="163"/>
      <c r="F6" s="996"/>
      <c r="G6" s="968"/>
      <c r="H6" s="968"/>
      <c r="I6" s="159"/>
      <c r="J6" s="159"/>
      <c r="K6" s="500"/>
    </row>
    <row r="7" spans="1:11" s="161" customFormat="1">
      <c r="A7" s="164">
        <v>1</v>
      </c>
      <c r="B7" s="1209" t="s">
        <v>4170</v>
      </c>
      <c r="C7" s="1210"/>
      <c r="D7" s="1210"/>
      <c r="E7" s="165" t="s">
        <v>4175</v>
      </c>
      <c r="F7" s="963">
        <v>9</v>
      </c>
      <c r="G7" s="967">
        <v>1685000000</v>
      </c>
      <c r="H7" s="967">
        <f>F7*G7</f>
        <v>15165000000</v>
      </c>
      <c r="I7" s="159"/>
      <c r="J7" s="159"/>
      <c r="K7" s="500"/>
    </row>
    <row r="8" spans="1:11" s="161" customFormat="1">
      <c r="A8" s="164">
        <v>2</v>
      </c>
      <c r="B8" s="1209" t="s">
        <v>4171</v>
      </c>
      <c r="C8" s="1210"/>
      <c r="D8" s="1210"/>
      <c r="E8" s="165" t="s">
        <v>4175</v>
      </c>
      <c r="F8" s="963">
        <v>20</v>
      </c>
      <c r="G8" s="967">
        <v>1618000000</v>
      </c>
      <c r="H8" s="967">
        <f>F8*G8</f>
        <v>32360000000</v>
      </c>
      <c r="I8" s="159"/>
      <c r="J8" s="159"/>
      <c r="K8" s="500"/>
    </row>
    <row r="9" spans="1:11" s="161" customFormat="1">
      <c r="A9" s="164"/>
      <c r="B9" s="1211" t="s">
        <v>4139</v>
      </c>
      <c r="C9" s="1212"/>
      <c r="D9" s="1212"/>
      <c r="E9" s="165"/>
      <c r="F9" s="963"/>
      <c r="G9" s="967"/>
      <c r="H9" s="967"/>
      <c r="I9" s="159"/>
      <c r="J9" s="159"/>
      <c r="K9" s="500"/>
    </row>
    <row r="10" spans="1:11" s="161" customFormat="1">
      <c r="A10" s="164">
        <v>1</v>
      </c>
      <c r="B10" s="1209" t="s">
        <v>4140</v>
      </c>
      <c r="C10" s="1210"/>
      <c r="D10" s="1210"/>
      <c r="E10" s="165" t="s">
        <v>4175</v>
      </c>
      <c r="F10" s="963">
        <v>12</v>
      </c>
      <c r="G10" s="967">
        <v>420000000</v>
      </c>
      <c r="H10" s="967">
        <f>F10*G10</f>
        <v>5040000000</v>
      </c>
      <c r="I10" s="159"/>
      <c r="J10" s="159"/>
      <c r="K10" s="500"/>
    </row>
    <row r="11" spans="1:11" s="161" customFormat="1" ht="37.5" customHeight="1">
      <c r="A11" s="164">
        <v>2</v>
      </c>
      <c r="B11" s="1209" t="s">
        <v>4141</v>
      </c>
      <c r="C11" s="1210"/>
      <c r="D11" s="1210"/>
      <c r="E11" s="165" t="s">
        <v>4175</v>
      </c>
      <c r="F11" s="963">
        <v>6</v>
      </c>
      <c r="G11" s="967">
        <v>295000000</v>
      </c>
      <c r="H11" s="967">
        <f>F11*G11</f>
        <v>1770000000</v>
      </c>
      <c r="I11" s="159"/>
      <c r="J11" s="159"/>
      <c r="K11" s="500"/>
    </row>
    <row r="12" spans="1:11" s="161" customFormat="1">
      <c r="A12" s="164">
        <v>3</v>
      </c>
      <c r="B12" s="1209" t="s">
        <v>4142</v>
      </c>
      <c r="C12" s="1210"/>
      <c r="D12" s="1210"/>
      <c r="E12" s="165" t="s">
        <v>4175</v>
      </c>
      <c r="F12" s="963">
        <v>6</v>
      </c>
      <c r="G12" s="967">
        <v>22000000</v>
      </c>
      <c r="H12" s="967">
        <f t="shared" ref="H12:H17" si="0">F12*G12</f>
        <v>132000000</v>
      </c>
      <c r="I12" s="159"/>
      <c r="J12" s="159"/>
      <c r="K12" s="500"/>
    </row>
    <row r="13" spans="1:11" s="161" customFormat="1">
      <c r="A13" s="164">
        <v>4</v>
      </c>
      <c r="B13" s="1209" t="s">
        <v>4143</v>
      </c>
      <c r="C13" s="1210"/>
      <c r="D13" s="1210"/>
      <c r="E13" s="165" t="s">
        <v>4175</v>
      </c>
      <c r="F13" s="963">
        <v>6</v>
      </c>
      <c r="G13" s="967">
        <v>25000000</v>
      </c>
      <c r="H13" s="967">
        <f t="shared" si="0"/>
        <v>150000000</v>
      </c>
      <c r="I13" s="159"/>
      <c r="J13" s="159"/>
      <c r="K13" s="500"/>
    </row>
    <row r="14" spans="1:11" s="161" customFormat="1">
      <c r="A14" s="164">
        <v>5</v>
      </c>
      <c r="B14" s="1209" t="s">
        <v>4144</v>
      </c>
      <c r="C14" s="1210"/>
      <c r="D14" s="1210"/>
      <c r="E14" s="165" t="s">
        <v>4176</v>
      </c>
      <c r="F14" s="963">
        <v>12</v>
      </c>
      <c r="G14" s="967">
        <v>7500000</v>
      </c>
      <c r="H14" s="967">
        <f t="shared" si="0"/>
        <v>90000000</v>
      </c>
      <c r="I14" s="159"/>
      <c r="J14" s="159"/>
      <c r="K14" s="505"/>
    </row>
    <row r="15" spans="1:11" s="161" customFormat="1">
      <c r="A15" s="164">
        <v>6</v>
      </c>
      <c r="B15" s="1209" t="s">
        <v>4145</v>
      </c>
      <c r="C15" s="1210"/>
      <c r="D15" s="1210"/>
      <c r="E15" s="165" t="s">
        <v>4176</v>
      </c>
      <c r="F15" s="963">
        <v>240</v>
      </c>
      <c r="G15" s="967">
        <v>40000</v>
      </c>
      <c r="H15" s="967">
        <f t="shared" si="0"/>
        <v>9600000</v>
      </c>
      <c r="I15" s="159"/>
      <c r="J15" s="159"/>
      <c r="K15" s="499"/>
    </row>
    <row r="16" spans="1:11" s="161" customFormat="1">
      <c r="A16" s="164">
        <v>7</v>
      </c>
      <c r="B16" s="1209" t="s">
        <v>4146</v>
      </c>
      <c r="C16" s="1210"/>
      <c r="D16" s="1210"/>
      <c r="E16" s="165" t="s">
        <v>4176</v>
      </c>
      <c r="F16" s="963">
        <v>540</v>
      </c>
      <c r="G16" s="967">
        <v>370000</v>
      </c>
      <c r="H16" s="967">
        <f t="shared" si="0"/>
        <v>199800000</v>
      </c>
      <c r="I16" s="159"/>
      <c r="J16" s="159"/>
      <c r="K16" s="499"/>
    </row>
    <row r="17" spans="1:11" s="161" customFormat="1">
      <c r="A17" s="164">
        <v>8</v>
      </c>
      <c r="B17" s="1209" t="s">
        <v>4147</v>
      </c>
      <c r="C17" s="1210"/>
      <c r="D17" s="1210"/>
      <c r="E17" s="165" t="s">
        <v>4177</v>
      </c>
      <c r="F17" s="963">
        <v>540</v>
      </c>
      <c r="G17" s="967">
        <v>600000</v>
      </c>
      <c r="H17" s="967">
        <f t="shared" si="0"/>
        <v>324000000</v>
      </c>
      <c r="I17" s="159"/>
      <c r="J17" s="159"/>
      <c r="K17" s="499"/>
    </row>
    <row r="18" spans="1:11" s="161" customFormat="1">
      <c r="A18" s="164"/>
      <c r="B18" s="1211" t="s">
        <v>4148</v>
      </c>
      <c r="C18" s="1212"/>
      <c r="D18" s="1212"/>
      <c r="E18" s="165"/>
      <c r="F18" s="963"/>
      <c r="G18" s="967"/>
      <c r="H18" s="967"/>
      <c r="I18" s="159"/>
      <c r="J18" s="159"/>
      <c r="K18" s="499"/>
    </row>
    <row r="19" spans="1:11" s="161" customFormat="1">
      <c r="A19" s="164">
        <v>1</v>
      </c>
      <c r="B19" s="1209" t="s">
        <v>4169</v>
      </c>
      <c r="C19" s="1210"/>
      <c r="D19" s="1210"/>
      <c r="E19" s="165" t="s">
        <v>4175</v>
      </c>
      <c r="F19" s="963">
        <v>5</v>
      </c>
      <c r="G19" s="967">
        <v>45000000</v>
      </c>
      <c r="H19" s="967">
        <f>F19*G19</f>
        <v>225000000</v>
      </c>
      <c r="I19" s="159"/>
      <c r="J19" s="159"/>
      <c r="K19" s="499"/>
    </row>
    <row r="20" spans="1:11" s="161" customFormat="1">
      <c r="A20" s="164"/>
      <c r="B20" s="1211" t="s">
        <v>4149</v>
      </c>
      <c r="C20" s="1212"/>
      <c r="D20" s="1212"/>
      <c r="E20" s="165"/>
      <c r="F20" s="963"/>
      <c r="G20" s="967"/>
      <c r="H20" s="967"/>
      <c r="I20" s="159"/>
      <c r="J20" s="159"/>
      <c r="K20" s="499"/>
    </row>
    <row r="21" spans="1:11" s="161" customFormat="1">
      <c r="A21" s="164" t="s">
        <v>4172</v>
      </c>
      <c r="B21" s="1208" t="s">
        <v>4150</v>
      </c>
      <c r="C21" s="1208"/>
      <c r="D21" s="1208"/>
      <c r="E21" s="165" t="s">
        <v>4175</v>
      </c>
      <c r="F21" s="963">
        <v>12</v>
      </c>
      <c r="G21" s="967">
        <v>824061250</v>
      </c>
      <c r="H21" s="967">
        <f t="shared" ref="H21:H27" si="1">F21*G21</f>
        <v>9888735000</v>
      </c>
      <c r="I21" s="159"/>
      <c r="J21" s="159"/>
      <c r="K21" s="500"/>
    </row>
    <row r="22" spans="1:11" s="161" customFormat="1">
      <c r="A22" s="164" t="s">
        <v>4173</v>
      </c>
      <c r="B22" s="1209" t="s">
        <v>4151</v>
      </c>
      <c r="C22" s="1210"/>
      <c r="D22" s="1210"/>
      <c r="E22" s="165" t="s">
        <v>4175</v>
      </c>
      <c r="F22" s="963">
        <v>12</v>
      </c>
      <c r="G22" s="967">
        <v>26360000</v>
      </c>
      <c r="H22" s="967">
        <f t="shared" si="1"/>
        <v>316320000</v>
      </c>
      <c r="I22" s="159"/>
      <c r="J22" s="159"/>
      <c r="K22" s="500"/>
    </row>
    <row r="23" spans="1:11" s="161" customFormat="1" ht="30.75" customHeight="1">
      <c r="A23" s="164" t="s">
        <v>4174</v>
      </c>
      <c r="B23" s="1209" t="s">
        <v>4196</v>
      </c>
      <c r="C23" s="1210"/>
      <c r="D23" s="1210"/>
      <c r="E23" s="165" t="s">
        <v>4175</v>
      </c>
      <c r="F23" s="963">
        <v>12</v>
      </c>
      <c r="G23" s="967">
        <v>815645399.99999988</v>
      </c>
      <c r="H23" s="967">
        <f t="shared" si="1"/>
        <v>9787744799.9999981</v>
      </c>
      <c r="I23" s="159"/>
      <c r="J23" s="159"/>
      <c r="K23" s="499"/>
    </row>
    <row r="24" spans="1:11" s="161" customFormat="1" ht="30" customHeight="1">
      <c r="A24" s="164" t="s">
        <v>4192</v>
      </c>
      <c r="B24" s="1209" t="s">
        <v>4197</v>
      </c>
      <c r="C24" s="1210"/>
      <c r="D24" s="1210"/>
      <c r="E24" s="165" t="s">
        <v>4175</v>
      </c>
      <c r="F24" s="963">
        <v>9</v>
      </c>
      <c r="G24" s="967">
        <v>5167272727</v>
      </c>
      <c r="H24" s="967">
        <f t="shared" si="1"/>
        <v>46505454543</v>
      </c>
      <c r="I24" s="159"/>
      <c r="J24" s="159"/>
      <c r="K24" s="499"/>
    </row>
    <row r="25" spans="1:11" s="161" customFormat="1" ht="15" customHeight="1">
      <c r="A25" s="164" t="s">
        <v>4193</v>
      </c>
      <c r="B25" s="1209" t="s">
        <v>4152</v>
      </c>
      <c r="C25" s="1210"/>
      <c r="D25" s="1210"/>
      <c r="E25" s="165" t="s">
        <v>4175</v>
      </c>
      <c r="F25" s="963">
        <v>12</v>
      </c>
      <c r="G25" s="967">
        <v>9800000</v>
      </c>
      <c r="H25" s="967">
        <f t="shared" si="1"/>
        <v>117600000</v>
      </c>
      <c r="I25" s="159"/>
      <c r="J25" s="159"/>
      <c r="K25" s="499"/>
    </row>
    <row r="26" spans="1:11" s="161" customFormat="1" ht="15" customHeight="1">
      <c r="A26" s="164" t="s">
        <v>4194</v>
      </c>
      <c r="B26" s="1209" t="s">
        <v>4153</v>
      </c>
      <c r="C26" s="1210"/>
      <c r="D26" s="1210"/>
      <c r="E26" s="165" t="s">
        <v>4175</v>
      </c>
      <c r="F26" s="963">
        <v>2100</v>
      </c>
      <c r="G26" s="967">
        <v>1980000</v>
      </c>
      <c r="H26" s="967">
        <f t="shared" si="1"/>
        <v>4158000000</v>
      </c>
      <c r="I26" s="159"/>
      <c r="J26" s="159"/>
      <c r="K26" s="500"/>
    </row>
    <row r="27" spans="1:11" s="161" customFormat="1">
      <c r="A27" s="164" t="s">
        <v>4195</v>
      </c>
      <c r="B27" s="1209" t="s">
        <v>4154</v>
      </c>
      <c r="C27" s="1210"/>
      <c r="D27" s="1210"/>
      <c r="E27" s="165" t="s">
        <v>4175</v>
      </c>
      <c r="F27" s="963">
        <v>234</v>
      </c>
      <c r="G27" s="967">
        <v>2630000</v>
      </c>
      <c r="H27" s="967">
        <f t="shared" si="1"/>
        <v>615420000</v>
      </c>
      <c r="I27" s="159"/>
      <c r="J27" s="159"/>
      <c r="K27" s="500"/>
    </row>
    <row r="28" spans="1:11" s="161" customFormat="1">
      <c r="A28" s="164"/>
      <c r="B28" s="1211" t="s">
        <v>4155</v>
      </c>
      <c r="C28" s="1212"/>
      <c r="D28" s="1212"/>
      <c r="E28" s="165"/>
      <c r="F28" s="963"/>
      <c r="G28" s="967"/>
      <c r="H28" s="967"/>
      <c r="I28" s="159"/>
      <c r="J28" s="159"/>
      <c r="K28" s="500"/>
    </row>
    <row r="29" spans="1:11" s="161" customFormat="1">
      <c r="A29" s="164">
        <v>1</v>
      </c>
      <c r="B29" s="1209" t="s">
        <v>4156</v>
      </c>
      <c r="C29" s="1210"/>
      <c r="D29" s="1210"/>
      <c r="E29" s="165" t="s">
        <v>4175</v>
      </c>
      <c r="F29" s="963">
        <v>6</v>
      </c>
      <c r="G29" s="967">
        <v>14500000</v>
      </c>
      <c r="H29" s="967">
        <f>F29*G29</f>
        <v>87000000</v>
      </c>
      <c r="I29" s="159"/>
      <c r="J29" s="159"/>
      <c r="K29" s="500"/>
    </row>
    <row r="30" spans="1:11" s="161" customFormat="1">
      <c r="A30" s="164"/>
      <c r="B30" s="1211" t="s">
        <v>4165</v>
      </c>
      <c r="C30" s="1212"/>
      <c r="D30" s="1212"/>
      <c r="E30" s="165"/>
      <c r="F30" s="963"/>
      <c r="G30" s="967"/>
      <c r="H30" s="967"/>
      <c r="I30" s="159"/>
      <c r="J30" s="159"/>
      <c r="K30" s="500"/>
    </row>
    <row r="31" spans="1:11" s="161" customFormat="1">
      <c r="A31" s="164">
        <v>1</v>
      </c>
      <c r="B31" s="1209" t="s">
        <v>4166</v>
      </c>
      <c r="C31" s="1210"/>
      <c r="D31" s="1210"/>
      <c r="E31" s="165" t="s">
        <v>4175</v>
      </c>
      <c r="F31" s="963">
        <v>4200</v>
      </c>
      <c r="G31" s="967">
        <v>8972727.2727272734</v>
      </c>
      <c r="H31" s="967">
        <f>F31*G31</f>
        <v>37685454545.454552</v>
      </c>
      <c r="I31" s="159"/>
      <c r="J31" s="159"/>
      <c r="K31" s="500"/>
    </row>
    <row r="32" spans="1:11" s="161" customFormat="1">
      <c r="A32" s="164">
        <v>2</v>
      </c>
      <c r="B32" s="1209" t="s">
        <v>4167</v>
      </c>
      <c r="C32" s="1210"/>
      <c r="D32" s="1210"/>
      <c r="E32" s="165" t="s">
        <v>4175</v>
      </c>
      <c r="F32" s="963">
        <v>20</v>
      </c>
      <c r="G32" s="967">
        <v>14031818.18181818</v>
      </c>
      <c r="H32" s="967">
        <f>F32*G32</f>
        <v>280636363.63636363</v>
      </c>
      <c r="I32" s="159"/>
      <c r="J32" s="159"/>
      <c r="K32" s="500"/>
    </row>
    <row r="33" spans="1:11" s="161" customFormat="1">
      <c r="A33" s="164">
        <v>3</v>
      </c>
      <c r="B33" s="1209" t="s">
        <v>4168</v>
      </c>
      <c r="C33" s="1210"/>
      <c r="D33" s="1210"/>
      <c r="E33" s="165" t="s">
        <v>4175</v>
      </c>
      <c r="F33" s="963">
        <v>14</v>
      </c>
      <c r="G33" s="967">
        <v>18327272.727272727</v>
      </c>
      <c r="H33" s="967">
        <f>F33*G33</f>
        <v>256581818.18181819</v>
      </c>
      <c r="I33" s="159"/>
      <c r="J33" s="159"/>
      <c r="K33" s="500"/>
    </row>
    <row r="34" spans="1:11" s="161" customFormat="1">
      <c r="A34" s="164"/>
      <c r="B34" s="1211" t="s">
        <v>4157</v>
      </c>
      <c r="C34" s="1212"/>
      <c r="D34" s="1212"/>
      <c r="E34" s="165"/>
      <c r="F34" s="963"/>
      <c r="G34" s="967"/>
      <c r="H34" s="967"/>
      <c r="I34" s="159"/>
      <c r="J34" s="159"/>
      <c r="K34" s="500"/>
    </row>
    <row r="35" spans="1:11" s="161" customFormat="1" ht="33" customHeight="1">
      <c r="A35" s="164">
        <v>1</v>
      </c>
      <c r="B35" s="1209" t="s">
        <v>4158</v>
      </c>
      <c r="C35" s="1210"/>
      <c r="D35" s="1210"/>
      <c r="E35" s="165" t="s">
        <v>4175</v>
      </c>
      <c r="F35" s="963">
        <v>200</v>
      </c>
      <c r="G35" s="967">
        <v>33735375</v>
      </c>
      <c r="H35" s="967">
        <f>F35*G35</f>
        <v>6747075000</v>
      </c>
      <c r="I35" s="159"/>
      <c r="J35" s="159"/>
      <c r="K35" s="500"/>
    </row>
    <row r="36" spans="1:11" s="161" customFormat="1" ht="30.75" customHeight="1">
      <c r="A36" s="164">
        <v>2</v>
      </c>
      <c r="B36" s="1209" t="s">
        <v>4159</v>
      </c>
      <c r="C36" s="1210"/>
      <c r="D36" s="1210"/>
      <c r="E36" s="165" t="s">
        <v>4175</v>
      </c>
      <c r="F36" s="963">
        <v>12</v>
      </c>
      <c r="G36" s="967">
        <v>23664900</v>
      </c>
      <c r="H36" s="967">
        <f t="shared" ref="H36:H41" si="2">F36*G36</f>
        <v>283978800</v>
      </c>
      <c r="I36" s="159"/>
      <c r="J36" s="159"/>
      <c r="K36" s="500"/>
    </row>
    <row r="37" spans="1:11" s="161" customFormat="1" ht="31.5" customHeight="1">
      <c r="A37" s="164">
        <v>3</v>
      </c>
      <c r="B37" s="1209" t="s">
        <v>4160</v>
      </c>
      <c r="C37" s="1210"/>
      <c r="D37" s="1210"/>
      <c r="E37" s="165" t="s">
        <v>4175</v>
      </c>
      <c r="F37" s="963">
        <v>12</v>
      </c>
      <c r="G37" s="967">
        <v>26797300</v>
      </c>
      <c r="H37" s="967">
        <f t="shared" si="2"/>
        <v>321567600</v>
      </c>
      <c r="I37" s="159"/>
      <c r="J37" s="159"/>
      <c r="K37" s="500"/>
    </row>
    <row r="38" spans="1:11" s="161" customFormat="1" ht="36" customHeight="1">
      <c r="A38" s="164">
        <v>4</v>
      </c>
      <c r="B38" s="1209" t="s">
        <v>4161</v>
      </c>
      <c r="C38" s="1210"/>
      <c r="D38" s="1210"/>
      <c r="E38" s="165" t="s">
        <v>4175</v>
      </c>
      <c r="F38" s="963">
        <v>34</v>
      </c>
      <c r="G38" s="967">
        <v>20303300</v>
      </c>
      <c r="H38" s="967">
        <f t="shared" si="2"/>
        <v>690312200</v>
      </c>
      <c r="I38" s="159"/>
      <c r="J38" s="159"/>
      <c r="K38" s="500"/>
    </row>
    <row r="39" spans="1:11" s="161" customFormat="1" ht="33" customHeight="1">
      <c r="A39" s="164">
        <v>5</v>
      </c>
      <c r="B39" s="1209" t="s">
        <v>4162</v>
      </c>
      <c r="C39" s="1210"/>
      <c r="D39" s="1210"/>
      <c r="E39" s="165" t="s">
        <v>4175</v>
      </c>
      <c r="F39" s="963">
        <v>12</v>
      </c>
      <c r="G39" s="967">
        <v>46298400</v>
      </c>
      <c r="H39" s="967">
        <f t="shared" si="2"/>
        <v>555580800</v>
      </c>
      <c r="I39" s="159"/>
      <c r="J39" s="159"/>
      <c r="K39" s="500"/>
    </row>
    <row r="40" spans="1:11" s="161" customFormat="1" ht="15" customHeight="1">
      <c r="A40" s="164">
        <v>6</v>
      </c>
      <c r="B40" s="1209" t="s">
        <v>4163</v>
      </c>
      <c r="C40" s="1210"/>
      <c r="D40" s="1210"/>
      <c r="E40" s="165" t="s">
        <v>4175</v>
      </c>
      <c r="F40" s="963">
        <v>12</v>
      </c>
      <c r="G40" s="967">
        <v>30044300</v>
      </c>
      <c r="H40" s="967">
        <f t="shared" si="2"/>
        <v>360531600</v>
      </c>
      <c r="I40" s="159"/>
      <c r="J40" s="159"/>
      <c r="K40" s="500"/>
    </row>
    <row r="41" spans="1:11" s="161" customFormat="1">
      <c r="A41" s="164">
        <v>7</v>
      </c>
      <c r="B41" s="1209" t="s">
        <v>4164</v>
      </c>
      <c r="C41" s="1210"/>
      <c r="D41" s="1210"/>
      <c r="E41" s="165" t="s">
        <v>4175</v>
      </c>
      <c r="F41" s="963">
        <v>6</v>
      </c>
      <c r="G41" s="967">
        <v>28650000</v>
      </c>
      <c r="H41" s="967">
        <f t="shared" si="2"/>
        <v>171900000</v>
      </c>
      <c r="I41" s="159"/>
      <c r="J41" s="159"/>
      <c r="K41" s="500"/>
    </row>
    <row r="42" spans="1:11" s="161" customFormat="1">
      <c r="A42" s="166"/>
      <c r="B42" s="1207" t="s">
        <v>4135</v>
      </c>
      <c r="C42" s="1207"/>
      <c r="D42" s="1207"/>
      <c r="E42" s="165"/>
      <c r="F42" s="994"/>
      <c r="G42" s="967"/>
      <c r="H42" s="967"/>
      <c r="I42" s="159"/>
      <c r="J42" s="159"/>
      <c r="K42" s="500"/>
    </row>
    <row r="43" spans="1:11" s="161" customFormat="1">
      <c r="A43" s="164" t="s">
        <v>4172</v>
      </c>
      <c r="B43" s="1208" t="s">
        <v>4136</v>
      </c>
      <c r="C43" s="1208"/>
      <c r="D43" s="1208"/>
      <c r="E43" s="165" t="s">
        <v>4175</v>
      </c>
      <c r="F43" s="963">
        <v>12</v>
      </c>
      <c r="G43" s="967">
        <v>25000000</v>
      </c>
      <c r="H43" s="967">
        <f>F43*G43</f>
        <v>300000000</v>
      </c>
      <c r="I43" s="159"/>
      <c r="J43" s="159"/>
      <c r="K43" s="500"/>
    </row>
    <row r="44" spans="1:11" s="161" customFormat="1">
      <c r="A44" s="164" t="s">
        <v>4173</v>
      </c>
      <c r="B44" s="1209" t="s">
        <v>4137</v>
      </c>
      <c r="C44" s="1210"/>
      <c r="D44" s="1210"/>
      <c r="E44" s="165" t="s">
        <v>4176</v>
      </c>
      <c r="F44" s="963">
        <v>24</v>
      </c>
      <c r="G44" s="967">
        <v>21451500</v>
      </c>
      <c r="H44" s="967">
        <f>F44*G44</f>
        <v>514836000</v>
      </c>
      <c r="I44" s="159"/>
      <c r="J44" s="159"/>
      <c r="K44" s="500"/>
    </row>
    <row r="45" spans="1:11" s="161" customFormat="1">
      <c r="A45" s="164" t="s">
        <v>4174</v>
      </c>
      <c r="B45" s="1209" t="s">
        <v>4138</v>
      </c>
      <c r="C45" s="1210"/>
      <c r="D45" s="1210"/>
      <c r="E45" s="165" t="s">
        <v>4175</v>
      </c>
      <c r="F45" s="963">
        <v>12</v>
      </c>
      <c r="G45" s="967">
        <v>128415000</v>
      </c>
      <c r="H45" s="967">
        <f>F45*G45</f>
        <v>1540980000</v>
      </c>
      <c r="I45" s="159"/>
      <c r="J45" s="159"/>
      <c r="K45" s="500"/>
    </row>
    <row r="46" spans="1:11" s="161" customFormat="1">
      <c r="A46" s="972"/>
      <c r="B46" s="1220"/>
      <c r="C46" s="1220"/>
      <c r="D46" s="1220"/>
      <c r="E46" s="973"/>
      <c r="F46" s="974"/>
      <c r="G46" s="975"/>
      <c r="H46" s="975"/>
      <c r="I46" s="159"/>
      <c r="J46" s="159"/>
      <c r="K46" s="500"/>
    </row>
    <row r="47" spans="1:11" s="167" customFormat="1">
      <c r="A47" s="1213" t="s">
        <v>443</v>
      </c>
      <c r="B47" s="1214"/>
      <c r="C47" s="1217"/>
      <c r="D47" s="1217"/>
      <c r="E47" s="1217"/>
      <c r="F47" s="1215"/>
      <c r="G47" s="1216"/>
      <c r="H47" s="969">
        <f>SUM(H6:H46)</f>
        <v>176651109070.27274</v>
      </c>
      <c r="I47" s="159"/>
      <c r="J47" s="159"/>
      <c r="K47" s="501"/>
    </row>
    <row r="48" spans="1:11">
      <c r="A48" s="1213" t="s">
        <v>444</v>
      </c>
      <c r="B48" s="1214"/>
      <c r="C48" s="1215"/>
      <c r="D48" s="1215"/>
      <c r="E48" s="1215"/>
      <c r="F48" s="1215"/>
      <c r="G48" s="1216"/>
      <c r="H48" s="969">
        <f>+H47*0.1</f>
        <v>17665110907.027275</v>
      </c>
      <c r="J48" s="159"/>
    </row>
    <row r="49" spans="1:11">
      <c r="A49" s="1213" t="s">
        <v>445</v>
      </c>
      <c r="B49" s="1214"/>
      <c r="C49" s="1217"/>
      <c r="D49" s="1217"/>
      <c r="E49" s="1217"/>
      <c r="F49" s="1215"/>
      <c r="G49" s="1216"/>
      <c r="H49" s="969">
        <f>+H48+H47</f>
        <v>194316219977.30002</v>
      </c>
      <c r="J49" s="159"/>
    </row>
    <row r="50" spans="1:11">
      <c r="H50" s="970"/>
      <c r="I50" s="160"/>
      <c r="J50" s="160"/>
    </row>
    <row r="51" spans="1:11">
      <c r="F51" s="170"/>
      <c r="G51" s="971"/>
      <c r="H51" s="971"/>
      <c r="I51" s="160"/>
      <c r="J51" s="160"/>
      <c r="K51" s="961"/>
    </row>
    <row r="52" spans="1:11">
      <c r="I52" s="160"/>
      <c r="J52" s="160"/>
    </row>
    <row r="53" spans="1:11">
      <c r="I53" s="160"/>
      <c r="J53" s="160"/>
    </row>
    <row r="54" spans="1:11">
      <c r="I54" s="160"/>
    </row>
  </sheetData>
  <mergeCells count="47">
    <mergeCell ref="B30:D30"/>
    <mergeCell ref="B28:D28"/>
    <mergeCell ref="B35:D35"/>
    <mergeCell ref="B29:D29"/>
    <mergeCell ref="A48:G48"/>
    <mergeCell ref="A49:G49"/>
    <mergeCell ref="B36:D36"/>
    <mergeCell ref="B37:D37"/>
    <mergeCell ref="B38:D38"/>
    <mergeCell ref="B39:D39"/>
    <mergeCell ref="B40:D40"/>
    <mergeCell ref="B41:D41"/>
    <mergeCell ref="A47:G47"/>
    <mergeCell ref="B45:D45"/>
    <mergeCell ref="B46:D46"/>
    <mergeCell ref="B44:D44"/>
    <mergeCell ref="B13:D13"/>
    <mergeCell ref="B9:D9"/>
    <mergeCell ref="B10:D10"/>
    <mergeCell ref="B15:D15"/>
    <mergeCell ref="B11:D11"/>
    <mergeCell ref="B12:D12"/>
    <mergeCell ref="B17:D17"/>
    <mergeCell ref="B18:D18"/>
    <mergeCell ref="B27:D27"/>
    <mergeCell ref="B25:D25"/>
    <mergeCell ref="B26:D26"/>
    <mergeCell ref="B14:D14"/>
    <mergeCell ref="B34:D34"/>
    <mergeCell ref="B31:D31"/>
    <mergeCell ref="B32:D32"/>
    <mergeCell ref="D2:H2"/>
    <mergeCell ref="D3:H3"/>
    <mergeCell ref="B5:D5"/>
    <mergeCell ref="B42:D42"/>
    <mergeCell ref="B43:D43"/>
    <mergeCell ref="B33:D33"/>
    <mergeCell ref="B20:D20"/>
    <mergeCell ref="B23:D23"/>
    <mergeCell ref="B24:D24"/>
    <mergeCell ref="B16:D16"/>
    <mergeCell ref="B19:D19"/>
    <mergeCell ref="B6:D6"/>
    <mergeCell ref="B7:D7"/>
    <mergeCell ref="B21:D21"/>
    <mergeCell ref="B22:D22"/>
    <mergeCell ref="B8:D8"/>
  </mergeCells>
  <printOptions horizontalCentered="1" verticalCentered="1"/>
  <pageMargins left="1.1499999999999999" right="0.39" top="0.41" bottom="0.18" header="0.17" footer="0.16"/>
  <pageSetup paperSize="8" orientation="landscape" r:id="rId1"/>
  <headerFooter alignWithMargins="0"/>
  <rowBreaks count="1" manualBreakCount="1">
    <brk id="33" max="7" man="1"/>
  </rowBreak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13388-C1BF-4583-B0DE-E7E73BA5E6AD}">
  <sheetPr codeName="Sheet10">
    <tabColor rgb="FF7030A0"/>
  </sheetPr>
  <dimension ref="A1:K108"/>
  <sheetViews>
    <sheetView showGridLines="0" view="pageBreakPreview" zoomScaleNormal="100" zoomScaleSheetLayoutView="100" workbookViewId="0">
      <selection activeCell="Q1" sqref="Q1"/>
    </sheetView>
  </sheetViews>
  <sheetFormatPr defaultColWidth="9.1796875" defaultRowHeight="14"/>
  <cols>
    <col min="1" max="1" width="6.453125" style="373" customWidth="1"/>
    <col min="2" max="2" width="15" style="373" customWidth="1"/>
    <col min="3" max="3" width="1" style="373" customWidth="1"/>
    <col min="4" max="4" width="47.26953125" style="373" customWidth="1"/>
    <col min="5" max="5" width="15.81640625" style="373" customWidth="1"/>
    <col min="6" max="6" width="23.81640625" style="373" customWidth="1"/>
    <col min="7" max="7" width="9.7265625" style="373" hidden="1" customWidth="1"/>
    <col min="8" max="8" width="13.1796875" style="373" customWidth="1"/>
    <col min="9" max="9" width="8.26953125" style="373" hidden="1" customWidth="1"/>
    <col min="10" max="10" width="29.1796875" style="373" hidden="1" customWidth="1"/>
    <col min="11" max="11" width="16.26953125" style="373" hidden="1" customWidth="1"/>
    <col min="12" max="16384" width="9.1796875" style="373"/>
  </cols>
  <sheetData>
    <row r="1" spans="1:11" ht="23">
      <c r="A1" s="421"/>
      <c r="B1" s="422" t="s">
        <v>848</v>
      </c>
      <c r="C1" s="423"/>
      <c r="D1" s="423"/>
      <c r="E1" s="423"/>
      <c r="F1" s="423"/>
      <c r="G1" s="423"/>
      <c r="H1" s="423"/>
      <c r="I1" s="1222" t="s">
        <v>934</v>
      </c>
      <c r="J1" s="1223"/>
      <c r="K1" s="424" t="s">
        <v>906</v>
      </c>
    </row>
    <row r="2" spans="1:11" ht="19.5" customHeight="1">
      <c r="B2" s="425" t="s">
        <v>393</v>
      </c>
      <c r="C2" s="426" t="s">
        <v>16</v>
      </c>
      <c r="D2" s="1230" t="str">
        <f>X.LAP!D2</f>
        <v>CHUNG CƯ CAO TẦNG KẾT HỢP THƯƠNG MẠI - DỊCH VỤ</v>
      </c>
      <c r="E2" s="1231"/>
      <c r="F2" s="1231"/>
      <c r="G2" s="1231"/>
      <c r="H2" s="1231"/>
    </row>
    <row r="3" spans="1:11" ht="19.5" customHeight="1">
      <c r="B3" s="425" t="s">
        <v>26</v>
      </c>
      <c r="C3" s="427" t="s">
        <v>16</v>
      </c>
      <c r="D3" s="1232" t="str">
        <f>X.LAP!D3</f>
        <v>LÔ CHUNG CƯ D3 VÀ D4 KHU DÂN CƯ PHÚ LỢI - PHƯỜNG 07 - QUẬN 08 - TP.HỒ CHÍ MINH</v>
      </c>
      <c r="E3" s="1231"/>
      <c r="F3" s="1231"/>
      <c r="G3" s="1231"/>
      <c r="H3" s="1231"/>
      <c r="I3" s="1261" t="s">
        <v>901</v>
      </c>
      <c r="J3" s="1262"/>
      <c r="K3" s="1221" t="str">
        <f>IF(K1="Hồ Chí Minh","Phải nhập giá trị đầu vào","")</f>
        <v>Phải nhập giá trị đầu vào</v>
      </c>
    </row>
    <row r="4" spans="1:11" ht="17.25" customHeight="1">
      <c r="E4" s="382"/>
      <c r="I4" s="606" t="s">
        <v>897</v>
      </c>
      <c r="J4" s="607" t="s">
        <v>560</v>
      </c>
      <c r="K4" s="1221"/>
    </row>
    <row r="5" spans="1:11" s="428" customFormat="1" ht="20.149999999999999" customHeight="1">
      <c r="A5" s="595" t="s">
        <v>0</v>
      </c>
      <c r="B5" s="595" t="s">
        <v>863</v>
      </c>
      <c r="C5" s="1233" t="s">
        <v>845</v>
      </c>
      <c r="D5" s="1233"/>
      <c r="E5" s="595" t="s">
        <v>590</v>
      </c>
      <c r="F5" s="595" t="s">
        <v>846</v>
      </c>
      <c r="I5" s="606" t="s">
        <v>907</v>
      </c>
      <c r="J5" s="607" t="s">
        <v>910</v>
      </c>
      <c r="K5" s="1221"/>
    </row>
    <row r="6" spans="1:11" s="428" customFormat="1" ht="16" customHeight="1">
      <c r="A6" s="547">
        <v>1</v>
      </c>
      <c r="B6" s="547" t="s">
        <v>837</v>
      </c>
      <c r="C6" s="1235" t="s">
        <v>32</v>
      </c>
      <c r="D6" s="1236"/>
      <c r="E6" s="208" t="s">
        <v>12</v>
      </c>
      <c r="F6" s="548">
        <f>THKP!$H$8</f>
        <v>1600110161897.3733</v>
      </c>
    </row>
    <row r="7" spans="1:11" s="428" customFormat="1" ht="16" customHeight="1">
      <c r="A7" s="549">
        <v>2</v>
      </c>
      <c r="B7" s="549" t="s">
        <v>838</v>
      </c>
      <c r="C7" s="1246" t="s">
        <v>13</v>
      </c>
      <c r="D7" s="1247"/>
      <c r="E7" s="334" t="s">
        <v>14</v>
      </c>
      <c r="F7" s="550">
        <f>THKP!$H$9</f>
        <v>194316219977.30002</v>
      </c>
      <c r="I7" s="1261" t="s">
        <v>905</v>
      </c>
      <c r="J7" s="1263"/>
      <c r="K7" s="1221" t="str">
        <f>IF(K1="Hà Nội","Phải nhập giá trị đầu vào","")</f>
        <v/>
      </c>
    </row>
    <row r="8" spans="1:11" s="428" customFormat="1" ht="16" customHeight="1">
      <c r="A8" s="549">
        <v>3</v>
      </c>
      <c r="B8" s="549" t="s">
        <v>839</v>
      </c>
      <c r="C8" s="1246" t="s">
        <v>31</v>
      </c>
      <c r="D8" s="1247"/>
      <c r="E8" s="334" t="s">
        <v>484</v>
      </c>
      <c r="F8" s="550">
        <f>THKP!$H$10</f>
        <v>16492409746.13904</v>
      </c>
      <c r="I8" s="606" t="s">
        <v>897</v>
      </c>
      <c r="J8" s="607" t="s">
        <v>873</v>
      </c>
      <c r="K8" s="1221"/>
    </row>
    <row r="9" spans="1:11" s="428" customFormat="1" ht="16" customHeight="1">
      <c r="A9" s="549">
        <v>4</v>
      </c>
      <c r="B9" s="549" t="s">
        <v>840</v>
      </c>
      <c r="C9" s="1246" t="s">
        <v>30</v>
      </c>
      <c r="D9" s="1247"/>
      <c r="E9" s="334" t="s">
        <v>485</v>
      </c>
      <c r="F9" s="550">
        <f>THKP!$H$11</f>
        <v>50131814331.713493</v>
      </c>
      <c r="I9" s="606" t="s">
        <v>907</v>
      </c>
      <c r="J9" s="607" t="s">
        <v>910</v>
      </c>
      <c r="K9" s="1221"/>
    </row>
    <row r="10" spans="1:11" s="428" customFormat="1" ht="16" customHeight="1">
      <c r="A10" s="551">
        <v>5</v>
      </c>
      <c r="B10" s="551" t="s">
        <v>841</v>
      </c>
      <c r="C10" s="1228" t="s">
        <v>20</v>
      </c>
      <c r="D10" s="1229"/>
      <c r="E10" s="552" t="s">
        <v>486</v>
      </c>
      <c r="F10" s="553">
        <f ca="1">THKP!$H$12</f>
        <v>98597430554.075317</v>
      </c>
    </row>
    <row r="11" spans="1:11" s="428" customFormat="1" ht="20.149999999999999" customHeight="1">
      <c r="A11" s="595"/>
      <c r="B11" s="595" t="s">
        <v>842</v>
      </c>
      <c r="C11" s="1241" t="s">
        <v>843</v>
      </c>
      <c r="D11" s="1242"/>
      <c r="E11" s="554"/>
      <c r="F11" s="555">
        <f ca="1">SUM(F6:F10)</f>
        <v>1947012234515.9653</v>
      </c>
    </row>
    <row r="12" spans="1:11" s="428" customFormat="1" ht="14.25" customHeight="1">
      <c r="E12" s="436"/>
    </row>
    <row r="13" spans="1:11" ht="14.25" customHeight="1">
      <c r="B13" s="605" t="s">
        <v>2863</v>
      </c>
      <c r="E13" s="382"/>
    </row>
    <row r="14" spans="1:11" ht="48" customHeight="1">
      <c r="B14" s="633" t="s">
        <v>3811</v>
      </c>
      <c r="E14" s="382"/>
      <c r="F14" s="632"/>
    </row>
    <row r="15" spans="1:11" ht="16" customHeight="1">
      <c r="B15" s="373" t="s">
        <v>965</v>
      </c>
      <c r="C15" s="373" t="s">
        <v>16</v>
      </c>
      <c r="D15" s="373" t="s">
        <v>963</v>
      </c>
      <c r="E15" s="382"/>
    </row>
    <row r="16" spans="1:11" ht="16" customHeight="1">
      <c r="B16" s="373" t="s">
        <v>966</v>
      </c>
      <c r="C16" s="373" t="s">
        <v>16</v>
      </c>
      <c r="D16" s="373" t="s">
        <v>973</v>
      </c>
      <c r="E16" s="382"/>
    </row>
    <row r="17" spans="1:8" ht="16" customHeight="1">
      <c r="B17" s="373" t="s">
        <v>967</v>
      </c>
      <c r="C17" s="373" t="s">
        <v>16</v>
      </c>
      <c r="D17" s="373" t="s">
        <v>964</v>
      </c>
      <c r="E17" s="382"/>
    </row>
    <row r="18" spans="1:8" ht="16" customHeight="1">
      <c r="B18" s="373" t="s">
        <v>968</v>
      </c>
      <c r="C18" s="373" t="s">
        <v>16</v>
      </c>
      <c r="D18" s="373" t="s">
        <v>974</v>
      </c>
      <c r="E18" s="382"/>
    </row>
    <row r="19" spans="1:8" ht="21" customHeight="1">
      <c r="B19" s="373" t="s">
        <v>969</v>
      </c>
      <c r="C19" s="373" t="s">
        <v>16</v>
      </c>
      <c r="D19" s="373" t="s">
        <v>971</v>
      </c>
      <c r="E19" s="382"/>
    </row>
    <row r="20" spans="1:8" ht="35.25" customHeight="1">
      <c r="B20" s="604" t="s">
        <v>970</v>
      </c>
      <c r="C20" s="604" t="s">
        <v>16</v>
      </c>
      <c r="D20" s="1248" t="s">
        <v>972</v>
      </c>
      <c r="E20" s="1248"/>
      <c r="F20" s="1248"/>
    </row>
    <row r="21" spans="1:8" ht="51.75" customHeight="1">
      <c r="B21" s="388"/>
      <c r="E21" s="382"/>
    </row>
    <row r="22" spans="1:8" ht="16" customHeight="1">
      <c r="B22" s="373" t="s">
        <v>965</v>
      </c>
      <c r="C22" s="373" t="s">
        <v>16</v>
      </c>
      <c r="D22" s="373" t="s">
        <v>975</v>
      </c>
      <c r="E22" s="382"/>
    </row>
    <row r="23" spans="1:8" ht="16" customHeight="1">
      <c r="B23" s="373" t="s">
        <v>978</v>
      </c>
      <c r="C23" s="373" t="s">
        <v>16</v>
      </c>
      <c r="D23" s="373" t="s">
        <v>976</v>
      </c>
      <c r="E23" s="382"/>
    </row>
    <row r="24" spans="1:8" ht="16" customHeight="1">
      <c r="B24" s="373" t="s">
        <v>979</v>
      </c>
      <c r="C24" s="373" t="s">
        <v>16</v>
      </c>
      <c r="D24" s="373" t="s">
        <v>977</v>
      </c>
      <c r="E24" s="382"/>
    </row>
    <row r="25" spans="1:8" s="428" customFormat="1" ht="6.75" customHeight="1">
      <c r="E25" s="436"/>
    </row>
    <row r="26" spans="1:8" s="440" customFormat="1" ht="28">
      <c r="A26" s="556" t="s">
        <v>0</v>
      </c>
      <c r="B26" s="1251" t="s">
        <v>591</v>
      </c>
      <c r="C26" s="1252"/>
      <c r="D26" s="1253"/>
      <c r="E26" s="379" t="s">
        <v>587</v>
      </c>
      <c r="F26" s="379" t="s">
        <v>589</v>
      </c>
      <c r="G26" s="557" t="s">
        <v>958</v>
      </c>
      <c r="H26" s="557" t="s">
        <v>590</v>
      </c>
    </row>
    <row r="27" spans="1:8" s="440" customFormat="1" ht="18" customHeight="1">
      <c r="A27" s="558" t="s">
        <v>1</v>
      </c>
      <c r="B27" s="1226" t="s">
        <v>954</v>
      </c>
      <c r="C27" s="1226"/>
      <c r="D27" s="1226"/>
      <c r="E27" s="558"/>
      <c r="F27" s="558"/>
      <c r="G27" s="558"/>
      <c r="H27" s="558"/>
    </row>
    <row r="28" spans="1:8" s="428" customFormat="1" ht="16" customHeight="1">
      <c r="A28" s="395"/>
      <c r="B28" s="1227" t="str">
        <f>"Năm "&amp;RIGHT(B29,4)-1</f>
        <v>Năm 2015</v>
      </c>
      <c r="C28" s="1227"/>
      <c r="D28" s="1227"/>
      <c r="E28" s="559"/>
      <c r="F28" s="560">
        <f>IF($K$1="Hồ Chí Minh",VLOOKUP(B28,CSG!$Z$11:$AC$15,4,0),VLOOKUP(B28,CSG!$Z$60:$AC$64,4,0))</f>
        <v>100</v>
      </c>
      <c r="G28" s="561"/>
      <c r="H28" s="562" t="s">
        <v>525</v>
      </c>
    </row>
    <row r="29" spans="1:8" s="428" customFormat="1" ht="16" customHeight="1">
      <c r="A29" s="395"/>
      <c r="B29" s="1227" t="str">
        <f>"Năm "&amp;RIGHT(B30,4)-1</f>
        <v>Năm 2016</v>
      </c>
      <c r="C29" s="1227"/>
      <c r="D29" s="1227"/>
      <c r="E29" s="559"/>
      <c r="F29" s="560">
        <f>IF($K$1="Hồ Chí Minh",VLOOKUP(B29,CSG!$Z$11:$AC$15,4,0),VLOOKUP(B29,CSG!$Z$60:$AC$64,4,0))</f>
        <v>96.94</v>
      </c>
      <c r="G29" s="561"/>
      <c r="H29" s="562" t="s">
        <v>524</v>
      </c>
    </row>
    <row r="30" spans="1:8" s="428" customFormat="1" ht="16" customHeight="1">
      <c r="A30" s="395"/>
      <c r="B30" s="1227" t="str">
        <f>"Năm "&amp;RIGHT(B31,4)-1</f>
        <v>Năm 2017</v>
      </c>
      <c r="C30" s="1227"/>
      <c r="D30" s="1227"/>
      <c r="E30" s="559"/>
      <c r="F30" s="560">
        <f>IF($K$1="Hồ Chí Minh",VLOOKUP(B30,CSG!$Z$11:$AC$15,4,0),VLOOKUP(B30,CSG!$Z$60:$AC$64,4,0))</f>
        <v>98.98</v>
      </c>
      <c r="G30" s="561"/>
      <c r="H30" s="562" t="s">
        <v>523</v>
      </c>
    </row>
    <row r="31" spans="1:8" s="428" customFormat="1" ht="16" customHeight="1">
      <c r="A31" s="395"/>
      <c r="B31" s="1227" t="str">
        <f>IF(K1="Hà Nội","Năm "&amp;RIGHT(J9,4)-1,"Năm "&amp;RIGHT(J5,4)-1)</f>
        <v>Năm 2018</v>
      </c>
      <c r="C31" s="1227"/>
      <c r="D31" s="1227"/>
      <c r="E31" s="559"/>
      <c r="F31" s="560">
        <f>IF($K$1="Hồ Chí Minh",VLOOKUP(B31,CSG!$Z$11:$AC$15,4,0),VLOOKUP(B31,CSG!$Z$60:$AC$64,4,0))</f>
        <v>100.74</v>
      </c>
      <c r="G31" s="561"/>
      <c r="H31" s="562" t="s">
        <v>522</v>
      </c>
    </row>
    <row r="32" spans="1:8" s="440" customFormat="1" ht="32.25" customHeight="1">
      <c r="A32" s="562" t="s">
        <v>2</v>
      </c>
      <c r="B32" s="1234" t="s">
        <v>955</v>
      </c>
      <c r="C32" s="1234"/>
      <c r="D32" s="1234"/>
      <c r="E32" s="562"/>
      <c r="F32" s="563"/>
      <c r="G32" s="564"/>
      <c r="H32" s="562"/>
    </row>
    <row r="33" spans="1:10" s="440" customFormat="1" ht="16" customHeight="1">
      <c r="A33" s="562"/>
      <c r="B33" s="1227" t="str">
        <f>B29&amp;"/"&amp;B28</f>
        <v>Năm 2016/Năm 2015</v>
      </c>
      <c r="C33" s="1227"/>
      <c r="D33" s="1227"/>
      <c r="E33" s="559" t="s">
        <v>521</v>
      </c>
      <c r="F33" s="565">
        <f>ROUND(F29/F28,3)</f>
        <v>0.96899999999999997</v>
      </c>
      <c r="G33" s="566">
        <f>F33-1</f>
        <v>-3.1000000000000028E-2</v>
      </c>
      <c r="H33" s="567" t="s">
        <v>520</v>
      </c>
    </row>
    <row r="34" spans="1:10" s="440" customFormat="1" ht="16" customHeight="1">
      <c r="A34" s="562"/>
      <c r="B34" s="1227" t="str">
        <f>B30&amp;"/"&amp;B29</f>
        <v>Năm 2017/Năm 2016</v>
      </c>
      <c r="C34" s="1227"/>
      <c r="D34" s="1227"/>
      <c r="E34" s="559" t="s">
        <v>519</v>
      </c>
      <c r="F34" s="565">
        <f>ROUND(F30/F29,3)</f>
        <v>1.0209999999999999</v>
      </c>
      <c r="G34" s="566">
        <f>F34-1</f>
        <v>2.0999999999999908E-2</v>
      </c>
      <c r="H34" s="567" t="s">
        <v>518</v>
      </c>
    </row>
    <row r="35" spans="1:10" s="440" customFormat="1" ht="16" customHeight="1">
      <c r="A35" s="562"/>
      <c r="B35" s="1227" t="str">
        <f>B31&amp;"/"&amp;B30</f>
        <v>Năm 2018/Năm 2017</v>
      </c>
      <c r="C35" s="1227"/>
      <c r="D35" s="1227"/>
      <c r="E35" s="559" t="s">
        <v>517</v>
      </c>
      <c r="F35" s="565">
        <f>ROUND(F31/F30,3)</f>
        <v>1.018</v>
      </c>
      <c r="G35" s="566">
        <f>F35-1</f>
        <v>1.8000000000000016E-2</v>
      </c>
      <c r="H35" s="567" t="s">
        <v>516</v>
      </c>
    </row>
    <row r="36" spans="1:10" s="440" customFormat="1" ht="32.25" customHeight="1">
      <c r="A36" s="562" t="s">
        <v>25</v>
      </c>
      <c r="B36" s="1234" t="s">
        <v>956</v>
      </c>
      <c r="C36" s="1234"/>
      <c r="D36" s="1234"/>
      <c r="E36" s="559" t="s">
        <v>515</v>
      </c>
      <c r="F36" s="568">
        <f>ROUND(AVERAGE(F33:F35),3)</f>
        <v>1.0029999999999999</v>
      </c>
      <c r="G36" s="566">
        <f>F36-1</f>
        <v>2.9999999999998916E-3</v>
      </c>
      <c r="H36" s="567" t="s">
        <v>513</v>
      </c>
      <c r="I36" s="452"/>
    </row>
    <row r="37" spans="1:10" s="440" customFormat="1" ht="18" customHeight="1">
      <c r="A37" s="562" t="s">
        <v>37</v>
      </c>
      <c r="B37" s="1234" t="s">
        <v>514</v>
      </c>
      <c r="C37" s="1234"/>
      <c r="D37" s="1234"/>
      <c r="E37" s="559"/>
      <c r="F37" s="563"/>
      <c r="G37" s="564"/>
      <c r="H37" s="562"/>
      <c r="I37" s="452"/>
    </row>
    <row r="38" spans="1:10" s="428" customFormat="1" ht="16" customHeight="1">
      <c r="A38" s="559">
        <v>1</v>
      </c>
      <c r="B38" s="1227" t="str">
        <f>"Năm thứ nhất: "&amp;RIGHT(J5,4)</f>
        <v>Năm thứ nhất: 2019</v>
      </c>
      <c r="C38" s="1227"/>
      <c r="D38" s="1227"/>
      <c r="E38" s="559" t="s">
        <v>513</v>
      </c>
      <c r="F38" s="565">
        <f>ROUND(F36,3)</f>
        <v>1.0029999999999999</v>
      </c>
      <c r="G38" s="564"/>
      <c r="H38" s="562" t="s">
        <v>512</v>
      </c>
      <c r="I38" s="453"/>
    </row>
    <row r="39" spans="1:10" s="428" customFormat="1" ht="16" customHeight="1">
      <c r="A39" s="559">
        <v>2</v>
      </c>
      <c r="B39" s="1227" t="str">
        <f>"Năm thứ 2: "&amp;RIGHT(J5,4)+1</f>
        <v>Năm thứ 2: 2020</v>
      </c>
      <c r="C39" s="1227"/>
      <c r="D39" s="1227"/>
      <c r="E39" s="559" t="s">
        <v>511</v>
      </c>
      <c r="F39" s="565">
        <f>ROUND($F$36*F38,3)</f>
        <v>1.006</v>
      </c>
      <c r="G39" s="564"/>
      <c r="H39" s="562" t="s">
        <v>510</v>
      </c>
      <c r="I39" s="453"/>
      <c r="J39" s="440"/>
    </row>
    <row r="40" spans="1:10" s="428" customFormat="1" ht="16" customHeight="1">
      <c r="A40" s="559">
        <v>3</v>
      </c>
      <c r="B40" s="1227" t="str">
        <f>"Năm thứ 3: "&amp;RIGHT(J5,4)+2</f>
        <v>Năm thứ 3: 2021</v>
      </c>
      <c r="C40" s="1227"/>
      <c r="D40" s="1227"/>
      <c r="E40" s="559" t="s">
        <v>509</v>
      </c>
      <c r="F40" s="565">
        <f>ROUND($F$36*F39,3)</f>
        <v>1.0089999999999999</v>
      </c>
      <c r="G40" s="564"/>
      <c r="H40" s="562" t="s">
        <v>508</v>
      </c>
      <c r="I40" s="453"/>
      <c r="J40" s="440"/>
    </row>
    <row r="41" spans="1:10" s="440" customFormat="1" ht="18" customHeight="1">
      <c r="A41" s="562" t="s">
        <v>476</v>
      </c>
      <c r="B41" s="1234" t="s">
        <v>980</v>
      </c>
      <c r="C41" s="1234"/>
      <c r="D41" s="1234"/>
      <c r="E41" s="569">
        <f t="shared" ref="E41:E48" si="0">G41/100</f>
        <v>1</v>
      </c>
      <c r="F41" s="570">
        <f ca="1">F11</f>
        <v>1947012234515.9653</v>
      </c>
      <c r="G41" s="612">
        <f>G42+G43+G44</f>
        <v>100</v>
      </c>
      <c r="H41" s="562" t="s">
        <v>507</v>
      </c>
    </row>
    <row r="42" spans="1:10" s="428" customFormat="1" ht="16" customHeight="1">
      <c r="A42" s="559">
        <v>1</v>
      </c>
      <c r="B42" s="1227" t="str">
        <f>"Năm "&amp;RIGHT(B38,(LEN(B38)-FIND(":",B38,1)-1))</f>
        <v>Năm 2019</v>
      </c>
      <c r="C42" s="1227"/>
      <c r="D42" s="1227"/>
      <c r="E42" s="571">
        <f t="shared" si="0"/>
        <v>0.15</v>
      </c>
      <c r="F42" s="572">
        <f ca="1">$F$41*G42%</f>
        <v>292051835177.39478</v>
      </c>
      <c r="G42" s="612">
        <f>I42</f>
        <v>15</v>
      </c>
      <c r="H42" s="562" t="s">
        <v>506</v>
      </c>
      <c r="I42" s="614">
        <v>15</v>
      </c>
      <c r="J42" s="613" t="s">
        <v>981</v>
      </c>
    </row>
    <row r="43" spans="1:10" s="428" customFormat="1" ht="16" customHeight="1">
      <c r="A43" s="559">
        <v>2</v>
      </c>
      <c r="B43" s="1227" t="str">
        <f>"Năm "&amp;RIGHT(B39,(LEN(B39)-FIND(":",B39,1)-1))</f>
        <v>Năm 2020</v>
      </c>
      <c r="C43" s="1227"/>
      <c r="D43" s="1227"/>
      <c r="E43" s="571">
        <f t="shared" si="0"/>
        <v>0.35</v>
      </c>
      <c r="F43" s="572">
        <f ca="1">$F$41*G43%</f>
        <v>681454282080.58777</v>
      </c>
      <c r="G43" s="612">
        <f>I43</f>
        <v>35</v>
      </c>
      <c r="H43" s="562" t="s">
        <v>505</v>
      </c>
      <c r="I43" s="614">
        <v>35</v>
      </c>
      <c r="J43" s="440"/>
    </row>
    <row r="44" spans="1:10" s="428" customFormat="1" ht="16" customHeight="1">
      <c r="A44" s="559">
        <v>3</v>
      </c>
      <c r="B44" s="1227" t="str">
        <f>"Năm "&amp;RIGHT(B40,(LEN(B40)-FIND(":",B40,1)-1))</f>
        <v>Năm 2021</v>
      </c>
      <c r="C44" s="1227"/>
      <c r="D44" s="1227"/>
      <c r="E44" s="571">
        <f t="shared" si="0"/>
        <v>0.5</v>
      </c>
      <c r="F44" s="572">
        <f ca="1">$F$41*G44%</f>
        <v>973506117257.98267</v>
      </c>
      <c r="G44" s="612">
        <f>100-I42-I43</f>
        <v>50</v>
      </c>
      <c r="H44" s="562" t="s">
        <v>504</v>
      </c>
      <c r="J44" s="440"/>
    </row>
    <row r="45" spans="1:10" s="440" customFormat="1" ht="18" customHeight="1">
      <c r="A45" s="562" t="s">
        <v>475</v>
      </c>
      <c r="B45" s="1234" t="s">
        <v>957</v>
      </c>
      <c r="C45" s="1234"/>
      <c r="D45" s="1234"/>
      <c r="E45" s="569">
        <f t="shared" si="0"/>
        <v>1</v>
      </c>
      <c r="F45" s="570">
        <f>'CP.TV'!I54</f>
        <v>33205032846</v>
      </c>
      <c r="G45" s="612">
        <f>G46+G47+G48</f>
        <v>100</v>
      </c>
      <c r="H45" s="562" t="s">
        <v>497</v>
      </c>
    </row>
    <row r="46" spans="1:10" s="428" customFormat="1" ht="16" customHeight="1">
      <c r="A46" s="559">
        <v>1</v>
      </c>
      <c r="B46" s="1227" t="str">
        <f>B42</f>
        <v>Năm 2019</v>
      </c>
      <c r="C46" s="1227"/>
      <c r="D46" s="1227"/>
      <c r="E46" s="571">
        <f t="shared" si="0"/>
        <v>0.15</v>
      </c>
      <c r="F46" s="572">
        <f>$F$45*G46%</f>
        <v>4980754926.8999996</v>
      </c>
      <c r="G46" s="612">
        <f>G42</f>
        <v>15</v>
      </c>
      <c r="H46" s="562" t="s">
        <v>501</v>
      </c>
      <c r="J46" s="440"/>
    </row>
    <row r="47" spans="1:10" s="428" customFormat="1" ht="16" customHeight="1">
      <c r="A47" s="559">
        <v>2</v>
      </c>
      <c r="B47" s="1227" t="str">
        <f>B43</f>
        <v>Năm 2020</v>
      </c>
      <c r="C47" s="1227"/>
      <c r="D47" s="1227"/>
      <c r="E47" s="571">
        <f t="shared" si="0"/>
        <v>0.35</v>
      </c>
      <c r="F47" s="572">
        <f>$F$45*G47%</f>
        <v>11621761496.099998</v>
      </c>
      <c r="G47" s="612">
        <f>G43</f>
        <v>35</v>
      </c>
      <c r="H47" s="562" t="s">
        <v>500</v>
      </c>
      <c r="J47" s="440"/>
    </row>
    <row r="48" spans="1:10" s="428" customFormat="1" ht="16" customHeight="1">
      <c r="A48" s="559">
        <v>3</v>
      </c>
      <c r="B48" s="1227" t="str">
        <f>B44</f>
        <v>Năm 2021</v>
      </c>
      <c r="C48" s="1227"/>
      <c r="D48" s="1227"/>
      <c r="E48" s="571">
        <f t="shared" si="0"/>
        <v>0.5</v>
      </c>
      <c r="F48" s="572">
        <f>$F$45*G48%</f>
        <v>16602516423</v>
      </c>
      <c r="G48" s="612">
        <f>G44</f>
        <v>50</v>
      </c>
      <c r="H48" s="562" t="s">
        <v>499</v>
      </c>
      <c r="J48" s="440"/>
    </row>
    <row r="49" spans="1:10" s="440" customFormat="1" ht="18" customHeight="1">
      <c r="A49" s="562" t="s">
        <v>496</v>
      </c>
      <c r="B49" s="1234" t="s">
        <v>982</v>
      </c>
      <c r="C49" s="1234"/>
      <c r="D49" s="1234"/>
      <c r="E49" s="569" t="s">
        <v>567</v>
      </c>
      <c r="F49" s="570">
        <f ca="1">F41-F45</f>
        <v>1913807201669.9653</v>
      </c>
      <c r="G49" s="564"/>
      <c r="H49" s="562" t="s">
        <v>571</v>
      </c>
      <c r="I49" s="459"/>
      <c r="J49" s="428"/>
    </row>
    <row r="50" spans="1:10" s="428" customFormat="1" ht="16" customHeight="1">
      <c r="A50" s="559">
        <v>1</v>
      </c>
      <c r="B50" s="1227" t="str">
        <f>B46</f>
        <v>Năm 2019</v>
      </c>
      <c r="C50" s="1227"/>
      <c r="D50" s="1227"/>
      <c r="E50" s="571" t="s">
        <v>568</v>
      </c>
      <c r="F50" s="572">
        <f ca="1">F42-F46</f>
        <v>287071080250.49475</v>
      </c>
      <c r="G50" s="564"/>
      <c r="H50" s="562" t="s">
        <v>572</v>
      </c>
      <c r="I50" s="455"/>
    </row>
    <row r="51" spans="1:10" s="428" customFormat="1" ht="16" customHeight="1">
      <c r="A51" s="559">
        <v>2</v>
      </c>
      <c r="B51" s="1227" t="str">
        <f>B47</f>
        <v>Năm 2020</v>
      </c>
      <c r="C51" s="1227"/>
      <c r="D51" s="1227"/>
      <c r="E51" s="571" t="s">
        <v>569</v>
      </c>
      <c r="F51" s="572">
        <f ca="1">F43-F47</f>
        <v>669832520584.48779</v>
      </c>
      <c r="G51" s="564"/>
      <c r="H51" s="562" t="s">
        <v>573</v>
      </c>
      <c r="I51" s="455"/>
    </row>
    <row r="52" spans="1:10" s="428" customFormat="1" ht="16" customHeight="1">
      <c r="A52" s="559">
        <v>3</v>
      </c>
      <c r="B52" s="1227" t="str">
        <f>B48</f>
        <v>Năm 2021</v>
      </c>
      <c r="C52" s="1227"/>
      <c r="D52" s="1227"/>
      <c r="E52" s="571" t="s">
        <v>570</v>
      </c>
      <c r="F52" s="572">
        <f ca="1">F44-F48</f>
        <v>956903600834.98267</v>
      </c>
      <c r="G52" s="564"/>
      <c r="H52" s="562" t="s">
        <v>574</v>
      </c>
      <c r="I52" s="455"/>
    </row>
    <row r="53" spans="1:10" s="440" customFormat="1" ht="30" customHeight="1">
      <c r="A53" s="562" t="s">
        <v>475</v>
      </c>
      <c r="B53" s="1234" t="s">
        <v>502</v>
      </c>
      <c r="C53" s="1234"/>
      <c r="D53" s="1234"/>
      <c r="E53" s="559"/>
      <c r="F53" s="570"/>
      <c r="G53" s="564"/>
      <c r="H53" s="562"/>
    </row>
    <row r="54" spans="1:10" s="428" customFormat="1" ht="16" customHeight="1">
      <c r="A54" s="559">
        <v>1</v>
      </c>
      <c r="B54" s="1227" t="str">
        <f>"Trượt giá theo lượng vốn năm "&amp;RIGHT(B38,(LEN(B38)-FIND(":",B38,1)-1))</f>
        <v>Trượt giá theo lượng vốn năm 2019</v>
      </c>
      <c r="C54" s="1227"/>
      <c r="D54" s="1227"/>
      <c r="E54" s="559" t="s">
        <v>581</v>
      </c>
      <c r="F54" s="572">
        <f ca="1">ROUND(F50*F38,-3)</f>
        <v>287932293000</v>
      </c>
      <c r="G54" s="564"/>
      <c r="H54" s="562" t="s">
        <v>576</v>
      </c>
    </row>
    <row r="55" spans="1:10" s="428" customFormat="1" ht="16" customHeight="1">
      <c r="A55" s="559">
        <v>2</v>
      </c>
      <c r="B55" s="1227" t="str">
        <f>"Trượt giá theo lượng vốn năm "&amp;RIGHT(B39,(LEN(B39)-FIND(":",B39,1)-1))</f>
        <v>Trượt giá theo lượng vốn năm 2020</v>
      </c>
      <c r="C55" s="1227"/>
      <c r="D55" s="1227"/>
      <c r="E55" s="559" t="s">
        <v>582</v>
      </c>
      <c r="F55" s="572">
        <f ca="1">ROUND(F51*F39,-3)</f>
        <v>673851516000</v>
      </c>
      <c r="G55" s="564"/>
      <c r="H55" s="562" t="s">
        <v>577</v>
      </c>
    </row>
    <row r="56" spans="1:10" s="428" customFormat="1" ht="16" customHeight="1">
      <c r="A56" s="559">
        <v>3</v>
      </c>
      <c r="B56" s="1227" t="str">
        <f>"Trượt giá theo lượng vốn năm "&amp;RIGHT(B40,(LEN(B40)-FIND(":",B40,1)-1))</f>
        <v>Trượt giá theo lượng vốn năm 2021</v>
      </c>
      <c r="C56" s="1227"/>
      <c r="D56" s="1227"/>
      <c r="E56" s="559" t="s">
        <v>847</v>
      </c>
      <c r="F56" s="572">
        <f ca="1">ROUND(F52*F40,-3)</f>
        <v>965515733000</v>
      </c>
      <c r="G56" s="564"/>
      <c r="H56" s="562" t="s">
        <v>578</v>
      </c>
    </row>
    <row r="57" spans="1:10" s="428" customFormat="1" ht="16" customHeight="1">
      <c r="A57" s="608"/>
      <c r="B57" s="1249" t="s">
        <v>498</v>
      </c>
      <c r="C57" s="1249"/>
      <c r="D57" s="1249"/>
      <c r="E57" s="608" t="s">
        <v>575</v>
      </c>
      <c r="F57" s="609">
        <f ca="1">SUM(F54:F56)</f>
        <v>1927299542000</v>
      </c>
      <c r="G57" s="610"/>
      <c r="H57" s="611" t="s">
        <v>579</v>
      </c>
    </row>
    <row r="58" spans="1:10" s="428" customFormat="1" ht="30.75" customHeight="1">
      <c r="A58" s="573" t="s">
        <v>496</v>
      </c>
      <c r="B58" s="1250" t="s">
        <v>593</v>
      </c>
      <c r="C58" s="1250"/>
      <c r="D58" s="1250"/>
      <c r="E58" s="574" t="s">
        <v>580</v>
      </c>
      <c r="F58" s="602">
        <f ca="1">F57-F49</f>
        <v>13492340330.034668</v>
      </c>
      <c r="G58" s="603">
        <f ca="1">F58/F49</f>
        <v>7.0499997691833389E-3</v>
      </c>
      <c r="H58" s="575"/>
    </row>
    <row r="59" spans="1:10" s="428" customFormat="1" ht="13" hidden="1">
      <c r="A59" s="467"/>
      <c r="B59" s="468"/>
      <c r="C59" s="468"/>
      <c r="D59" s="468"/>
      <c r="E59" s="469"/>
      <c r="F59" s="470"/>
      <c r="G59" s="470"/>
      <c r="H59" s="471"/>
    </row>
    <row r="60" spans="1:10" s="472" customFormat="1" ht="20.5" hidden="1">
      <c r="B60" s="422" t="s">
        <v>848</v>
      </c>
      <c r="C60" s="473"/>
      <c r="D60" s="473"/>
      <c r="F60" s="474"/>
      <c r="G60" s="474"/>
      <c r="I60" s="475"/>
    </row>
    <row r="61" spans="1:10" hidden="1">
      <c r="B61" s="425" t="s">
        <v>393</v>
      </c>
      <c r="C61" s="426" t="s">
        <v>16</v>
      </c>
      <c r="D61" s="1230" t="str">
        <f>T.BI!D2:H2</f>
        <v>CHUNG CƯ CAO TẦNG KẾT HỢP THƯƠNG MẠI - DỊCH VỤ</v>
      </c>
      <c r="E61" s="1231"/>
      <c r="F61" s="1231"/>
      <c r="G61" s="1231"/>
      <c r="H61" s="1231"/>
      <c r="I61" s="476"/>
    </row>
    <row r="62" spans="1:10" hidden="1">
      <c r="B62" s="425" t="s">
        <v>26</v>
      </c>
      <c r="C62" s="427" t="s">
        <v>16</v>
      </c>
      <c r="D62" s="1232" t="str">
        <f>T.BI!D3:H3</f>
        <v>LÔ CHUNG CƯ D3 VÀ D4 KHU DÂN CƯ PHÚ LỢI - PHƯỜNG 07 - QUẬN 08 - TP.HỒ CHÍ MINH</v>
      </c>
      <c r="E62" s="1231"/>
      <c r="F62" s="1231"/>
      <c r="G62" s="1231"/>
      <c r="H62" s="1231"/>
      <c r="I62" s="476"/>
    </row>
    <row r="63" spans="1:10" s="428" customFormat="1" ht="13" hidden="1">
      <c r="B63" s="477"/>
      <c r="C63" s="477"/>
      <c r="D63" s="477"/>
      <c r="F63" s="478"/>
      <c r="G63" s="478"/>
      <c r="I63" s="479"/>
    </row>
    <row r="64" spans="1:10" s="428" customFormat="1" ht="18" hidden="1" customHeight="1">
      <c r="A64" s="594" t="s">
        <v>0</v>
      </c>
      <c r="B64" s="594" t="s">
        <v>844</v>
      </c>
      <c r="C64" s="1243" t="s">
        <v>845</v>
      </c>
      <c r="D64" s="1243"/>
      <c r="E64" s="594" t="s">
        <v>590</v>
      </c>
      <c r="F64" s="594" t="s">
        <v>846</v>
      </c>
    </row>
    <row r="65" spans="1:8" s="428" customFormat="1" ht="16" hidden="1" customHeight="1">
      <c r="A65" s="429">
        <v>1</v>
      </c>
      <c r="B65" s="429" t="s">
        <v>837</v>
      </c>
      <c r="C65" s="1244" t="s">
        <v>32</v>
      </c>
      <c r="D65" s="1245"/>
      <c r="E65" s="430" t="s">
        <v>12</v>
      </c>
      <c r="F65" s="480">
        <f>THKP!$H$8</f>
        <v>1600110161897.3733</v>
      </c>
    </row>
    <row r="66" spans="1:8" s="428" customFormat="1" ht="16" hidden="1" customHeight="1">
      <c r="A66" s="431">
        <v>2</v>
      </c>
      <c r="B66" s="431" t="s">
        <v>838</v>
      </c>
      <c r="C66" s="1224" t="s">
        <v>13</v>
      </c>
      <c r="D66" s="1225"/>
      <c r="E66" s="432" t="s">
        <v>14</v>
      </c>
      <c r="F66" s="481">
        <f>THKP!$H$9</f>
        <v>194316219977.30002</v>
      </c>
    </row>
    <row r="67" spans="1:8" s="428" customFormat="1" ht="16" hidden="1" customHeight="1">
      <c r="A67" s="431">
        <v>3</v>
      </c>
      <c r="B67" s="431" t="s">
        <v>839</v>
      </c>
      <c r="C67" s="1224" t="s">
        <v>31</v>
      </c>
      <c r="D67" s="1225"/>
      <c r="E67" s="432" t="s">
        <v>484</v>
      </c>
      <c r="F67" s="481">
        <f>THKP!$H$10</f>
        <v>16492409746.13904</v>
      </c>
    </row>
    <row r="68" spans="1:8" s="428" customFormat="1" ht="16" hidden="1" customHeight="1">
      <c r="A68" s="431">
        <v>4</v>
      </c>
      <c r="B68" s="431" t="s">
        <v>840</v>
      </c>
      <c r="C68" s="1224" t="s">
        <v>30</v>
      </c>
      <c r="D68" s="1225"/>
      <c r="E68" s="432" t="s">
        <v>485</v>
      </c>
      <c r="F68" s="481">
        <f>THKP!$H$11</f>
        <v>50131814331.713493</v>
      </c>
    </row>
    <row r="69" spans="1:8" s="428" customFormat="1" ht="16" hidden="1" customHeight="1">
      <c r="A69" s="433">
        <v>5</v>
      </c>
      <c r="B69" s="433" t="s">
        <v>841</v>
      </c>
      <c r="C69" s="1237" t="s">
        <v>20</v>
      </c>
      <c r="D69" s="1238"/>
      <c r="E69" s="434" t="s">
        <v>486</v>
      </c>
      <c r="F69" s="482">
        <f ca="1">THKP!$H$12</f>
        <v>98597430554.075317</v>
      </c>
    </row>
    <row r="70" spans="1:8" s="428" customFormat="1" ht="18" hidden="1" customHeight="1">
      <c r="A70" s="594"/>
      <c r="B70" s="594" t="s">
        <v>842</v>
      </c>
      <c r="C70" s="1239" t="s">
        <v>843</v>
      </c>
      <c r="D70" s="1240"/>
      <c r="E70" s="435"/>
      <c r="F70" s="483">
        <f ca="1">SUM(F65:F69)</f>
        <v>1947012234515.9653</v>
      </c>
    </row>
    <row r="71" spans="1:8" s="428" customFormat="1" ht="13" hidden="1">
      <c r="A71" s="484"/>
      <c r="B71" s="484"/>
      <c r="C71" s="485"/>
      <c r="D71" s="486"/>
      <c r="E71" s="487"/>
      <c r="F71" s="488"/>
      <c r="G71" s="489"/>
      <c r="H71" s="489"/>
    </row>
    <row r="72" spans="1:8" s="440" customFormat="1" ht="13" hidden="1">
      <c r="A72" s="437" t="s">
        <v>0</v>
      </c>
      <c r="B72" s="1254" t="s">
        <v>591</v>
      </c>
      <c r="C72" s="1255"/>
      <c r="D72" s="1256"/>
      <c r="E72" s="438" t="s">
        <v>587</v>
      </c>
      <c r="F72" s="438" t="s">
        <v>589</v>
      </c>
      <c r="G72" s="439" t="s">
        <v>588</v>
      </c>
      <c r="H72" s="438" t="s">
        <v>590</v>
      </c>
    </row>
    <row r="73" spans="1:8" s="440" customFormat="1" ht="16" hidden="1" customHeight="1">
      <c r="A73" s="441" t="s">
        <v>1</v>
      </c>
      <c r="B73" s="1257" t="s">
        <v>858</v>
      </c>
      <c r="C73" s="1257"/>
      <c r="D73" s="1257"/>
      <c r="E73" s="441"/>
      <c r="F73" s="441"/>
      <c r="G73" s="441"/>
      <c r="H73" s="441"/>
    </row>
    <row r="74" spans="1:8" s="428" customFormat="1" ht="16" hidden="1" customHeight="1">
      <c r="A74" s="442"/>
      <c r="B74" s="1258" t="s">
        <v>595</v>
      </c>
      <c r="C74" s="1258"/>
      <c r="D74" s="1258"/>
      <c r="E74" s="443"/>
      <c r="F74" s="490">
        <f>CSG!E85</f>
        <v>102.34</v>
      </c>
      <c r="G74" s="444"/>
      <c r="H74" s="443" t="s">
        <v>525</v>
      </c>
    </row>
    <row r="75" spans="1:8" s="428" customFormat="1" ht="16" hidden="1" customHeight="1">
      <c r="A75" s="442"/>
      <c r="B75" s="1258" t="s">
        <v>866</v>
      </c>
      <c r="C75" s="1258"/>
      <c r="D75" s="1258"/>
      <c r="E75" s="443"/>
      <c r="F75" s="490">
        <f>CSG!F85</f>
        <v>101.87</v>
      </c>
      <c r="G75" s="444"/>
      <c r="H75" s="443" t="s">
        <v>524</v>
      </c>
    </row>
    <row r="76" spans="1:8" s="428" customFormat="1" ht="16" hidden="1" customHeight="1">
      <c r="A76" s="442"/>
      <c r="B76" s="1258" t="s">
        <v>867</v>
      </c>
      <c r="C76" s="1258"/>
      <c r="D76" s="1258"/>
      <c r="E76" s="443"/>
      <c r="F76" s="490">
        <f>CSG!G85</f>
        <v>102.25</v>
      </c>
      <c r="G76" s="444"/>
      <c r="H76" s="443" t="s">
        <v>523</v>
      </c>
    </row>
    <row r="77" spans="1:8" s="428" customFormat="1" ht="16" hidden="1" customHeight="1">
      <c r="A77" s="442"/>
      <c r="B77" s="1258" t="s">
        <v>868</v>
      </c>
      <c r="C77" s="1258"/>
      <c r="D77" s="1258"/>
      <c r="E77" s="443"/>
      <c r="F77" s="490">
        <f>CSG!H85</f>
        <v>102.83</v>
      </c>
      <c r="G77" s="444"/>
      <c r="H77" s="443" t="s">
        <v>522</v>
      </c>
    </row>
    <row r="78" spans="1:8" s="440" customFormat="1" ht="30.75" hidden="1" customHeight="1">
      <c r="A78" s="445" t="s">
        <v>2</v>
      </c>
      <c r="B78" s="1259" t="s">
        <v>859</v>
      </c>
      <c r="C78" s="1259"/>
      <c r="D78" s="1259"/>
      <c r="E78" s="445"/>
      <c r="F78" s="446"/>
      <c r="G78" s="447"/>
      <c r="H78" s="445"/>
    </row>
    <row r="79" spans="1:8" s="440" customFormat="1" ht="16" hidden="1" customHeight="1">
      <c r="A79" s="445"/>
      <c r="B79" s="1260" t="str">
        <f>B75&amp;"/"&amp;B74</f>
        <v>Quý IV-2017/Quý III-2017</v>
      </c>
      <c r="C79" s="1260"/>
      <c r="D79" s="1260"/>
      <c r="E79" s="443" t="s">
        <v>521</v>
      </c>
      <c r="F79" s="448">
        <f>ROUND(F75/F74,3)</f>
        <v>0.995</v>
      </c>
      <c r="G79" s="449">
        <f>F79-1</f>
        <v>-5.0000000000000044E-3</v>
      </c>
      <c r="H79" s="450" t="s">
        <v>520</v>
      </c>
    </row>
    <row r="80" spans="1:8" s="440" customFormat="1" ht="16" hidden="1" customHeight="1">
      <c r="A80" s="445"/>
      <c r="B80" s="1260" t="str">
        <f>B76&amp;"/"&amp;B75</f>
        <v>Quý I-2018/Quý IV-2017</v>
      </c>
      <c r="C80" s="1260"/>
      <c r="D80" s="1260"/>
      <c r="E80" s="443" t="s">
        <v>519</v>
      </c>
      <c r="F80" s="448">
        <f>ROUND(F76/F75,3)</f>
        <v>1.004</v>
      </c>
      <c r="G80" s="449">
        <f>F80-1</f>
        <v>4.0000000000000036E-3</v>
      </c>
      <c r="H80" s="450" t="s">
        <v>518</v>
      </c>
    </row>
    <row r="81" spans="1:10" s="440" customFormat="1" ht="16" hidden="1" customHeight="1">
      <c r="A81" s="445"/>
      <c r="B81" s="1260" t="str">
        <f>B77&amp;"/"&amp;B76</f>
        <v>Quý II-2018/Quý I-2018</v>
      </c>
      <c r="C81" s="1260"/>
      <c r="D81" s="1260"/>
      <c r="E81" s="443" t="s">
        <v>517</v>
      </c>
      <c r="F81" s="448">
        <f>ROUND(F77/F76,3)</f>
        <v>1.006</v>
      </c>
      <c r="G81" s="449">
        <f>F81-1</f>
        <v>6.0000000000000053E-3</v>
      </c>
      <c r="H81" s="450" t="s">
        <v>516</v>
      </c>
    </row>
    <row r="82" spans="1:10" s="440" customFormat="1" ht="35.25" hidden="1" customHeight="1">
      <c r="A82" s="445" t="s">
        <v>25</v>
      </c>
      <c r="B82" s="1259" t="s">
        <v>889</v>
      </c>
      <c r="C82" s="1259"/>
      <c r="D82" s="1259"/>
      <c r="E82" s="443" t="s">
        <v>515</v>
      </c>
      <c r="F82" s="451">
        <f>ROUND(AVERAGE(F79:F81),3)</f>
        <v>1.002</v>
      </c>
      <c r="G82" s="449">
        <f>F82-1</f>
        <v>2.0000000000000018E-3</v>
      </c>
      <c r="H82" s="450" t="s">
        <v>513</v>
      </c>
      <c r="I82" s="452"/>
    </row>
    <row r="83" spans="1:10" s="440" customFormat="1" ht="16" hidden="1" customHeight="1">
      <c r="A83" s="445" t="s">
        <v>37</v>
      </c>
      <c r="B83" s="1259" t="s">
        <v>594</v>
      </c>
      <c r="C83" s="1259"/>
      <c r="D83" s="1259"/>
      <c r="E83" s="443"/>
      <c r="F83" s="446"/>
      <c r="G83" s="447"/>
      <c r="H83" s="445"/>
      <c r="I83" s="452"/>
    </row>
    <row r="84" spans="1:10" s="428" customFormat="1" ht="16" hidden="1" customHeight="1">
      <c r="A84" s="443">
        <v>1</v>
      </c>
      <c r="B84" s="1258" t="s">
        <v>886</v>
      </c>
      <c r="C84" s="1258"/>
      <c r="D84" s="1258"/>
      <c r="E84" s="443" t="s">
        <v>513</v>
      </c>
      <c r="F84" s="448">
        <f>ROUND(F82,3)</f>
        <v>1.002</v>
      </c>
      <c r="G84" s="447"/>
      <c r="H84" s="445" t="s">
        <v>512</v>
      </c>
    </row>
    <row r="85" spans="1:10" s="428" customFormat="1" ht="16" hidden="1" customHeight="1">
      <c r="A85" s="443">
        <v>2</v>
      </c>
      <c r="B85" s="1258" t="s">
        <v>887</v>
      </c>
      <c r="C85" s="1258"/>
      <c r="D85" s="1258"/>
      <c r="E85" s="443" t="s">
        <v>511</v>
      </c>
      <c r="F85" s="448">
        <f>ROUND($F$36*F84,3)</f>
        <v>1.0049999999999999</v>
      </c>
      <c r="G85" s="447"/>
      <c r="H85" s="445" t="s">
        <v>510</v>
      </c>
    </row>
    <row r="86" spans="1:10" s="428" customFormat="1" ht="16" hidden="1" customHeight="1">
      <c r="A86" s="443">
        <v>3</v>
      </c>
      <c r="B86" s="1258" t="s">
        <v>888</v>
      </c>
      <c r="C86" s="1258"/>
      <c r="D86" s="1258"/>
      <c r="E86" s="443" t="s">
        <v>509</v>
      </c>
      <c r="F86" s="448">
        <f>ROUND($F$36*F85,3)</f>
        <v>1.008</v>
      </c>
      <c r="G86" s="447"/>
      <c r="H86" s="445" t="s">
        <v>508</v>
      </c>
      <c r="I86" s="491"/>
    </row>
    <row r="87" spans="1:10" s="440" customFormat="1" ht="16" hidden="1" customHeight="1">
      <c r="A87" s="445" t="s">
        <v>476</v>
      </c>
      <c r="B87" s="1259" t="s">
        <v>860</v>
      </c>
      <c r="C87" s="1259"/>
      <c r="D87" s="1259"/>
      <c r="E87" s="454">
        <f t="shared" ref="E87:E94" si="1">I87/100</f>
        <v>1</v>
      </c>
      <c r="F87" s="492">
        <f ca="1">F70</f>
        <v>1947012234515.9653</v>
      </c>
      <c r="G87" s="447"/>
      <c r="H87" s="445" t="s">
        <v>507</v>
      </c>
      <c r="I87" s="455">
        <f>SUM(I88:I90)</f>
        <v>100</v>
      </c>
      <c r="J87" s="428" t="s">
        <v>503</v>
      </c>
    </row>
    <row r="88" spans="1:10" s="428" customFormat="1" ht="16" hidden="1" customHeight="1">
      <c r="A88" s="443">
        <v>1</v>
      </c>
      <c r="B88" s="1260" t="str">
        <f>B84</f>
        <v>Quý III-2018</v>
      </c>
      <c r="C88" s="1260"/>
      <c r="D88" s="1260"/>
      <c r="E88" s="456">
        <f t="shared" si="1"/>
        <v>0.3</v>
      </c>
      <c r="F88" s="493">
        <f ca="1">$F$41*I88%</f>
        <v>584103670354.78955</v>
      </c>
      <c r="G88" s="447"/>
      <c r="H88" s="445" t="s">
        <v>506</v>
      </c>
      <c r="I88" s="457">
        <v>30</v>
      </c>
      <c r="J88" s="428" t="s">
        <v>503</v>
      </c>
    </row>
    <row r="89" spans="1:10" s="428" customFormat="1" ht="16" hidden="1" customHeight="1">
      <c r="A89" s="443">
        <v>2</v>
      </c>
      <c r="B89" s="1260" t="str">
        <f>B85</f>
        <v>Quý IV-2018</v>
      </c>
      <c r="C89" s="1260"/>
      <c r="D89" s="1260"/>
      <c r="E89" s="456">
        <f t="shared" si="1"/>
        <v>0.4</v>
      </c>
      <c r="F89" s="493">
        <f ca="1">$F$41*I89%</f>
        <v>778804893806.38623</v>
      </c>
      <c r="G89" s="447"/>
      <c r="H89" s="445" t="s">
        <v>505</v>
      </c>
      <c r="I89" s="458">
        <f>100-I88-I90</f>
        <v>40</v>
      </c>
      <c r="J89" s="428" t="s">
        <v>503</v>
      </c>
    </row>
    <row r="90" spans="1:10" s="428" customFormat="1" ht="16" hidden="1" customHeight="1">
      <c r="A90" s="443">
        <v>3</v>
      </c>
      <c r="B90" s="1260" t="str">
        <f>B86</f>
        <v>Quý I-2019</v>
      </c>
      <c r="C90" s="1260"/>
      <c r="D90" s="1260"/>
      <c r="E90" s="456">
        <f t="shared" si="1"/>
        <v>0.3</v>
      </c>
      <c r="F90" s="493">
        <f ca="1">$F$41*I90%</f>
        <v>584103670354.78955</v>
      </c>
      <c r="G90" s="447"/>
      <c r="H90" s="445" t="s">
        <v>504</v>
      </c>
      <c r="I90" s="457">
        <v>30</v>
      </c>
      <c r="J90" s="428" t="s">
        <v>503</v>
      </c>
    </row>
    <row r="91" spans="1:10" s="440" customFormat="1" ht="16" hidden="1" customHeight="1">
      <c r="A91" s="445" t="s">
        <v>475</v>
      </c>
      <c r="B91" s="1259" t="s">
        <v>861</v>
      </c>
      <c r="C91" s="1259"/>
      <c r="D91" s="1259"/>
      <c r="E91" s="454">
        <f t="shared" si="1"/>
        <v>1</v>
      </c>
      <c r="F91" s="494">
        <f ca="1">F87*1%</f>
        <v>19470122345.159653</v>
      </c>
      <c r="G91" s="447"/>
      <c r="H91" s="445" t="s">
        <v>497</v>
      </c>
      <c r="I91" s="455">
        <f>I87</f>
        <v>100</v>
      </c>
      <c r="J91" s="428" t="s">
        <v>503</v>
      </c>
    </row>
    <row r="92" spans="1:10" s="428" customFormat="1" ht="16" hidden="1" customHeight="1">
      <c r="A92" s="443">
        <v>1</v>
      </c>
      <c r="B92" s="1260" t="str">
        <f>B88</f>
        <v>Quý III-2018</v>
      </c>
      <c r="C92" s="1260"/>
      <c r="D92" s="1260"/>
      <c r="E92" s="456">
        <f t="shared" si="1"/>
        <v>0.3</v>
      </c>
      <c r="F92" s="493">
        <f>$F$45*I92%</f>
        <v>9961509853.7999992</v>
      </c>
      <c r="G92" s="447"/>
      <c r="H92" s="445" t="s">
        <v>501</v>
      </c>
      <c r="I92" s="455">
        <f>I88</f>
        <v>30</v>
      </c>
      <c r="J92" s="428" t="s">
        <v>503</v>
      </c>
    </row>
    <row r="93" spans="1:10" s="428" customFormat="1" ht="16" hidden="1" customHeight="1">
      <c r="A93" s="443">
        <v>2</v>
      </c>
      <c r="B93" s="1260" t="str">
        <f>B89</f>
        <v>Quý IV-2018</v>
      </c>
      <c r="C93" s="1260"/>
      <c r="D93" s="1260"/>
      <c r="E93" s="456">
        <f t="shared" si="1"/>
        <v>0.4</v>
      </c>
      <c r="F93" s="493">
        <f>$F$45*I93%</f>
        <v>13282013138.400002</v>
      </c>
      <c r="G93" s="447"/>
      <c r="H93" s="445" t="s">
        <v>500</v>
      </c>
      <c r="I93" s="455">
        <f>I89</f>
        <v>40</v>
      </c>
      <c r="J93" s="428" t="s">
        <v>503</v>
      </c>
    </row>
    <row r="94" spans="1:10" s="428" customFormat="1" ht="16" hidden="1" customHeight="1">
      <c r="A94" s="443">
        <v>3</v>
      </c>
      <c r="B94" s="1260" t="str">
        <f>B90</f>
        <v>Quý I-2019</v>
      </c>
      <c r="C94" s="1260"/>
      <c r="D94" s="1260"/>
      <c r="E94" s="456">
        <f t="shared" si="1"/>
        <v>0.3</v>
      </c>
      <c r="F94" s="493">
        <f>$F$45*I94%</f>
        <v>9961509853.7999992</v>
      </c>
      <c r="G94" s="447"/>
      <c r="H94" s="445" t="s">
        <v>499</v>
      </c>
      <c r="I94" s="455">
        <f>I90</f>
        <v>30</v>
      </c>
      <c r="J94" s="428" t="s">
        <v>503</v>
      </c>
    </row>
    <row r="95" spans="1:10" s="440" customFormat="1" ht="16" hidden="1" customHeight="1">
      <c r="A95" s="445" t="s">
        <v>496</v>
      </c>
      <c r="B95" s="1259" t="s">
        <v>862</v>
      </c>
      <c r="C95" s="1259"/>
      <c r="D95" s="1259"/>
      <c r="E95" s="454" t="s">
        <v>567</v>
      </c>
      <c r="F95" s="492">
        <f ca="1">F87-F91</f>
        <v>1927542112170.8057</v>
      </c>
      <c r="G95" s="447"/>
      <c r="H95" s="445" t="s">
        <v>571</v>
      </c>
      <c r="I95" s="459"/>
      <c r="J95" s="428"/>
    </row>
    <row r="96" spans="1:10" s="428" customFormat="1" ht="16" hidden="1" customHeight="1">
      <c r="A96" s="443">
        <v>1</v>
      </c>
      <c r="B96" s="1260" t="str">
        <f>B92</f>
        <v>Quý III-2018</v>
      </c>
      <c r="C96" s="1260"/>
      <c r="D96" s="1260"/>
      <c r="E96" s="456" t="s">
        <v>568</v>
      </c>
      <c r="F96" s="493">
        <f ca="1">F88-F92</f>
        <v>574142160500.9895</v>
      </c>
      <c r="G96" s="447"/>
      <c r="H96" s="445" t="s">
        <v>572</v>
      </c>
      <c r="I96" s="455"/>
    </row>
    <row r="97" spans="1:9" s="428" customFormat="1" ht="16" hidden="1" customHeight="1">
      <c r="A97" s="443">
        <v>2</v>
      </c>
      <c r="B97" s="1260" t="str">
        <f>B93</f>
        <v>Quý IV-2018</v>
      </c>
      <c r="C97" s="1260"/>
      <c r="D97" s="1260"/>
      <c r="E97" s="456" t="s">
        <v>569</v>
      </c>
      <c r="F97" s="493">
        <f ca="1">F89-F93</f>
        <v>765522880667.98621</v>
      </c>
      <c r="G97" s="447"/>
      <c r="H97" s="445" t="s">
        <v>573</v>
      </c>
      <c r="I97" s="455"/>
    </row>
    <row r="98" spans="1:9" s="428" customFormat="1" ht="16" hidden="1" customHeight="1">
      <c r="A98" s="443">
        <v>3</v>
      </c>
      <c r="B98" s="1260" t="str">
        <f>B94</f>
        <v>Quý I-2019</v>
      </c>
      <c r="C98" s="1260"/>
      <c r="D98" s="1260"/>
      <c r="E98" s="456" t="s">
        <v>570</v>
      </c>
      <c r="F98" s="493">
        <f ca="1">F90-F94</f>
        <v>574142160500.9895</v>
      </c>
      <c r="G98" s="447"/>
      <c r="H98" s="445" t="s">
        <v>574</v>
      </c>
      <c r="I98" s="455"/>
    </row>
    <row r="99" spans="1:9" s="440" customFormat="1" ht="29.25" hidden="1" customHeight="1">
      <c r="A99" s="445" t="s">
        <v>475</v>
      </c>
      <c r="B99" s="1259" t="s">
        <v>596</v>
      </c>
      <c r="C99" s="1259"/>
      <c r="D99" s="1259"/>
      <c r="E99" s="443"/>
      <c r="F99" s="492"/>
      <c r="G99" s="447"/>
      <c r="H99" s="445"/>
    </row>
    <row r="100" spans="1:9" s="428" customFormat="1" ht="16" hidden="1" customHeight="1">
      <c r="A100" s="443">
        <v>1</v>
      </c>
      <c r="B100" s="1260" t="str">
        <f>"Trượt giá theo lượng vốn: "&amp;B96</f>
        <v>Trượt giá theo lượng vốn: Quý III-2018</v>
      </c>
      <c r="C100" s="1260"/>
      <c r="D100" s="1260"/>
      <c r="E100" s="443" t="s">
        <v>581</v>
      </c>
      <c r="F100" s="493">
        <f ca="1">ROUND(F96*F84,-3)</f>
        <v>575290445000</v>
      </c>
      <c r="G100" s="447"/>
      <c r="H100" s="445" t="s">
        <v>576</v>
      </c>
    </row>
    <row r="101" spans="1:9" s="428" customFormat="1" ht="16" hidden="1" customHeight="1">
      <c r="A101" s="443">
        <v>2</v>
      </c>
      <c r="B101" s="1260" t="str">
        <f>"Trượt giá theo lượng vốn: "&amp;B97</f>
        <v>Trượt giá theo lượng vốn: Quý IV-2018</v>
      </c>
      <c r="C101" s="1260"/>
      <c r="D101" s="1260"/>
      <c r="E101" s="443" t="s">
        <v>582</v>
      </c>
      <c r="F101" s="493">
        <f ca="1">ROUND(F97*F85,-3)</f>
        <v>769350495000</v>
      </c>
      <c r="G101" s="447"/>
      <c r="H101" s="445" t="s">
        <v>577</v>
      </c>
    </row>
    <row r="102" spans="1:9" s="428" customFormat="1" ht="16" hidden="1" customHeight="1">
      <c r="A102" s="443">
        <v>3</v>
      </c>
      <c r="B102" s="1260" t="str">
        <f>"Trượt giá theo lượng vốn: "&amp;B98</f>
        <v>Trượt giá theo lượng vốn: Quý I-2019</v>
      </c>
      <c r="C102" s="1260"/>
      <c r="D102" s="1260"/>
      <c r="E102" s="443" t="s">
        <v>847</v>
      </c>
      <c r="F102" s="493">
        <f ca="1">ROUND(F98*F86,-3)</f>
        <v>578735298000</v>
      </c>
      <c r="G102" s="447"/>
      <c r="H102" s="445" t="s">
        <v>578</v>
      </c>
    </row>
    <row r="103" spans="1:9" s="428" customFormat="1" ht="16" hidden="1" customHeight="1">
      <c r="A103" s="460"/>
      <c r="B103" s="1264" t="s">
        <v>498</v>
      </c>
      <c r="C103" s="1264"/>
      <c r="D103" s="1264"/>
      <c r="E103" s="460" t="s">
        <v>575</v>
      </c>
      <c r="F103" s="495">
        <f ca="1">SUM(F100:F102)</f>
        <v>1923376238000</v>
      </c>
      <c r="G103" s="461"/>
      <c r="H103" s="462" t="s">
        <v>579</v>
      </c>
    </row>
    <row r="104" spans="1:9" s="428" customFormat="1" ht="33.75" hidden="1" customHeight="1">
      <c r="A104" s="463" t="s">
        <v>496</v>
      </c>
      <c r="B104" s="1265" t="s">
        <v>592</v>
      </c>
      <c r="C104" s="1265"/>
      <c r="D104" s="1265"/>
      <c r="E104" s="464" t="s">
        <v>580</v>
      </c>
      <c r="F104" s="496">
        <f ca="1">F103-F95</f>
        <v>-4165874170.8056641</v>
      </c>
      <c r="G104" s="465">
        <f ca="1">F104/F95</f>
        <v>-2.1612363976390844E-3</v>
      </c>
      <c r="H104" s="466"/>
    </row>
    <row r="105" spans="1:9" s="428" customFormat="1" ht="13">
      <c r="F105" s="497"/>
    </row>
    <row r="106" spans="1:9" s="428" customFormat="1" ht="13"/>
    <row r="107" spans="1:9" s="428" customFormat="1" ht="13"/>
    <row r="108" spans="1:9" s="428" customFormat="1" ht="13">
      <c r="F108" s="498"/>
    </row>
  </sheetData>
  <sheetProtection password="B0ED" sheet="1" formatCells="0" formatColumns="0" formatRows="0" insertColumns="0" insertRows="0" insertHyperlinks="0" sort="0" autoFilter="0" pivotTables="0"/>
  <mergeCells count="90">
    <mergeCell ref="I3:J3"/>
    <mergeCell ref="I7:J7"/>
    <mergeCell ref="B102:D102"/>
    <mergeCell ref="B103:D103"/>
    <mergeCell ref="B104:D104"/>
    <mergeCell ref="D61:H61"/>
    <mergeCell ref="D62:H62"/>
    <mergeCell ref="B96:D96"/>
    <mergeCell ref="B97:D97"/>
    <mergeCell ref="B98:D98"/>
    <mergeCell ref="B101:D101"/>
    <mergeCell ref="B90:D90"/>
    <mergeCell ref="B91:D91"/>
    <mergeCell ref="B92:D92"/>
    <mergeCell ref="B93:D93"/>
    <mergeCell ref="B94:D94"/>
    <mergeCell ref="B95:D95"/>
    <mergeCell ref="B87:D87"/>
    <mergeCell ref="B88:D88"/>
    <mergeCell ref="B89:D89"/>
    <mergeCell ref="B99:D99"/>
    <mergeCell ref="B100:D100"/>
    <mergeCell ref="B82:D82"/>
    <mergeCell ref="B83:D83"/>
    <mergeCell ref="B84:D84"/>
    <mergeCell ref="B85:D85"/>
    <mergeCell ref="B86:D86"/>
    <mergeCell ref="B77:D77"/>
    <mergeCell ref="B78:D78"/>
    <mergeCell ref="B79:D79"/>
    <mergeCell ref="B80:D80"/>
    <mergeCell ref="B81:D81"/>
    <mergeCell ref="B72:D72"/>
    <mergeCell ref="B73:D73"/>
    <mergeCell ref="B74:D74"/>
    <mergeCell ref="B75:D75"/>
    <mergeCell ref="B76:D76"/>
    <mergeCell ref="B55:D55"/>
    <mergeCell ref="B56:D56"/>
    <mergeCell ref="B57:D57"/>
    <mergeCell ref="B58:D58"/>
    <mergeCell ref="B26:D26"/>
    <mergeCell ref="B49:D49"/>
    <mergeCell ref="B50:D50"/>
    <mergeCell ref="B51:D51"/>
    <mergeCell ref="B52:D52"/>
    <mergeCell ref="B53:D53"/>
    <mergeCell ref="B39:D39"/>
    <mergeCell ref="B40:D40"/>
    <mergeCell ref="B41:D41"/>
    <mergeCell ref="B42:D42"/>
    <mergeCell ref="B54:D54"/>
    <mergeCell ref="B43:D43"/>
    <mergeCell ref="B44:D44"/>
    <mergeCell ref="B45:D45"/>
    <mergeCell ref="B46:D46"/>
    <mergeCell ref="B47:D47"/>
    <mergeCell ref="B48:D48"/>
    <mergeCell ref="C69:D69"/>
    <mergeCell ref="C70:D70"/>
    <mergeCell ref="C11:D11"/>
    <mergeCell ref="C64:D64"/>
    <mergeCell ref="C65:D65"/>
    <mergeCell ref="C66:D66"/>
    <mergeCell ref="C67:D67"/>
    <mergeCell ref="B29:D29"/>
    <mergeCell ref="B30:D30"/>
    <mergeCell ref="B31:D31"/>
    <mergeCell ref="D20:F20"/>
    <mergeCell ref="B34:D34"/>
    <mergeCell ref="B35:D35"/>
    <mergeCell ref="B36:D36"/>
    <mergeCell ref="B37:D37"/>
    <mergeCell ref="B38:D38"/>
    <mergeCell ref="K7:K9"/>
    <mergeCell ref="K3:K5"/>
    <mergeCell ref="I1:J1"/>
    <mergeCell ref="C68:D68"/>
    <mergeCell ref="B27:D27"/>
    <mergeCell ref="B28:D28"/>
    <mergeCell ref="C10:D10"/>
    <mergeCell ref="D2:H2"/>
    <mergeCell ref="D3:H3"/>
    <mergeCell ref="C5:D5"/>
    <mergeCell ref="B32:D32"/>
    <mergeCell ref="B33:D33"/>
    <mergeCell ref="C6:D6"/>
    <mergeCell ref="C7:D7"/>
    <mergeCell ref="C8:D8"/>
    <mergeCell ref="C9:D9"/>
  </mergeCells>
  <conditionalFormatting sqref="C6:D10">
    <cfRule type="expression" dxfId="1" priority="2" stopIfTrue="1">
      <formula>$B6="Ko xét"</formula>
    </cfRule>
  </conditionalFormatting>
  <conditionalFormatting sqref="C65:D69">
    <cfRule type="expression" dxfId="0" priority="1" stopIfTrue="1">
      <formula>$B65="Ko xét"</formula>
    </cfRule>
  </conditionalFormatting>
  <dataValidations disablePrompts="1" count="4">
    <dataValidation type="list" allowBlank="1" showInputMessage="1" showErrorMessage="1" sqref="J5 J9" xr:uid="{606ADD5B-E9AE-4034-A2C0-02DB8246CE5C}">
      <formula1>NamTTG</formula1>
    </dataValidation>
    <dataValidation type="list" allowBlank="1" showInputMessage="1" showErrorMessage="1" sqref="J4" xr:uid="{D8A4A9DD-394C-496E-A313-4E08B36B0F22}">
      <formula1>LoaiCTHCM</formula1>
    </dataValidation>
    <dataValidation type="list" allowBlank="1" showInputMessage="1" showErrorMessage="1" sqref="J8" xr:uid="{F78EA788-24C9-4870-869F-1A9C2343BDAE}">
      <formula1>LoaiCTHN</formula1>
    </dataValidation>
    <dataValidation type="list" allowBlank="1" showInputMessage="1" showErrorMessage="1" sqref="K1" xr:uid="{1CAFCCF8-B478-492E-9C2B-808F619BF8C7}">
      <formula1>"Hà Nội,Hồ Chí Minh"</formula1>
    </dataValidation>
  </dataValidations>
  <printOptions horizontalCentered="1" verticalCentered="1"/>
  <pageMargins left="1.1499999999999999" right="0.39" top="0.41" bottom="0.18" header="0.17" footer="0.16"/>
  <pageSetup paperSize="8" orientation="landscape" r:id="rId1"/>
  <headerFooter alignWithMargins="0"/>
  <rowBreaks count="2" manualBreakCount="2">
    <brk id="25" max="7" man="1"/>
    <brk id="58" max="7" man="1"/>
  </rowBreak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3A80C-DD59-40C3-BD5F-651672B8D25B}">
  <sheetPr codeName="Sheet11">
    <tabColor rgb="FF7030A0"/>
  </sheetPr>
  <dimension ref="A1:AE155"/>
  <sheetViews>
    <sheetView showGridLines="0" view="pageBreakPreview" zoomScaleNormal="100" zoomScaleSheetLayoutView="100" workbookViewId="0">
      <selection activeCell="F7" sqref="F7"/>
    </sheetView>
  </sheetViews>
  <sheetFormatPr defaultColWidth="9.1796875" defaultRowHeight="14"/>
  <cols>
    <col min="1" max="1" width="6" style="374" customWidth="1"/>
    <col min="2" max="2" width="43.54296875" style="373" customWidth="1"/>
    <col min="3" max="3" width="14.26953125" style="375" hidden="1" customWidth="1"/>
    <col min="4" max="4" width="14.26953125" style="376" hidden="1" customWidth="1"/>
    <col min="5" max="5" width="13.54296875" style="406" customWidth="1"/>
    <col min="6" max="23" width="13.54296875" style="375" customWidth="1"/>
    <col min="24" max="24" width="2.81640625" style="376" customWidth="1"/>
    <col min="25" max="25" width="10.81640625" style="373" customWidth="1"/>
    <col min="26" max="26" width="11.81640625" style="373" customWidth="1"/>
    <col min="27" max="28" width="9.1796875" style="373" customWidth="1"/>
    <col min="29" max="29" width="12.54296875" style="373" customWidth="1"/>
    <col min="30" max="16384" width="9.1796875" style="373"/>
  </cols>
  <sheetData>
    <row r="1" spans="1:31" ht="31.5" customHeight="1">
      <c r="A1" s="1266" t="s">
        <v>3814</v>
      </c>
      <c r="B1" s="1266"/>
      <c r="C1" s="1266"/>
      <c r="D1" s="1266"/>
      <c r="E1" s="1266"/>
      <c r="F1" s="1266"/>
      <c r="G1" s="1266"/>
      <c r="H1" s="1266"/>
      <c r="I1" s="1266"/>
      <c r="J1" s="1266"/>
      <c r="K1" s="1266"/>
      <c r="L1" s="1266"/>
      <c r="M1" s="1266"/>
      <c r="N1" s="1266"/>
      <c r="O1" s="1266"/>
      <c r="P1" s="1266"/>
      <c r="Q1" s="1266"/>
      <c r="R1" s="1266"/>
      <c r="S1" s="1266"/>
      <c r="T1" s="1266"/>
      <c r="U1" s="1266"/>
      <c r="V1" s="1266"/>
      <c r="W1" s="1266"/>
      <c r="X1" s="1266"/>
    </row>
    <row r="2" spans="1:31" ht="10.5" customHeight="1">
      <c r="E2" s="377"/>
      <c r="X2" s="378" t="s">
        <v>565</v>
      </c>
    </row>
    <row r="3" spans="1:31" s="382" customFormat="1" ht="25" customHeight="1">
      <c r="A3" s="379" t="s">
        <v>0</v>
      </c>
      <c r="B3" s="379" t="s">
        <v>564</v>
      </c>
      <c r="C3" s="380" t="s">
        <v>898</v>
      </c>
      <c r="D3" s="381" t="s">
        <v>899</v>
      </c>
      <c r="E3" s="380" t="s">
        <v>566</v>
      </c>
      <c r="F3" s="380" t="s">
        <v>856</v>
      </c>
      <c r="G3" s="380" t="s">
        <v>857</v>
      </c>
      <c r="H3" s="380" t="s">
        <v>909</v>
      </c>
      <c r="I3" s="380" t="s">
        <v>910</v>
      </c>
      <c r="J3" s="380" t="s">
        <v>911</v>
      </c>
      <c r="K3" s="380" t="s">
        <v>912</v>
      </c>
      <c r="L3" s="380" t="s">
        <v>913</v>
      </c>
      <c r="M3" s="380" t="s">
        <v>914</v>
      </c>
      <c r="N3" s="380" t="s">
        <v>915</v>
      </c>
      <c r="O3" s="380" t="s">
        <v>916</v>
      </c>
      <c r="P3" s="380" t="s">
        <v>917</v>
      </c>
      <c r="Q3" s="380" t="s">
        <v>918</v>
      </c>
      <c r="R3" s="380" t="s">
        <v>919</v>
      </c>
      <c r="S3" s="380" t="s">
        <v>920</v>
      </c>
      <c r="T3" s="380" t="s">
        <v>921</v>
      </c>
      <c r="U3" s="380" t="s">
        <v>931</v>
      </c>
      <c r="V3" s="380" t="s">
        <v>932</v>
      </c>
      <c r="W3" s="380"/>
      <c r="X3" s="381"/>
    </row>
    <row r="4" spans="1:31" s="388" customFormat="1" ht="18" customHeight="1">
      <c r="A4" s="383" t="s">
        <v>1</v>
      </c>
      <c r="B4" s="384" t="s">
        <v>563</v>
      </c>
      <c r="C4" s="385">
        <f t="shared" ref="C4:H4" si="0">ROUND(AVERAGE(C5:C29),2)</f>
        <v>112.3</v>
      </c>
      <c r="D4" s="386">
        <f t="shared" si="0"/>
        <v>116.43</v>
      </c>
      <c r="E4" s="385">
        <f t="shared" si="0"/>
        <v>100</v>
      </c>
      <c r="F4" s="385">
        <f t="shared" si="0"/>
        <v>97.51</v>
      </c>
      <c r="G4" s="385">
        <f t="shared" si="0"/>
        <v>100.91</v>
      </c>
      <c r="H4" s="385">
        <f t="shared" si="0"/>
        <v>103.05</v>
      </c>
      <c r="I4" s="387"/>
      <c r="J4" s="385"/>
      <c r="K4" s="385"/>
      <c r="L4" s="385"/>
      <c r="M4" s="385"/>
      <c r="N4" s="385"/>
      <c r="O4" s="385"/>
      <c r="P4" s="385"/>
      <c r="Q4" s="385"/>
      <c r="R4" s="385"/>
      <c r="S4" s="385"/>
      <c r="T4" s="385"/>
      <c r="U4" s="385"/>
      <c r="V4" s="385"/>
      <c r="W4" s="385"/>
      <c r="X4" s="386"/>
      <c r="Z4" s="373"/>
      <c r="AA4" s="373"/>
      <c r="AB4" s="373"/>
      <c r="AC4" s="373"/>
      <c r="AD4" s="373"/>
      <c r="AE4" s="373"/>
    </row>
    <row r="5" spans="1:31" ht="18" customHeight="1">
      <c r="A5" s="389">
        <v>1</v>
      </c>
      <c r="B5" s="390" t="s">
        <v>562</v>
      </c>
      <c r="C5" s="391"/>
      <c r="D5" s="392"/>
      <c r="E5" s="393"/>
      <c r="F5" s="391"/>
      <c r="G5" s="391"/>
      <c r="H5" s="391"/>
      <c r="I5" s="393"/>
      <c r="J5" s="391"/>
      <c r="K5" s="391"/>
      <c r="L5" s="391"/>
      <c r="M5" s="391"/>
      <c r="N5" s="391"/>
      <c r="O5" s="391"/>
      <c r="P5" s="391"/>
      <c r="Q5" s="391"/>
      <c r="R5" s="391"/>
      <c r="S5" s="391"/>
      <c r="T5" s="391"/>
      <c r="U5" s="391"/>
      <c r="V5" s="391"/>
      <c r="W5" s="391"/>
      <c r="X5" s="392"/>
    </row>
    <row r="6" spans="1:31" ht="18" hidden="1" customHeight="1">
      <c r="A6" s="394"/>
      <c r="B6" s="390" t="s">
        <v>561</v>
      </c>
      <c r="C6" s="391">
        <v>114.68</v>
      </c>
      <c r="D6" s="392">
        <v>117.13</v>
      </c>
      <c r="E6" s="393"/>
      <c r="F6" s="391"/>
      <c r="G6" s="391"/>
      <c r="H6" s="391"/>
      <c r="I6" s="393"/>
      <c r="J6" s="391"/>
      <c r="K6" s="391"/>
      <c r="L6" s="391"/>
      <c r="M6" s="391"/>
      <c r="N6" s="391"/>
      <c r="O6" s="391"/>
      <c r="P6" s="391"/>
      <c r="Q6" s="391"/>
      <c r="R6" s="391"/>
      <c r="S6" s="391"/>
      <c r="T6" s="391"/>
      <c r="U6" s="391"/>
      <c r="V6" s="391"/>
      <c r="W6" s="391"/>
      <c r="X6" s="392"/>
    </row>
    <row r="7" spans="1:31" ht="18" customHeight="1">
      <c r="A7" s="394"/>
      <c r="B7" s="390" t="s">
        <v>560</v>
      </c>
      <c r="C7" s="393">
        <v>114.63</v>
      </c>
      <c r="D7" s="393">
        <v>117.88</v>
      </c>
      <c r="E7" s="393">
        <v>100</v>
      </c>
      <c r="F7" s="393">
        <v>96.94</v>
      </c>
      <c r="G7" s="393">
        <v>98.98</v>
      </c>
      <c r="H7" s="393">
        <v>100.74</v>
      </c>
      <c r="I7" s="393"/>
      <c r="J7" s="393"/>
      <c r="K7" s="393"/>
      <c r="L7" s="393"/>
      <c r="M7" s="393"/>
      <c r="N7" s="393"/>
      <c r="O7" s="393"/>
      <c r="P7" s="393"/>
      <c r="Q7" s="393"/>
      <c r="R7" s="393"/>
      <c r="S7" s="393"/>
      <c r="T7" s="393"/>
      <c r="U7" s="393"/>
      <c r="V7" s="393"/>
      <c r="W7" s="393"/>
      <c r="X7" s="392"/>
    </row>
    <row r="8" spans="1:31" ht="15" hidden="1" customHeight="1">
      <c r="A8" s="394"/>
      <c r="B8" s="395" t="s">
        <v>849</v>
      </c>
      <c r="C8" s="393">
        <v>115.06</v>
      </c>
      <c r="D8" s="393">
        <v>116.05</v>
      </c>
      <c r="E8" s="393"/>
      <c r="F8" s="393"/>
      <c r="G8" s="393"/>
      <c r="H8" s="393"/>
      <c r="I8" s="393"/>
      <c r="J8" s="393"/>
      <c r="K8" s="393"/>
      <c r="L8" s="393"/>
      <c r="M8" s="393"/>
      <c r="N8" s="393"/>
      <c r="O8" s="393"/>
      <c r="P8" s="393"/>
      <c r="Q8" s="393"/>
      <c r="R8" s="393"/>
      <c r="S8" s="393"/>
      <c r="T8" s="393"/>
      <c r="U8" s="393"/>
      <c r="V8" s="393"/>
      <c r="W8" s="393"/>
      <c r="X8" s="392"/>
    </row>
    <row r="9" spans="1:31" ht="18" customHeight="1">
      <c r="A9" s="389">
        <v>2</v>
      </c>
      <c r="B9" s="390" t="s">
        <v>559</v>
      </c>
      <c r="C9" s="393"/>
      <c r="D9" s="393"/>
      <c r="E9" s="393"/>
      <c r="F9" s="393"/>
      <c r="G9" s="393"/>
      <c r="H9" s="393"/>
      <c r="I9" s="393"/>
      <c r="J9" s="393"/>
      <c r="K9" s="393"/>
      <c r="L9" s="393"/>
      <c r="M9" s="393"/>
      <c r="N9" s="393"/>
      <c r="O9" s="393"/>
      <c r="P9" s="393"/>
      <c r="Q9" s="393"/>
      <c r="R9" s="393"/>
      <c r="S9" s="393"/>
      <c r="T9" s="393"/>
      <c r="U9" s="393"/>
      <c r="V9" s="393"/>
      <c r="W9" s="393"/>
      <c r="X9" s="392"/>
    </row>
    <row r="10" spans="1:31" ht="18" customHeight="1">
      <c r="A10" s="394"/>
      <c r="B10" s="390" t="s">
        <v>558</v>
      </c>
      <c r="C10" s="393">
        <v>113.93</v>
      </c>
      <c r="D10" s="393">
        <v>117.06</v>
      </c>
      <c r="E10" s="393">
        <v>100</v>
      </c>
      <c r="F10" s="393">
        <v>97.72</v>
      </c>
      <c r="G10" s="393">
        <v>100.3</v>
      </c>
      <c r="H10" s="393">
        <v>102.43</v>
      </c>
      <c r="I10" s="393"/>
      <c r="J10" s="393"/>
      <c r="K10" s="393"/>
      <c r="L10" s="393"/>
      <c r="M10" s="393"/>
      <c r="N10" s="393"/>
      <c r="O10" s="393"/>
      <c r="P10" s="393"/>
      <c r="Q10" s="393"/>
      <c r="R10" s="393"/>
      <c r="S10" s="393"/>
      <c r="T10" s="393"/>
      <c r="U10" s="393"/>
      <c r="V10" s="393"/>
      <c r="W10" s="393"/>
      <c r="X10" s="392"/>
      <c r="Z10" s="414"/>
      <c r="AA10" s="414" t="s">
        <v>902</v>
      </c>
      <c r="AB10" s="414" t="s">
        <v>903</v>
      </c>
      <c r="AC10" s="414" t="s">
        <v>904</v>
      </c>
    </row>
    <row r="11" spans="1:31" ht="18" customHeight="1">
      <c r="A11" s="394"/>
      <c r="B11" s="390" t="s">
        <v>557</v>
      </c>
      <c r="C11" s="393">
        <v>109.87</v>
      </c>
      <c r="D11" s="393">
        <v>114.08</v>
      </c>
      <c r="E11" s="393">
        <v>100</v>
      </c>
      <c r="F11" s="393">
        <v>98.09</v>
      </c>
      <c r="G11" s="393">
        <v>101.87</v>
      </c>
      <c r="H11" s="393">
        <v>103.82</v>
      </c>
      <c r="I11" s="393"/>
      <c r="J11" s="393"/>
      <c r="K11" s="393"/>
      <c r="L11" s="393"/>
      <c r="M11" s="393"/>
      <c r="N11" s="393"/>
      <c r="O11" s="393"/>
      <c r="P11" s="393"/>
      <c r="Q11" s="393"/>
      <c r="R11" s="393"/>
      <c r="S11" s="393"/>
      <c r="T11" s="393"/>
      <c r="U11" s="393"/>
      <c r="V11" s="393"/>
      <c r="W11" s="393"/>
      <c r="X11" s="392"/>
      <c r="Z11" s="415" t="str">
        <f>'DP2'!J5</f>
        <v>Năm 2019</v>
      </c>
      <c r="AA11" s="416">
        <f>MATCH('DP2'!$J$4,$B$4:$B$51,0)</f>
        <v>4</v>
      </c>
      <c r="AB11" s="416">
        <f>MATCH('DP2'!$J$5,NamTTG,0)</f>
        <v>5</v>
      </c>
      <c r="AC11" s="417">
        <f>INDEX($E$4:$W$51,AA11,AB11)</f>
        <v>0</v>
      </c>
    </row>
    <row r="12" spans="1:31" ht="18" customHeight="1">
      <c r="A12" s="394"/>
      <c r="B12" s="390" t="s">
        <v>556</v>
      </c>
      <c r="C12" s="393">
        <v>111.81</v>
      </c>
      <c r="D12" s="393">
        <v>115.89</v>
      </c>
      <c r="E12" s="393">
        <v>100</v>
      </c>
      <c r="F12" s="393">
        <v>97.92</v>
      </c>
      <c r="G12" s="393">
        <v>102.45</v>
      </c>
      <c r="H12" s="393">
        <v>104.42</v>
      </c>
      <c r="I12" s="393"/>
      <c r="J12" s="393"/>
      <c r="K12" s="393"/>
      <c r="L12" s="393"/>
      <c r="M12" s="393"/>
      <c r="N12" s="393"/>
      <c r="O12" s="393"/>
      <c r="P12" s="393"/>
      <c r="Q12" s="393"/>
      <c r="R12" s="393"/>
      <c r="S12" s="393"/>
      <c r="T12" s="393"/>
      <c r="U12" s="393"/>
      <c r="V12" s="393"/>
      <c r="W12" s="393"/>
      <c r="X12" s="392"/>
      <c r="Z12" s="415" t="str">
        <f>"Năm "&amp;RIGHT(Z11,4)-1</f>
        <v>Năm 2018</v>
      </c>
      <c r="AA12" s="416">
        <f>AA11</f>
        <v>4</v>
      </c>
      <c r="AB12" s="418">
        <f>AB11-1</f>
        <v>4</v>
      </c>
      <c r="AC12" s="417">
        <f>INDEX($E$4:$W$51,AA12,AB12)</f>
        <v>100.74</v>
      </c>
    </row>
    <row r="13" spans="1:31">
      <c r="A13" s="394"/>
      <c r="B13" s="395" t="s">
        <v>850</v>
      </c>
      <c r="C13" s="391">
        <v>115.82</v>
      </c>
      <c r="D13" s="392">
        <v>118.64</v>
      </c>
      <c r="E13" s="393">
        <v>100</v>
      </c>
      <c r="F13" s="391">
        <v>98.25</v>
      </c>
      <c r="G13" s="391">
        <v>101.24</v>
      </c>
      <c r="H13" s="391">
        <v>103.05</v>
      </c>
      <c r="I13" s="393"/>
      <c r="J13" s="391"/>
      <c r="K13" s="391"/>
      <c r="L13" s="391"/>
      <c r="M13" s="391"/>
      <c r="N13" s="391"/>
      <c r="O13" s="391"/>
      <c r="P13" s="391"/>
      <c r="Q13" s="391"/>
      <c r="R13" s="391"/>
      <c r="S13" s="391"/>
      <c r="T13" s="391"/>
      <c r="U13" s="391"/>
      <c r="V13" s="391"/>
      <c r="W13" s="391"/>
      <c r="X13" s="392"/>
      <c r="Z13" s="419" t="str">
        <f>"Năm "&amp;RIGHT(Z12,4)-1</f>
        <v>Năm 2017</v>
      </c>
      <c r="AA13" s="416">
        <f>AA12</f>
        <v>4</v>
      </c>
      <c r="AB13" s="420">
        <f>AB12-1</f>
        <v>3</v>
      </c>
      <c r="AC13" s="417">
        <f>INDEX($E$4:$W$51,AA13,AB13)</f>
        <v>98.98</v>
      </c>
    </row>
    <row r="14" spans="1:31" ht="18" customHeight="1">
      <c r="A14" s="394"/>
      <c r="B14" s="395" t="s">
        <v>555</v>
      </c>
      <c r="C14" s="391"/>
      <c r="D14" s="392"/>
      <c r="E14" s="393">
        <v>100</v>
      </c>
      <c r="F14" s="393">
        <v>97.23</v>
      </c>
      <c r="G14" s="393">
        <v>99.75</v>
      </c>
      <c r="H14" s="393">
        <v>101.54</v>
      </c>
      <c r="I14" s="393"/>
      <c r="J14" s="393"/>
      <c r="K14" s="393"/>
      <c r="L14" s="393"/>
      <c r="M14" s="393"/>
      <c r="N14" s="393"/>
      <c r="O14" s="393"/>
      <c r="P14" s="393"/>
      <c r="Q14" s="393"/>
      <c r="R14" s="393"/>
      <c r="S14" s="393"/>
      <c r="T14" s="393"/>
      <c r="U14" s="393"/>
      <c r="V14" s="393"/>
      <c r="W14" s="393"/>
      <c r="X14" s="392"/>
      <c r="Z14" s="419" t="str">
        <f>"Năm "&amp;RIGHT(Z13,4)-1</f>
        <v>Năm 2016</v>
      </c>
      <c r="AA14" s="416">
        <f>AA13</f>
        <v>4</v>
      </c>
      <c r="AB14" s="420">
        <f>AB13-1</f>
        <v>2</v>
      </c>
      <c r="AC14" s="417">
        <f>INDEX($E$4:$W$51,AA14,AB14)</f>
        <v>96.94</v>
      </c>
    </row>
    <row r="15" spans="1:31" ht="18" customHeight="1">
      <c r="A15" s="389">
        <v>3</v>
      </c>
      <c r="B15" s="390" t="s">
        <v>548</v>
      </c>
      <c r="C15" s="391"/>
      <c r="D15" s="392"/>
      <c r="E15" s="393"/>
      <c r="F15" s="391"/>
      <c r="G15" s="391"/>
      <c r="H15" s="391"/>
      <c r="I15" s="393"/>
      <c r="J15" s="391"/>
      <c r="K15" s="391"/>
      <c r="L15" s="391"/>
      <c r="M15" s="391"/>
      <c r="N15" s="391"/>
      <c r="O15" s="391"/>
      <c r="P15" s="391"/>
      <c r="Q15" s="391"/>
      <c r="R15" s="391"/>
      <c r="S15" s="391"/>
      <c r="T15" s="391"/>
      <c r="U15" s="391"/>
      <c r="V15" s="391"/>
      <c r="W15" s="391"/>
      <c r="X15" s="392"/>
      <c r="Z15" s="419" t="str">
        <f>"Năm "&amp;RIGHT(Z14,4)-1</f>
        <v>Năm 2015</v>
      </c>
      <c r="AA15" s="416">
        <f>AA14</f>
        <v>4</v>
      </c>
      <c r="AB15" s="420">
        <f>AB14-1</f>
        <v>1</v>
      </c>
      <c r="AC15" s="417">
        <f>INDEX($E$4:$W$51,AA15,AB15)</f>
        <v>100</v>
      </c>
    </row>
    <row r="16" spans="1:31" ht="18" customHeight="1">
      <c r="A16" s="394"/>
      <c r="B16" s="395" t="s">
        <v>854</v>
      </c>
      <c r="C16" s="391">
        <v>111.61</v>
      </c>
      <c r="D16" s="392">
        <v>115.81</v>
      </c>
      <c r="E16" s="393">
        <v>100</v>
      </c>
      <c r="F16" s="391">
        <v>97.05</v>
      </c>
      <c r="G16" s="391">
        <v>99.89</v>
      </c>
      <c r="H16" s="391">
        <v>102.94</v>
      </c>
      <c r="I16" s="393"/>
      <c r="J16" s="391"/>
      <c r="K16" s="391"/>
      <c r="L16" s="391"/>
      <c r="M16" s="391"/>
      <c r="N16" s="391"/>
      <c r="O16" s="391"/>
      <c r="P16" s="391"/>
      <c r="Q16" s="391"/>
      <c r="R16" s="391"/>
      <c r="S16" s="391"/>
      <c r="T16" s="391"/>
      <c r="U16" s="391"/>
      <c r="V16" s="391"/>
      <c r="W16" s="391"/>
      <c r="X16" s="392"/>
    </row>
    <row r="17" spans="1:24" ht="18" customHeight="1">
      <c r="A17" s="394"/>
      <c r="B17" s="390" t="s">
        <v>547</v>
      </c>
      <c r="C17" s="391">
        <v>113.15</v>
      </c>
      <c r="D17" s="392">
        <v>116.6</v>
      </c>
      <c r="E17" s="393">
        <v>100</v>
      </c>
      <c r="F17" s="391">
        <v>98.13</v>
      </c>
      <c r="G17" s="391">
        <v>102.04</v>
      </c>
      <c r="H17" s="391">
        <v>104.05</v>
      </c>
      <c r="I17" s="393"/>
      <c r="J17" s="391"/>
      <c r="K17" s="391"/>
      <c r="L17" s="391"/>
      <c r="M17" s="391"/>
      <c r="N17" s="391"/>
      <c r="O17" s="391"/>
      <c r="P17" s="391"/>
      <c r="Q17" s="391"/>
      <c r="R17" s="391"/>
      <c r="S17" s="391"/>
      <c r="T17" s="391"/>
      <c r="U17" s="391"/>
      <c r="V17" s="391"/>
      <c r="W17" s="391"/>
      <c r="X17" s="392"/>
    </row>
    <row r="18" spans="1:24" ht="18" customHeight="1">
      <c r="A18" s="389">
        <v>4</v>
      </c>
      <c r="B18" s="390" t="s">
        <v>168</v>
      </c>
      <c r="C18" s="391"/>
      <c r="D18" s="392"/>
      <c r="E18" s="393"/>
      <c r="F18" s="391"/>
      <c r="G18" s="391"/>
      <c r="H18" s="391"/>
      <c r="I18" s="393"/>
      <c r="J18" s="391"/>
      <c r="K18" s="391"/>
      <c r="L18" s="391"/>
      <c r="M18" s="391"/>
      <c r="N18" s="391"/>
      <c r="O18" s="391"/>
      <c r="P18" s="391"/>
      <c r="Q18" s="391"/>
      <c r="R18" s="391"/>
      <c r="S18" s="391"/>
      <c r="T18" s="391"/>
      <c r="U18" s="391"/>
      <c r="V18" s="391"/>
      <c r="W18" s="391"/>
      <c r="X18" s="392"/>
    </row>
    <row r="19" spans="1:24" ht="18" customHeight="1">
      <c r="A19" s="394"/>
      <c r="B19" s="390" t="s">
        <v>552</v>
      </c>
      <c r="C19" s="391">
        <v>110.7</v>
      </c>
      <c r="D19" s="392">
        <v>114.47</v>
      </c>
      <c r="E19" s="393">
        <v>100</v>
      </c>
      <c r="F19" s="391">
        <v>97.38</v>
      </c>
      <c r="G19" s="391">
        <v>101.35</v>
      </c>
      <c r="H19" s="391">
        <v>104.31</v>
      </c>
      <c r="I19" s="393"/>
      <c r="J19" s="391"/>
      <c r="K19" s="391"/>
      <c r="L19" s="391"/>
      <c r="M19" s="391"/>
      <c r="N19" s="391"/>
      <c r="O19" s="391"/>
      <c r="P19" s="391"/>
      <c r="Q19" s="391"/>
      <c r="R19" s="391"/>
      <c r="S19" s="391"/>
      <c r="T19" s="391"/>
      <c r="U19" s="391"/>
      <c r="V19" s="391"/>
      <c r="W19" s="391"/>
      <c r="X19" s="392"/>
    </row>
    <row r="20" spans="1:24" ht="18" customHeight="1">
      <c r="A20" s="389">
        <v>5</v>
      </c>
      <c r="B20" s="390" t="s">
        <v>554</v>
      </c>
      <c r="C20" s="391"/>
      <c r="D20" s="392"/>
      <c r="E20" s="393"/>
      <c r="F20" s="391"/>
      <c r="G20" s="391"/>
      <c r="H20" s="391"/>
      <c r="I20" s="393"/>
      <c r="J20" s="391"/>
      <c r="K20" s="391"/>
      <c r="L20" s="391"/>
      <c r="M20" s="391"/>
      <c r="N20" s="391"/>
      <c r="O20" s="391"/>
      <c r="P20" s="391"/>
      <c r="Q20" s="391"/>
      <c r="R20" s="391"/>
      <c r="S20" s="391"/>
      <c r="T20" s="391"/>
      <c r="U20" s="391"/>
      <c r="V20" s="391"/>
      <c r="W20" s="391"/>
      <c r="X20" s="392"/>
    </row>
    <row r="21" spans="1:24" hidden="1">
      <c r="A21" s="394"/>
      <c r="B21" s="395" t="s">
        <v>851</v>
      </c>
      <c r="C21" s="391">
        <v>107.85</v>
      </c>
      <c r="D21" s="392">
        <v>116.55</v>
      </c>
      <c r="E21" s="393"/>
      <c r="F21" s="391"/>
      <c r="G21" s="391"/>
      <c r="H21" s="391"/>
      <c r="I21" s="393"/>
      <c r="J21" s="391"/>
      <c r="K21" s="391"/>
      <c r="L21" s="391"/>
      <c r="M21" s="391"/>
      <c r="N21" s="391"/>
      <c r="O21" s="391"/>
      <c r="P21" s="391"/>
      <c r="Q21" s="391"/>
      <c r="R21" s="391"/>
      <c r="S21" s="391"/>
      <c r="T21" s="391"/>
      <c r="U21" s="391"/>
      <c r="V21" s="391"/>
      <c r="W21" s="391"/>
      <c r="X21" s="392"/>
    </row>
    <row r="22" spans="1:24" hidden="1">
      <c r="A22" s="394"/>
      <c r="B22" s="395" t="s">
        <v>852</v>
      </c>
      <c r="C22" s="391">
        <v>112.44</v>
      </c>
      <c r="D22" s="392">
        <v>120.58</v>
      </c>
      <c r="E22" s="393"/>
      <c r="F22" s="391"/>
      <c r="G22" s="391"/>
      <c r="H22" s="391"/>
      <c r="I22" s="393"/>
      <c r="J22" s="391"/>
      <c r="K22" s="391"/>
      <c r="L22" s="391"/>
      <c r="M22" s="391"/>
      <c r="N22" s="391"/>
      <c r="O22" s="391"/>
      <c r="P22" s="391"/>
      <c r="Q22" s="391"/>
      <c r="R22" s="391"/>
      <c r="S22" s="391"/>
      <c r="T22" s="391"/>
      <c r="U22" s="391"/>
      <c r="V22" s="391"/>
      <c r="W22" s="391"/>
      <c r="X22" s="392"/>
    </row>
    <row r="23" spans="1:24" hidden="1">
      <c r="A23" s="394"/>
      <c r="B23" s="395" t="s">
        <v>853</v>
      </c>
      <c r="C23" s="391">
        <v>107.47</v>
      </c>
      <c r="D23" s="392">
        <v>112.51</v>
      </c>
      <c r="E23" s="393"/>
      <c r="F23" s="391"/>
      <c r="G23" s="391"/>
      <c r="H23" s="391"/>
      <c r="I23" s="393"/>
      <c r="J23" s="391"/>
      <c r="K23" s="391"/>
      <c r="L23" s="391"/>
      <c r="M23" s="391"/>
      <c r="N23" s="391"/>
      <c r="O23" s="391"/>
      <c r="P23" s="391"/>
      <c r="Q23" s="391"/>
      <c r="R23" s="391"/>
      <c r="S23" s="391"/>
      <c r="T23" s="391"/>
      <c r="U23" s="391"/>
      <c r="V23" s="391"/>
      <c r="W23" s="391"/>
      <c r="X23" s="392"/>
    </row>
    <row r="24" spans="1:24" ht="18" customHeight="1">
      <c r="A24" s="394"/>
      <c r="B24" s="395" t="s">
        <v>553</v>
      </c>
      <c r="C24" s="391"/>
      <c r="D24" s="392"/>
      <c r="E24" s="393">
        <v>100</v>
      </c>
      <c r="F24" s="393">
        <v>96.51</v>
      </c>
      <c r="G24" s="393">
        <v>100.32</v>
      </c>
      <c r="H24" s="393">
        <v>102.32</v>
      </c>
      <c r="I24" s="393"/>
      <c r="J24" s="393"/>
      <c r="K24" s="393"/>
      <c r="L24" s="393"/>
      <c r="M24" s="393"/>
      <c r="N24" s="393"/>
      <c r="O24" s="393"/>
      <c r="P24" s="393"/>
      <c r="Q24" s="393"/>
      <c r="R24" s="393"/>
      <c r="S24" s="393"/>
      <c r="T24" s="393"/>
      <c r="U24" s="393"/>
      <c r="V24" s="393"/>
      <c r="W24" s="393"/>
      <c r="X24" s="392"/>
    </row>
    <row r="25" spans="1:24" ht="18" customHeight="1">
      <c r="A25" s="389">
        <v>6</v>
      </c>
      <c r="B25" s="390" t="s">
        <v>546</v>
      </c>
      <c r="C25" s="391"/>
      <c r="D25" s="392"/>
      <c r="E25" s="393"/>
      <c r="F25" s="393"/>
      <c r="G25" s="393"/>
      <c r="H25" s="393"/>
      <c r="I25" s="393"/>
      <c r="J25" s="393"/>
      <c r="K25" s="393"/>
      <c r="L25" s="393"/>
      <c r="M25" s="393"/>
      <c r="N25" s="393"/>
      <c r="O25" s="393"/>
      <c r="P25" s="393"/>
      <c r="Q25" s="393"/>
      <c r="R25" s="393"/>
      <c r="S25" s="393"/>
      <c r="T25" s="393"/>
      <c r="U25" s="393"/>
      <c r="V25" s="393"/>
      <c r="W25" s="393"/>
      <c r="X25" s="392"/>
    </row>
    <row r="26" spans="1:24" ht="18" customHeight="1">
      <c r="A26" s="394"/>
      <c r="B26" s="395" t="s">
        <v>545</v>
      </c>
      <c r="C26" s="391"/>
      <c r="D26" s="392"/>
      <c r="E26" s="393">
        <v>100</v>
      </c>
      <c r="F26" s="393">
        <v>97.62</v>
      </c>
      <c r="G26" s="393">
        <v>99.94</v>
      </c>
      <c r="H26" s="393">
        <v>101.95</v>
      </c>
      <c r="I26" s="393"/>
      <c r="J26" s="393"/>
      <c r="K26" s="393"/>
      <c r="L26" s="393"/>
      <c r="M26" s="393"/>
      <c r="N26" s="393"/>
      <c r="O26" s="393"/>
      <c r="P26" s="393"/>
      <c r="Q26" s="393"/>
      <c r="R26" s="393"/>
      <c r="S26" s="393"/>
      <c r="T26" s="393"/>
      <c r="U26" s="393"/>
      <c r="V26" s="393"/>
      <c r="W26" s="393"/>
      <c r="X26" s="392"/>
    </row>
    <row r="27" spans="1:24" ht="18" customHeight="1">
      <c r="A27" s="389">
        <v>7</v>
      </c>
      <c r="B27" s="390" t="s">
        <v>894</v>
      </c>
      <c r="C27" s="391"/>
      <c r="D27" s="392"/>
      <c r="E27" s="393"/>
      <c r="F27" s="393"/>
      <c r="G27" s="393"/>
      <c r="H27" s="393"/>
      <c r="I27" s="393"/>
      <c r="J27" s="393"/>
      <c r="K27" s="393"/>
      <c r="L27" s="393"/>
      <c r="M27" s="393"/>
      <c r="N27" s="393"/>
      <c r="O27" s="393"/>
      <c r="P27" s="393"/>
      <c r="Q27" s="393"/>
      <c r="R27" s="393"/>
      <c r="S27" s="393"/>
      <c r="T27" s="393"/>
      <c r="U27" s="393"/>
      <c r="V27" s="393"/>
      <c r="W27" s="393"/>
      <c r="X27" s="392"/>
    </row>
    <row r="28" spans="1:24" ht="18" customHeight="1">
      <c r="A28" s="394"/>
      <c r="B28" s="390" t="s">
        <v>550</v>
      </c>
      <c r="C28" s="391">
        <v>113.23</v>
      </c>
      <c r="D28" s="392">
        <v>116.7</v>
      </c>
      <c r="E28" s="393">
        <v>100</v>
      </c>
      <c r="F28" s="393">
        <v>97.78</v>
      </c>
      <c r="G28" s="393">
        <v>100.83</v>
      </c>
      <c r="H28" s="393">
        <v>102.48</v>
      </c>
      <c r="I28" s="393"/>
      <c r="J28" s="393"/>
      <c r="K28" s="393"/>
      <c r="L28" s="393"/>
      <c r="M28" s="393"/>
      <c r="N28" s="393"/>
      <c r="O28" s="393"/>
      <c r="P28" s="393"/>
      <c r="Q28" s="393"/>
      <c r="R28" s="393"/>
      <c r="S28" s="393"/>
      <c r="T28" s="393"/>
      <c r="U28" s="393"/>
      <c r="V28" s="393"/>
      <c r="W28" s="393"/>
      <c r="X28" s="392"/>
    </row>
    <row r="29" spans="1:24" ht="18" customHeight="1">
      <c r="A29" s="394"/>
      <c r="B29" s="390" t="s">
        <v>549</v>
      </c>
      <c r="C29" s="391"/>
      <c r="D29" s="392"/>
      <c r="E29" s="393">
        <v>100</v>
      </c>
      <c r="F29" s="393">
        <v>97.03</v>
      </c>
      <c r="G29" s="393">
        <v>102.85</v>
      </c>
      <c r="H29" s="393">
        <v>105.64</v>
      </c>
      <c r="I29" s="393"/>
      <c r="J29" s="393"/>
      <c r="K29" s="393"/>
      <c r="L29" s="393"/>
      <c r="M29" s="393"/>
      <c r="N29" s="393"/>
      <c r="O29" s="393"/>
      <c r="P29" s="393"/>
      <c r="Q29" s="393"/>
      <c r="R29" s="393"/>
      <c r="S29" s="393"/>
      <c r="T29" s="393"/>
      <c r="U29" s="393"/>
      <c r="V29" s="393"/>
      <c r="W29" s="393"/>
      <c r="X29" s="392"/>
    </row>
    <row r="30" spans="1:24" s="388" customFormat="1" ht="18" customHeight="1">
      <c r="A30" s="396" t="s">
        <v>2</v>
      </c>
      <c r="B30" s="397" t="s">
        <v>187</v>
      </c>
      <c r="C30" s="398">
        <f t="shared" ref="C30:H30" si="1">ROUND(AVERAGE(C31:C33),2)</f>
        <v>108.66</v>
      </c>
      <c r="D30" s="399">
        <f t="shared" si="1"/>
        <v>112.27</v>
      </c>
      <c r="E30" s="398">
        <f t="shared" si="1"/>
        <v>100</v>
      </c>
      <c r="F30" s="400">
        <f t="shared" si="1"/>
        <v>96.82</v>
      </c>
      <c r="G30" s="400">
        <f t="shared" si="1"/>
        <v>100.12</v>
      </c>
      <c r="H30" s="400">
        <f t="shared" si="1"/>
        <v>105.57</v>
      </c>
      <c r="I30" s="400"/>
      <c r="J30" s="400"/>
      <c r="K30" s="400"/>
      <c r="L30" s="400"/>
      <c r="M30" s="400"/>
      <c r="N30" s="400"/>
      <c r="O30" s="400"/>
      <c r="P30" s="400"/>
      <c r="Q30" s="400"/>
      <c r="R30" s="400"/>
      <c r="S30" s="400"/>
      <c r="T30" s="400"/>
      <c r="U30" s="400"/>
      <c r="V30" s="400"/>
      <c r="W30" s="400"/>
      <c r="X30" s="399"/>
    </row>
    <row r="31" spans="1:24" ht="18" customHeight="1">
      <c r="A31" s="389">
        <v>1</v>
      </c>
      <c r="B31" s="390" t="s">
        <v>542</v>
      </c>
      <c r="C31" s="391"/>
      <c r="D31" s="392"/>
      <c r="E31" s="393">
        <v>100</v>
      </c>
      <c r="F31" s="393">
        <v>98.27</v>
      </c>
      <c r="G31" s="393">
        <v>101.72</v>
      </c>
      <c r="H31" s="393">
        <v>104.41</v>
      </c>
      <c r="I31" s="393"/>
      <c r="J31" s="393"/>
      <c r="K31" s="393"/>
      <c r="L31" s="393"/>
      <c r="M31" s="393"/>
      <c r="N31" s="393"/>
      <c r="O31" s="393"/>
      <c r="P31" s="393"/>
      <c r="Q31" s="393"/>
      <c r="R31" s="393"/>
      <c r="S31" s="393"/>
      <c r="T31" s="393"/>
      <c r="U31" s="393"/>
      <c r="V31" s="393"/>
      <c r="W31" s="393"/>
      <c r="X31" s="392"/>
    </row>
    <row r="32" spans="1:24" ht="18" customHeight="1">
      <c r="A32" s="394">
        <v>2</v>
      </c>
      <c r="B32" s="390" t="s">
        <v>544</v>
      </c>
      <c r="C32" s="391">
        <v>111.37</v>
      </c>
      <c r="D32" s="392">
        <v>115.07</v>
      </c>
      <c r="E32" s="393">
        <v>100</v>
      </c>
      <c r="F32" s="393">
        <v>93.2</v>
      </c>
      <c r="G32" s="393">
        <v>97.45</v>
      </c>
      <c r="H32" s="393">
        <v>106.95</v>
      </c>
      <c r="I32" s="393"/>
      <c r="J32" s="393"/>
      <c r="K32" s="393"/>
      <c r="L32" s="393"/>
      <c r="M32" s="393"/>
      <c r="N32" s="393"/>
      <c r="O32" s="393"/>
      <c r="P32" s="393"/>
      <c r="Q32" s="393"/>
      <c r="R32" s="393"/>
      <c r="S32" s="393"/>
      <c r="T32" s="393"/>
      <c r="U32" s="393"/>
      <c r="V32" s="393"/>
      <c r="W32" s="393"/>
      <c r="X32" s="392"/>
    </row>
    <row r="33" spans="1:24" ht="18" customHeight="1">
      <c r="A33" s="394">
        <v>3</v>
      </c>
      <c r="B33" s="390" t="s">
        <v>543</v>
      </c>
      <c r="C33" s="391">
        <v>105.95</v>
      </c>
      <c r="D33" s="392">
        <v>109.47</v>
      </c>
      <c r="E33" s="393">
        <v>100</v>
      </c>
      <c r="F33" s="393">
        <v>98.98</v>
      </c>
      <c r="G33" s="393">
        <v>101.19</v>
      </c>
      <c r="H33" s="393">
        <v>105.35</v>
      </c>
      <c r="I33" s="393"/>
      <c r="J33" s="393"/>
      <c r="K33" s="393"/>
      <c r="L33" s="393"/>
      <c r="M33" s="393"/>
      <c r="N33" s="393"/>
      <c r="O33" s="393"/>
      <c r="P33" s="393"/>
      <c r="Q33" s="393"/>
      <c r="R33" s="393"/>
      <c r="S33" s="393"/>
      <c r="T33" s="393"/>
      <c r="U33" s="393"/>
      <c r="V33" s="393"/>
      <c r="W33" s="393"/>
      <c r="X33" s="392"/>
    </row>
    <row r="34" spans="1:24" s="388" customFormat="1" ht="18" customHeight="1">
      <c r="A34" s="396" t="s">
        <v>25</v>
      </c>
      <c r="B34" s="397" t="s">
        <v>528</v>
      </c>
      <c r="C34" s="398">
        <f t="shared" ref="C34:H34" si="2">ROUND(AVERAGE(C35:C37),2)</f>
        <v>113.19</v>
      </c>
      <c r="D34" s="399">
        <f t="shared" si="2"/>
        <v>116.06</v>
      </c>
      <c r="E34" s="398">
        <f t="shared" si="2"/>
        <v>100</v>
      </c>
      <c r="F34" s="400">
        <f t="shared" si="2"/>
        <v>98.37</v>
      </c>
      <c r="G34" s="400">
        <f t="shared" si="2"/>
        <v>106.27</v>
      </c>
      <c r="H34" s="400">
        <f t="shared" si="2"/>
        <v>110.37</v>
      </c>
      <c r="I34" s="400"/>
      <c r="J34" s="400"/>
      <c r="K34" s="400"/>
      <c r="L34" s="400"/>
      <c r="M34" s="400"/>
      <c r="N34" s="400"/>
      <c r="O34" s="400"/>
      <c r="P34" s="400"/>
      <c r="Q34" s="400"/>
      <c r="R34" s="400"/>
      <c r="S34" s="400"/>
      <c r="T34" s="400"/>
      <c r="U34" s="400"/>
      <c r="V34" s="400"/>
      <c r="W34" s="400"/>
      <c r="X34" s="399"/>
    </row>
    <row r="35" spans="1:24" ht="18" customHeight="1">
      <c r="A35" s="389">
        <v>1</v>
      </c>
      <c r="B35" s="390" t="s">
        <v>527</v>
      </c>
      <c r="C35" s="391">
        <v>114.75</v>
      </c>
      <c r="D35" s="392">
        <v>115.34</v>
      </c>
      <c r="E35" s="393">
        <v>100</v>
      </c>
      <c r="F35" s="393">
        <v>99.3</v>
      </c>
      <c r="G35" s="393">
        <v>106.24</v>
      </c>
      <c r="H35" s="393">
        <v>107.23</v>
      </c>
      <c r="I35" s="393"/>
      <c r="J35" s="393"/>
      <c r="K35" s="393"/>
      <c r="L35" s="393"/>
      <c r="M35" s="393"/>
      <c r="N35" s="393"/>
      <c r="O35" s="393"/>
      <c r="P35" s="393"/>
      <c r="Q35" s="393"/>
      <c r="R35" s="393"/>
      <c r="S35" s="393"/>
      <c r="T35" s="393"/>
      <c r="U35" s="393"/>
      <c r="V35" s="393"/>
      <c r="W35" s="393"/>
      <c r="X35" s="392"/>
    </row>
    <row r="36" spans="1:24" ht="18" customHeight="1">
      <c r="A36" s="389">
        <v>2</v>
      </c>
      <c r="B36" s="390" t="s">
        <v>855</v>
      </c>
      <c r="C36" s="391">
        <v>112.82</v>
      </c>
      <c r="D36" s="392">
        <v>115.16</v>
      </c>
      <c r="E36" s="393">
        <v>100</v>
      </c>
      <c r="F36" s="391">
        <v>101.86</v>
      </c>
      <c r="G36" s="391">
        <v>114.2</v>
      </c>
      <c r="H36" s="391">
        <v>117.45</v>
      </c>
      <c r="I36" s="391"/>
      <c r="J36" s="391"/>
      <c r="K36" s="391"/>
      <c r="L36" s="391"/>
      <c r="M36" s="391"/>
      <c r="N36" s="391"/>
      <c r="O36" s="391"/>
      <c r="P36" s="391"/>
      <c r="Q36" s="391"/>
      <c r="R36" s="391"/>
      <c r="S36" s="391"/>
      <c r="T36" s="391"/>
      <c r="U36" s="391"/>
      <c r="V36" s="391"/>
      <c r="W36" s="391"/>
      <c r="X36" s="392"/>
    </row>
    <row r="37" spans="1:24" ht="18" customHeight="1">
      <c r="A37" s="389">
        <v>3</v>
      </c>
      <c r="B37" s="390" t="s">
        <v>526</v>
      </c>
      <c r="C37" s="391">
        <v>112</v>
      </c>
      <c r="D37" s="392">
        <v>117.67</v>
      </c>
      <c r="E37" s="393">
        <v>100</v>
      </c>
      <c r="F37" s="391">
        <v>93.94</v>
      </c>
      <c r="G37" s="391">
        <v>98.38</v>
      </c>
      <c r="H37" s="391">
        <v>106.43</v>
      </c>
      <c r="I37" s="391"/>
      <c r="J37" s="391"/>
      <c r="K37" s="391"/>
      <c r="L37" s="391"/>
      <c r="M37" s="391"/>
      <c r="N37" s="391"/>
      <c r="O37" s="391"/>
      <c r="P37" s="391"/>
      <c r="Q37" s="391"/>
      <c r="R37" s="391"/>
      <c r="S37" s="391"/>
      <c r="T37" s="391"/>
      <c r="U37" s="391"/>
      <c r="V37" s="391"/>
      <c r="W37" s="391"/>
      <c r="X37" s="392"/>
    </row>
    <row r="38" spans="1:24" s="388" customFormat="1" ht="18" customHeight="1">
      <c r="A38" s="396" t="s">
        <v>37</v>
      </c>
      <c r="B38" s="397" t="s">
        <v>541</v>
      </c>
      <c r="C38" s="398">
        <f t="shared" ref="C38:H38" si="3">ROUND(AVERAGE(C39:C47),2)</f>
        <v>112.92</v>
      </c>
      <c r="D38" s="399">
        <f t="shared" si="3"/>
        <v>115.45</v>
      </c>
      <c r="E38" s="398">
        <f t="shared" si="3"/>
        <v>100</v>
      </c>
      <c r="F38" s="398">
        <f t="shared" si="3"/>
        <v>96.78</v>
      </c>
      <c r="G38" s="398">
        <f t="shared" si="3"/>
        <v>105.72</v>
      </c>
      <c r="H38" s="398">
        <f t="shared" si="3"/>
        <v>110.03</v>
      </c>
      <c r="I38" s="398"/>
      <c r="J38" s="398"/>
      <c r="K38" s="398"/>
      <c r="L38" s="398"/>
      <c r="M38" s="398"/>
      <c r="N38" s="398"/>
      <c r="O38" s="398"/>
      <c r="P38" s="398"/>
      <c r="Q38" s="398"/>
      <c r="R38" s="398"/>
      <c r="S38" s="398"/>
      <c r="T38" s="398"/>
      <c r="U38" s="398"/>
      <c r="V38" s="398"/>
      <c r="W38" s="398"/>
      <c r="X38" s="399"/>
    </row>
    <row r="39" spans="1:24" ht="18" customHeight="1">
      <c r="A39" s="389">
        <v>1</v>
      </c>
      <c r="B39" s="390" t="s">
        <v>540</v>
      </c>
      <c r="C39" s="391"/>
      <c r="D39" s="392"/>
      <c r="E39" s="393"/>
      <c r="F39" s="391"/>
      <c r="G39" s="391"/>
      <c r="H39" s="391"/>
      <c r="I39" s="391"/>
      <c r="J39" s="391"/>
      <c r="K39" s="391"/>
      <c r="L39" s="391"/>
      <c r="M39" s="391"/>
      <c r="N39" s="391"/>
      <c r="O39" s="391"/>
      <c r="P39" s="391"/>
      <c r="Q39" s="391"/>
      <c r="R39" s="391"/>
      <c r="S39" s="391"/>
      <c r="T39" s="391"/>
      <c r="U39" s="391"/>
      <c r="V39" s="391"/>
      <c r="W39" s="391"/>
      <c r="X39" s="392"/>
    </row>
    <row r="40" spans="1:24" ht="28">
      <c r="A40" s="394"/>
      <c r="B40" s="395" t="s">
        <v>539</v>
      </c>
      <c r="C40" s="391">
        <v>115.5</v>
      </c>
      <c r="D40" s="392">
        <v>117.41</v>
      </c>
      <c r="E40" s="393">
        <v>100</v>
      </c>
      <c r="F40" s="391">
        <v>94.95</v>
      </c>
      <c r="G40" s="391">
        <v>116.35</v>
      </c>
      <c r="H40" s="391">
        <v>124.36</v>
      </c>
      <c r="I40" s="391"/>
      <c r="J40" s="391"/>
      <c r="K40" s="391"/>
      <c r="L40" s="391"/>
      <c r="M40" s="391"/>
      <c r="N40" s="391"/>
      <c r="O40" s="391"/>
      <c r="P40" s="391"/>
      <c r="Q40" s="391"/>
      <c r="R40" s="391"/>
      <c r="S40" s="391"/>
      <c r="T40" s="391"/>
      <c r="U40" s="391"/>
      <c r="V40" s="391"/>
      <c r="W40" s="391"/>
      <c r="X40" s="392"/>
    </row>
    <row r="41" spans="1:24" ht="18" customHeight="1">
      <c r="A41" s="394"/>
      <c r="B41" s="390" t="s">
        <v>538</v>
      </c>
      <c r="C41" s="391">
        <v>108.46</v>
      </c>
      <c r="D41" s="392">
        <v>118.14</v>
      </c>
      <c r="E41" s="393">
        <v>100</v>
      </c>
      <c r="F41" s="391">
        <v>99.06</v>
      </c>
      <c r="G41" s="391">
        <v>112.18</v>
      </c>
      <c r="H41" s="391">
        <v>117.59</v>
      </c>
      <c r="I41" s="391"/>
      <c r="J41" s="391"/>
      <c r="K41" s="391"/>
      <c r="L41" s="391"/>
      <c r="M41" s="391"/>
      <c r="N41" s="391"/>
      <c r="O41" s="391"/>
      <c r="P41" s="391"/>
      <c r="Q41" s="391"/>
      <c r="R41" s="391"/>
      <c r="S41" s="391"/>
      <c r="T41" s="391"/>
      <c r="U41" s="391"/>
      <c r="V41" s="391"/>
      <c r="W41" s="391"/>
      <c r="X41" s="392"/>
    </row>
    <row r="42" spans="1:24" ht="18" customHeight="1">
      <c r="A42" s="389">
        <v>2</v>
      </c>
      <c r="B42" s="390" t="s">
        <v>537</v>
      </c>
      <c r="C42" s="391"/>
      <c r="D42" s="392"/>
      <c r="E42" s="393"/>
      <c r="F42" s="391"/>
      <c r="G42" s="391"/>
      <c r="H42" s="391"/>
      <c r="I42" s="391"/>
      <c r="J42" s="391"/>
      <c r="K42" s="391"/>
      <c r="L42" s="391"/>
      <c r="M42" s="391"/>
      <c r="N42" s="391"/>
      <c r="O42" s="391"/>
      <c r="P42" s="391"/>
      <c r="Q42" s="391"/>
      <c r="R42" s="391"/>
      <c r="S42" s="391"/>
      <c r="T42" s="391"/>
      <c r="U42" s="391"/>
      <c r="V42" s="391"/>
      <c r="W42" s="391"/>
      <c r="X42" s="392"/>
    </row>
    <row r="43" spans="1:24" ht="18" customHeight="1">
      <c r="A43" s="394"/>
      <c r="B43" s="390" t="s">
        <v>536</v>
      </c>
      <c r="C43" s="391">
        <v>110.79</v>
      </c>
      <c r="D43" s="392">
        <v>112.13</v>
      </c>
      <c r="E43" s="393">
        <v>100</v>
      </c>
      <c r="F43" s="391">
        <v>96.89</v>
      </c>
      <c r="G43" s="391">
        <v>102.82</v>
      </c>
      <c r="H43" s="391">
        <v>106.5</v>
      </c>
      <c r="I43" s="391"/>
      <c r="J43" s="391"/>
      <c r="K43" s="391"/>
      <c r="L43" s="391"/>
      <c r="M43" s="391"/>
      <c r="N43" s="391"/>
      <c r="O43" s="391"/>
      <c r="P43" s="391"/>
      <c r="Q43" s="391"/>
      <c r="R43" s="391"/>
      <c r="S43" s="391"/>
      <c r="T43" s="391"/>
      <c r="U43" s="391"/>
      <c r="V43" s="391"/>
      <c r="W43" s="391"/>
      <c r="X43" s="392"/>
    </row>
    <row r="44" spans="1:24" ht="18" customHeight="1">
      <c r="A44" s="394"/>
      <c r="B44" s="390" t="s">
        <v>535</v>
      </c>
      <c r="C44" s="391">
        <v>113.08</v>
      </c>
      <c r="D44" s="392">
        <v>113.4</v>
      </c>
      <c r="E44" s="393">
        <v>100</v>
      </c>
      <c r="F44" s="391">
        <v>96.74</v>
      </c>
      <c r="G44" s="391">
        <v>101.87</v>
      </c>
      <c r="H44" s="391">
        <v>104.85</v>
      </c>
      <c r="I44" s="391"/>
      <c r="J44" s="391"/>
      <c r="K44" s="391"/>
      <c r="L44" s="391"/>
      <c r="M44" s="391"/>
      <c r="N44" s="391"/>
      <c r="O44" s="391"/>
      <c r="P44" s="391"/>
      <c r="Q44" s="391"/>
      <c r="R44" s="391"/>
      <c r="S44" s="391"/>
      <c r="T44" s="391"/>
      <c r="U44" s="391"/>
      <c r="V44" s="391"/>
      <c r="W44" s="391"/>
      <c r="X44" s="392"/>
    </row>
    <row r="45" spans="1:24" ht="18" customHeight="1">
      <c r="A45" s="394"/>
      <c r="B45" s="390" t="s">
        <v>534</v>
      </c>
      <c r="C45" s="391">
        <v>116.77</v>
      </c>
      <c r="D45" s="392">
        <v>116.17</v>
      </c>
      <c r="E45" s="393">
        <v>100</v>
      </c>
      <c r="F45" s="391">
        <v>96.04</v>
      </c>
      <c r="G45" s="391">
        <v>98.85</v>
      </c>
      <c r="H45" s="391">
        <v>102.31</v>
      </c>
      <c r="I45" s="391"/>
      <c r="J45" s="391"/>
      <c r="K45" s="391"/>
      <c r="L45" s="391"/>
      <c r="M45" s="391"/>
      <c r="N45" s="391"/>
      <c r="O45" s="391"/>
      <c r="P45" s="391"/>
      <c r="Q45" s="391"/>
      <c r="R45" s="391"/>
      <c r="S45" s="391"/>
      <c r="T45" s="391"/>
      <c r="U45" s="391"/>
      <c r="V45" s="391"/>
      <c r="W45" s="391"/>
      <c r="X45" s="392"/>
    </row>
    <row r="46" spans="1:24" ht="18" customHeight="1">
      <c r="A46" s="389">
        <v>3</v>
      </c>
      <c r="B46" s="390" t="s">
        <v>533</v>
      </c>
      <c r="C46" s="391"/>
      <c r="D46" s="392"/>
      <c r="E46" s="393"/>
      <c r="F46" s="393"/>
      <c r="G46" s="393"/>
      <c r="H46" s="393"/>
      <c r="I46" s="393"/>
      <c r="J46" s="393"/>
      <c r="K46" s="393"/>
      <c r="L46" s="393"/>
      <c r="M46" s="393"/>
      <c r="N46" s="393"/>
      <c r="O46" s="393"/>
      <c r="P46" s="393"/>
      <c r="Q46" s="393"/>
      <c r="R46" s="393"/>
      <c r="S46" s="393"/>
      <c r="T46" s="393"/>
      <c r="U46" s="393"/>
      <c r="V46" s="393"/>
      <c r="W46" s="393"/>
      <c r="X46" s="392"/>
    </row>
    <row r="47" spans="1:24" ht="18" customHeight="1">
      <c r="A47" s="394"/>
      <c r="B47" s="390" t="s">
        <v>532</v>
      </c>
      <c r="C47" s="391"/>
      <c r="D47" s="392"/>
      <c r="E47" s="393">
        <v>100</v>
      </c>
      <c r="F47" s="393">
        <v>97</v>
      </c>
      <c r="G47" s="393">
        <v>102.26</v>
      </c>
      <c r="H47" s="393">
        <v>104.57</v>
      </c>
      <c r="I47" s="393"/>
      <c r="J47" s="393"/>
      <c r="K47" s="393"/>
      <c r="L47" s="393"/>
      <c r="M47" s="393"/>
      <c r="N47" s="393"/>
      <c r="O47" s="393"/>
      <c r="P47" s="393"/>
      <c r="Q47" s="393"/>
      <c r="R47" s="393"/>
      <c r="S47" s="393"/>
      <c r="T47" s="393"/>
      <c r="U47" s="393"/>
      <c r="V47" s="393"/>
      <c r="W47" s="393"/>
      <c r="X47" s="392"/>
    </row>
    <row r="48" spans="1:24" s="388" customFormat="1" ht="18" customHeight="1">
      <c r="A48" s="396" t="s">
        <v>476</v>
      </c>
      <c r="B48" s="397" t="s">
        <v>531</v>
      </c>
      <c r="C48" s="398">
        <f t="shared" ref="C48:H48" si="4">ROUND(AVERAGE(C49:C51),2)</f>
        <v>109.83</v>
      </c>
      <c r="D48" s="399">
        <f t="shared" si="4"/>
        <v>112.77</v>
      </c>
      <c r="E48" s="398">
        <f t="shared" si="4"/>
        <v>100</v>
      </c>
      <c r="F48" s="400">
        <f t="shared" si="4"/>
        <v>99.03</v>
      </c>
      <c r="G48" s="400">
        <f t="shared" si="4"/>
        <v>115.71</v>
      </c>
      <c r="H48" s="400">
        <f t="shared" si="4"/>
        <v>117.18</v>
      </c>
      <c r="I48" s="400"/>
      <c r="J48" s="400"/>
      <c r="K48" s="400"/>
      <c r="L48" s="400"/>
      <c r="M48" s="400"/>
      <c r="N48" s="400"/>
      <c r="O48" s="400"/>
      <c r="P48" s="400"/>
      <c r="Q48" s="400"/>
      <c r="R48" s="400"/>
      <c r="S48" s="400"/>
      <c r="T48" s="400"/>
      <c r="U48" s="400"/>
      <c r="V48" s="400"/>
      <c r="W48" s="400"/>
      <c r="X48" s="399"/>
    </row>
    <row r="49" spans="1:29" ht="18" customHeight="1">
      <c r="A49" s="389">
        <v>1</v>
      </c>
      <c r="B49" s="390" t="s">
        <v>895</v>
      </c>
      <c r="C49" s="391">
        <v>111.42</v>
      </c>
      <c r="D49" s="392">
        <v>110.9</v>
      </c>
      <c r="E49" s="393"/>
      <c r="F49" s="393"/>
      <c r="G49" s="393"/>
      <c r="H49" s="393"/>
      <c r="I49" s="393"/>
      <c r="J49" s="393"/>
      <c r="K49" s="393"/>
      <c r="L49" s="393"/>
      <c r="M49" s="393"/>
      <c r="N49" s="393"/>
      <c r="O49" s="393"/>
      <c r="P49" s="393"/>
      <c r="Q49" s="393"/>
      <c r="R49" s="393"/>
      <c r="S49" s="393"/>
      <c r="T49" s="393"/>
      <c r="U49" s="393"/>
      <c r="V49" s="393"/>
      <c r="W49" s="393"/>
      <c r="X49" s="392"/>
    </row>
    <row r="50" spans="1:29" ht="18" customHeight="1">
      <c r="A50" s="389">
        <v>2</v>
      </c>
      <c r="B50" s="390" t="s">
        <v>530</v>
      </c>
      <c r="C50" s="391">
        <v>108.67</v>
      </c>
      <c r="D50" s="392">
        <v>112.87</v>
      </c>
      <c r="E50" s="393">
        <v>100</v>
      </c>
      <c r="F50" s="391">
        <v>98.66</v>
      </c>
      <c r="G50" s="391">
        <v>100.46</v>
      </c>
      <c r="H50" s="391">
        <v>101.5</v>
      </c>
      <c r="I50" s="391"/>
      <c r="J50" s="391"/>
      <c r="K50" s="391"/>
      <c r="L50" s="391"/>
      <c r="M50" s="391"/>
      <c r="N50" s="391"/>
      <c r="O50" s="391"/>
      <c r="P50" s="391"/>
      <c r="Q50" s="391"/>
      <c r="R50" s="391"/>
      <c r="S50" s="391"/>
      <c r="T50" s="391"/>
      <c r="U50" s="391"/>
      <c r="V50" s="391"/>
      <c r="W50" s="391"/>
      <c r="X50" s="392"/>
    </row>
    <row r="51" spans="1:29" ht="18" customHeight="1">
      <c r="A51" s="401">
        <v>3</v>
      </c>
      <c r="B51" s="402" t="s">
        <v>529</v>
      </c>
      <c r="C51" s="403">
        <v>109.41</v>
      </c>
      <c r="D51" s="404">
        <v>114.53</v>
      </c>
      <c r="E51" s="405">
        <v>100</v>
      </c>
      <c r="F51" s="403">
        <v>99.39</v>
      </c>
      <c r="G51" s="403">
        <v>130.94999999999999</v>
      </c>
      <c r="H51" s="403">
        <v>132.86000000000001</v>
      </c>
      <c r="I51" s="403"/>
      <c r="J51" s="403"/>
      <c r="K51" s="403"/>
      <c r="L51" s="403"/>
      <c r="M51" s="403"/>
      <c r="N51" s="403"/>
      <c r="O51" s="403"/>
      <c r="P51" s="403"/>
      <c r="Q51" s="403"/>
      <c r="R51" s="403"/>
      <c r="S51" s="403"/>
      <c r="T51" s="403"/>
      <c r="U51" s="403"/>
      <c r="V51" s="403"/>
      <c r="W51" s="403"/>
      <c r="X51" s="404"/>
    </row>
    <row r="52" spans="1:29" ht="12.75" customHeight="1"/>
    <row r="53" spans="1:29" ht="31.5" customHeight="1">
      <c r="A53" s="1266" t="s">
        <v>3815</v>
      </c>
      <c r="B53" s="1266"/>
      <c r="C53" s="1266"/>
      <c r="D53" s="1266"/>
      <c r="E53" s="1266"/>
      <c r="F53" s="1266"/>
      <c r="G53" s="1266"/>
      <c r="H53" s="1266"/>
      <c r="I53" s="1266"/>
      <c r="J53" s="1266"/>
      <c r="K53" s="1266"/>
      <c r="L53" s="1266"/>
      <c r="M53" s="1266"/>
      <c r="N53" s="1266"/>
      <c r="O53" s="1266"/>
      <c r="P53" s="1266"/>
      <c r="Q53" s="1266"/>
      <c r="R53" s="1266"/>
      <c r="S53" s="1266"/>
      <c r="T53" s="1266"/>
      <c r="U53" s="1266"/>
      <c r="V53" s="1266"/>
      <c r="W53" s="1266"/>
      <c r="X53" s="1266"/>
    </row>
    <row r="54" spans="1:29" ht="13.5" customHeight="1">
      <c r="H54" s="407" t="s">
        <v>926</v>
      </c>
      <c r="I54" s="407" t="s">
        <v>929</v>
      </c>
      <c r="X54" s="378" t="s">
        <v>565</v>
      </c>
    </row>
    <row r="55" spans="1:29" s="382" customFormat="1" ht="25" customHeight="1">
      <c r="A55" s="379" t="s">
        <v>0</v>
      </c>
      <c r="B55" s="379" t="s">
        <v>564</v>
      </c>
      <c r="C55" s="380" t="s">
        <v>898</v>
      </c>
      <c r="D55" s="381" t="s">
        <v>899</v>
      </c>
      <c r="E55" s="380" t="s">
        <v>566</v>
      </c>
      <c r="F55" s="380" t="s">
        <v>856</v>
      </c>
      <c r="G55" s="380" t="s">
        <v>857</v>
      </c>
      <c r="H55" s="380" t="s">
        <v>909</v>
      </c>
      <c r="I55" s="380" t="s">
        <v>910</v>
      </c>
      <c r="J55" s="380" t="s">
        <v>911</v>
      </c>
      <c r="K55" s="380" t="s">
        <v>912</v>
      </c>
      <c r="L55" s="380" t="s">
        <v>913</v>
      </c>
      <c r="M55" s="380" t="s">
        <v>914</v>
      </c>
      <c r="N55" s="380" t="s">
        <v>915</v>
      </c>
      <c r="O55" s="380" t="s">
        <v>916</v>
      </c>
      <c r="P55" s="380" t="s">
        <v>917</v>
      </c>
      <c r="Q55" s="380" t="s">
        <v>918</v>
      </c>
      <c r="R55" s="380" t="s">
        <v>919</v>
      </c>
      <c r="S55" s="380" t="s">
        <v>920</v>
      </c>
      <c r="T55" s="380" t="s">
        <v>921</v>
      </c>
      <c r="U55" s="380" t="s">
        <v>931</v>
      </c>
      <c r="V55" s="380" t="s">
        <v>932</v>
      </c>
      <c r="W55" s="380"/>
      <c r="X55" s="381"/>
    </row>
    <row r="56" spans="1:29" s="388" customFormat="1" ht="18" customHeight="1">
      <c r="A56" s="383" t="s">
        <v>1</v>
      </c>
      <c r="B56" s="384" t="s">
        <v>563</v>
      </c>
      <c r="C56" s="387"/>
      <c r="D56" s="386"/>
      <c r="E56" s="387"/>
      <c r="F56" s="387"/>
      <c r="G56" s="387"/>
      <c r="H56" s="387"/>
      <c r="I56" s="387"/>
      <c r="J56" s="387"/>
      <c r="K56" s="387"/>
      <c r="L56" s="387"/>
      <c r="M56" s="387"/>
      <c r="N56" s="387"/>
      <c r="O56" s="387"/>
      <c r="P56" s="387"/>
      <c r="Q56" s="387"/>
      <c r="R56" s="387"/>
      <c r="S56" s="387"/>
      <c r="T56" s="387"/>
      <c r="U56" s="387"/>
      <c r="V56" s="387"/>
      <c r="W56" s="387"/>
      <c r="X56" s="386"/>
    </row>
    <row r="57" spans="1:29" ht="18" customHeight="1">
      <c r="A57" s="389">
        <v>1</v>
      </c>
      <c r="B57" s="390" t="s">
        <v>869</v>
      </c>
      <c r="C57" s="400">
        <v>96.93</v>
      </c>
      <c r="D57" s="399">
        <v>95.87</v>
      </c>
      <c r="E57" s="400">
        <v>100</v>
      </c>
      <c r="F57" s="400">
        <v>99.39</v>
      </c>
      <c r="G57" s="400">
        <v>99.99</v>
      </c>
      <c r="H57" s="400">
        <v>100.98</v>
      </c>
      <c r="I57" s="400">
        <v>101.03</v>
      </c>
      <c r="J57" s="400"/>
      <c r="K57" s="400"/>
      <c r="L57" s="400"/>
      <c r="M57" s="400"/>
      <c r="N57" s="400"/>
      <c r="O57" s="400"/>
      <c r="P57" s="400"/>
      <c r="Q57" s="400"/>
      <c r="R57" s="400"/>
      <c r="S57" s="400"/>
      <c r="T57" s="400"/>
      <c r="U57" s="400"/>
      <c r="V57" s="400"/>
      <c r="W57" s="400"/>
      <c r="X57" s="399"/>
    </row>
    <row r="58" spans="1:29" ht="18" customHeight="1">
      <c r="A58" s="394"/>
      <c r="B58" s="390" t="s">
        <v>870</v>
      </c>
      <c r="C58" s="393">
        <v>97.63</v>
      </c>
      <c r="D58" s="392">
        <v>96.54</v>
      </c>
      <c r="E58" s="393">
        <v>100</v>
      </c>
      <c r="F58" s="393">
        <v>99.44</v>
      </c>
      <c r="G58" s="393">
        <v>100</v>
      </c>
      <c r="H58" s="393">
        <v>101</v>
      </c>
      <c r="I58" s="393">
        <v>101.16</v>
      </c>
      <c r="J58" s="393"/>
      <c r="K58" s="393"/>
      <c r="L58" s="393"/>
      <c r="M58" s="393"/>
      <c r="N58" s="393"/>
      <c r="O58" s="393"/>
      <c r="P58" s="393"/>
      <c r="Q58" s="393"/>
      <c r="R58" s="393"/>
      <c r="S58" s="393"/>
      <c r="T58" s="393"/>
      <c r="U58" s="393"/>
      <c r="V58" s="393"/>
      <c r="W58" s="393"/>
      <c r="X58" s="392"/>
    </row>
    <row r="59" spans="1:29" ht="18" customHeight="1">
      <c r="A59" s="394"/>
      <c r="B59" s="390" t="s">
        <v>871</v>
      </c>
      <c r="C59" s="393">
        <v>96.44</v>
      </c>
      <c r="D59" s="392">
        <v>95.36</v>
      </c>
      <c r="E59" s="393">
        <v>100</v>
      </c>
      <c r="F59" s="393">
        <v>99.42</v>
      </c>
      <c r="G59" s="393">
        <v>99.94</v>
      </c>
      <c r="H59" s="393">
        <v>100.83</v>
      </c>
      <c r="I59" s="393">
        <v>100.86</v>
      </c>
      <c r="J59" s="393"/>
      <c r="K59" s="393"/>
      <c r="L59" s="393"/>
      <c r="M59" s="393"/>
      <c r="N59" s="393"/>
      <c r="O59" s="393"/>
      <c r="P59" s="393"/>
      <c r="Q59" s="393"/>
      <c r="R59" s="393"/>
      <c r="S59" s="393"/>
      <c r="T59" s="393"/>
      <c r="U59" s="393"/>
      <c r="V59" s="393"/>
      <c r="W59" s="393"/>
      <c r="X59" s="392"/>
      <c r="Z59" s="414"/>
      <c r="AA59" s="414" t="s">
        <v>902</v>
      </c>
      <c r="AB59" s="414" t="s">
        <v>903</v>
      </c>
      <c r="AC59" s="414" t="s">
        <v>904</v>
      </c>
    </row>
    <row r="60" spans="1:29">
      <c r="A60" s="394"/>
      <c r="B60" s="390" t="s">
        <v>872</v>
      </c>
      <c r="C60" s="393">
        <v>96.25</v>
      </c>
      <c r="D60" s="392">
        <v>95.09</v>
      </c>
      <c r="E60" s="393">
        <v>100</v>
      </c>
      <c r="F60" s="393">
        <v>99.4</v>
      </c>
      <c r="G60" s="393">
        <v>100.04</v>
      </c>
      <c r="H60" s="393">
        <v>101.1</v>
      </c>
      <c r="I60" s="393">
        <v>101.13</v>
      </c>
      <c r="J60" s="393"/>
      <c r="K60" s="393"/>
      <c r="L60" s="393"/>
      <c r="M60" s="393"/>
      <c r="N60" s="393"/>
      <c r="O60" s="393"/>
      <c r="P60" s="393"/>
      <c r="Q60" s="393"/>
      <c r="R60" s="393"/>
      <c r="S60" s="393"/>
      <c r="T60" s="393"/>
      <c r="U60" s="393"/>
      <c r="V60" s="393"/>
      <c r="W60" s="393"/>
      <c r="X60" s="392"/>
      <c r="Z60" s="415" t="str">
        <f>'DP2'!J9</f>
        <v>Năm 2019</v>
      </c>
      <c r="AA60" s="416">
        <f>MATCH('DP2'!$J$8,$B$56:$B$80,0)</f>
        <v>6</v>
      </c>
      <c r="AB60" s="416">
        <f>MATCH('DP2'!$J$9,NamTTG,0)</f>
        <v>5</v>
      </c>
      <c r="AC60" s="417">
        <f>INDEX($E$56:$W$80,AA60,AB60)</f>
        <v>101.01</v>
      </c>
    </row>
    <row r="61" spans="1:29">
      <c r="A61" s="394"/>
      <c r="B61" s="390" t="s">
        <v>873</v>
      </c>
      <c r="C61" s="393">
        <v>97.35</v>
      </c>
      <c r="D61" s="392">
        <v>96.41</v>
      </c>
      <c r="E61" s="393">
        <v>100</v>
      </c>
      <c r="F61" s="393">
        <v>99.29</v>
      </c>
      <c r="G61" s="393">
        <v>99.99</v>
      </c>
      <c r="H61" s="393">
        <v>100.99</v>
      </c>
      <c r="I61" s="393">
        <v>101.01</v>
      </c>
      <c r="J61" s="393"/>
      <c r="K61" s="393"/>
      <c r="L61" s="393"/>
      <c r="M61" s="393"/>
      <c r="N61" s="393"/>
      <c r="O61" s="393"/>
      <c r="P61" s="393"/>
      <c r="Q61" s="393"/>
      <c r="R61" s="393"/>
      <c r="S61" s="393"/>
      <c r="T61" s="393"/>
      <c r="U61" s="393"/>
      <c r="V61" s="393"/>
      <c r="W61" s="393"/>
      <c r="X61" s="392"/>
      <c r="Z61" s="415" t="str">
        <f>"Năm "&amp;RIGHT(Z60,4)-1</f>
        <v>Năm 2018</v>
      </c>
      <c r="AA61" s="416">
        <f>AA60</f>
        <v>6</v>
      </c>
      <c r="AB61" s="418">
        <f>AB60-1</f>
        <v>4</v>
      </c>
      <c r="AC61" s="417">
        <f>INDEX($E$56:$W$80,AA61,AB61)</f>
        <v>100.99</v>
      </c>
    </row>
    <row r="62" spans="1:29" ht="18" customHeight="1">
      <c r="A62" s="389">
        <v>2</v>
      </c>
      <c r="B62" s="390" t="s">
        <v>874</v>
      </c>
      <c r="C62" s="400"/>
      <c r="D62" s="399">
        <v>97.32</v>
      </c>
      <c r="E62" s="400">
        <f>AVERAGE(E63:E71)</f>
        <v>100</v>
      </c>
      <c r="F62" s="400">
        <f>AVERAGE(F63:F71)</f>
        <v>99.531250000000014</v>
      </c>
      <c r="G62" s="400">
        <v>99.6</v>
      </c>
      <c r="H62" s="400">
        <v>100.11</v>
      </c>
      <c r="I62" s="400">
        <v>100.18</v>
      </c>
      <c r="J62" s="400"/>
      <c r="K62" s="400"/>
      <c r="L62" s="400"/>
      <c r="M62" s="400"/>
      <c r="N62" s="400"/>
      <c r="O62" s="400"/>
      <c r="P62" s="400"/>
      <c r="Q62" s="400"/>
      <c r="R62" s="400"/>
      <c r="S62" s="400"/>
      <c r="T62" s="400"/>
      <c r="U62" s="400"/>
      <c r="V62" s="400"/>
      <c r="W62" s="400"/>
      <c r="X62" s="399"/>
      <c r="Z62" s="419" t="str">
        <f>"Năm "&amp;RIGHT(Z61,4)-1</f>
        <v>Năm 2017</v>
      </c>
      <c r="AA62" s="416">
        <f>AA61</f>
        <v>6</v>
      </c>
      <c r="AB62" s="420">
        <f>AB61-1</f>
        <v>3</v>
      </c>
      <c r="AC62" s="417">
        <f>INDEX($E$56:$W$80,AA62,AB62)</f>
        <v>99.99</v>
      </c>
    </row>
    <row r="63" spans="1:29" ht="18" customHeight="1">
      <c r="A63" s="394"/>
      <c r="B63" s="408" t="s">
        <v>875</v>
      </c>
      <c r="C63" s="393"/>
      <c r="D63" s="392">
        <v>97.84</v>
      </c>
      <c r="E63" s="393">
        <v>100</v>
      </c>
      <c r="F63" s="393">
        <v>99.62</v>
      </c>
      <c r="G63" s="393">
        <v>99.77</v>
      </c>
      <c r="H63" s="393">
        <v>100.21</v>
      </c>
      <c r="I63" s="393">
        <v>100.27</v>
      </c>
      <c r="J63" s="393"/>
      <c r="K63" s="393"/>
      <c r="L63" s="393"/>
      <c r="M63" s="393"/>
      <c r="N63" s="393"/>
      <c r="O63" s="393"/>
      <c r="P63" s="393"/>
      <c r="Q63" s="393"/>
      <c r="R63" s="393"/>
      <c r="S63" s="393"/>
      <c r="T63" s="393"/>
      <c r="U63" s="393"/>
      <c r="V63" s="393"/>
      <c r="W63" s="393"/>
      <c r="X63" s="392"/>
      <c r="Z63" s="419" t="str">
        <f>"Năm "&amp;RIGHT(Z62,4)-1</f>
        <v>Năm 2016</v>
      </c>
      <c r="AA63" s="416">
        <f>AA62</f>
        <v>6</v>
      </c>
      <c r="AB63" s="420">
        <f>AB62-1</f>
        <v>2</v>
      </c>
      <c r="AC63" s="417">
        <f>INDEX($E$56:$W$80,AA63,AB63)</f>
        <v>99.29</v>
      </c>
    </row>
    <row r="64" spans="1:29" ht="28">
      <c r="A64" s="394"/>
      <c r="B64" s="409" t="s">
        <v>876</v>
      </c>
      <c r="C64" s="393"/>
      <c r="D64" s="392">
        <v>98.15</v>
      </c>
      <c r="E64" s="393">
        <v>100</v>
      </c>
      <c r="F64" s="393">
        <v>99.44</v>
      </c>
      <c r="G64" s="393">
        <v>99.64</v>
      </c>
      <c r="H64" s="393">
        <v>100.12</v>
      </c>
      <c r="I64" s="393">
        <v>100.21</v>
      </c>
      <c r="J64" s="393"/>
      <c r="K64" s="393"/>
      <c r="L64" s="393"/>
      <c r="M64" s="393"/>
      <c r="N64" s="393"/>
      <c r="O64" s="393"/>
      <c r="P64" s="393"/>
      <c r="Q64" s="393"/>
      <c r="R64" s="393"/>
      <c r="S64" s="393"/>
      <c r="T64" s="393"/>
      <c r="U64" s="393"/>
      <c r="V64" s="393"/>
      <c r="W64" s="393"/>
      <c r="X64" s="392"/>
      <c r="Z64" s="419" t="str">
        <f>"Năm "&amp;RIGHT(Z63,4)-1</f>
        <v>Năm 2015</v>
      </c>
      <c r="AA64" s="416">
        <f>AA63</f>
        <v>6</v>
      </c>
      <c r="AB64" s="420">
        <f>AB63-1</f>
        <v>1</v>
      </c>
      <c r="AC64" s="417">
        <f>INDEX($E$56:$W$80,AA64,AB64)</f>
        <v>100</v>
      </c>
    </row>
    <row r="65" spans="1:24" ht="28">
      <c r="A65" s="394"/>
      <c r="B65" s="409" t="s">
        <v>877</v>
      </c>
      <c r="C65" s="393"/>
      <c r="D65" s="392">
        <v>96.53</v>
      </c>
      <c r="E65" s="393">
        <v>100</v>
      </c>
      <c r="F65" s="393">
        <v>99.16</v>
      </c>
      <c r="G65" s="393">
        <v>99.29</v>
      </c>
      <c r="H65" s="393">
        <v>99.82</v>
      </c>
      <c r="I65" s="393">
        <v>99.87</v>
      </c>
      <c r="J65" s="393"/>
      <c r="K65" s="393"/>
      <c r="L65" s="393"/>
      <c r="M65" s="393"/>
      <c r="N65" s="393"/>
      <c r="O65" s="393"/>
      <c r="P65" s="393"/>
      <c r="Q65" s="393"/>
      <c r="R65" s="393"/>
      <c r="S65" s="393"/>
      <c r="T65" s="393"/>
      <c r="U65" s="393"/>
      <c r="V65" s="393"/>
      <c r="W65" s="393"/>
      <c r="X65" s="392"/>
    </row>
    <row r="66" spans="1:24" ht="42">
      <c r="A66" s="394"/>
      <c r="B66" s="409" t="s">
        <v>878</v>
      </c>
      <c r="C66" s="393"/>
      <c r="D66" s="392">
        <v>96.77</v>
      </c>
      <c r="E66" s="393">
        <v>100</v>
      </c>
      <c r="F66" s="393">
        <v>99.42</v>
      </c>
      <c r="G66" s="393">
        <v>99.69</v>
      </c>
      <c r="H66" s="393">
        <v>100.31</v>
      </c>
      <c r="I66" s="393">
        <v>100.34</v>
      </c>
      <c r="J66" s="393"/>
      <c r="K66" s="393"/>
      <c r="L66" s="393"/>
      <c r="M66" s="393"/>
      <c r="N66" s="393"/>
      <c r="O66" s="393"/>
      <c r="P66" s="393"/>
      <c r="Q66" s="393"/>
      <c r="R66" s="393"/>
      <c r="S66" s="393"/>
      <c r="T66" s="393"/>
      <c r="U66" s="393"/>
      <c r="V66" s="393"/>
      <c r="W66" s="393"/>
      <c r="X66" s="392"/>
    </row>
    <row r="67" spans="1:24" ht="18" customHeight="1">
      <c r="A67" s="389">
        <v>3</v>
      </c>
      <c r="B67" s="390" t="s">
        <v>879</v>
      </c>
      <c r="C67" s="393"/>
      <c r="D67" s="392"/>
      <c r="E67" s="393"/>
      <c r="F67" s="393"/>
      <c r="G67" s="393"/>
      <c r="H67" s="393"/>
      <c r="I67" s="393"/>
      <c r="J67" s="393"/>
      <c r="K67" s="393"/>
      <c r="L67" s="393"/>
      <c r="M67" s="393"/>
      <c r="N67" s="393"/>
      <c r="O67" s="393"/>
      <c r="P67" s="393"/>
      <c r="Q67" s="393"/>
      <c r="R67" s="393"/>
      <c r="S67" s="393"/>
      <c r="T67" s="393"/>
      <c r="U67" s="393"/>
      <c r="V67" s="393"/>
      <c r="W67" s="393"/>
      <c r="X67" s="392"/>
    </row>
    <row r="68" spans="1:24" ht="18" customHeight="1">
      <c r="A68" s="394"/>
      <c r="B68" s="390" t="s">
        <v>559</v>
      </c>
      <c r="C68" s="393">
        <v>98.42</v>
      </c>
      <c r="D68" s="392">
        <v>97.27</v>
      </c>
      <c r="E68" s="393">
        <v>100</v>
      </c>
      <c r="F68" s="393">
        <v>99.75</v>
      </c>
      <c r="G68" s="393">
        <v>100.74</v>
      </c>
      <c r="H68" s="393">
        <v>101.66</v>
      </c>
      <c r="I68" s="393">
        <v>101.71</v>
      </c>
      <c r="J68" s="393"/>
      <c r="K68" s="393"/>
      <c r="L68" s="393"/>
      <c r="M68" s="393"/>
      <c r="N68" s="393"/>
      <c r="O68" s="393"/>
      <c r="P68" s="393"/>
      <c r="Q68" s="393"/>
      <c r="R68" s="393"/>
      <c r="S68" s="393"/>
      <c r="T68" s="393"/>
      <c r="U68" s="393"/>
      <c r="V68" s="393"/>
      <c r="W68" s="393"/>
      <c r="X68" s="392"/>
    </row>
    <row r="69" spans="1:24" ht="18" customHeight="1">
      <c r="A69" s="394"/>
      <c r="B69" s="390" t="s">
        <v>880</v>
      </c>
      <c r="C69" s="393">
        <v>96.79</v>
      </c>
      <c r="D69" s="392">
        <v>95.9</v>
      </c>
      <c r="E69" s="393">
        <v>100</v>
      </c>
      <c r="F69" s="393">
        <v>99.25</v>
      </c>
      <c r="G69" s="393">
        <v>99.88</v>
      </c>
      <c r="H69" s="393">
        <v>100.96</v>
      </c>
      <c r="I69" s="393">
        <v>100.99</v>
      </c>
      <c r="J69" s="393"/>
      <c r="K69" s="393"/>
      <c r="L69" s="393"/>
      <c r="M69" s="393"/>
      <c r="N69" s="393"/>
      <c r="O69" s="393"/>
      <c r="P69" s="393"/>
      <c r="Q69" s="393"/>
      <c r="R69" s="393"/>
      <c r="S69" s="393"/>
      <c r="T69" s="393"/>
      <c r="U69" s="393"/>
      <c r="V69" s="393"/>
      <c r="W69" s="393"/>
      <c r="X69" s="392"/>
    </row>
    <row r="70" spans="1:24" ht="18" customHeight="1">
      <c r="A70" s="394"/>
      <c r="B70" s="390" t="s">
        <v>881</v>
      </c>
      <c r="C70" s="393">
        <v>95.32</v>
      </c>
      <c r="D70" s="392">
        <v>94.06</v>
      </c>
      <c r="E70" s="393">
        <v>100</v>
      </c>
      <c r="F70" s="393">
        <v>99.48</v>
      </c>
      <c r="G70" s="393">
        <v>99.91</v>
      </c>
      <c r="H70" s="393">
        <v>100.79</v>
      </c>
      <c r="I70" s="393">
        <v>100.81</v>
      </c>
      <c r="J70" s="393"/>
      <c r="K70" s="393"/>
      <c r="L70" s="393"/>
      <c r="M70" s="393"/>
      <c r="N70" s="393"/>
      <c r="O70" s="393"/>
      <c r="P70" s="393"/>
      <c r="Q70" s="393"/>
      <c r="R70" s="393"/>
      <c r="S70" s="393"/>
      <c r="T70" s="393"/>
      <c r="U70" s="393"/>
      <c r="V70" s="393"/>
      <c r="W70" s="393"/>
      <c r="X70" s="392"/>
    </row>
    <row r="71" spans="1:24">
      <c r="A71" s="394"/>
      <c r="B71" s="390" t="s">
        <v>548</v>
      </c>
      <c r="C71" s="393">
        <v>99.18</v>
      </c>
      <c r="D71" s="392">
        <v>99.87</v>
      </c>
      <c r="E71" s="393">
        <v>100</v>
      </c>
      <c r="F71" s="393">
        <v>100.13</v>
      </c>
      <c r="G71" s="393">
        <v>102.3</v>
      </c>
      <c r="H71" s="393">
        <v>103.18</v>
      </c>
      <c r="I71" s="393">
        <v>103.24</v>
      </c>
      <c r="J71" s="393"/>
      <c r="K71" s="393"/>
      <c r="L71" s="393"/>
      <c r="M71" s="393"/>
      <c r="N71" s="393"/>
      <c r="O71" s="393"/>
      <c r="P71" s="393"/>
      <c r="Q71" s="393"/>
      <c r="R71" s="393"/>
      <c r="S71" s="393"/>
      <c r="T71" s="393"/>
      <c r="U71" s="393"/>
      <c r="V71" s="393"/>
      <c r="W71" s="393"/>
      <c r="X71" s="392"/>
    </row>
    <row r="72" spans="1:24" s="388" customFormat="1" ht="18" customHeight="1">
      <c r="A72" s="396" t="s">
        <v>2</v>
      </c>
      <c r="B72" s="397" t="s">
        <v>287</v>
      </c>
      <c r="C72" s="400"/>
      <c r="D72" s="399"/>
      <c r="E72" s="400"/>
      <c r="F72" s="400"/>
      <c r="G72" s="400"/>
      <c r="H72" s="400"/>
      <c r="I72" s="400"/>
      <c r="J72" s="400"/>
      <c r="K72" s="400"/>
      <c r="L72" s="400"/>
      <c r="M72" s="400"/>
      <c r="N72" s="400"/>
      <c r="O72" s="400"/>
      <c r="P72" s="400"/>
      <c r="Q72" s="400"/>
      <c r="R72" s="400"/>
      <c r="S72" s="400"/>
      <c r="T72" s="400"/>
      <c r="U72" s="400"/>
      <c r="V72" s="400"/>
      <c r="W72" s="400"/>
      <c r="X72" s="399"/>
    </row>
    <row r="73" spans="1:24" ht="18" customHeight="1">
      <c r="A73" s="389">
        <v>1</v>
      </c>
      <c r="B73" s="390" t="s">
        <v>882</v>
      </c>
      <c r="C73" s="393">
        <v>101.3</v>
      </c>
      <c r="D73" s="392">
        <v>100.57</v>
      </c>
      <c r="E73" s="393">
        <v>100</v>
      </c>
      <c r="F73" s="393">
        <v>97.22</v>
      </c>
      <c r="G73" s="393">
        <v>97.04</v>
      </c>
      <c r="H73" s="393">
        <v>98.14</v>
      </c>
      <c r="I73" s="393">
        <v>98.59</v>
      </c>
      <c r="J73" s="393"/>
      <c r="K73" s="393"/>
      <c r="L73" s="393"/>
      <c r="M73" s="393"/>
      <c r="N73" s="393"/>
      <c r="O73" s="393"/>
      <c r="P73" s="393"/>
      <c r="Q73" s="393"/>
      <c r="R73" s="393"/>
      <c r="S73" s="393"/>
      <c r="T73" s="393"/>
      <c r="U73" s="393"/>
      <c r="V73" s="393"/>
      <c r="W73" s="393"/>
      <c r="X73" s="392"/>
    </row>
    <row r="74" spans="1:24" s="388" customFormat="1" ht="18" customHeight="1">
      <c r="A74" s="396" t="s">
        <v>25</v>
      </c>
      <c r="B74" s="397" t="s">
        <v>531</v>
      </c>
      <c r="C74" s="400"/>
      <c r="D74" s="399"/>
      <c r="E74" s="400"/>
      <c r="F74" s="400"/>
      <c r="G74" s="400"/>
      <c r="H74" s="400"/>
      <c r="I74" s="400"/>
      <c r="J74" s="400"/>
      <c r="K74" s="400"/>
      <c r="L74" s="400"/>
      <c r="M74" s="400"/>
      <c r="N74" s="400"/>
      <c r="O74" s="400"/>
      <c r="P74" s="400"/>
      <c r="Q74" s="400"/>
      <c r="R74" s="400"/>
      <c r="S74" s="400"/>
      <c r="T74" s="400"/>
      <c r="U74" s="400"/>
      <c r="V74" s="400"/>
      <c r="W74" s="400"/>
      <c r="X74" s="399"/>
    </row>
    <row r="75" spans="1:24" ht="18" customHeight="1">
      <c r="A75" s="389">
        <v>1</v>
      </c>
      <c r="B75" s="390" t="s">
        <v>359</v>
      </c>
      <c r="C75" s="393">
        <v>101.54</v>
      </c>
      <c r="D75" s="392">
        <v>99.22</v>
      </c>
      <c r="E75" s="393">
        <v>100</v>
      </c>
      <c r="F75" s="393">
        <v>99.31</v>
      </c>
      <c r="G75" s="393">
        <v>100.6</v>
      </c>
      <c r="H75" s="393">
        <v>102.38</v>
      </c>
      <c r="I75" s="393">
        <v>102.51</v>
      </c>
      <c r="J75" s="393"/>
      <c r="K75" s="393"/>
      <c r="L75" s="393"/>
      <c r="M75" s="393"/>
      <c r="N75" s="393"/>
      <c r="O75" s="393"/>
      <c r="P75" s="393"/>
      <c r="Q75" s="393"/>
      <c r="R75" s="393"/>
      <c r="S75" s="393"/>
      <c r="T75" s="393"/>
      <c r="U75" s="393"/>
      <c r="V75" s="393"/>
      <c r="W75" s="393"/>
      <c r="X75" s="392"/>
    </row>
    <row r="76" spans="1:24" s="388" customFormat="1" ht="18" customHeight="1">
      <c r="A76" s="396" t="s">
        <v>37</v>
      </c>
      <c r="B76" s="397" t="s">
        <v>187</v>
      </c>
      <c r="C76" s="400"/>
      <c r="D76" s="399"/>
      <c r="E76" s="400"/>
      <c r="F76" s="400"/>
      <c r="G76" s="400"/>
      <c r="H76" s="400"/>
      <c r="I76" s="400"/>
      <c r="J76" s="400"/>
      <c r="K76" s="400"/>
      <c r="L76" s="400"/>
      <c r="M76" s="400"/>
      <c r="N76" s="400"/>
      <c r="O76" s="400"/>
      <c r="P76" s="400"/>
      <c r="Q76" s="400"/>
      <c r="R76" s="400"/>
      <c r="S76" s="400"/>
      <c r="T76" s="400"/>
      <c r="U76" s="400"/>
      <c r="V76" s="400"/>
      <c r="W76" s="400"/>
      <c r="X76" s="399"/>
    </row>
    <row r="77" spans="1:24" ht="18" customHeight="1">
      <c r="A77" s="389">
        <v>1</v>
      </c>
      <c r="B77" s="390" t="s">
        <v>883</v>
      </c>
      <c r="C77" s="393">
        <v>99.05</v>
      </c>
      <c r="D77" s="392">
        <v>98.27</v>
      </c>
      <c r="E77" s="393">
        <v>100</v>
      </c>
      <c r="F77" s="393">
        <v>99.76</v>
      </c>
      <c r="G77" s="393">
        <v>100.74</v>
      </c>
      <c r="H77" s="393">
        <v>102.15</v>
      </c>
      <c r="I77" s="393">
        <v>102.46</v>
      </c>
      <c r="J77" s="393"/>
      <c r="K77" s="393"/>
      <c r="L77" s="393"/>
      <c r="M77" s="393"/>
      <c r="N77" s="393"/>
      <c r="O77" s="393"/>
      <c r="P77" s="393"/>
      <c r="Q77" s="393"/>
      <c r="R77" s="393"/>
      <c r="S77" s="393"/>
      <c r="T77" s="393"/>
      <c r="U77" s="393"/>
      <c r="V77" s="393"/>
      <c r="W77" s="393"/>
      <c r="X77" s="392"/>
    </row>
    <row r="78" spans="1:24" s="388" customFormat="1" ht="18" customHeight="1">
      <c r="A78" s="396" t="s">
        <v>476</v>
      </c>
      <c r="B78" s="397" t="s">
        <v>541</v>
      </c>
      <c r="C78" s="400"/>
      <c r="D78" s="399"/>
      <c r="E78" s="400"/>
      <c r="F78" s="400"/>
      <c r="G78" s="400"/>
      <c r="H78" s="400"/>
      <c r="I78" s="400"/>
      <c r="J78" s="400"/>
      <c r="K78" s="400"/>
      <c r="L78" s="400"/>
      <c r="M78" s="400"/>
      <c r="N78" s="400"/>
      <c r="O78" s="400"/>
      <c r="P78" s="400"/>
      <c r="Q78" s="400"/>
      <c r="R78" s="400"/>
      <c r="S78" s="400"/>
      <c r="T78" s="400"/>
      <c r="U78" s="400"/>
      <c r="V78" s="400"/>
      <c r="W78" s="400"/>
      <c r="X78" s="399"/>
    </row>
    <row r="79" spans="1:24" ht="18" customHeight="1">
      <c r="A79" s="389">
        <v>1</v>
      </c>
      <c r="B79" s="390" t="s">
        <v>885</v>
      </c>
      <c r="C79" s="393">
        <v>103.82</v>
      </c>
      <c r="D79" s="392">
        <v>99.77</v>
      </c>
      <c r="E79" s="393">
        <v>100</v>
      </c>
      <c r="F79" s="393">
        <v>99.06</v>
      </c>
      <c r="G79" s="393">
        <v>97.21</v>
      </c>
      <c r="H79" s="393">
        <v>100.44</v>
      </c>
      <c r="I79" s="393">
        <v>100.62</v>
      </c>
      <c r="J79" s="393"/>
      <c r="K79" s="393"/>
      <c r="L79" s="393"/>
      <c r="M79" s="393"/>
      <c r="N79" s="393"/>
      <c r="O79" s="393"/>
      <c r="P79" s="393"/>
      <c r="Q79" s="393"/>
      <c r="R79" s="393"/>
      <c r="S79" s="393"/>
      <c r="T79" s="393"/>
      <c r="U79" s="393"/>
      <c r="V79" s="393"/>
      <c r="W79" s="393"/>
      <c r="X79" s="392"/>
    </row>
    <row r="80" spans="1:24" ht="18" customHeight="1">
      <c r="A80" s="401">
        <v>2</v>
      </c>
      <c r="B80" s="402" t="s">
        <v>884</v>
      </c>
      <c r="C80" s="405">
        <v>97.81</v>
      </c>
      <c r="D80" s="404">
        <v>93.8</v>
      </c>
      <c r="E80" s="405">
        <v>100</v>
      </c>
      <c r="F80" s="405">
        <v>98.54</v>
      </c>
      <c r="G80" s="405">
        <v>100.54</v>
      </c>
      <c r="H80" s="405">
        <v>103.9</v>
      </c>
      <c r="I80" s="405">
        <v>103.89</v>
      </c>
      <c r="J80" s="405"/>
      <c r="K80" s="405"/>
      <c r="L80" s="405"/>
      <c r="M80" s="405"/>
      <c r="N80" s="405"/>
      <c r="O80" s="405"/>
      <c r="P80" s="405"/>
      <c r="Q80" s="405"/>
      <c r="R80" s="405"/>
      <c r="S80" s="405"/>
      <c r="T80" s="405"/>
      <c r="U80" s="405"/>
      <c r="V80" s="405"/>
      <c r="W80" s="405"/>
      <c r="X80" s="404"/>
    </row>
    <row r="81" spans="1:24" ht="11.25" customHeight="1"/>
    <row r="82" spans="1:24" ht="31.5" customHeight="1">
      <c r="A82" s="1266" t="s">
        <v>3813</v>
      </c>
      <c r="B82" s="1266"/>
      <c r="C82" s="1266"/>
      <c r="D82" s="1266"/>
      <c r="E82" s="1266"/>
      <c r="F82" s="1266"/>
      <c r="G82" s="1266"/>
      <c r="H82" s="1266"/>
      <c r="I82" s="1266"/>
      <c r="J82" s="1266"/>
      <c r="K82" s="1266"/>
      <c r="L82" s="1266"/>
      <c r="M82" s="1266"/>
      <c r="N82" s="1266"/>
      <c r="O82" s="1266"/>
      <c r="P82" s="1266"/>
      <c r="Q82" s="1266"/>
      <c r="R82" s="1266"/>
      <c r="S82" s="1266"/>
      <c r="T82" s="1266"/>
      <c r="U82" s="1266"/>
      <c r="V82" s="1266"/>
      <c r="W82" s="1266"/>
      <c r="X82" s="1266"/>
    </row>
    <row r="83" spans="1:24" ht="13.5" customHeight="1">
      <c r="X83" s="378" t="s">
        <v>565</v>
      </c>
    </row>
    <row r="84" spans="1:24" s="382" customFormat="1" ht="25" customHeight="1">
      <c r="A84" s="379" t="s">
        <v>0</v>
      </c>
      <c r="B84" s="379" t="s">
        <v>564</v>
      </c>
      <c r="C84" s="380" t="s">
        <v>900</v>
      </c>
      <c r="D84" s="381"/>
      <c r="E84" s="380" t="s">
        <v>922</v>
      </c>
      <c r="F84" s="380" t="s">
        <v>923</v>
      </c>
      <c r="G84" s="380" t="s">
        <v>924</v>
      </c>
      <c r="H84" s="380" t="s">
        <v>925</v>
      </c>
      <c r="I84" s="380" t="s">
        <v>908</v>
      </c>
      <c r="J84" s="380" t="s">
        <v>926</v>
      </c>
      <c r="K84" s="380" t="s">
        <v>927</v>
      </c>
      <c r="L84" s="380" t="s">
        <v>928</v>
      </c>
      <c r="M84" s="380" t="s">
        <v>929</v>
      </c>
      <c r="N84" s="380" t="s">
        <v>930</v>
      </c>
      <c r="O84" s="380" t="s">
        <v>3816</v>
      </c>
      <c r="P84" s="380" t="s">
        <v>3817</v>
      </c>
      <c r="Q84" s="380" t="s">
        <v>3818</v>
      </c>
      <c r="R84" s="380" t="s">
        <v>3819</v>
      </c>
      <c r="S84" s="380" t="s">
        <v>3820</v>
      </c>
      <c r="T84" s="380" t="s">
        <v>3821</v>
      </c>
      <c r="U84" s="380" t="s">
        <v>3822</v>
      </c>
      <c r="V84" s="380" t="s">
        <v>3823</v>
      </c>
      <c r="W84" s="380"/>
      <c r="X84" s="381"/>
    </row>
    <row r="85" spans="1:24" s="388" customFormat="1" ht="18" customHeight="1">
      <c r="A85" s="383" t="s">
        <v>1</v>
      </c>
      <c r="B85" s="384" t="s">
        <v>563</v>
      </c>
      <c r="C85" s="385">
        <f>ROUND(AVERAGE(C86:C105),2)</f>
        <v>100.29</v>
      </c>
      <c r="D85" s="386"/>
      <c r="E85" s="385">
        <v>102.34</v>
      </c>
      <c r="F85" s="387">
        <f>ROUND(AVERAGE(F86:F105),2)</f>
        <v>101.87</v>
      </c>
      <c r="G85" s="387">
        <f>ROUND(AVERAGE(G86:G105),2)</f>
        <v>102.25</v>
      </c>
      <c r="H85" s="387">
        <f>ROUND(AVERAGE(H86:H105),2)</f>
        <v>102.83</v>
      </c>
      <c r="I85" s="387">
        <f>ROUND(AVERAGE(I86:I105),2)</f>
        <v>103.33</v>
      </c>
      <c r="J85" s="387">
        <f>ROUND(AVERAGE(J86:J105),2)</f>
        <v>103.8</v>
      </c>
      <c r="K85" s="387"/>
      <c r="L85" s="387"/>
      <c r="M85" s="387"/>
      <c r="N85" s="387"/>
      <c r="O85" s="387"/>
      <c r="P85" s="387"/>
      <c r="Q85" s="387"/>
      <c r="R85" s="387"/>
      <c r="S85" s="387"/>
      <c r="T85" s="387"/>
      <c r="U85" s="387"/>
      <c r="V85" s="387"/>
      <c r="W85" s="387"/>
      <c r="X85" s="386"/>
    </row>
    <row r="86" spans="1:24" ht="18" customHeight="1">
      <c r="A86" s="389">
        <v>1</v>
      </c>
      <c r="B86" s="390" t="s">
        <v>562</v>
      </c>
      <c r="C86" s="391"/>
      <c r="D86" s="392"/>
      <c r="E86" s="393"/>
      <c r="F86" s="393"/>
      <c r="G86" s="393"/>
      <c r="H86" s="393"/>
      <c r="I86" s="393"/>
      <c r="J86" s="393"/>
      <c r="K86" s="393"/>
      <c r="L86" s="393"/>
      <c r="M86" s="393"/>
      <c r="N86" s="393"/>
      <c r="O86" s="393"/>
      <c r="P86" s="393"/>
      <c r="Q86" s="393"/>
      <c r="R86" s="393"/>
      <c r="S86" s="393"/>
      <c r="T86" s="393"/>
      <c r="U86" s="393"/>
      <c r="V86" s="393"/>
      <c r="W86" s="393"/>
      <c r="X86" s="392"/>
    </row>
    <row r="87" spans="1:24" ht="18" customHeight="1">
      <c r="A87" s="394"/>
      <c r="B87" s="390" t="s">
        <v>560</v>
      </c>
      <c r="C87" s="393">
        <v>98.39</v>
      </c>
      <c r="D87" s="392"/>
      <c r="E87" s="393">
        <v>99.98</v>
      </c>
      <c r="F87" s="393">
        <v>99.76</v>
      </c>
      <c r="G87" s="393">
        <v>99.92</v>
      </c>
      <c r="H87" s="393">
        <v>100.38</v>
      </c>
      <c r="I87" s="393">
        <v>101.15</v>
      </c>
      <c r="J87" s="393">
        <v>101.49</v>
      </c>
      <c r="K87" s="393"/>
      <c r="L87" s="393"/>
      <c r="M87" s="393"/>
      <c r="N87" s="393"/>
      <c r="O87" s="393"/>
      <c r="P87" s="393"/>
      <c r="Q87" s="393"/>
      <c r="R87" s="393"/>
      <c r="S87" s="393"/>
      <c r="T87" s="393"/>
      <c r="U87" s="393"/>
      <c r="V87" s="393"/>
      <c r="W87" s="393"/>
      <c r="X87" s="392"/>
    </row>
    <row r="88" spans="1:24" ht="18" customHeight="1">
      <c r="A88" s="389">
        <v>2</v>
      </c>
      <c r="B88" s="390" t="s">
        <v>559</v>
      </c>
      <c r="C88" s="391"/>
      <c r="D88" s="392"/>
      <c r="E88" s="393"/>
      <c r="F88" s="393"/>
      <c r="G88" s="393"/>
      <c r="H88" s="393"/>
      <c r="I88" s="393"/>
      <c r="J88" s="393"/>
      <c r="K88" s="393"/>
      <c r="L88" s="393"/>
      <c r="M88" s="393"/>
      <c r="N88" s="393"/>
      <c r="O88" s="393"/>
      <c r="P88" s="393"/>
      <c r="Q88" s="393"/>
      <c r="R88" s="393"/>
      <c r="S88" s="393"/>
      <c r="T88" s="393"/>
      <c r="U88" s="393"/>
      <c r="V88" s="393"/>
      <c r="W88" s="393"/>
      <c r="X88" s="392"/>
    </row>
    <row r="89" spans="1:24" ht="18" customHeight="1">
      <c r="A89" s="394"/>
      <c r="B89" s="390" t="s">
        <v>558</v>
      </c>
      <c r="C89" s="391">
        <v>99.81</v>
      </c>
      <c r="D89" s="392"/>
      <c r="E89" s="393">
        <v>101.36</v>
      </c>
      <c r="F89" s="393">
        <v>100.96</v>
      </c>
      <c r="G89" s="393">
        <v>101.46</v>
      </c>
      <c r="H89" s="393">
        <v>102.06</v>
      </c>
      <c r="I89" s="393">
        <v>102.82</v>
      </c>
      <c r="J89" s="393">
        <v>103.37</v>
      </c>
      <c r="K89" s="393"/>
      <c r="L89" s="393"/>
      <c r="M89" s="393"/>
      <c r="N89" s="393"/>
      <c r="O89" s="393"/>
      <c r="P89" s="393"/>
      <c r="Q89" s="393"/>
      <c r="R89" s="393"/>
      <c r="S89" s="393"/>
      <c r="T89" s="393"/>
      <c r="U89" s="393"/>
      <c r="V89" s="393"/>
      <c r="W89" s="393"/>
      <c r="X89" s="392"/>
    </row>
    <row r="90" spans="1:24" ht="18" customHeight="1">
      <c r="A90" s="394"/>
      <c r="B90" s="390" t="s">
        <v>557</v>
      </c>
      <c r="C90" s="391">
        <v>101.24</v>
      </c>
      <c r="D90" s="392"/>
      <c r="E90" s="393">
        <v>103.66</v>
      </c>
      <c r="F90" s="393">
        <v>102.9</v>
      </c>
      <c r="G90" s="393">
        <v>103.12</v>
      </c>
      <c r="H90" s="393">
        <v>103.73</v>
      </c>
      <c r="I90" s="393">
        <v>103.96</v>
      </c>
      <c r="J90" s="393">
        <v>104.47</v>
      </c>
      <c r="K90" s="393"/>
      <c r="L90" s="393"/>
      <c r="M90" s="393"/>
      <c r="N90" s="393"/>
      <c r="O90" s="393"/>
      <c r="P90" s="393"/>
      <c r="Q90" s="393"/>
      <c r="R90" s="393"/>
      <c r="S90" s="393"/>
      <c r="T90" s="393"/>
      <c r="U90" s="393"/>
      <c r="V90" s="393"/>
      <c r="W90" s="393"/>
      <c r="X90" s="392"/>
    </row>
    <row r="91" spans="1:24" ht="18" customHeight="1">
      <c r="A91" s="394"/>
      <c r="B91" s="390" t="s">
        <v>556</v>
      </c>
      <c r="C91" s="391">
        <v>101.83</v>
      </c>
      <c r="D91" s="392"/>
      <c r="E91" s="393">
        <v>104.55</v>
      </c>
      <c r="F91" s="393">
        <v>103.56</v>
      </c>
      <c r="G91" s="393">
        <v>103.79</v>
      </c>
      <c r="H91" s="393">
        <v>104.49</v>
      </c>
      <c r="I91" s="393">
        <v>104.41</v>
      </c>
      <c r="J91" s="393">
        <v>104.97</v>
      </c>
      <c r="K91" s="393"/>
      <c r="L91" s="393"/>
      <c r="M91" s="393"/>
      <c r="N91" s="393"/>
      <c r="O91" s="393"/>
      <c r="P91" s="393"/>
      <c r="Q91" s="393"/>
      <c r="R91" s="393"/>
      <c r="S91" s="393"/>
      <c r="T91" s="393"/>
      <c r="U91" s="393"/>
      <c r="V91" s="393"/>
      <c r="W91" s="393"/>
      <c r="X91" s="392"/>
    </row>
    <row r="92" spans="1:24">
      <c r="A92" s="394"/>
      <c r="B92" s="395" t="s">
        <v>850</v>
      </c>
      <c r="C92" s="391">
        <v>100.73</v>
      </c>
      <c r="D92" s="392"/>
      <c r="E92" s="393">
        <v>102.43</v>
      </c>
      <c r="F92" s="393">
        <v>102.12</v>
      </c>
      <c r="G92" s="393">
        <v>102.34</v>
      </c>
      <c r="H92" s="393">
        <v>102.91</v>
      </c>
      <c r="I92" s="393">
        <v>103.25</v>
      </c>
      <c r="J92" s="393">
        <v>103.68</v>
      </c>
      <c r="K92" s="393"/>
      <c r="L92" s="393"/>
      <c r="M92" s="393"/>
      <c r="N92" s="393"/>
      <c r="O92" s="393"/>
      <c r="P92" s="393"/>
      <c r="Q92" s="393"/>
      <c r="R92" s="393"/>
      <c r="S92" s="393"/>
      <c r="T92" s="393"/>
      <c r="U92" s="393"/>
      <c r="V92" s="393"/>
      <c r="W92" s="393"/>
      <c r="X92" s="392"/>
    </row>
    <row r="93" spans="1:24" ht="18" customHeight="1">
      <c r="A93" s="394"/>
      <c r="B93" s="395" t="s">
        <v>555</v>
      </c>
      <c r="C93" s="391">
        <v>99.18</v>
      </c>
      <c r="D93" s="392"/>
      <c r="E93" s="393">
        <v>100.72</v>
      </c>
      <c r="F93" s="393">
        <v>100.49</v>
      </c>
      <c r="G93" s="393">
        <v>100.71</v>
      </c>
      <c r="H93" s="393">
        <v>101.16</v>
      </c>
      <c r="I93" s="393">
        <v>101.97</v>
      </c>
      <c r="J93" s="393">
        <v>102.32</v>
      </c>
      <c r="K93" s="393"/>
      <c r="L93" s="393"/>
      <c r="M93" s="393"/>
      <c r="N93" s="393"/>
      <c r="O93" s="393"/>
      <c r="P93" s="393"/>
      <c r="Q93" s="393"/>
      <c r="R93" s="393"/>
      <c r="S93" s="393"/>
      <c r="T93" s="393"/>
      <c r="U93" s="393"/>
      <c r="V93" s="393"/>
      <c r="W93" s="393"/>
      <c r="X93" s="392"/>
    </row>
    <row r="94" spans="1:24" ht="18" customHeight="1">
      <c r="A94" s="389">
        <v>3</v>
      </c>
      <c r="B94" s="390" t="s">
        <v>548</v>
      </c>
      <c r="C94" s="391"/>
      <c r="D94" s="392"/>
      <c r="E94" s="393"/>
      <c r="F94" s="393"/>
      <c r="G94" s="393"/>
      <c r="H94" s="393"/>
      <c r="I94" s="393"/>
      <c r="J94" s="393"/>
      <c r="K94" s="393"/>
      <c r="L94" s="393"/>
      <c r="M94" s="393"/>
      <c r="N94" s="393"/>
      <c r="O94" s="393"/>
      <c r="P94" s="393"/>
      <c r="Q94" s="393"/>
      <c r="R94" s="393"/>
      <c r="S94" s="393"/>
      <c r="T94" s="393"/>
      <c r="U94" s="393"/>
      <c r="V94" s="393"/>
      <c r="W94" s="393"/>
      <c r="X94" s="392"/>
    </row>
    <row r="95" spans="1:24" ht="18" customHeight="1">
      <c r="A95" s="394"/>
      <c r="B95" s="395" t="s">
        <v>864</v>
      </c>
      <c r="C95" s="391">
        <v>99.37</v>
      </c>
      <c r="D95" s="392"/>
      <c r="E95" s="393">
        <v>100.82</v>
      </c>
      <c r="F95" s="393">
        <v>100.61</v>
      </c>
      <c r="G95" s="393">
        <v>102.06</v>
      </c>
      <c r="H95" s="393">
        <v>102.54</v>
      </c>
      <c r="I95" s="393">
        <v>103.4</v>
      </c>
      <c r="J95" s="393">
        <v>103.76</v>
      </c>
      <c r="K95" s="393"/>
      <c r="L95" s="393"/>
      <c r="M95" s="393"/>
      <c r="N95" s="393"/>
      <c r="O95" s="393"/>
      <c r="P95" s="393"/>
      <c r="Q95" s="393"/>
      <c r="R95" s="393"/>
      <c r="S95" s="393"/>
      <c r="T95" s="393"/>
      <c r="U95" s="393"/>
      <c r="V95" s="393"/>
      <c r="W95" s="393"/>
      <c r="X95" s="392"/>
    </row>
    <row r="96" spans="1:24" ht="18" customHeight="1">
      <c r="A96" s="394"/>
      <c r="B96" s="390" t="s">
        <v>547</v>
      </c>
      <c r="C96" s="391">
        <v>101.45</v>
      </c>
      <c r="D96" s="392"/>
      <c r="E96" s="393">
        <v>103.61</v>
      </c>
      <c r="F96" s="393">
        <v>102.97</v>
      </c>
      <c r="G96" s="393">
        <v>103.32</v>
      </c>
      <c r="H96" s="393">
        <v>103.89</v>
      </c>
      <c r="I96" s="393">
        <v>104.25</v>
      </c>
      <c r="J96" s="393">
        <v>104.74</v>
      </c>
      <c r="K96" s="393"/>
      <c r="L96" s="393"/>
      <c r="M96" s="393"/>
      <c r="N96" s="393"/>
      <c r="O96" s="393"/>
      <c r="P96" s="393"/>
      <c r="Q96" s="393"/>
      <c r="R96" s="393"/>
      <c r="S96" s="393"/>
      <c r="T96" s="393"/>
      <c r="U96" s="393"/>
      <c r="V96" s="393"/>
      <c r="W96" s="393"/>
      <c r="X96" s="392"/>
    </row>
    <row r="97" spans="1:24" ht="18" customHeight="1">
      <c r="A97" s="389">
        <v>4</v>
      </c>
      <c r="B97" s="390" t="s">
        <v>168</v>
      </c>
      <c r="C97" s="391"/>
      <c r="D97" s="392"/>
      <c r="E97" s="393"/>
      <c r="F97" s="393"/>
      <c r="G97" s="393"/>
      <c r="H97" s="393"/>
      <c r="I97" s="393"/>
      <c r="J97" s="393"/>
      <c r="K97" s="393"/>
      <c r="L97" s="393"/>
      <c r="M97" s="393"/>
      <c r="N97" s="393"/>
      <c r="O97" s="393"/>
      <c r="P97" s="393"/>
      <c r="Q97" s="393"/>
      <c r="R97" s="393"/>
      <c r="S97" s="393"/>
      <c r="T97" s="393"/>
      <c r="U97" s="393"/>
      <c r="V97" s="393"/>
      <c r="W97" s="393"/>
      <c r="X97" s="392"/>
    </row>
    <row r="98" spans="1:24" ht="18" customHeight="1">
      <c r="A98" s="394"/>
      <c r="B98" s="390" t="s">
        <v>552</v>
      </c>
      <c r="C98" s="391">
        <v>100.51</v>
      </c>
      <c r="D98" s="392"/>
      <c r="E98" s="393">
        <v>102.99</v>
      </c>
      <c r="F98" s="393">
        <v>102.85</v>
      </c>
      <c r="G98" s="393">
        <v>103.24</v>
      </c>
      <c r="H98" s="393">
        <v>104.08</v>
      </c>
      <c r="I98" s="393">
        <v>104.68</v>
      </c>
      <c r="J98" s="393">
        <v>105.26</v>
      </c>
      <c r="K98" s="393"/>
      <c r="L98" s="393"/>
      <c r="M98" s="393"/>
      <c r="N98" s="393"/>
      <c r="O98" s="393"/>
      <c r="P98" s="393"/>
      <c r="Q98" s="393"/>
      <c r="R98" s="393"/>
      <c r="S98" s="393"/>
      <c r="T98" s="393"/>
      <c r="U98" s="393"/>
      <c r="V98" s="393"/>
      <c r="W98" s="393"/>
      <c r="X98" s="392"/>
    </row>
    <row r="99" spans="1:24" ht="18" customHeight="1">
      <c r="A99" s="389">
        <v>5</v>
      </c>
      <c r="B99" s="390" t="s">
        <v>554</v>
      </c>
      <c r="C99" s="391"/>
      <c r="D99" s="392"/>
      <c r="E99" s="393"/>
      <c r="F99" s="393"/>
      <c r="G99" s="393"/>
      <c r="H99" s="393"/>
      <c r="I99" s="393"/>
      <c r="J99" s="393"/>
      <c r="K99" s="393"/>
      <c r="L99" s="393"/>
      <c r="M99" s="393"/>
      <c r="N99" s="393"/>
      <c r="O99" s="393"/>
      <c r="P99" s="393"/>
      <c r="Q99" s="393"/>
      <c r="R99" s="393"/>
      <c r="S99" s="393"/>
      <c r="T99" s="393"/>
      <c r="U99" s="393"/>
      <c r="V99" s="393"/>
      <c r="W99" s="393"/>
      <c r="X99" s="392"/>
    </row>
    <row r="100" spans="1:24" ht="18" customHeight="1">
      <c r="A100" s="394"/>
      <c r="B100" s="395" t="s">
        <v>553</v>
      </c>
      <c r="C100" s="391">
        <v>99.52</v>
      </c>
      <c r="D100" s="392"/>
      <c r="E100" s="393">
        <v>101.99</v>
      </c>
      <c r="F100" s="393">
        <v>101.47</v>
      </c>
      <c r="G100" s="393">
        <v>101.37</v>
      </c>
      <c r="H100" s="393">
        <v>102.02</v>
      </c>
      <c r="I100" s="393">
        <v>102.7</v>
      </c>
      <c r="J100" s="393">
        <v>103.19</v>
      </c>
      <c r="K100" s="393"/>
      <c r="L100" s="393"/>
      <c r="M100" s="393"/>
      <c r="N100" s="393"/>
      <c r="O100" s="393"/>
      <c r="P100" s="393"/>
      <c r="Q100" s="393"/>
      <c r="R100" s="393"/>
      <c r="S100" s="393"/>
      <c r="T100" s="393"/>
      <c r="U100" s="393"/>
      <c r="V100" s="393"/>
      <c r="W100" s="393"/>
      <c r="X100" s="392"/>
    </row>
    <row r="101" spans="1:24" ht="18" customHeight="1">
      <c r="A101" s="389">
        <v>6</v>
      </c>
      <c r="B101" s="390" t="s">
        <v>546</v>
      </c>
      <c r="C101" s="391"/>
      <c r="D101" s="392"/>
      <c r="E101" s="393"/>
      <c r="F101" s="393"/>
      <c r="G101" s="393"/>
      <c r="H101" s="393"/>
      <c r="I101" s="393"/>
      <c r="J101" s="393"/>
      <c r="K101" s="393"/>
      <c r="L101" s="393"/>
      <c r="M101" s="393"/>
      <c r="N101" s="393"/>
      <c r="O101" s="393"/>
      <c r="P101" s="393"/>
      <c r="Q101" s="393"/>
      <c r="R101" s="393"/>
      <c r="S101" s="393"/>
      <c r="T101" s="393"/>
      <c r="U101" s="393"/>
      <c r="V101" s="393"/>
      <c r="W101" s="393"/>
      <c r="X101" s="392"/>
    </row>
    <row r="102" spans="1:24" ht="18" customHeight="1">
      <c r="A102" s="394"/>
      <c r="B102" s="395" t="s">
        <v>545</v>
      </c>
      <c r="C102" s="391">
        <v>99.3</v>
      </c>
      <c r="D102" s="392"/>
      <c r="E102" s="393">
        <v>100.75</v>
      </c>
      <c r="F102" s="393">
        <v>100.8</v>
      </c>
      <c r="G102" s="393">
        <v>101.07</v>
      </c>
      <c r="H102" s="393">
        <v>101.53</v>
      </c>
      <c r="I102" s="393">
        <v>102.44</v>
      </c>
      <c r="J102" s="393">
        <v>102.78</v>
      </c>
      <c r="K102" s="393"/>
      <c r="L102" s="393"/>
      <c r="M102" s="393"/>
      <c r="N102" s="393"/>
      <c r="O102" s="393"/>
      <c r="P102" s="393"/>
      <c r="Q102" s="393"/>
      <c r="R102" s="393"/>
      <c r="S102" s="393"/>
      <c r="T102" s="393"/>
      <c r="U102" s="393"/>
      <c r="V102" s="393"/>
      <c r="W102" s="393"/>
      <c r="X102" s="392"/>
    </row>
    <row r="103" spans="1:24" ht="18" customHeight="1">
      <c r="A103" s="389">
        <v>7</v>
      </c>
      <c r="B103" s="390" t="s">
        <v>551</v>
      </c>
      <c r="C103" s="391"/>
      <c r="D103" s="392"/>
      <c r="E103" s="393"/>
      <c r="F103" s="393"/>
      <c r="G103" s="393"/>
      <c r="H103" s="393"/>
      <c r="I103" s="393"/>
      <c r="J103" s="393"/>
      <c r="K103" s="393"/>
      <c r="L103" s="393"/>
      <c r="M103" s="393"/>
      <c r="N103" s="393"/>
      <c r="O103" s="393"/>
      <c r="P103" s="393"/>
      <c r="Q103" s="393"/>
      <c r="R103" s="393"/>
      <c r="S103" s="393"/>
      <c r="T103" s="393"/>
      <c r="U103" s="393"/>
      <c r="V103" s="393"/>
      <c r="W103" s="393"/>
      <c r="X103" s="392"/>
    </row>
    <row r="104" spans="1:24" ht="18" customHeight="1">
      <c r="A104" s="394"/>
      <c r="B104" s="390" t="s">
        <v>865</v>
      </c>
      <c r="C104" s="391">
        <v>100.37</v>
      </c>
      <c r="D104" s="392"/>
      <c r="E104" s="393">
        <v>101.98</v>
      </c>
      <c r="F104" s="393">
        <v>101.53</v>
      </c>
      <c r="G104" s="393">
        <v>101.86</v>
      </c>
      <c r="H104" s="393">
        <v>102.35</v>
      </c>
      <c r="I104" s="393">
        <v>102.66</v>
      </c>
      <c r="J104" s="393">
        <v>103.05</v>
      </c>
      <c r="K104" s="393"/>
      <c r="L104" s="393"/>
      <c r="M104" s="393"/>
      <c r="N104" s="393"/>
      <c r="O104" s="393"/>
      <c r="P104" s="393"/>
      <c r="Q104" s="393"/>
      <c r="R104" s="393"/>
      <c r="S104" s="393"/>
      <c r="T104" s="393"/>
      <c r="U104" s="393"/>
      <c r="V104" s="393"/>
      <c r="W104" s="393"/>
      <c r="X104" s="392"/>
    </row>
    <row r="105" spans="1:24" ht="18" customHeight="1">
      <c r="A105" s="394"/>
      <c r="B105" s="390" t="s">
        <v>549</v>
      </c>
      <c r="C105" s="391">
        <v>102.04</v>
      </c>
      <c r="D105" s="392"/>
      <c r="E105" s="393">
        <v>105.56</v>
      </c>
      <c r="F105" s="393">
        <v>104.23</v>
      </c>
      <c r="G105" s="393">
        <v>104.94</v>
      </c>
      <c r="H105" s="393">
        <v>105.68</v>
      </c>
      <c r="I105" s="393">
        <v>105.65</v>
      </c>
      <c r="J105" s="393">
        <v>106.29</v>
      </c>
      <c r="K105" s="393"/>
      <c r="L105" s="393"/>
      <c r="M105" s="393"/>
      <c r="N105" s="393"/>
      <c r="O105" s="393"/>
      <c r="P105" s="393"/>
      <c r="Q105" s="393"/>
      <c r="R105" s="393"/>
      <c r="S105" s="393"/>
      <c r="T105" s="393"/>
      <c r="U105" s="393"/>
      <c r="V105" s="393"/>
      <c r="W105" s="393"/>
      <c r="X105" s="392"/>
    </row>
    <row r="106" spans="1:24" s="388" customFormat="1" ht="18" customHeight="1">
      <c r="A106" s="396" t="s">
        <v>2</v>
      </c>
      <c r="B106" s="397" t="s">
        <v>187</v>
      </c>
      <c r="C106" s="398">
        <f>ROUND(AVERAGE(C107:C109),2)</f>
        <v>99.78</v>
      </c>
      <c r="D106" s="399"/>
      <c r="E106" s="398">
        <v>100.89</v>
      </c>
      <c r="F106" s="400">
        <f>ROUND(AVERAGE(F107:F109),2)</f>
        <v>100.79</v>
      </c>
      <c r="G106" s="400">
        <f>ROUND(AVERAGE(G107:G109),2)</f>
        <v>104.99</v>
      </c>
      <c r="H106" s="400">
        <f>ROUND(AVERAGE(H107:H109),2)</f>
        <v>105.36</v>
      </c>
      <c r="I106" s="400">
        <f>ROUND(AVERAGE(I107:I109),2)</f>
        <v>105.79</v>
      </c>
      <c r="J106" s="400">
        <f>ROUND(AVERAGE(J107:J109),2)</f>
        <v>106.14</v>
      </c>
      <c r="K106" s="400"/>
      <c r="L106" s="400"/>
      <c r="M106" s="400"/>
      <c r="N106" s="400"/>
      <c r="O106" s="400"/>
      <c r="P106" s="400"/>
      <c r="Q106" s="400"/>
      <c r="R106" s="400"/>
      <c r="S106" s="400"/>
      <c r="T106" s="400"/>
      <c r="U106" s="400"/>
      <c r="V106" s="400"/>
      <c r="W106" s="400"/>
      <c r="X106" s="399"/>
    </row>
    <row r="107" spans="1:24" ht="18" customHeight="1">
      <c r="A107" s="389">
        <v>1</v>
      </c>
      <c r="B107" s="390" t="s">
        <v>542</v>
      </c>
      <c r="C107" s="391">
        <v>100.85</v>
      </c>
      <c r="D107" s="392"/>
      <c r="E107" s="393">
        <v>103.42</v>
      </c>
      <c r="F107" s="393">
        <v>103.43</v>
      </c>
      <c r="G107" s="393">
        <v>103.82</v>
      </c>
      <c r="H107" s="393">
        <v>104.5</v>
      </c>
      <c r="I107" s="393">
        <v>104.35</v>
      </c>
      <c r="J107" s="393">
        <v>104.97</v>
      </c>
      <c r="K107" s="393"/>
      <c r="L107" s="393"/>
      <c r="M107" s="393"/>
      <c r="N107" s="393"/>
      <c r="O107" s="393"/>
      <c r="P107" s="393"/>
      <c r="Q107" s="393"/>
      <c r="R107" s="393"/>
      <c r="S107" s="393"/>
      <c r="T107" s="393"/>
      <c r="U107" s="393"/>
      <c r="V107" s="393"/>
      <c r="W107" s="393"/>
      <c r="X107" s="392"/>
    </row>
    <row r="108" spans="1:24" ht="18" customHeight="1">
      <c r="A108" s="394">
        <v>2</v>
      </c>
      <c r="B108" s="390" t="s">
        <v>544</v>
      </c>
      <c r="C108" s="391">
        <v>97.34</v>
      </c>
      <c r="D108" s="392"/>
      <c r="E108" s="393">
        <v>97.94</v>
      </c>
      <c r="F108" s="393">
        <v>97.71</v>
      </c>
      <c r="G108" s="393">
        <v>106.65</v>
      </c>
      <c r="H108" s="393">
        <v>106.86</v>
      </c>
      <c r="I108" s="393">
        <v>107.06</v>
      </c>
      <c r="J108" s="393">
        <v>107.23</v>
      </c>
      <c r="K108" s="393"/>
      <c r="L108" s="393"/>
      <c r="M108" s="393"/>
      <c r="N108" s="393"/>
      <c r="O108" s="393"/>
      <c r="P108" s="393"/>
      <c r="Q108" s="393"/>
      <c r="R108" s="393"/>
      <c r="S108" s="393"/>
      <c r="T108" s="393"/>
      <c r="U108" s="393"/>
      <c r="V108" s="393"/>
      <c r="W108" s="393"/>
      <c r="X108" s="392"/>
    </row>
    <row r="109" spans="1:24" ht="18" customHeight="1">
      <c r="A109" s="394">
        <v>3</v>
      </c>
      <c r="B109" s="390" t="s">
        <v>543</v>
      </c>
      <c r="C109" s="391">
        <v>101.16</v>
      </c>
      <c r="D109" s="392"/>
      <c r="E109" s="393">
        <v>101.31</v>
      </c>
      <c r="F109" s="393">
        <v>101.24</v>
      </c>
      <c r="G109" s="393">
        <v>104.49</v>
      </c>
      <c r="H109" s="393">
        <v>104.73</v>
      </c>
      <c r="I109" s="393">
        <v>105.95</v>
      </c>
      <c r="J109" s="393">
        <v>106.21</v>
      </c>
      <c r="K109" s="393"/>
      <c r="L109" s="393"/>
      <c r="M109" s="393"/>
      <c r="N109" s="393"/>
      <c r="O109" s="393"/>
      <c r="P109" s="393"/>
      <c r="Q109" s="393"/>
      <c r="R109" s="393"/>
      <c r="S109" s="393"/>
      <c r="T109" s="393"/>
      <c r="U109" s="393"/>
      <c r="V109" s="393"/>
      <c r="W109" s="393"/>
      <c r="X109" s="392"/>
    </row>
    <row r="110" spans="1:24" s="388" customFormat="1" ht="18" customHeight="1">
      <c r="A110" s="396" t="s">
        <v>25</v>
      </c>
      <c r="B110" s="397" t="s">
        <v>287</v>
      </c>
      <c r="C110" s="398">
        <f>ROUND(AVERAGE(C111:C113),2)</f>
        <v>105.48</v>
      </c>
      <c r="D110" s="399"/>
      <c r="E110" s="398">
        <v>109.86</v>
      </c>
      <c r="F110" s="400">
        <f>ROUND(AVERAGE(F111:F113),2)</f>
        <v>108.08</v>
      </c>
      <c r="G110" s="400">
        <f>ROUND(AVERAGE(G111:G113),2)</f>
        <v>109.94</v>
      </c>
      <c r="H110" s="400">
        <f>ROUND(AVERAGE(H111:H113),2)</f>
        <v>110.82</v>
      </c>
      <c r="I110" s="400">
        <f>ROUND(AVERAGE(I111:I113),2)</f>
        <v>109.98</v>
      </c>
      <c r="J110" s="400">
        <f>ROUND(AVERAGE(J111:J113),2)</f>
        <v>110.75</v>
      </c>
      <c r="K110" s="400"/>
      <c r="L110" s="400"/>
      <c r="M110" s="400"/>
      <c r="N110" s="400"/>
      <c r="O110" s="400"/>
      <c r="P110" s="400"/>
      <c r="Q110" s="400"/>
      <c r="R110" s="400"/>
      <c r="S110" s="400"/>
      <c r="T110" s="400"/>
      <c r="U110" s="400"/>
      <c r="V110" s="400"/>
      <c r="W110" s="400"/>
      <c r="X110" s="399"/>
    </row>
    <row r="111" spans="1:24" ht="18" customHeight="1">
      <c r="A111" s="389">
        <v>1</v>
      </c>
      <c r="B111" s="390" t="s">
        <v>527</v>
      </c>
      <c r="C111" s="391">
        <v>105.57</v>
      </c>
      <c r="D111" s="392"/>
      <c r="E111" s="393">
        <v>109.99</v>
      </c>
      <c r="F111" s="393">
        <v>107.78</v>
      </c>
      <c r="G111" s="393">
        <v>106.98</v>
      </c>
      <c r="H111" s="393">
        <v>107.75</v>
      </c>
      <c r="I111" s="393">
        <v>106.74</v>
      </c>
      <c r="J111" s="393">
        <v>107.47</v>
      </c>
      <c r="K111" s="393"/>
      <c r="L111" s="393"/>
      <c r="M111" s="393"/>
      <c r="N111" s="393"/>
      <c r="O111" s="393"/>
      <c r="P111" s="393"/>
      <c r="Q111" s="393"/>
      <c r="R111" s="393"/>
      <c r="S111" s="393"/>
      <c r="T111" s="393"/>
      <c r="U111" s="393"/>
      <c r="V111" s="393"/>
      <c r="W111" s="393"/>
      <c r="X111" s="392"/>
    </row>
    <row r="112" spans="1:24" ht="18" customHeight="1">
      <c r="A112" s="389">
        <v>2</v>
      </c>
      <c r="B112" s="390" t="s">
        <v>855</v>
      </c>
      <c r="C112" s="391">
        <v>112.68</v>
      </c>
      <c r="D112" s="392"/>
      <c r="E112" s="393">
        <v>120.09</v>
      </c>
      <c r="F112" s="393">
        <v>117.66</v>
      </c>
      <c r="G112" s="393">
        <v>116.6</v>
      </c>
      <c r="H112" s="393">
        <v>118.2</v>
      </c>
      <c r="I112" s="393">
        <v>116.83</v>
      </c>
      <c r="J112" s="393">
        <v>118.15</v>
      </c>
      <c r="K112" s="393"/>
      <c r="L112" s="393"/>
      <c r="M112" s="393"/>
      <c r="N112" s="393"/>
      <c r="O112" s="393"/>
      <c r="P112" s="393"/>
      <c r="Q112" s="393"/>
      <c r="R112" s="393"/>
      <c r="S112" s="393"/>
      <c r="T112" s="393"/>
      <c r="U112" s="393"/>
      <c r="V112" s="393"/>
      <c r="W112" s="393"/>
      <c r="X112" s="392"/>
    </row>
    <row r="113" spans="1:24" ht="18" customHeight="1">
      <c r="A113" s="389">
        <v>3</v>
      </c>
      <c r="B113" s="390" t="s">
        <v>526</v>
      </c>
      <c r="C113" s="391">
        <v>98.18</v>
      </c>
      <c r="D113" s="392"/>
      <c r="E113" s="393">
        <v>99.51</v>
      </c>
      <c r="F113" s="393">
        <v>98.79</v>
      </c>
      <c r="G113" s="393">
        <v>106.23</v>
      </c>
      <c r="H113" s="393">
        <v>106.52</v>
      </c>
      <c r="I113" s="393">
        <v>106.37</v>
      </c>
      <c r="J113" s="393">
        <v>106.62</v>
      </c>
      <c r="K113" s="393"/>
      <c r="L113" s="393"/>
      <c r="M113" s="393"/>
      <c r="N113" s="393"/>
      <c r="O113" s="393"/>
      <c r="P113" s="393"/>
      <c r="Q113" s="393"/>
      <c r="R113" s="393"/>
      <c r="S113" s="393"/>
      <c r="T113" s="393"/>
      <c r="U113" s="393"/>
      <c r="V113" s="393"/>
      <c r="W113" s="393"/>
      <c r="X113" s="392"/>
    </row>
    <row r="114" spans="1:24" s="388" customFormat="1" ht="18" customHeight="1">
      <c r="A114" s="396" t="s">
        <v>37</v>
      </c>
      <c r="B114" s="397" t="s">
        <v>541</v>
      </c>
      <c r="C114" s="398">
        <f>ROUND(AVERAGE(C115:C123),2)</f>
        <v>104.6</v>
      </c>
      <c r="D114" s="399"/>
      <c r="E114" s="398">
        <v>109.02</v>
      </c>
      <c r="F114" s="400">
        <f>ROUND(AVERAGE(F115:F123),2)</f>
        <v>108.4</v>
      </c>
      <c r="G114" s="400">
        <f>ROUND(AVERAGE(G115:G123),2)</f>
        <v>107.76</v>
      </c>
      <c r="H114" s="400">
        <f>ROUND(AVERAGE(H115:H123),2)</f>
        <v>109.56</v>
      </c>
      <c r="I114" s="400">
        <f>ROUND(AVERAGE(I115:I123),2)</f>
        <v>110.8</v>
      </c>
      <c r="J114" s="400">
        <f>ROUND(AVERAGE(J115:J123),2)</f>
        <v>112.01</v>
      </c>
      <c r="K114" s="400"/>
      <c r="L114" s="400"/>
      <c r="M114" s="400"/>
      <c r="N114" s="400"/>
      <c r="O114" s="400"/>
      <c r="P114" s="400"/>
      <c r="Q114" s="400"/>
      <c r="R114" s="400"/>
      <c r="S114" s="400"/>
      <c r="T114" s="400"/>
      <c r="U114" s="400"/>
      <c r="V114" s="400"/>
      <c r="W114" s="400"/>
      <c r="X114" s="399"/>
    </row>
    <row r="115" spans="1:24" ht="18" customHeight="1">
      <c r="A115" s="389">
        <v>1</v>
      </c>
      <c r="B115" s="390" t="s">
        <v>540</v>
      </c>
      <c r="C115" s="391"/>
      <c r="D115" s="392"/>
      <c r="E115" s="393"/>
      <c r="F115" s="393"/>
      <c r="G115" s="393"/>
      <c r="H115" s="393"/>
      <c r="I115" s="393"/>
      <c r="J115" s="393"/>
      <c r="K115" s="393"/>
      <c r="L115" s="393"/>
      <c r="M115" s="393"/>
      <c r="N115" s="393"/>
      <c r="O115" s="393"/>
      <c r="P115" s="393"/>
      <c r="Q115" s="393"/>
      <c r="R115" s="393"/>
      <c r="S115" s="393"/>
      <c r="T115" s="393"/>
      <c r="U115" s="393"/>
      <c r="V115" s="393"/>
      <c r="W115" s="393"/>
      <c r="X115" s="392"/>
    </row>
    <row r="116" spans="1:24" ht="28">
      <c r="A116" s="394"/>
      <c r="B116" s="395" t="s">
        <v>539</v>
      </c>
      <c r="C116" s="391">
        <v>114.67</v>
      </c>
      <c r="D116" s="392"/>
      <c r="E116" s="393">
        <v>124.6</v>
      </c>
      <c r="F116" s="393">
        <v>120.75</v>
      </c>
      <c r="G116" s="393">
        <v>118.99</v>
      </c>
      <c r="H116" s="393">
        <v>123.52</v>
      </c>
      <c r="I116" s="393">
        <v>126.03</v>
      </c>
      <c r="J116" s="393">
        <v>128.91999999999999</v>
      </c>
      <c r="K116" s="393"/>
      <c r="L116" s="393"/>
      <c r="M116" s="393"/>
      <c r="N116" s="393"/>
      <c r="O116" s="393"/>
      <c r="P116" s="393"/>
      <c r="Q116" s="393"/>
      <c r="R116" s="393"/>
      <c r="S116" s="393"/>
      <c r="T116" s="393"/>
      <c r="U116" s="393"/>
      <c r="V116" s="393"/>
      <c r="W116" s="393"/>
      <c r="X116" s="392"/>
    </row>
    <row r="117" spans="1:24" ht="18" customHeight="1">
      <c r="A117" s="394"/>
      <c r="B117" s="390" t="s">
        <v>538</v>
      </c>
      <c r="C117" s="391">
        <v>111.09</v>
      </c>
      <c r="D117" s="392"/>
      <c r="E117" s="393">
        <v>115.33</v>
      </c>
      <c r="F117" s="393">
        <v>116.66</v>
      </c>
      <c r="G117" s="393">
        <v>116.22</v>
      </c>
      <c r="H117" s="393">
        <v>117.31</v>
      </c>
      <c r="I117" s="393">
        <v>117.9</v>
      </c>
      <c r="J117" s="393">
        <v>118.94</v>
      </c>
      <c r="K117" s="393"/>
      <c r="L117" s="393"/>
      <c r="M117" s="393"/>
      <c r="N117" s="393"/>
      <c r="O117" s="393"/>
      <c r="P117" s="393"/>
      <c r="Q117" s="393"/>
      <c r="R117" s="393"/>
      <c r="S117" s="393"/>
      <c r="T117" s="393"/>
      <c r="U117" s="393"/>
      <c r="V117" s="393"/>
      <c r="W117" s="393"/>
      <c r="X117" s="392"/>
    </row>
    <row r="118" spans="1:24" ht="18" customHeight="1">
      <c r="A118" s="389">
        <v>2</v>
      </c>
      <c r="B118" s="390" t="s">
        <v>537</v>
      </c>
      <c r="C118" s="391"/>
      <c r="D118" s="392"/>
      <c r="E118" s="393"/>
      <c r="F118" s="393"/>
      <c r="G118" s="393"/>
      <c r="H118" s="393"/>
      <c r="I118" s="393"/>
      <c r="J118" s="393"/>
      <c r="K118" s="393"/>
      <c r="L118" s="393"/>
      <c r="M118" s="393"/>
      <c r="N118" s="393"/>
      <c r="O118" s="393"/>
      <c r="P118" s="393"/>
      <c r="Q118" s="393"/>
      <c r="R118" s="393"/>
      <c r="S118" s="393"/>
      <c r="T118" s="393"/>
      <c r="U118" s="393"/>
      <c r="V118" s="393"/>
      <c r="W118" s="393"/>
      <c r="X118" s="392"/>
    </row>
    <row r="119" spans="1:24" ht="18" customHeight="1">
      <c r="A119" s="394"/>
      <c r="B119" s="390" t="s">
        <v>536</v>
      </c>
      <c r="C119" s="391">
        <v>101.7</v>
      </c>
      <c r="D119" s="392"/>
      <c r="E119" s="393">
        <v>105.13</v>
      </c>
      <c r="F119" s="393">
        <v>105.01</v>
      </c>
      <c r="G119" s="393">
        <v>104.5</v>
      </c>
      <c r="H119" s="393">
        <v>105.97</v>
      </c>
      <c r="I119" s="393">
        <v>107.29</v>
      </c>
      <c r="J119" s="393">
        <v>108.24</v>
      </c>
      <c r="K119" s="393"/>
      <c r="L119" s="393"/>
      <c r="M119" s="393"/>
      <c r="N119" s="393"/>
      <c r="O119" s="393"/>
      <c r="P119" s="393"/>
      <c r="Q119" s="393"/>
      <c r="R119" s="393"/>
      <c r="S119" s="393"/>
      <c r="T119" s="393"/>
      <c r="U119" s="393"/>
      <c r="V119" s="393"/>
      <c r="W119" s="393"/>
      <c r="X119" s="392"/>
    </row>
    <row r="120" spans="1:24" ht="18" customHeight="1">
      <c r="A120" s="394"/>
      <c r="B120" s="390" t="s">
        <v>535</v>
      </c>
      <c r="C120" s="391">
        <v>100.92</v>
      </c>
      <c r="D120" s="392"/>
      <c r="E120" s="393">
        <v>104.12</v>
      </c>
      <c r="F120" s="393">
        <v>103.72</v>
      </c>
      <c r="G120" s="393">
        <v>103.41</v>
      </c>
      <c r="H120" s="393">
        <v>104.64</v>
      </c>
      <c r="I120" s="393">
        <v>105.26</v>
      </c>
      <c r="J120" s="393">
        <v>106.1</v>
      </c>
      <c r="K120" s="393"/>
      <c r="L120" s="393"/>
      <c r="M120" s="393"/>
      <c r="N120" s="393"/>
      <c r="O120" s="393"/>
      <c r="P120" s="393"/>
      <c r="Q120" s="393"/>
      <c r="R120" s="393"/>
      <c r="S120" s="393"/>
      <c r="T120" s="393"/>
      <c r="U120" s="393"/>
      <c r="V120" s="393"/>
      <c r="W120" s="393"/>
      <c r="X120" s="392"/>
    </row>
    <row r="121" spans="1:24" ht="18" customHeight="1">
      <c r="A121" s="394"/>
      <c r="B121" s="390" t="s">
        <v>534</v>
      </c>
      <c r="C121" s="391">
        <v>97.97</v>
      </c>
      <c r="D121" s="392"/>
      <c r="E121" s="393">
        <v>99.73</v>
      </c>
      <c r="F121" s="393">
        <v>100.21</v>
      </c>
      <c r="G121" s="393">
        <v>99.91</v>
      </c>
      <c r="H121" s="393">
        <v>101.37</v>
      </c>
      <c r="I121" s="393">
        <v>103.61</v>
      </c>
      <c r="J121" s="393">
        <v>104.35</v>
      </c>
      <c r="K121" s="393"/>
      <c r="L121" s="393"/>
      <c r="M121" s="393"/>
      <c r="N121" s="393"/>
      <c r="O121" s="393"/>
      <c r="P121" s="393"/>
      <c r="Q121" s="393"/>
      <c r="R121" s="393"/>
      <c r="S121" s="393"/>
      <c r="T121" s="393"/>
      <c r="U121" s="393"/>
      <c r="V121" s="393"/>
      <c r="W121" s="393"/>
      <c r="X121" s="392"/>
    </row>
    <row r="122" spans="1:24" ht="18" customHeight="1">
      <c r="A122" s="389">
        <v>3</v>
      </c>
      <c r="B122" s="390" t="s">
        <v>533</v>
      </c>
      <c r="C122" s="391"/>
      <c r="D122" s="392"/>
      <c r="E122" s="393"/>
      <c r="F122" s="393"/>
      <c r="G122" s="393"/>
      <c r="H122" s="393"/>
      <c r="I122" s="393"/>
      <c r="J122" s="393"/>
      <c r="K122" s="393"/>
      <c r="L122" s="393"/>
      <c r="M122" s="393"/>
      <c r="N122" s="393"/>
      <c r="O122" s="393"/>
      <c r="P122" s="393"/>
      <c r="Q122" s="393"/>
      <c r="R122" s="393"/>
      <c r="S122" s="393"/>
      <c r="T122" s="393"/>
      <c r="U122" s="393"/>
      <c r="V122" s="393"/>
      <c r="W122" s="393"/>
      <c r="X122" s="392"/>
    </row>
    <row r="123" spans="1:24" ht="18" customHeight="1">
      <c r="A123" s="394"/>
      <c r="B123" s="390" t="s">
        <v>532</v>
      </c>
      <c r="C123" s="391">
        <v>101.24</v>
      </c>
      <c r="D123" s="392"/>
      <c r="E123" s="393">
        <v>105.19</v>
      </c>
      <c r="F123" s="393">
        <v>104.03</v>
      </c>
      <c r="G123" s="393">
        <v>103.51</v>
      </c>
      <c r="H123" s="393">
        <v>104.57</v>
      </c>
      <c r="I123" s="393">
        <v>104.73</v>
      </c>
      <c r="J123" s="393">
        <v>105.48</v>
      </c>
      <c r="K123" s="393"/>
      <c r="L123" s="393"/>
      <c r="M123" s="393"/>
      <c r="N123" s="393"/>
      <c r="O123" s="393"/>
      <c r="P123" s="393"/>
      <c r="Q123" s="393"/>
      <c r="R123" s="393"/>
      <c r="S123" s="393"/>
      <c r="T123" s="393"/>
      <c r="U123" s="393"/>
      <c r="V123" s="393"/>
      <c r="W123" s="393"/>
      <c r="X123" s="392"/>
    </row>
    <row r="124" spans="1:24" s="388" customFormat="1" ht="18" customHeight="1">
      <c r="A124" s="396" t="s">
        <v>476</v>
      </c>
      <c r="B124" s="397" t="s">
        <v>531</v>
      </c>
      <c r="C124" s="398">
        <f>ROUND(AVERAGE(C125:C126),2)</f>
        <v>113.81</v>
      </c>
      <c r="D124" s="399"/>
      <c r="E124" s="398">
        <v>125.24</v>
      </c>
      <c r="F124" s="400">
        <f>ROUND(AVERAGE(F125:F126),2)</f>
        <v>119.51</v>
      </c>
      <c r="G124" s="400">
        <f>ROUND(AVERAGE(G125:G126),2)</f>
        <v>116.86</v>
      </c>
      <c r="H124" s="400">
        <f>ROUND(AVERAGE(H125:H126),2)</f>
        <v>118.38</v>
      </c>
      <c r="I124" s="400">
        <f>ROUND(AVERAGE(I125:I126),2)</f>
        <v>115.89</v>
      </c>
      <c r="J124" s="400">
        <f>ROUND(AVERAGE(J125:J126),2)</f>
        <v>117.61</v>
      </c>
      <c r="K124" s="400"/>
      <c r="L124" s="400"/>
      <c r="M124" s="400"/>
      <c r="N124" s="400"/>
      <c r="O124" s="400"/>
      <c r="P124" s="400"/>
      <c r="Q124" s="400"/>
      <c r="R124" s="400"/>
      <c r="S124" s="400"/>
      <c r="T124" s="400"/>
      <c r="U124" s="400"/>
      <c r="V124" s="400"/>
      <c r="W124" s="400"/>
      <c r="X124" s="399"/>
    </row>
    <row r="125" spans="1:24" ht="18" customHeight="1">
      <c r="A125" s="389">
        <v>1</v>
      </c>
      <c r="B125" s="390" t="s">
        <v>530</v>
      </c>
      <c r="C125" s="391">
        <v>99.57</v>
      </c>
      <c r="D125" s="392"/>
      <c r="E125" s="393">
        <v>101.66</v>
      </c>
      <c r="F125" s="393">
        <v>101.78</v>
      </c>
      <c r="G125" s="393">
        <v>100.48</v>
      </c>
      <c r="H125" s="393">
        <v>100.83</v>
      </c>
      <c r="I125" s="393">
        <v>102.18</v>
      </c>
      <c r="J125" s="393">
        <v>102.52</v>
      </c>
      <c r="K125" s="393"/>
      <c r="L125" s="393"/>
      <c r="M125" s="393"/>
      <c r="N125" s="393"/>
      <c r="O125" s="393"/>
      <c r="P125" s="393"/>
      <c r="Q125" s="393"/>
      <c r="R125" s="393"/>
      <c r="S125" s="393"/>
      <c r="T125" s="393"/>
      <c r="U125" s="393"/>
      <c r="V125" s="393"/>
      <c r="W125" s="393"/>
      <c r="X125" s="392"/>
    </row>
    <row r="126" spans="1:24" ht="18" customHeight="1">
      <c r="A126" s="401">
        <v>2</v>
      </c>
      <c r="B126" s="402" t="s">
        <v>529</v>
      </c>
      <c r="C126" s="403">
        <v>128.04</v>
      </c>
      <c r="D126" s="404"/>
      <c r="E126" s="405">
        <v>148.81</v>
      </c>
      <c r="F126" s="405">
        <v>137.24</v>
      </c>
      <c r="G126" s="405">
        <v>133.22999999999999</v>
      </c>
      <c r="H126" s="405">
        <v>135.93</v>
      </c>
      <c r="I126" s="405">
        <v>129.6</v>
      </c>
      <c r="J126" s="405">
        <v>132.69</v>
      </c>
      <c r="K126" s="405"/>
      <c r="L126" s="405"/>
      <c r="M126" s="405"/>
      <c r="N126" s="405"/>
      <c r="O126" s="405"/>
      <c r="P126" s="405"/>
      <c r="Q126" s="405"/>
      <c r="R126" s="405"/>
      <c r="S126" s="405"/>
      <c r="T126" s="405"/>
      <c r="U126" s="405"/>
      <c r="V126" s="405"/>
      <c r="W126" s="405"/>
      <c r="X126" s="404"/>
    </row>
    <row r="127" spans="1:24" ht="12" customHeight="1">
      <c r="A127" s="410"/>
      <c r="C127" s="411"/>
      <c r="D127" s="412"/>
      <c r="E127" s="413"/>
      <c r="F127" s="413"/>
      <c r="G127" s="413"/>
      <c r="H127" s="413"/>
      <c r="I127" s="413"/>
      <c r="J127" s="413"/>
      <c r="K127" s="413"/>
      <c r="L127" s="413"/>
      <c r="M127" s="413"/>
      <c r="N127" s="413"/>
      <c r="O127" s="413"/>
      <c r="P127" s="413"/>
      <c r="Q127" s="413"/>
      <c r="R127" s="413"/>
      <c r="S127" s="413"/>
      <c r="T127" s="413"/>
      <c r="U127" s="413"/>
      <c r="V127" s="413"/>
      <c r="W127" s="413"/>
      <c r="X127" s="412"/>
    </row>
    <row r="128" spans="1:24" ht="31.5" customHeight="1">
      <c r="A128" s="1266" t="s">
        <v>3812</v>
      </c>
      <c r="B128" s="1266"/>
      <c r="C128" s="1266"/>
      <c r="D128" s="1266"/>
      <c r="E128" s="1266"/>
      <c r="F128" s="1266"/>
      <c r="G128" s="1266"/>
      <c r="H128" s="1266"/>
      <c r="I128" s="1266"/>
      <c r="J128" s="1266"/>
      <c r="K128" s="1266"/>
      <c r="L128" s="1266"/>
      <c r="M128" s="1266"/>
      <c r="N128" s="1266"/>
      <c r="O128" s="1266"/>
      <c r="P128" s="1266"/>
      <c r="Q128" s="1266"/>
      <c r="R128" s="1266"/>
      <c r="S128" s="1266"/>
      <c r="T128" s="1266"/>
      <c r="U128" s="1266"/>
      <c r="V128" s="1266"/>
      <c r="W128" s="1266"/>
      <c r="X128" s="1266"/>
    </row>
    <row r="129" spans="1:24" ht="13.5" customHeight="1">
      <c r="A129" s="1267"/>
      <c r="B129" s="1267"/>
      <c r="C129" s="1267"/>
      <c r="D129" s="1267"/>
      <c r="E129" s="1267"/>
      <c r="F129" s="1267"/>
      <c r="G129" s="1267"/>
      <c r="H129" s="1267"/>
      <c r="I129" s="1267"/>
      <c r="J129" s="1267"/>
      <c r="K129" s="1267"/>
      <c r="L129" s="1267"/>
      <c r="M129" s="1267"/>
      <c r="N129" s="1267"/>
      <c r="O129" s="1267"/>
      <c r="P129" s="1267"/>
      <c r="Q129" s="1267"/>
      <c r="R129" s="1267"/>
      <c r="S129" s="1267"/>
      <c r="T129" s="1267"/>
      <c r="U129" s="1267"/>
      <c r="V129" s="1267"/>
      <c r="W129" s="1267"/>
      <c r="X129" s="1267"/>
    </row>
    <row r="130" spans="1:24" s="382" customFormat="1" ht="25" customHeight="1">
      <c r="A130" s="379" t="s">
        <v>0</v>
      </c>
      <c r="B130" s="379" t="s">
        <v>564</v>
      </c>
      <c r="C130" s="380" t="s">
        <v>900</v>
      </c>
      <c r="D130" s="381"/>
      <c r="E130" s="380" t="s">
        <v>922</v>
      </c>
      <c r="F130" s="380" t="s">
        <v>923</v>
      </c>
      <c r="G130" s="380" t="s">
        <v>924</v>
      </c>
      <c r="H130" s="380" t="s">
        <v>925</v>
      </c>
      <c r="I130" s="380" t="s">
        <v>908</v>
      </c>
      <c r="J130" s="380" t="s">
        <v>926</v>
      </c>
      <c r="K130" s="380" t="s">
        <v>927</v>
      </c>
      <c r="L130" s="380" t="s">
        <v>928</v>
      </c>
      <c r="M130" s="380" t="s">
        <v>929</v>
      </c>
      <c r="N130" s="380" t="s">
        <v>930</v>
      </c>
      <c r="O130" s="380" t="s">
        <v>3816</v>
      </c>
      <c r="P130" s="380" t="s">
        <v>3817</v>
      </c>
      <c r="Q130" s="380" t="s">
        <v>3818</v>
      </c>
      <c r="R130" s="380" t="s">
        <v>3819</v>
      </c>
      <c r="S130" s="380" t="s">
        <v>3820</v>
      </c>
      <c r="T130" s="380" t="s">
        <v>3821</v>
      </c>
      <c r="U130" s="380" t="s">
        <v>3822</v>
      </c>
      <c r="V130" s="380" t="s">
        <v>3823</v>
      </c>
      <c r="W130" s="380"/>
      <c r="X130" s="381"/>
    </row>
    <row r="131" spans="1:24" s="388" customFormat="1" ht="18" customHeight="1">
      <c r="A131" s="383" t="s">
        <v>1</v>
      </c>
      <c r="B131" s="384" t="s">
        <v>563</v>
      </c>
      <c r="C131" s="387"/>
      <c r="D131" s="386"/>
      <c r="E131" s="387"/>
      <c r="F131" s="387"/>
      <c r="G131" s="387"/>
      <c r="H131" s="387"/>
      <c r="I131" s="387"/>
      <c r="J131" s="387"/>
      <c r="K131" s="387"/>
      <c r="L131" s="387"/>
      <c r="M131" s="387"/>
      <c r="N131" s="387"/>
      <c r="O131" s="387"/>
      <c r="P131" s="387"/>
      <c r="Q131" s="387"/>
      <c r="R131" s="387"/>
      <c r="S131" s="387"/>
      <c r="T131" s="387"/>
      <c r="U131" s="387"/>
      <c r="V131" s="387"/>
      <c r="W131" s="387"/>
      <c r="X131" s="386"/>
    </row>
    <row r="132" spans="1:24" ht="18" customHeight="1">
      <c r="A132" s="389">
        <v>1</v>
      </c>
      <c r="B132" s="390" t="s">
        <v>869</v>
      </c>
      <c r="C132" s="400">
        <v>99.93</v>
      </c>
      <c r="D132" s="399"/>
      <c r="E132" s="400">
        <v>99.99</v>
      </c>
      <c r="F132" s="400">
        <v>100.16</v>
      </c>
      <c r="G132" s="400">
        <v>100.74</v>
      </c>
      <c r="H132" s="400">
        <v>100.91</v>
      </c>
      <c r="I132" s="400">
        <v>101</v>
      </c>
      <c r="J132" s="400">
        <v>100.98</v>
      </c>
      <c r="K132" s="400">
        <v>100.8</v>
      </c>
      <c r="L132" s="400">
        <v>101.8</v>
      </c>
      <c r="M132" s="400">
        <v>101.03</v>
      </c>
      <c r="N132" s="400"/>
      <c r="O132" s="400"/>
      <c r="P132" s="400"/>
      <c r="Q132" s="400"/>
      <c r="R132" s="400"/>
      <c r="S132" s="400"/>
      <c r="T132" s="400"/>
      <c r="U132" s="400"/>
      <c r="V132" s="400"/>
      <c r="W132" s="400"/>
      <c r="X132" s="399"/>
    </row>
    <row r="133" spans="1:24" ht="18" customHeight="1">
      <c r="A133" s="394"/>
      <c r="B133" s="390" t="s">
        <v>870</v>
      </c>
      <c r="C133" s="393">
        <v>99.93</v>
      </c>
      <c r="D133" s="392"/>
      <c r="E133" s="393">
        <v>100.08</v>
      </c>
      <c r="F133" s="393">
        <v>100.18</v>
      </c>
      <c r="G133" s="393">
        <v>100.77</v>
      </c>
      <c r="H133" s="393">
        <v>100.94</v>
      </c>
      <c r="I133" s="393">
        <v>101.02</v>
      </c>
      <c r="J133" s="393">
        <v>101</v>
      </c>
      <c r="K133" s="393">
        <v>100.86</v>
      </c>
      <c r="L133" s="393">
        <v>101.2</v>
      </c>
      <c r="M133" s="393">
        <v>101.16</v>
      </c>
      <c r="N133" s="393"/>
      <c r="O133" s="393"/>
      <c r="P133" s="393"/>
      <c r="Q133" s="393"/>
      <c r="R133" s="393"/>
      <c r="S133" s="393"/>
      <c r="T133" s="393"/>
      <c r="U133" s="393"/>
      <c r="V133" s="393"/>
      <c r="W133" s="393"/>
      <c r="X133" s="392"/>
    </row>
    <row r="134" spans="1:24" ht="18" customHeight="1">
      <c r="A134" s="394"/>
      <c r="B134" s="390" t="s">
        <v>871</v>
      </c>
      <c r="C134" s="393">
        <v>99.89</v>
      </c>
      <c r="D134" s="392"/>
      <c r="E134" s="393">
        <v>99.92</v>
      </c>
      <c r="F134" s="393">
        <v>100.09</v>
      </c>
      <c r="G134" s="393">
        <v>100.64</v>
      </c>
      <c r="H134" s="393">
        <v>100.77</v>
      </c>
      <c r="I134" s="393">
        <v>100.86</v>
      </c>
      <c r="J134" s="393">
        <v>100.83</v>
      </c>
      <c r="K134" s="393">
        <v>100.67</v>
      </c>
      <c r="L134" s="393">
        <v>100.9</v>
      </c>
      <c r="M134" s="393">
        <v>100.86</v>
      </c>
      <c r="N134" s="393"/>
      <c r="O134" s="393"/>
      <c r="P134" s="393"/>
      <c r="Q134" s="393"/>
      <c r="R134" s="393"/>
      <c r="S134" s="393"/>
      <c r="T134" s="393"/>
      <c r="U134" s="393"/>
      <c r="V134" s="393"/>
      <c r="W134" s="393"/>
      <c r="X134" s="392"/>
    </row>
    <row r="135" spans="1:24">
      <c r="A135" s="394"/>
      <c r="B135" s="390" t="s">
        <v>872</v>
      </c>
      <c r="C135" s="393">
        <v>99.98</v>
      </c>
      <c r="D135" s="392"/>
      <c r="E135" s="393">
        <v>100.02</v>
      </c>
      <c r="F135" s="393">
        <v>100.22</v>
      </c>
      <c r="G135" s="393">
        <v>100.85</v>
      </c>
      <c r="H135" s="393">
        <v>101.02</v>
      </c>
      <c r="I135" s="393">
        <v>101.13</v>
      </c>
      <c r="J135" s="393">
        <v>101.1</v>
      </c>
      <c r="K135" s="393">
        <v>100.9</v>
      </c>
      <c r="L135" s="393">
        <v>101.19</v>
      </c>
      <c r="M135" s="393">
        <v>101.13</v>
      </c>
      <c r="N135" s="393"/>
      <c r="O135" s="393"/>
      <c r="P135" s="393"/>
      <c r="Q135" s="393"/>
      <c r="R135" s="393"/>
      <c r="S135" s="393"/>
      <c r="T135" s="393"/>
      <c r="U135" s="393"/>
      <c r="V135" s="393"/>
      <c r="W135" s="393"/>
      <c r="X135" s="392"/>
    </row>
    <row r="136" spans="1:24">
      <c r="A136" s="394"/>
      <c r="B136" s="390" t="s">
        <v>873</v>
      </c>
      <c r="C136" s="393">
        <v>99.93</v>
      </c>
      <c r="D136" s="392"/>
      <c r="E136" s="393">
        <v>99.95</v>
      </c>
      <c r="F136" s="393">
        <v>100.18</v>
      </c>
      <c r="G136" s="393">
        <v>100.73</v>
      </c>
      <c r="H136" s="393">
        <v>100.91</v>
      </c>
      <c r="I136" s="393">
        <v>101.02</v>
      </c>
      <c r="J136" s="393">
        <v>100.99</v>
      </c>
      <c r="K136" s="393">
        <v>100.78</v>
      </c>
      <c r="L136" s="393">
        <v>101.07</v>
      </c>
      <c r="M136" s="393">
        <v>101.01</v>
      </c>
      <c r="N136" s="393"/>
      <c r="O136" s="393"/>
      <c r="P136" s="393"/>
      <c r="Q136" s="393"/>
      <c r="R136" s="393"/>
      <c r="S136" s="393"/>
      <c r="T136" s="393"/>
      <c r="U136" s="393"/>
      <c r="V136" s="393"/>
      <c r="W136" s="393"/>
      <c r="X136" s="392"/>
    </row>
    <row r="137" spans="1:24" ht="18" customHeight="1">
      <c r="A137" s="389">
        <v>2</v>
      </c>
      <c r="B137" s="390" t="s">
        <v>874</v>
      </c>
      <c r="C137" s="400">
        <v>99.57</v>
      </c>
      <c r="D137" s="399"/>
      <c r="E137" s="400">
        <v>99.63</v>
      </c>
      <c r="F137" s="400">
        <v>99.68</v>
      </c>
      <c r="G137" s="400">
        <v>100.02</v>
      </c>
      <c r="H137" s="400">
        <v>100.09</v>
      </c>
      <c r="I137" s="400">
        <v>100.13</v>
      </c>
      <c r="J137" s="400">
        <v>100.11</v>
      </c>
      <c r="K137" s="400">
        <v>100.05</v>
      </c>
      <c r="L137" s="400">
        <v>100.2</v>
      </c>
      <c r="M137" s="400">
        <v>100.18</v>
      </c>
      <c r="N137" s="400"/>
      <c r="O137" s="400"/>
      <c r="P137" s="400"/>
      <c r="Q137" s="400"/>
      <c r="R137" s="400"/>
      <c r="S137" s="400"/>
      <c r="T137" s="400"/>
      <c r="U137" s="400"/>
      <c r="V137" s="400"/>
      <c r="W137" s="400"/>
      <c r="X137" s="399"/>
    </row>
    <row r="138" spans="1:24" ht="18" customHeight="1">
      <c r="A138" s="394"/>
      <c r="B138" s="408" t="s">
        <v>875</v>
      </c>
      <c r="C138" s="393">
        <v>99.75</v>
      </c>
      <c r="D138" s="392"/>
      <c r="E138" s="393">
        <v>99.81</v>
      </c>
      <c r="F138" s="393">
        <v>99.83</v>
      </c>
      <c r="G138" s="393">
        <v>100.15</v>
      </c>
      <c r="H138" s="393">
        <v>100.19</v>
      </c>
      <c r="I138" s="393">
        <v>100.21</v>
      </c>
      <c r="J138" s="393">
        <v>100.21</v>
      </c>
      <c r="K138" s="393">
        <v>100.18</v>
      </c>
      <c r="L138" s="393">
        <v>100.28</v>
      </c>
      <c r="M138" s="393">
        <v>100.27</v>
      </c>
      <c r="N138" s="393"/>
      <c r="O138" s="393"/>
      <c r="P138" s="393"/>
      <c r="Q138" s="393"/>
      <c r="R138" s="393"/>
      <c r="S138" s="393"/>
      <c r="T138" s="393"/>
      <c r="U138" s="393"/>
      <c r="V138" s="393"/>
      <c r="W138" s="393"/>
      <c r="X138" s="392"/>
    </row>
    <row r="139" spans="1:24" ht="28">
      <c r="A139" s="394"/>
      <c r="B139" s="409" t="s">
        <v>876</v>
      </c>
      <c r="C139" s="393">
        <v>99.6</v>
      </c>
      <c r="D139" s="392"/>
      <c r="E139" s="393">
        <v>99.69</v>
      </c>
      <c r="F139" s="393">
        <v>99.73</v>
      </c>
      <c r="G139" s="393">
        <v>100.04</v>
      </c>
      <c r="H139" s="393">
        <v>100.11</v>
      </c>
      <c r="I139" s="393">
        <v>100.14</v>
      </c>
      <c r="J139" s="393">
        <v>100.12</v>
      </c>
      <c r="K139" s="393">
        <v>100.07</v>
      </c>
      <c r="L139" s="393">
        <v>100.22</v>
      </c>
      <c r="M139" s="393">
        <v>100.21</v>
      </c>
      <c r="N139" s="393"/>
      <c r="O139" s="393"/>
      <c r="P139" s="393"/>
      <c r="Q139" s="393"/>
      <c r="R139" s="393"/>
      <c r="S139" s="393"/>
      <c r="T139" s="393"/>
      <c r="U139" s="393"/>
      <c r="V139" s="393"/>
      <c r="W139" s="393"/>
      <c r="X139" s="392"/>
    </row>
    <row r="140" spans="1:24" ht="28">
      <c r="A140" s="394"/>
      <c r="B140" s="409" t="s">
        <v>877</v>
      </c>
      <c r="C140" s="393">
        <v>99.26</v>
      </c>
      <c r="D140" s="392"/>
      <c r="E140" s="393">
        <v>99.31</v>
      </c>
      <c r="F140" s="393">
        <v>99.36</v>
      </c>
      <c r="G140" s="393">
        <v>99.73</v>
      </c>
      <c r="H140" s="393">
        <v>99.8</v>
      </c>
      <c r="I140" s="393">
        <v>99.83</v>
      </c>
      <c r="J140" s="393">
        <v>99.82</v>
      </c>
      <c r="K140" s="393">
        <v>99.76</v>
      </c>
      <c r="L140" s="393">
        <v>99.88</v>
      </c>
      <c r="M140" s="393">
        <v>99.87</v>
      </c>
      <c r="N140" s="393"/>
      <c r="O140" s="393"/>
      <c r="P140" s="393"/>
      <c r="Q140" s="393"/>
      <c r="R140" s="393"/>
      <c r="S140" s="393"/>
      <c r="T140" s="393"/>
      <c r="U140" s="393"/>
      <c r="V140" s="393"/>
      <c r="W140" s="393"/>
      <c r="X140" s="392"/>
    </row>
    <row r="141" spans="1:24" ht="42">
      <c r="A141" s="394"/>
      <c r="B141" s="409" t="s">
        <v>878</v>
      </c>
      <c r="C141" s="393">
        <v>99.64</v>
      </c>
      <c r="D141" s="392"/>
      <c r="E141" s="393">
        <v>99.7</v>
      </c>
      <c r="F141" s="393">
        <v>99.77</v>
      </c>
      <c r="G141" s="393">
        <v>100.16</v>
      </c>
      <c r="H141" s="393">
        <v>100.26</v>
      </c>
      <c r="I141" s="393">
        <v>100.32</v>
      </c>
      <c r="J141" s="393">
        <v>100.31</v>
      </c>
      <c r="K141" s="393">
        <v>100.19</v>
      </c>
      <c r="L141" s="393">
        <v>100.37</v>
      </c>
      <c r="M141" s="393">
        <v>100.34</v>
      </c>
      <c r="N141" s="393"/>
      <c r="O141" s="393"/>
      <c r="P141" s="393"/>
      <c r="Q141" s="393"/>
      <c r="R141" s="393"/>
      <c r="S141" s="393"/>
      <c r="T141" s="393"/>
      <c r="U141" s="393"/>
      <c r="V141" s="393"/>
      <c r="W141" s="393"/>
      <c r="X141" s="392"/>
    </row>
    <row r="142" spans="1:24" ht="18" customHeight="1">
      <c r="A142" s="389">
        <v>3</v>
      </c>
      <c r="B142" s="390" t="s">
        <v>879</v>
      </c>
      <c r="C142" s="393"/>
      <c r="D142" s="392"/>
      <c r="E142" s="393"/>
      <c r="F142" s="393"/>
      <c r="G142" s="393"/>
      <c r="H142" s="393"/>
      <c r="I142" s="393"/>
      <c r="J142" s="393"/>
      <c r="K142" s="393"/>
      <c r="L142" s="393"/>
      <c r="M142" s="393"/>
      <c r="N142" s="393"/>
      <c r="O142" s="393"/>
      <c r="P142" s="393"/>
      <c r="Q142" s="393"/>
      <c r="R142" s="393"/>
      <c r="S142" s="393"/>
      <c r="T142" s="393"/>
      <c r="U142" s="393"/>
      <c r="V142" s="393"/>
      <c r="W142" s="393"/>
      <c r="X142" s="392"/>
    </row>
    <row r="143" spans="1:24" ht="18" customHeight="1">
      <c r="A143" s="394"/>
      <c r="B143" s="390" t="s">
        <v>559</v>
      </c>
      <c r="C143" s="393">
        <v>100.72</v>
      </c>
      <c r="D143" s="392"/>
      <c r="E143" s="393">
        <v>100.7</v>
      </c>
      <c r="F143" s="393">
        <v>100.96</v>
      </c>
      <c r="G143" s="393">
        <v>101.49</v>
      </c>
      <c r="H143" s="393">
        <v>101.61</v>
      </c>
      <c r="I143" s="393">
        <v>101.68</v>
      </c>
      <c r="J143" s="393">
        <v>101.66</v>
      </c>
      <c r="K143" s="393">
        <v>101.53</v>
      </c>
      <c r="L143" s="393">
        <v>101.74</v>
      </c>
      <c r="M143" s="393">
        <v>101.71</v>
      </c>
      <c r="N143" s="393"/>
      <c r="O143" s="393"/>
      <c r="P143" s="393"/>
      <c r="Q143" s="393"/>
      <c r="R143" s="393"/>
      <c r="S143" s="393"/>
      <c r="T143" s="393"/>
      <c r="U143" s="393"/>
      <c r="V143" s="393"/>
      <c r="W143" s="393"/>
      <c r="X143" s="392"/>
    </row>
    <row r="144" spans="1:24" ht="18" customHeight="1">
      <c r="A144" s="394"/>
      <c r="B144" s="390" t="s">
        <v>880</v>
      </c>
      <c r="C144" s="393">
        <v>99.83</v>
      </c>
      <c r="D144" s="392"/>
      <c r="E144" s="393">
        <v>99.85</v>
      </c>
      <c r="F144" s="393">
        <v>100.07</v>
      </c>
      <c r="G144" s="393">
        <v>100.72</v>
      </c>
      <c r="H144" s="393">
        <v>100.89</v>
      </c>
      <c r="I144" s="393">
        <v>101</v>
      </c>
      <c r="J144" s="393">
        <v>100.96</v>
      </c>
      <c r="K144" s="393">
        <v>100.76</v>
      </c>
      <c r="L144" s="393">
        <v>101.04</v>
      </c>
      <c r="M144" s="393">
        <v>100.99</v>
      </c>
      <c r="N144" s="393"/>
      <c r="O144" s="393"/>
      <c r="P144" s="393"/>
      <c r="Q144" s="393"/>
      <c r="R144" s="393"/>
      <c r="S144" s="393"/>
      <c r="T144" s="393"/>
      <c r="U144" s="393"/>
      <c r="V144" s="393"/>
      <c r="W144" s="393"/>
      <c r="X144" s="392"/>
    </row>
    <row r="145" spans="1:24" ht="18" customHeight="1">
      <c r="A145" s="394"/>
      <c r="B145" s="390" t="s">
        <v>881</v>
      </c>
      <c r="C145" s="393">
        <v>99.87</v>
      </c>
      <c r="D145" s="392"/>
      <c r="E145" s="393">
        <v>99.91</v>
      </c>
      <c r="F145" s="393">
        <v>100.03</v>
      </c>
      <c r="G145" s="393">
        <v>100.64</v>
      </c>
      <c r="H145" s="393">
        <v>100.74</v>
      </c>
      <c r="I145" s="393">
        <v>100.8</v>
      </c>
      <c r="J145" s="393">
        <v>100.79</v>
      </c>
      <c r="K145" s="393">
        <v>100.67</v>
      </c>
      <c r="L145" s="393">
        <v>100.85</v>
      </c>
      <c r="M145" s="393">
        <v>100.81</v>
      </c>
      <c r="N145" s="393"/>
      <c r="O145" s="393"/>
      <c r="P145" s="393"/>
      <c r="Q145" s="393"/>
      <c r="R145" s="393"/>
      <c r="S145" s="393"/>
      <c r="T145" s="393"/>
      <c r="U145" s="393"/>
      <c r="V145" s="393"/>
      <c r="W145" s="393"/>
      <c r="X145" s="392"/>
    </row>
    <row r="146" spans="1:24">
      <c r="A146" s="394"/>
      <c r="B146" s="390" t="s">
        <v>548</v>
      </c>
      <c r="C146" s="393">
        <v>102.35</v>
      </c>
      <c r="D146" s="392"/>
      <c r="E146" s="393">
        <v>102.17</v>
      </c>
      <c r="F146" s="393">
        <v>102.71</v>
      </c>
      <c r="G146" s="393">
        <v>103.04</v>
      </c>
      <c r="H146" s="393">
        <v>103.14</v>
      </c>
      <c r="I146" s="393">
        <v>103.19</v>
      </c>
      <c r="J146" s="393">
        <v>103.18</v>
      </c>
      <c r="K146" s="393">
        <v>103.08</v>
      </c>
      <c r="L146" s="393">
        <v>103.27</v>
      </c>
      <c r="M146" s="393">
        <v>103.24</v>
      </c>
      <c r="N146" s="393"/>
      <c r="O146" s="393"/>
      <c r="P146" s="393"/>
      <c r="Q146" s="393"/>
      <c r="R146" s="393"/>
      <c r="S146" s="393"/>
      <c r="T146" s="393"/>
      <c r="U146" s="393"/>
      <c r="V146" s="393"/>
      <c r="W146" s="393"/>
      <c r="X146" s="392"/>
    </row>
    <row r="147" spans="1:24" s="388" customFormat="1" ht="18" customHeight="1">
      <c r="A147" s="396" t="s">
        <v>2</v>
      </c>
      <c r="B147" s="397" t="s">
        <v>287</v>
      </c>
      <c r="C147" s="400"/>
      <c r="D147" s="399"/>
      <c r="E147" s="400"/>
      <c r="F147" s="400"/>
      <c r="G147" s="400"/>
      <c r="H147" s="400"/>
      <c r="I147" s="400"/>
      <c r="J147" s="400"/>
      <c r="K147" s="400"/>
      <c r="L147" s="400"/>
      <c r="M147" s="400"/>
      <c r="N147" s="400"/>
      <c r="O147" s="400"/>
      <c r="P147" s="400"/>
      <c r="Q147" s="400"/>
      <c r="R147" s="400"/>
      <c r="S147" s="400"/>
      <c r="T147" s="400"/>
      <c r="U147" s="400"/>
      <c r="V147" s="400"/>
      <c r="W147" s="400"/>
      <c r="X147" s="399"/>
    </row>
    <row r="148" spans="1:24" ht="18" customHeight="1">
      <c r="A148" s="389">
        <v>1</v>
      </c>
      <c r="B148" s="390" t="s">
        <v>882</v>
      </c>
      <c r="C148" s="393">
        <v>96.96</v>
      </c>
      <c r="D148" s="392"/>
      <c r="E148" s="393">
        <v>97.17</v>
      </c>
      <c r="F148" s="393">
        <v>97.31</v>
      </c>
      <c r="G148" s="393">
        <v>97.82</v>
      </c>
      <c r="H148" s="393">
        <v>98</v>
      </c>
      <c r="I148" s="393">
        <v>98.08</v>
      </c>
      <c r="J148" s="393">
        <v>98.14</v>
      </c>
      <c r="K148" s="393">
        <v>98</v>
      </c>
      <c r="L148" s="393">
        <v>98.62</v>
      </c>
      <c r="M148" s="393">
        <v>98.59</v>
      </c>
      <c r="N148" s="393"/>
      <c r="O148" s="393"/>
      <c r="P148" s="393"/>
      <c r="Q148" s="393"/>
      <c r="R148" s="393"/>
      <c r="S148" s="393"/>
      <c r="T148" s="393"/>
      <c r="U148" s="393"/>
      <c r="V148" s="393"/>
      <c r="W148" s="393"/>
      <c r="X148" s="392"/>
    </row>
    <row r="149" spans="1:24" s="388" customFormat="1" ht="18" customHeight="1">
      <c r="A149" s="396" t="s">
        <v>25</v>
      </c>
      <c r="B149" s="397" t="s">
        <v>531</v>
      </c>
      <c r="C149" s="400"/>
      <c r="D149" s="399"/>
      <c r="E149" s="400"/>
      <c r="F149" s="400"/>
      <c r="G149" s="400"/>
      <c r="H149" s="400"/>
      <c r="I149" s="400"/>
      <c r="J149" s="400"/>
      <c r="K149" s="400"/>
      <c r="L149" s="400"/>
      <c r="M149" s="400"/>
      <c r="N149" s="400"/>
      <c r="O149" s="400"/>
      <c r="P149" s="400"/>
      <c r="Q149" s="400"/>
      <c r="R149" s="400"/>
      <c r="S149" s="400"/>
      <c r="T149" s="400"/>
      <c r="U149" s="400"/>
      <c r="V149" s="400"/>
      <c r="W149" s="400"/>
      <c r="X149" s="399"/>
    </row>
    <row r="150" spans="1:24" ht="18" customHeight="1">
      <c r="A150" s="389">
        <v>1</v>
      </c>
      <c r="B150" s="390" t="s">
        <v>359</v>
      </c>
      <c r="C150" s="393">
        <v>100.41</v>
      </c>
      <c r="D150" s="392"/>
      <c r="E150" s="393">
        <v>100.66</v>
      </c>
      <c r="F150" s="393">
        <v>100.99</v>
      </c>
      <c r="G150" s="393">
        <v>101.76</v>
      </c>
      <c r="H150" s="393">
        <v>102.19</v>
      </c>
      <c r="I150" s="393">
        <v>102.44</v>
      </c>
      <c r="J150" s="393">
        <v>102.38</v>
      </c>
      <c r="K150" s="393">
        <v>101.91</v>
      </c>
      <c r="L150" s="393">
        <v>102.64</v>
      </c>
      <c r="M150" s="393">
        <v>102.51</v>
      </c>
      <c r="N150" s="393"/>
      <c r="O150" s="393"/>
      <c r="P150" s="393"/>
      <c r="Q150" s="393"/>
      <c r="R150" s="393"/>
      <c r="S150" s="393"/>
      <c r="T150" s="393"/>
      <c r="U150" s="393"/>
      <c r="V150" s="393"/>
      <c r="W150" s="393"/>
      <c r="X150" s="392"/>
    </row>
    <row r="151" spans="1:24" s="388" customFormat="1" ht="18" customHeight="1">
      <c r="A151" s="396" t="s">
        <v>37</v>
      </c>
      <c r="B151" s="397" t="s">
        <v>187</v>
      </c>
      <c r="C151" s="400"/>
      <c r="D151" s="399"/>
      <c r="E151" s="400"/>
      <c r="F151" s="400"/>
      <c r="G151" s="400"/>
      <c r="H151" s="400"/>
      <c r="I151" s="400"/>
      <c r="J151" s="400"/>
      <c r="K151" s="400"/>
      <c r="L151" s="400"/>
      <c r="M151" s="400"/>
      <c r="N151" s="400"/>
      <c r="O151" s="400"/>
      <c r="P151" s="400"/>
      <c r="Q151" s="400"/>
      <c r="R151" s="400"/>
      <c r="S151" s="400"/>
      <c r="T151" s="400"/>
      <c r="U151" s="400"/>
      <c r="V151" s="400"/>
      <c r="W151" s="400"/>
      <c r="X151" s="399"/>
    </row>
    <row r="152" spans="1:24" ht="18" customHeight="1">
      <c r="A152" s="389">
        <v>1</v>
      </c>
      <c r="B152" s="390" t="s">
        <v>883</v>
      </c>
      <c r="C152" s="393">
        <v>100.64</v>
      </c>
      <c r="D152" s="392"/>
      <c r="E152" s="393">
        <v>100.92</v>
      </c>
      <c r="F152" s="393">
        <v>101.02</v>
      </c>
      <c r="G152" s="393">
        <v>101.88</v>
      </c>
      <c r="H152" s="393">
        <v>102.09</v>
      </c>
      <c r="I152" s="393">
        <v>102.17</v>
      </c>
      <c r="J152" s="393">
        <v>102.15</v>
      </c>
      <c r="K152" s="393">
        <v>102.01</v>
      </c>
      <c r="L152" s="393">
        <v>102.49</v>
      </c>
      <c r="M152" s="393">
        <v>102.46</v>
      </c>
      <c r="N152" s="393"/>
      <c r="O152" s="393"/>
      <c r="P152" s="393"/>
      <c r="Q152" s="393"/>
      <c r="R152" s="393"/>
      <c r="S152" s="393"/>
      <c r="T152" s="393"/>
      <c r="U152" s="393"/>
      <c r="V152" s="393"/>
      <c r="W152" s="393"/>
      <c r="X152" s="392"/>
    </row>
    <row r="153" spans="1:24" s="388" customFormat="1" ht="18" customHeight="1">
      <c r="A153" s="396" t="s">
        <v>476</v>
      </c>
      <c r="B153" s="397" t="s">
        <v>541</v>
      </c>
      <c r="C153" s="400"/>
      <c r="D153" s="399"/>
      <c r="E153" s="400"/>
      <c r="F153" s="400"/>
      <c r="G153" s="400"/>
      <c r="H153" s="400"/>
      <c r="I153" s="400"/>
      <c r="J153" s="400"/>
      <c r="K153" s="400"/>
      <c r="L153" s="400"/>
      <c r="M153" s="400"/>
      <c r="N153" s="400"/>
      <c r="O153" s="400"/>
      <c r="P153" s="400"/>
      <c r="Q153" s="400"/>
      <c r="R153" s="400"/>
      <c r="S153" s="400"/>
      <c r="T153" s="400"/>
      <c r="U153" s="400"/>
      <c r="V153" s="400"/>
      <c r="W153" s="400"/>
      <c r="X153" s="399"/>
    </row>
    <row r="154" spans="1:24" ht="18" customHeight="1">
      <c r="A154" s="389">
        <v>1</v>
      </c>
      <c r="B154" s="390" t="s">
        <v>885</v>
      </c>
      <c r="C154" s="393">
        <v>96.83</v>
      </c>
      <c r="D154" s="392"/>
      <c r="E154" s="393">
        <v>97.23</v>
      </c>
      <c r="F154" s="393">
        <v>97.94</v>
      </c>
      <c r="G154" s="393">
        <v>99.08</v>
      </c>
      <c r="H154" s="393">
        <v>99.94</v>
      </c>
      <c r="I154" s="393">
        <v>100.51</v>
      </c>
      <c r="J154" s="393">
        <v>100.44</v>
      </c>
      <c r="K154" s="393">
        <v>99.25</v>
      </c>
      <c r="L154" s="393">
        <v>100.9</v>
      </c>
      <c r="M154" s="393">
        <v>100.62</v>
      </c>
      <c r="N154" s="393"/>
      <c r="O154" s="393"/>
      <c r="P154" s="393"/>
      <c r="Q154" s="393"/>
      <c r="R154" s="393"/>
      <c r="S154" s="393"/>
      <c r="T154" s="393"/>
      <c r="U154" s="393"/>
      <c r="V154" s="393"/>
      <c r="W154" s="393"/>
      <c r="X154" s="392"/>
    </row>
    <row r="155" spans="1:24" ht="18" customHeight="1">
      <c r="A155" s="401">
        <v>2</v>
      </c>
      <c r="B155" s="402" t="s">
        <v>884</v>
      </c>
      <c r="C155" s="405">
        <v>100.16</v>
      </c>
      <c r="D155" s="404"/>
      <c r="E155" s="405">
        <v>100.37</v>
      </c>
      <c r="F155" s="405">
        <v>101.17</v>
      </c>
      <c r="G155" s="405">
        <v>102.51</v>
      </c>
      <c r="H155" s="405">
        <v>103.44</v>
      </c>
      <c r="I155" s="405">
        <v>104.06</v>
      </c>
      <c r="J155" s="405">
        <v>103.9</v>
      </c>
      <c r="K155" s="405">
        <v>102.76</v>
      </c>
      <c r="L155" s="405">
        <v>104.2</v>
      </c>
      <c r="M155" s="405">
        <v>103.89</v>
      </c>
      <c r="N155" s="405"/>
      <c r="O155" s="405"/>
      <c r="P155" s="405"/>
      <c r="Q155" s="405"/>
      <c r="R155" s="405"/>
      <c r="S155" s="405"/>
      <c r="T155" s="405"/>
      <c r="U155" s="405"/>
      <c r="V155" s="405"/>
      <c r="W155" s="405"/>
      <c r="X155" s="404"/>
    </row>
  </sheetData>
  <sheetProtection password="B0ED" sheet="1" formatCells="0" formatColumns="0" formatRows="0" insertColumns="0" insertRows="0" insertHyperlinks="0" sort="0" autoFilter="0" pivotTables="0"/>
  <mergeCells count="5">
    <mergeCell ref="A1:X1"/>
    <mergeCell ref="A53:X53"/>
    <mergeCell ref="A82:X82"/>
    <mergeCell ref="A128:X128"/>
    <mergeCell ref="A129:X129"/>
  </mergeCells>
  <printOptions horizontalCentered="1"/>
  <pageMargins left="0.7" right="0.7" top="0.46" bottom="0.48" header="0.3" footer="0.3"/>
  <pageSetup paperSize="9" orientation="landscape" r:id="rId1"/>
  <rowBreaks count="1" manualBreakCount="1">
    <brk id="52" max="16383" man="1"/>
  </rowBreaks>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ACC12-F8A5-452A-94E1-286874605C65}">
  <sheetPr codeName="Sheet12">
    <tabColor rgb="FFFFFF00"/>
  </sheetPr>
  <dimension ref="A1:L31"/>
  <sheetViews>
    <sheetView showGridLines="0" view="pageBreakPreview" zoomScaleNormal="115" workbookViewId="0">
      <selection activeCell="B1" sqref="B1"/>
    </sheetView>
  </sheetViews>
  <sheetFormatPr defaultColWidth="9.1796875" defaultRowHeight="13"/>
  <cols>
    <col min="1" max="1" width="4.453125" style="175" customWidth="1"/>
    <col min="2" max="2" width="15.453125" style="175" customWidth="1"/>
    <col min="3" max="3" width="1.54296875" style="175" customWidth="1"/>
    <col min="4" max="4" width="18.453125" style="175" customWidth="1"/>
    <col min="5" max="5" width="7.1796875" style="175" customWidth="1"/>
    <col min="6" max="6" width="11.54296875" style="175" customWidth="1"/>
    <col min="7" max="7" width="12.7265625" style="175" customWidth="1"/>
    <col min="8" max="8" width="7.81640625" style="175" customWidth="1"/>
    <col min="9" max="9" width="7" style="175" customWidth="1"/>
    <col min="10" max="10" width="18.7265625" style="175" customWidth="1"/>
    <col min="11" max="11" width="12.453125" style="175" customWidth="1"/>
    <col min="12" max="12" width="13.54296875" style="175" customWidth="1"/>
    <col min="13" max="16384" width="9.1796875" style="175"/>
  </cols>
  <sheetData>
    <row r="1" spans="1:12" ht="24.75" customHeight="1">
      <c r="A1" s="134"/>
      <c r="B1" s="174" t="s">
        <v>935</v>
      </c>
      <c r="C1" s="174"/>
      <c r="D1" s="174"/>
      <c r="E1" s="174"/>
      <c r="F1" s="174"/>
      <c r="G1" s="174"/>
      <c r="H1" s="174"/>
      <c r="I1" s="174"/>
      <c r="J1" s="176"/>
      <c r="K1" s="176"/>
      <c r="L1" s="176"/>
    </row>
    <row r="2" spans="1:12" s="177" customFormat="1" ht="17.25" customHeight="1">
      <c r="A2" s="176"/>
      <c r="B2" s="254" t="s">
        <v>393</v>
      </c>
      <c r="C2" s="176" t="s">
        <v>16</v>
      </c>
      <c r="D2" s="176" t="str">
        <f>BIA!E12</f>
        <v>CHUNG CƯ CAO TẦNG KẾT HỢP THƯƠNG MẠI - DỊCH VỤ</v>
      </c>
      <c r="E2" s="176"/>
      <c r="F2" s="176"/>
      <c r="G2" s="176"/>
      <c r="H2" s="176"/>
      <c r="I2" s="176"/>
      <c r="J2" s="176"/>
      <c r="K2" s="176"/>
      <c r="L2" s="176"/>
    </row>
    <row r="3" spans="1:12" s="177" customFormat="1" ht="18" customHeight="1">
      <c r="A3" s="176"/>
      <c r="B3" s="254" t="s">
        <v>26</v>
      </c>
      <c r="C3" s="176" t="s">
        <v>16</v>
      </c>
      <c r="D3" s="176" t="str">
        <f>BIA!E14</f>
        <v>LÔ CHUNG CƯ D3 VÀ D4 KHU DÂN CƯ PHÚ LỢI - PHƯỜNG 07 - QUẬN 08 - TP.HỒ CHÍ MINH</v>
      </c>
      <c r="E3" s="176"/>
      <c r="F3" s="176"/>
      <c r="G3" s="176"/>
      <c r="H3" s="176"/>
      <c r="I3" s="176"/>
      <c r="J3" s="176"/>
      <c r="K3" s="176"/>
      <c r="L3" s="176"/>
    </row>
    <row r="4" spans="1:12" ht="10.5" customHeight="1">
      <c r="A4" s="178"/>
      <c r="B4" s="178"/>
      <c r="C4" s="178"/>
      <c r="D4" s="178"/>
      <c r="E4" s="179"/>
      <c r="F4" s="179"/>
      <c r="G4" s="179"/>
      <c r="H4" s="179"/>
      <c r="I4" s="180"/>
      <c r="J4" s="519"/>
      <c r="K4" s="176"/>
      <c r="L4" s="176"/>
    </row>
    <row r="5" spans="1:12" s="181" customFormat="1" ht="36" customHeight="1">
      <c r="A5" s="520" t="s">
        <v>0</v>
      </c>
      <c r="B5" s="1268" t="s">
        <v>394</v>
      </c>
      <c r="C5" s="1269"/>
      <c r="D5" s="1270"/>
      <c r="E5" s="521" t="s">
        <v>936</v>
      </c>
      <c r="F5" s="522" t="s">
        <v>937</v>
      </c>
      <c r="G5" s="523" t="s">
        <v>938</v>
      </c>
      <c r="H5" s="524" t="s">
        <v>939</v>
      </c>
      <c r="I5" s="521" t="s">
        <v>590</v>
      </c>
      <c r="J5" s="523" t="s">
        <v>940</v>
      </c>
      <c r="K5" s="1271" t="s">
        <v>33</v>
      </c>
      <c r="L5" s="1272"/>
    </row>
    <row r="6" spans="1:12" s="139" customFormat="1" ht="21" customHeight="1">
      <c r="A6" s="162" t="s">
        <v>1</v>
      </c>
      <c r="B6" s="1273" t="s">
        <v>941</v>
      </c>
      <c r="C6" s="1273"/>
      <c r="D6" s="1273"/>
      <c r="E6" s="525"/>
      <c r="F6" s="526"/>
      <c r="G6" s="527"/>
      <c r="H6" s="528"/>
      <c r="I6" s="525" t="s">
        <v>12</v>
      </c>
      <c r="J6" s="529">
        <f>SUM(J7:J15)</f>
        <v>387448462500</v>
      </c>
      <c r="K6" s="530"/>
      <c r="L6" s="1274" t="s">
        <v>3937</v>
      </c>
    </row>
    <row r="7" spans="1:12" s="139" customFormat="1" ht="21" customHeight="1">
      <c r="A7" s="164">
        <v>1</v>
      </c>
      <c r="B7" s="1277" t="s">
        <v>942</v>
      </c>
      <c r="C7" s="1277"/>
      <c r="D7" s="1277"/>
      <c r="E7" s="531"/>
      <c r="F7" s="532"/>
      <c r="G7" s="533"/>
      <c r="H7" s="534"/>
      <c r="I7" s="535"/>
      <c r="J7" s="536"/>
      <c r="K7" s="537"/>
      <c r="L7" s="1275"/>
    </row>
    <row r="8" spans="1:12" s="139" customFormat="1" ht="31.5" customHeight="1">
      <c r="A8" s="164"/>
      <c r="B8" s="1277" t="s">
        <v>943</v>
      </c>
      <c r="C8" s="1277"/>
      <c r="D8" s="1277"/>
      <c r="E8" s="531" t="s">
        <v>944</v>
      </c>
      <c r="F8" s="532">
        <f>2*1777</f>
        <v>3554</v>
      </c>
      <c r="G8" s="533">
        <f>'SDT-1291'!L46</f>
        <v>14630000</v>
      </c>
      <c r="H8" s="534">
        <f>'SDT-1291'!L44</f>
        <v>1.0249999999999999</v>
      </c>
      <c r="I8" s="535"/>
      <c r="J8" s="536">
        <f t="shared" ref="J8:J15" si="0">F8*G8*H8</f>
        <v>53294895499.999992</v>
      </c>
      <c r="K8" s="1278" t="str">
        <f>"Áp dụng mã hiệu "&amp;'SDT-1291'!A16</f>
        <v>Áp dụng mã hiệu 11110.06</v>
      </c>
      <c r="L8" s="1275"/>
    </row>
    <row r="9" spans="1:12" s="139" customFormat="1" ht="31.5" customHeight="1">
      <c r="A9" s="164"/>
      <c r="B9" s="1277" t="s">
        <v>945</v>
      </c>
      <c r="C9" s="1277"/>
      <c r="D9" s="1277"/>
      <c r="E9" s="531" t="s">
        <v>944</v>
      </c>
      <c r="F9" s="532">
        <f>1777</f>
        <v>1777</v>
      </c>
      <c r="G9" s="533">
        <f>G8</f>
        <v>14630000</v>
      </c>
      <c r="H9" s="534">
        <f>'SDT-1291'!L45</f>
        <v>0.95</v>
      </c>
      <c r="I9" s="535"/>
      <c r="J9" s="536">
        <f t="shared" si="0"/>
        <v>24697634500</v>
      </c>
      <c r="K9" s="1278"/>
      <c r="L9" s="1275"/>
    </row>
    <row r="10" spans="1:12" s="139" customFormat="1" ht="31.5" customHeight="1">
      <c r="A10" s="164"/>
      <c r="B10" s="1277" t="s">
        <v>946</v>
      </c>
      <c r="C10" s="1277"/>
      <c r="D10" s="1277"/>
      <c r="E10" s="531" t="s">
        <v>944</v>
      </c>
      <c r="F10" s="532">
        <f>2*(2664-1777)</f>
        <v>1774</v>
      </c>
      <c r="G10" s="533">
        <f>'SDT-1291'!L47</f>
        <v>15550000</v>
      </c>
      <c r="H10" s="534">
        <f>H8</f>
        <v>1.0249999999999999</v>
      </c>
      <c r="I10" s="535"/>
      <c r="J10" s="536">
        <f t="shared" si="0"/>
        <v>28275342499.999996</v>
      </c>
      <c r="K10" s="1278"/>
      <c r="L10" s="1275"/>
    </row>
    <row r="11" spans="1:12" s="139" customFormat="1" ht="31.5" customHeight="1">
      <c r="A11" s="164"/>
      <c r="B11" s="1277" t="s">
        <v>947</v>
      </c>
      <c r="C11" s="1277"/>
      <c r="D11" s="1277"/>
      <c r="E11" s="531" t="s">
        <v>944</v>
      </c>
      <c r="F11" s="532">
        <f>2*(2664-1950)</f>
        <v>1428</v>
      </c>
      <c r="G11" s="533">
        <f>G10</f>
        <v>15550000</v>
      </c>
      <c r="H11" s="534">
        <f>H9</f>
        <v>0.95</v>
      </c>
      <c r="I11" s="535"/>
      <c r="J11" s="536">
        <f t="shared" si="0"/>
        <v>21095130000</v>
      </c>
      <c r="K11" s="1278"/>
      <c r="L11" s="1275"/>
    </row>
    <row r="12" spans="1:12" s="139" customFormat="1" ht="21" customHeight="1">
      <c r="A12" s="164"/>
      <c r="B12" s="1277" t="s">
        <v>948</v>
      </c>
      <c r="C12" s="1277"/>
      <c r="D12" s="1277"/>
      <c r="E12" s="531" t="s">
        <v>944</v>
      </c>
      <c r="F12" s="532">
        <v>35544</v>
      </c>
      <c r="G12" s="533">
        <f>'SDT-1291'!D16*1000</f>
        <v>7240000</v>
      </c>
      <c r="H12" s="534">
        <v>1</v>
      </c>
      <c r="I12" s="535"/>
      <c r="J12" s="536">
        <f t="shared" si="0"/>
        <v>257338560000</v>
      </c>
      <c r="K12" s="1278"/>
      <c r="L12" s="1275"/>
    </row>
    <row r="13" spans="1:12" s="139" customFormat="1" ht="21" customHeight="1">
      <c r="A13" s="164">
        <v>2</v>
      </c>
      <c r="B13" s="1277" t="s">
        <v>949</v>
      </c>
      <c r="C13" s="1210"/>
      <c r="D13" s="1210"/>
      <c r="E13" s="531" t="s">
        <v>944</v>
      </c>
      <c r="F13" s="532">
        <f>3019-906</f>
        <v>2113</v>
      </c>
      <c r="G13" s="533">
        <v>850000</v>
      </c>
      <c r="H13" s="534">
        <v>1</v>
      </c>
      <c r="I13" s="531"/>
      <c r="J13" s="536">
        <f t="shared" si="0"/>
        <v>1796050000</v>
      </c>
      <c r="K13" s="538"/>
      <c r="L13" s="1275"/>
    </row>
    <row r="14" spans="1:12" s="139" customFormat="1" ht="21" customHeight="1">
      <c r="A14" s="164">
        <v>3</v>
      </c>
      <c r="B14" s="1277" t="s">
        <v>950</v>
      </c>
      <c r="C14" s="1210"/>
      <c r="D14" s="1210"/>
      <c r="E14" s="531" t="s">
        <v>944</v>
      </c>
      <c r="F14" s="532">
        <f>F13</f>
        <v>2113</v>
      </c>
      <c r="G14" s="533">
        <v>200000</v>
      </c>
      <c r="H14" s="534">
        <v>1</v>
      </c>
      <c r="I14" s="531"/>
      <c r="J14" s="536">
        <f t="shared" si="0"/>
        <v>422600000</v>
      </c>
      <c r="K14" s="538"/>
      <c r="L14" s="1275"/>
    </row>
    <row r="15" spans="1:12" s="139" customFormat="1" ht="21" customHeight="1">
      <c r="A15" s="164">
        <v>4</v>
      </c>
      <c r="B15" s="1277" t="s">
        <v>951</v>
      </c>
      <c r="C15" s="1210"/>
      <c r="D15" s="1210"/>
      <c r="E15" s="531" t="s">
        <v>944</v>
      </c>
      <c r="F15" s="532">
        <f>F13</f>
        <v>2113</v>
      </c>
      <c r="G15" s="533">
        <v>250000</v>
      </c>
      <c r="H15" s="534">
        <v>1</v>
      </c>
      <c r="I15" s="531"/>
      <c r="J15" s="536">
        <f t="shared" si="0"/>
        <v>528250000</v>
      </c>
      <c r="K15" s="538"/>
      <c r="L15" s="1275"/>
    </row>
    <row r="16" spans="1:12" s="139" customFormat="1" ht="21" customHeight="1">
      <c r="A16" s="166" t="s">
        <v>2</v>
      </c>
      <c r="B16" s="1282" t="s">
        <v>13</v>
      </c>
      <c r="C16" s="1282"/>
      <c r="D16" s="1282"/>
      <c r="E16" s="531"/>
      <c r="F16" s="532"/>
      <c r="G16" s="533"/>
      <c r="H16" s="534"/>
      <c r="I16" s="539" t="s">
        <v>14</v>
      </c>
      <c r="J16" s="540">
        <f>SUM(J17:J18)</f>
        <v>45840080000</v>
      </c>
      <c r="K16" s="541"/>
      <c r="L16" s="1275"/>
    </row>
    <row r="17" spans="1:12" s="139" customFormat="1" ht="21" customHeight="1">
      <c r="A17" s="164">
        <v>1</v>
      </c>
      <c r="B17" s="1277" t="s">
        <v>942</v>
      </c>
      <c r="C17" s="1277"/>
      <c r="D17" s="1277"/>
      <c r="E17" s="531"/>
      <c r="F17" s="532"/>
      <c r="G17" s="533"/>
      <c r="H17" s="534"/>
      <c r="I17" s="535"/>
      <c r="J17" s="536"/>
      <c r="K17" s="537"/>
      <c r="L17" s="1275"/>
    </row>
    <row r="18" spans="1:12" s="139" customFormat="1" ht="42">
      <c r="A18" s="164"/>
      <c r="B18" s="1277" t="s">
        <v>952</v>
      </c>
      <c r="C18" s="1277"/>
      <c r="D18" s="1277"/>
      <c r="E18" s="531" t="s">
        <v>944</v>
      </c>
      <c r="F18" s="532">
        <f>SUM(F8:F12)</f>
        <v>44077</v>
      </c>
      <c r="G18" s="533">
        <f>'SDT-1291'!E16*1000</f>
        <v>1040000</v>
      </c>
      <c r="H18" s="534">
        <v>1</v>
      </c>
      <c r="I18" s="535"/>
      <c r="J18" s="536">
        <f>F18*G18*H18</f>
        <v>45840080000</v>
      </c>
      <c r="K18" s="537" t="str">
        <f>"Áp dụng mã hiệu "&amp;'SDT-1291'!A16</f>
        <v>Áp dụng mã hiệu 11110.06</v>
      </c>
      <c r="L18" s="1275"/>
    </row>
    <row r="19" spans="1:12" s="181" customFormat="1" ht="21" customHeight="1">
      <c r="A19" s="542"/>
      <c r="B19" s="1279"/>
      <c r="C19" s="1280"/>
      <c r="D19" s="1281"/>
      <c r="E19" s="543"/>
      <c r="F19" s="544"/>
      <c r="G19" s="545"/>
      <c r="H19" s="546"/>
      <c r="I19" s="543"/>
      <c r="J19" s="545"/>
      <c r="K19" s="543"/>
      <c r="L19" s="1276"/>
    </row>
    <row r="22" spans="1:12">
      <c r="E22" s="170"/>
      <c r="F22" s="171"/>
      <c r="G22" s="172"/>
      <c r="I22" s="187"/>
      <c r="J22" s="173"/>
      <c r="K22" s="172"/>
    </row>
    <row r="23" spans="1:12">
      <c r="E23" s="188"/>
      <c r="F23" s="171"/>
      <c r="G23" s="172"/>
      <c r="K23" s="172"/>
    </row>
    <row r="24" spans="1:12">
      <c r="F24" s="189"/>
      <c r="G24" s="190"/>
    </row>
    <row r="25" spans="1:12">
      <c r="F25" s="189"/>
      <c r="G25" s="191"/>
    </row>
    <row r="26" spans="1:12">
      <c r="F26" s="189"/>
    </row>
    <row r="27" spans="1:12">
      <c r="F27" s="172"/>
      <c r="G27" s="189"/>
    </row>
    <row r="28" spans="1:12">
      <c r="F28" s="189"/>
      <c r="G28" s="189"/>
    </row>
    <row r="29" spans="1:12">
      <c r="G29" s="189"/>
    </row>
    <row r="30" spans="1:12">
      <c r="E30" s="189"/>
      <c r="G30" s="189"/>
    </row>
    <row r="31" spans="1:12">
      <c r="G31" s="189"/>
    </row>
  </sheetData>
  <mergeCells count="18">
    <mergeCell ref="B16:D16"/>
    <mergeCell ref="B17:D17"/>
    <mergeCell ref="B5:D5"/>
    <mergeCell ref="K5:L5"/>
    <mergeCell ref="B6:D6"/>
    <mergeCell ref="L6:L19"/>
    <mergeCell ref="B7:D7"/>
    <mergeCell ref="B8:D8"/>
    <mergeCell ref="K8:K12"/>
    <mergeCell ref="B9:D9"/>
    <mergeCell ref="B10:D10"/>
    <mergeCell ref="B11:D11"/>
    <mergeCell ref="B18:D18"/>
    <mergeCell ref="B19:D19"/>
    <mergeCell ref="B12:D12"/>
    <mergeCell ref="B13:D13"/>
    <mergeCell ref="B14:D14"/>
    <mergeCell ref="B15:D15"/>
  </mergeCells>
  <printOptions horizontalCentered="1"/>
  <pageMargins left="0.6" right="0.2" top="0.63" bottom="0.66" header="0.22" footer="0.4"/>
  <pageSetup paperSize="9" orientation="landscape" r:id="rId1"/>
  <headerFooter alignWithMargins="0">
    <oddFooter>&amp;CTrang &amp;P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6BD67-2A3A-4B35-8196-EE696A03D565}">
  <sheetPr codeName="Sheet13">
    <tabColor rgb="FFFFFF00"/>
  </sheetPr>
  <dimension ref="A1:P1887"/>
  <sheetViews>
    <sheetView showGridLines="0" view="pageBreakPreview" zoomScaleNormal="100" zoomScaleSheetLayoutView="100" workbookViewId="0">
      <selection sqref="A1:F1"/>
    </sheetView>
  </sheetViews>
  <sheetFormatPr defaultColWidth="9.1796875" defaultRowHeight="14"/>
  <cols>
    <col min="1" max="1" width="10.7265625" style="373" customWidth="1"/>
    <col min="2" max="2" width="63.7265625" style="373" customWidth="1"/>
    <col min="3" max="3" width="15.81640625" style="621" customWidth="1"/>
    <col min="4" max="5" width="14.453125" style="621" customWidth="1"/>
    <col min="6" max="7" width="7.81640625" style="373" customWidth="1"/>
    <col min="8" max="8" width="15.54296875" style="373" customWidth="1"/>
    <col min="9" max="9" width="17.1796875" style="373" customWidth="1"/>
    <col min="10" max="10" width="11" style="373" customWidth="1"/>
    <col min="11" max="11" width="9.1796875" style="373" customWidth="1"/>
    <col min="12" max="12" width="15.81640625" style="619" customWidth="1"/>
    <col min="13" max="16" width="15.81640625" style="373" customWidth="1"/>
    <col min="17" max="16384" width="9.1796875" style="373"/>
  </cols>
  <sheetData>
    <row r="1" spans="1:13" ht="57" customHeight="1">
      <c r="A1" s="1325" t="s">
        <v>3936</v>
      </c>
      <c r="B1" s="1325"/>
      <c r="C1" s="1325"/>
      <c r="D1" s="1325"/>
      <c r="E1" s="1325"/>
      <c r="F1" s="1325"/>
      <c r="G1" s="746"/>
    </row>
    <row r="2" spans="1:13" ht="20.25" customHeight="1">
      <c r="A2" s="1328" t="s">
        <v>983</v>
      </c>
      <c r="B2" s="1328"/>
      <c r="C2" s="1328"/>
      <c r="D2" s="1328"/>
      <c r="E2" s="1328"/>
      <c r="F2" s="746"/>
      <c r="G2" s="746"/>
    </row>
    <row r="3" spans="1:13" s="720" customFormat="1" ht="15" customHeight="1">
      <c r="A3" s="1329" t="s">
        <v>984</v>
      </c>
      <c r="B3" s="1329"/>
      <c r="C3" s="1329"/>
      <c r="D3" s="1329"/>
      <c r="E3" s="1329"/>
      <c r="F3" s="747"/>
      <c r="G3" s="747"/>
      <c r="L3" s="721"/>
    </row>
    <row r="4" spans="1:13" s="720" customFormat="1" ht="15" customHeight="1">
      <c r="A4" s="1329" t="s">
        <v>985</v>
      </c>
      <c r="B4" s="1329"/>
      <c r="C4" s="1329"/>
      <c r="D4" s="1329"/>
      <c r="E4" s="1329"/>
      <c r="F4" s="747"/>
      <c r="G4" s="747"/>
      <c r="J4" s="722"/>
      <c r="K4" s="722"/>
      <c r="L4" s="722"/>
      <c r="M4" s="722"/>
    </row>
    <row r="5" spans="1:13" s="388" customFormat="1" ht="15" customHeight="1">
      <c r="A5" s="1321" t="s">
        <v>2013</v>
      </c>
      <c r="B5" s="1321"/>
      <c r="C5" s="1321"/>
      <c r="D5" s="1321"/>
      <c r="E5" s="1321"/>
      <c r="F5" s="748"/>
      <c r="G5" s="748"/>
      <c r="J5" s="723"/>
      <c r="K5" s="723"/>
      <c r="L5" s="723"/>
      <c r="M5" s="723"/>
    </row>
    <row r="6" spans="1:13" s="388" customFormat="1" ht="18" customHeight="1">
      <c r="A6" s="1304" t="s">
        <v>986</v>
      </c>
      <c r="B6" s="1304" t="s">
        <v>74</v>
      </c>
      <c r="C6" s="1327" t="s">
        <v>987</v>
      </c>
      <c r="D6" s="1327" t="s">
        <v>988</v>
      </c>
      <c r="E6" s="1327"/>
      <c r="F6" s="748"/>
      <c r="G6" s="748"/>
      <c r="J6" s="723"/>
      <c r="K6" s="723"/>
      <c r="L6" s="723"/>
      <c r="M6" s="723"/>
    </row>
    <row r="7" spans="1:13" s="388" customFormat="1" ht="28">
      <c r="A7" s="1304"/>
      <c r="B7" s="1304"/>
      <c r="C7" s="1327"/>
      <c r="D7" s="750" t="s">
        <v>989</v>
      </c>
      <c r="E7" s="750" t="s">
        <v>990</v>
      </c>
      <c r="F7" s="748"/>
      <c r="G7" s="748"/>
      <c r="I7" s="724"/>
      <c r="J7" s="723"/>
      <c r="K7" s="723"/>
      <c r="L7" s="723"/>
      <c r="M7" s="723"/>
    </row>
    <row r="8" spans="1:13">
      <c r="A8" s="751"/>
      <c r="B8" s="752" t="s">
        <v>942</v>
      </c>
      <c r="C8" s="753"/>
      <c r="D8" s="753"/>
      <c r="E8" s="753"/>
      <c r="F8" s="746"/>
      <c r="G8" s="746"/>
      <c r="I8" s="725"/>
      <c r="J8" s="723"/>
      <c r="K8" s="723"/>
      <c r="L8" s="723"/>
      <c r="M8" s="723"/>
    </row>
    <row r="9" spans="1:13">
      <c r="A9" s="754"/>
      <c r="B9" s="755" t="s">
        <v>991</v>
      </c>
      <c r="C9" s="756"/>
      <c r="D9" s="756"/>
      <c r="E9" s="756"/>
      <c r="F9" s="746"/>
      <c r="G9" s="746"/>
      <c r="I9" s="726"/>
      <c r="J9" s="723"/>
      <c r="K9" s="723"/>
      <c r="L9" s="723"/>
      <c r="M9" s="723"/>
    </row>
    <row r="10" spans="1:13">
      <c r="A10" s="754" t="s">
        <v>992</v>
      </c>
      <c r="B10" s="757" t="s">
        <v>993</v>
      </c>
      <c r="C10" s="758">
        <v>6370</v>
      </c>
      <c r="D10" s="759">
        <v>5160</v>
      </c>
      <c r="E10" s="759">
        <v>340</v>
      </c>
      <c r="F10" s="746"/>
      <c r="G10" s="746"/>
      <c r="I10" s="729"/>
      <c r="J10" s="723"/>
      <c r="K10" s="723"/>
      <c r="L10" s="723"/>
      <c r="M10" s="723"/>
    </row>
    <row r="11" spans="1:13">
      <c r="A11" s="754" t="s">
        <v>994</v>
      </c>
      <c r="B11" s="757" t="s">
        <v>995</v>
      </c>
      <c r="C11" s="758">
        <v>8240</v>
      </c>
      <c r="D11" s="759">
        <v>6150</v>
      </c>
      <c r="E11" s="759">
        <v>640</v>
      </c>
      <c r="F11" s="746"/>
      <c r="G11" s="746"/>
      <c r="I11" s="729"/>
      <c r="J11" s="726"/>
      <c r="K11" s="733"/>
      <c r="L11" s="734"/>
      <c r="M11" s="723"/>
    </row>
    <row r="12" spans="1:13">
      <c r="A12" s="754"/>
      <c r="B12" s="755" t="s">
        <v>996</v>
      </c>
      <c r="C12" s="758"/>
      <c r="D12" s="759"/>
      <c r="E12" s="759"/>
      <c r="F12" s="746"/>
      <c r="G12" s="746"/>
      <c r="I12" s="729"/>
      <c r="J12" s="726"/>
      <c r="K12" s="730"/>
      <c r="L12" s="723"/>
      <c r="M12" s="723"/>
    </row>
    <row r="13" spans="1:13">
      <c r="A13" s="754" t="s">
        <v>997</v>
      </c>
      <c r="B13" s="757" t="s">
        <v>998</v>
      </c>
      <c r="C13" s="758">
        <v>8490</v>
      </c>
      <c r="D13" s="759">
        <v>6430</v>
      </c>
      <c r="E13" s="759">
        <v>620</v>
      </c>
      <c r="F13" s="746"/>
      <c r="G13" s="746"/>
      <c r="I13" s="729"/>
      <c r="J13" s="726"/>
      <c r="K13" s="733"/>
      <c r="L13" s="734"/>
      <c r="M13" s="723"/>
    </row>
    <row r="14" spans="1:13">
      <c r="A14" s="754" t="s">
        <v>999</v>
      </c>
      <c r="B14" s="757" t="s">
        <v>1000</v>
      </c>
      <c r="C14" s="758">
        <v>8880</v>
      </c>
      <c r="D14" s="759">
        <v>6880</v>
      </c>
      <c r="E14" s="759">
        <v>600</v>
      </c>
      <c r="F14" s="746"/>
      <c r="G14" s="746"/>
      <c r="I14" s="729"/>
      <c r="J14" s="726"/>
      <c r="K14" s="733"/>
      <c r="L14" s="734"/>
      <c r="M14" s="723"/>
    </row>
    <row r="15" spans="1:13">
      <c r="A15" s="754" t="s">
        <v>1001</v>
      </c>
      <c r="B15" s="757" t="s">
        <v>1002</v>
      </c>
      <c r="C15" s="758">
        <v>9520</v>
      </c>
      <c r="D15" s="759">
        <v>7110</v>
      </c>
      <c r="E15" s="759">
        <v>870</v>
      </c>
      <c r="F15" s="746"/>
      <c r="G15" s="746"/>
      <c r="I15" s="729"/>
      <c r="J15" s="726"/>
      <c r="K15" s="733"/>
      <c r="L15" s="734"/>
      <c r="M15" s="723"/>
    </row>
    <row r="16" spans="1:13">
      <c r="A16" s="760" t="s">
        <v>1003</v>
      </c>
      <c r="B16" s="761" t="s">
        <v>1004</v>
      </c>
      <c r="C16" s="762">
        <v>9920</v>
      </c>
      <c r="D16" s="763">
        <v>7240</v>
      </c>
      <c r="E16" s="763">
        <v>1040</v>
      </c>
      <c r="F16" s="746"/>
      <c r="G16" s="746"/>
      <c r="I16" s="729"/>
      <c r="J16" s="726"/>
      <c r="K16" s="733"/>
      <c r="L16" s="734"/>
      <c r="M16" s="734"/>
    </row>
    <row r="17" spans="1:13">
      <c r="A17" s="757"/>
      <c r="B17" s="755" t="s">
        <v>1005</v>
      </c>
      <c r="C17" s="764"/>
      <c r="D17" s="764"/>
      <c r="E17" s="764"/>
      <c r="F17" s="746"/>
      <c r="G17" s="746"/>
      <c r="I17" s="729"/>
      <c r="J17" s="726"/>
      <c r="K17" s="730"/>
      <c r="L17" s="723"/>
      <c r="M17" s="723"/>
    </row>
    <row r="18" spans="1:13">
      <c r="A18" s="754" t="s">
        <v>1006</v>
      </c>
      <c r="B18" s="757" t="s">
        <v>1007</v>
      </c>
      <c r="C18" s="758">
        <v>11050</v>
      </c>
      <c r="D18" s="759">
        <v>8070</v>
      </c>
      <c r="E18" s="759">
        <v>1160</v>
      </c>
      <c r="F18" s="746"/>
      <c r="G18" s="746"/>
      <c r="I18" s="729"/>
      <c r="J18" s="726"/>
      <c r="K18" s="733"/>
      <c r="L18" s="734"/>
      <c r="M18" s="734"/>
    </row>
    <row r="19" spans="1:13">
      <c r="A19" s="754" t="s">
        <v>1008</v>
      </c>
      <c r="B19" s="757" t="s">
        <v>1009</v>
      </c>
      <c r="C19" s="758">
        <v>11600</v>
      </c>
      <c r="D19" s="759">
        <v>8470</v>
      </c>
      <c r="E19" s="759">
        <v>1220</v>
      </c>
      <c r="F19" s="746"/>
      <c r="G19" s="746"/>
      <c r="I19" s="729"/>
      <c r="J19" s="726"/>
      <c r="K19" s="733"/>
      <c r="L19" s="734"/>
      <c r="M19" s="734"/>
    </row>
    <row r="20" spans="1:13">
      <c r="A20" s="754" t="s">
        <v>1010</v>
      </c>
      <c r="B20" s="757" t="s">
        <v>1011</v>
      </c>
      <c r="C20" s="758">
        <v>12690</v>
      </c>
      <c r="D20" s="759">
        <v>9120</v>
      </c>
      <c r="E20" s="759">
        <v>1450</v>
      </c>
      <c r="F20" s="746"/>
      <c r="G20" s="746"/>
      <c r="I20" s="729"/>
      <c r="J20" s="726"/>
      <c r="K20" s="733"/>
      <c r="L20" s="734"/>
      <c r="M20" s="734"/>
    </row>
    <row r="21" spans="1:13">
      <c r="A21" s="754" t="s">
        <v>1012</v>
      </c>
      <c r="B21" s="757" t="s">
        <v>1013</v>
      </c>
      <c r="C21" s="758">
        <v>13630</v>
      </c>
      <c r="D21" s="759">
        <v>9720</v>
      </c>
      <c r="E21" s="759">
        <v>1620</v>
      </c>
      <c r="F21" s="746"/>
      <c r="G21" s="746"/>
      <c r="I21" s="729"/>
      <c r="J21" s="726"/>
      <c r="K21" s="733"/>
      <c r="L21" s="734"/>
      <c r="M21" s="734"/>
    </row>
    <row r="22" spans="1:13">
      <c r="A22" s="754" t="s">
        <v>1014</v>
      </c>
      <c r="B22" s="757" t="s">
        <v>1015</v>
      </c>
      <c r="C22" s="758">
        <v>14580</v>
      </c>
      <c r="D22" s="759">
        <v>10330</v>
      </c>
      <c r="E22" s="759">
        <v>1800</v>
      </c>
      <c r="F22" s="746"/>
      <c r="G22" s="746"/>
      <c r="I22" s="729"/>
      <c r="J22" s="726"/>
      <c r="K22" s="733"/>
      <c r="L22" s="734"/>
      <c r="M22" s="734"/>
    </row>
    <row r="23" spans="1:13">
      <c r="A23" s="754" t="s">
        <v>1016</v>
      </c>
      <c r="B23" s="757" t="s">
        <v>1017</v>
      </c>
      <c r="C23" s="758">
        <v>15520</v>
      </c>
      <c r="D23" s="759">
        <v>10930</v>
      </c>
      <c r="E23" s="759">
        <v>1970</v>
      </c>
      <c r="F23" s="746"/>
      <c r="G23" s="746"/>
      <c r="I23" s="729"/>
      <c r="J23" s="726"/>
      <c r="K23" s="733"/>
      <c r="L23" s="734"/>
      <c r="M23" s="734"/>
    </row>
    <row r="24" spans="1:13">
      <c r="A24" s="765"/>
      <c r="B24" s="755" t="s">
        <v>1018</v>
      </c>
      <c r="C24" s="759"/>
      <c r="D24" s="758"/>
      <c r="E24" s="758"/>
      <c r="F24" s="746"/>
      <c r="G24" s="746"/>
      <c r="I24" s="729"/>
      <c r="J24" s="725"/>
      <c r="K24" s="730"/>
      <c r="L24" s="723"/>
      <c r="M24" s="723"/>
    </row>
    <row r="25" spans="1:13">
      <c r="A25" s="754" t="s">
        <v>1019</v>
      </c>
      <c r="B25" s="757" t="s">
        <v>875</v>
      </c>
      <c r="C25" s="758">
        <v>1730</v>
      </c>
      <c r="D25" s="759">
        <v>1550</v>
      </c>
      <c r="E25" s="759"/>
      <c r="F25" s="746"/>
      <c r="G25" s="746"/>
      <c r="I25" s="729"/>
      <c r="J25" s="726"/>
      <c r="K25" s="733"/>
      <c r="L25" s="734"/>
      <c r="M25" s="723"/>
    </row>
    <row r="26" spans="1:13" ht="28">
      <c r="A26" s="754" t="s">
        <v>1020</v>
      </c>
      <c r="B26" s="757" t="s">
        <v>876</v>
      </c>
      <c r="C26" s="758">
        <v>4540</v>
      </c>
      <c r="D26" s="759">
        <v>4090</v>
      </c>
      <c r="E26" s="759"/>
      <c r="F26" s="746"/>
      <c r="G26" s="746"/>
      <c r="I26" s="729"/>
      <c r="J26" s="726"/>
      <c r="K26" s="733"/>
      <c r="L26" s="734"/>
      <c r="M26" s="723"/>
    </row>
    <row r="27" spans="1:13" ht="28">
      <c r="A27" s="754" t="s">
        <v>1021</v>
      </c>
      <c r="B27" s="757" t="s">
        <v>877</v>
      </c>
      <c r="C27" s="758">
        <v>6970</v>
      </c>
      <c r="D27" s="759">
        <v>6270</v>
      </c>
      <c r="E27" s="759"/>
      <c r="F27" s="746"/>
      <c r="G27" s="746"/>
      <c r="I27" s="729"/>
      <c r="J27" s="726"/>
      <c r="K27" s="733"/>
      <c r="L27" s="734"/>
      <c r="M27" s="723"/>
    </row>
    <row r="28" spans="1:13" ht="28">
      <c r="A28" s="766" t="s">
        <v>1022</v>
      </c>
      <c r="B28" s="767" t="s">
        <v>878</v>
      </c>
      <c r="C28" s="768">
        <v>8760</v>
      </c>
      <c r="D28" s="769">
        <v>7610</v>
      </c>
      <c r="E28" s="769"/>
      <c r="F28" s="746"/>
      <c r="G28" s="746"/>
      <c r="I28" s="729"/>
      <c r="J28" s="726"/>
      <c r="K28" s="733"/>
      <c r="L28" s="734"/>
      <c r="M28" s="735"/>
    </row>
    <row r="29" spans="1:13">
      <c r="A29" s="748" t="s">
        <v>1023</v>
      </c>
      <c r="B29" s="746"/>
      <c r="C29" s="770"/>
      <c r="D29" s="770"/>
      <c r="E29" s="770"/>
      <c r="F29" s="746"/>
      <c r="G29" s="746"/>
    </row>
    <row r="30" spans="1:13" ht="78.75" customHeight="1">
      <c r="A30" s="1283" t="s">
        <v>3939</v>
      </c>
      <c r="B30" s="1283"/>
      <c r="C30" s="1283"/>
      <c r="D30" s="1283"/>
      <c r="E30" s="1283"/>
      <c r="F30" s="1283"/>
      <c r="G30" s="746"/>
      <c r="L30" s="373"/>
    </row>
    <row r="31" spans="1:13" ht="53.25" customHeight="1">
      <c r="A31" s="1283" t="s">
        <v>3940</v>
      </c>
      <c r="B31" s="1283"/>
      <c r="C31" s="1283"/>
      <c r="D31" s="1283"/>
      <c r="E31" s="1283"/>
      <c r="F31" s="1284"/>
      <c r="G31" s="746"/>
      <c r="L31" s="373"/>
    </row>
    <row r="32" spans="1:13" ht="35.25" customHeight="1">
      <c r="A32" s="1283" t="s">
        <v>1024</v>
      </c>
      <c r="B32" s="1283"/>
      <c r="C32" s="1283"/>
      <c r="D32" s="1283"/>
      <c r="E32" s="1283"/>
      <c r="F32" s="1284"/>
      <c r="G32" s="746"/>
    </row>
    <row r="33" spans="1:16" ht="18" customHeight="1">
      <c r="A33" s="1283" t="s">
        <v>1025</v>
      </c>
      <c r="B33" s="1283"/>
      <c r="C33" s="1283"/>
      <c r="D33" s="1283"/>
      <c r="E33" s="1283"/>
      <c r="F33" s="1284"/>
      <c r="G33" s="1288"/>
    </row>
    <row r="34" spans="1:16" ht="18" customHeight="1">
      <c r="A34" s="1283" t="s">
        <v>1026</v>
      </c>
      <c r="B34" s="1283"/>
      <c r="C34" s="1283"/>
      <c r="D34" s="1283"/>
      <c r="E34" s="1283"/>
      <c r="F34" s="746"/>
      <c r="G34" s="746"/>
    </row>
    <row r="35" spans="1:16" ht="18" customHeight="1">
      <c r="A35" s="1283" t="s">
        <v>1027</v>
      </c>
      <c r="B35" s="1283"/>
      <c r="C35" s="1283"/>
      <c r="D35" s="1283"/>
      <c r="E35" s="1283"/>
      <c r="F35" s="746"/>
      <c r="G35" s="746"/>
    </row>
    <row r="36" spans="1:16" ht="18" customHeight="1">
      <c r="A36" s="1283" t="s">
        <v>1028</v>
      </c>
      <c r="B36" s="1283"/>
      <c r="C36" s="1283"/>
      <c r="D36" s="1283"/>
      <c r="E36" s="1283"/>
      <c r="F36" s="746"/>
      <c r="G36" s="746"/>
    </row>
    <row r="37" spans="1:16" ht="18" customHeight="1">
      <c r="A37" s="1283" t="s">
        <v>1029</v>
      </c>
      <c r="B37" s="1283"/>
      <c r="C37" s="1283"/>
      <c r="D37" s="1283"/>
      <c r="E37" s="1283"/>
      <c r="F37" s="746"/>
      <c r="G37" s="746"/>
    </row>
    <row r="38" spans="1:16" ht="32.25" customHeight="1">
      <c r="A38" s="1283" t="s">
        <v>3941</v>
      </c>
      <c r="B38" s="1283"/>
      <c r="C38" s="1283"/>
      <c r="D38" s="1283"/>
      <c r="E38" s="1283"/>
      <c r="F38" s="1284"/>
      <c r="G38" s="746"/>
      <c r="H38" s="1326" t="s">
        <v>4084</v>
      </c>
      <c r="I38" s="1326"/>
      <c r="J38" s="736"/>
      <c r="K38" s="388"/>
      <c r="L38" s="388"/>
    </row>
    <row r="39" spans="1:16" ht="22.5" customHeight="1">
      <c r="A39" s="1321" t="s">
        <v>3942</v>
      </c>
      <c r="B39" s="1322"/>
      <c r="C39" s="1322"/>
      <c r="D39" s="1322"/>
      <c r="E39" s="1322"/>
      <c r="F39" s="1322"/>
      <c r="G39" s="746"/>
      <c r="H39" s="1326"/>
      <c r="I39" s="1326"/>
      <c r="J39" s="736"/>
      <c r="K39" s="388"/>
      <c r="L39" s="388"/>
    </row>
    <row r="40" spans="1:16" s="388" customFormat="1" ht="35.15" customHeight="1">
      <c r="A40" s="773" t="s">
        <v>1030</v>
      </c>
      <c r="B40" s="773" t="s">
        <v>1031</v>
      </c>
      <c r="C40" s="1323" t="s">
        <v>1032</v>
      </c>
      <c r="D40" s="1323"/>
      <c r="E40" s="1323" t="s">
        <v>1033</v>
      </c>
      <c r="F40" s="1323"/>
      <c r="G40" s="748"/>
      <c r="H40" s="1326"/>
      <c r="I40" s="1326"/>
      <c r="J40" s="736"/>
    </row>
    <row r="41" spans="1:16" ht="34.5" customHeight="1">
      <c r="A41" s="774">
        <v>1</v>
      </c>
      <c r="B41" s="774" t="s">
        <v>1034</v>
      </c>
      <c r="C41" s="1324">
        <v>13010</v>
      </c>
      <c r="D41" s="1324"/>
      <c r="E41" s="1324">
        <v>13840</v>
      </c>
      <c r="F41" s="1324"/>
      <c r="G41" s="746"/>
      <c r="H41" s="889" t="s">
        <v>2866</v>
      </c>
      <c r="I41" s="890">
        <v>3</v>
      </c>
      <c r="J41" s="737"/>
      <c r="L41" s="373"/>
    </row>
    <row r="42" spans="1:16" ht="18" customHeight="1">
      <c r="A42" s="814">
        <v>2</v>
      </c>
      <c r="B42" s="814" t="s">
        <v>1035</v>
      </c>
      <c r="C42" s="1320">
        <v>13670</v>
      </c>
      <c r="D42" s="1320"/>
      <c r="E42" s="1320">
        <v>14530</v>
      </c>
      <c r="F42" s="1320"/>
      <c r="G42" s="746"/>
      <c r="H42" s="1332" t="s">
        <v>2867</v>
      </c>
      <c r="I42" s="1332"/>
      <c r="J42" s="1334">
        <v>2500</v>
      </c>
      <c r="K42" s="1334"/>
      <c r="L42" s="740" t="s">
        <v>2876</v>
      </c>
      <c r="M42" s="741"/>
      <c r="N42" s="741"/>
      <c r="O42" s="741"/>
      <c r="P42" s="741"/>
    </row>
    <row r="43" spans="1:16" ht="18" customHeight="1">
      <c r="A43" s="814">
        <v>3</v>
      </c>
      <c r="B43" s="814" t="s">
        <v>1036</v>
      </c>
      <c r="C43" s="1320">
        <v>14630</v>
      </c>
      <c r="D43" s="1320"/>
      <c r="E43" s="1320">
        <v>15550</v>
      </c>
      <c r="F43" s="1320"/>
      <c r="G43" s="746"/>
      <c r="H43" s="1333" t="s">
        <v>2868</v>
      </c>
      <c r="I43" s="1333"/>
      <c r="J43" s="1334">
        <v>1250</v>
      </c>
      <c r="K43" s="1334"/>
      <c r="L43" s="742" t="s">
        <v>772</v>
      </c>
      <c r="M43" s="743" t="s">
        <v>2877</v>
      </c>
      <c r="N43" s="743" t="s">
        <v>2878</v>
      </c>
      <c r="O43" s="743" t="s">
        <v>2879</v>
      </c>
      <c r="P43" s="743" t="s">
        <v>507</v>
      </c>
    </row>
    <row r="44" spans="1:16" ht="25.5" customHeight="1">
      <c r="A44" s="814">
        <v>4</v>
      </c>
      <c r="B44" s="814" t="s">
        <v>1037</v>
      </c>
      <c r="C44" s="1320">
        <v>15590</v>
      </c>
      <c r="D44" s="1320"/>
      <c r="E44" s="1320">
        <v>16570</v>
      </c>
      <c r="F44" s="1320"/>
      <c r="G44" s="746"/>
      <c r="H44" s="1340">
        <f>VLOOKUP($I$41,$A$59:$C$63,3,0)</f>
        <v>1.0249999999999999</v>
      </c>
      <c r="I44" s="1340"/>
      <c r="J44" s="1338" t="s">
        <v>3960</v>
      </c>
      <c r="K44" s="1338"/>
      <c r="L44" s="744">
        <f>H44</f>
        <v>1.0249999999999999</v>
      </c>
      <c r="M44" s="744"/>
      <c r="N44" s="739"/>
      <c r="O44" s="739"/>
      <c r="P44" s="739"/>
    </row>
    <row r="45" spans="1:16" ht="25.5" customHeight="1">
      <c r="A45" s="815">
        <v>5</v>
      </c>
      <c r="B45" s="815" t="s">
        <v>1038</v>
      </c>
      <c r="C45" s="1318">
        <v>16550</v>
      </c>
      <c r="D45" s="1318"/>
      <c r="E45" s="1318">
        <v>17590</v>
      </c>
      <c r="F45" s="1318"/>
      <c r="G45" s="746"/>
      <c r="H45" s="1340">
        <f>DMCP!K766</f>
        <v>0.95</v>
      </c>
      <c r="I45" s="1340"/>
      <c r="J45" s="1338" t="s">
        <v>3961</v>
      </c>
      <c r="K45" s="1338"/>
      <c r="L45" s="744">
        <f>H45</f>
        <v>0.95</v>
      </c>
      <c r="M45" s="744"/>
      <c r="N45" s="739"/>
      <c r="O45" s="739"/>
      <c r="P45" s="739"/>
    </row>
    <row r="46" spans="1:16" ht="48.75" customHeight="1">
      <c r="A46" s="1283" t="s">
        <v>1039</v>
      </c>
      <c r="B46" s="1283"/>
      <c r="C46" s="1283"/>
      <c r="D46" s="1283"/>
      <c r="E46" s="1283"/>
      <c r="F46" s="1283"/>
      <c r="G46" s="746"/>
      <c r="H46" s="1341">
        <f>VLOOKUP($I$48,$A$41:$D$45,3,0)*1000</f>
        <v>14630000</v>
      </c>
      <c r="I46" s="1341"/>
      <c r="J46" s="1339" t="s">
        <v>2880</v>
      </c>
      <c r="K46" s="1339"/>
      <c r="L46" s="745">
        <f>H46</f>
        <v>14630000</v>
      </c>
      <c r="M46" s="745"/>
      <c r="N46" s="739"/>
      <c r="O46" s="739"/>
      <c r="P46" s="739"/>
    </row>
    <row r="47" spans="1:16" ht="48.75" customHeight="1">
      <c r="A47" s="775" t="s">
        <v>1040</v>
      </c>
      <c r="B47" s="746"/>
      <c r="C47" s="770"/>
      <c r="D47" s="770"/>
      <c r="E47" s="770"/>
      <c r="F47" s="746"/>
      <c r="G47" s="746"/>
      <c r="H47" s="1341">
        <f>VLOOKUP($I$48,$A$41:$F$45,5,0)*1000</f>
        <v>15550000</v>
      </c>
      <c r="I47" s="1341"/>
      <c r="J47" s="1339" t="s">
        <v>2881</v>
      </c>
      <c r="K47" s="1339"/>
      <c r="L47" s="745">
        <f>H47</f>
        <v>15550000</v>
      </c>
      <c r="M47" s="745"/>
      <c r="N47" s="739"/>
      <c r="O47" s="739"/>
      <c r="P47" s="739"/>
    </row>
    <row r="48" spans="1:16" ht="17.5">
      <c r="A48" s="771" t="s">
        <v>1041</v>
      </c>
      <c r="B48" s="746"/>
      <c r="C48" s="770"/>
      <c r="D48" s="770"/>
      <c r="E48" s="770"/>
      <c r="F48" s="746"/>
      <c r="G48" s="746"/>
      <c r="H48" s="889" t="s">
        <v>2865</v>
      </c>
      <c r="I48" s="890">
        <v>3</v>
      </c>
      <c r="J48" s="738"/>
      <c r="L48" s="373"/>
    </row>
    <row r="49" spans="1:10" ht="16.5" customHeight="1">
      <c r="A49" s="776" t="s">
        <v>1042</v>
      </c>
      <c r="B49" s="746"/>
      <c r="C49" s="770"/>
      <c r="D49" s="770"/>
      <c r="E49" s="770"/>
      <c r="F49" s="746"/>
      <c r="G49" s="746"/>
      <c r="H49" s="1342" t="s">
        <v>4085</v>
      </c>
      <c r="I49" s="1342" t="s">
        <v>4086</v>
      </c>
      <c r="J49" s="738"/>
    </row>
    <row r="50" spans="1:10" ht="16.5" customHeight="1">
      <c r="A50" s="776" t="s">
        <v>1043</v>
      </c>
      <c r="B50" s="746"/>
      <c r="C50" s="770"/>
      <c r="D50" s="770"/>
      <c r="E50" s="770"/>
      <c r="F50" s="746"/>
      <c r="G50" s="746"/>
      <c r="H50" s="1342"/>
      <c r="I50" s="1342"/>
      <c r="J50" s="738"/>
    </row>
    <row r="51" spans="1:10" ht="16.5" customHeight="1">
      <c r="A51" s="776" t="s">
        <v>1044</v>
      </c>
      <c r="B51" s="746"/>
      <c r="C51" s="770"/>
      <c r="D51" s="770"/>
      <c r="E51" s="770"/>
      <c r="F51" s="746"/>
      <c r="G51" s="746"/>
      <c r="H51" s="1342"/>
      <c r="I51" s="1342"/>
      <c r="J51" s="738"/>
    </row>
    <row r="52" spans="1:10" ht="16.5" customHeight="1">
      <c r="A52" s="776" t="s">
        <v>1045</v>
      </c>
      <c r="B52" s="746"/>
      <c r="C52" s="770"/>
      <c r="D52" s="770"/>
      <c r="E52" s="770"/>
      <c r="F52" s="746"/>
      <c r="G52" s="746"/>
      <c r="H52" s="1342"/>
      <c r="I52" s="1342"/>
      <c r="J52" s="631"/>
    </row>
    <row r="53" spans="1:10" ht="16.5" customHeight="1">
      <c r="A53" s="776" t="s">
        <v>1046</v>
      </c>
      <c r="B53" s="746"/>
      <c r="C53" s="770"/>
      <c r="D53" s="770"/>
      <c r="E53" s="770"/>
      <c r="F53" s="746"/>
      <c r="G53" s="746"/>
      <c r="H53" s="1342"/>
      <c r="I53" s="1342"/>
      <c r="J53" s="631"/>
    </row>
    <row r="54" spans="1:10" ht="17">
      <c r="A54" s="776" t="s">
        <v>1047</v>
      </c>
      <c r="B54" s="746"/>
      <c r="C54" s="770"/>
      <c r="D54" s="770"/>
      <c r="E54" s="770"/>
      <c r="F54" s="746"/>
      <c r="G54" s="746"/>
    </row>
    <row r="55" spans="1:10" ht="53.25" customHeight="1">
      <c r="A55" s="1283" t="s">
        <v>1048</v>
      </c>
      <c r="B55" s="1284"/>
      <c r="C55" s="1284"/>
      <c r="D55" s="1284"/>
      <c r="E55" s="1284"/>
      <c r="F55" s="1284"/>
      <c r="G55" s="746"/>
    </row>
    <row r="56" spans="1:10" ht="49.5" customHeight="1">
      <c r="A56" s="1283" t="s">
        <v>1049</v>
      </c>
      <c r="B56" s="1284"/>
      <c r="C56" s="1284"/>
      <c r="D56" s="1284"/>
      <c r="E56" s="1284"/>
      <c r="F56" s="1284"/>
      <c r="G56" s="746"/>
    </row>
    <row r="57" spans="1:10" ht="90" customHeight="1">
      <c r="A57" s="1319" t="s">
        <v>1050</v>
      </c>
      <c r="B57" s="1284"/>
      <c r="C57" s="1284"/>
      <c r="D57" s="1284"/>
      <c r="E57" s="1284"/>
      <c r="F57" s="1284"/>
      <c r="G57" s="746"/>
    </row>
    <row r="58" spans="1:10" ht="14.15" customHeight="1">
      <c r="A58" s="777" t="s">
        <v>1030</v>
      </c>
      <c r="B58" s="777" t="s">
        <v>2869</v>
      </c>
      <c r="C58" s="777" t="s">
        <v>2870</v>
      </c>
      <c r="D58" s="772"/>
      <c r="E58" s="772"/>
      <c r="F58" s="772"/>
      <c r="G58" s="746"/>
    </row>
    <row r="59" spans="1:10" ht="14.15" customHeight="1">
      <c r="A59" s="778">
        <v>1</v>
      </c>
      <c r="B59" s="778" t="s">
        <v>2871</v>
      </c>
      <c r="C59" s="779">
        <v>1</v>
      </c>
      <c r="D59" s="772"/>
      <c r="E59" s="772"/>
      <c r="F59" s="772"/>
      <c r="G59" s="746"/>
    </row>
    <row r="60" spans="1:10" ht="14.15" customHeight="1">
      <c r="A60" s="780">
        <v>2</v>
      </c>
      <c r="B60" s="780" t="s">
        <v>2872</v>
      </c>
      <c r="C60" s="781">
        <v>1.01</v>
      </c>
      <c r="D60" s="772"/>
      <c r="E60" s="772"/>
      <c r="F60" s="772"/>
      <c r="G60" s="746"/>
    </row>
    <row r="61" spans="1:10" ht="14.15" customHeight="1">
      <c r="A61" s="780">
        <v>3</v>
      </c>
      <c r="B61" s="780" t="s">
        <v>2873</v>
      </c>
      <c r="C61" s="781">
        <v>1.0249999999999999</v>
      </c>
      <c r="D61" s="772"/>
      <c r="E61" s="772"/>
      <c r="F61" s="772"/>
      <c r="G61" s="746"/>
    </row>
    <row r="62" spans="1:10" ht="14.15" customHeight="1">
      <c r="A62" s="780">
        <v>4</v>
      </c>
      <c r="B62" s="780" t="s">
        <v>2874</v>
      </c>
      <c r="C62" s="781">
        <v>1.04</v>
      </c>
      <c r="D62" s="772"/>
      <c r="E62" s="772"/>
      <c r="F62" s="772"/>
      <c r="G62" s="746"/>
    </row>
    <row r="63" spans="1:10" ht="14.15" customHeight="1">
      <c r="A63" s="782">
        <v>5</v>
      </c>
      <c r="B63" s="782" t="s">
        <v>2875</v>
      </c>
      <c r="C63" s="783">
        <v>1.05</v>
      </c>
      <c r="D63" s="772"/>
      <c r="E63" s="772"/>
      <c r="F63" s="772"/>
      <c r="G63" s="746"/>
    </row>
    <row r="64" spans="1:10" ht="38.25" customHeight="1">
      <c r="A64" s="1283" t="s">
        <v>1051</v>
      </c>
      <c r="B64" s="1284"/>
      <c r="C64" s="1284"/>
      <c r="D64" s="1284"/>
      <c r="E64" s="1284"/>
      <c r="F64" s="1284"/>
      <c r="G64" s="746"/>
    </row>
    <row r="65" spans="1:12">
      <c r="A65" s="776"/>
      <c r="B65" s="746"/>
      <c r="C65" s="770"/>
      <c r="D65" s="770"/>
      <c r="E65" s="770"/>
      <c r="F65" s="746"/>
      <c r="G65" s="746"/>
    </row>
    <row r="66" spans="1:12" ht="30">
      <c r="A66" s="746"/>
      <c r="B66" s="811" t="s">
        <v>1052</v>
      </c>
      <c r="C66" s="811" t="s">
        <v>1053</v>
      </c>
      <c r="D66" s="770"/>
      <c r="E66" s="770"/>
      <c r="F66" s="746"/>
      <c r="G66" s="746"/>
    </row>
    <row r="67" spans="1:12">
      <c r="A67" s="746"/>
      <c r="B67" s="784" t="s">
        <v>1054</v>
      </c>
      <c r="C67" s="812" t="s">
        <v>1055</v>
      </c>
      <c r="D67" s="770"/>
      <c r="E67" s="770"/>
      <c r="F67" s="746"/>
      <c r="G67" s="746"/>
    </row>
    <row r="68" spans="1:12">
      <c r="A68" s="746"/>
      <c r="B68" s="785" t="s">
        <v>1056</v>
      </c>
      <c r="C68" s="815" t="s">
        <v>1057</v>
      </c>
      <c r="D68" s="770"/>
      <c r="E68" s="770"/>
      <c r="F68" s="746"/>
      <c r="G68" s="746"/>
    </row>
    <row r="69" spans="1:12">
      <c r="A69" s="746"/>
      <c r="B69" s="746"/>
      <c r="C69" s="770"/>
      <c r="D69" s="770"/>
      <c r="E69" s="770"/>
      <c r="F69" s="746"/>
      <c r="G69" s="746"/>
    </row>
    <row r="70" spans="1:12" ht="50.25" customHeight="1">
      <c r="A70" s="1316" t="s">
        <v>1058</v>
      </c>
      <c r="B70" s="1316"/>
      <c r="C70" s="1316"/>
      <c r="D70" s="1316"/>
      <c r="E70" s="1316"/>
      <c r="F70" s="1316"/>
      <c r="G70" s="746"/>
    </row>
    <row r="71" spans="1:12" s="623" customFormat="1" ht="66" customHeight="1">
      <c r="A71" s="1316" t="s">
        <v>1059</v>
      </c>
      <c r="B71" s="1317"/>
      <c r="C71" s="1317"/>
      <c r="D71" s="1317"/>
      <c r="E71" s="1317"/>
      <c r="F71" s="1317"/>
      <c r="G71" s="786"/>
      <c r="L71" s="624"/>
    </row>
    <row r="72" spans="1:12" s="623" customFormat="1" ht="26.25" customHeight="1">
      <c r="A72" s="787" t="s">
        <v>1060</v>
      </c>
      <c r="B72" s="786"/>
      <c r="C72" s="788"/>
      <c r="D72" s="788"/>
      <c r="E72" s="788"/>
      <c r="F72" s="786"/>
      <c r="G72" s="786"/>
      <c r="L72" s="624"/>
    </row>
    <row r="73" spans="1:12" s="623" customFormat="1" ht="39.75" customHeight="1">
      <c r="A73" s="1316" t="s">
        <v>1061</v>
      </c>
      <c r="B73" s="1316"/>
      <c r="C73" s="1316"/>
      <c r="D73" s="1316"/>
      <c r="E73" s="1316"/>
      <c r="F73" s="1316"/>
      <c r="G73" s="786"/>
      <c r="L73" s="624"/>
    </row>
    <row r="74" spans="1:12" s="623" customFormat="1" ht="39.75" customHeight="1">
      <c r="A74" s="1316" t="s">
        <v>1062</v>
      </c>
      <c r="B74" s="1284"/>
      <c r="C74" s="1284"/>
      <c r="D74" s="1284"/>
      <c r="E74" s="1284"/>
      <c r="F74" s="1284"/>
      <c r="G74" s="786"/>
      <c r="L74" s="624"/>
    </row>
    <row r="75" spans="1:12" s="623" customFormat="1" ht="25.5" customHeight="1">
      <c r="A75" s="787" t="s">
        <v>1063</v>
      </c>
      <c r="B75" s="786"/>
      <c r="C75" s="788"/>
      <c r="D75" s="788"/>
      <c r="E75" s="788"/>
      <c r="F75" s="786"/>
      <c r="G75" s="786"/>
      <c r="L75" s="624"/>
    </row>
    <row r="76" spans="1:12" s="623" customFormat="1" ht="25.5" customHeight="1">
      <c r="A76" s="787" t="s">
        <v>1064</v>
      </c>
      <c r="B76" s="786"/>
      <c r="C76" s="788"/>
      <c r="D76" s="788"/>
      <c r="E76" s="788"/>
      <c r="F76" s="786"/>
      <c r="G76" s="786"/>
      <c r="L76" s="624"/>
    </row>
    <row r="77" spans="1:12" s="623" customFormat="1" ht="25.5" customHeight="1">
      <c r="A77" s="787" t="s">
        <v>1065</v>
      </c>
      <c r="B77" s="786"/>
      <c r="C77" s="788"/>
      <c r="D77" s="788"/>
      <c r="E77" s="788"/>
      <c r="F77" s="786"/>
      <c r="G77" s="786"/>
      <c r="L77" s="624"/>
    </row>
    <row r="78" spans="1:12" s="623" customFormat="1" ht="32.25" customHeight="1">
      <c r="A78" s="789" t="s">
        <v>1066</v>
      </c>
      <c r="B78" s="786"/>
      <c r="C78" s="788"/>
      <c r="D78" s="788"/>
      <c r="E78" s="788"/>
      <c r="F78" s="786"/>
      <c r="G78" s="786"/>
      <c r="L78" s="624"/>
    </row>
    <row r="79" spans="1:12">
      <c r="A79" s="790" t="s">
        <v>1067</v>
      </c>
      <c r="B79" s="746"/>
      <c r="C79" s="746"/>
      <c r="D79" s="746"/>
      <c r="E79" s="746"/>
      <c r="F79" s="746"/>
      <c r="G79" s="746"/>
    </row>
    <row r="80" spans="1:12">
      <c r="A80" s="790" t="s">
        <v>1068</v>
      </c>
      <c r="B80" s="746"/>
      <c r="C80" s="746"/>
      <c r="D80" s="746"/>
      <c r="E80" s="746"/>
      <c r="F80" s="746"/>
      <c r="G80" s="746"/>
    </row>
    <row r="81" spans="1:13">
      <c r="A81" s="790" t="s">
        <v>1069</v>
      </c>
      <c r="B81" s="746"/>
      <c r="C81" s="746"/>
      <c r="D81" s="746"/>
      <c r="E81" s="746"/>
      <c r="F81" s="746"/>
      <c r="G81" s="746"/>
    </row>
    <row r="82" spans="1:13" s="625" customFormat="1">
      <c r="A82" s="790" t="s">
        <v>1070</v>
      </c>
      <c r="B82" s="791"/>
      <c r="C82" s="791"/>
      <c r="D82" s="791"/>
      <c r="E82" s="791"/>
      <c r="F82" s="791"/>
      <c r="G82" s="791"/>
      <c r="L82" s="626"/>
    </row>
    <row r="83" spans="1:13" s="388" customFormat="1">
      <c r="A83" s="1293" t="s">
        <v>3943</v>
      </c>
      <c r="B83" s="1293"/>
      <c r="C83" s="1293"/>
      <c r="D83" s="1293"/>
      <c r="E83" s="1293"/>
      <c r="F83" s="748"/>
      <c r="G83" s="748"/>
      <c r="L83" s="620"/>
    </row>
    <row r="84" spans="1:13" s="388" customFormat="1" ht="21.75" customHeight="1">
      <c r="A84" s="1304" t="s">
        <v>986</v>
      </c>
      <c r="B84" s="1304" t="s">
        <v>74</v>
      </c>
      <c r="C84" s="1304" t="s">
        <v>987</v>
      </c>
      <c r="D84" s="1305" t="s">
        <v>988</v>
      </c>
      <c r="E84" s="1305"/>
      <c r="F84" s="748"/>
      <c r="G84" s="748"/>
      <c r="I84" s="373"/>
      <c r="J84" s="373"/>
      <c r="K84" s="373"/>
      <c r="L84" s="373"/>
      <c r="M84" s="373"/>
    </row>
    <row r="85" spans="1:13" s="388" customFormat="1" ht="28">
      <c r="A85" s="1304"/>
      <c r="B85" s="1304"/>
      <c r="C85" s="1304"/>
      <c r="D85" s="749" t="s">
        <v>989</v>
      </c>
      <c r="E85" s="749" t="s">
        <v>990</v>
      </c>
      <c r="F85" s="748"/>
      <c r="G85" s="748"/>
      <c r="I85" s="373"/>
      <c r="J85" s="373"/>
      <c r="K85" s="373"/>
      <c r="L85" s="373"/>
      <c r="M85" s="373"/>
    </row>
    <row r="86" spans="1:13">
      <c r="A86" s="793"/>
      <c r="B86" s="794" t="s">
        <v>1071</v>
      </c>
      <c r="C86" s="795"/>
      <c r="D86" s="796"/>
      <c r="E86" s="796"/>
      <c r="F86" s="746"/>
      <c r="G86" s="746"/>
      <c r="L86" s="373"/>
    </row>
    <row r="87" spans="1:13">
      <c r="A87" s="797" t="s">
        <v>1072</v>
      </c>
      <c r="B87" s="798" t="s">
        <v>1073</v>
      </c>
      <c r="C87" s="799">
        <v>54410</v>
      </c>
      <c r="D87" s="800">
        <v>43000</v>
      </c>
      <c r="E87" s="800">
        <v>4270</v>
      </c>
      <c r="F87" s="746"/>
      <c r="G87" s="746"/>
      <c r="L87" s="373"/>
    </row>
    <row r="88" spans="1:13">
      <c r="A88" s="797" t="s">
        <v>1074</v>
      </c>
      <c r="B88" s="798" t="s">
        <v>1075</v>
      </c>
      <c r="C88" s="799">
        <v>53820</v>
      </c>
      <c r="D88" s="800">
        <v>42510</v>
      </c>
      <c r="E88" s="800">
        <v>4270</v>
      </c>
      <c r="F88" s="746"/>
      <c r="G88" s="746"/>
      <c r="L88" s="373"/>
    </row>
    <row r="89" spans="1:13">
      <c r="A89" s="797" t="s">
        <v>1076</v>
      </c>
      <c r="B89" s="798" t="s">
        <v>1077</v>
      </c>
      <c r="C89" s="799">
        <v>52090</v>
      </c>
      <c r="D89" s="800">
        <v>41050</v>
      </c>
      <c r="E89" s="800">
        <v>4270</v>
      </c>
      <c r="F89" s="746"/>
      <c r="G89" s="746"/>
      <c r="L89" s="373"/>
    </row>
    <row r="90" spans="1:13">
      <c r="A90" s="801"/>
      <c r="B90" s="802" t="s">
        <v>1078</v>
      </c>
      <c r="C90" s="799"/>
      <c r="D90" s="799"/>
      <c r="E90" s="799"/>
      <c r="F90" s="746"/>
      <c r="G90" s="746"/>
      <c r="L90" s="373"/>
    </row>
    <row r="91" spans="1:13">
      <c r="A91" s="797" t="s">
        <v>1079</v>
      </c>
      <c r="B91" s="798" t="s">
        <v>1080</v>
      </c>
      <c r="C91" s="799">
        <v>53050</v>
      </c>
      <c r="D91" s="800">
        <v>42510</v>
      </c>
      <c r="E91" s="800">
        <v>3250</v>
      </c>
      <c r="F91" s="746"/>
      <c r="G91" s="746"/>
      <c r="L91" s="373"/>
    </row>
    <row r="92" spans="1:13">
      <c r="A92" s="797" t="s">
        <v>1081</v>
      </c>
      <c r="B92" s="798" t="s">
        <v>1082</v>
      </c>
      <c r="C92" s="799">
        <v>49850</v>
      </c>
      <c r="D92" s="800">
        <v>39820</v>
      </c>
      <c r="E92" s="800">
        <v>3250</v>
      </c>
      <c r="F92" s="746"/>
      <c r="G92" s="746"/>
      <c r="L92" s="373"/>
    </row>
    <row r="93" spans="1:13">
      <c r="A93" s="797" t="s">
        <v>1083</v>
      </c>
      <c r="B93" s="798" t="s">
        <v>1084</v>
      </c>
      <c r="C93" s="799">
        <v>46650</v>
      </c>
      <c r="D93" s="800">
        <v>37140</v>
      </c>
      <c r="E93" s="800">
        <v>3250</v>
      </c>
      <c r="F93" s="746"/>
      <c r="G93" s="746"/>
      <c r="L93" s="373"/>
    </row>
    <row r="94" spans="1:13">
      <c r="A94" s="803" t="s">
        <v>1085</v>
      </c>
      <c r="B94" s="804" t="s">
        <v>1086</v>
      </c>
      <c r="C94" s="805">
        <v>43460</v>
      </c>
      <c r="D94" s="806">
        <v>34450</v>
      </c>
      <c r="E94" s="806">
        <v>3250</v>
      </c>
      <c r="F94" s="746"/>
      <c r="G94" s="746"/>
      <c r="I94" s="729"/>
      <c r="J94" s="726"/>
      <c r="K94" s="733"/>
      <c r="L94" s="734"/>
      <c r="M94" s="734"/>
    </row>
    <row r="95" spans="1:13" ht="9" customHeight="1">
      <c r="A95" s="746"/>
      <c r="B95" s="746"/>
      <c r="C95" s="770"/>
      <c r="D95" s="770"/>
      <c r="E95" s="770"/>
      <c r="F95" s="746"/>
      <c r="G95" s="746"/>
      <c r="I95" s="729"/>
      <c r="J95" s="726"/>
      <c r="K95" s="733"/>
      <c r="L95" s="734"/>
      <c r="M95" s="734"/>
    </row>
    <row r="96" spans="1:13">
      <c r="A96" s="776" t="s">
        <v>1023</v>
      </c>
      <c r="B96" s="746"/>
      <c r="C96" s="770"/>
      <c r="D96" s="770"/>
      <c r="E96" s="770"/>
      <c r="F96" s="746"/>
      <c r="G96" s="746"/>
    </row>
    <row r="97" spans="1:14" ht="65.25" customHeight="1">
      <c r="A97" s="1294" t="s">
        <v>1087</v>
      </c>
      <c r="B97" s="1294"/>
      <c r="C97" s="1294"/>
      <c r="D97" s="1294"/>
      <c r="E97" s="1294"/>
      <c r="F97" s="1294"/>
      <c r="G97" s="746"/>
    </row>
    <row r="98" spans="1:14">
      <c r="A98" s="776" t="s">
        <v>1088</v>
      </c>
      <c r="B98" s="746"/>
      <c r="C98" s="770"/>
      <c r="D98" s="770"/>
      <c r="E98" s="770"/>
      <c r="F98" s="746"/>
      <c r="G98" s="746"/>
    </row>
    <row r="99" spans="1:14" ht="36" customHeight="1">
      <c r="A99" s="1283" t="s">
        <v>1089</v>
      </c>
      <c r="B99" s="1284"/>
      <c r="C99" s="1284"/>
      <c r="D99" s="1284"/>
      <c r="E99" s="1284"/>
      <c r="F99" s="1284"/>
      <c r="G99" s="746"/>
    </row>
    <row r="100" spans="1:14">
      <c r="A100" s="776" t="s">
        <v>1090</v>
      </c>
      <c r="B100" s="746"/>
      <c r="C100" s="770"/>
      <c r="D100" s="770"/>
      <c r="E100" s="770"/>
      <c r="F100" s="746"/>
      <c r="G100" s="746"/>
    </row>
    <row r="101" spans="1:14">
      <c r="A101" s="776" t="s">
        <v>1091</v>
      </c>
      <c r="B101" s="746"/>
      <c r="C101" s="770"/>
      <c r="D101" s="770"/>
      <c r="E101" s="770"/>
      <c r="F101" s="746"/>
      <c r="G101" s="746"/>
    </row>
    <row r="102" spans="1:14">
      <c r="A102" s="776" t="s">
        <v>1092</v>
      </c>
      <c r="B102" s="746"/>
      <c r="C102" s="770"/>
      <c r="D102" s="770"/>
      <c r="E102" s="770"/>
      <c r="F102" s="746"/>
      <c r="G102" s="746"/>
    </row>
    <row r="103" spans="1:14">
      <c r="A103" s="776" t="s">
        <v>1093</v>
      </c>
      <c r="B103" s="746"/>
      <c r="C103" s="770"/>
      <c r="D103" s="770"/>
      <c r="E103" s="770"/>
      <c r="F103" s="746"/>
      <c r="G103" s="746"/>
    </row>
    <row r="104" spans="1:14">
      <c r="A104" s="776" t="s">
        <v>1094</v>
      </c>
      <c r="B104" s="746"/>
      <c r="C104" s="770"/>
      <c r="D104" s="770"/>
      <c r="E104" s="770"/>
      <c r="F104" s="746"/>
      <c r="G104" s="746"/>
    </row>
    <row r="105" spans="1:14">
      <c r="A105" s="776" t="s">
        <v>1095</v>
      </c>
      <c r="B105" s="746"/>
      <c r="C105" s="770"/>
      <c r="D105" s="770"/>
      <c r="E105" s="770"/>
      <c r="F105" s="746"/>
      <c r="G105" s="746"/>
    </row>
    <row r="106" spans="1:14">
      <c r="A106" s="776" t="s">
        <v>1096</v>
      </c>
      <c r="B106" s="746"/>
      <c r="C106" s="770"/>
      <c r="D106" s="770"/>
      <c r="E106" s="770"/>
      <c r="F106" s="746"/>
      <c r="G106" s="746"/>
    </row>
    <row r="107" spans="1:14">
      <c r="A107" s="776" t="s">
        <v>1097</v>
      </c>
      <c r="B107" s="746"/>
      <c r="C107" s="770"/>
      <c r="D107" s="770"/>
      <c r="E107" s="770"/>
      <c r="F107" s="746"/>
      <c r="G107" s="746"/>
    </row>
    <row r="108" spans="1:14">
      <c r="A108" s="776" t="s">
        <v>1098</v>
      </c>
      <c r="B108" s="746"/>
      <c r="C108" s="770"/>
      <c r="D108" s="770"/>
      <c r="E108" s="770"/>
      <c r="F108" s="746"/>
      <c r="G108" s="746"/>
    </row>
    <row r="109" spans="1:14" s="625" customFormat="1">
      <c r="A109" s="790" t="s">
        <v>1099</v>
      </c>
      <c r="B109" s="791"/>
      <c r="C109" s="791"/>
      <c r="D109" s="791"/>
      <c r="E109" s="791"/>
      <c r="F109" s="791"/>
      <c r="G109" s="791"/>
      <c r="I109" s="733"/>
      <c r="J109" s="733"/>
      <c r="K109" s="733"/>
      <c r="L109" s="733"/>
      <c r="M109" s="733"/>
      <c r="N109" s="733"/>
    </row>
    <row r="110" spans="1:14" s="625" customFormat="1">
      <c r="A110" s="790" t="s">
        <v>1100</v>
      </c>
      <c r="B110" s="791"/>
      <c r="C110" s="791"/>
      <c r="D110" s="791"/>
      <c r="E110" s="791"/>
      <c r="F110" s="791"/>
      <c r="G110" s="791"/>
      <c r="I110" s="733"/>
      <c r="J110" s="733"/>
      <c r="K110" s="733"/>
      <c r="L110" s="733"/>
      <c r="M110" s="733"/>
      <c r="N110" s="733"/>
    </row>
    <row r="111" spans="1:14">
      <c r="A111" s="1295" t="s">
        <v>3944</v>
      </c>
      <c r="B111" s="1295"/>
      <c r="C111" s="1295"/>
      <c r="D111" s="1295"/>
      <c r="E111" s="1295"/>
      <c r="F111" s="746"/>
      <c r="G111" s="746"/>
      <c r="I111" s="733"/>
      <c r="J111" s="733"/>
      <c r="K111" s="733"/>
      <c r="L111" s="733"/>
      <c r="M111" s="733"/>
      <c r="N111" s="733"/>
    </row>
    <row r="112" spans="1:14">
      <c r="A112" s="1304" t="s">
        <v>986</v>
      </c>
      <c r="B112" s="1304" t="s">
        <v>74</v>
      </c>
      <c r="C112" s="1304" t="s">
        <v>987</v>
      </c>
      <c r="D112" s="1305" t="s">
        <v>988</v>
      </c>
      <c r="E112" s="1305"/>
      <c r="F112" s="746"/>
      <c r="G112" s="746"/>
      <c r="I112" s="733"/>
      <c r="J112" s="733"/>
      <c r="K112" s="733"/>
      <c r="L112" s="733"/>
      <c r="M112" s="733"/>
      <c r="N112" s="733"/>
    </row>
    <row r="113" spans="1:14" ht="28">
      <c r="A113" s="1304"/>
      <c r="B113" s="1304"/>
      <c r="C113" s="1304"/>
      <c r="D113" s="749" t="s">
        <v>989</v>
      </c>
      <c r="E113" s="749" t="s">
        <v>990</v>
      </c>
      <c r="F113" s="746"/>
      <c r="G113" s="746"/>
      <c r="I113" s="733"/>
      <c r="J113" s="733"/>
      <c r="K113" s="733"/>
      <c r="L113" s="733"/>
      <c r="M113" s="733"/>
      <c r="N113" s="733"/>
    </row>
    <row r="114" spans="1:14">
      <c r="A114" s="807"/>
      <c r="B114" s="808" t="s">
        <v>1101</v>
      </c>
      <c r="C114" s="809"/>
      <c r="D114" s="809"/>
      <c r="E114" s="809"/>
      <c r="F114" s="746"/>
      <c r="G114" s="746"/>
      <c r="I114" s="733"/>
      <c r="J114" s="733"/>
      <c r="K114" s="733"/>
      <c r="L114" s="733"/>
      <c r="M114" s="733"/>
      <c r="N114" s="733"/>
    </row>
    <row r="115" spans="1:14">
      <c r="A115" s="797" t="s">
        <v>1102</v>
      </c>
      <c r="B115" s="798" t="s">
        <v>1103</v>
      </c>
      <c r="C115" s="799">
        <v>32410</v>
      </c>
      <c r="D115" s="800">
        <v>25160</v>
      </c>
      <c r="E115" s="800">
        <v>3250</v>
      </c>
      <c r="F115" s="746"/>
      <c r="G115" s="746"/>
      <c r="I115" s="733"/>
      <c r="J115" s="733"/>
      <c r="K115" s="733"/>
      <c r="L115" s="733"/>
      <c r="M115" s="733"/>
      <c r="N115" s="733"/>
    </row>
    <row r="116" spans="1:14">
      <c r="A116" s="797" t="s">
        <v>1104</v>
      </c>
      <c r="B116" s="798" t="s">
        <v>1105</v>
      </c>
      <c r="C116" s="799">
        <v>30090</v>
      </c>
      <c r="D116" s="800">
        <v>23210</v>
      </c>
      <c r="E116" s="800">
        <v>3250</v>
      </c>
      <c r="F116" s="746"/>
      <c r="G116" s="746"/>
      <c r="I116" s="733"/>
      <c r="J116" s="733"/>
      <c r="K116" s="733"/>
      <c r="L116" s="733"/>
      <c r="M116" s="733"/>
      <c r="N116" s="733"/>
    </row>
    <row r="117" spans="1:14">
      <c r="A117" s="797" t="s">
        <v>1106</v>
      </c>
      <c r="B117" s="798" t="s">
        <v>1107</v>
      </c>
      <c r="C117" s="799">
        <v>28340</v>
      </c>
      <c r="D117" s="800">
        <v>21740</v>
      </c>
      <c r="E117" s="800">
        <v>3250</v>
      </c>
      <c r="F117" s="746"/>
      <c r="G117" s="746"/>
      <c r="I117" s="733"/>
      <c r="J117" s="733"/>
      <c r="K117" s="733"/>
      <c r="L117" s="733"/>
      <c r="M117" s="733"/>
      <c r="N117" s="733"/>
    </row>
    <row r="118" spans="1:14">
      <c r="A118" s="797" t="s">
        <v>1108</v>
      </c>
      <c r="B118" s="798" t="s">
        <v>1109</v>
      </c>
      <c r="C118" s="799">
        <v>27100</v>
      </c>
      <c r="D118" s="800">
        <v>20560</v>
      </c>
      <c r="E118" s="800">
        <v>3250</v>
      </c>
      <c r="F118" s="746"/>
      <c r="G118" s="746"/>
      <c r="I118" s="733"/>
      <c r="J118" s="733"/>
      <c r="K118" s="733"/>
      <c r="L118" s="733"/>
      <c r="M118" s="733"/>
      <c r="N118" s="733"/>
    </row>
    <row r="119" spans="1:14">
      <c r="A119" s="797"/>
      <c r="B119" s="802" t="s">
        <v>1110</v>
      </c>
      <c r="C119" s="799"/>
      <c r="D119" s="800"/>
      <c r="E119" s="800"/>
      <c r="F119" s="746"/>
      <c r="G119" s="746"/>
      <c r="I119" s="729"/>
      <c r="J119" s="725"/>
      <c r="K119" s="730"/>
      <c r="L119" s="723"/>
      <c r="M119" s="723"/>
    </row>
    <row r="120" spans="1:14">
      <c r="A120" s="797" t="s">
        <v>1111</v>
      </c>
      <c r="B120" s="798" t="s">
        <v>1112</v>
      </c>
      <c r="C120" s="799">
        <v>39010</v>
      </c>
      <c r="D120" s="800">
        <v>29850</v>
      </c>
      <c r="E120" s="800">
        <v>4270</v>
      </c>
      <c r="F120" s="746"/>
      <c r="G120" s="746"/>
      <c r="I120" s="729"/>
      <c r="J120" s="726"/>
      <c r="K120" s="733"/>
      <c r="L120" s="734"/>
      <c r="M120" s="734"/>
    </row>
    <row r="121" spans="1:14">
      <c r="A121" s="797" t="s">
        <v>1113</v>
      </c>
      <c r="B121" s="798" t="s">
        <v>1114</v>
      </c>
      <c r="C121" s="799">
        <v>36690</v>
      </c>
      <c r="D121" s="800">
        <v>27910</v>
      </c>
      <c r="E121" s="800">
        <v>4280</v>
      </c>
      <c r="F121" s="746"/>
      <c r="G121" s="746"/>
      <c r="I121" s="729"/>
      <c r="J121" s="726"/>
      <c r="K121" s="733"/>
      <c r="L121" s="734"/>
      <c r="M121" s="734"/>
    </row>
    <row r="122" spans="1:14">
      <c r="A122" s="803" t="s">
        <v>1115</v>
      </c>
      <c r="B122" s="804" t="s">
        <v>1116</v>
      </c>
      <c r="C122" s="805">
        <v>34620</v>
      </c>
      <c r="D122" s="806">
        <v>26360</v>
      </c>
      <c r="E122" s="806">
        <v>4280</v>
      </c>
      <c r="F122" s="746"/>
      <c r="G122" s="746"/>
      <c r="I122" s="729"/>
      <c r="J122" s="726"/>
      <c r="K122" s="733"/>
      <c r="L122" s="734"/>
      <c r="M122" s="734"/>
    </row>
    <row r="123" spans="1:14" ht="6" customHeight="1">
      <c r="A123" s="746"/>
      <c r="B123" s="746"/>
      <c r="C123" s="770"/>
      <c r="D123" s="770"/>
      <c r="E123" s="770"/>
      <c r="F123" s="746"/>
      <c r="G123" s="746"/>
    </row>
    <row r="124" spans="1:14">
      <c r="A124" s="776" t="s">
        <v>1023</v>
      </c>
      <c r="B124" s="746"/>
      <c r="C124" s="770"/>
      <c r="D124" s="770"/>
      <c r="E124" s="770"/>
      <c r="F124" s="746"/>
      <c r="G124" s="746"/>
    </row>
    <row r="125" spans="1:14" ht="66.75" customHeight="1">
      <c r="A125" s="1283" t="s">
        <v>1117</v>
      </c>
      <c r="B125" s="1283"/>
      <c r="C125" s="1283"/>
      <c r="D125" s="1283"/>
      <c r="E125" s="1283"/>
      <c r="F125" s="1283"/>
      <c r="G125" s="746"/>
    </row>
    <row r="126" spans="1:14">
      <c r="A126" s="776" t="s">
        <v>1118</v>
      </c>
      <c r="B126" s="746"/>
      <c r="C126" s="746"/>
      <c r="D126" s="746"/>
      <c r="E126" s="746"/>
      <c r="F126" s="746"/>
      <c r="G126" s="746"/>
    </row>
    <row r="127" spans="1:14">
      <c r="A127" s="776" t="s">
        <v>1119</v>
      </c>
      <c r="B127" s="746"/>
      <c r="C127" s="746"/>
      <c r="D127" s="746"/>
      <c r="E127" s="746"/>
      <c r="F127" s="746"/>
      <c r="G127" s="746"/>
    </row>
    <row r="128" spans="1:14">
      <c r="A128" s="776" t="s">
        <v>1120</v>
      </c>
      <c r="B128" s="746"/>
      <c r="C128" s="746"/>
      <c r="D128" s="746"/>
      <c r="E128" s="746"/>
      <c r="F128" s="746"/>
      <c r="G128" s="746"/>
    </row>
    <row r="129" spans="1:13">
      <c r="A129" s="776" t="s">
        <v>1121</v>
      </c>
      <c r="B129" s="746"/>
      <c r="C129" s="746"/>
      <c r="D129" s="746"/>
      <c r="E129" s="746"/>
      <c r="F129" s="746"/>
      <c r="G129" s="746"/>
    </row>
    <row r="130" spans="1:13">
      <c r="A130" s="776" t="s">
        <v>1122</v>
      </c>
      <c r="B130" s="746"/>
      <c r="C130" s="746"/>
      <c r="D130" s="746"/>
      <c r="E130" s="746"/>
      <c r="F130" s="746"/>
      <c r="G130" s="746"/>
    </row>
    <row r="131" spans="1:13">
      <c r="A131" s="776" t="s">
        <v>1123</v>
      </c>
      <c r="B131" s="746"/>
      <c r="C131" s="746"/>
      <c r="D131" s="746"/>
      <c r="E131" s="746"/>
      <c r="F131" s="746"/>
      <c r="G131" s="746"/>
    </row>
    <row r="132" spans="1:13">
      <c r="A132" s="776" t="s">
        <v>1124</v>
      </c>
      <c r="B132" s="746"/>
      <c r="C132" s="746"/>
      <c r="D132" s="746"/>
      <c r="E132" s="746"/>
      <c r="F132" s="746"/>
      <c r="G132" s="746"/>
    </row>
    <row r="133" spans="1:13">
      <c r="A133" s="776" t="s">
        <v>1125</v>
      </c>
      <c r="B133" s="746"/>
      <c r="C133" s="746"/>
      <c r="D133" s="746"/>
      <c r="E133" s="746"/>
      <c r="F133" s="746"/>
      <c r="G133" s="746"/>
    </row>
    <row r="134" spans="1:13">
      <c r="A134" s="776" t="s">
        <v>1126</v>
      </c>
      <c r="B134" s="746"/>
      <c r="C134" s="746"/>
      <c r="D134" s="746"/>
      <c r="E134" s="746"/>
      <c r="F134" s="746"/>
      <c r="G134" s="746"/>
    </row>
    <row r="135" spans="1:13">
      <c r="A135" s="776" t="s">
        <v>1095</v>
      </c>
      <c r="B135" s="746"/>
      <c r="C135" s="746"/>
      <c r="D135" s="746"/>
      <c r="E135" s="746"/>
      <c r="F135" s="746"/>
      <c r="G135" s="746"/>
    </row>
    <row r="136" spans="1:13">
      <c r="A136" s="776" t="s">
        <v>1127</v>
      </c>
      <c r="B136" s="746"/>
      <c r="C136" s="746"/>
      <c r="D136" s="746"/>
      <c r="E136" s="746"/>
      <c r="F136" s="746"/>
      <c r="G136" s="746"/>
    </row>
    <row r="137" spans="1:13">
      <c r="A137" s="776" t="s">
        <v>1128</v>
      </c>
      <c r="B137" s="746"/>
      <c r="C137" s="746"/>
      <c r="D137" s="746"/>
      <c r="E137" s="746"/>
      <c r="F137" s="746"/>
      <c r="G137" s="746"/>
    </row>
    <row r="138" spans="1:13">
      <c r="A138" s="776" t="s">
        <v>1129</v>
      </c>
      <c r="B138" s="746"/>
      <c r="C138" s="746"/>
      <c r="D138" s="746"/>
      <c r="E138" s="746"/>
      <c r="F138" s="746"/>
      <c r="G138" s="746"/>
    </row>
    <row r="139" spans="1:13">
      <c r="A139" s="776" t="s">
        <v>1130</v>
      </c>
      <c r="B139" s="746"/>
      <c r="C139" s="746"/>
      <c r="D139" s="746"/>
      <c r="E139" s="746"/>
      <c r="F139" s="746"/>
      <c r="G139" s="746"/>
    </row>
    <row r="140" spans="1:13">
      <c r="A140" s="776" t="s">
        <v>1131</v>
      </c>
      <c r="B140" s="746"/>
      <c r="C140" s="746"/>
      <c r="D140" s="746"/>
      <c r="E140" s="746"/>
      <c r="F140" s="746"/>
      <c r="G140" s="746"/>
    </row>
    <row r="141" spans="1:13" s="625" customFormat="1">
      <c r="A141" s="790" t="s">
        <v>1132</v>
      </c>
      <c r="B141" s="791"/>
      <c r="C141" s="791"/>
      <c r="D141" s="791"/>
      <c r="E141" s="791"/>
      <c r="F141" s="791"/>
      <c r="G141" s="791"/>
      <c r="L141" s="626"/>
    </row>
    <row r="142" spans="1:13" s="625" customFormat="1">
      <c r="A142" s="790" t="s">
        <v>1133</v>
      </c>
      <c r="B142" s="791"/>
      <c r="C142" s="791"/>
      <c r="D142" s="791"/>
      <c r="E142" s="791"/>
      <c r="F142" s="791"/>
      <c r="G142" s="791"/>
      <c r="J142" s="726"/>
      <c r="K142" s="726"/>
      <c r="L142" s="726"/>
      <c r="M142" s="726"/>
    </row>
    <row r="143" spans="1:13">
      <c r="A143" s="1293" t="s">
        <v>3945</v>
      </c>
      <c r="B143" s="1293"/>
      <c r="C143" s="1293"/>
      <c r="D143" s="1293"/>
      <c r="E143" s="1293"/>
      <c r="F143" s="746"/>
      <c r="G143" s="746"/>
      <c r="J143" s="726"/>
      <c r="K143" s="726"/>
      <c r="L143" s="726"/>
      <c r="M143" s="726"/>
    </row>
    <row r="144" spans="1:13">
      <c r="A144" s="1304" t="s">
        <v>986</v>
      </c>
      <c r="B144" s="1304" t="s">
        <v>74</v>
      </c>
      <c r="C144" s="1304" t="s">
        <v>987</v>
      </c>
      <c r="D144" s="1305" t="s">
        <v>988</v>
      </c>
      <c r="E144" s="1305"/>
      <c r="F144" s="746"/>
      <c r="G144" s="746"/>
      <c r="J144" s="726"/>
      <c r="K144" s="726"/>
      <c r="L144" s="726"/>
      <c r="M144" s="726"/>
    </row>
    <row r="145" spans="1:13" ht="28">
      <c r="A145" s="1304"/>
      <c r="B145" s="1304"/>
      <c r="C145" s="1304"/>
      <c r="D145" s="749" t="s">
        <v>989</v>
      </c>
      <c r="E145" s="749" t="s">
        <v>990</v>
      </c>
      <c r="F145" s="746"/>
      <c r="G145" s="746"/>
      <c r="I145" s="724"/>
      <c r="J145" s="726"/>
      <c r="K145" s="726"/>
      <c r="L145" s="726"/>
      <c r="M145" s="726"/>
    </row>
    <row r="146" spans="1:13">
      <c r="A146" s="807"/>
      <c r="B146" s="808" t="s">
        <v>1134</v>
      </c>
      <c r="C146" s="809"/>
      <c r="D146" s="809"/>
      <c r="E146" s="809"/>
      <c r="F146" s="746"/>
      <c r="G146" s="746"/>
      <c r="I146" s="725"/>
      <c r="J146" s="726"/>
      <c r="K146" s="726"/>
      <c r="L146" s="726"/>
      <c r="M146" s="726"/>
    </row>
    <row r="147" spans="1:13">
      <c r="A147" s="797" t="s">
        <v>1135</v>
      </c>
      <c r="B147" s="798" t="s">
        <v>1136</v>
      </c>
      <c r="C147" s="799">
        <v>147860</v>
      </c>
      <c r="D147" s="800">
        <v>117410</v>
      </c>
      <c r="E147" s="800">
        <v>7600</v>
      </c>
      <c r="F147" s="746"/>
      <c r="G147" s="746"/>
      <c r="I147" s="729"/>
      <c r="J147" s="726"/>
      <c r="K147" s="726"/>
      <c r="L147" s="726"/>
      <c r="M147" s="726"/>
    </row>
    <row r="148" spans="1:13">
      <c r="A148" s="797" t="s">
        <v>1137</v>
      </c>
      <c r="B148" s="798" t="s">
        <v>1138</v>
      </c>
      <c r="C148" s="799">
        <v>143670</v>
      </c>
      <c r="D148" s="800">
        <v>113950</v>
      </c>
      <c r="E148" s="800">
        <v>7600</v>
      </c>
      <c r="F148" s="746"/>
      <c r="G148" s="746"/>
      <c r="I148" s="729"/>
      <c r="J148" s="726"/>
      <c r="K148" s="726"/>
      <c r="L148" s="726"/>
      <c r="M148" s="726"/>
    </row>
    <row r="149" spans="1:13">
      <c r="A149" s="797" t="s">
        <v>1139</v>
      </c>
      <c r="B149" s="798" t="s">
        <v>1140</v>
      </c>
      <c r="C149" s="799">
        <v>139170</v>
      </c>
      <c r="D149" s="800">
        <v>110490</v>
      </c>
      <c r="E149" s="800">
        <v>7180</v>
      </c>
      <c r="F149" s="746"/>
      <c r="G149" s="746"/>
      <c r="I149" s="729"/>
      <c r="J149" s="726"/>
      <c r="K149" s="733"/>
      <c r="L149" s="734"/>
      <c r="M149" s="734"/>
    </row>
    <row r="150" spans="1:13">
      <c r="A150" s="797" t="s">
        <v>1141</v>
      </c>
      <c r="B150" s="798" t="s">
        <v>1142</v>
      </c>
      <c r="C150" s="799">
        <v>133690</v>
      </c>
      <c r="D150" s="800">
        <v>105970</v>
      </c>
      <c r="E150" s="800">
        <v>7180</v>
      </c>
      <c r="F150" s="746"/>
      <c r="G150" s="746"/>
      <c r="I150" s="729"/>
      <c r="J150" s="726"/>
      <c r="K150" s="733"/>
      <c r="L150" s="734"/>
      <c r="M150" s="734"/>
    </row>
    <row r="151" spans="1:13">
      <c r="A151" s="797" t="s">
        <v>1143</v>
      </c>
      <c r="B151" s="798" t="s">
        <v>1144</v>
      </c>
      <c r="C151" s="799">
        <v>129600</v>
      </c>
      <c r="D151" s="800">
        <v>102580</v>
      </c>
      <c r="E151" s="800">
        <v>7180</v>
      </c>
      <c r="F151" s="746"/>
      <c r="G151" s="746"/>
      <c r="I151" s="729"/>
      <c r="J151" s="726"/>
      <c r="K151" s="733"/>
      <c r="L151" s="734"/>
      <c r="M151" s="734"/>
    </row>
    <row r="152" spans="1:13">
      <c r="A152" s="797"/>
      <c r="B152" s="802" t="s">
        <v>1145</v>
      </c>
      <c r="C152" s="810"/>
      <c r="D152" s="800"/>
      <c r="E152" s="800"/>
      <c r="F152" s="746"/>
      <c r="G152" s="746"/>
      <c r="I152" s="729"/>
      <c r="J152" s="725"/>
      <c r="K152" s="730"/>
      <c r="L152" s="723"/>
      <c r="M152" s="723"/>
    </row>
    <row r="153" spans="1:13">
      <c r="A153" s="797" t="s">
        <v>1146</v>
      </c>
      <c r="B153" s="798" t="s">
        <v>1147</v>
      </c>
      <c r="C153" s="799">
        <v>71560</v>
      </c>
      <c r="D153" s="800">
        <v>54000</v>
      </c>
      <c r="E153" s="800">
        <v>8640</v>
      </c>
      <c r="F153" s="746"/>
      <c r="G153" s="746"/>
      <c r="I153" s="729"/>
      <c r="J153" s="726"/>
      <c r="K153" s="733"/>
      <c r="L153" s="734"/>
      <c r="M153" s="734"/>
    </row>
    <row r="154" spans="1:13">
      <c r="A154" s="797" t="s">
        <v>1148</v>
      </c>
      <c r="B154" s="798" t="s">
        <v>1149</v>
      </c>
      <c r="C154" s="799">
        <v>68270</v>
      </c>
      <c r="D154" s="800">
        <v>50920</v>
      </c>
      <c r="E154" s="800">
        <v>8640</v>
      </c>
      <c r="F154" s="746"/>
      <c r="G154" s="746"/>
      <c r="I154" s="729"/>
      <c r="J154" s="726"/>
      <c r="K154" s="733"/>
      <c r="L154" s="734"/>
      <c r="M154" s="734"/>
    </row>
    <row r="155" spans="1:13">
      <c r="A155" s="803" t="s">
        <v>1150</v>
      </c>
      <c r="B155" s="804" t="s">
        <v>1151</v>
      </c>
      <c r="C155" s="805">
        <v>64300</v>
      </c>
      <c r="D155" s="806">
        <v>48300</v>
      </c>
      <c r="E155" s="806">
        <v>7620</v>
      </c>
      <c r="F155" s="746"/>
      <c r="G155" s="746"/>
      <c r="I155" s="729"/>
      <c r="J155" s="726"/>
      <c r="K155" s="733"/>
      <c r="L155" s="734"/>
      <c r="M155" s="734"/>
    </row>
    <row r="156" spans="1:13" ht="9.75" customHeight="1">
      <c r="A156" s="746"/>
      <c r="B156" s="746"/>
      <c r="C156" s="770"/>
      <c r="D156" s="770"/>
      <c r="E156" s="770"/>
      <c r="F156" s="746"/>
      <c r="G156" s="746"/>
    </row>
    <row r="157" spans="1:13">
      <c r="A157" s="776" t="s">
        <v>1023</v>
      </c>
      <c r="B157" s="746"/>
      <c r="C157" s="770"/>
      <c r="D157" s="770"/>
      <c r="E157" s="770"/>
      <c r="F157" s="746"/>
      <c r="G157" s="746"/>
    </row>
    <row r="158" spans="1:13" ht="85.5" customHeight="1">
      <c r="A158" s="1283" t="s">
        <v>1152</v>
      </c>
      <c r="B158" s="1283"/>
      <c r="C158" s="1283"/>
      <c r="D158" s="1283"/>
      <c r="E158" s="1283"/>
      <c r="F158" s="1283"/>
      <c r="G158" s="746"/>
    </row>
    <row r="159" spans="1:13">
      <c r="A159" s="776" t="s">
        <v>1153</v>
      </c>
      <c r="B159" s="746"/>
      <c r="C159" s="770"/>
      <c r="D159" s="770"/>
      <c r="E159" s="770"/>
      <c r="F159" s="746"/>
      <c r="G159" s="746"/>
    </row>
    <row r="160" spans="1:13">
      <c r="A160" s="776" t="s">
        <v>1154</v>
      </c>
      <c r="B160" s="746"/>
      <c r="C160" s="770"/>
      <c r="D160" s="770"/>
      <c r="E160" s="770"/>
      <c r="F160" s="746"/>
      <c r="G160" s="746"/>
    </row>
    <row r="161" spans="1:13" ht="35.25" customHeight="1">
      <c r="A161" s="1283" t="s">
        <v>1155</v>
      </c>
      <c r="B161" s="1284"/>
      <c r="C161" s="1284"/>
      <c r="D161" s="1284"/>
      <c r="E161" s="1284"/>
      <c r="F161" s="1284"/>
      <c r="G161" s="746"/>
    </row>
    <row r="162" spans="1:13">
      <c r="A162" s="776" t="s">
        <v>1156</v>
      </c>
      <c r="B162" s="746"/>
      <c r="C162" s="770"/>
      <c r="D162" s="770"/>
      <c r="E162" s="770"/>
      <c r="F162" s="746"/>
      <c r="G162" s="746"/>
    </row>
    <row r="163" spans="1:13" ht="33.75" customHeight="1">
      <c r="A163" s="1283" t="s">
        <v>1157</v>
      </c>
      <c r="B163" s="1284"/>
      <c r="C163" s="1284"/>
      <c r="D163" s="1284"/>
      <c r="E163" s="1284"/>
      <c r="F163" s="1284"/>
      <c r="G163" s="746"/>
    </row>
    <row r="164" spans="1:13">
      <c r="A164" s="776" t="s">
        <v>1158</v>
      </c>
      <c r="B164" s="746"/>
      <c r="C164" s="770"/>
      <c r="D164" s="770"/>
      <c r="E164" s="770"/>
      <c r="F164" s="746"/>
      <c r="G164" s="746"/>
    </row>
    <row r="165" spans="1:13">
      <c r="A165" s="776" t="s">
        <v>1159</v>
      </c>
      <c r="B165" s="746"/>
      <c r="C165" s="770"/>
      <c r="D165" s="770"/>
      <c r="E165" s="770"/>
      <c r="F165" s="746"/>
      <c r="G165" s="746"/>
    </row>
    <row r="166" spans="1:13">
      <c r="A166" s="776" t="s">
        <v>1160</v>
      </c>
      <c r="B166" s="746"/>
      <c r="C166" s="770"/>
      <c r="D166" s="770"/>
      <c r="E166" s="770"/>
      <c r="F166" s="746"/>
      <c r="G166" s="746"/>
    </row>
    <row r="167" spans="1:13">
      <c r="A167" s="776" t="s">
        <v>1161</v>
      </c>
      <c r="B167" s="746"/>
      <c r="C167" s="770"/>
      <c r="D167" s="770"/>
      <c r="E167" s="770"/>
      <c r="F167" s="746"/>
      <c r="G167" s="746"/>
    </row>
    <row r="168" spans="1:13">
      <c r="A168" s="776" t="s">
        <v>1162</v>
      </c>
      <c r="B168" s="746"/>
      <c r="C168" s="770"/>
      <c r="D168" s="770"/>
      <c r="E168" s="770"/>
      <c r="F168" s="746"/>
      <c r="G168" s="746"/>
    </row>
    <row r="169" spans="1:13">
      <c r="A169" s="746"/>
      <c r="B169" s="746"/>
      <c r="C169" s="770"/>
      <c r="D169" s="770"/>
      <c r="E169" s="770"/>
      <c r="F169" s="746"/>
      <c r="G169" s="746"/>
    </row>
    <row r="170" spans="1:13" ht="51.75" customHeight="1">
      <c r="A170" s="811" t="s">
        <v>0</v>
      </c>
      <c r="B170" s="811" t="s">
        <v>1163</v>
      </c>
      <c r="C170" s="1314" t="s">
        <v>1164</v>
      </c>
      <c r="D170" s="1314"/>
      <c r="E170" s="1314" t="s">
        <v>1165</v>
      </c>
      <c r="F170" s="1314"/>
      <c r="G170" s="746"/>
    </row>
    <row r="171" spans="1:13">
      <c r="A171" s="812">
        <v>1</v>
      </c>
      <c r="B171" s="784" t="s">
        <v>1166</v>
      </c>
      <c r="C171" s="1315" t="s">
        <v>1167</v>
      </c>
      <c r="D171" s="1315"/>
      <c r="E171" s="1315" t="s">
        <v>1168</v>
      </c>
      <c r="F171" s="1315"/>
      <c r="G171" s="746"/>
    </row>
    <row r="172" spans="1:13">
      <c r="A172" s="814">
        <v>2</v>
      </c>
      <c r="B172" s="813" t="s">
        <v>1169</v>
      </c>
      <c r="C172" s="1311" t="s">
        <v>1170</v>
      </c>
      <c r="D172" s="1311"/>
      <c r="E172" s="1312" t="s">
        <v>1171</v>
      </c>
      <c r="F172" s="1312"/>
      <c r="G172" s="746"/>
    </row>
    <row r="173" spans="1:13">
      <c r="A173" s="814">
        <v>3</v>
      </c>
      <c r="B173" s="813" t="s">
        <v>1172</v>
      </c>
      <c r="C173" s="1312" t="s">
        <v>1173</v>
      </c>
      <c r="D173" s="1312"/>
      <c r="E173" s="1312" t="s">
        <v>1174</v>
      </c>
      <c r="F173" s="1312"/>
      <c r="G173" s="746"/>
    </row>
    <row r="174" spans="1:13">
      <c r="A174" s="815">
        <v>4</v>
      </c>
      <c r="B174" s="785" t="s">
        <v>1175</v>
      </c>
      <c r="C174" s="1313">
        <v>5</v>
      </c>
      <c r="D174" s="1313"/>
      <c r="E174" s="1313">
        <v>5</v>
      </c>
      <c r="F174" s="1313"/>
      <c r="G174" s="746"/>
    </row>
    <row r="175" spans="1:13" s="625" customFormat="1">
      <c r="A175" s="790" t="s">
        <v>1176</v>
      </c>
      <c r="B175" s="791"/>
      <c r="C175" s="791"/>
      <c r="D175" s="791"/>
      <c r="E175" s="791"/>
      <c r="F175" s="791"/>
      <c r="G175" s="791"/>
      <c r="I175" s="726"/>
      <c r="J175" s="726"/>
      <c r="K175" s="726"/>
      <c r="L175" s="726"/>
      <c r="M175" s="726"/>
    </row>
    <row r="176" spans="1:13" s="625" customFormat="1">
      <c r="A176" s="790" t="s">
        <v>1177</v>
      </c>
      <c r="B176" s="791"/>
      <c r="C176" s="791"/>
      <c r="D176" s="791"/>
      <c r="E176" s="791"/>
      <c r="F176" s="791"/>
      <c r="G176" s="791"/>
      <c r="I176" s="726"/>
      <c r="J176" s="726"/>
      <c r="K176" s="726"/>
      <c r="L176" s="726"/>
      <c r="M176" s="726"/>
    </row>
    <row r="177" spans="1:13" s="625" customFormat="1">
      <c r="A177" s="790" t="s">
        <v>1178</v>
      </c>
      <c r="B177" s="791"/>
      <c r="C177" s="791"/>
      <c r="D177" s="791"/>
      <c r="E177" s="791"/>
      <c r="F177" s="791"/>
      <c r="G177" s="791"/>
      <c r="I177" s="726"/>
      <c r="J177" s="726"/>
      <c r="K177" s="726"/>
      <c r="L177" s="726"/>
      <c r="M177" s="726"/>
    </row>
    <row r="178" spans="1:13">
      <c r="A178" s="1293" t="s">
        <v>3946</v>
      </c>
      <c r="B178" s="1293"/>
      <c r="C178" s="1293"/>
      <c r="D178" s="1293"/>
      <c r="E178" s="1293"/>
      <c r="F178" s="746"/>
      <c r="G178" s="746"/>
      <c r="I178" s="726"/>
      <c r="J178" s="726"/>
      <c r="K178" s="726"/>
      <c r="L178" s="726"/>
      <c r="M178" s="726"/>
    </row>
    <row r="179" spans="1:13">
      <c r="A179" s="1304" t="s">
        <v>986</v>
      </c>
      <c r="B179" s="1304" t="s">
        <v>74</v>
      </c>
      <c r="C179" s="1304" t="s">
        <v>987</v>
      </c>
      <c r="D179" s="1305" t="s">
        <v>988</v>
      </c>
      <c r="E179" s="1305"/>
      <c r="F179" s="746"/>
      <c r="G179" s="746"/>
      <c r="I179" s="726"/>
      <c r="J179" s="726"/>
      <c r="K179" s="726"/>
      <c r="L179" s="726"/>
      <c r="M179" s="726"/>
    </row>
    <row r="180" spans="1:13" ht="28">
      <c r="A180" s="1304"/>
      <c r="B180" s="1304"/>
      <c r="C180" s="1304"/>
      <c r="D180" s="749" t="s">
        <v>989</v>
      </c>
      <c r="E180" s="749" t="s">
        <v>990</v>
      </c>
      <c r="F180" s="746"/>
      <c r="G180" s="746"/>
      <c r="I180" s="726"/>
      <c r="J180" s="726"/>
      <c r="K180" s="726"/>
      <c r="L180" s="726"/>
      <c r="M180" s="726"/>
    </row>
    <row r="181" spans="1:13">
      <c r="A181" s="807"/>
      <c r="B181" s="808" t="s">
        <v>1179</v>
      </c>
      <c r="C181" s="809"/>
      <c r="D181" s="809"/>
      <c r="E181" s="809"/>
      <c r="F181" s="746"/>
      <c r="G181" s="746"/>
      <c r="I181" s="726"/>
      <c r="J181" s="726"/>
      <c r="K181" s="726"/>
      <c r="L181" s="726"/>
      <c r="M181" s="726"/>
    </row>
    <row r="182" spans="1:13">
      <c r="A182" s="797" t="s">
        <v>1180</v>
      </c>
      <c r="B182" s="798" t="s">
        <v>1181</v>
      </c>
      <c r="C182" s="799">
        <v>1476620</v>
      </c>
      <c r="D182" s="800">
        <v>531220</v>
      </c>
      <c r="E182" s="800">
        <v>759060</v>
      </c>
      <c r="F182" s="746"/>
      <c r="G182" s="746"/>
      <c r="I182" s="726"/>
      <c r="J182" s="726"/>
      <c r="K182" s="726"/>
      <c r="L182" s="726"/>
      <c r="M182" s="726"/>
    </row>
    <row r="183" spans="1:13">
      <c r="A183" s="797" t="s">
        <v>1182</v>
      </c>
      <c r="B183" s="798" t="s">
        <v>1183</v>
      </c>
      <c r="C183" s="799">
        <v>1428840</v>
      </c>
      <c r="D183" s="800">
        <v>516460</v>
      </c>
      <c r="E183" s="800">
        <v>733740</v>
      </c>
      <c r="F183" s="746"/>
      <c r="G183" s="746"/>
      <c r="I183" s="729"/>
      <c r="J183" s="726"/>
      <c r="K183" s="733"/>
      <c r="L183" s="734"/>
      <c r="M183" s="734"/>
    </row>
    <row r="184" spans="1:13">
      <c r="A184" s="797" t="s">
        <v>1184</v>
      </c>
      <c r="B184" s="798" t="s">
        <v>1185</v>
      </c>
      <c r="C184" s="799">
        <v>1378180</v>
      </c>
      <c r="D184" s="800">
        <v>495800</v>
      </c>
      <c r="E184" s="800">
        <v>708450</v>
      </c>
      <c r="F184" s="746"/>
      <c r="G184" s="746"/>
      <c r="I184" s="729"/>
      <c r="J184" s="726"/>
      <c r="K184" s="733"/>
      <c r="L184" s="734"/>
      <c r="M184" s="734"/>
    </row>
    <row r="185" spans="1:13">
      <c r="A185" s="803" t="s">
        <v>1186</v>
      </c>
      <c r="B185" s="804" t="s">
        <v>1187</v>
      </c>
      <c r="C185" s="805">
        <v>1279740</v>
      </c>
      <c r="D185" s="806">
        <v>460390</v>
      </c>
      <c r="E185" s="806">
        <v>657850</v>
      </c>
      <c r="F185" s="746"/>
      <c r="G185" s="746"/>
    </row>
    <row r="186" spans="1:13">
      <c r="A186" s="746"/>
      <c r="B186" s="746"/>
      <c r="C186" s="770"/>
      <c r="D186" s="770"/>
      <c r="E186" s="770"/>
      <c r="F186" s="746"/>
      <c r="G186" s="746"/>
    </row>
    <row r="187" spans="1:13">
      <c r="A187" s="776" t="s">
        <v>1023</v>
      </c>
      <c r="B187" s="746"/>
      <c r="C187" s="770"/>
      <c r="D187" s="770"/>
      <c r="E187" s="770"/>
      <c r="F187" s="746"/>
      <c r="G187" s="746"/>
    </row>
    <row r="188" spans="1:13" ht="72" customHeight="1">
      <c r="A188" s="1283" t="s">
        <v>1188</v>
      </c>
      <c r="B188" s="1283"/>
      <c r="C188" s="1283"/>
      <c r="D188" s="1283"/>
      <c r="E188" s="1283"/>
      <c r="F188" s="1283"/>
      <c r="G188" s="746"/>
    </row>
    <row r="189" spans="1:13">
      <c r="A189" s="776" t="s">
        <v>1189</v>
      </c>
      <c r="B189" s="746"/>
      <c r="C189" s="770"/>
      <c r="D189" s="770"/>
      <c r="E189" s="770"/>
      <c r="F189" s="746"/>
      <c r="G189" s="746"/>
    </row>
    <row r="190" spans="1:13">
      <c r="A190" s="776" t="s">
        <v>1190</v>
      </c>
      <c r="B190" s="746"/>
      <c r="C190" s="770"/>
      <c r="D190" s="770"/>
      <c r="E190" s="770"/>
      <c r="F190" s="746"/>
      <c r="G190" s="746"/>
    </row>
    <row r="191" spans="1:13">
      <c r="A191" s="776" t="s">
        <v>1191</v>
      </c>
      <c r="B191" s="746"/>
      <c r="C191" s="770"/>
      <c r="D191" s="770"/>
      <c r="E191" s="770"/>
      <c r="F191" s="746"/>
      <c r="G191" s="746"/>
    </row>
    <row r="192" spans="1:13">
      <c r="A192" s="776" t="s">
        <v>1192</v>
      </c>
      <c r="B192" s="746"/>
      <c r="C192" s="770"/>
      <c r="D192" s="770"/>
      <c r="E192" s="770"/>
      <c r="F192" s="746"/>
      <c r="G192" s="746"/>
    </row>
    <row r="193" spans="1:12">
      <c r="A193" s="776" t="s">
        <v>1193</v>
      </c>
      <c r="B193" s="746"/>
      <c r="C193" s="770"/>
      <c r="D193" s="770"/>
      <c r="E193" s="770"/>
      <c r="F193" s="746"/>
      <c r="G193" s="746"/>
    </row>
    <row r="194" spans="1:12">
      <c r="A194" s="776" t="s">
        <v>1194</v>
      </c>
      <c r="B194" s="746"/>
      <c r="C194" s="770"/>
      <c r="D194" s="770"/>
      <c r="E194" s="770"/>
      <c r="F194" s="746"/>
      <c r="G194" s="746"/>
    </row>
    <row r="195" spans="1:12">
      <c r="A195" s="776" t="s">
        <v>1195</v>
      </c>
      <c r="B195" s="746"/>
      <c r="C195" s="770"/>
      <c r="D195" s="770"/>
      <c r="E195" s="770"/>
      <c r="F195" s="746"/>
      <c r="G195" s="746"/>
    </row>
    <row r="196" spans="1:12">
      <c r="A196" s="776" t="s">
        <v>1196</v>
      </c>
      <c r="B196" s="746"/>
      <c r="C196" s="770"/>
      <c r="D196" s="770"/>
      <c r="E196" s="770"/>
      <c r="F196" s="746"/>
      <c r="G196" s="746"/>
    </row>
    <row r="197" spans="1:12" s="625" customFormat="1">
      <c r="A197" s="790" t="s">
        <v>1197</v>
      </c>
      <c r="B197" s="791"/>
      <c r="C197" s="791"/>
      <c r="D197" s="791"/>
      <c r="E197" s="791"/>
      <c r="F197" s="791"/>
      <c r="G197" s="791"/>
      <c r="L197" s="626"/>
    </row>
    <row r="198" spans="1:12" s="625" customFormat="1">
      <c r="A198" s="790" t="s">
        <v>1198</v>
      </c>
      <c r="B198" s="791"/>
      <c r="C198" s="791"/>
      <c r="D198" s="791"/>
      <c r="E198" s="791"/>
      <c r="F198" s="791"/>
      <c r="G198" s="791"/>
      <c r="L198" s="626"/>
    </row>
    <row r="199" spans="1:12">
      <c r="A199" s="1295" t="s">
        <v>3946</v>
      </c>
      <c r="B199" s="1295"/>
      <c r="C199" s="1295"/>
      <c r="D199" s="1295"/>
      <c r="E199" s="1295"/>
      <c r="F199" s="746"/>
      <c r="G199" s="746"/>
    </row>
    <row r="200" spans="1:12">
      <c r="A200" s="1304" t="s">
        <v>986</v>
      </c>
      <c r="B200" s="1304" t="s">
        <v>74</v>
      </c>
      <c r="C200" s="1304" t="s">
        <v>987</v>
      </c>
      <c r="D200" s="1305" t="s">
        <v>988</v>
      </c>
      <c r="E200" s="1305"/>
      <c r="F200" s="746"/>
      <c r="G200" s="746"/>
    </row>
    <row r="201" spans="1:12" ht="28">
      <c r="A201" s="1304"/>
      <c r="B201" s="1304"/>
      <c r="C201" s="1304"/>
      <c r="D201" s="749" t="s">
        <v>989</v>
      </c>
      <c r="E201" s="749" t="s">
        <v>990</v>
      </c>
      <c r="F201" s="746"/>
      <c r="G201" s="746"/>
      <c r="L201" s="373"/>
    </row>
    <row r="202" spans="1:12">
      <c r="A202" s="807"/>
      <c r="B202" s="808" t="s">
        <v>1199</v>
      </c>
      <c r="C202" s="809"/>
      <c r="D202" s="809"/>
      <c r="E202" s="809"/>
      <c r="F202" s="746"/>
      <c r="G202" s="746"/>
      <c r="L202" s="373"/>
    </row>
    <row r="203" spans="1:12">
      <c r="A203" s="803" t="s">
        <v>1200</v>
      </c>
      <c r="B203" s="804" t="s">
        <v>1201</v>
      </c>
      <c r="C203" s="805">
        <v>4259530</v>
      </c>
      <c r="D203" s="806">
        <v>1980150</v>
      </c>
      <c r="E203" s="806">
        <v>1993720</v>
      </c>
      <c r="F203" s="746"/>
      <c r="G203" s="746"/>
      <c r="L203" s="373"/>
    </row>
    <row r="204" spans="1:12">
      <c r="A204" s="746"/>
      <c r="B204" s="746"/>
      <c r="C204" s="770"/>
      <c r="D204" s="770"/>
      <c r="E204" s="770"/>
      <c r="F204" s="746"/>
      <c r="G204" s="746"/>
      <c r="L204" s="373"/>
    </row>
    <row r="205" spans="1:12">
      <c r="A205" s="776" t="s">
        <v>1023</v>
      </c>
      <c r="B205" s="746"/>
      <c r="C205" s="770"/>
      <c r="D205" s="770"/>
      <c r="E205" s="770"/>
      <c r="F205" s="746"/>
      <c r="G205" s="746"/>
      <c r="L205" s="373"/>
    </row>
    <row r="206" spans="1:12" ht="65.25" customHeight="1">
      <c r="A206" s="1294" t="s">
        <v>1202</v>
      </c>
      <c r="B206" s="1294"/>
      <c r="C206" s="1294"/>
      <c r="D206" s="1294"/>
      <c r="E206" s="1294"/>
      <c r="F206" s="1294"/>
      <c r="G206" s="746"/>
      <c r="L206" s="373"/>
    </row>
    <row r="207" spans="1:12">
      <c r="A207" s="776" t="s">
        <v>1203</v>
      </c>
      <c r="B207" s="746"/>
      <c r="C207" s="770"/>
      <c r="D207" s="770"/>
      <c r="E207" s="770"/>
      <c r="F207" s="746"/>
      <c r="G207" s="746"/>
    </row>
    <row r="208" spans="1:12">
      <c r="A208" s="776" t="s">
        <v>1190</v>
      </c>
      <c r="B208" s="746"/>
      <c r="C208" s="770"/>
      <c r="D208" s="770"/>
      <c r="E208" s="770"/>
      <c r="F208" s="746"/>
      <c r="G208" s="746"/>
    </row>
    <row r="209" spans="1:13">
      <c r="A209" s="776" t="s">
        <v>1204</v>
      </c>
      <c r="B209" s="746"/>
      <c r="C209" s="770"/>
      <c r="D209" s="770"/>
      <c r="E209" s="770"/>
      <c r="F209" s="746"/>
      <c r="G209" s="746"/>
    </row>
    <row r="210" spans="1:13">
      <c r="A210" s="776" t="s">
        <v>1205</v>
      </c>
      <c r="B210" s="746"/>
      <c r="C210" s="770"/>
      <c r="D210" s="770"/>
      <c r="E210" s="770"/>
      <c r="F210" s="746"/>
      <c r="G210" s="746"/>
    </row>
    <row r="211" spans="1:13">
      <c r="A211" s="776" t="s">
        <v>1206</v>
      </c>
      <c r="B211" s="746"/>
      <c r="C211" s="770"/>
      <c r="D211" s="770"/>
      <c r="E211" s="770"/>
      <c r="F211" s="746"/>
      <c r="G211" s="746"/>
    </row>
    <row r="212" spans="1:13">
      <c r="A212" s="776" t="s">
        <v>1207</v>
      </c>
      <c r="B212" s="746"/>
      <c r="C212" s="770"/>
      <c r="D212" s="770"/>
      <c r="E212" s="770"/>
      <c r="F212" s="746"/>
      <c r="G212" s="746"/>
    </row>
    <row r="213" spans="1:13" ht="33" customHeight="1">
      <c r="A213" s="1283" t="s">
        <v>1208</v>
      </c>
      <c r="B213" s="1283"/>
      <c r="C213" s="1283"/>
      <c r="D213" s="1283"/>
      <c r="E213" s="1283"/>
      <c r="F213" s="1283"/>
      <c r="G213" s="746"/>
    </row>
    <row r="214" spans="1:13">
      <c r="A214" s="776" t="s">
        <v>1209</v>
      </c>
      <c r="B214" s="746"/>
      <c r="C214" s="770"/>
      <c r="D214" s="770"/>
      <c r="E214" s="770"/>
      <c r="F214" s="746"/>
      <c r="G214" s="746"/>
    </row>
    <row r="215" spans="1:13" ht="37.5" customHeight="1">
      <c r="A215" s="1283" t="s">
        <v>1210</v>
      </c>
      <c r="B215" s="1284"/>
      <c r="C215" s="1284"/>
      <c r="D215" s="1284"/>
      <c r="E215" s="1284"/>
      <c r="F215" s="1284"/>
      <c r="G215" s="746"/>
    </row>
    <row r="216" spans="1:13">
      <c r="A216" s="776" t="s">
        <v>1211</v>
      </c>
      <c r="B216" s="746"/>
      <c r="C216" s="770"/>
      <c r="D216" s="770"/>
      <c r="E216" s="770"/>
      <c r="F216" s="746"/>
      <c r="G216" s="746"/>
    </row>
    <row r="217" spans="1:13" s="625" customFormat="1">
      <c r="A217" s="790" t="s">
        <v>1212</v>
      </c>
      <c r="B217" s="791"/>
      <c r="C217" s="791"/>
      <c r="D217" s="791"/>
      <c r="E217" s="791"/>
      <c r="F217" s="791"/>
      <c r="G217" s="791"/>
      <c r="L217" s="626"/>
    </row>
    <row r="218" spans="1:13" s="625" customFormat="1">
      <c r="A218" s="790" t="s">
        <v>1213</v>
      </c>
      <c r="B218" s="791"/>
      <c r="C218" s="791"/>
      <c r="D218" s="791"/>
      <c r="E218" s="791"/>
      <c r="F218" s="791"/>
      <c r="G218" s="791"/>
      <c r="L218" s="626"/>
    </row>
    <row r="219" spans="1:13" s="625" customFormat="1">
      <c r="A219" s="790" t="s">
        <v>1214</v>
      </c>
      <c r="B219" s="791"/>
      <c r="C219" s="791"/>
      <c r="D219" s="791"/>
      <c r="E219" s="791"/>
      <c r="F219" s="791"/>
      <c r="G219" s="791"/>
      <c r="L219" s="626"/>
    </row>
    <row r="220" spans="1:13">
      <c r="A220" s="1293" t="s">
        <v>3947</v>
      </c>
      <c r="B220" s="1293"/>
      <c r="C220" s="1293"/>
      <c r="D220" s="1293"/>
      <c r="E220" s="1293"/>
      <c r="F220" s="746"/>
      <c r="G220" s="746"/>
    </row>
    <row r="221" spans="1:13">
      <c r="A221" s="1304" t="s">
        <v>986</v>
      </c>
      <c r="B221" s="1304" t="s">
        <v>74</v>
      </c>
      <c r="C221" s="1304" t="s">
        <v>987</v>
      </c>
      <c r="D221" s="1305" t="s">
        <v>988</v>
      </c>
      <c r="E221" s="1305"/>
      <c r="F221" s="746"/>
      <c r="G221" s="746"/>
    </row>
    <row r="222" spans="1:13" ht="28">
      <c r="A222" s="1304"/>
      <c r="B222" s="1304"/>
      <c r="C222" s="1304"/>
      <c r="D222" s="749" t="s">
        <v>989</v>
      </c>
      <c r="E222" s="749" t="s">
        <v>990</v>
      </c>
      <c r="F222" s="746"/>
      <c r="G222" s="746"/>
    </row>
    <row r="223" spans="1:13">
      <c r="A223" s="807"/>
      <c r="B223" s="816" t="s">
        <v>1215</v>
      </c>
      <c r="C223" s="809"/>
      <c r="D223" s="809"/>
      <c r="E223" s="809"/>
      <c r="F223" s="746"/>
      <c r="G223" s="746"/>
      <c r="I223" s="729"/>
      <c r="J223" s="726"/>
      <c r="K223" s="733"/>
      <c r="L223" s="734"/>
      <c r="M223" s="723"/>
    </row>
    <row r="224" spans="1:13">
      <c r="A224" s="797" t="s">
        <v>1216</v>
      </c>
      <c r="B224" s="817" t="s">
        <v>1217</v>
      </c>
      <c r="C224" s="799">
        <v>2970</v>
      </c>
      <c r="D224" s="800">
        <v>2150</v>
      </c>
      <c r="E224" s="800">
        <v>410</v>
      </c>
      <c r="F224" s="746"/>
      <c r="G224" s="746"/>
      <c r="I224" s="729"/>
      <c r="J224" s="726"/>
      <c r="K224" s="733"/>
      <c r="L224" s="734"/>
      <c r="M224" s="723"/>
    </row>
    <row r="225" spans="1:12">
      <c r="A225" s="803" t="s">
        <v>1218</v>
      </c>
      <c r="B225" s="818" t="s">
        <v>1219</v>
      </c>
      <c r="C225" s="805">
        <v>2320</v>
      </c>
      <c r="D225" s="806">
        <v>1770</v>
      </c>
      <c r="E225" s="806">
        <v>150</v>
      </c>
      <c r="F225" s="746"/>
      <c r="G225" s="746"/>
    </row>
    <row r="226" spans="1:12">
      <c r="A226" s="746"/>
      <c r="B226" s="746"/>
      <c r="C226" s="770"/>
      <c r="D226" s="770"/>
      <c r="E226" s="770"/>
      <c r="F226" s="746"/>
      <c r="G226" s="746"/>
    </row>
    <row r="227" spans="1:12">
      <c r="A227" s="776" t="s">
        <v>1023</v>
      </c>
      <c r="B227" s="746"/>
      <c r="C227" s="770"/>
      <c r="D227" s="770"/>
      <c r="E227" s="770"/>
      <c r="F227" s="746"/>
      <c r="G227" s="746"/>
    </row>
    <row r="228" spans="1:12" ht="48.75" customHeight="1">
      <c r="A228" s="1294" t="s">
        <v>1220</v>
      </c>
      <c r="B228" s="1294"/>
      <c r="C228" s="1294"/>
      <c r="D228" s="1294"/>
      <c r="E228" s="1294"/>
      <c r="F228" s="1294"/>
      <c r="G228" s="746"/>
    </row>
    <row r="229" spans="1:12">
      <c r="A229" s="776" t="s">
        <v>1221</v>
      </c>
      <c r="B229" s="746"/>
      <c r="C229" s="770"/>
      <c r="D229" s="770"/>
      <c r="E229" s="770"/>
      <c r="F229" s="746"/>
      <c r="G229" s="746"/>
    </row>
    <row r="230" spans="1:12">
      <c r="A230" s="776" t="s">
        <v>1222</v>
      </c>
      <c r="B230" s="746"/>
      <c r="C230" s="770"/>
      <c r="D230" s="770"/>
      <c r="E230" s="770"/>
      <c r="F230" s="746"/>
      <c r="G230" s="746"/>
    </row>
    <row r="231" spans="1:12">
      <c r="A231" s="776" t="s">
        <v>1223</v>
      </c>
      <c r="B231" s="746"/>
      <c r="C231" s="770"/>
      <c r="D231" s="770"/>
      <c r="E231" s="770"/>
      <c r="F231" s="746"/>
      <c r="G231" s="746"/>
    </row>
    <row r="232" spans="1:12" ht="32.25" customHeight="1">
      <c r="A232" s="1283" t="s">
        <v>1224</v>
      </c>
      <c r="B232" s="1284"/>
      <c r="C232" s="1284"/>
      <c r="D232" s="1284"/>
      <c r="E232" s="1284"/>
      <c r="F232" s="1284"/>
      <c r="G232" s="746"/>
    </row>
    <row r="233" spans="1:12" ht="33.75" customHeight="1">
      <c r="A233" s="1283" t="s">
        <v>1225</v>
      </c>
      <c r="B233" s="1284"/>
      <c r="C233" s="1284"/>
      <c r="D233" s="1284"/>
      <c r="E233" s="1284"/>
      <c r="F233" s="1284"/>
      <c r="G233" s="746"/>
    </row>
    <row r="234" spans="1:12">
      <c r="A234" s="776" t="s">
        <v>1226</v>
      </c>
      <c r="B234" s="746"/>
      <c r="C234" s="770"/>
      <c r="D234" s="770"/>
      <c r="E234" s="770"/>
      <c r="F234" s="746"/>
      <c r="G234" s="746"/>
    </row>
    <row r="235" spans="1:12">
      <c r="A235" s="776" t="s">
        <v>1227</v>
      </c>
      <c r="B235" s="746"/>
      <c r="C235" s="770"/>
      <c r="D235" s="770"/>
      <c r="E235" s="770"/>
      <c r="F235" s="746"/>
      <c r="G235" s="746"/>
    </row>
    <row r="236" spans="1:12" s="625" customFormat="1">
      <c r="A236" s="790" t="s">
        <v>1228</v>
      </c>
      <c r="B236" s="791"/>
      <c r="C236" s="791"/>
      <c r="D236" s="791"/>
      <c r="E236" s="791"/>
      <c r="F236" s="791"/>
      <c r="G236" s="791"/>
      <c r="L236" s="626"/>
    </row>
    <row r="237" spans="1:12" s="625" customFormat="1">
      <c r="A237" s="790" t="s">
        <v>1229</v>
      </c>
      <c r="B237" s="791"/>
      <c r="C237" s="791"/>
      <c r="D237" s="791"/>
      <c r="E237" s="791"/>
      <c r="F237" s="791"/>
      <c r="G237" s="791"/>
      <c r="L237" s="626"/>
    </row>
    <row r="238" spans="1:12" s="625" customFormat="1">
      <c r="A238" s="819" t="s">
        <v>1230</v>
      </c>
      <c r="B238" s="791"/>
      <c r="C238" s="791"/>
      <c r="D238" s="791"/>
      <c r="E238" s="791"/>
      <c r="F238" s="791"/>
      <c r="G238" s="791"/>
      <c r="L238" s="626"/>
    </row>
    <row r="239" spans="1:12" ht="16.5">
      <c r="A239" s="1293" t="s">
        <v>3948</v>
      </c>
      <c r="B239" s="1293"/>
      <c r="C239" s="1293"/>
      <c r="D239" s="1293"/>
      <c r="E239" s="1293"/>
      <c r="F239" s="746"/>
      <c r="G239" s="746"/>
    </row>
    <row r="240" spans="1:12">
      <c r="A240" s="1304" t="s">
        <v>986</v>
      </c>
      <c r="B240" s="1304" t="s">
        <v>74</v>
      </c>
      <c r="C240" s="1304" t="s">
        <v>987</v>
      </c>
      <c r="D240" s="1305" t="s">
        <v>988</v>
      </c>
      <c r="E240" s="1305"/>
      <c r="F240" s="746"/>
      <c r="G240" s="746"/>
    </row>
    <row r="241" spans="1:13" ht="28">
      <c r="A241" s="1304"/>
      <c r="B241" s="1304"/>
      <c r="C241" s="1304"/>
      <c r="D241" s="749" t="s">
        <v>989</v>
      </c>
      <c r="E241" s="749" t="s">
        <v>990</v>
      </c>
      <c r="F241" s="746"/>
      <c r="G241" s="746"/>
    </row>
    <row r="242" spans="1:13">
      <c r="A242" s="807"/>
      <c r="B242" s="808" t="s">
        <v>1231</v>
      </c>
      <c r="C242" s="809"/>
      <c r="D242" s="809"/>
      <c r="E242" s="809"/>
      <c r="F242" s="746"/>
      <c r="G242" s="746"/>
      <c r="I242" s="729"/>
      <c r="J242" s="726"/>
      <c r="K242" s="730"/>
      <c r="L242" s="723"/>
      <c r="M242" s="723"/>
    </row>
    <row r="243" spans="1:13">
      <c r="A243" s="797" t="s">
        <v>1232</v>
      </c>
      <c r="B243" s="798" t="s">
        <v>1233</v>
      </c>
      <c r="C243" s="799">
        <v>880</v>
      </c>
      <c r="D243" s="800">
        <v>680</v>
      </c>
      <c r="E243" s="800">
        <v>50</v>
      </c>
      <c r="F243" s="746"/>
      <c r="G243" s="746"/>
      <c r="I243" s="729"/>
      <c r="J243" s="726"/>
      <c r="K243" s="733"/>
      <c r="L243" s="734"/>
      <c r="M243" s="723"/>
    </row>
    <row r="244" spans="1:13">
      <c r="A244" s="797" t="s">
        <v>1234</v>
      </c>
      <c r="B244" s="798" t="s">
        <v>1235</v>
      </c>
      <c r="C244" s="799">
        <v>5280</v>
      </c>
      <c r="D244" s="800">
        <v>4080</v>
      </c>
      <c r="E244" s="800">
        <v>290</v>
      </c>
      <c r="F244" s="746"/>
      <c r="G244" s="746"/>
      <c r="I244" s="729"/>
      <c r="J244" s="726"/>
      <c r="K244" s="733"/>
      <c r="L244" s="734"/>
      <c r="M244" s="723"/>
    </row>
    <row r="245" spans="1:13">
      <c r="A245" s="797" t="s">
        <v>1236</v>
      </c>
      <c r="B245" s="798" t="s">
        <v>1237</v>
      </c>
      <c r="C245" s="799">
        <v>4960</v>
      </c>
      <c r="D245" s="800">
        <v>3820</v>
      </c>
      <c r="E245" s="800">
        <v>290</v>
      </c>
      <c r="F245" s="746"/>
      <c r="G245" s="746"/>
      <c r="I245" s="729"/>
      <c r="J245" s="726"/>
      <c r="K245" s="733"/>
      <c r="L245" s="734"/>
      <c r="M245" s="723"/>
    </row>
    <row r="246" spans="1:13">
      <c r="A246" s="803" t="s">
        <v>1238</v>
      </c>
      <c r="B246" s="804" t="s">
        <v>1239</v>
      </c>
      <c r="C246" s="805">
        <v>4960</v>
      </c>
      <c r="D246" s="806">
        <v>3820</v>
      </c>
      <c r="E246" s="806">
        <v>290</v>
      </c>
      <c r="F246" s="746"/>
      <c r="G246" s="746"/>
    </row>
    <row r="247" spans="1:13" ht="6" customHeight="1">
      <c r="A247" s="746"/>
      <c r="B247" s="746"/>
      <c r="C247" s="770"/>
      <c r="D247" s="770"/>
      <c r="E247" s="770"/>
      <c r="F247" s="746"/>
      <c r="G247" s="746"/>
    </row>
    <row r="248" spans="1:13" s="625" customFormat="1">
      <c r="A248" s="819" t="s">
        <v>1240</v>
      </c>
      <c r="B248" s="791"/>
      <c r="C248" s="791"/>
      <c r="D248" s="791"/>
      <c r="E248" s="791"/>
      <c r="F248" s="791"/>
      <c r="G248" s="791"/>
      <c r="L248" s="626"/>
    </row>
    <row r="249" spans="1:13" ht="15.75" customHeight="1">
      <c r="A249" s="1293" t="s">
        <v>3947</v>
      </c>
      <c r="B249" s="1293"/>
      <c r="C249" s="1293"/>
      <c r="D249" s="1293"/>
      <c r="E249" s="1293"/>
      <c r="F249" s="746"/>
      <c r="G249" s="746"/>
    </row>
    <row r="250" spans="1:13">
      <c r="A250" s="1304" t="s">
        <v>986</v>
      </c>
      <c r="B250" s="1304" t="s">
        <v>74</v>
      </c>
      <c r="C250" s="1304" t="s">
        <v>987</v>
      </c>
      <c r="D250" s="1305" t="s">
        <v>988</v>
      </c>
      <c r="E250" s="1305"/>
      <c r="F250" s="746"/>
      <c r="G250" s="746"/>
    </row>
    <row r="251" spans="1:13" ht="28">
      <c r="A251" s="1304"/>
      <c r="B251" s="1304"/>
      <c r="C251" s="1304"/>
      <c r="D251" s="749" t="s">
        <v>989</v>
      </c>
      <c r="E251" s="749" t="s">
        <v>990</v>
      </c>
      <c r="F251" s="746"/>
      <c r="G251" s="746"/>
    </row>
    <row r="252" spans="1:13">
      <c r="A252" s="807"/>
      <c r="B252" s="816" t="s">
        <v>1241</v>
      </c>
      <c r="C252" s="809"/>
      <c r="D252" s="809"/>
      <c r="E252" s="809"/>
      <c r="F252" s="746"/>
      <c r="G252" s="746"/>
    </row>
    <row r="253" spans="1:13">
      <c r="A253" s="797"/>
      <c r="B253" s="817" t="s">
        <v>3949</v>
      </c>
      <c r="C253" s="799"/>
      <c r="D253" s="800"/>
      <c r="E253" s="800"/>
      <c r="F253" s="746"/>
      <c r="G253" s="746"/>
      <c r="I253" s="729"/>
      <c r="J253" s="726"/>
      <c r="K253" s="733"/>
      <c r="L253" s="734"/>
      <c r="M253" s="723"/>
    </row>
    <row r="254" spans="1:13">
      <c r="A254" s="797" t="s">
        <v>1242</v>
      </c>
      <c r="B254" s="817" t="s">
        <v>1243</v>
      </c>
      <c r="C254" s="799">
        <v>9450</v>
      </c>
      <c r="D254" s="800">
        <v>7390</v>
      </c>
      <c r="E254" s="800">
        <v>380</v>
      </c>
      <c r="F254" s="746"/>
      <c r="G254" s="746"/>
      <c r="I254" s="729"/>
      <c r="J254" s="726"/>
      <c r="K254" s="733"/>
      <c r="L254" s="734"/>
      <c r="M254" s="723"/>
    </row>
    <row r="255" spans="1:13">
      <c r="A255" s="797" t="s">
        <v>1244</v>
      </c>
      <c r="B255" s="817" t="s">
        <v>1245</v>
      </c>
      <c r="C255" s="799">
        <v>9130</v>
      </c>
      <c r="D255" s="800">
        <v>7130</v>
      </c>
      <c r="E255" s="800">
        <v>380</v>
      </c>
      <c r="F255" s="746"/>
      <c r="G255" s="746"/>
      <c r="I255" s="729"/>
      <c r="J255" s="726"/>
      <c r="K255" s="733"/>
      <c r="L255" s="734"/>
      <c r="M255" s="723"/>
    </row>
    <row r="256" spans="1:13">
      <c r="A256" s="803" t="s">
        <v>1246</v>
      </c>
      <c r="B256" s="818" t="s">
        <v>1247</v>
      </c>
      <c r="C256" s="805">
        <v>8820</v>
      </c>
      <c r="D256" s="806">
        <v>6830</v>
      </c>
      <c r="E256" s="806">
        <v>380</v>
      </c>
      <c r="F256" s="746"/>
      <c r="G256" s="746"/>
    </row>
    <row r="257" spans="1:13" ht="6" customHeight="1">
      <c r="A257" s="746"/>
      <c r="B257" s="746"/>
      <c r="C257" s="770"/>
      <c r="D257" s="770"/>
      <c r="E257" s="770"/>
      <c r="F257" s="746"/>
      <c r="G257" s="746"/>
    </row>
    <row r="258" spans="1:13">
      <c r="A258" s="776" t="s">
        <v>1023</v>
      </c>
      <c r="B258" s="746"/>
      <c r="C258" s="770"/>
      <c r="D258" s="770"/>
      <c r="E258" s="770"/>
      <c r="F258" s="746"/>
      <c r="G258" s="746"/>
    </row>
    <row r="259" spans="1:13" ht="54" customHeight="1">
      <c r="A259" s="1283" t="s">
        <v>1248</v>
      </c>
      <c r="B259" s="1283"/>
      <c r="C259" s="1283"/>
      <c r="D259" s="1283"/>
      <c r="E259" s="1283"/>
      <c r="F259" s="1283"/>
      <c r="G259" s="746"/>
    </row>
    <row r="260" spans="1:13">
      <c r="A260" s="776" t="s">
        <v>1249</v>
      </c>
      <c r="B260" s="746"/>
      <c r="C260" s="770"/>
      <c r="D260" s="770"/>
      <c r="E260" s="770"/>
      <c r="F260" s="746"/>
      <c r="G260" s="746"/>
    </row>
    <row r="261" spans="1:13">
      <c r="A261" s="776" t="s">
        <v>1250</v>
      </c>
      <c r="B261" s="746"/>
      <c r="C261" s="770"/>
      <c r="D261" s="770"/>
      <c r="E261" s="770"/>
      <c r="F261" s="746"/>
      <c r="G261" s="746"/>
    </row>
    <row r="262" spans="1:13">
      <c r="A262" s="776" t="s">
        <v>1251</v>
      </c>
      <c r="B262" s="746"/>
      <c r="C262" s="770"/>
      <c r="D262" s="770"/>
      <c r="E262" s="770"/>
      <c r="F262" s="746"/>
      <c r="G262" s="746"/>
    </row>
    <row r="263" spans="1:13">
      <c r="A263" s="776" t="s">
        <v>1252</v>
      </c>
      <c r="B263" s="746"/>
      <c r="C263" s="770"/>
      <c r="D263" s="770"/>
      <c r="E263" s="770"/>
      <c r="F263" s="746"/>
      <c r="G263" s="746"/>
    </row>
    <row r="264" spans="1:13">
      <c r="A264" s="776" t="s">
        <v>1253</v>
      </c>
      <c r="B264" s="746"/>
      <c r="C264" s="770"/>
      <c r="D264" s="770"/>
      <c r="E264" s="770"/>
      <c r="F264" s="746"/>
      <c r="G264" s="746"/>
    </row>
    <row r="265" spans="1:13">
      <c r="A265" s="776" t="s">
        <v>1254</v>
      </c>
      <c r="B265" s="746"/>
      <c r="C265" s="770"/>
      <c r="D265" s="770"/>
      <c r="E265" s="770"/>
      <c r="F265" s="746"/>
      <c r="G265" s="746"/>
    </row>
    <row r="266" spans="1:13" ht="36" customHeight="1">
      <c r="A266" s="1283" t="s">
        <v>1255</v>
      </c>
      <c r="B266" s="1284"/>
      <c r="C266" s="1284"/>
      <c r="D266" s="1284"/>
      <c r="E266" s="1284"/>
      <c r="F266" s="1284"/>
      <c r="G266" s="746"/>
    </row>
    <row r="267" spans="1:13" s="625" customFormat="1">
      <c r="A267" s="790" t="s">
        <v>1256</v>
      </c>
      <c r="B267" s="791"/>
      <c r="C267" s="791"/>
      <c r="D267" s="791"/>
      <c r="E267" s="791"/>
      <c r="F267" s="791"/>
      <c r="G267" s="791"/>
      <c r="L267" s="626"/>
    </row>
    <row r="268" spans="1:13" s="625" customFormat="1">
      <c r="A268" s="790" t="s">
        <v>1257</v>
      </c>
      <c r="B268" s="791"/>
      <c r="C268" s="791"/>
      <c r="D268" s="791"/>
      <c r="E268" s="791"/>
      <c r="F268" s="791"/>
      <c r="G268" s="791"/>
      <c r="L268" s="626"/>
    </row>
    <row r="269" spans="1:13" ht="16.5">
      <c r="A269" s="1293" t="s">
        <v>3950</v>
      </c>
      <c r="B269" s="1293"/>
      <c r="C269" s="1293"/>
      <c r="D269" s="1293"/>
      <c r="E269" s="1293"/>
      <c r="F269" s="746"/>
      <c r="G269" s="746"/>
      <c r="I269" s="726"/>
      <c r="J269" s="726"/>
      <c r="K269" s="726"/>
      <c r="L269" s="726"/>
      <c r="M269" s="726"/>
    </row>
    <row r="270" spans="1:13">
      <c r="A270" s="1304" t="s">
        <v>986</v>
      </c>
      <c r="B270" s="1304" t="s">
        <v>74</v>
      </c>
      <c r="C270" s="1304" t="s">
        <v>987</v>
      </c>
      <c r="D270" s="1305" t="s">
        <v>988</v>
      </c>
      <c r="E270" s="1305"/>
      <c r="F270" s="746"/>
      <c r="G270" s="746"/>
      <c r="I270" s="726"/>
      <c r="J270" s="726"/>
      <c r="K270" s="726"/>
      <c r="L270" s="726"/>
      <c r="M270" s="726"/>
    </row>
    <row r="271" spans="1:13" ht="28">
      <c r="A271" s="1304"/>
      <c r="B271" s="1304"/>
      <c r="C271" s="1304"/>
      <c r="D271" s="749" t="s">
        <v>989</v>
      </c>
      <c r="E271" s="749" t="s">
        <v>990</v>
      </c>
      <c r="F271" s="746"/>
      <c r="G271" s="746"/>
      <c r="I271" s="726"/>
      <c r="J271" s="726"/>
      <c r="K271" s="726"/>
      <c r="L271" s="726"/>
      <c r="M271" s="726"/>
    </row>
    <row r="272" spans="1:13">
      <c r="A272" s="807"/>
      <c r="B272" s="816" t="s">
        <v>1258</v>
      </c>
      <c r="C272" s="820"/>
      <c r="D272" s="820"/>
      <c r="E272" s="809"/>
      <c r="F272" s="746"/>
      <c r="G272" s="746"/>
      <c r="I272" s="726"/>
      <c r="J272" s="726"/>
      <c r="K272" s="726"/>
      <c r="L272" s="726"/>
      <c r="M272" s="726"/>
    </row>
    <row r="273" spans="1:13">
      <c r="A273" s="797" t="s">
        <v>1259</v>
      </c>
      <c r="B273" s="817" t="s">
        <v>1260</v>
      </c>
      <c r="C273" s="821">
        <v>8160</v>
      </c>
      <c r="D273" s="822">
        <v>6330</v>
      </c>
      <c r="E273" s="800">
        <v>410</v>
      </c>
      <c r="F273" s="746"/>
      <c r="G273" s="746"/>
      <c r="I273" s="726"/>
      <c r="J273" s="726"/>
      <c r="K273" s="726"/>
      <c r="L273" s="726"/>
      <c r="M273" s="726"/>
    </row>
    <row r="274" spans="1:13">
      <c r="A274" s="797" t="s">
        <v>1261</v>
      </c>
      <c r="B274" s="817" t="s">
        <v>1262</v>
      </c>
      <c r="C274" s="821">
        <v>9480</v>
      </c>
      <c r="D274" s="822">
        <v>7380</v>
      </c>
      <c r="E274" s="800">
        <v>410</v>
      </c>
      <c r="F274" s="746"/>
      <c r="G274" s="746"/>
      <c r="I274" s="726"/>
      <c r="J274" s="726"/>
      <c r="K274" s="726"/>
      <c r="L274" s="726"/>
      <c r="M274" s="726"/>
    </row>
    <row r="275" spans="1:13">
      <c r="A275" s="797" t="s">
        <v>1263</v>
      </c>
      <c r="B275" s="817" t="s">
        <v>3951</v>
      </c>
      <c r="C275" s="821">
        <v>14010</v>
      </c>
      <c r="D275" s="822">
        <v>10690</v>
      </c>
      <c r="E275" s="800">
        <v>1000</v>
      </c>
      <c r="F275" s="746"/>
      <c r="G275" s="746"/>
      <c r="I275" s="729"/>
      <c r="J275" s="726"/>
      <c r="K275" s="733"/>
      <c r="L275" s="734"/>
      <c r="M275" s="734"/>
    </row>
    <row r="276" spans="1:13">
      <c r="A276" s="801"/>
      <c r="B276" s="823" t="s">
        <v>1264</v>
      </c>
      <c r="C276" s="824"/>
      <c r="D276" s="824"/>
      <c r="E276" s="799"/>
      <c r="F276" s="746"/>
      <c r="G276" s="746"/>
      <c r="I276" s="729"/>
      <c r="J276" s="725"/>
      <c r="K276" s="730"/>
      <c r="L276" s="723"/>
      <c r="M276" s="723"/>
    </row>
    <row r="277" spans="1:13">
      <c r="A277" s="797" t="s">
        <v>1265</v>
      </c>
      <c r="B277" s="817" t="s">
        <v>1260</v>
      </c>
      <c r="C277" s="821">
        <v>12990</v>
      </c>
      <c r="D277" s="822">
        <v>10210</v>
      </c>
      <c r="E277" s="800">
        <v>420</v>
      </c>
      <c r="F277" s="746"/>
      <c r="G277" s="746"/>
      <c r="I277" s="729"/>
      <c r="J277" s="726"/>
      <c r="K277" s="733"/>
      <c r="L277" s="734"/>
      <c r="M277" s="723"/>
    </row>
    <row r="278" spans="1:13">
      <c r="A278" s="797" t="s">
        <v>1266</v>
      </c>
      <c r="B278" s="817" t="s">
        <v>1262</v>
      </c>
      <c r="C278" s="821">
        <v>14300</v>
      </c>
      <c r="D278" s="822">
        <v>11260</v>
      </c>
      <c r="E278" s="800">
        <v>420</v>
      </c>
      <c r="F278" s="746"/>
      <c r="G278" s="746"/>
      <c r="I278" s="729"/>
      <c r="J278" s="726"/>
      <c r="K278" s="733"/>
      <c r="L278" s="734"/>
      <c r="M278" s="723"/>
    </row>
    <row r="279" spans="1:13">
      <c r="A279" s="803" t="s">
        <v>1267</v>
      </c>
      <c r="B279" s="818" t="s">
        <v>3951</v>
      </c>
      <c r="C279" s="825">
        <v>18840</v>
      </c>
      <c r="D279" s="826">
        <v>14470</v>
      </c>
      <c r="E279" s="806">
        <v>1030</v>
      </c>
      <c r="F279" s="746"/>
      <c r="G279" s="746"/>
      <c r="I279" s="729"/>
      <c r="J279" s="726"/>
      <c r="K279" s="733"/>
      <c r="L279" s="734"/>
      <c r="M279" s="734"/>
    </row>
    <row r="280" spans="1:13">
      <c r="A280" s="746"/>
      <c r="B280" s="746"/>
      <c r="C280" s="770"/>
      <c r="D280" s="770"/>
      <c r="E280" s="770"/>
      <c r="F280" s="746"/>
      <c r="G280" s="746"/>
    </row>
    <row r="281" spans="1:13">
      <c r="A281" s="776" t="s">
        <v>1023</v>
      </c>
      <c r="B281" s="746"/>
      <c r="C281" s="770"/>
      <c r="D281" s="770"/>
      <c r="E281" s="770"/>
      <c r="F281" s="746"/>
      <c r="G281" s="746"/>
    </row>
    <row r="282" spans="1:13" ht="49.5" customHeight="1">
      <c r="A282" s="1294" t="s">
        <v>1268</v>
      </c>
      <c r="B282" s="1294"/>
      <c r="C282" s="1294"/>
      <c r="D282" s="1294"/>
      <c r="E282" s="1294"/>
      <c r="F282" s="1294"/>
      <c r="G282" s="746"/>
    </row>
    <row r="283" spans="1:13">
      <c r="A283" s="776" t="s">
        <v>1269</v>
      </c>
      <c r="B283" s="746"/>
      <c r="C283" s="770"/>
      <c r="D283" s="770"/>
      <c r="E283" s="770"/>
      <c r="F283" s="746"/>
      <c r="G283" s="746"/>
    </row>
    <row r="284" spans="1:13">
      <c r="A284" s="776" t="s">
        <v>1270</v>
      </c>
      <c r="B284" s="746"/>
      <c r="C284" s="770"/>
      <c r="D284" s="770"/>
      <c r="E284" s="770"/>
      <c r="F284" s="746"/>
      <c r="G284" s="746"/>
    </row>
    <row r="285" spans="1:13">
      <c r="A285" s="776" t="s">
        <v>1271</v>
      </c>
      <c r="B285" s="746"/>
      <c r="C285" s="770"/>
      <c r="D285" s="770"/>
      <c r="E285" s="770"/>
      <c r="F285" s="746"/>
      <c r="G285" s="746"/>
    </row>
    <row r="286" spans="1:13" ht="16">
      <c r="A286" s="776" t="s">
        <v>1272</v>
      </c>
      <c r="B286" s="746"/>
      <c r="C286" s="770"/>
      <c r="D286" s="770"/>
      <c r="E286" s="770"/>
      <c r="F286" s="746"/>
      <c r="G286" s="746"/>
    </row>
    <row r="287" spans="1:13" s="625" customFormat="1">
      <c r="A287" s="790" t="s">
        <v>1273</v>
      </c>
      <c r="B287" s="791"/>
      <c r="C287" s="791"/>
      <c r="D287" s="791"/>
      <c r="E287" s="791"/>
      <c r="F287" s="791"/>
      <c r="G287" s="791"/>
      <c r="L287" s="626"/>
    </row>
    <row r="288" spans="1:13" s="625" customFormat="1">
      <c r="A288" s="790" t="s">
        <v>1274</v>
      </c>
      <c r="B288" s="791"/>
      <c r="C288" s="791"/>
      <c r="D288" s="791"/>
      <c r="E288" s="791"/>
      <c r="F288" s="791"/>
      <c r="G288" s="791"/>
      <c r="L288" s="626"/>
    </row>
    <row r="289" spans="1:13" s="625" customFormat="1">
      <c r="A289" s="790" t="s">
        <v>1275</v>
      </c>
      <c r="B289" s="791"/>
      <c r="C289" s="791"/>
      <c r="D289" s="791"/>
      <c r="E289" s="791"/>
      <c r="F289" s="791"/>
      <c r="G289" s="791"/>
      <c r="L289" s="626"/>
    </row>
    <row r="290" spans="1:13">
      <c r="A290" s="1293" t="s">
        <v>3947</v>
      </c>
      <c r="B290" s="1293"/>
      <c r="C290" s="1293"/>
      <c r="D290" s="1293"/>
      <c r="E290" s="1293"/>
      <c r="F290" s="746"/>
      <c r="G290" s="746"/>
    </row>
    <row r="291" spans="1:13">
      <c r="A291" s="1304" t="s">
        <v>986</v>
      </c>
      <c r="B291" s="1304" t="s">
        <v>74</v>
      </c>
      <c r="C291" s="1304" t="s">
        <v>987</v>
      </c>
      <c r="D291" s="1305" t="s">
        <v>988</v>
      </c>
      <c r="E291" s="1305"/>
      <c r="F291" s="746"/>
      <c r="G291" s="746"/>
    </row>
    <row r="292" spans="1:13" ht="28">
      <c r="A292" s="1304"/>
      <c r="B292" s="1304"/>
      <c r="C292" s="1304"/>
      <c r="D292" s="749" t="s">
        <v>989</v>
      </c>
      <c r="E292" s="749" t="s">
        <v>990</v>
      </c>
      <c r="F292" s="746"/>
      <c r="G292" s="746"/>
      <c r="I292" s="729"/>
      <c r="J292" s="726"/>
      <c r="K292" s="733"/>
      <c r="L292" s="734"/>
      <c r="M292" s="734"/>
    </row>
    <row r="293" spans="1:13">
      <c r="A293" s="807"/>
      <c r="B293" s="816" t="s">
        <v>1276</v>
      </c>
      <c r="C293" s="808"/>
      <c r="D293" s="808"/>
      <c r="E293" s="808"/>
      <c r="F293" s="746"/>
      <c r="G293" s="746"/>
      <c r="I293" s="729"/>
      <c r="J293" s="726"/>
      <c r="K293" s="733"/>
      <c r="L293" s="734"/>
      <c r="M293" s="734"/>
    </row>
    <row r="294" spans="1:13">
      <c r="A294" s="797" t="s">
        <v>1277</v>
      </c>
      <c r="B294" s="817" t="s">
        <v>1278</v>
      </c>
      <c r="C294" s="821">
        <v>27120</v>
      </c>
      <c r="D294" s="822">
        <v>19990</v>
      </c>
      <c r="E294" s="822">
        <v>4120</v>
      </c>
      <c r="F294" s="746"/>
      <c r="G294" s="746"/>
      <c r="I294" s="729"/>
      <c r="J294" s="726"/>
      <c r="K294" s="733"/>
      <c r="L294" s="734"/>
      <c r="M294" s="734"/>
    </row>
    <row r="295" spans="1:13">
      <c r="A295" s="797" t="s">
        <v>1279</v>
      </c>
      <c r="B295" s="817" t="s">
        <v>1280</v>
      </c>
      <c r="C295" s="821">
        <v>26350</v>
      </c>
      <c r="D295" s="822">
        <v>19470</v>
      </c>
      <c r="E295" s="822">
        <v>3940</v>
      </c>
      <c r="F295" s="746"/>
      <c r="G295" s="746"/>
      <c r="I295" s="729"/>
      <c r="J295" s="725"/>
      <c r="K295" s="730"/>
      <c r="L295" s="723"/>
      <c r="M295" s="723"/>
    </row>
    <row r="296" spans="1:13">
      <c r="A296" s="797" t="s">
        <v>1281</v>
      </c>
      <c r="B296" s="817" t="s">
        <v>1282</v>
      </c>
      <c r="C296" s="821">
        <v>25890</v>
      </c>
      <c r="D296" s="822">
        <v>19080</v>
      </c>
      <c r="E296" s="822">
        <v>3750</v>
      </c>
      <c r="F296" s="746"/>
      <c r="G296" s="746"/>
      <c r="I296" s="729"/>
      <c r="J296" s="726"/>
      <c r="K296" s="733"/>
      <c r="L296" s="734"/>
      <c r="M296" s="734"/>
    </row>
    <row r="297" spans="1:13">
      <c r="A297" s="801"/>
      <c r="B297" s="823" t="s">
        <v>1283</v>
      </c>
      <c r="C297" s="824"/>
      <c r="D297" s="824"/>
      <c r="E297" s="824"/>
      <c r="F297" s="746"/>
      <c r="G297" s="746"/>
      <c r="I297" s="729"/>
      <c r="J297" s="726"/>
      <c r="K297" s="733"/>
      <c r="L297" s="734"/>
      <c r="M297" s="734"/>
    </row>
    <row r="298" spans="1:13">
      <c r="A298" s="797" t="s">
        <v>1284</v>
      </c>
      <c r="B298" s="817" t="s">
        <v>1285</v>
      </c>
      <c r="C298" s="821">
        <v>32670</v>
      </c>
      <c r="D298" s="822">
        <v>20900</v>
      </c>
      <c r="E298" s="822">
        <v>7860</v>
      </c>
      <c r="F298" s="746"/>
      <c r="G298" s="746"/>
      <c r="I298" s="729"/>
      <c r="J298" s="726"/>
      <c r="K298" s="733"/>
      <c r="L298" s="734"/>
      <c r="M298" s="734"/>
    </row>
    <row r="299" spans="1:13">
      <c r="A299" s="797" t="s">
        <v>1286</v>
      </c>
      <c r="B299" s="817" t="s">
        <v>1287</v>
      </c>
      <c r="C299" s="821">
        <v>31910</v>
      </c>
      <c r="D299" s="822">
        <v>20390</v>
      </c>
      <c r="E299" s="822">
        <v>7690</v>
      </c>
      <c r="F299" s="746"/>
      <c r="G299" s="746"/>
      <c r="I299" s="729"/>
      <c r="J299" s="726"/>
      <c r="K299" s="733"/>
      <c r="L299" s="734"/>
      <c r="M299" s="734"/>
    </row>
    <row r="300" spans="1:13">
      <c r="A300" s="797" t="s">
        <v>1288</v>
      </c>
      <c r="B300" s="817" t="s">
        <v>1280</v>
      </c>
      <c r="C300" s="821">
        <v>31110</v>
      </c>
      <c r="D300" s="822">
        <v>19860</v>
      </c>
      <c r="E300" s="822">
        <v>7530</v>
      </c>
      <c r="F300" s="746"/>
      <c r="G300" s="746"/>
    </row>
    <row r="301" spans="1:13">
      <c r="A301" s="803" t="s">
        <v>1289</v>
      </c>
      <c r="B301" s="818" t="s">
        <v>1282</v>
      </c>
      <c r="C301" s="825">
        <v>30630</v>
      </c>
      <c r="D301" s="826">
        <v>19460</v>
      </c>
      <c r="E301" s="826">
        <v>7360</v>
      </c>
      <c r="F301" s="746"/>
      <c r="G301" s="746"/>
    </row>
    <row r="302" spans="1:13">
      <c r="A302" s="827"/>
      <c r="B302" s="827"/>
      <c r="C302" s="792"/>
      <c r="D302" s="792"/>
      <c r="E302" s="792"/>
      <c r="F302" s="746"/>
      <c r="G302" s="746"/>
    </row>
    <row r="303" spans="1:13">
      <c r="A303" s="776" t="s">
        <v>1023</v>
      </c>
      <c r="B303" s="746"/>
      <c r="C303" s="746"/>
      <c r="D303" s="746"/>
      <c r="E303" s="746"/>
      <c r="F303" s="746"/>
      <c r="G303" s="746"/>
    </row>
    <row r="304" spans="1:13" ht="66.75" customHeight="1">
      <c r="A304" s="1283" t="s">
        <v>1290</v>
      </c>
      <c r="B304" s="1283"/>
      <c r="C304" s="1283"/>
      <c r="D304" s="1283"/>
      <c r="E304" s="1283"/>
      <c r="F304" s="1283"/>
      <c r="G304" s="746"/>
    </row>
    <row r="305" spans="1:12">
      <c r="A305" s="776" t="s">
        <v>1291</v>
      </c>
      <c r="B305" s="746"/>
      <c r="C305" s="746"/>
      <c r="D305" s="746"/>
      <c r="E305" s="746"/>
      <c r="F305" s="746"/>
      <c r="G305" s="746"/>
    </row>
    <row r="306" spans="1:12">
      <c r="A306" s="776" t="s">
        <v>1292</v>
      </c>
      <c r="B306" s="746"/>
      <c r="C306" s="746"/>
      <c r="D306" s="746"/>
      <c r="E306" s="746"/>
      <c r="F306" s="746"/>
      <c r="G306" s="746"/>
    </row>
    <row r="307" spans="1:12">
      <c r="A307" s="776" t="s">
        <v>1293</v>
      </c>
      <c r="B307" s="746"/>
      <c r="C307" s="746"/>
      <c r="D307" s="746"/>
      <c r="E307" s="746"/>
      <c r="F307" s="746"/>
      <c r="G307" s="746"/>
    </row>
    <row r="308" spans="1:12">
      <c r="A308" s="776" t="s">
        <v>1294</v>
      </c>
      <c r="B308" s="746"/>
      <c r="C308" s="746"/>
      <c r="D308" s="746"/>
      <c r="E308" s="746"/>
      <c r="F308" s="746"/>
      <c r="G308" s="746"/>
    </row>
    <row r="309" spans="1:12">
      <c r="A309" s="776" t="s">
        <v>1295</v>
      </c>
      <c r="B309" s="746"/>
      <c r="C309" s="746"/>
      <c r="D309" s="746"/>
      <c r="E309" s="746"/>
      <c r="F309" s="746"/>
      <c r="G309" s="746"/>
    </row>
    <row r="310" spans="1:12">
      <c r="A310" s="776" t="s">
        <v>1296</v>
      </c>
      <c r="B310" s="746"/>
      <c r="C310" s="746"/>
      <c r="D310" s="746"/>
      <c r="E310" s="746"/>
      <c r="F310" s="746"/>
      <c r="G310" s="746"/>
    </row>
    <row r="311" spans="1:12">
      <c r="A311" s="776" t="s">
        <v>1297</v>
      </c>
      <c r="B311" s="746"/>
      <c r="C311" s="746"/>
      <c r="D311" s="746"/>
      <c r="E311" s="746"/>
      <c r="F311" s="746"/>
      <c r="G311" s="746"/>
    </row>
    <row r="312" spans="1:12" s="625" customFormat="1">
      <c r="A312" s="790" t="s">
        <v>1298</v>
      </c>
      <c r="B312" s="791"/>
      <c r="C312" s="791"/>
      <c r="D312" s="791"/>
      <c r="E312" s="791"/>
      <c r="F312" s="791"/>
      <c r="G312" s="791"/>
      <c r="L312" s="626"/>
    </row>
    <row r="313" spans="1:12" s="625" customFormat="1">
      <c r="A313" s="790" t="s">
        <v>1299</v>
      </c>
      <c r="B313" s="791"/>
      <c r="C313" s="791"/>
      <c r="D313" s="791"/>
      <c r="E313" s="791"/>
      <c r="F313" s="791"/>
      <c r="G313" s="791"/>
      <c r="L313" s="626"/>
    </row>
    <row r="314" spans="1:12" ht="16.5">
      <c r="A314" s="1295" t="s">
        <v>2013</v>
      </c>
      <c r="B314" s="1295"/>
      <c r="C314" s="1295"/>
      <c r="D314" s="1295"/>
      <c r="E314" s="1295"/>
      <c r="F314" s="746"/>
      <c r="G314" s="746"/>
      <c r="L314" s="373"/>
    </row>
    <row r="315" spans="1:12">
      <c r="A315" s="1304" t="s">
        <v>986</v>
      </c>
      <c r="B315" s="1304" t="s">
        <v>74</v>
      </c>
      <c r="C315" s="1304" t="s">
        <v>987</v>
      </c>
      <c r="D315" s="1305" t="s">
        <v>988</v>
      </c>
      <c r="E315" s="1305"/>
      <c r="F315" s="746"/>
      <c r="G315" s="746"/>
      <c r="L315" s="373"/>
    </row>
    <row r="316" spans="1:12" ht="28">
      <c r="A316" s="1304"/>
      <c r="B316" s="1304"/>
      <c r="C316" s="1304"/>
      <c r="D316" s="749" t="s">
        <v>989</v>
      </c>
      <c r="E316" s="749" t="s">
        <v>990</v>
      </c>
      <c r="F316" s="746"/>
      <c r="G316" s="746"/>
      <c r="I316" s="729"/>
      <c r="L316" s="373"/>
    </row>
    <row r="317" spans="1:12">
      <c r="A317" s="828" t="s">
        <v>1300</v>
      </c>
      <c r="B317" s="829" t="s">
        <v>1301</v>
      </c>
      <c r="C317" s="809">
        <v>17030</v>
      </c>
      <c r="D317" s="830">
        <v>12460</v>
      </c>
      <c r="E317" s="830">
        <v>2590</v>
      </c>
      <c r="F317" s="746"/>
      <c r="G317" s="746"/>
      <c r="I317" s="729"/>
      <c r="L317" s="373"/>
    </row>
    <row r="318" spans="1:12">
      <c r="A318" s="797" t="s">
        <v>1302</v>
      </c>
      <c r="B318" s="798" t="s">
        <v>1303</v>
      </c>
      <c r="C318" s="799">
        <v>12100</v>
      </c>
      <c r="D318" s="800">
        <v>8920</v>
      </c>
      <c r="E318" s="800">
        <v>1760</v>
      </c>
      <c r="F318" s="746"/>
      <c r="G318" s="746"/>
      <c r="I318" s="729"/>
      <c r="L318" s="373"/>
    </row>
    <row r="319" spans="1:12">
      <c r="A319" s="803" t="s">
        <v>1304</v>
      </c>
      <c r="B319" s="804" t="s">
        <v>1305</v>
      </c>
      <c r="C319" s="805">
        <v>14610</v>
      </c>
      <c r="D319" s="806">
        <v>10700</v>
      </c>
      <c r="E319" s="806">
        <v>2220</v>
      </c>
      <c r="F319" s="746"/>
      <c r="G319" s="746"/>
    </row>
    <row r="320" spans="1:12">
      <c r="A320" s="827"/>
      <c r="B320" s="827"/>
      <c r="C320" s="792"/>
      <c r="D320" s="792"/>
      <c r="E320" s="792"/>
      <c r="F320" s="746"/>
      <c r="G320" s="746"/>
    </row>
    <row r="321" spans="1:12">
      <c r="A321" s="776" t="s">
        <v>1023</v>
      </c>
      <c r="B321" s="746"/>
      <c r="C321" s="746"/>
      <c r="D321" s="746"/>
      <c r="E321" s="746"/>
      <c r="F321" s="746"/>
      <c r="G321" s="746"/>
    </row>
    <row r="322" spans="1:12" ht="70.5" customHeight="1">
      <c r="A322" s="1283" t="s">
        <v>1306</v>
      </c>
      <c r="B322" s="1283"/>
      <c r="C322" s="1283"/>
      <c r="D322" s="1283"/>
      <c r="E322" s="1283"/>
      <c r="F322" s="1283"/>
      <c r="G322" s="746"/>
    </row>
    <row r="323" spans="1:12">
      <c r="A323" s="776" t="s">
        <v>1307</v>
      </c>
      <c r="B323" s="746"/>
      <c r="C323" s="746"/>
      <c r="D323" s="746"/>
      <c r="E323" s="746"/>
      <c r="F323" s="746"/>
      <c r="G323" s="746"/>
    </row>
    <row r="324" spans="1:12">
      <c r="A324" s="776" t="s">
        <v>1308</v>
      </c>
      <c r="B324" s="746"/>
      <c r="C324" s="746"/>
      <c r="D324" s="746"/>
      <c r="E324" s="746"/>
      <c r="F324" s="746"/>
      <c r="G324" s="746"/>
    </row>
    <row r="325" spans="1:12">
      <c r="A325" s="776" t="s">
        <v>1309</v>
      </c>
      <c r="B325" s="746"/>
      <c r="C325" s="746"/>
      <c r="D325" s="746"/>
      <c r="E325" s="746"/>
      <c r="F325" s="746"/>
      <c r="G325" s="746"/>
    </row>
    <row r="326" spans="1:12">
      <c r="A326" s="776" t="s">
        <v>1310</v>
      </c>
      <c r="B326" s="746"/>
      <c r="C326" s="746"/>
      <c r="D326" s="746"/>
      <c r="E326" s="746"/>
      <c r="F326" s="746"/>
      <c r="G326" s="746"/>
    </row>
    <row r="327" spans="1:12" ht="16">
      <c r="A327" s="776" t="s">
        <v>1311</v>
      </c>
      <c r="B327" s="746"/>
      <c r="C327" s="746"/>
      <c r="D327" s="746"/>
      <c r="E327" s="746"/>
      <c r="F327" s="746"/>
      <c r="G327" s="746"/>
    </row>
    <row r="328" spans="1:12">
      <c r="A328" s="776" t="s">
        <v>1312</v>
      </c>
      <c r="B328" s="746"/>
      <c r="C328" s="746"/>
      <c r="D328" s="746"/>
      <c r="E328" s="746"/>
      <c r="F328" s="746"/>
      <c r="G328" s="746"/>
    </row>
    <row r="329" spans="1:12">
      <c r="A329" s="776" t="s">
        <v>1313</v>
      </c>
      <c r="B329" s="746"/>
      <c r="C329" s="746"/>
      <c r="D329" s="746"/>
      <c r="E329" s="746"/>
      <c r="F329" s="746"/>
      <c r="G329" s="746"/>
    </row>
    <row r="330" spans="1:12">
      <c r="A330" s="776" t="s">
        <v>1297</v>
      </c>
      <c r="B330" s="746"/>
      <c r="C330" s="746"/>
      <c r="D330" s="746"/>
      <c r="E330" s="746"/>
      <c r="F330" s="746"/>
      <c r="G330" s="746"/>
    </row>
    <row r="331" spans="1:12" s="625" customFormat="1">
      <c r="A331" s="790" t="s">
        <v>1314</v>
      </c>
      <c r="B331" s="791"/>
      <c r="C331" s="791"/>
      <c r="D331" s="791"/>
      <c r="E331" s="791"/>
      <c r="F331" s="791"/>
      <c r="G331" s="791"/>
      <c r="L331" s="626"/>
    </row>
    <row r="332" spans="1:12" s="625" customFormat="1">
      <c r="A332" s="790" t="s">
        <v>1315</v>
      </c>
      <c r="B332" s="791"/>
      <c r="C332" s="791"/>
      <c r="D332" s="791"/>
      <c r="E332" s="791"/>
      <c r="F332" s="791"/>
      <c r="G332" s="791"/>
      <c r="L332" s="626"/>
    </row>
    <row r="333" spans="1:12" s="625" customFormat="1">
      <c r="A333" s="790" t="s">
        <v>1316</v>
      </c>
      <c r="B333" s="791"/>
      <c r="C333" s="791"/>
      <c r="D333" s="791"/>
      <c r="E333" s="791"/>
      <c r="F333" s="791"/>
      <c r="G333" s="791"/>
      <c r="L333" s="626"/>
    </row>
    <row r="334" spans="1:12">
      <c r="A334" s="1295" t="s">
        <v>1555</v>
      </c>
      <c r="B334" s="1295"/>
      <c r="C334" s="1295"/>
      <c r="D334" s="1295"/>
      <c r="E334" s="1295"/>
      <c r="F334" s="746"/>
      <c r="G334" s="746"/>
    </row>
    <row r="335" spans="1:12">
      <c r="A335" s="1304" t="s">
        <v>986</v>
      </c>
      <c r="B335" s="1304" t="s">
        <v>74</v>
      </c>
      <c r="C335" s="1304" t="s">
        <v>987</v>
      </c>
      <c r="D335" s="1305" t="s">
        <v>988</v>
      </c>
      <c r="E335" s="1305"/>
      <c r="F335" s="746"/>
      <c r="G335" s="746"/>
    </row>
    <row r="336" spans="1:12" ht="28">
      <c r="A336" s="1304"/>
      <c r="B336" s="1304"/>
      <c r="C336" s="1304"/>
      <c r="D336" s="749" t="s">
        <v>989</v>
      </c>
      <c r="E336" s="749" t="s">
        <v>990</v>
      </c>
      <c r="F336" s="746"/>
      <c r="G336" s="746"/>
    </row>
    <row r="337" spans="1:13">
      <c r="A337" s="828"/>
      <c r="B337" s="816" t="s">
        <v>1317</v>
      </c>
      <c r="C337" s="820"/>
      <c r="D337" s="831"/>
      <c r="E337" s="831"/>
      <c r="F337" s="746"/>
      <c r="G337" s="746"/>
      <c r="I337" s="729"/>
      <c r="J337" s="727"/>
      <c r="K337" s="733"/>
      <c r="L337" s="734"/>
      <c r="M337" s="734"/>
    </row>
    <row r="338" spans="1:13">
      <c r="A338" s="797" t="s">
        <v>1318</v>
      </c>
      <c r="B338" s="832" t="s">
        <v>1319</v>
      </c>
      <c r="C338" s="821">
        <v>191770</v>
      </c>
      <c r="D338" s="822">
        <v>52020</v>
      </c>
      <c r="E338" s="822">
        <v>109310</v>
      </c>
      <c r="F338" s="746"/>
      <c r="G338" s="746"/>
      <c r="I338" s="729"/>
      <c r="J338" s="727"/>
      <c r="K338" s="733"/>
      <c r="L338" s="734"/>
      <c r="M338" s="734"/>
    </row>
    <row r="339" spans="1:13">
      <c r="A339" s="797" t="s">
        <v>1320</v>
      </c>
      <c r="B339" s="832" t="s">
        <v>1321</v>
      </c>
      <c r="C339" s="821">
        <v>203470</v>
      </c>
      <c r="D339" s="822">
        <v>53160</v>
      </c>
      <c r="E339" s="822">
        <v>118480</v>
      </c>
      <c r="F339" s="746"/>
      <c r="G339" s="746"/>
      <c r="I339" s="729"/>
      <c r="J339" s="727"/>
      <c r="K339" s="733"/>
      <c r="L339" s="734"/>
      <c r="M339" s="734"/>
    </row>
    <row r="340" spans="1:13">
      <c r="A340" s="797" t="s">
        <v>1322</v>
      </c>
      <c r="B340" s="832" t="s">
        <v>1323</v>
      </c>
      <c r="C340" s="821">
        <v>255820</v>
      </c>
      <c r="D340" s="822">
        <v>54300</v>
      </c>
      <c r="E340" s="822">
        <v>164500</v>
      </c>
      <c r="F340" s="746"/>
      <c r="G340" s="746"/>
      <c r="I340" s="729"/>
      <c r="J340" s="727"/>
      <c r="K340" s="733"/>
      <c r="L340" s="734"/>
      <c r="M340" s="734"/>
    </row>
    <row r="341" spans="1:13">
      <c r="A341" s="797" t="s">
        <v>1324</v>
      </c>
      <c r="B341" s="832" t="s">
        <v>1325</v>
      </c>
      <c r="C341" s="821">
        <v>278900</v>
      </c>
      <c r="D341" s="822">
        <v>56350</v>
      </c>
      <c r="E341" s="822">
        <v>182880</v>
      </c>
      <c r="F341" s="746"/>
      <c r="G341" s="746"/>
      <c r="I341" s="729"/>
      <c r="J341" s="727"/>
      <c r="K341" s="733"/>
      <c r="L341" s="734"/>
      <c r="M341" s="734"/>
    </row>
    <row r="342" spans="1:13">
      <c r="A342" s="797" t="s">
        <v>1326</v>
      </c>
      <c r="B342" s="832" t="s">
        <v>1327</v>
      </c>
      <c r="C342" s="821">
        <v>512130</v>
      </c>
      <c r="D342" s="822">
        <v>63460</v>
      </c>
      <c r="E342" s="822">
        <v>385730</v>
      </c>
      <c r="F342" s="746"/>
      <c r="G342" s="746"/>
      <c r="I342" s="729"/>
      <c r="J342" s="726"/>
      <c r="K342" s="733"/>
      <c r="L342" s="734"/>
      <c r="M342" s="734"/>
    </row>
    <row r="343" spans="1:13">
      <c r="A343" s="803" t="s">
        <v>1328</v>
      </c>
      <c r="B343" s="818" t="s">
        <v>1329</v>
      </c>
      <c r="C343" s="825">
        <v>606970</v>
      </c>
      <c r="D343" s="826">
        <v>73520</v>
      </c>
      <c r="E343" s="826">
        <v>459270</v>
      </c>
      <c r="F343" s="746"/>
      <c r="G343" s="746"/>
    </row>
    <row r="344" spans="1:13">
      <c r="A344" s="746"/>
      <c r="B344" s="746"/>
      <c r="C344" s="792"/>
      <c r="D344" s="792"/>
      <c r="E344" s="792"/>
      <c r="F344" s="746"/>
      <c r="G344" s="746"/>
    </row>
    <row r="345" spans="1:13">
      <c r="A345" s="776" t="s">
        <v>1023</v>
      </c>
      <c r="B345" s="746"/>
      <c r="C345" s="746"/>
      <c r="D345" s="746"/>
      <c r="E345" s="746"/>
      <c r="F345" s="746"/>
      <c r="G345" s="746"/>
    </row>
    <row r="346" spans="1:13" ht="40.5" customHeight="1">
      <c r="A346" s="1283" t="s">
        <v>1330</v>
      </c>
      <c r="B346" s="1283"/>
      <c r="C346" s="1283"/>
      <c r="D346" s="1283"/>
      <c r="E346" s="1283"/>
      <c r="F346" s="1283"/>
      <c r="G346" s="746"/>
    </row>
    <row r="347" spans="1:13">
      <c r="A347" s="776" t="s">
        <v>1331</v>
      </c>
      <c r="B347" s="746"/>
      <c r="C347" s="746"/>
      <c r="D347" s="746"/>
      <c r="E347" s="746"/>
      <c r="F347" s="746"/>
      <c r="G347" s="746"/>
    </row>
    <row r="348" spans="1:13">
      <c r="A348" s="776" t="s">
        <v>1332</v>
      </c>
      <c r="B348" s="746"/>
      <c r="C348" s="746"/>
      <c r="D348" s="746"/>
      <c r="E348" s="746"/>
      <c r="F348" s="746"/>
      <c r="G348" s="746"/>
    </row>
    <row r="349" spans="1:13">
      <c r="A349" s="776" t="s">
        <v>1333</v>
      </c>
      <c r="B349" s="746"/>
      <c r="C349" s="746"/>
      <c r="D349" s="746"/>
      <c r="E349" s="746"/>
      <c r="F349" s="746"/>
      <c r="G349" s="746"/>
    </row>
    <row r="350" spans="1:13">
      <c r="A350" s="776" t="s">
        <v>1334</v>
      </c>
      <c r="B350" s="746"/>
      <c r="C350" s="746"/>
      <c r="D350" s="746"/>
      <c r="E350" s="746"/>
      <c r="F350" s="746"/>
      <c r="G350" s="746"/>
    </row>
    <row r="351" spans="1:13">
      <c r="A351" s="776" t="s">
        <v>1335</v>
      </c>
      <c r="B351" s="746"/>
      <c r="C351" s="746"/>
      <c r="D351" s="746"/>
      <c r="E351" s="746"/>
      <c r="F351" s="746"/>
      <c r="G351" s="746"/>
    </row>
    <row r="352" spans="1:13">
      <c r="A352" s="776" t="s">
        <v>1336</v>
      </c>
      <c r="B352" s="746"/>
      <c r="C352" s="746"/>
      <c r="D352" s="746"/>
      <c r="E352" s="746"/>
      <c r="F352" s="746"/>
      <c r="G352" s="746"/>
    </row>
    <row r="353" spans="1:16">
      <c r="A353" s="776" t="s">
        <v>1337</v>
      </c>
      <c r="B353" s="746"/>
      <c r="C353" s="746"/>
      <c r="D353" s="746"/>
      <c r="E353" s="746"/>
      <c r="F353" s="746"/>
      <c r="G353" s="746"/>
    </row>
    <row r="354" spans="1:16" s="625" customFormat="1">
      <c r="A354" s="790" t="s">
        <v>1338</v>
      </c>
      <c r="B354" s="791"/>
      <c r="C354" s="791"/>
      <c r="D354" s="791"/>
      <c r="E354" s="791"/>
      <c r="F354" s="791"/>
      <c r="G354" s="791"/>
      <c r="L354" s="626"/>
    </row>
    <row r="355" spans="1:16" s="625" customFormat="1">
      <c r="A355" s="790" t="s">
        <v>1339</v>
      </c>
      <c r="B355" s="791"/>
      <c r="C355" s="791"/>
      <c r="D355" s="791"/>
      <c r="E355" s="791"/>
      <c r="F355" s="791"/>
      <c r="G355" s="791"/>
      <c r="J355" s="733"/>
      <c r="K355" s="733"/>
      <c r="L355" s="733"/>
      <c r="M355" s="733"/>
      <c r="N355" s="733"/>
      <c r="O355" s="733"/>
      <c r="P355" s="733"/>
    </row>
    <row r="356" spans="1:16">
      <c r="A356" s="1295" t="s">
        <v>1555</v>
      </c>
      <c r="B356" s="1295"/>
      <c r="C356" s="1295"/>
      <c r="D356" s="1295"/>
      <c r="E356" s="1295"/>
      <c r="F356" s="746"/>
      <c r="G356" s="746"/>
      <c r="J356" s="733"/>
      <c r="K356" s="733"/>
      <c r="L356" s="733"/>
      <c r="M356" s="733"/>
      <c r="N356" s="733"/>
      <c r="O356" s="733"/>
      <c r="P356" s="733"/>
    </row>
    <row r="357" spans="1:16" ht="15" customHeight="1">
      <c r="A357" s="1304" t="s">
        <v>986</v>
      </c>
      <c r="B357" s="1304" t="s">
        <v>74</v>
      </c>
      <c r="C357" s="1304" t="s">
        <v>987</v>
      </c>
      <c r="D357" s="1305" t="s">
        <v>988</v>
      </c>
      <c r="E357" s="1305"/>
      <c r="F357" s="746"/>
      <c r="G357" s="746"/>
      <c r="J357" s="733"/>
      <c r="K357" s="733"/>
      <c r="L357" s="733"/>
      <c r="M357" s="733"/>
      <c r="N357" s="733"/>
      <c r="O357" s="733"/>
      <c r="P357" s="733"/>
    </row>
    <row r="358" spans="1:16" ht="28">
      <c r="A358" s="1304"/>
      <c r="B358" s="1304"/>
      <c r="C358" s="1304"/>
      <c r="D358" s="749" t="s">
        <v>989</v>
      </c>
      <c r="E358" s="749" t="s">
        <v>990</v>
      </c>
      <c r="F358" s="746"/>
      <c r="G358" s="746"/>
      <c r="J358" s="733"/>
      <c r="K358" s="733"/>
      <c r="L358" s="733"/>
      <c r="M358" s="733"/>
      <c r="N358" s="733"/>
      <c r="O358" s="733"/>
      <c r="P358" s="733"/>
    </row>
    <row r="359" spans="1:16">
      <c r="A359" s="828" t="s">
        <v>1340</v>
      </c>
      <c r="B359" s="829" t="s">
        <v>1341</v>
      </c>
      <c r="C359" s="833">
        <v>274270</v>
      </c>
      <c r="D359" s="834">
        <v>31390</v>
      </c>
      <c r="E359" s="834">
        <v>201900</v>
      </c>
      <c r="F359" s="746"/>
      <c r="G359" s="746"/>
      <c r="I359" s="729"/>
      <c r="J359" s="733"/>
      <c r="K359" s="733"/>
      <c r="L359" s="733"/>
      <c r="M359" s="733"/>
      <c r="N359" s="733"/>
      <c r="O359" s="733"/>
      <c r="P359" s="733"/>
    </row>
    <row r="360" spans="1:16">
      <c r="A360" s="797" t="s">
        <v>1342</v>
      </c>
      <c r="B360" s="798" t="s">
        <v>1343</v>
      </c>
      <c r="C360" s="821">
        <v>305870</v>
      </c>
      <c r="D360" s="822">
        <v>38380</v>
      </c>
      <c r="E360" s="822">
        <v>220090</v>
      </c>
      <c r="F360" s="746"/>
      <c r="G360" s="746"/>
      <c r="I360" s="729"/>
      <c r="J360" s="733"/>
      <c r="K360" s="733"/>
      <c r="L360" s="733"/>
      <c r="M360" s="733"/>
      <c r="N360" s="733"/>
      <c r="O360" s="733"/>
      <c r="P360" s="733"/>
    </row>
    <row r="361" spans="1:16">
      <c r="A361" s="797" t="s">
        <v>1344</v>
      </c>
      <c r="B361" s="798" t="s">
        <v>1345</v>
      </c>
      <c r="C361" s="821">
        <v>184360</v>
      </c>
      <c r="D361" s="822">
        <v>26080</v>
      </c>
      <c r="E361" s="822">
        <v>128250</v>
      </c>
      <c r="F361" s="746"/>
      <c r="G361" s="746"/>
      <c r="I361" s="729"/>
      <c r="J361" s="733"/>
      <c r="K361" s="733"/>
      <c r="L361" s="733"/>
      <c r="M361" s="733"/>
      <c r="N361" s="733"/>
      <c r="O361" s="733"/>
      <c r="P361" s="733"/>
    </row>
    <row r="362" spans="1:16">
      <c r="A362" s="797" t="s">
        <v>1346</v>
      </c>
      <c r="B362" s="798" t="s">
        <v>1347</v>
      </c>
      <c r="C362" s="821">
        <v>357440</v>
      </c>
      <c r="D362" s="822">
        <v>38830</v>
      </c>
      <c r="E362" s="822">
        <v>266240</v>
      </c>
      <c r="F362" s="746"/>
      <c r="G362" s="746"/>
      <c r="I362" s="729"/>
      <c r="J362" s="733"/>
      <c r="K362" s="733"/>
      <c r="L362" s="733"/>
      <c r="M362" s="733"/>
      <c r="N362" s="733"/>
      <c r="O362" s="733"/>
      <c r="P362" s="733"/>
    </row>
    <row r="363" spans="1:16">
      <c r="A363" s="797" t="s">
        <v>1348</v>
      </c>
      <c r="B363" s="798" t="s">
        <v>1349</v>
      </c>
      <c r="C363" s="821">
        <v>404520</v>
      </c>
      <c r="D363" s="822">
        <v>49130</v>
      </c>
      <c r="E363" s="822">
        <v>293530</v>
      </c>
      <c r="F363" s="746"/>
      <c r="G363" s="746"/>
      <c r="I363" s="729"/>
      <c r="J363" s="733"/>
      <c r="K363" s="733"/>
      <c r="L363" s="733"/>
      <c r="M363" s="733"/>
      <c r="N363" s="733"/>
      <c r="O363" s="733"/>
      <c r="P363" s="733"/>
    </row>
    <row r="364" spans="1:16">
      <c r="A364" s="797" t="s">
        <v>1350</v>
      </c>
      <c r="B364" s="798" t="s">
        <v>1351</v>
      </c>
      <c r="C364" s="821">
        <v>538770</v>
      </c>
      <c r="D364" s="822">
        <v>69340</v>
      </c>
      <c r="E364" s="822">
        <v>385070</v>
      </c>
      <c r="F364" s="746"/>
      <c r="G364" s="746"/>
      <c r="I364" s="729"/>
      <c r="J364" s="733"/>
      <c r="K364" s="733"/>
      <c r="L364" s="733"/>
      <c r="M364" s="733"/>
      <c r="N364" s="733"/>
      <c r="O364" s="733"/>
      <c r="P364" s="733"/>
    </row>
    <row r="365" spans="1:16">
      <c r="A365" s="803" t="s">
        <v>1352</v>
      </c>
      <c r="B365" s="804" t="s">
        <v>1353</v>
      </c>
      <c r="C365" s="825">
        <v>494510</v>
      </c>
      <c r="D365" s="826">
        <v>54490</v>
      </c>
      <c r="E365" s="826">
        <v>367190</v>
      </c>
      <c r="F365" s="746"/>
      <c r="G365" s="746"/>
      <c r="I365" s="729"/>
      <c r="J365" s="733"/>
      <c r="K365" s="733"/>
      <c r="L365" s="733"/>
      <c r="M365" s="733"/>
      <c r="N365" s="733"/>
      <c r="O365" s="733"/>
      <c r="P365" s="733"/>
    </row>
    <row r="366" spans="1:16">
      <c r="A366" s="746"/>
      <c r="B366" s="746"/>
      <c r="C366" s="792"/>
      <c r="D366" s="792"/>
      <c r="E366" s="792"/>
      <c r="F366" s="746"/>
      <c r="G366" s="746"/>
      <c r="J366" s="733"/>
      <c r="K366" s="733"/>
      <c r="L366" s="733"/>
      <c r="M366" s="733"/>
      <c r="N366" s="733"/>
      <c r="O366" s="733"/>
      <c r="P366" s="733"/>
    </row>
    <row r="367" spans="1:16">
      <c r="A367" s="776" t="s">
        <v>1023</v>
      </c>
      <c r="B367" s="746"/>
      <c r="C367" s="746"/>
      <c r="D367" s="746"/>
      <c r="E367" s="746"/>
      <c r="F367" s="746"/>
      <c r="G367" s="746"/>
      <c r="J367" s="733"/>
      <c r="K367" s="733"/>
      <c r="L367" s="733"/>
      <c r="M367" s="733"/>
      <c r="N367" s="733"/>
      <c r="O367" s="733"/>
      <c r="P367" s="733"/>
    </row>
    <row r="368" spans="1:16" ht="48" customHeight="1">
      <c r="A368" s="1310" t="s">
        <v>1354</v>
      </c>
      <c r="B368" s="1310"/>
      <c r="C368" s="1310"/>
      <c r="D368" s="1310"/>
      <c r="E368" s="1310"/>
      <c r="F368" s="1310"/>
      <c r="G368" s="746"/>
      <c r="J368" s="733"/>
      <c r="K368" s="733"/>
      <c r="L368" s="733"/>
      <c r="M368" s="733"/>
      <c r="N368" s="733"/>
      <c r="O368" s="733"/>
      <c r="P368" s="733"/>
    </row>
    <row r="369" spans="1:13">
      <c r="A369" s="776" t="s">
        <v>1355</v>
      </c>
      <c r="B369" s="746"/>
      <c r="C369" s="746"/>
      <c r="D369" s="746"/>
      <c r="E369" s="746"/>
      <c r="F369" s="746"/>
      <c r="G369" s="746"/>
    </row>
    <row r="370" spans="1:13">
      <c r="A370" s="776" t="s">
        <v>1356</v>
      </c>
      <c r="B370" s="746"/>
      <c r="C370" s="746"/>
      <c r="D370" s="746"/>
      <c r="E370" s="746"/>
      <c r="F370" s="746"/>
      <c r="G370" s="746"/>
    </row>
    <row r="371" spans="1:13">
      <c r="A371" s="776" t="s">
        <v>1357</v>
      </c>
      <c r="B371" s="746"/>
      <c r="C371" s="746"/>
      <c r="D371" s="746"/>
      <c r="E371" s="746"/>
      <c r="F371" s="746"/>
      <c r="G371" s="746"/>
    </row>
    <row r="372" spans="1:13">
      <c r="A372" s="776" t="s">
        <v>1358</v>
      </c>
      <c r="B372" s="746"/>
      <c r="C372" s="746"/>
      <c r="D372" s="746"/>
      <c r="E372" s="746"/>
      <c r="F372" s="746"/>
      <c r="G372" s="746"/>
    </row>
    <row r="373" spans="1:13">
      <c r="A373" s="776" t="s">
        <v>1359</v>
      </c>
      <c r="B373" s="746"/>
      <c r="C373" s="746"/>
      <c r="D373" s="746"/>
      <c r="E373" s="746"/>
      <c r="F373" s="746"/>
      <c r="G373" s="746"/>
    </row>
    <row r="374" spans="1:13">
      <c r="A374" s="776" t="s">
        <v>1360</v>
      </c>
      <c r="B374" s="746"/>
      <c r="C374" s="746"/>
      <c r="D374" s="746"/>
      <c r="E374" s="746"/>
      <c r="F374" s="746"/>
      <c r="G374" s="746"/>
    </row>
    <row r="375" spans="1:13">
      <c r="A375" s="776" t="s">
        <v>1361</v>
      </c>
      <c r="B375" s="746"/>
      <c r="C375" s="746"/>
      <c r="D375" s="746"/>
      <c r="E375" s="746"/>
      <c r="F375" s="746"/>
      <c r="G375" s="746"/>
    </row>
    <row r="376" spans="1:13" s="625" customFormat="1">
      <c r="A376" s="790" t="s">
        <v>1362</v>
      </c>
      <c r="B376" s="791"/>
      <c r="C376" s="791"/>
      <c r="D376" s="791"/>
      <c r="E376" s="791"/>
      <c r="F376" s="791"/>
      <c r="G376" s="791"/>
      <c r="L376" s="626"/>
    </row>
    <row r="377" spans="1:13" s="625" customFormat="1">
      <c r="A377" s="790" t="s">
        <v>1363</v>
      </c>
      <c r="B377" s="791"/>
      <c r="C377" s="791"/>
      <c r="D377" s="791"/>
      <c r="E377" s="791"/>
      <c r="F377" s="791"/>
      <c r="G377" s="791"/>
      <c r="L377" s="626"/>
    </row>
    <row r="378" spans="1:13">
      <c r="A378" s="1295" t="s">
        <v>1555</v>
      </c>
      <c r="B378" s="1295"/>
      <c r="C378" s="1295"/>
      <c r="D378" s="1295"/>
      <c r="E378" s="1295"/>
      <c r="F378" s="746"/>
      <c r="G378" s="746"/>
    </row>
    <row r="379" spans="1:13">
      <c r="A379" s="1304" t="s">
        <v>986</v>
      </c>
      <c r="B379" s="1304" t="s">
        <v>74</v>
      </c>
      <c r="C379" s="1304" t="s">
        <v>987</v>
      </c>
      <c r="D379" s="1305" t="s">
        <v>988</v>
      </c>
      <c r="E379" s="1305"/>
      <c r="F379" s="746"/>
      <c r="G379" s="746"/>
    </row>
    <row r="380" spans="1:13" ht="28">
      <c r="A380" s="1304"/>
      <c r="B380" s="1304"/>
      <c r="C380" s="1304"/>
      <c r="D380" s="749" t="s">
        <v>989</v>
      </c>
      <c r="E380" s="749" t="s">
        <v>990</v>
      </c>
      <c r="F380" s="746"/>
      <c r="G380" s="746"/>
    </row>
    <row r="381" spans="1:13">
      <c r="A381" s="808"/>
      <c r="B381" s="808" t="s">
        <v>1364</v>
      </c>
      <c r="C381" s="808"/>
      <c r="D381" s="808"/>
      <c r="E381" s="808"/>
      <c r="F381" s="746"/>
      <c r="G381" s="746"/>
    </row>
    <row r="382" spans="1:13">
      <c r="A382" s="798" t="s">
        <v>1365</v>
      </c>
      <c r="B382" s="817" t="s">
        <v>1366</v>
      </c>
      <c r="C382" s="821">
        <v>13320</v>
      </c>
      <c r="D382" s="822">
        <v>10570</v>
      </c>
      <c r="E382" s="800">
        <v>730</v>
      </c>
      <c r="F382" s="746"/>
      <c r="G382" s="746"/>
      <c r="I382" s="729"/>
      <c r="J382" s="726"/>
      <c r="K382" s="733"/>
      <c r="L382" s="734"/>
      <c r="M382" s="723"/>
    </row>
    <row r="383" spans="1:13">
      <c r="A383" s="798" t="s">
        <v>1367</v>
      </c>
      <c r="B383" s="817" t="s">
        <v>1368</v>
      </c>
      <c r="C383" s="821">
        <v>12820</v>
      </c>
      <c r="D383" s="822">
        <v>10570</v>
      </c>
      <c r="E383" s="800">
        <v>270</v>
      </c>
      <c r="F383" s="746"/>
      <c r="G383" s="746"/>
      <c r="I383" s="729"/>
      <c r="J383" s="726"/>
      <c r="K383" s="733"/>
      <c r="L383" s="734"/>
      <c r="M383" s="723"/>
    </row>
    <row r="384" spans="1:13">
      <c r="A384" s="804" t="s">
        <v>1369</v>
      </c>
      <c r="B384" s="818" t="s">
        <v>1370</v>
      </c>
      <c r="C384" s="825">
        <v>7710</v>
      </c>
      <c r="D384" s="826">
        <v>6000</v>
      </c>
      <c r="E384" s="806">
        <v>550</v>
      </c>
      <c r="F384" s="746"/>
      <c r="G384" s="746"/>
      <c r="I384" s="729"/>
      <c r="J384" s="726"/>
      <c r="K384" s="733"/>
      <c r="L384" s="734"/>
      <c r="M384" s="723"/>
    </row>
    <row r="385" spans="1:12">
      <c r="A385" s="746"/>
      <c r="B385" s="746"/>
      <c r="C385" s="792"/>
      <c r="D385" s="792"/>
      <c r="E385" s="792"/>
      <c r="F385" s="746"/>
      <c r="G385" s="746"/>
    </row>
    <row r="386" spans="1:12">
      <c r="A386" s="776" t="s">
        <v>1023</v>
      </c>
      <c r="B386" s="746"/>
      <c r="C386" s="746"/>
      <c r="D386" s="746"/>
      <c r="E386" s="746"/>
      <c r="F386" s="746"/>
      <c r="G386" s="746"/>
    </row>
    <row r="387" spans="1:12" ht="33" customHeight="1">
      <c r="A387" s="1283" t="s">
        <v>1371</v>
      </c>
      <c r="B387" s="1283"/>
      <c r="C387" s="1283"/>
      <c r="D387" s="1283"/>
      <c r="E387" s="1283"/>
      <c r="F387" s="1283"/>
      <c r="G387" s="746"/>
    </row>
    <row r="388" spans="1:12">
      <c r="A388" s="776" t="s">
        <v>1372</v>
      </c>
      <c r="B388" s="746"/>
      <c r="C388" s="746"/>
      <c r="D388" s="746"/>
      <c r="E388" s="746"/>
      <c r="F388" s="746"/>
      <c r="G388" s="746"/>
    </row>
    <row r="389" spans="1:12">
      <c r="A389" s="776" t="s">
        <v>1373</v>
      </c>
      <c r="B389" s="746"/>
      <c r="C389" s="746"/>
      <c r="D389" s="746"/>
      <c r="E389" s="746"/>
      <c r="F389" s="746"/>
      <c r="G389" s="746"/>
    </row>
    <row r="390" spans="1:12">
      <c r="A390" s="776" t="s">
        <v>1374</v>
      </c>
      <c r="B390" s="746"/>
      <c r="C390" s="746"/>
      <c r="D390" s="746"/>
      <c r="E390" s="746"/>
      <c r="F390" s="746"/>
      <c r="G390" s="746"/>
    </row>
    <row r="391" spans="1:12">
      <c r="A391" s="776" t="s">
        <v>1375</v>
      </c>
      <c r="B391" s="746"/>
      <c r="C391" s="746"/>
      <c r="D391" s="746"/>
      <c r="E391" s="746"/>
      <c r="F391" s="746"/>
      <c r="G391" s="746"/>
    </row>
    <row r="392" spans="1:12">
      <c r="A392" s="776" t="s">
        <v>1376</v>
      </c>
      <c r="B392" s="746"/>
      <c r="C392" s="746"/>
      <c r="D392" s="746"/>
      <c r="E392" s="746"/>
      <c r="F392" s="746"/>
      <c r="G392" s="746"/>
    </row>
    <row r="393" spans="1:12">
      <c r="A393" s="776" t="s">
        <v>1359</v>
      </c>
      <c r="B393" s="746"/>
      <c r="C393" s="746"/>
      <c r="D393" s="746"/>
      <c r="E393" s="746"/>
      <c r="F393" s="746"/>
      <c r="G393" s="746"/>
    </row>
    <row r="394" spans="1:12">
      <c r="A394" s="776" t="s">
        <v>1377</v>
      </c>
      <c r="B394" s="746"/>
      <c r="C394" s="746"/>
      <c r="D394" s="746"/>
      <c r="E394" s="746"/>
      <c r="F394" s="746"/>
      <c r="G394" s="746"/>
    </row>
    <row r="395" spans="1:12">
      <c r="A395" s="776" t="s">
        <v>1378</v>
      </c>
      <c r="B395" s="746"/>
      <c r="C395" s="746"/>
      <c r="D395" s="746"/>
      <c r="E395" s="746"/>
      <c r="F395" s="746"/>
      <c r="G395" s="746"/>
    </row>
    <row r="396" spans="1:12" s="625" customFormat="1">
      <c r="A396" s="790" t="s">
        <v>1379</v>
      </c>
      <c r="B396" s="791"/>
      <c r="C396" s="791"/>
      <c r="D396" s="791"/>
      <c r="E396" s="791"/>
      <c r="F396" s="791"/>
      <c r="G396" s="791"/>
      <c r="L396" s="626"/>
    </row>
    <row r="397" spans="1:12" s="625" customFormat="1">
      <c r="A397" s="790" t="s">
        <v>1380</v>
      </c>
      <c r="B397" s="791"/>
      <c r="C397" s="791"/>
      <c r="D397" s="791"/>
      <c r="E397" s="791"/>
      <c r="F397" s="791"/>
      <c r="G397" s="791"/>
      <c r="L397" s="626"/>
    </row>
    <row r="398" spans="1:12">
      <c r="A398" s="1295" t="s">
        <v>3952</v>
      </c>
      <c r="B398" s="1295"/>
      <c r="C398" s="1295"/>
      <c r="D398" s="1295"/>
      <c r="E398" s="1295"/>
      <c r="F398" s="746"/>
      <c r="G398" s="746"/>
    </row>
    <row r="399" spans="1:12">
      <c r="A399" s="1304" t="s">
        <v>986</v>
      </c>
      <c r="B399" s="1304" t="s">
        <v>74</v>
      </c>
      <c r="C399" s="1304" t="s">
        <v>987</v>
      </c>
      <c r="D399" s="1305" t="s">
        <v>988</v>
      </c>
      <c r="E399" s="1305"/>
      <c r="F399" s="746"/>
      <c r="G399" s="746"/>
    </row>
    <row r="400" spans="1:12" ht="28">
      <c r="A400" s="1304"/>
      <c r="B400" s="1304"/>
      <c r="C400" s="1304"/>
      <c r="D400" s="749" t="s">
        <v>989</v>
      </c>
      <c r="E400" s="749" t="s">
        <v>990</v>
      </c>
      <c r="F400" s="746"/>
      <c r="G400" s="746"/>
    </row>
    <row r="401" spans="1:13">
      <c r="A401" s="807"/>
      <c r="B401" s="808" t="s">
        <v>1381</v>
      </c>
      <c r="C401" s="809"/>
      <c r="D401" s="835"/>
      <c r="E401" s="835"/>
      <c r="F401" s="746"/>
      <c r="G401" s="746"/>
    </row>
    <row r="402" spans="1:13">
      <c r="A402" s="797" t="s">
        <v>1382</v>
      </c>
      <c r="B402" s="798" t="s">
        <v>1383</v>
      </c>
      <c r="C402" s="799">
        <v>790</v>
      </c>
      <c r="D402" s="800">
        <v>50</v>
      </c>
      <c r="E402" s="800">
        <v>640</v>
      </c>
      <c r="F402" s="746"/>
      <c r="G402" s="746"/>
      <c r="I402" s="729"/>
      <c r="J402" s="726"/>
      <c r="K402" s="730"/>
      <c r="L402" s="723"/>
      <c r="M402" s="723"/>
    </row>
    <row r="403" spans="1:13">
      <c r="A403" s="797" t="s">
        <v>1384</v>
      </c>
      <c r="B403" s="798" t="s">
        <v>1385</v>
      </c>
      <c r="C403" s="799">
        <v>780</v>
      </c>
      <c r="D403" s="800">
        <v>40</v>
      </c>
      <c r="E403" s="800">
        <v>640</v>
      </c>
      <c r="F403" s="746"/>
      <c r="G403" s="746"/>
      <c r="I403" s="729"/>
      <c r="J403" s="726"/>
      <c r="K403" s="730"/>
      <c r="L403" s="723"/>
      <c r="M403" s="723"/>
    </row>
    <row r="404" spans="1:13">
      <c r="A404" s="797" t="s">
        <v>1386</v>
      </c>
      <c r="B404" s="798" t="s">
        <v>1387</v>
      </c>
      <c r="C404" s="799">
        <v>790</v>
      </c>
      <c r="D404" s="800">
        <v>40</v>
      </c>
      <c r="E404" s="800">
        <v>640</v>
      </c>
      <c r="F404" s="746"/>
      <c r="G404" s="746"/>
      <c r="I404" s="729"/>
      <c r="J404" s="726"/>
      <c r="K404" s="730"/>
      <c r="L404" s="723"/>
      <c r="M404" s="723"/>
    </row>
    <row r="405" spans="1:13">
      <c r="A405" s="797" t="s">
        <v>1388</v>
      </c>
      <c r="B405" s="798" t="s">
        <v>1389</v>
      </c>
      <c r="C405" s="799">
        <v>780</v>
      </c>
      <c r="D405" s="800">
        <v>40</v>
      </c>
      <c r="E405" s="800">
        <v>640</v>
      </c>
      <c r="F405" s="746"/>
      <c r="G405" s="746"/>
      <c r="I405" s="729"/>
      <c r="J405" s="726"/>
      <c r="K405" s="730"/>
      <c r="L405" s="723"/>
      <c r="M405" s="723"/>
    </row>
    <row r="406" spans="1:13">
      <c r="A406" s="803" t="s">
        <v>1390</v>
      </c>
      <c r="B406" s="804" t="s">
        <v>1391</v>
      </c>
      <c r="C406" s="805">
        <v>770</v>
      </c>
      <c r="D406" s="806">
        <v>30</v>
      </c>
      <c r="E406" s="806">
        <v>640</v>
      </c>
      <c r="F406" s="746"/>
      <c r="G406" s="746"/>
      <c r="I406" s="729"/>
      <c r="J406" s="726"/>
      <c r="K406" s="730"/>
      <c r="L406" s="723"/>
      <c r="M406" s="723"/>
    </row>
    <row r="407" spans="1:13">
      <c r="A407" s="746"/>
      <c r="B407" s="746"/>
      <c r="C407" s="792"/>
      <c r="D407" s="792"/>
      <c r="E407" s="792"/>
      <c r="F407" s="746"/>
      <c r="G407" s="746"/>
    </row>
    <row r="408" spans="1:13">
      <c r="A408" s="776" t="s">
        <v>1023</v>
      </c>
      <c r="B408" s="746"/>
      <c r="C408" s="746"/>
      <c r="D408" s="746"/>
      <c r="E408" s="746"/>
      <c r="F408" s="746"/>
      <c r="G408" s="746"/>
    </row>
    <row r="409" spans="1:13">
      <c r="A409" s="776" t="s">
        <v>1392</v>
      </c>
      <c r="B409" s="746"/>
      <c r="C409" s="746"/>
      <c r="D409" s="746"/>
      <c r="E409" s="746"/>
      <c r="F409" s="746"/>
      <c r="G409" s="746"/>
    </row>
    <row r="410" spans="1:13">
      <c r="A410" s="776" t="s">
        <v>1393</v>
      </c>
      <c r="B410" s="746"/>
      <c r="C410" s="746"/>
      <c r="D410" s="746"/>
      <c r="E410" s="746"/>
      <c r="F410" s="746"/>
      <c r="G410" s="746"/>
    </row>
    <row r="411" spans="1:13">
      <c r="A411" s="776" t="s">
        <v>1394</v>
      </c>
      <c r="B411" s="746"/>
      <c r="C411" s="746"/>
      <c r="D411" s="746"/>
      <c r="E411" s="746"/>
      <c r="F411" s="746"/>
      <c r="G411" s="746"/>
    </row>
    <row r="412" spans="1:13">
      <c r="A412" s="776" t="s">
        <v>1395</v>
      </c>
      <c r="B412" s="746"/>
      <c r="C412" s="746"/>
      <c r="D412" s="746"/>
      <c r="E412" s="746"/>
      <c r="F412" s="746"/>
      <c r="G412" s="746"/>
    </row>
    <row r="413" spans="1:13">
      <c r="A413" s="776" t="s">
        <v>1396</v>
      </c>
      <c r="B413" s="746"/>
      <c r="C413" s="746"/>
      <c r="D413" s="746"/>
      <c r="E413" s="746"/>
      <c r="F413" s="746"/>
      <c r="G413" s="746"/>
    </row>
    <row r="414" spans="1:13">
      <c r="A414" s="776" t="s">
        <v>1359</v>
      </c>
      <c r="B414" s="746"/>
      <c r="C414" s="746"/>
      <c r="D414" s="746"/>
      <c r="E414" s="746"/>
      <c r="F414" s="746"/>
      <c r="G414" s="746"/>
    </row>
    <row r="415" spans="1:13">
      <c r="A415" s="776" t="s">
        <v>1397</v>
      </c>
      <c r="B415" s="746"/>
      <c r="C415" s="746"/>
      <c r="D415" s="746"/>
      <c r="E415" s="746"/>
      <c r="F415" s="746"/>
      <c r="G415" s="746"/>
    </row>
    <row r="416" spans="1:13">
      <c r="A416" s="776" t="s">
        <v>1398</v>
      </c>
      <c r="B416" s="746"/>
      <c r="C416" s="746"/>
      <c r="D416" s="746"/>
      <c r="E416" s="746"/>
      <c r="F416" s="746"/>
      <c r="G416" s="746"/>
    </row>
    <row r="417" spans="1:13" s="625" customFormat="1">
      <c r="A417" s="790" t="s">
        <v>1399</v>
      </c>
      <c r="B417" s="791"/>
      <c r="C417" s="791"/>
      <c r="D417" s="791"/>
      <c r="E417" s="791"/>
      <c r="F417" s="791"/>
      <c r="G417" s="791"/>
      <c r="L417" s="626"/>
    </row>
    <row r="418" spans="1:13" s="625" customFormat="1">
      <c r="A418" s="790" t="s">
        <v>1400</v>
      </c>
      <c r="B418" s="791"/>
      <c r="C418" s="791"/>
      <c r="D418" s="791"/>
      <c r="E418" s="791"/>
      <c r="F418" s="791"/>
      <c r="G418" s="791"/>
      <c r="L418" s="626"/>
    </row>
    <row r="419" spans="1:13">
      <c r="A419" s="1295" t="s">
        <v>1555</v>
      </c>
      <c r="B419" s="1295"/>
      <c r="C419" s="1295"/>
      <c r="D419" s="1295"/>
      <c r="E419" s="1295"/>
      <c r="F419" s="746"/>
      <c r="G419" s="746"/>
    </row>
    <row r="420" spans="1:13">
      <c r="A420" s="1304" t="s">
        <v>986</v>
      </c>
      <c r="B420" s="1304" t="s">
        <v>74</v>
      </c>
      <c r="C420" s="1304" t="s">
        <v>987</v>
      </c>
      <c r="D420" s="1305" t="s">
        <v>988</v>
      </c>
      <c r="E420" s="1305"/>
      <c r="F420" s="746"/>
      <c r="G420" s="746"/>
    </row>
    <row r="421" spans="1:13" ht="28">
      <c r="A421" s="1304"/>
      <c r="B421" s="1304"/>
      <c r="C421" s="1304"/>
      <c r="D421" s="749" t="s">
        <v>989</v>
      </c>
      <c r="E421" s="749" t="s">
        <v>990</v>
      </c>
      <c r="F421" s="746"/>
      <c r="G421" s="746"/>
    </row>
    <row r="422" spans="1:13">
      <c r="A422" s="807"/>
      <c r="B422" s="808" t="s">
        <v>1401</v>
      </c>
      <c r="C422" s="807"/>
      <c r="D422" s="807"/>
      <c r="E422" s="807"/>
      <c r="F422" s="746"/>
      <c r="G422" s="746"/>
    </row>
    <row r="423" spans="1:13">
      <c r="A423" s="797" t="s">
        <v>1402</v>
      </c>
      <c r="B423" s="798" t="s">
        <v>1403</v>
      </c>
      <c r="C423" s="821">
        <v>117670</v>
      </c>
      <c r="D423" s="822">
        <v>63900</v>
      </c>
      <c r="E423" s="822">
        <v>34150</v>
      </c>
      <c r="F423" s="746"/>
      <c r="G423" s="746"/>
      <c r="I423" s="729"/>
      <c r="J423" s="726"/>
      <c r="K423" s="733"/>
      <c r="L423" s="734"/>
      <c r="M423" s="734"/>
    </row>
    <row r="424" spans="1:13">
      <c r="A424" s="803" t="s">
        <v>1404</v>
      </c>
      <c r="B424" s="804" t="s">
        <v>1405</v>
      </c>
      <c r="C424" s="825">
        <v>105530</v>
      </c>
      <c r="D424" s="826">
        <v>63900</v>
      </c>
      <c r="E424" s="826">
        <v>23830</v>
      </c>
      <c r="F424" s="746"/>
      <c r="G424" s="746"/>
      <c r="I424" s="729"/>
      <c r="J424" s="726"/>
      <c r="K424" s="733"/>
      <c r="L424" s="734"/>
      <c r="M424" s="734"/>
    </row>
    <row r="425" spans="1:13">
      <c r="A425" s="746"/>
      <c r="B425" s="746"/>
      <c r="C425" s="792"/>
      <c r="D425" s="792"/>
      <c r="E425" s="792"/>
      <c r="F425" s="746"/>
      <c r="G425" s="746"/>
    </row>
    <row r="426" spans="1:13">
      <c r="A426" s="776" t="s">
        <v>1023</v>
      </c>
      <c r="B426" s="746"/>
      <c r="C426" s="746"/>
      <c r="D426" s="746"/>
      <c r="E426" s="746"/>
      <c r="F426" s="746"/>
      <c r="G426" s="746"/>
    </row>
    <row r="427" spans="1:13" ht="37.5" customHeight="1">
      <c r="A427" s="1283" t="s">
        <v>1406</v>
      </c>
      <c r="B427" s="1283"/>
      <c r="C427" s="1283"/>
      <c r="D427" s="1283"/>
      <c r="E427" s="1283"/>
      <c r="F427" s="1283"/>
      <c r="G427" s="746"/>
    </row>
    <row r="428" spans="1:13">
      <c r="A428" s="776" t="s">
        <v>1407</v>
      </c>
      <c r="B428" s="746"/>
      <c r="C428" s="746"/>
      <c r="D428" s="746"/>
      <c r="E428" s="746"/>
      <c r="F428" s="746"/>
      <c r="G428" s="746"/>
    </row>
    <row r="429" spans="1:13">
      <c r="A429" s="776" t="s">
        <v>1408</v>
      </c>
      <c r="B429" s="746"/>
      <c r="C429" s="746"/>
      <c r="D429" s="746"/>
      <c r="E429" s="746"/>
      <c r="F429" s="746"/>
      <c r="G429" s="746"/>
    </row>
    <row r="430" spans="1:13">
      <c r="A430" s="776" t="s">
        <v>1409</v>
      </c>
      <c r="B430" s="746"/>
      <c r="C430" s="746"/>
      <c r="D430" s="746"/>
      <c r="E430" s="746"/>
      <c r="F430" s="746"/>
      <c r="G430" s="746"/>
    </row>
    <row r="431" spans="1:13">
      <c r="A431" s="776" t="s">
        <v>1410</v>
      </c>
      <c r="B431" s="746"/>
      <c r="C431" s="746"/>
      <c r="D431" s="746"/>
      <c r="E431" s="746"/>
      <c r="F431" s="746"/>
      <c r="G431" s="746"/>
    </row>
    <row r="432" spans="1:13">
      <c r="A432" s="776" t="s">
        <v>1411</v>
      </c>
      <c r="B432" s="746"/>
      <c r="C432" s="746"/>
      <c r="D432" s="746"/>
      <c r="E432" s="746"/>
      <c r="F432" s="746"/>
      <c r="G432" s="746"/>
    </row>
    <row r="433" spans="1:13">
      <c r="A433" s="776" t="s">
        <v>1359</v>
      </c>
      <c r="B433" s="746"/>
      <c r="C433" s="746"/>
      <c r="D433" s="746"/>
      <c r="E433" s="746"/>
      <c r="F433" s="746"/>
      <c r="G433" s="746"/>
    </row>
    <row r="434" spans="1:13">
      <c r="A434" s="776" t="s">
        <v>1412</v>
      </c>
      <c r="B434" s="746"/>
      <c r="C434" s="746"/>
      <c r="D434" s="746"/>
      <c r="E434" s="746"/>
      <c r="F434" s="746"/>
      <c r="G434" s="746"/>
    </row>
    <row r="435" spans="1:13">
      <c r="A435" s="776" t="s">
        <v>1413</v>
      </c>
      <c r="B435" s="746"/>
      <c r="C435" s="746"/>
      <c r="D435" s="746"/>
      <c r="E435" s="746"/>
      <c r="F435" s="746"/>
      <c r="G435" s="746"/>
    </row>
    <row r="436" spans="1:13" s="625" customFormat="1">
      <c r="A436" s="790" t="s">
        <v>1414</v>
      </c>
      <c r="B436" s="791"/>
      <c r="C436" s="791"/>
      <c r="D436" s="791"/>
      <c r="E436" s="791"/>
      <c r="F436" s="791"/>
      <c r="G436" s="791"/>
      <c r="L436" s="626"/>
    </row>
    <row r="437" spans="1:13" s="625" customFormat="1">
      <c r="A437" s="790" t="s">
        <v>1415</v>
      </c>
      <c r="B437" s="791"/>
      <c r="C437" s="791"/>
      <c r="D437" s="791"/>
      <c r="E437" s="791"/>
      <c r="F437" s="791"/>
      <c r="G437" s="791"/>
      <c r="L437" s="626"/>
    </row>
    <row r="438" spans="1:13">
      <c r="A438" s="1293" t="s">
        <v>1555</v>
      </c>
      <c r="B438" s="1293"/>
      <c r="C438" s="1293"/>
      <c r="D438" s="1293"/>
      <c r="E438" s="1293"/>
      <c r="F438" s="746"/>
      <c r="G438" s="746"/>
    </row>
    <row r="439" spans="1:13">
      <c r="A439" s="1304" t="s">
        <v>986</v>
      </c>
      <c r="B439" s="1304" t="s">
        <v>74</v>
      </c>
      <c r="C439" s="1304" t="s">
        <v>987</v>
      </c>
      <c r="D439" s="1305" t="s">
        <v>988</v>
      </c>
      <c r="E439" s="1305"/>
      <c r="F439" s="746"/>
      <c r="G439" s="746"/>
    </row>
    <row r="440" spans="1:13" ht="28">
      <c r="A440" s="1304"/>
      <c r="B440" s="1304"/>
      <c r="C440" s="1304"/>
      <c r="D440" s="749" t="s">
        <v>989</v>
      </c>
      <c r="E440" s="749" t="s">
        <v>990</v>
      </c>
      <c r="F440" s="746"/>
      <c r="G440" s="746"/>
    </row>
    <row r="441" spans="1:13">
      <c r="A441" s="807"/>
      <c r="B441" s="808" t="s">
        <v>1416</v>
      </c>
      <c r="C441" s="820"/>
      <c r="D441" s="808"/>
      <c r="E441" s="808"/>
      <c r="F441" s="746"/>
      <c r="G441" s="746"/>
      <c r="I441" s="728"/>
      <c r="J441" s="728"/>
      <c r="K441" s="728"/>
      <c r="L441" s="728"/>
      <c r="M441" s="728"/>
    </row>
    <row r="442" spans="1:13" ht="16">
      <c r="A442" s="797" t="s">
        <v>1417</v>
      </c>
      <c r="B442" s="798" t="s">
        <v>1418</v>
      </c>
      <c r="C442" s="821">
        <v>168140</v>
      </c>
      <c r="D442" s="822">
        <v>80860</v>
      </c>
      <c r="E442" s="822">
        <v>59790</v>
      </c>
      <c r="F442" s="746"/>
      <c r="G442" s="746"/>
      <c r="I442" s="729"/>
      <c r="J442" s="726"/>
      <c r="K442" s="733"/>
      <c r="L442" s="734"/>
      <c r="M442" s="734"/>
    </row>
    <row r="443" spans="1:13" ht="16">
      <c r="A443" s="797" t="s">
        <v>1419</v>
      </c>
      <c r="B443" s="798" t="s">
        <v>1420</v>
      </c>
      <c r="C443" s="821">
        <v>126870</v>
      </c>
      <c r="D443" s="822">
        <v>68900</v>
      </c>
      <c r="E443" s="822">
        <v>36070</v>
      </c>
      <c r="F443" s="746"/>
      <c r="G443" s="746"/>
      <c r="I443" s="729"/>
      <c r="J443" s="726"/>
      <c r="K443" s="733"/>
      <c r="L443" s="734"/>
      <c r="M443" s="734"/>
    </row>
    <row r="444" spans="1:13" ht="16">
      <c r="A444" s="797" t="s">
        <v>1421</v>
      </c>
      <c r="B444" s="798" t="s">
        <v>1422</v>
      </c>
      <c r="C444" s="821">
        <v>99320</v>
      </c>
      <c r="D444" s="822">
        <v>56940</v>
      </c>
      <c r="E444" s="822">
        <v>24780</v>
      </c>
      <c r="F444" s="746"/>
      <c r="G444" s="746"/>
      <c r="I444" s="729"/>
      <c r="J444" s="726"/>
      <c r="K444" s="733"/>
      <c r="L444" s="734"/>
      <c r="M444" s="734"/>
    </row>
    <row r="445" spans="1:13" ht="16">
      <c r="A445" s="797" t="s">
        <v>1423</v>
      </c>
      <c r="B445" s="798" t="s">
        <v>1424</v>
      </c>
      <c r="C445" s="821">
        <v>72050</v>
      </c>
      <c r="D445" s="822">
        <v>44660</v>
      </c>
      <c r="E445" s="822">
        <v>14120</v>
      </c>
      <c r="F445" s="746"/>
      <c r="G445" s="746"/>
      <c r="I445" s="729"/>
      <c r="J445" s="726"/>
      <c r="K445" s="733"/>
      <c r="L445" s="734"/>
      <c r="M445" s="734"/>
    </row>
    <row r="446" spans="1:13" ht="16">
      <c r="A446" s="797" t="s">
        <v>1425</v>
      </c>
      <c r="B446" s="798" t="s">
        <v>1426</v>
      </c>
      <c r="C446" s="821">
        <v>68790</v>
      </c>
      <c r="D446" s="822">
        <v>42080</v>
      </c>
      <c r="E446" s="822">
        <v>14120</v>
      </c>
      <c r="F446" s="746"/>
      <c r="G446" s="746"/>
      <c r="I446" s="729"/>
      <c r="J446" s="726"/>
      <c r="K446" s="733"/>
      <c r="L446" s="734"/>
      <c r="M446" s="734"/>
    </row>
    <row r="447" spans="1:13">
      <c r="A447" s="797"/>
      <c r="B447" s="802" t="s">
        <v>1427</v>
      </c>
      <c r="C447" s="824"/>
      <c r="D447" s="836"/>
      <c r="E447" s="836"/>
      <c r="F447" s="746"/>
      <c r="G447" s="746"/>
      <c r="I447" s="729"/>
      <c r="J447" s="725"/>
      <c r="K447" s="730"/>
      <c r="L447" s="723"/>
      <c r="M447" s="723"/>
    </row>
    <row r="448" spans="1:13">
      <c r="A448" s="797" t="s">
        <v>1428</v>
      </c>
      <c r="B448" s="798" t="s">
        <v>1429</v>
      </c>
      <c r="C448" s="821">
        <v>103540</v>
      </c>
      <c r="D448" s="822">
        <v>2820</v>
      </c>
      <c r="E448" s="822">
        <v>87810</v>
      </c>
      <c r="F448" s="746"/>
      <c r="G448" s="746"/>
      <c r="I448" s="729"/>
      <c r="J448" s="726"/>
      <c r="K448" s="733"/>
      <c r="L448" s="734"/>
      <c r="M448" s="734"/>
    </row>
    <row r="449" spans="1:13">
      <c r="A449" s="797" t="s">
        <v>1430</v>
      </c>
      <c r="B449" s="798" t="s">
        <v>1431</v>
      </c>
      <c r="C449" s="821">
        <v>178230</v>
      </c>
      <c r="D449" s="822">
        <v>4060</v>
      </c>
      <c r="E449" s="822">
        <v>152430</v>
      </c>
      <c r="F449" s="746"/>
      <c r="G449" s="746"/>
      <c r="I449" s="729"/>
      <c r="J449" s="726"/>
      <c r="K449" s="733"/>
      <c r="L449" s="734"/>
      <c r="M449" s="734"/>
    </row>
    <row r="450" spans="1:13">
      <c r="A450" s="797" t="s">
        <v>1432</v>
      </c>
      <c r="B450" s="798" t="s">
        <v>1433</v>
      </c>
      <c r="C450" s="821">
        <v>262210</v>
      </c>
      <c r="D450" s="822">
        <v>6760</v>
      </c>
      <c r="E450" s="822">
        <v>223000</v>
      </c>
      <c r="F450" s="746"/>
      <c r="G450" s="746"/>
      <c r="I450" s="729"/>
      <c r="J450" s="726"/>
      <c r="K450" s="733"/>
      <c r="L450" s="734"/>
      <c r="M450" s="734"/>
    </row>
    <row r="451" spans="1:13">
      <c r="A451" s="797" t="s">
        <v>1434</v>
      </c>
      <c r="B451" s="798" t="s">
        <v>1435</v>
      </c>
      <c r="C451" s="821">
        <v>94670</v>
      </c>
      <c r="D451" s="822">
        <v>2170</v>
      </c>
      <c r="E451" s="822">
        <v>80950</v>
      </c>
      <c r="F451" s="746"/>
      <c r="G451" s="746"/>
      <c r="I451" s="729"/>
      <c r="J451" s="726"/>
      <c r="K451" s="733"/>
      <c r="L451" s="734"/>
      <c r="M451" s="734"/>
    </row>
    <row r="452" spans="1:13">
      <c r="A452" s="797" t="s">
        <v>1436</v>
      </c>
      <c r="B452" s="802" t="s">
        <v>1437</v>
      </c>
      <c r="C452" s="821">
        <v>26860</v>
      </c>
      <c r="D452" s="822">
        <v>1550</v>
      </c>
      <c r="E452" s="822">
        <v>21480</v>
      </c>
      <c r="F452" s="746"/>
      <c r="G452" s="746"/>
      <c r="I452" s="729"/>
      <c r="J452" s="725"/>
      <c r="K452" s="733"/>
      <c r="L452" s="734"/>
      <c r="M452" s="734"/>
    </row>
    <row r="453" spans="1:13">
      <c r="A453" s="801"/>
      <c r="B453" s="802" t="s">
        <v>1438</v>
      </c>
      <c r="C453" s="824"/>
      <c r="D453" s="836"/>
      <c r="E453" s="836"/>
      <c r="F453" s="746"/>
      <c r="G453" s="746"/>
      <c r="I453" s="729"/>
      <c r="J453" s="725"/>
      <c r="K453" s="730"/>
      <c r="L453" s="723"/>
      <c r="M453" s="723"/>
    </row>
    <row r="454" spans="1:13">
      <c r="A454" s="797" t="s">
        <v>1439</v>
      </c>
      <c r="B454" s="798" t="s">
        <v>1440</v>
      </c>
      <c r="C454" s="821">
        <v>22570</v>
      </c>
      <c r="D454" s="822">
        <v>18420</v>
      </c>
      <c r="E454" s="836"/>
      <c r="F454" s="746"/>
      <c r="G454" s="746"/>
      <c r="I454" s="729"/>
      <c r="J454" s="726"/>
      <c r="K454" s="733"/>
      <c r="L454" s="734"/>
      <c r="M454" s="723"/>
    </row>
    <row r="455" spans="1:13">
      <c r="A455" s="797" t="s">
        <v>1441</v>
      </c>
      <c r="B455" s="798" t="s">
        <v>1442</v>
      </c>
      <c r="C455" s="821">
        <v>85200</v>
      </c>
      <c r="D455" s="822">
        <v>69560</v>
      </c>
      <c r="E455" s="836"/>
      <c r="F455" s="746"/>
      <c r="G455" s="746"/>
      <c r="I455" s="729"/>
      <c r="J455" s="726"/>
      <c r="K455" s="733"/>
      <c r="L455" s="734"/>
      <c r="M455" s="723"/>
    </row>
    <row r="456" spans="1:13">
      <c r="A456" s="797" t="s">
        <v>1443</v>
      </c>
      <c r="B456" s="798" t="s">
        <v>1444</v>
      </c>
      <c r="C456" s="821">
        <v>146200</v>
      </c>
      <c r="D456" s="822">
        <v>119360</v>
      </c>
      <c r="E456" s="836"/>
      <c r="F456" s="746"/>
      <c r="G456" s="746"/>
      <c r="I456" s="729"/>
      <c r="J456" s="726"/>
      <c r="K456" s="733"/>
      <c r="L456" s="734"/>
      <c r="M456" s="723"/>
    </row>
    <row r="457" spans="1:13">
      <c r="A457" s="803" t="s">
        <v>1445</v>
      </c>
      <c r="B457" s="837" t="s">
        <v>1446</v>
      </c>
      <c r="C457" s="825">
        <v>33170</v>
      </c>
      <c r="D457" s="826">
        <v>27080</v>
      </c>
      <c r="E457" s="838"/>
      <c r="F457" s="746"/>
      <c r="G457" s="746"/>
      <c r="I457" s="729"/>
      <c r="J457" s="725"/>
      <c r="K457" s="733"/>
      <c r="L457" s="734"/>
      <c r="M457" s="735"/>
    </row>
    <row r="458" spans="1:13">
      <c r="A458" s="827"/>
      <c r="B458" s="748"/>
      <c r="C458" s="792"/>
      <c r="D458" s="792"/>
      <c r="E458" s="792"/>
      <c r="F458" s="746"/>
      <c r="G458" s="746"/>
    </row>
    <row r="459" spans="1:13">
      <c r="A459" s="776" t="s">
        <v>1023</v>
      </c>
      <c r="B459" s="746"/>
      <c r="C459" s="746"/>
      <c r="D459" s="746"/>
      <c r="E459" s="746"/>
      <c r="F459" s="746"/>
      <c r="G459" s="746"/>
    </row>
    <row r="460" spans="1:13" ht="77.25" customHeight="1">
      <c r="A460" s="1283" t="s">
        <v>1447</v>
      </c>
      <c r="B460" s="1283"/>
      <c r="C460" s="1283"/>
      <c r="D460" s="1283"/>
      <c r="E460" s="1283"/>
      <c r="F460" s="1283"/>
      <c r="G460" s="746"/>
    </row>
    <row r="461" spans="1:13" ht="37.5" customHeight="1">
      <c r="A461" s="1283" t="s">
        <v>1448</v>
      </c>
      <c r="B461" s="1284"/>
      <c r="C461" s="1284"/>
      <c r="D461" s="1284"/>
      <c r="E461" s="1284"/>
      <c r="F461" s="1284"/>
      <c r="G461" s="746"/>
    </row>
    <row r="462" spans="1:13" ht="16">
      <c r="A462" s="776" t="s">
        <v>1449</v>
      </c>
      <c r="B462" s="746"/>
      <c r="C462" s="746"/>
      <c r="D462" s="746"/>
      <c r="E462" s="746"/>
      <c r="F462" s="746"/>
      <c r="G462" s="746"/>
    </row>
    <row r="463" spans="1:13" s="625" customFormat="1">
      <c r="A463" s="790" t="s">
        <v>1450</v>
      </c>
      <c r="B463" s="791"/>
      <c r="C463" s="791"/>
      <c r="D463" s="791"/>
      <c r="E463" s="791"/>
      <c r="F463" s="791"/>
      <c r="G463" s="791"/>
      <c r="L463" s="626"/>
    </row>
    <row r="464" spans="1:13" s="625" customFormat="1">
      <c r="A464" s="790" t="s">
        <v>1451</v>
      </c>
      <c r="B464" s="791"/>
      <c r="C464" s="791"/>
      <c r="D464" s="791"/>
      <c r="E464" s="791"/>
      <c r="F464" s="791"/>
      <c r="G464" s="791"/>
      <c r="L464" s="626"/>
    </row>
    <row r="465" spans="1:13">
      <c r="A465" s="1293" t="s">
        <v>1452</v>
      </c>
      <c r="B465" s="1293"/>
      <c r="C465" s="1293"/>
      <c r="D465" s="1293"/>
      <c r="E465" s="1293"/>
      <c r="F465" s="746"/>
      <c r="G465" s="746"/>
    </row>
    <row r="466" spans="1:13">
      <c r="A466" s="1304" t="s">
        <v>986</v>
      </c>
      <c r="B466" s="1304" t="s">
        <v>74</v>
      </c>
      <c r="C466" s="1304" t="s">
        <v>987</v>
      </c>
      <c r="D466" s="1305" t="s">
        <v>988</v>
      </c>
      <c r="E466" s="1305"/>
      <c r="F466" s="746"/>
      <c r="G466" s="746"/>
    </row>
    <row r="467" spans="1:13" ht="28">
      <c r="A467" s="1304"/>
      <c r="B467" s="1304"/>
      <c r="C467" s="1304"/>
      <c r="D467" s="749" t="s">
        <v>989</v>
      </c>
      <c r="E467" s="749" t="s">
        <v>990</v>
      </c>
      <c r="F467" s="746"/>
      <c r="G467" s="746"/>
    </row>
    <row r="468" spans="1:13">
      <c r="A468" s="807"/>
      <c r="B468" s="808" t="s">
        <v>1453</v>
      </c>
      <c r="C468" s="820"/>
      <c r="D468" s="820"/>
      <c r="E468" s="820"/>
      <c r="F468" s="746"/>
      <c r="G468" s="746"/>
    </row>
    <row r="469" spans="1:13">
      <c r="A469" s="797"/>
      <c r="B469" s="798" t="s">
        <v>1454</v>
      </c>
      <c r="C469" s="824"/>
      <c r="D469" s="836"/>
      <c r="E469" s="836"/>
      <c r="F469" s="746"/>
      <c r="G469" s="746"/>
      <c r="I469" s="729"/>
      <c r="J469" s="726"/>
      <c r="K469" s="733"/>
      <c r="L469" s="734"/>
      <c r="M469" s="734"/>
    </row>
    <row r="470" spans="1:13">
      <c r="A470" s="797" t="s">
        <v>1455</v>
      </c>
      <c r="B470" s="798" t="s">
        <v>1456</v>
      </c>
      <c r="C470" s="821">
        <v>16580</v>
      </c>
      <c r="D470" s="822">
        <v>6510</v>
      </c>
      <c r="E470" s="822">
        <v>8230</v>
      </c>
      <c r="F470" s="746"/>
      <c r="G470" s="746"/>
      <c r="I470" s="729"/>
      <c r="J470" s="726"/>
      <c r="K470" s="733"/>
      <c r="L470" s="734"/>
      <c r="M470" s="734"/>
    </row>
    <row r="471" spans="1:13">
      <c r="A471" s="797" t="s">
        <v>1457</v>
      </c>
      <c r="B471" s="798" t="s">
        <v>1458</v>
      </c>
      <c r="C471" s="821">
        <v>18580</v>
      </c>
      <c r="D471" s="822">
        <v>7870</v>
      </c>
      <c r="E471" s="822">
        <v>8560</v>
      </c>
      <c r="F471" s="746"/>
      <c r="G471" s="746"/>
      <c r="I471" s="729"/>
      <c r="J471" s="726"/>
      <c r="K471" s="733"/>
      <c r="L471" s="734"/>
      <c r="M471" s="734"/>
    </row>
    <row r="472" spans="1:13">
      <c r="A472" s="797" t="s">
        <v>1459</v>
      </c>
      <c r="B472" s="798" t="s">
        <v>1460</v>
      </c>
      <c r="C472" s="821">
        <v>20750</v>
      </c>
      <c r="D472" s="822">
        <v>9540</v>
      </c>
      <c r="E472" s="822">
        <v>8690</v>
      </c>
      <c r="F472" s="746"/>
      <c r="G472" s="746"/>
      <c r="I472" s="729"/>
      <c r="J472" s="726"/>
      <c r="K472" s="733"/>
      <c r="L472" s="734"/>
      <c r="M472" s="734"/>
    </row>
    <row r="473" spans="1:13">
      <c r="A473" s="797" t="s">
        <v>1461</v>
      </c>
      <c r="B473" s="798" t="s">
        <v>1462</v>
      </c>
      <c r="C473" s="821">
        <v>21400</v>
      </c>
      <c r="D473" s="822">
        <v>10010</v>
      </c>
      <c r="E473" s="822">
        <v>8760</v>
      </c>
      <c r="F473" s="746"/>
      <c r="G473" s="746"/>
      <c r="I473" s="729"/>
      <c r="J473" s="726"/>
      <c r="K473" s="730"/>
      <c r="L473" s="723"/>
      <c r="M473" s="723"/>
    </row>
    <row r="474" spans="1:13">
      <c r="A474" s="797"/>
      <c r="B474" s="798" t="s">
        <v>1463</v>
      </c>
      <c r="C474" s="824"/>
      <c r="D474" s="836"/>
      <c r="E474" s="836"/>
      <c r="F474" s="746"/>
      <c r="G474" s="746"/>
      <c r="I474" s="729"/>
      <c r="J474" s="726"/>
      <c r="K474" s="733"/>
      <c r="L474" s="734"/>
      <c r="M474" s="734"/>
    </row>
    <row r="475" spans="1:13">
      <c r="A475" s="797" t="s">
        <v>1464</v>
      </c>
      <c r="B475" s="798" t="s">
        <v>1458</v>
      </c>
      <c r="C475" s="821">
        <v>21460</v>
      </c>
      <c r="D475" s="822">
        <v>7940</v>
      </c>
      <c r="E475" s="822">
        <v>11220</v>
      </c>
      <c r="F475" s="746"/>
      <c r="G475" s="746"/>
      <c r="I475" s="729"/>
      <c r="J475" s="726"/>
      <c r="K475" s="733"/>
      <c r="L475" s="734"/>
      <c r="M475" s="734"/>
    </row>
    <row r="476" spans="1:13">
      <c r="A476" s="797" t="s">
        <v>1465</v>
      </c>
      <c r="B476" s="798" t="s">
        <v>1460</v>
      </c>
      <c r="C476" s="821">
        <v>24130</v>
      </c>
      <c r="D476" s="822">
        <v>9580</v>
      </c>
      <c r="E476" s="822">
        <v>11860</v>
      </c>
      <c r="F476" s="746"/>
      <c r="G476" s="746"/>
      <c r="I476" s="729"/>
      <c r="J476" s="726"/>
      <c r="K476" s="733"/>
      <c r="L476" s="734"/>
      <c r="M476" s="734"/>
    </row>
    <row r="477" spans="1:13">
      <c r="A477" s="797" t="s">
        <v>1466</v>
      </c>
      <c r="B477" s="798" t="s">
        <v>1462</v>
      </c>
      <c r="C477" s="821">
        <v>24950</v>
      </c>
      <c r="D477" s="822">
        <v>10190</v>
      </c>
      <c r="E477" s="822">
        <v>11930</v>
      </c>
      <c r="F477" s="746"/>
      <c r="G477" s="746"/>
      <c r="I477" s="729"/>
      <c r="J477" s="726"/>
      <c r="K477" s="730"/>
      <c r="L477" s="723"/>
      <c r="M477" s="723"/>
    </row>
    <row r="478" spans="1:13">
      <c r="A478" s="797"/>
      <c r="B478" s="798" t="s">
        <v>1467</v>
      </c>
      <c r="C478" s="824"/>
      <c r="D478" s="836"/>
      <c r="E478" s="836"/>
      <c r="F478" s="746"/>
      <c r="G478" s="746"/>
      <c r="I478" s="729"/>
      <c r="J478" s="726"/>
      <c r="K478" s="733"/>
      <c r="L478" s="734"/>
      <c r="M478" s="734"/>
    </row>
    <row r="479" spans="1:13">
      <c r="A479" s="797" t="s">
        <v>1468</v>
      </c>
      <c r="B479" s="798" t="s">
        <v>1460</v>
      </c>
      <c r="C479" s="821">
        <v>27310</v>
      </c>
      <c r="D479" s="822">
        <v>9740</v>
      </c>
      <c r="E479" s="822">
        <v>14710</v>
      </c>
      <c r="F479" s="746"/>
      <c r="G479" s="746"/>
      <c r="I479" s="729"/>
      <c r="J479" s="726"/>
      <c r="K479" s="733"/>
      <c r="L479" s="734"/>
      <c r="M479" s="734"/>
    </row>
    <row r="480" spans="1:13">
      <c r="A480" s="797" t="s">
        <v>1469</v>
      </c>
      <c r="B480" s="798" t="s">
        <v>1462</v>
      </c>
      <c r="C480" s="821">
        <v>28370</v>
      </c>
      <c r="D480" s="822">
        <v>10260</v>
      </c>
      <c r="E480" s="822">
        <v>15110</v>
      </c>
      <c r="F480" s="746"/>
      <c r="G480" s="746"/>
      <c r="I480" s="1330"/>
      <c r="J480" s="725"/>
      <c r="K480" s="1331"/>
      <c r="L480" s="1292"/>
      <c r="M480" s="1292"/>
    </row>
    <row r="481" spans="1:14">
      <c r="A481" s="801"/>
      <c r="B481" s="802" t="s">
        <v>1470</v>
      </c>
      <c r="C481" s="824"/>
      <c r="D481" s="824"/>
      <c r="E481" s="824"/>
      <c r="F481" s="746"/>
      <c r="G481" s="746"/>
      <c r="I481" s="1330"/>
      <c r="J481" s="726"/>
      <c r="K481" s="1331"/>
      <c r="L481" s="1292"/>
      <c r="M481" s="1292"/>
    </row>
    <row r="482" spans="1:14">
      <c r="A482" s="797"/>
      <c r="B482" s="798" t="s">
        <v>1463</v>
      </c>
      <c r="C482" s="824"/>
      <c r="D482" s="836"/>
      <c r="E482" s="836"/>
      <c r="F482" s="746"/>
      <c r="G482" s="746"/>
      <c r="I482" s="729"/>
      <c r="J482" s="726"/>
      <c r="K482" s="733"/>
      <c r="L482" s="734"/>
      <c r="M482" s="734"/>
    </row>
    <row r="483" spans="1:14">
      <c r="A483" s="797" t="s">
        <v>1471</v>
      </c>
      <c r="B483" s="798" t="s">
        <v>1458</v>
      </c>
      <c r="C483" s="821">
        <v>22250</v>
      </c>
      <c r="D483" s="822">
        <v>8300</v>
      </c>
      <c r="E483" s="822">
        <v>11560</v>
      </c>
      <c r="F483" s="746"/>
      <c r="G483" s="746"/>
      <c r="I483" s="729"/>
      <c r="J483" s="726"/>
      <c r="K483" s="733"/>
      <c r="L483" s="734"/>
      <c r="M483" s="734"/>
    </row>
    <row r="484" spans="1:14">
      <c r="A484" s="797" t="s">
        <v>1472</v>
      </c>
      <c r="B484" s="798" t="s">
        <v>1460</v>
      </c>
      <c r="C484" s="821">
        <v>24340</v>
      </c>
      <c r="D484" s="822">
        <v>9970</v>
      </c>
      <c r="E484" s="822">
        <v>11620</v>
      </c>
      <c r="F484" s="746"/>
      <c r="G484" s="746"/>
      <c r="I484" s="729"/>
      <c r="J484" s="726"/>
      <c r="K484" s="733"/>
      <c r="L484" s="734"/>
      <c r="M484" s="734"/>
    </row>
    <row r="485" spans="1:14">
      <c r="A485" s="797" t="s">
        <v>1473</v>
      </c>
      <c r="B485" s="798" t="s">
        <v>1462</v>
      </c>
      <c r="C485" s="821">
        <v>24660</v>
      </c>
      <c r="D485" s="822">
        <v>10100</v>
      </c>
      <c r="E485" s="822">
        <v>11760</v>
      </c>
      <c r="F485" s="746"/>
      <c r="G485" s="746"/>
      <c r="I485" s="729"/>
      <c r="J485" s="726"/>
      <c r="K485" s="730"/>
      <c r="L485" s="723"/>
      <c r="M485" s="723"/>
    </row>
    <row r="486" spans="1:14">
      <c r="A486" s="797"/>
      <c r="B486" s="798" t="s">
        <v>1467</v>
      </c>
      <c r="C486" s="824"/>
      <c r="D486" s="836"/>
      <c r="E486" s="836"/>
      <c r="F486" s="746"/>
      <c r="G486" s="746"/>
      <c r="I486" s="729"/>
      <c r="J486" s="619"/>
      <c r="K486" s="619"/>
      <c r="M486" s="619"/>
      <c r="N486" s="619"/>
    </row>
    <row r="487" spans="1:14">
      <c r="A487" s="797" t="s">
        <v>1474</v>
      </c>
      <c r="B487" s="798" t="s">
        <v>1458</v>
      </c>
      <c r="C487" s="821">
        <v>26850</v>
      </c>
      <c r="D487" s="822">
        <v>8500</v>
      </c>
      <c r="E487" s="822">
        <v>15720</v>
      </c>
      <c r="F487" s="746"/>
      <c r="G487" s="746"/>
      <c r="I487" s="729"/>
      <c r="J487" s="619"/>
      <c r="K487" s="619"/>
      <c r="M487" s="619"/>
      <c r="N487" s="619"/>
    </row>
    <row r="488" spans="1:14">
      <c r="A488" s="797" t="s">
        <v>1475</v>
      </c>
      <c r="B488" s="798" t="s">
        <v>1460</v>
      </c>
      <c r="C488" s="821">
        <v>30180</v>
      </c>
      <c r="D488" s="822">
        <v>10190</v>
      </c>
      <c r="E488" s="822">
        <v>16920</v>
      </c>
      <c r="F488" s="746"/>
      <c r="G488" s="746"/>
      <c r="I488" s="729"/>
      <c r="J488" s="619"/>
      <c r="K488" s="619"/>
      <c r="M488" s="619"/>
      <c r="N488" s="619"/>
    </row>
    <row r="489" spans="1:14">
      <c r="A489" s="797" t="s">
        <v>1476</v>
      </c>
      <c r="B489" s="798" t="s">
        <v>1462</v>
      </c>
      <c r="C489" s="821">
        <v>31210</v>
      </c>
      <c r="D489" s="822">
        <v>10600</v>
      </c>
      <c r="E489" s="822">
        <v>17270</v>
      </c>
      <c r="F489" s="746"/>
      <c r="G489" s="746"/>
      <c r="I489" s="729"/>
      <c r="J489" s="619"/>
      <c r="K489" s="619"/>
      <c r="M489" s="619"/>
      <c r="N489" s="619"/>
    </row>
    <row r="490" spans="1:14">
      <c r="A490" s="803" t="s">
        <v>1477</v>
      </c>
      <c r="B490" s="804" t="s">
        <v>1478</v>
      </c>
      <c r="C490" s="825">
        <v>31660</v>
      </c>
      <c r="D490" s="826">
        <v>10680</v>
      </c>
      <c r="E490" s="826">
        <v>17600</v>
      </c>
      <c r="F490" s="746"/>
      <c r="G490" s="746"/>
      <c r="J490" s="619"/>
      <c r="K490" s="619"/>
      <c r="M490" s="619"/>
      <c r="N490" s="619"/>
    </row>
    <row r="491" spans="1:14">
      <c r="A491" s="776" t="s">
        <v>1023</v>
      </c>
      <c r="B491" s="746"/>
      <c r="C491" s="746"/>
      <c r="D491" s="746"/>
      <c r="E491" s="746"/>
      <c r="F491" s="746"/>
      <c r="G491" s="746"/>
      <c r="J491" s="619"/>
      <c r="K491" s="619"/>
      <c r="M491" s="619"/>
      <c r="N491" s="619"/>
    </row>
    <row r="492" spans="1:14" ht="78.75" customHeight="1">
      <c r="A492" s="1283" t="s">
        <v>1479</v>
      </c>
      <c r="B492" s="1283"/>
      <c r="C492" s="1283"/>
      <c r="D492" s="1283"/>
      <c r="E492" s="1283"/>
      <c r="F492" s="1283"/>
      <c r="G492" s="746"/>
      <c r="J492" s="619"/>
      <c r="K492" s="619"/>
      <c r="M492" s="619"/>
      <c r="N492" s="619"/>
    </row>
    <row r="493" spans="1:14">
      <c r="A493" s="776" t="s">
        <v>1480</v>
      </c>
      <c r="B493" s="746"/>
      <c r="C493" s="746"/>
      <c r="D493" s="746"/>
      <c r="E493" s="746"/>
      <c r="F493" s="746"/>
      <c r="G493" s="746"/>
    </row>
    <row r="494" spans="1:14">
      <c r="A494" s="776" t="s">
        <v>1481</v>
      </c>
      <c r="B494" s="746"/>
      <c r="C494" s="746"/>
      <c r="D494" s="746"/>
      <c r="E494" s="746"/>
      <c r="F494" s="746"/>
      <c r="G494" s="746"/>
    </row>
    <row r="495" spans="1:14">
      <c r="A495" s="776" t="s">
        <v>1482</v>
      </c>
      <c r="B495" s="746"/>
      <c r="C495" s="746"/>
      <c r="D495" s="746"/>
      <c r="E495" s="746"/>
      <c r="F495" s="746"/>
      <c r="G495" s="746"/>
    </row>
    <row r="496" spans="1:14">
      <c r="A496" s="776" t="s">
        <v>1483</v>
      </c>
      <c r="B496" s="746"/>
      <c r="C496" s="746"/>
      <c r="D496" s="746"/>
      <c r="E496" s="746"/>
      <c r="F496" s="746"/>
      <c r="G496" s="746"/>
    </row>
    <row r="497" spans="1:13">
      <c r="A497" s="776" t="s">
        <v>1484</v>
      </c>
      <c r="B497" s="746"/>
      <c r="C497" s="746"/>
      <c r="D497" s="746"/>
      <c r="E497" s="746"/>
      <c r="F497" s="746"/>
      <c r="G497" s="746"/>
    </row>
    <row r="498" spans="1:13" s="625" customFormat="1">
      <c r="A498" s="790" t="s">
        <v>1485</v>
      </c>
      <c r="B498" s="791"/>
      <c r="C498" s="791"/>
      <c r="D498" s="791"/>
      <c r="E498" s="791"/>
      <c r="F498" s="791"/>
      <c r="G498" s="791"/>
      <c r="L498" s="626"/>
    </row>
    <row r="499" spans="1:13" s="625" customFormat="1">
      <c r="A499" s="790" t="s">
        <v>1486</v>
      </c>
      <c r="B499" s="791"/>
      <c r="C499" s="791"/>
      <c r="D499" s="791"/>
      <c r="E499" s="791"/>
      <c r="F499" s="791"/>
      <c r="G499" s="791"/>
      <c r="L499" s="626"/>
    </row>
    <row r="500" spans="1:13">
      <c r="A500" s="1293" t="s">
        <v>1487</v>
      </c>
      <c r="B500" s="1293"/>
      <c r="C500" s="1293"/>
      <c r="D500" s="1293"/>
      <c r="E500" s="1293"/>
      <c r="F500" s="746"/>
      <c r="G500" s="746"/>
    </row>
    <row r="501" spans="1:13">
      <c r="A501" s="1304" t="s">
        <v>986</v>
      </c>
      <c r="B501" s="1304" t="s">
        <v>74</v>
      </c>
      <c r="C501" s="1304" t="s">
        <v>987</v>
      </c>
      <c r="D501" s="1305" t="s">
        <v>988</v>
      </c>
      <c r="E501" s="1305"/>
      <c r="F501" s="746"/>
      <c r="G501" s="746"/>
    </row>
    <row r="502" spans="1:13" ht="28">
      <c r="A502" s="1304"/>
      <c r="B502" s="1304"/>
      <c r="C502" s="1304"/>
      <c r="D502" s="749" t="s">
        <v>989</v>
      </c>
      <c r="E502" s="749" t="s">
        <v>990</v>
      </c>
      <c r="F502" s="746"/>
      <c r="G502" s="746"/>
    </row>
    <row r="503" spans="1:13">
      <c r="A503" s="807"/>
      <c r="B503" s="808" t="s">
        <v>1488</v>
      </c>
      <c r="C503" s="820"/>
      <c r="D503" s="820"/>
      <c r="E503" s="820"/>
      <c r="F503" s="746"/>
      <c r="G503" s="746"/>
    </row>
    <row r="504" spans="1:13">
      <c r="A504" s="797"/>
      <c r="B504" s="798" t="s">
        <v>1489</v>
      </c>
      <c r="C504" s="824"/>
      <c r="D504" s="836"/>
      <c r="E504" s="836"/>
      <c r="F504" s="746"/>
      <c r="G504" s="746"/>
      <c r="I504" s="726"/>
      <c r="J504" s="726"/>
      <c r="K504" s="733"/>
      <c r="L504" s="734"/>
      <c r="M504" s="734"/>
    </row>
    <row r="505" spans="1:13">
      <c r="A505" s="797" t="s">
        <v>1490</v>
      </c>
      <c r="B505" s="798" t="s">
        <v>1491</v>
      </c>
      <c r="C505" s="821">
        <v>548450</v>
      </c>
      <c r="D505" s="822">
        <v>423610</v>
      </c>
      <c r="E505" s="822">
        <v>54060</v>
      </c>
      <c r="F505" s="746"/>
      <c r="G505" s="746"/>
      <c r="I505" s="726"/>
      <c r="J505" s="726"/>
      <c r="K505" s="733"/>
      <c r="L505" s="734"/>
      <c r="M505" s="734"/>
    </row>
    <row r="506" spans="1:13">
      <c r="A506" s="797" t="s">
        <v>1492</v>
      </c>
      <c r="B506" s="798" t="s">
        <v>1493</v>
      </c>
      <c r="C506" s="821">
        <v>569840</v>
      </c>
      <c r="D506" s="822">
        <v>427580</v>
      </c>
      <c r="E506" s="822">
        <v>69790</v>
      </c>
      <c r="F506" s="746"/>
      <c r="G506" s="746"/>
      <c r="I506" s="726"/>
      <c r="J506" s="726"/>
      <c r="K506" s="730"/>
      <c r="L506" s="723"/>
      <c r="M506" s="723"/>
    </row>
    <row r="507" spans="1:13">
      <c r="A507" s="797"/>
      <c r="B507" s="798" t="s">
        <v>1494</v>
      </c>
      <c r="C507" s="824"/>
      <c r="D507" s="836"/>
      <c r="E507" s="836"/>
      <c r="F507" s="746"/>
      <c r="G507" s="746"/>
      <c r="I507" s="726"/>
      <c r="J507" s="726"/>
      <c r="K507" s="733"/>
      <c r="L507" s="734"/>
      <c r="M507" s="734"/>
    </row>
    <row r="508" spans="1:13">
      <c r="A508" s="797" t="s">
        <v>1495</v>
      </c>
      <c r="B508" s="798" t="s">
        <v>1496</v>
      </c>
      <c r="C508" s="821">
        <v>982260</v>
      </c>
      <c r="D508" s="822">
        <v>767960</v>
      </c>
      <c r="E508" s="822">
        <v>86780</v>
      </c>
      <c r="F508" s="746"/>
      <c r="G508" s="746"/>
      <c r="I508" s="726"/>
      <c r="J508" s="726"/>
      <c r="K508" s="733"/>
      <c r="L508" s="734"/>
      <c r="M508" s="734"/>
    </row>
    <row r="509" spans="1:13">
      <c r="A509" s="797" t="s">
        <v>1497</v>
      </c>
      <c r="B509" s="798" t="s">
        <v>1498</v>
      </c>
      <c r="C509" s="821">
        <v>1056530</v>
      </c>
      <c r="D509" s="822">
        <v>780340</v>
      </c>
      <c r="E509" s="822">
        <v>142900</v>
      </c>
      <c r="F509" s="746"/>
      <c r="G509" s="746"/>
      <c r="I509" s="726"/>
      <c r="J509" s="726"/>
      <c r="K509" s="733"/>
      <c r="L509" s="734"/>
      <c r="M509" s="734"/>
    </row>
    <row r="510" spans="1:13">
      <c r="A510" s="797" t="s">
        <v>1499</v>
      </c>
      <c r="B510" s="798" t="s">
        <v>1500</v>
      </c>
      <c r="C510" s="821">
        <v>1068840</v>
      </c>
      <c r="D510" s="822">
        <v>780340</v>
      </c>
      <c r="E510" s="822">
        <v>154440</v>
      </c>
      <c r="F510" s="746"/>
      <c r="G510" s="746"/>
      <c r="I510" s="726"/>
      <c r="J510" s="726"/>
      <c r="K510" s="733"/>
      <c r="L510" s="734"/>
      <c r="M510" s="734"/>
    </row>
    <row r="511" spans="1:13">
      <c r="A511" s="797" t="s">
        <v>1501</v>
      </c>
      <c r="B511" s="798" t="s">
        <v>1502</v>
      </c>
      <c r="C511" s="821">
        <v>1100310</v>
      </c>
      <c r="D511" s="822">
        <v>794810</v>
      </c>
      <c r="E511" s="822">
        <v>168250</v>
      </c>
      <c r="F511" s="746"/>
      <c r="G511" s="746"/>
      <c r="I511" s="726"/>
      <c r="J511" s="726"/>
      <c r="K511" s="733"/>
      <c r="L511" s="734"/>
      <c r="M511" s="734"/>
    </row>
    <row r="512" spans="1:13">
      <c r="A512" s="797" t="s">
        <v>1503</v>
      </c>
      <c r="B512" s="798" t="s">
        <v>1504</v>
      </c>
      <c r="C512" s="821">
        <v>1136500</v>
      </c>
      <c r="D512" s="822">
        <v>805110</v>
      </c>
      <c r="E512" s="822">
        <v>191020</v>
      </c>
      <c r="F512" s="746"/>
      <c r="G512" s="746"/>
      <c r="I512" s="726"/>
      <c r="J512" s="726"/>
      <c r="K512" s="730"/>
      <c r="L512" s="723"/>
      <c r="M512" s="723"/>
    </row>
    <row r="513" spans="1:13">
      <c r="A513" s="797"/>
      <c r="B513" s="798" t="s">
        <v>1505</v>
      </c>
      <c r="C513" s="824"/>
      <c r="D513" s="836"/>
      <c r="E513" s="836"/>
      <c r="F513" s="746"/>
      <c r="G513" s="746"/>
      <c r="I513" s="726"/>
      <c r="J513" s="726"/>
      <c r="K513" s="733"/>
      <c r="L513" s="734"/>
      <c r="M513" s="734"/>
    </row>
    <row r="514" spans="1:13">
      <c r="A514" s="797" t="s">
        <v>1506</v>
      </c>
      <c r="B514" s="798" t="s">
        <v>1507</v>
      </c>
      <c r="C514" s="821">
        <v>1400830</v>
      </c>
      <c r="D514" s="822">
        <v>904210</v>
      </c>
      <c r="E514" s="822">
        <v>316240</v>
      </c>
      <c r="F514" s="746"/>
      <c r="G514" s="746"/>
      <c r="I514" s="726"/>
      <c r="J514" s="726"/>
      <c r="K514" s="733"/>
      <c r="L514" s="734"/>
      <c r="M514" s="734"/>
    </row>
    <row r="515" spans="1:13">
      <c r="A515" s="797" t="s">
        <v>1508</v>
      </c>
      <c r="B515" s="798" t="s">
        <v>1509</v>
      </c>
      <c r="C515" s="821">
        <v>1853130</v>
      </c>
      <c r="D515" s="822">
        <v>1108330</v>
      </c>
      <c r="E515" s="822">
        <v>510250</v>
      </c>
      <c r="F515" s="746"/>
      <c r="G515" s="746"/>
      <c r="I515" s="726"/>
      <c r="J515" s="726"/>
      <c r="K515" s="733"/>
      <c r="L515" s="734"/>
      <c r="M515" s="734"/>
    </row>
    <row r="516" spans="1:13">
      <c r="A516" s="797" t="s">
        <v>1510</v>
      </c>
      <c r="B516" s="798" t="s">
        <v>1511</v>
      </c>
      <c r="C516" s="821">
        <v>3544380</v>
      </c>
      <c r="D516" s="822">
        <v>1927320</v>
      </c>
      <c r="E516" s="822">
        <v>1178250</v>
      </c>
      <c r="F516" s="746"/>
      <c r="G516" s="746"/>
      <c r="I516" s="726"/>
      <c r="J516" s="726"/>
      <c r="K516" s="730"/>
      <c r="L516" s="723"/>
      <c r="M516" s="723"/>
    </row>
    <row r="517" spans="1:13">
      <c r="A517" s="797"/>
      <c r="B517" s="798" t="s">
        <v>1512</v>
      </c>
      <c r="C517" s="824"/>
      <c r="D517" s="836"/>
      <c r="E517" s="836"/>
      <c r="F517" s="746"/>
      <c r="G517" s="746"/>
      <c r="I517" s="726"/>
      <c r="J517" s="726"/>
      <c r="K517" s="733"/>
      <c r="L517" s="734"/>
      <c r="M517" s="734"/>
    </row>
    <row r="518" spans="1:13">
      <c r="A518" s="797" t="s">
        <v>1513</v>
      </c>
      <c r="B518" s="798" t="s">
        <v>1491</v>
      </c>
      <c r="C518" s="821">
        <v>636230</v>
      </c>
      <c r="D518" s="822">
        <v>496450</v>
      </c>
      <c r="E518" s="822">
        <v>57270</v>
      </c>
      <c r="F518" s="746"/>
      <c r="G518" s="746"/>
      <c r="I518" s="726"/>
      <c r="J518" s="726"/>
      <c r="K518" s="733"/>
      <c r="L518" s="734"/>
      <c r="M518" s="734"/>
    </row>
    <row r="519" spans="1:13">
      <c r="A519" s="797" t="s">
        <v>1514</v>
      </c>
      <c r="B519" s="798" t="s">
        <v>1493</v>
      </c>
      <c r="C519" s="821">
        <v>662760</v>
      </c>
      <c r="D519" s="822">
        <v>507840</v>
      </c>
      <c r="E519" s="822">
        <v>69740</v>
      </c>
      <c r="F519" s="746"/>
      <c r="G519" s="746"/>
      <c r="I519" s="726"/>
      <c r="J519" s="726"/>
      <c r="K519" s="730"/>
      <c r="L519" s="723"/>
      <c r="M519" s="723"/>
    </row>
    <row r="520" spans="1:13">
      <c r="A520" s="797"/>
      <c r="B520" s="798" t="s">
        <v>1515</v>
      </c>
      <c r="C520" s="824"/>
      <c r="D520" s="836"/>
      <c r="E520" s="836"/>
      <c r="F520" s="746"/>
      <c r="G520" s="746"/>
      <c r="I520" s="726"/>
      <c r="J520" s="726"/>
      <c r="K520" s="733"/>
      <c r="L520" s="734"/>
      <c r="M520" s="734"/>
    </row>
    <row r="521" spans="1:13">
      <c r="A521" s="797" t="s">
        <v>1516</v>
      </c>
      <c r="B521" s="798" t="s">
        <v>1496</v>
      </c>
      <c r="C521" s="821">
        <v>984290</v>
      </c>
      <c r="D521" s="822">
        <v>754300</v>
      </c>
      <c r="E521" s="822">
        <v>86780</v>
      </c>
      <c r="F521" s="746"/>
      <c r="G521" s="746"/>
      <c r="I521" s="726"/>
      <c r="J521" s="726"/>
      <c r="K521" s="733"/>
      <c r="L521" s="734"/>
      <c r="M521" s="734"/>
    </row>
    <row r="522" spans="1:13">
      <c r="A522" s="797" t="s">
        <v>1517</v>
      </c>
      <c r="B522" s="798" t="s">
        <v>1498</v>
      </c>
      <c r="C522" s="821">
        <v>637430</v>
      </c>
      <c r="D522" s="822">
        <v>414630</v>
      </c>
      <c r="E522" s="822">
        <v>138200</v>
      </c>
      <c r="F522" s="746"/>
      <c r="G522" s="746"/>
      <c r="I522" s="726"/>
      <c r="J522" s="726"/>
      <c r="K522" s="733"/>
      <c r="L522" s="734"/>
      <c r="M522" s="734"/>
    </row>
    <row r="523" spans="1:13">
      <c r="A523" s="797" t="s">
        <v>1518</v>
      </c>
      <c r="B523" s="798" t="s">
        <v>1500</v>
      </c>
      <c r="C523" s="821">
        <v>900150</v>
      </c>
      <c r="D523" s="822">
        <v>627000</v>
      </c>
      <c r="E523" s="822">
        <v>148970</v>
      </c>
      <c r="F523" s="746"/>
      <c r="G523" s="746"/>
      <c r="I523" s="726"/>
      <c r="J523" s="726"/>
      <c r="K523" s="733"/>
      <c r="L523" s="734"/>
      <c r="M523" s="734"/>
    </row>
    <row r="524" spans="1:13">
      <c r="A524" s="797" t="s">
        <v>1519</v>
      </c>
      <c r="B524" s="798" t="s">
        <v>1502</v>
      </c>
      <c r="C524" s="821">
        <v>924950</v>
      </c>
      <c r="D524" s="822">
        <v>637110</v>
      </c>
      <c r="E524" s="822">
        <v>161030</v>
      </c>
      <c r="F524" s="746"/>
      <c r="G524" s="746"/>
      <c r="I524" s="726"/>
      <c r="J524" s="726"/>
      <c r="K524" s="733"/>
      <c r="L524" s="734"/>
      <c r="M524" s="734"/>
    </row>
    <row r="525" spans="1:13">
      <c r="A525" s="797" t="s">
        <v>1520</v>
      </c>
      <c r="B525" s="798" t="s">
        <v>1504</v>
      </c>
      <c r="C525" s="821">
        <v>1123000</v>
      </c>
      <c r="D525" s="822">
        <v>777850</v>
      </c>
      <c r="E525" s="822">
        <v>190720</v>
      </c>
      <c r="F525" s="746"/>
      <c r="G525" s="746"/>
      <c r="I525" s="726"/>
      <c r="J525" s="726"/>
      <c r="K525" s="730"/>
      <c r="L525" s="723"/>
      <c r="M525" s="723"/>
    </row>
    <row r="526" spans="1:13">
      <c r="A526" s="797"/>
      <c r="B526" s="798" t="s">
        <v>1521</v>
      </c>
      <c r="C526" s="824"/>
      <c r="D526" s="836"/>
      <c r="E526" s="836"/>
      <c r="F526" s="746"/>
      <c r="G526" s="746"/>
      <c r="I526" s="726"/>
      <c r="J526" s="726"/>
      <c r="K526" s="733"/>
      <c r="L526" s="734"/>
      <c r="M526" s="734"/>
    </row>
    <row r="527" spans="1:13">
      <c r="A527" s="797" t="s">
        <v>1522</v>
      </c>
      <c r="B527" s="798" t="s">
        <v>1507</v>
      </c>
      <c r="C527" s="821">
        <v>1559790</v>
      </c>
      <c r="D527" s="822">
        <v>1019650</v>
      </c>
      <c r="E527" s="822">
        <v>332530</v>
      </c>
      <c r="F527" s="746"/>
      <c r="G527" s="746"/>
      <c r="I527" s="726"/>
      <c r="J527" s="726"/>
      <c r="K527" s="733"/>
      <c r="L527" s="734"/>
      <c r="M527" s="734"/>
    </row>
    <row r="528" spans="1:13">
      <c r="A528" s="797" t="s">
        <v>1523</v>
      </c>
      <c r="B528" s="798" t="s">
        <v>1509</v>
      </c>
      <c r="C528" s="821">
        <v>2034600</v>
      </c>
      <c r="D528" s="822">
        <v>1238150</v>
      </c>
      <c r="E528" s="822">
        <v>536490</v>
      </c>
      <c r="F528" s="746"/>
      <c r="G528" s="746"/>
      <c r="I528" s="726"/>
      <c r="J528" s="726"/>
      <c r="K528" s="733"/>
      <c r="L528" s="734"/>
      <c r="M528" s="734"/>
    </row>
    <row r="529" spans="1:13">
      <c r="A529" s="797" t="s">
        <v>1524</v>
      </c>
      <c r="B529" s="798" t="s">
        <v>1525</v>
      </c>
      <c r="C529" s="821">
        <v>3760480</v>
      </c>
      <c r="D529" s="822">
        <v>2063570</v>
      </c>
      <c r="E529" s="822">
        <v>1244130</v>
      </c>
      <c r="F529" s="746"/>
      <c r="G529" s="746"/>
      <c r="I529" s="726"/>
      <c r="J529" s="725"/>
      <c r="K529" s="723"/>
      <c r="L529" s="723"/>
      <c r="M529" s="723"/>
    </row>
    <row r="530" spans="1:13">
      <c r="A530" s="801"/>
      <c r="B530" s="802" t="s">
        <v>1526</v>
      </c>
      <c r="C530" s="824"/>
      <c r="D530" s="824"/>
      <c r="E530" s="824"/>
      <c r="F530" s="746"/>
      <c r="G530" s="746"/>
      <c r="I530" s="726"/>
      <c r="J530" s="726"/>
      <c r="K530" s="733"/>
      <c r="L530" s="734"/>
      <c r="M530" s="734"/>
    </row>
    <row r="531" spans="1:13">
      <c r="A531" s="797" t="s">
        <v>1527</v>
      </c>
      <c r="B531" s="798" t="s">
        <v>1528</v>
      </c>
      <c r="C531" s="821">
        <v>3882920</v>
      </c>
      <c r="D531" s="822">
        <v>250830</v>
      </c>
      <c r="E531" s="822">
        <v>3270830</v>
      </c>
      <c r="F531" s="746"/>
      <c r="G531" s="746"/>
      <c r="I531" s="726"/>
      <c r="J531" s="726"/>
      <c r="K531" s="733"/>
      <c r="L531" s="734"/>
      <c r="M531" s="734"/>
    </row>
    <row r="532" spans="1:13">
      <c r="A532" s="797" t="s">
        <v>1529</v>
      </c>
      <c r="B532" s="798" t="s">
        <v>1530</v>
      </c>
      <c r="C532" s="821">
        <v>6368780</v>
      </c>
      <c r="D532" s="822">
        <v>314000</v>
      </c>
      <c r="E532" s="822">
        <v>5510980</v>
      </c>
      <c r="F532" s="746"/>
      <c r="G532" s="746"/>
      <c r="I532" s="726"/>
      <c r="J532" s="726"/>
      <c r="K532" s="733"/>
      <c r="L532" s="734"/>
      <c r="M532" s="734"/>
    </row>
    <row r="533" spans="1:13">
      <c r="A533" s="797" t="s">
        <v>1531</v>
      </c>
      <c r="B533" s="798" t="s">
        <v>1532</v>
      </c>
      <c r="C533" s="821">
        <v>15745220</v>
      </c>
      <c r="D533" s="822">
        <v>400950</v>
      </c>
      <c r="E533" s="822">
        <v>14189030</v>
      </c>
      <c r="F533" s="746"/>
      <c r="G533" s="746"/>
      <c r="I533" s="726"/>
      <c r="J533" s="725"/>
      <c r="K533" s="730"/>
      <c r="L533" s="723"/>
      <c r="M533" s="723"/>
    </row>
    <row r="534" spans="1:13">
      <c r="A534" s="801"/>
      <c r="B534" s="802" t="s">
        <v>1533</v>
      </c>
      <c r="C534" s="824"/>
      <c r="D534" s="824"/>
      <c r="E534" s="824"/>
      <c r="F534" s="746"/>
      <c r="G534" s="746"/>
      <c r="I534" s="726"/>
      <c r="J534" s="726"/>
      <c r="K534" s="733"/>
      <c r="L534" s="734"/>
      <c r="M534" s="734"/>
    </row>
    <row r="535" spans="1:13">
      <c r="A535" s="797" t="s">
        <v>1534</v>
      </c>
      <c r="B535" s="798" t="s">
        <v>1530</v>
      </c>
      <c r="C535" s="821">
        <v>7116120</v>
      </c>
      <c r="D535" s="822">
        <v>457430</v>
      </c>
      <c r="E535" s="822">
        <v>5997730</v>
      </c>
      <c r="F535" s="746"/>
      <c r="G535" s="746"/>
      <c r="I535" s="726"/>
      <c r="J535" s="726"/>
      <c r="K535" s="733"/>
      <c r="L535" s="734"/>
      <c r="M535" s="734"/>
    </row>
    <row r="536" spans="1:13">
      <c r="A536" s="797" t="s">
        <v>1535</v>
      </c>
      <c r="B536" s="798" t="s">
        <v>1536</v>
      </c>
      <c r="C536" s="821">
        <v>13513600</v>
      </c>
      <c r="D536" s="822">
        <v>381090</v>
      </c>
      <c r="E536" s="822">
        <v>12122280</v>
      </c>
      <c r="F536" s="746"/>
      <c r="G536" s="746"/>
      <c r="I536" s="726"/>
      <c r="J536" s="725"/>
      <c r="K536" s="730"/>
      <c r="L536" s="723"/>
      <c r="M536" s="723"/>
    </row>
    <row r="537" spans="1:13">
      <c r="A537" s="797"/>
      <c r="B537" s="798" t="s">
        <v>1537</v>
      </c>
      <c r="C537" s="824"/>
      <c r="D537" s="836"/>
      <c r="E537" s="836"/>
      <c r="F537" s="746"/>
      <c r="G537" s="746"/>
      <c r="I537" s="726"/>
      <c r="J537" s="726"/>
      <c r="K537" s="733"/>
      <c r="L537" s="734"/>
      <c r="M537" s="734"/>
    </row>
    <row r="538" spans="1:13">
      <c r="A538" s="803" t="s">
        <v>1538</v>
      </c>
      <c r="B538" s="804" t="s">
        <v>1539</v>
      </c>
      <c r="C538" s="825">
        <v>20416650</v>
      </c>
      <c r="D538" s="826">
        <v>781530</v>
      </c>
      <c r="E538" s="826">
        <v>18004970</v>
      </c>
      <c r="F538" s="746"/>
      <c r="G538" s="746"/>
    </row>
    <row r="539" spans="1:13">
      <c r="A539" s="827"/>
      <c r="B539" s="746"/>
      <c r="C539" s="792"/>
      <c r="D539" s="792"/>
      <c r="E539" s="792"/>
      <c r="F539" s="746"/>
      <c r="G539" s="746"/>
    </row>
    <row r="540" spans="1:13">
      <c r="A540" s="776" t="s">
        <v>1023</v>
      </c>
      <c r="B540" s="746"/>
      <c r="C540" s="746"/>
      <c r="D540" s="746"/>
      <c r="E540" s="746"/>
      <c r="F540" s="746"/>
      <c r="G540" s="746"/>
    </row>
    <row r="541" spans="1:13" ht="78" customHeight="1">
      <c r="A541" s="1283" t="s">
        <v>1540</v>
      </c>
      <c r="B541" s="1283"/>
      <c r="C541" s="1283"/>
      <c r="D541" s="1283"/>
      <c r="E541" s="1283"/>
      <c r="F541" s="1283"/>
      <c r="G541" s="746"/>
    </row>
    <row r="542" spans="1:13">
      <c r="A542" s="776" t="s">
        <v>1541</v>
      </c>
      <c r="B542" s="746"/>
      <c r="C542" s="746"/>
      <c r="D542" s="746"/>
      <c r="E542" s="746"/>
      <c r="F542" s="746"/>
      <c r="G542" s="746"/>
    </row>
    <row r="543" spans="1:13">
      <c r="A543" s="776" t="s">
        <v>1481</v>
      </c>
      <c r="B543" s="746"/>
      <c r="C543" s="746"/>
      <c r="D543" s="746"/>
      <c r="E543" s="746"/>
      <c r="F543" s="746"/>
      <c r="G543" s="746"/>
    </row>
    <row r="544" spans="1:13" ht="48" customHeight="1">
      <c r="A544" s="1283" t="s">
        <v>1542</v>
      </c>
      <c r="B544" s="1284"/>
      <c r="C544" s="1284"/>
      <c r="D544" s="1284"/>
      <c r="E544" s="1284"/>
      <c r="F544" s="1284"/>
      <c r="G544" s="746"/>
    </row>
    <row r="545" spans="1:12" ht="34.5" customHeight="1">
      <c r="A545" s="1283" t="s">
        <v>1543</v>
      </c>
      <c r="B545" s="1284"/>
      <c r="C545" s="1284"/>
      <c r="D545" s="1284"/>
      <c r="E545" s="1284"/>
      <c r="F545" s="1284"/>
      <c r="G545" s="746"/>
    </row>
    <row r="546" spans="1:12" s="625" customFormat="1">
      <c r="A546" s="790" t="s">
        <v>1544</v>
      </c>
      <c r="B546" s="791"/>
      <c r="C546" s="791"/>
      <c r="D546" s="791"/>
      <c r="E546" s="791"/>
      <c r="F546" s="791"/>
      <c r="G546" s="791"/>
      <c r="L546" s="626"/>
    </row>
    <row r="547" spans="1:12" s="625" customFormat="1">
      <c r="A547" s="790" t="s">
        <v>1545</v>
      </c>
      <c r="B547" s="791"/>
      <c r="C547" s="791"/>
      <c r="D547" s="791"/>
      <c r="E547" s="791"/>
      <c r="F547" s="791"/>
      <c r="G547" s="791"/>
      <c r="L547" s="626"/>
    </row>
    <row r="548" spans="1:12" s="625" customFormat="1">
      <c r="A548" s="819" t="s">
        <v>1546</v>
      </c>
      <c r="B548" s="791"/>
      <c r="C548" s="791"/>
      <c r="D548" s="791"/>
      <c r="E548" s="791"/>
      <c r="F548" s="791"/>
      <c r="G548" s="791"/>
      <c r="L548" s="626"/>
    </row>
    <row r="549" spans="1:12">
      <c r="A549" s="1295" t="s">
        <v>1547</v>
      </c>
      <c r="B549" s="1295"/>
      <c r="C549" s="1295"/>
      <c r="D549" s="1295"/>
      <c r="E549" s="1295"/>
      <c r="F549" s="746"/>
      <c r="G549" s="746"/>
    </row>
    <row r="550" spans="1:12">
      <c r="A550" s="1304" t="s">
        <v>986</v>
      </c>
      <c r="B550" s="1304" t="s">
        <v>74</v>
      </c>
      <c r="C550" s="1304" t="s">
        <v>987</v>
      </c>
      <c r="D550" s="1305" t="s">
        <v>988</v>
      </c>
      <c r="E550" s="1305"/>
      <c r="F550" s="746"/>
      <c r="G550" s="746"/>
    </row>
    <row r="551" spans="1:12" ht="28">
      <c r="A551" s="1304"/>
      <c r="B551" s="1304"/>
      <c r="C551" s="1304"/>
      <c r="D551" s="749" t="s">
        <v>989</v>
      </c>
      <c r="E551" s="749" t="s">
        <v>990</v>
      </c>
      <c r="F551" s="746"/>
      <c r="G551" s="746"/>
    </row>
    <row r="552" spans="1:12">
      <c r="A552" s="839" t="s">
        <v>1548</v>
      </c>
      <c r="B552" s="840" t="s">
        <v>1549</v>
      </c>
      <c r="C552" s="841">
        <v>268390</v>
      </c>
      <c r="D552" s="842">
        <v>235420</v>
      </c>
      <c r="E552" s="606"/>
      <c r="F552" s="746"/>
      <c r="G552" s="746"/>
    </row>
    <row r="553" spans="1:12">
      <c r="A553" s="776" t="s">
        <v>1023</v>
      </c>
      <c r="B553" s="746"/>
      <c r="C553" s="746"/>
      <c r="D553" s="746"/>
      <c r="E553" s="746"/>
      <c r="F553" s="746"/>
      <c r="G553" s="746"/>
    </row>
    <row r="554" spans="1:12" ht="75" customHeight="1">
      <c r="A554" s="1294" t="s">
        <v>1550</v>
      </c>
      <c r="B554" s="1294"/>
      <c r="C554" s="1294"/>
      <c r="D554" s="1294"/>
      <c r="E554" s="1294"/>
      <c r="F554" s="1294"/>
      <c r="G554" s="746"/>
    </row>
    <row r="555" spans="1:12">
      <c r="A555" s="776" t="s">
        <v>1551</v>
      </c>
      <c r="B555" s="746"/>
      <c r="C555" s="746"/>
      <c r="D555" s="746"/>
      <c r="E555" s="746"/>
      <c r="F555" s="746"/>
      <c r="G555" s="746"/>
    </row>
    <row r="556" spans="1:12" ht="28.5" customHeight="1">
      <c r="A556" s="1283" t="s">
        <v>1552</v>
      </c>
      <c r="B556" s="1284"/>
      <c r="C556" s="1284"/>
      <c r="D556" s="1284"/>
      <c r="E556" s="1284"/>
      <c r="F556" s="1284"/>
      <c r="G556" s="746"/>
    </row>
    <row r="557" spans="1:12">
      <c r="A557" s="776" t="s">
        <v>1553</v>
      </c>
      <c r="B557" s="746"/>
      <c r="C557" s="746"/>
      <c r="D557" s="746"/>
      <c r="E557" s="746"/>
      <c r="F557" s="746"/>
      <c r="G557" s="746"/>
    </row>
    <row r="558" spans="1:12">
      <c r="A558" s="776" t="s">
        <v>1554</v>
      </c>
      <c r="B558" s="746"/>
      <c r="C558" s="746"/>
      <c r="D558" s="746"/>
      <c r="E558" s="746"/>
      <c r="F558" s="746"/>
      <c r="G558" s="746"/>
    </row>
    <row r="559" spans="1:12">
      <c r="A559" s="1293" t="s">
        <v>1555</v>
      </c>
      <c r="B559" s="1293"/>
      <c r="C559" s="1293"/>
      <c r="D559" s="1293"/>
      <c r="E559" s="1293"/>
      <c r="F559" s="746"/>
      <c r="G559" s="746"/>
    </row>
    <row r="560" spans="1:12">
      <c r="A560" s="1304" t="s">
        <v>986</v>
      </c>
      <c r="B560" s="1304" t="s">
        <v>74</v>
      </c>
      <c r="C560" s="1304" t="s">
        <v>987</v>
      </c>
      <c r="D560" s="1305" t="s">
        <v>988</v>
      </c>
      <c r="E560" s="1305"/>
      <c r="F560" s="746"/>
      <c r="G560" s="746"/>
      <c r="L560" s="373"/>
    </row>
    <row r="561" spans="1:12" ht="28">
      <c r="A561" s="1304"/>
      <c r="B561" s="1304"/>
      <c r="C561" s="1304"/>
      <c r="D561" s="749" t="s">
        <v>989</v>
      </c>
      <c r="E561" s="749" t="s">
        <v>990</v>
      </c>
      <c r="F561" s="746"/>
      <c r="G561" s="746"/>
      <c r="L561" s="373"/>
    </row>
    <row r="562" spans="1:12">
      <c r="A562" s="828" t="s">
        <v>1556</v>
      </c>
      <c r="B562" s="843" t="s">
        <v>1557</v>
      </c>
      <c r="C562" s="833">
        <v>215100</v>
      </c>
      <c r="D562" s="834">
        <v>60910</v>
      </c>
      <c r="E562" s="834">
        <v>118370</v>
      </c>
      <c r="F562" s="746"/>
      <c r="G562" s="746"/>
      <c r="I562" s="729"/>
      <c r="L562" s="373"/>
    </row>
    <row r="563" spans="1:12">
      <c r="A563" s="797" t="s">
        <v>1558</v>
      </c>
      <c r="B563" s="817" t="s">
        <v>1559</v>
      </c>
      <c r="C563" s="821">
        <v>309850</v>
      </c>
      <c r="D563" s="822">
        <v>97530</v>
      </c>
      <c r="E563" s="822">
        <v>160390</v>
      </c>
      <c r="F563" s="746"/>
      <c r="G563" s="746"/>
      <c r="I563" s="729"/>
      <c r="L563" s="373"/>
    </row>
    <row r="564" spans="1:12">
      <c r="A564" s="803" t="s">
        <v>1560</v>
      </c>
      <c r="B564" s="818" t="s">
        <v>1561</v>
      </c>
      <c r="C564" s="825">
        <v>384380</v>
      </c>
      <c r="D564" s="826">
        <v>134150</v>
      </c>
      <c r="E564" s="826">
        <v>185400</v>
      </c>
      <c r="F564" s="746"/>
      <c r="G564" s="746"/>
      <c r="I564" s="729"/>
      <c r="L564" s="373"/>
    </row>
    <row r="565" spans="1:12">
      <c r="A565" s="776" t="s">
        <v>1023</v>
      </c>
      <c r="B565" s="746"/>
      <c r="C565" s="746"/>
      <c r="D565" s="746"/>
      <c r="E565" s="746"/>
      <c r="F565" s="746"/>
      <c r="G565" s="746"/>
      <c r="L565" s="373"/>
    </row>
    <row r="566" spans="1:12" ht="28.5" customHeight="1">
      <c r="A566" s="1283" t="s">
        <v>1562</v>
      </c>
      <c r="B566" s="1283"/>
      <c r="C566" s="1283"/>
      <c r="D566" s="1283"/>
      <c r="E566" s="1283"/>
      <c r="F566" s="1283"/>
      <c r="G566" s="746"/>
      <c r="L566" s="373"/>
    </row>
    <row r="567" spans="1:12">
      <c r="A567" s="776" t="s">
        <v>1563</v>
      </c>
      <c r="B567" s="746"/>
      <c r="C567" s="746"/>
      <c r="D567" s="746"/>
      <c r="E567" s="746"/>
      <c r="F567" s="746"/>
      <c r="G567" s="746"/>
      <c r="L567" s="373"/>
    </row>
    <row r="568" spans="1:12">
      <c r="A568" s="776" t="s">
        <v>1332</v>
      </c>
      <c r="B568" s="746"/>
      <c r="C568" s="746"/>
      <c r="D568" s="746"/>
      <c r="E568" s="746"/>
      <c r="F568" s="746"/>
      <c r="G568" s="746"/>
    </row>
    <row r="569" spans="1:12">
      <c r="A569" s="776" t="s">
        <v>1564</v>
      </c>
      <c r="B569" s="746"/>
      <c r="C569" s="746"/>
      <c r="D569" s="746"/>
      <c r="E569" s="746"/>
      <c r="F569" s="746"/>
      <c r="G569" s="746"/>
    </row>
    <row r="570" spans="1:12">
      <c r="A570" s="776" t="s">
        <v>1565</v>
      </c>
      <c r="B570" s="746"/>
      <c r="C570" s="746"/>
      <c r="D570" s="746"/>
      <c r="E570" s="746"/>
      <c r="F570" s="746"/>
      <c r="G570" s="746"/>
    </row>
    <row r="571" spans="1:12">
      <c r="A571" s="776" t="s">
        <v>1359</v>
      </c>
      <c r="B571" s="746"/>
      <c r="C571" s="746"/>
      <c r="D571" s="746"/>
      <c r="E571" s="746"/>
      <c r="F571" s="746"/>
      <c r="G571" s="746"/>
    </row>
    <row r="572" spans="1:12">
      <c r="A572" s="776" t="s">
        <v>1566</v>
      </c>
      <c r="B572" s="746"/>
      <c r="C572" s="746"/>
      <c r="D572" s="746"/>
      <c r="E572" s="746"/>
      <c r="F572" s="746"/>
      <c r="G572" s="746"/>
    </row>
    <row r="573" spans="1:12">
      <c r="A573" s="776" t="s">
        <v>1567</v>
      </c>
      <c r="B573" s="746"/>
      <c r="C573" s="746"/>
      <c r="D573" s="746"/>
      <c r="E573" s="746"/>
      <c r="F573" s="746"/>
      <c r="G573" s="746"/>
    </row>
    <row r="574" spans="1:12" s="718" customFormat="1">
      <c r="A574" s="844" t="s">
        <v>1568</v>
      </c>
      <c r="B574" s="845"/>
      <c r="C574" s="845"/>
      <c r="D574" s="845"/>
      <c r="E574" s="845"/>
      <c r="F574" s="845"/>
      <c r="G574" s="845"/>
      <c r="L574" s="719"/>
    </row>
    <row r="575" spans="1:12" s="718" customFormat="1">
      <c r="A575" s="844" t="s">
        <v>1569</v>
      </c>
      <c r="B575" s="845"/>
      <c r="C575" s="845"/>
      <c r="D575" s="845"/>
      <c r="E575" s="845"/>
      <c r="F575" s="845"/>
      <c r="G575" s="845"/>
      <c r="L575" s="719"/>
    </row>
    <row r="576" spans="1:12" ht="16.5">
      <c r="A576" s="1293" t="s">
        <v>2013</v>
      </c>
      <c r="B576" s="1293"/>
      <c r="C576" s="1293"/>
      <c r="D576" s="1293"/>
      <c r="E576" s="1293"/>
      <c r="F576" s="746"/>
      <c r="G576" s="746"/>
    </row>
    <row r="577" spans="1:13">
      <c r="A577" s="1304" t="s">
        <v>986</v>
      </c>
      <c r="B577" s="1304" t="s">
        <v>74</v>
      </c>
      <c r="C577" s="1304" t="s">
        <v>987</v>
      </c>
      <c r="D577" s="1305" t="s">
        <v>988</v>
      </c>
      <c r="E577" s="1305"/>
      <c r="F577" s="746"/>
      <c r="G577" s="746"/>
    </row>
    <row r="578" spans="1:13" ht="28">
      <c r="A578" s="1304"/>
      <c r="B578" s="1304"/>
      <c r="C578" s="1304"/>
      <c r="D578" s="749" t="s">
        <v>989</v>
      </c>
      <c r="E578" s="749" t="s">
        <v>990</v>
      </c>
      <c r="F578" s="746"/>
      <c r="G578" s="746"/>
    </row>
    <row r="579" spans="1:13">
      <c r="A579" s="807"/>
      <c r="B579" s="816" t="s">
        <v>1570</v>
      </c>
      <c r="C579" s="835"/>
      <c r="D579" s="809"/>
      <c r="E579" s="809"/>
      <c r="F579" s="746"/>
      <c r="G579" s="746"/>
    </row>
    <row r="580" spans="1:13">
      <c r="A580" s="797"/>
      <c r="B580" s="823" t="s">
        <v>991</v>
      </c>
      <c r="C580" s="810"/>
      <c r="D580" s="800"/>
      <c r="E580" s="800"/>
      <c r="F580" s="746"/>
      <c r="G580" s="746"/>
    </row>
    <row r="581" spans="1:13">
      <c r="A581" s="797" t="s">
        <v>1571</v>
      </c>
      <c r="B581" s="817" t="s">
        <v>1572</v>
      </c>
      <c r="C581" s="799">
        <v>6600</v>
      </c>
      <c r="D581" s="800">
        <v>5450</v>
      </c>
      <c r="E581" s="800">
        <v>440</v>
      </c>
      <c r="F581" s="746"/>
      <c r="G581" s="746"/>
      <c r="I581" s="729"/>
      <c r="J581" s="726"/>
      <c r="K581" s="733"/>
      <c r="L581" s="734"/>
      <c r="M581" s="723"/>
    </row>
    <row r="582" spans="1:13">
      <c r="A582" s="797" t="s">
        <v>1573</v>
      </c>
      <c r="B582" s="817" t="s">
        <v>995</v>
      </c>
      <c r="C582" s="799">
        <v>8530</v>
      </c>
      <c r="D582" s="800">
        <v>6480</v>
      </c>
      <c r="E582" s="800">
        <v>830</v>
      </c>
      <c r="F582" s="746"/>
      <c r="G582" s="746"/>
      <c r="I582" s="729"/>
      <c r="J582" s="726"/>
      <c r="K582" s="733"/>
      <c r="L582" s="734"/>
      <c r="M582" s="723"/>
    </row>
    <row r="583" spans="1:13">
      <c r="A583" s="797"/>
      <c r="B583" s="823" t="s">
        <v>996</v>
      </c>
      <c r="C583" s="799"/>
      <c r="D583" s="800"/>
      <c r="E583" s="800"/>
      <c r="F583" s="746"/>
      <c r="G583" s="746"/>
      <c r="I583" s="729"/>
      <c r="J583" s="726"/>
      <c r="K583" s="730"/>
      <c r="L583" s="723"/>
      <c r="M583" s="723"/>
    </row>
    <row r="584" spans="1:13">
      <c r="A584" s="797" t="s">
        <v>1574</v>
      </c>
      <c r="B584" s="817" t="s">
        <v>998</v>
      </c>
      <c r="C584" s="799">
        <v>8790</v>
      </c>
      <c r="D584" s="800">
        <v>6780</v>
      </c>
      <c r="E584" s="800">
        <v>800</v>
      </c>
      <c r="F584" s="746"/>
      <c r="G584" s="746"/>
      <c r="I584" s="729"/>
      <c r="J584" s="726"/>
      <c r="K584" s="733"/>
      <c r="L584" s="734"/>
      <c r="M584" s="723"/>
    </row>
    <row r="585" spans="1:13">
      <c r="A585" s="797" t="s">
        <v>1575</v>
      </c>
      <c r="B585" s="817" t="s">
        <v>1000</v>
      </c>
      <c r="C585" s="799">
        <v>9200</v>
      </c>
      <c r="D585" s="800">
        <v>7260</v>
      </c>
      <c r="E585" s="800">
        <v>770</v>
      </c>
      <c r="F585" s="746"/>
      <c r="G585" s="746"/>
      <c r="I585" s="729"/>
      <c r="J585" s="726"/>
      <c r="K585" s="733"/>
      <c r="L585" s="734"/>
      <c r="M585" s="723"/>
    </row>
    <row r="586" spans="1:13">
      <c r="A586" s="797" t="s">
        <v>1576</v>
      </c>
      <c r="B586" s="817" t="s">
        <v>1002</v>
      </c>
      <c r="C586" s="799">
        <v>9860</v>
      </c>
      <c r="D586" s="800">
        <v>7490</v>
      </c>
      <c r="E586" s="800">
        <v>1130</v>
      </c>
      <c r="F586" s="746"/>
      <c r="G586" s="746"/>
      <c r="I586" s="729"/>
      <c r="J586" s="726"/>
      <c r="K586" s="733"/>
      <c r="L586" s="734"/>
      <c r="M586" s="734"/>
    </row>
    <row r="587" spans="1:13">
      <c r="A587" s="797" t="s">
        <v>1577</v>
      </c>
      <c r="B587" s="817" t="s">
        <v>1004</v>
      </c>
      <c r="C587" s="799">
        <v>10270</v>
      </c>
      <c r="D587" s="800">
        <v>7640</v>
      </c>
      <c r="E587" s="800">
        <v>1340</v>
      </c>
      <c r="F587" s="746"/>
      <c r="G587" s="746"/>
      <c r="I587" s="729"/>
      <c r="J587" s="726"/>
      <c r="K587" s="733"/>
      <c r="L587" s="734"/>
      <c r="M587" s="734"/>
    </row>
    <row r="588" spans="1:13">
      <c r="A588" s="797"/>
      <c r="B588" s="823" t="s">
        <v>1005</v>
      </c>
      <c r="C588" s="799"/>
      <c r="D588" s="800"/>
      <c r="E588" s="800"/>
      <c r="F588" s="746"/>
      <c r="G588" s="746"/>
      <c r="I588" s="729"/>
      <c r="J588" s="726"/>
      <c r="K588" s="730"/>
      <c r="L588" s="723"/>
      <c r="M588" s="723"/>
    </row>
    <row r="589" spans="1:13">
      <c r="A589" s="797" t="s">
        <v>1578</v>
      </c>
      <c r="B589" s="817" t="s">
        <v>1007</v>
      </c>
      <c r="C589" s="799">
        <v>11440</v>
      </c>
      <c r="D589" s="800">
        <v>8510</v>
      </c>
      <c r="E589" s="800">
        <v>1500</v>
      </c>
      <c r="F589" s="746"/>
      <c r="G589" s="746"/>
      <c r="I589" s="729"/>
      <c r="J589" s="726"/>
      <c r="K589" s="733"/>
      <c r="L589" s="734"/>
      <c r="M589" s="734"/>
    </row>
    <row r="590" spans="1:13">
      <c r="A590" s="797" t="s">
        <v>1579</v>
      </c>
      <c r="B590" s="817" t="s">
        <v>1009</v>
      </c>
      <c r="C590" s="799">
        <v>12020</v>
      </c>
      <c r="D590" s="800">
        <v>8930</v>
      </c>
      <c r="E590" s="800">
        <v>1580</v>
      </c>
      <c r="F590" s="746"/>
      <c r="G590" s="746"/>
      <c r="I590" s="729"/>
      <c r="J590" s="726"/>
      <c r="K590" s="733"/>
      <c r="L590" s="734"/>
      <c r="M590" s="734"/>
    </row>
    <row r="591" spans="1:13">
      <c r="A591" s="797" t="s">
        <v>1580</v>
      </c>
      <c r="B591" s="817" t="s">
        <v>1011</v>
      </c>
      <c r="C591" s="799">
        <v>13140</v>
      </c>
      <c r="D591" s="800">
        <v>9620</v>
      </c>
      <c r="E591" s="800">
        <v>1870</v>
      </c>
      <c r="F591" s="746"/>
      <c r="G591" s="746"/>
      <c r="I591" s="729"/>
      <c r="J591" s="726"/>
      <c r="K591" s="733"/>
      <c r="L591" s="734"/>
      <c r="M591" s="734"/>
    </row>
    <row r="592" spans="1:13">
      <c r="A592" s="797" t="s">
        <v>1581</v>
      </c>
      <c r="B592" s="817" t="s">
        <v>1013</v>
      </c>
      <c r="C592" s="799">
        <v>14120</v>
      </c>
      <c r="D592" s="800">
        <v>10250</v>
      </c>
      <c r="E592" s="800">
        <v>2100</v>
      </c>
      <c r="F592" s="746"/>
      <c r="G592" s="746"/>
      <c r="I592" s="729"/>
      <c r="J592" s="726"/>
      <c r="K592" s="733"/>
      <c r="L592" s="734"/>
      <c r="M592" s="734"/>
    </row>
    <row r="593" spans="1:13">
      <c r="A593" s="797" t="s">
        <v>1582</v>
      </c>
      <c r="B593" s="817" t="s">
        <v>1015</v>
      </c>
      <c r="C593" s="799">
        <v>15090</v>
      </c>
      <c r="D593" s="800">
        <v>10890</v>
      </c>
      <c r="E593" s="800">
        <v>2320</v>
      </c>
      <c r="F593" s="746"/>
      <c r="G593" s="746"/>
      <c r="I593" s="729"/>
      <c r="J593" s="726"/>
      <c r="K593" s="733"/>
      <c r="L593" s="734"/>
      <c r="M593" s="734"/>
    </row>
    <row r="594" spans="1:13">
      <c r="A594" s="803" t="s">
        <v>1583</v>
      </c>
      <c r="B594" s="818" t="s">
        <v>1017</v>
      </c>
      <c r="C594" s="805">
        <v>16070</v>
      </c>
      <c r="D594" s="806">
        <v>11520</v>
      </c>
      <c r="E594" s="806">
        <v>2550</v>
      </c>
      <c r="F594" s="746"/>
      <c r="G594" s="746"/>
      <c r="I594" s="729"/>
      <c r="J594" s="726"/>
      <c r="K594" s="733"/>
      <c r="L594" s="734"/>
      <c r="M594" s="734"/>
    </row>
    <row r="595" spans="1:13">
      <c r="A595" s="776" t="s">
        <v>1023</v>
      </c>
      <c r="B595" s="746"/>
      <c r="C595" s="746"/>
      <c r="D595" s="746"/>
      <c r="E595" s="746"/>
      <c r="F595" s="746"/>
      <c r="G595" s="746"/>
    </row>
    <row r="596" spans="1:13" ht="30.75" customHeight="1">
      <c r="A596" s="1283" t="s">
        <v>1584</v>
      </c>
      <c r="B596" s="1283"/>
      <c r="C596" s="1283"/>
      <c r="D596" s="1283"/>
      <c r="E596" s="1283"/>
      <c r="F596" s="1283"/>
      <c r="G596" s="746"/>
    </row>
    <row r="597" spans="1:13" ht="63.75" customHeight="1">
      <c r="A597" s="1294" t="s">
        <v>1585</v>
      </c>
      <c r="B597" s="1284"/>
      <c r="C597" s="1284"/>
      <c r="D597" s="1284"/>
      <c r="E597" s="1284"/>
      <c r="F597" s="1284"/>
      <c r="G597" s="746"/>
    </row>
    <row r="598" spans="1:13">
      <c r="A598" s="776" t="s">
        <v>1586</v>
      </c>
      <c r="B598" s="746"/>
      <c r="C598" s="746"/>
      <c r="D598" s="746"/>
      <c r="E598" s="746"/>
      <c r="F598" s="746"/>
      <c r="G598" s="746"/>
    </row>
    <row r="599" spans="1:13" ht="36.75" customHeight="1">
      <c r="A599" s="1283" t="s">
        <v>1587</v>
      </c>
      <c r="B599" s="1284"/>
      <c r="C599" s="1284"/>
      <c r="D599" s="1284"/>
      <c r="E599" s="1284"/>
      <c r="F599" s="1284"/>
      <c r="G599" s="746"/>
    </row>
    <row r="600" spans="1:13">
      <c r="A600" s="776" t="s">
        <v>1588</v>
      </c>
      <c r="B600" s="746"/>
      <c r="C600" s="746"/>
      <c r="D600" s="746"/>
      <c r="E600" s="746"/>
      <c r="F600" s="746"/>
      <c r="G600" s="746"/>
    </row>
    <row r="601" spans="1:13">
      <c r="A601" s="776" t="s">
        <v>1027</v>
      </c>
      <c r="B601" s="746"/>
      <c r="C601" s="746"/>
      <c r="D601" s="746"/>
      <c r="E601" s="746"/>
      <c r="F601" s="746"/>
      <c r="G601" s="746"/>
    </row>
    <row r="602" spans="1:13">
      <c r="A602" s="776" t="s">
        <v>1028</v>
      </c>
      <c r="B602" s="746"/>
      <c r="C602" s="746"/>
      <c r="D602" s="746"/>
      <c r="E602" s="746"/>
      <c r="F602" s="746"/>
      <c r="G602" s="746"/>
    </row>
    <row r="603" spans="1:13">
      <c r="A603" s="776" t="s">
        <v>1029</v>
      </c>
      <c r="B603" s="746"/>
      <c r="C603" s="746"/>
      <c r="D603" s="746"/>
      <c r="E603" s="746"/>
      <c r="F603" s="746"/>
      <c r="G603" s="746"/>
    </row>
    <row r="604" spans="1:13" ht="31.5" customHeight="1">
      <c r="A604" s="1283" t="s">
        <v>1589</v>
      </c>
      <c r="B604" s="1284"/>
      <c r="C604" s="1284"/>
      <c r="D604" s="1284"/>
      <c r="E604" s="1284"/>
      <c r="F604" s="1284"/>
      <c r="G604" s="746"/>
    </row>
    <row r="605" spans="1:13" s="625" customFormat="1">
      <c r="A605" s="790" t="s">
        <v>1590</v>
      </c>
      <c r="B605" s="791"/>
      <c r="C605" s="791"/>
      <c r="D605" s="791"/>
      <c r="E605" s="791"/>
      <c r="F605" s="791"/>
      <c r="G605" s="791"/>
      <c r="L605" s="626"/>
    </row>
    <row r="606" spans="1:13" s="625" customFormat="1">
      <c r="A606" s="790" t="s">
        <v>1591</v>
      </c>
      <c r="B606" s="791"/>
      <c r="C606" s="791"/>
      <c r="D606" s="791"/>
      <c r="E606" s="791"/>
      <c r="F606" s="791"/>
      <c r="G606" s="791"/>
      <c r="L606" s="626"/>
    </row>
    <row r="607" spans="1:13">
      <c r="A607" s="1293" t="s">
        <v>3946</v>
      </c>
      <c r="B607" s="1293"/>
      <c r="C607" s="1293"/>
      <c r="D607" s="1293"/>
      <c r="E607" s="1293"/>
      <c r="F607" s="746"/>
      <c r="G607" s="746"/>
    </row>
    <row r="608" spans="1:13">
      <c r="A608" s="1304" t="s">
        <v>986</v>
      </c>
      <c r="B608" s="1304" t="s">
        <v>74</v>
      </c>
      <c r="C608" s="1304" t="s">
        <v>987</v>
      </c>
      <c r="D608" s="1305" t="s">
        <v>988</v>
      </c>
      <c r="E608" s="1305"/>
      <c r="F608" s="746"/>
      <c r="G608" s="746"/>
    </row>
    <row r="609" spans="1:13" ht="28">
      <c r="A609" s="1304"/>
      <c r="B609" s="1304"/>
      <c r="C609" s="1304"/>
      <c r="D609" s="749" t="s">
        <v>989</v>
      </c>
      <c r="E609" s="749" t="s">
        <v>990</v>
      </c>
      <c r="F609" s="746"/>
      <c r="G609" s="746"/>
    </row>
    <row r="610" spans="1:13">
      <c r="A610" s="807"/>
      <c r="B610" s="808" t="s">
        <v>1592</v>
      </c>
      <c r="C610" s="807"/>
      <c r="D610" s="807"/>
      <c r="E610" s="807"/>
      <c r="F610" s="746"/>
      <c r="G610" s="746"/>
    </row>
    <row r="611" spans="1:13">
      <c r="A611" s="797" t="s">
        <v>1593</v>
      </c>
      <c r="B611" s="798" t="s">
        <v>1594</v>
      </c>
      <c r="C611" s="821">
        <v>159480</v>
      </c>
      <c r="D611" s="822">
        <v>106230</v>
      </c>
      <c r="E611" s="822">
        <v>32420</v>
      </c>
      <c r="F611" s="746"/>
      <c r="G611" s="746"/>
      <c r="I611" s="729"/>
      <c r="J611" s="726"/>
      <c r="K611" s="733"/>
      <c r="L611" s="734"/>
      <c r="M611" s="734"/>
    </row>
    <row r="612" spans="1:13">
      <c r="A612" s="797" t="s">
        <v>1595</v>
      </c>
      <c r="B612" s="798" t="s">
        <v>1596</v>
      </c>
      <c r="C612" s="821">
        <v>240310</v>
      </c>
      <c r="D612" s="822">
        <v>158010</v>
      </c>
      <c r="E612" s="822">
        <v>51530</v>
      </c>
      <c r="F612" s="746"/>
      <c r="G612" s="746"/>
      <c r="I612" s="729"/>
      <c r="J612" s="726"/>
      <c r="K612" s="733"/>
      <c r="L612" s="734"/>
      <c r="M612" s="734"/>
    </row>
    <row r="613" spans="1:13">
      <c r="A613" s="797" t="s">
        <v>1597</v>
      </c>
      <c r="B613" s="798" t="s">
        <v>1598</v>
      </c>
      <c r="C613" s="821">
        <v>493400</v>
      </c>
      <c r="D613" s="822">
        <v>339410</v>
      </c>
      <c r="E613" s="822">
        <v>89390</v>
      </c>
      <c r="F613" s="746"/>
      <c r="G613" s="746"/>
      <c r="I613" s="729"/>
      <c r="J613" s="726"/>
      <c r="K613" s="733"/>
      <c r="L613" s="734"/>
      <c r="M613" s="734"/>
    </row>
    <row r="614" spans="1:13">
      <c r="A614" s="797" t="s">
        <v>1599</v>
      </c>
      <c r="B614" s="798" t="s">
        <v>1600</v>
      </c>
      <c r="C614" s="821">
        <v>677340</v>
      </c>
      <c r="D614" s="822">
        <v>448020</v>
      </c>
      <c r="E614" s="822">
        <v>146000</v>
      </c>
      <c r="F614" s="746"/>
      <c r="G614" s="746"/>
      <c r="I614" s="729"/>
      <c r="J614" s="726"/>
      <c r="K614" s="733"/>
      <c r="L614" s="734"/>
      <c r="M614" s="734"/>
    </row>
    <row r="615" spans="1:13">
      <c r="A615" s="803" t="s">
        <v>1601</v>
      </c>
      <c r="B615" s="804" t="s">
        <v>1602</v>
      </c>
      <c r="C615" s="825">
        <v>947510</v>
      </c>
      <c r="D615" s="826">
        <v>649260</v>
      </c>
      <c r="E615" s="826">
        <v>174960</v>
      </c>
      <c r="F615" s="746"/>
      <c r="G615" s="746"/>
      <c r="I615" s="729"/>
      <c r="J615" s="726"/>
      <c r="K615" s="733"/>
      <c r="L615" s="734"/>
      <c r="M615" s="734"/>
    </row>
    <row r="616" spans="1:13" ht="12" customHeight="1">
      <c r="A616" s="746"/>
      <c r="B616" s="746"/>
      <c r="C616" s="792"/>
      <c r="D616" s="792"/>
      <c r="E616" s="792"/>
      <c r="F616" s="746"/>
      <c r="G616" s="746"/>
    </row>
    <row r="617" spans="1:13">
      <c r="A617" s="776" t="s">
        <v>1023</v>
      </c>
      <c r="B617" s="746"/>
      <c r="C617" s="746"/>
      <c r="D617" s="746"/>
      <c r="E617" s="746"/>
      <c r="F617" s="746"/>
      <c r="G617" s="746"/>
    </row>
    <row r="618" spans="1:13" ht="50.25" customHeight="1">
      <c r="A618" s="1294" t="s">
        <v>1603</v>
      </c>
      <c r="B618" s="1294"/>
      <c r="C618" s="1294"/>
      <c r="D618" s="1294"/>
      <c r="E618" s="1294"/>
      <c r="F618" s="1294"/>
      <c r="G618" s="746"/>
    </row>
    <row r="619" spans="1:13">
      <c r="A619" s="776" t="s">
        <v>1604</v>
      </c>
      <c r="B619" s="746"/>
      <c r="C619" s="746"/>
      <c r="D619" s="746"/>
      <c r="E619" s="746"/>
      <c r="F619" s="746"/>
      <c r="G619" s="746"/>
    </row>
    <row r="620" spans="1:13">
      <c r="A620" s="776" t="s">
        <v>1605</v>
      </c>
      <c r="B620" s="746"/>
      <c r="C620" s="746"/>
      <c r="D620" s="746"/>
      <c r="E620" s="746"/>
      <c r="F620" s="746"/>
      <c r="G620" s="746"/>
    </row>
    <row r="621" spans="1:13">
      <c r="A621" s="776" t="s">
        <v>1606</v>
      </c>
      <c r="B621" s="746"/>
      <c r="C621" s="746"/>
      <c r="D621" s="746"/>
      <c r="E621" s="746"/>
      <c r="F621" s="746"/>
      <c r="G621" s="746"/>
    </row>
    <row r="622" spans="1:13">
      <c r="A622" s="776" t="s">
        <v>1607</v>
      </c>
      <c r="B622" s="746"/>
      <c r="C622" s="746"/>
      <c r="D622" s="746"/>
      <c r="E622" s="746"/>
      <c r="F622" s="746"/>
      <c r="G622" s="746"/>
    </row>
    <row r="623" spans="1:13">
      <c r="A623" s="776" t="s">
        <v>1608</v>
      </c>
      <c r="B623" s="746"/>
      <c r="C623" s="746"/>
      <c r="D623" s="746"/>
      <c r="E623" s="746"/>
      <c r="F623" s="746"/>
      <c r="G623" s="746"/>
    </row>
    <row r="624" spans="1:13">
      <c r="A624" s="776" t="s">
        <v>1609</v>
      </c>
      <c r="B624" s="746"/>
      <c r="C624" s="746"/>
      <c r="D624" s="746"/>
      <c r="E624" s="746"/>
      <c r="F624" s="746"/>
      <c r="G624" s="746"/>
    </row>
    <row r="625" spans="1:13">
      <c r="A625" s="776" t="s">
        <v>1610</v>
      </c>
      <c r="B625" s="746"/>
      <c r="C625" s="746"/>
      <c r="D625" s="746"/>
      <c r="E625" s="746"/>
      <c r="F625" s="746"/>
      <c r="G625" s="746"/>
    </row>
    <row r="626" spans="1:13" ht="36" customHeight="1">
      <c r="A626" s="1283" t="s">
        <v>1611</v>
      </c>
      <c r="B626" s="1284"/>
      <c r="C626" s="1284"/>
      <c r="D626" s="1284"/>
      <c r="E626" s="1284"/>
      <c r="F626" s="1284"/>
      <c r="G626" s="746"/>
    </row>
    <row r="627" spans="1:13">
      <c r="A627" s="776" t="s">
        <v>1612</v>
      </c>
      <c r="B627" s="746"/>
      <c r="C627" s="746"/>
      <c r="D627" s="746"/>
      <c r="E627" s="746"/>
      <c r="F627" s="746"/>
      <c r="G627" s="746"/>
    </row>
    <row r="628" spans="1:13">
      <c r="A628" s="1307" t="s">
        <v>0</v>
      </c>
      <c r="B628" s="1307" t="s">
        <v>1613</v>
      </c>
      <c r="C628" s="1285" t="s">
        <v>545</v>
      </c>
      <c r="D628" s="1286"/>
      <c r="E628" s="1286"/>
      <c r="F628" s="1286"/>
      <c r="G628" s="1287"/>
    </row>
    <row r="629" spans="1:13">
      <c r="A629" s="1308"/>
      <c r="B629" s="1308"/>
      <c r="C629" s="846" t="s">
        <v>1594</v>
      </c>
      <c r="D629" s="846" t="s">
        <v>1596</v>
      </c>
      <c r="E629" s="846" t="s">
        <v>1598</v>
      </c>
      <c r="F629" s="846" t="s">
        <v>1600</v>
      </c>
      <c r="G629" s="846" t="s">
        <v>1602</v>
      </c>
    </row>
    <row r="630" spans="1:13">
      <c r="A630" s="1309"/>
      <c r="B630" s="1309"/>
      <c r="C630" s="847" t="s">
        <v>1614</v>
      </c>
      <c r="D630" s="847" t="s">
        <v>1614</v>
      </c>
      <c r="E630" s="847" t="s">
        <v>1614</v>
      </c>
      <c r="F630" s="847" t="s">
        <v>1614</v>
      </c>
      <c r="G630" s="847" t="s">
        <v>1614</v>
      </c>
    </row>
    <row r="631" spans="1:13">
      <c r="A631" s="848">
        <v>1</v>
      </c>
      <c r="B631" s="849" t="s">
        <v>1615</v>
      </c>
      <c r="C631" s="848" t="s">
        <v>1616</v>
      </c>
      <c r="D631" s="848" t="s">
        <v>1617</v>
      </c>
      <c r="E631" s="848" t="s">
        <v>1617</v>
      </c>
      <c r="F631" s="848" t="s">
        <v>1618</v>
      </c>
      <c r="G631" s="848" t="s">
        <v>1618</v>
      </c>
    </row>
    <row r="632" spans="1:13">
      <c r="A632" s="850">
        <v>2</v>
      </c>
      <c r="B632" s="851" t="s">
        <v>1619</v>
      </c>
      <c r="C632" s="850" t="s">
        <v>1173</v>
      </c>
      <c r="D632" s="850" t="s">
        <v>1620</v>
      </c>
      <c r="E632" s="850" t="s">
        <v>1620</v>
      </c>
      <c r="F632" s="850">
        <v>20</v>
      </c>
      <c r="G632" s="850" t="s">
        <v>1621</v>
      </c>
    </row>
    <row r="633" spans="1:13">
      <c r="A633" s="852">
        <v>3</v>
      </c>
      <c r="B633" s="853" t="s">
        <v>1622</v>
      </c>
      <c r="C633" s="852">
        <v>20</v>
      </c>
      <c r="D633" s="854" t="s">
        <v>1623</v>
      </c>
      <c r="E633" s="854" t="s">
        <v>1623</v>
      </c>
      <c r="F633" s="854" t="s">
        <v>1624</v>
      </c>
      <c r="G633" s="852">
        <v>5</v>
      </c>
    </row>
    <row r="634" spans="1:13" s="718" customFormat="1">
      <c r="A634" s="844" t="s">
        <v>1625</v>
      </c>
      <c r="B634" s="845"/>
      <c r="C634" s="845"/>
      <c r="D634" s="845"/>
      <c r="E634" s="845"/>
      <c r="F634" s="845"/>
      <c r="G634" s="845"/>
      <c r="L634" s="719"/>
    </row>
    <row r="635" spans="1:13" s="718" customFormat="1">
      <c r="A635" s="844" t="s">
        <v>1626</v>
      </c>
      <c r="B635" s="845"/>
      <c r="C635" s="845"/>
      <c r="D635" s="845"/>
      <c r="E635" s="845"/>
      <c r="F635" s="845"/>
      <c r="G635" s="845"/>
      <c r="L635" s="719"/>
    </row>
    <row r="636" spans="1:13" ht="16.5">
      <c r="A636" s="1293" t="s">
        <v>2013</v>
      </c>
      <c r="B636" s="1293"/>
      <c r="C636" s="1293"/>
      <c r="D636" s="1293"/>
      <c r="E636" s="1293"/>
      <c r="F636" s="746"/>
      <c r="G636" s="746"/>
    </row>
    <row r="637" spans="1:13">
      <c r="A637" s="1304" t="s">
        <v>986</v>
      </c>
      <c r="B637" s="1304" t="s">
        <v>74</v>
      </c>
      <c r="C637" s="1304" t="s">
        <v>987</v>
      </c>
      <c r="D637" s="1305" t="s">
        <v>988</v>
      </c>
      <c r="E637" s="1305"/>
      <c r="F637" s="746"/>
      <c r="G637" s="746"/>
    </row>
    <row r="638" spans="1:13" ht="28">
      <c r="A638" s="1304"/>
      <c r="B638" s="1304"/>
      <c r="C638" s="1304"/>
      <c r="D638" s="749" t="s">
        <v>989</v>
      </c>
      <c r="E638" s="749" t="s">
        <v>990</v>
      </c>
      <c r="F638" s="746"/>
      <c r="G638" s="746"/>
    </row>
    <row r="639" spans="1:13">
      <c r="A639" s="807"/>
      <c r="B639" s="808" t="s">
        <v>1627</v>
      </c>
      <c r="C639" s="807"/>
      <c r="D639" s="807"/>
      <c r="E639" s="807"/>
      <c r="F639" s="746"/>
      <c r="G639" s="746"/>
    </row>
    <row r="640" spans="1:13">
      <c r="A640" s="797" t="s">
        <v>1628</v>
      </c>
      <c r="B640" s="798" t="s">
        <v>1572</v>
      </c>
      <c r="C640" s="821">
        <v>7730</v>
      </c>
      <c r="D640" s="822">
        <v>5640</v>
      </c>
      <c r="E640" s="822">
        <v>1090</v>
      </c>
      <c r="F640" s="746"/>
      <c r="G640" s="746"/>
      <c r="I640" s="729"/>
      <c r="J640" s="726"/>
      <c r="K640" s="733"/>
      <c r="L640" s="734"/>
      <c r="M640" s="734"/>
    </row>
    <row r="641" spans="1:13">
      <c r="A641" s="797" t="s">
        <v>1629</v>
      </c>
      <c r="B641" s="798" t="s">
        <v>1630</v>
      </c>
      <c r="C641" s="821">
        <v>8540</v>
      </c>
      <c r="D641" s="822">
        <v>6340</v>
      </c>
      <c r="E641" s="822">
        <v>1260</v>
      </c>
      <c r="F641" s="746"/>
      <c r="G641" s="746"/>
      <c r="I641" s="729"/>
      <c r="J641" s="726"/>
      <c r="K641" s="733"/>
      <c r="L641" s="734"/>
      <c r="M641" s="734"/>
    </row>
    <row r="642" spans="1:13">
      <c r="A642" s="803" t="s">
        <v>1631</v>
      </c>
      <c r="B642" s="804" t="s">
        <v>1632</v>
      </c>
      <c r="C642" s="825">
        <v>10020</v>
      </c>
      <c r="D642" s="826">
        <v>7060</v>
      </c>
      <c r="E642" s="826">
        <v>1480</v>
      </c>
      <c r="F642" s="746"/>
      <c r="G642" s="746"/>
      <c r="I642" s="729"/>
      <c r="J642" s="726"/>
      <c r="K642" s="733"/>
      <c r="L642" s="734"/>
      <c r="M642" s="734"/>
    </row>
    <row r="643" spans="1:13">
      <c r="A643" s="746"/>
      <c r="B643" s="746"/>
      <c r="C643" s="792"/>
      <c r="D643" s="792"/>
      <c r="E643" s="792"/>
      <c r="F643" s="746"/>
      <c r="G643" s="746"/>
    </row>
    <row r="644" spans="1:13">
      <c r="A644" s="776" t="s">
        <v>1023</v>
      </c>
      <c r="B644" s="746"/>
      <c r="C644" s="746"/>
      <c r="D644" s="746"/>
      <c r="E644" s="746"/>
      <c r="F644" s="746"/>
      <c r="G644" s="746"/>
    </row>
    <row r="645" spans="1:13" ht="64.5" customHeight="1">
      <c r="A645" s="1283" t="s">
        <v>1633</v>
      </c>
      <c r="B645" s="1283"/>
      <c r="C645" s="1283"/>
      <c r="D645" s="1283"/>
      <c r="E645" s="1283"/>
      <c r="F645" s="1283"/>
      <c r="G645" s="746"/>
    </row>
    <row r="646" spans="1:13">
      <c r="A646" s="776" t="s">
        <v>1634</v>
      </c>
      <c r="B646" s="746"/>
      <c r="C646" s="746"/>
      <c r="D646" s="746"/>
      <c r="E646" s="746"/>
      <c r="F646" s="746"/>
      <c r="G646" s="746"/>
    </row>
    <row r="647" spans="1:13" ht="33.75" customHeight="1">
      <c r="A647" s="1283" t="s">
        <v>1635</v>
      </c>
      <c r="B647" s="1284"/>
      <c r="C647" s="1284"/>
      <c r="D647" s="1284"/>
      <c r="E647" s="1284"/>
      <c r="F647" s="1284"/>
      <c r="G647" s="746"/>
    </row>
    <row r="648" spans="1:13" ht="35.25" customHeight="1">
      <c r="A648" s="1283" t="s">
        <v>1636</v>
      </c>
      <c r="B648" s="1284"/>
      <c r="C648" s="1284"/>
      <c r="D648" s="1284"/>
      <c r="E648" s="1284"/>
      <c r="F648" s="1284"/>
      <c r="G648" s="746"/>
    </row>
    <row r="649" spans="1:13" ht="33.75" customHeight="1">
      <c r="A649" s="1283" t="s">
        <v>1637</v>
      </c>
      <c r="B649" s="1284"/>
      <c r="C649" s="1284"/>
      <c r="D649" s="1284"/>
      <c r="E649" s="1284"/>
      <c r="F649" s="1284"/>
      <c r="G649" s="746"/>
    </row>
    <row r="650" spans="1:13" ht="16">
      <c r="A650" s="776" t="s">
        <v>1638</v>
      </c>
      <c r="B650" s="746"/>
      <c r="C650" s="746"/>
      <c r="D650" s="746"/>
      <c r="E650" s="746"/>
      <c r="F650" s="746"/>
      <c r="G650" s="746"/>
    </row>
    <row r="651" spans="1:13">
      <c r="A651" s="776" t="s">
        <v>1639</v>
      </c>
      <c r="B651" s="746"/>
      <c r="C651" s="746"/>
      <c r="D651" s="746"/>
      <c r="E651" s="746"/>
      <c r="F651" s="746"/>
      <c r="G651" s="746"/>
    </row>
    <row r="652" spans="1:13">
      <c r="A652" s="776" t="s">
        <v>1027</v>
      </c>
      <c r="B652" s="746"/>
      <c r="C652" s="746"/>
      <c r="D652" s="746"/>
      <c r="E652" s="746"/>
      <c r="F652" s="746"/>
      <c r="G652" s="746"/>
    </row>
    <row r="653" spans="1:13">
      <c r="A653" s="776" t="s">
        <v>1028</v>
      </c>
      <c r="B653" s="746"/>
      <c r="C653" s="746"/>
      <c r="D653" s="746"/>
      <c r="E653" s="746"/>
      <c r="F653" s="746"/>
      <c r="G653" s="746"/>
    </row>
    <row r="654" spans="1:13">
      <c r="A654" s="776" t="s">
        <v>1029</v>
      </c>
      <c r="B654" s="746"/>
      <c r="C654" s="746"/>
      <c r="D654" s="746"/>
      <c r="E654" s="746"/>
      <c r="F654" s="746"/>
      <c r="G654" s="746"/>
    </row>
    <row r="655" spans="1:13" ht="33" customHeight="1">
      <c r="A655" s="1283" t="s">
        <v>1640</v>
      </c>
      <c r="B655" s="1284"/>
      <c r="C655" s="1284"/>
      <c r="D655" s="1284"/>
      <c r="E655" s="1284"/>
      <c r="F655" s="1284"/>
      <c r="G655" s="746"/>
    </row>
    <row r="656" spans="1:13" s="625" customFormat="1" ht="17.5">
      <c r="A656" s="1306" t="s">
        <v>1641</v>
      </c>
      <c r="B656" s="1306"/>
      <c r="C656" s="1306"/>
      <c r="D656" s="1306"/>
      <c r="E656" s="1306"/>
      <c r="F656" s="1306"/>
      <c r="G656" s="791"/>
      <c r="L656" s="626"/>
    </row>
    <row r="657" spans="1:13" s="625" customFormat="1">
      <c r="A657" s="790" t="s">
        <v>1642</v>
      </c>
      <c r="B657" s="791"/>
      <c r="C657" s="791"/>
      <c r="D657" s="791"/>
      <c r="E657" s="791"/>
      <c r="F657" s="791"/>
      <c r="G657" s="791"/>
      <c r="L657" s="626"/>
    </row>
    <row r="658" spans="1:13" s="625" customFormat="1">
      <c r="A658" s="790" t="s">
        <v>1643</v>
      </c>
      <c r="B658" s="791"/>
      <c r="C658" s="791"/>
      <c r="D658" s="791"/>
      <c r="E658" s="791"/>
      <c r="F658" s="791"/>
      <c r="G658" s="791"/>
      <c r="L658" s="626"/>
    </row>
    <row r="659" spans="1:13" s="625" customFormat="1">
      <c r="A659" s="790" t="s">
        <v>1644</v>
      </c>
      <c r="B659" s="791"/>
      <c r="C659" s="791"/>
      <c r="D659" s="791"/>
      <c r="E659" s="791"/>
      <c r="F659" s="791"/>
      <c r="G659" s="791"/>
      <c r="L659" s="626"/>
    </row>
    <row r="660" spans="1:13">
      <c r="A660" s="1293" t="s">
        <v>1645</v>
      </c>
      <c r="B660" s="1293"/>
      <c r="C660" s="1293"/>
      <c r="D660" s="1293"/>
      <c r="E660" s="1293"/>
      <c r="F660" s="746"/>
      <c r="G660" s="746"/>
    </row>
    <row r="661" spans="1:13">
      <c r="A661" s="1304" t="s">
        <v>986</v>
      </c>
      <c r="B661" s="1304" t="s">
        <v>74</v>
      </c>
      <c r="C661" s="1304" t="s">
        <v>987</v>
      </c>
      <c r="D661" s="1305" t="s">
        <v>988</v>
      </c>
      <c r="E661" s="1305"/>
      <c r="F661" s="746"/>
      <c r="G661" s="746"/>
    </row>
    <row r="662" spans="1:13" ht="28">
      <c r="A662" s="1304"/>
      <c r="B662" s="1304"/>
      <c r="C662" s="1304"/>
      <c r="D662" s="749" t="s">
        <v>989</v>
      </c>
      <c r="E662" s="749" t="s">
        <v>990</v>
      </c>
      <c r="F662" s="746"/>
      <c r="G662" s="746"/>
    </row>
    <row r="663" spans="1:13">
      <c r="A663" s="807"/>
      <c r="B663" s="816" t="s">
        <v>1646</v>
      </c>
      <c r="C663" s="807"/>
      <c r="D663" s="807"/>
      <c r="E663" s="807"/>
      <c r="F663" s="746"/>
      <c r="G663" s="746"/>
    </row>
    <row r="664" spans="1:13">
      <c r="A664" s="797" t="s">
        <v>1647</v>
      </c>
      <c r="B664" s="817" t="s">
        <v>1648</v>
      </c>
      <c r="C664" s="821">
        <v>3610</v>
      </c>
      <c r="D664" s="822">
        <v>1520</v>
      </c>
      <c r="E664" s="822">
        <v>1600</v>
      </c>
      <c r="F664" s="746"/>
      <c r="G664" s="746"/>
      <c r="I664" s="729"/>
      <c r="J664" s="726"/>
      <c r="K664" s="733"/>
      <c r="L664" s="734"/>
      <c r="M664" s="734"/>
    </row>
    <row r="665" spans="1:13">
      <c r="A665" s="803" t="s">
        <v>1649</v>
      </c>
      <c r="B665" s="818" t="s">
        <v>1650</v>
      </c>
      <c r="C665" s="825">
        <v>3640</v>
      </c>
      <c r="D665" s="826">
        <v>1570</v>
      </c>
      <c r="E665" s="826">
        <v>1560</v>
      </c>
      <c r="F665" s="746"/>
      <c r="G665" s="746"/>
      <c r="I665" s="729"/>
      <c r="J665" s="726"/>
      <c r="K665" s="733"/>
      <c r="L665" s="734"/>
      <c r="M665" s="734"/>
    </row>
    <row r="666" spans="1:13">
      <c r="A666" s="746"/>
      <c r="B666" s="746"/>
      <c r="C666" s="792"/>
      <c r="D666" s="792"/>
      <c r="E666" s="792"/>
      <c r="F666" s="746"/>
      <c r="G666" s="746"/>
    </row>
    <row r="667" spans="1:13">
      <c r="A667" s="776" t="s">
        <v>1023</v>
      </c>
      <c r="B667" s="746"/>
      <c r="C667" s="746"/>
      <c r="D667" s="746"/>
      <c r="E667" s="746"/>
      <c r="F667" s="746"/>
      <c r="G667" s="746"/>
    </row>
    <row r="668" spans="1:13">
      <c r="A668" s="776" t="s">
        <v>1651</v>
      </c>
      <c r="B668" s="746"/>
      <c r="C668" s="746"/>
      <c r="D668" s="746"/>
      <c r="E668" s="746"/>
      <c r="F668" s="746"/>
      <c r="G668" s="746"/>
    </row>
    <row r="669" spans="1:13">
      <c r="A669" s="776" t="s">
        <v>1652</v>
      </c>
      <c r="B669" s="746"/>
      <c r="C669" s="746"/>
      <c r="D669" s="746"/>
      <c r="E669" s="746"/>
      <c r="F669" s="746"/>
      <c r="G669" s="746"/>
    </row>
    <row r="670" spans="1:13" ht="36" customHeight="1">
      <c r="A670" s="1283" t="s">
        <v>1653</v>
      </c>
      <c r="B670" s="1283"/>
      <c r="C670" s="1283"/>
      <c r="D670" s="1283"/>
      <c r="E670" s="1283"/>
      <c r="F670" s="1283"/>
      <c r="G670" s="746"/>
    </row>
    <row r="671" spans="1:13" ht="33" customHeight="1">
      <c r="A671" s="1283" t="s">
        <v>1654</v>
      </c>
      <c r="B671" s="1284"/>
      <c r="C671" s="1284"/>
      <c r="D671" s="1284"/>
      <c r="E671" s="1284"/>
      <c r="F671" s="1284"/>
      <c r="G671" s="746"/>
    </row>
    <row r="672" spans="1:13">
      <c r="A672" s="776" t="s">
        <v>1655</v>
      </c>
      <c r="B672" s="746"/>
      <c r="C672" s="746"/>
      <c r="D672" s="746"/>
      <c r="E672" s="746"/>
      <c r="F672" s="746"/>
      <c r="G672" s="746"/>
    </row>
    <row r="673" spans="1:13">
      <c r="A673" s="776" t="s">
        <v>1656</v>
      </c>
      <c r="B673" s="746"/>
      <c r="C673" s="746"/>
      <c r="D673" s="746"/>
      <c r="E673" s="746"/>
      <c r="F673" s="746"/>
      <c r="G673" s="746"/>
    </row>
    <row r="674" spans="1:13">
      <c r="A674" s="776" t="s">
        <v>1657</v>
      </c>
      <c r="B674" s="746"/>
      <c r="C674" s="746"/>
      <c r="D674" s="746"/>
      <c r="E674" s="746"/>
      <c r="F674" s="746"/>
      <c r="G674" s="746"/>
    </row>
    <row r="675" spans="1:13">
      <c r="A675" s="776" t="s">
        <v>1658</v>
      </c>
      <c r="B675" s="746"/>
      <c r="C675" s="746"/>
      <c r="D675" s="746"/>
      <c r="E675" s="746"/>
      <c r="F675" s="746"/>
      <c r="G675" s="746"/>
    </row>
    <row r="676" spans="1:13">
      <c r="A676" s="776" t="s">
        <v>1659</v>
      </c>
      <c r="B676" s="746"/>
      <c r="C676" s="746"/>
      <c r="D676" s="746"/>
      <c r="E676" s="746"/>
      <c r="F676" s="746"/>
      <c r="G676" s="746"/>
    </row>
    <row r="677" spans="1:13">
      <c r="A677" s="776" t="s">
        <v>1660</v>
      </c>
      <c r="B677" s="746"/>
      <c r="C677" s="746"/>
      <c r="D677" s="746"/>
      <c r="E677" s="746"/>
      <c r="F677" s="746"/>
      <c r="G677" s="746"/>
    </row>
    <row r="678" spans="1:13">
      <c r="A678" s="776" t="s">
        <v>1661</v>
      </c>
      <c r="B678" s="746"/>
      <c r="C678" s="746"/>
      <c r="D678" s="746"/>
      <c r="E678" s="746"/>
      <c r="F678" s="746"/>
      <c r="G678" s="746"/>
    </row>
    <row r="679" spans="1:13">
      <c r="A679" s="776" t="s">
        <v>1662</v>
      </c>
      <c r="B679" s="746"/>
      <c r="C679" s="746"/>
      <c r="D679" s="746"/>
      <c r="E679" s="746"/>
      <c r="F679" s="746"/>
      <c r="G679" s="746"/>
    </row>
    <row r="680" spans="1:13" s="625" customFormat="1">
      <c r="A680" s="790" t="s">
        <v>1663</v>
      </c>
      <c r="B680" s="791"/>
      <c r="C680" s="791"/>
      <c r="D680" s="791"/>
      <c r="E680" s="791"/>
      <c r="F680" s="791"/>
      <c r="G680" s="791"/>
      <c r="L680" s="626"/>
    </row>
    <row r="681" spans="1:13" s="625" customFormat="1">
      <c r="A681" s="790" t="s">
        <v>1664</v>
      </c>
      <c r="B681" s="791"/>
      <c r="C681" s="791"/>
      <c r="D681" s="791"/>
      <c r="E681" s="791"/>
      <c r="F681" s="791"/>
      <c r="G681" s="791"/>
      <c r="L681" s="626"/>
    </row>
    <row r="682" spans="1:13" ht="16.5">
      <c r="A682" s="1293" t="s">
        <v>1665</v>
      </c>
      <c r="B682" s="1293"/>
      <c r="C682" s="1293"/>
      <c r="D682" s="1293"/>
      <c r="E682" s="1293"/>
      <c r="F682" s="746"/>
      <c r="G682" s="746"/>
    </row>
    <row r="683" spans="1:13">
      <c r="A683" s="1297" t="s">
        <v>986</v>
      </c>
      <c r="B683" s="1297" t="s">
        <v>74</v>
      </c>
      <c r="C683" s="1297" t="s">
        <v>987</v>
      </c>
      <c r="D683" s="1298" t="s">
        <v>988</v>
      </c>
      <c r="E683" s="1298"/>
      <c r="F683" s="746"/>
      <c r="G683" s="746"/>
    </row>
    <row r="684" spans="1:13" ht="28">
      <c r="A684" s="1297"/>
      <c r="B684" s="1297"/>
      <c r="C684" s="1297"/>
      <c r="D684" s="855" t="s">
        <v>989</v>
      </c>
      <c r="E684" s="855" t="s">
        <v>990</v>
      </c>
      <c r="F684" s="746"/>
      <c r="G684" s="746"/>
    </row>
    <row r="685" spans="1:13">
      <c r="A685" s="807"/>
      <c r="B685" s="808" t="s">
        <v>1666</v>
      </c>
      <c r="C685" s="820"/>
      <c r="D685" s="820"/>
      <c r="E685" s="820"/>
      <c r="F685" s="746"/>
      <c r="G685" s="746"/>
    </row>
    <row r="686" spans="1:13" ht="16">
      <c r="A686" s="797" t="s">
        <v>1667</v>
      </c>
      <c r="B686" s="798" t="s">
        <v>1668</v>
      </c>
      <c r="C686" s="821">
        <v>108510</v>
      </c>
      <c r="D686" s="822">
        <v>35700</v>
      </c>
      <c r="E686" s="822">
        <v>58530</v>
      </c>
      <c r="F686" s="746"/>
      <c r="G686" s="746"/>
      <c r="I686" s="729"/>
      <c r="J686" s="726"/>
      <c r="K686" s="733"/>
      <c r="L686" s="734"/>
      <c r="M686" s="734"/>
    </row>
    <row r="687" spans="1:13" ht="16">
      <c r="A687" s="797" t="s">
        <v>1669</v>
      </c>
      <c r="B687" s="798" t="s">
        <v>1670</v>
      </c>
      <c r="C687" s="821">
        <v>103300</v>
      </c>
      <c r="D687" s="822">
        <v>34250</v>
      </c>
      <c r="E687" s="822">
        <v>55430</v>
      </c>
      <c r="F687" s="746"/>
      <c r="G687" s="746"/>
      <c r="I687" s="729"/>
      <c r="J687" s="726"/>
      <c r="K687" s="733"/>
      <c r="L687" s="734"/>
      <c r="M687" s="734"/>
    </row>
    <row r="688" spans="1:13" ht="16">
      <c r="A688" s="797" t="s">
        <v>1671</v>
      </c>
      <c r="B688" s="798" t="s">
        <v>1672</v>
      </c>
      <c r="C688" s="821">
        <v>105480</v>
      </c>
      <c r="D688" s="822">
        <v>36170</v>
      </c>
      <c r="E688" s="822">
        <v>55280</v>
      </c>
      <c r="F688" s="746"/>
      <c r="G688" s="746"/>
      <c r="I688" s="729"/>
      <c r="J688" s="726"/>
      <c r="K688" s="733"/>
      <c r="L688" s="734"/>
      <c r="M688" s="734"/>
    </row>
    <row r="689" spans="1:13">
      <c r="A689" s="801"/>
      <c r="B689" s="802" t="s">
        <v>1673</v>
      </c>
      <c r="C689" s="824"/>
      <c r="D689" s="824"/>
      <c r="E689" s="824"/>
      <c r="F689" s="746"/>
      <c r="G689" s="746"/>
      <c r="I689" s="729"/>
      <c r="J689" s="725"/>
      <c r="K689" s="730"/>
      <c r="L689" s="723"/>
      <c r="M689" s="723"/>
    </row>
    <row r="690" spans="1:13" ht="16">
      <c r="A690" s="797" t="s">
        <v>1674</v>
      </c>
      <c r="B690" s="798" t="s">
        <v>1668</v>
      </c>
      <c r="C690" s="821">
        <v>154200</v>
      </c>
      <c r="D690" s="822">
        <v>55890</v>
      </c>
      <c r="E690" s="822">
        <v>77470</v>
      </c>
      <c r="F690" s="746"/>
      <c r="G690" s="746"/>
      <c r="I690" s="729"/>
      <c r="J690" s="726"/>
      <c r="K690" s="733"/>
      <c r="L690" s="734"/>
      <c r="M690" s="734"/>
    </row>
    <row r="691" spans="1:13" ht="16">
      <c r="A691" s="797" t="s">
        <v>1675</v>
      </c>
      <c r="B691" s="798" t="s">
        <v>1670</v>
      </c>
      <c r="C691" s="821">
        <v>146710</v>
      </c>
      <c r="D691" s="822">
        <v>52820</v>
      </c>
      <c r="E691" s="822">
        <v>74110</v>
      </c>
      <c r="F691" s="746"/>
      <c r="G691" s="746"/>
      <c r="I691" s="729"/>
      <c r="J691" s="726"/>
      <c r="K691" s="733"/>
      <c r="L691" s="734"/>
      <c r="M691" s="734"/>
    </row>
    <row r="692" spans="1:13" ht="16">
      <c r="A692" s="803" t="s">
        <v>1676</v>
      </c>
      <c r="B692" s="804" t="s">
        <v>1672</v>
      </c>
      <c r="C692" s="825">
        <v>139900</v>
      </c>
      <c r="D692" s="826">
        <v>50720</v>
      </c>
      <c r="E692" s="826">
        <v>70270</v>
      </c>
      <c r="F692" s="746"/>
      <c r="G692" s="746"/>
      <c r="I692" s="729"/>
      <c r="J692" s="726"/>
      <c r="K692" s="733"/>
      <c r="L692" s="734"/>
      <c r="M692" s="734"/>
    </row>
    <row r="693" spans="1:13">
      <c r="A693" s="746"/>
      <c r="B693" s="746"/>
      <c r="C693" s="792"/>
      <c r="D693" s="792"/>
      <c r="E693" s="792"/>
      <c r="F693" s="746"/>
      <c r="G693" s="746"/>
    </row>
    <row r="694" spans="1:13">
      <c r="A694" s="776" t="s">
        <v>1023</v>
      </c>
      <c r="B694" s="746"/>
      <c r="C694" s="746"/>
      <c r="D694" s="746"/>
      <c r="E694" s="746"/>
      <c r="F694" s="746"/>
      <c r="G694" s="746"/>
    </row>
    <row r="695" spans="1:13">
      <c r="A695" s="776" t="s">
        <v>1677</v>
      </c>
      <c r="B695" s="746"/>
      <c r="C695" s="746"/>
      <c r="D695" s="746"/>
      <c r="E695" s="746"/>
      <c r="F695" s="746"/>
      <c r="G695" s="746"/>
    </row>
    <row r="696" spans="1:13">
      <c r="A696" s="776" t="s">
        <v>1678</v>
      </c>
      <c r="B696" s="746"/>
      <c r="C696" s="746"/>
      <c r="D696" s="746"/>
      <c r="E696" s="746"/>
      <c r="F696" s="746"/>
      <c r="G696" s="746"/>
    </row>
    <row r="697" spans="1:13" ht="36.75" customHeight="1">
      <c r="A697" s="1283" t="s">
        <v>1679</v>
      </c>
      <c r="B697" s="1283"/>
      <c r="C697" s="1283"/>
      <c r="D697" s="1283"/>
      <c r="E697" s="1283"/>
      <c r="F697" s="1283"/>
      <c r="G697" s="746"/>
    </row>
    <row r="698" spans="1:13" ht="36.75" customHeight="1">
      <c r="A698" s="1283" t="s">
        <v>1680</v>
      </c>
      <c r="B698" s="1284"/>
      <c r="C698" s="1284"/>
      <c r="D698" s="1284"/>
      <c r="E698" s="1284"/>
      <c r="F698" s="1284"/>
      <c r="G698" s="746"/>
    </row>
    <row r="699" spans="1:13" ht="16">
      <c r="A699" s="776" t="s">
        <v>1681</v>
      </c>
      <c r="B699" s="746"/>
      <c r="C699" s="746"/>
      <c r="D699" s="746"/>
      <c r="E699" s="746"/>
      <c r="F699" s="746"/>
      <c r="G699" s="746"/>
    </row>
    <row r="700" spans="1:13">
      <c r="A700" s="776" t="s">
        <v>1656</v>
      </c>
      <c r="B700" s="746"/>
      <c r="C700" s="746"/>
      <c r="D700" s="746"/>
      <c r="E700" s="746"/>
      <c r="F700" s="746"/>
      <c r="G700" s="746"/>
    </row>
    <row r="701" spans="1:13">
      <c r="A701" s="776" t="s">
        <v>1657</v>
      </c>
      <c r="B701" s="746"/>
      <c r="C701" s="746"/>
      <c r="D701" s="746"/>
      <c r="E701" s="746"/>
      <c r="F701" s="746"/>
      <c r="G701" s="746"/>
    </row>
    <row r="702" spans="1:13">
      <c r="A702" s="776" t="s">
        <v>1682</v>
      </c>
      <c r="B702" s="746"/>
      <c r="C702" s="746"/>
      <c r="D702" s="746"/>
      <c r="E702" s="746"/>
      <c r="F702" s="746"/>
      <c r="G702" s="746"/>
    </row>
    <row r="703" spans="1:13">
      <c r="A703" s="776" t="s">
        <v>1683</v>
      </c>
      <c r="B703" s="746"/>
      <c r="C703" s="746"/>
      <c r="D703" s="746"/>
      <c r="E703" s="746"/>
      <c r="F703" s="746"/>
      <c r="G703" s="746"/>
    </row>
    <row r="704" spans="1:13">
      <c r="A704" s="776" t="s">
        <v>1660</v>
      </c>
      <c r="B704" s="746"/>
      <c r="C704" s="746"/>
      <c r="D704" s="746"/>
      <c r="E704" s="746"/>
      <c r="F704" s="746"/>
      <c r="G704" s="746"/>
    </row>
    <row r="705" spans="1:13">
      <c r="A705" s="776" t="s">
        <v>1684</v>
      </c>
      <c r="B705" s="746"/>
      <c r="C705" s="746"/>
      <c r="D705" s="746"/>
      <c r="E705" s="746"/>
      <c r="F705" s="746"/>
      <c r="G705" s="746"/>
    </row>
    <row r="706" spans="1:13">
      <c r="A706" s="776" t="s">
        <v>1685</v>
      </c>
      <c r="B706" s="746"/>
      <c r="C706" s="746"/>
      <c r="D706" s="746"/>
      <c r="E706" s="746"/>
      <c r="F706" s="746"/>
      <c r="G706" s="746"/>
    </row>
    <row r="707" spans="1:13" s="625" customFormat="1">
      <c r="A707" s="790" t="s">
        <v>1686</v>
      </c>
      <c r="B707" s="791"/>
      <c r="C707" s="791"/>
      <c r="D707" s="791"/>
      <c r="E707" s="791"/>
      <c r="F707" s="791"/>
      <c r="G707" s="791"/>
      <c r="L707" s="626"/>
    </row>
    <row r="708" spans="1:13" s="625" customFormat="1">
      <c r="A708" s="790" t="s">
        <v>1687</v>
      </c>
      <c r="B708" s="791"/>
      <c r="C708" s="791"/>
      <c r="D708" s="791"/>
      <c r="E708" s="791"/>
      <c r="F708" s="791"/>
      <c r="G708" s="791"/>
      <c r="L708" s="626"/>
    </row>
    <row r="709" spans="1:13">
      <c r="A709" s="1293" t="s">
        <v>1688</v>
      </c>
      <c r="B709" s="1293"/>
      <c r="C709" s="1293"/>
      <c r="D709" s="1293"/>
      <c r="E709" s="1293"/>
      <c r="F709" s="746"/>
      <c r="G709" s="746"/>
    </row>
    <row r="710" spans="1:13">
      <c r="A710" s="1297" t="s">
        <v>986</v>
      </c>
      <c r="B710" s="1297" t="s">
        <v>74</v>
      </c>
      <c r="C710" s="1297" t="s">
        <v>987</v>
      </c>
      <c r="D710" s="1298" t="s">
        <v>988</v>
      </c>
      <c r="E710" s="1298"/>
      <c r="F710" s="746"/>
      <c r="G710" s="746"/>
    </row>
    <row r="711" spans="1:13" ht="28">
      <c r="A711" s="1297"/>
      <c r="B711" s="1297"/>
      <c r="C711" s="1297"/>
      <c r="D711" s="855" t="s">
        <v>989</v>
      </c>
      <c r="E711" s="855" t="s">
        <v>990</v>
      </c>
      <c r="F711" s="746"/>
      <c r="G711" s="746"/>
    </row>
    <row r="712" spans="1:13">
      <c r="A712" s="807"/>
      <c r="B712" s="816" t="s">
        <v>1689</v>
      </c>
      <c r="C712" s="807"/>
      <c r="D712" s="807"/>
      <c r="E712" s="807"/>
      <c r="F712" s="746"/>
      <c r="G712" s="746"/>
    </row>
    <row r="713" spans="1:13">
      <c r="A713" s="797" t="s">
        <v>1690</v>
      </c>
      <c r="B713" s="817" t="s">
        <v>1691</v>
      </c>
      <c r="C713" s="821">
        <v>1520</v>
      </c>
      <c r="D713" s="836">
        <v>780</v>
      </c>
      <c r="E713" s="836">
        <v>540</v>
      </c>
      <c r="F713" s="746"/>
      <c r="G713" s="746"/>
      <c r="I713" s="729"/>
      <c r="J713" s="726"/>
      <c r="K713" s="733"/>
      <c r="L713" s="723"/>
      <c r="M713" s="723"/>
    </row>
    <row r="714" spans="1:13">
      <c r="A714" s="797" t="s">
        <v>1692</v>
      </c>
      <c r="B714" s="817" t="s">
        <v>1693</v>
      </c>
      <c r="C714" s="821">
        <v>1400</v>
      </c>
      <c r="D714" s="836">
        <v>700</v>
      </c>
      <c r="E714" s="836">
        <v>520</v>
      </c>
      <c r="F714" s="746"/>
      <c r="G714" s="746"/>
      <c r="I714" s="729"/>
      <c r="J714" s="726"/>
      <c r="K714" s="733"/>
      <c r="L714" s="723"/>
      <c r="M714" s="723"/>
    </row>
    <row r="715" spans="1:13">
      <c r="A715" s="797" t="s">
        <v>1694</v>
      </c>
      <c r="B715" s="817" t="s">
        <v>1695</v>
      </c>
      <c r="C715" s="821">
        <v>1370</v>
      </c>
      <c r="D715" s="836">
        <v>680</v>
      </c>
      <c r="E715" s="836">
        <v>500</v>
      </c>
      <c r="F715" s="746"/>
      <c r="G715" s="746"/>
      <c r="I715" s="729"/>
      <c r="J715" s="726"/>
      <c r="K715" s="733"/>
      <c r="L715" s="723"/>
      <c r="M715" s="723"/>
    </row>
    <row r="716" spans="1:13">
      <c r="A716" s="803" t="s">
        <v>1696</v>
      </c>
      <c r="B716" s="818" t="s">
        <v>1697</v>
      </c>
      <c r="C716" s="825">
        <v>1340</v>
      </c>
      <c r="D716" s="838">
        <v>670</v>
      </c>
      <c r="E716" s="838">
        <v>490</v>
      </c>
      <c r="F716" s="746"/>
      <c r="G716" s="746"/>
      <c r="I716" s="729"/>
      <c r="J716" s="726"/>
      <c r="K716" s="733"/>
      <c r="L716" s="723"/>
      <c r="M716" s="723"/>
    </row>
    <row r="717" spans="1:13">
      <c r="A717" s="746"/>
      <c r="B717" s="746"/>
      <c r="C717" s="792"/>
      <c r="D717" s="792"/>
      <c r="E717" s="792"/>
      <c r="F717" s="746"/>
      <c r="G717" s="746"/>
    </row>
    <row r="718" spans="1:13">
      <c r="A718" s="776" t="s">
        <v>1023</v>
      </c>
      <c r="B718" s="746"/>
      <c r="C718" s="746"/>
      <c r="D718" s="746"/>
      <c r="E718" s="746"/>
      <c r="F718" s="746"/>
      <c r="G718" s="746"/>
    </row>
    <row r="719" spans="1:13">
      <c r="A719" s="776" t="s">
        <v>1698</v>
      </c>
      <c r="B719" s="746"/>
      <c r="C719" s="746"/>
      <c r="D719" s="746"/>
      <c r="E719" s="746"/>
      <c r="F719" s="746"/>
      <c r="G719" s="746"/>
    </row>
    <row r="720" spans="1:13">
      <c r="A720" s="776" t="s">
        <v>1699</v>
      </c>
      <c r="B720" s="746"/>
      <c r="C720" s="746"/>
      <c r="D720" s="746"/>
      <c r="E720" s="746"/>
      <c r="F720" s="746"/>
      <c r="G720" s="746"/>
    </row>
    <row r="721" spans="1:14" ht="35.25" customHeight="1">
      <c r="A721" s="1283" t="s">
        <v>1700</v>
      </c>
      <c r="B721" s="1283"/>
      <c r="C721" s="1283"/>
      <c r="D721" s="1283"/>
      <c r="E721" s="1283"/>
      <c r="F721" s="1283"/>
      <c r="G721" s="746"/>
    </row>
    <row r="722" spans="1:14" ht="36.75" customHeight="1">
      <c r="A722" s="1283" t="s">
        <v>1701</v>
      </c>
      <c r="B722" s="1284"/>
      <c r="C722" s="1284"/>
      <c r="D722" s="1284"/>
      <c r="E722" s="1284"/>
      <c r="F722" s="1284"/>
      <c r="G722" s="746"/>
    </row>
    <row r="723" spans="1:14">
      <c r="A723" s="776" t="s">
        <v>1702</v>
      </c>
      <c r="B723" s="746"/>
      <c r="C723" s="746"/>
      <c r="D723" s="746"/>
      <c r="E723" s="746"/>
      <c r="F723" s="746"/>
      <c r="G723" s="746"/>
    </row>
    <row r="724" spans="1:14">
      <c r="A724" s="776" t="s">
        <v>1656</v>
      </c>
      <c r="B724" s="746"/>
      <c r="C724" s="746"/>
      <c r="D724" s="746"/>
      <c r="E724" s="746"/>
      <c r="F724" s="746"/>
      <c r="G724" s="746"/>
    </row>
    <row r="725" spans="1:14">
      <c r="A725" s="776" t="s">
        <v>1657</v>
      </c>
      <c r="B725" s="746"/>
      <c r="C725" s="746"/>
      <c r="D725" s="746"/>
      <c r="E725" s="746"/>
      <c r="F725" s="746"/>
      <c r="G725" s="746"/>
    </row>
    <row r="726" spans="1:14">
      <c r="A726" s="776" t="s">
        <v>1703</v>
      </c>
      <c r="B726" s="746"/>
      <c r="C726" s="746"/>
      <c r="D726" s="746"/>
      <c r="E726" s="746"/>
      <c r="F726" s="746"/>
      <c r="G726" s="746"/>
    </row>
    <row r="727" spans="1:14">
      <c r="A727" s="776" t="s">
        <v>1683</v>
      </c>
      <c r="B727" s="746"/>
      <c r="C727" s="746"/>
      <c r="D727" s="746"/>
      <c r="E727" s="746"/>
      <c r="F727" s="746"/>
      <c r="G727" s="746"/>
    </row>
    <row r="728" spans="1:14">
      <c r="A728" s="776" t="s">
        <v>1660</v>
      </c>
      <c r="B728" s="746"/>
      <c r="C728" s="746"/>
      <c r="D728" s="746"/>
      <c r="E728" s="746"/>
      <c r="F728" s="746"/>
      <c r="G728" s="746"/>
    </row>
    <row r="729" spans="1:14">
      <c r="A729" s="776" t="s">
        <v>1684</v>
      </c>
      <c r="B729" s="746"/>
      <c r="C729" s="746"/>
      <c r="D729" s="746"/>
      <c r="E729" s="746"/>
      <c r="F729" s="746"/>
      <c r="G729" s="746"/>
    </row>
    <row r="730" spans="1:14">
      <c r="A730" s="776" t="s">
        <v>1685</v>
      </c>
      <c r="B730" s="746"/>
      <c r="C730" s="746"/>
      <c r="D730" s="746"/>
      <c r="E730" s="746"/>
      <c r="F730" s="746"/>
      <c r="G730" s="746"/>
    </row>
    <row r="731" spans="1:14" s="625" customFormat="1">
      <c r="A731" s="790" t="s">
        <v>1704</v>
      </c>
      <c r="B731" s="791"/>
      <c r="C731" s="791"/>
      <c r="D731" s="791"/>
      <c r="E731" s="791"/>
      <c r="F731" s="791"/>
      <c r="G731" s="791"/>
      <c r="L731" s="626"/>
    </row>
    <row r="732" spans="1:14" s="625" customFormat="1">
      <c r="A732" s="790" t="s">
        <v>1705</v>
      </c>
      <c r="B732" s="791"/>
      <c r="C732" s="791"/>
      <c r="D732" s="791"/>
      <c r="E732" s="791"/>
      <c r="F732" s="791"/>
      <c r="G732" s="791"/>
      <c r="L732" s="626"/>
    </row>
    <row r="733" spans="1:14">
      <c r="A733" s="1293" t="s">
        <v>1706</v>
      </c>
      <c r="B733" s="1293"/>
      <c r="C733" s="1293"/>
      <c r="D733" s="1293"/>
      <c r="E733" s="1293"/>
      <c r="F733" s="746"/>
      <c r="G733" s="746"/>
    </row>
    <row r="734" spans="1:14">
      <c r="A734" s="1297" t="s">
        <v>986</v>
      </c>
      <c r="B734" s="1297" t="s">
        <v>74</v>
      </c>
      <c r="C734" s="1297" t="s">
        <v>987</v>
      </c>
      <c r="D734" s="1298" t="s">
        <v>988</v>
      </c>
      <c r="E734" s="1298"/>
      <c r="F734" s="746"/>
      <c r="G734" s="746"/>
    </row>
    <row r="735" spans="1:14" ht="28">
      <c r="A735" s="1297"/>
      <c r="B735" s="1297"/>
      <c r="C735" s="1297"/>
      <c r="D735" s="855" t="s">
        <v>989</v>
      </c>
      <c r="E735" s="855" t="s">
        <v>990</v>
      </c>
      <c r="F735" s="746"/>
      <c r="G735" s="746"/>
      <c r="J735" s="619"/>
      <c r="K735" s="619"/>
      <c r="M735" s="619"/>
      <c r="N735" s="619"/>
    </row>
    <row r="736" spans="1:14">
      <c r="A736" s="828" t="s">
        <v>1707</v>
      </c>
      <c r="B736" s="829" t="s">
        <v>1708</v>
      </c>
      <c r="C736" s="820">
        <v>610</v>
      </c>
      <c r="D736" s="831">
        <v>180</v>
      </c>
      <c r="E736" s="831">
        <v>330</v>
      </c>
      <c r="F736" s="746"/>
      <c r="G736" s="746"/>
      <c r="I736" s="729"/>
      <c r="J736" s="619"/>
      <c r="K736" s="619"/>
      <c r="M736" s="619"/>
      <c r="N736" s="619"/>
    </row>
    <row r="737" spans="1:14">
      <c r="A737" s="797" t="s">
        <v>1709</v>
      </c>
      <c r="B737" s="798" t="s">
        <v>1710</v>
      </c>
      <c r="C737" s="824">
        <v>580</v>
      </c>
      <c r="D737" s="836">
        <v>170</v>
      </c>
      <c r="E737" s="836">
        <v>310</v>
      </c>
      <c r="F737" s="746"/>
      <c r="G737" s="746"/>
      <c r="I737" s="729"/>
      <c r="J737" s="619"/>
      <c r="K737" s="619"/>
      <c r="M737" s="619"/>
      <c r="N737" s="619"/>
    </row>
    <row r="738" spans="1:14" ht="28">
      <c r="A738" s="803" t="s">
        <v>1711</v>
      </c>
      <c r="B738" s="767" t="s">
        <v>1712</v>
      </c>
      <c r="C738" s="856">
        <v>450</v>
      </c>
      <c r="D738" s="838">
        <v>90</v>
      </c>
      <c r="E738" s="838">
        <v>270</v>
      </c>
      <c r="F738" s="746"/>
      <c r="G738" s="746"/>
      <c r="I738" s="729"/>
      <c r="J738" s="619"/>
      <c r="K738" s="619"/>
      <c r="M738" s="619"/>
      <c r="N738" s="619"/>
    </row>
    <row r="739" spans="1:14">
      <c r="A739" s="746"/>
      <c r="B739" s="746"/>
      <c r="C739" s="792"/>
      <c r="D739" s="792"/>
      <c r="E739" s="792"/>
      <c r="F739" s="746"/>
      <c r="G739" s="746"/>
      <c r="J739" s="619"/>
      <c r="K739" s="619"/>
      <c r="M739" s="619"/>
      <c r="N739" s="619"/>
    </row>
    <row r="740" spans="1:14">
      <c r="A740" s="776" t="s">
        <v>1023</v>
      </c>
      <c r="B740" s="746"/>
      <c r="C740" s="746"/>
      <c r="D740" s="746"/>
      <c r="E740" s="746"/>
      <c r="F740" s="746"/>
      <c r="G740" s="746"/>
      <c r="J740" s="619"/>
      <c r="K740" s="619"/>
      <c r="M740" s="619"/>
      <c r="N740" s="619"/>
    </row>
    <row r="741" spans="1:14">
      <c r="A741" s="776" t="s">
        <v>1713</v>
      </c>
      <c r="B741" s="746"/>
      <c r="C741" s="746"/>
      <c r="D741" s="746"/>
      <c r="E741" s="746"/>
      <c r="F741" s="746"/>
      <c r="G741" s="746"/>
      <c r="J741" s="619"/>
      <c r="K741" s="619"/>
      <c r="M741" s="619"/>
      <c r="N741" s="619"/>
    </row>
    <row r="742" spans="1:14">
      <c r="A742" s="776" t="s">
        <v>1699</v>
      </c>
      <c r="B742" s="746"/>
      <c r="C742" s="746"/>
      <c r="D742" s="746"/>
      <c r="E742" s="746"/>
      <c r="F742" s="746"/>
      <c r="G742" s="746"/>
      <c r="J742" s="619"/>
      <c r="K742" s="619"/>
      <c r="M742" s="619"/>
      <c r="N742" s="619"/>
    </row>
    <row r="743" spans="1:14" ht="34.5" customHeight="1">
      <c r="A743" s="1283" t="s">
        <v>1714</v>
      </c>
      <c r="B743" s="1283"/>
      <c r="C743" s="1283"/>
      <c r="D743" s="1283"/>
      <c r="E743" s="1283"/>
      <c r="F743" s="1283"/>
      <c r="G743" s="746"/>
    </row>
    <row r="744" spans="1:14" ht="33.75" customHeight="1">
      <c r="A744" s="1283" t="s">
        <v>1715</v>
      </c>
      <c r="B744" s="1284"/>
      <c r="C744" s="1284"/>
      <c r="D744" s="1284"/>
      <c r="E744" s="1284"/>
      <c r="F744" s="1284"/>
      <c r="G744" s="746"/>
    </row>
    <row r="745" spans="1:14">
      <c r="A745" s="776" t="s">
        <v>1716</v>
      </c>
      <c r="B745" s="746"/>
      <c r="C745" s="746"/>
      <c r="D745" s="746"/>
      <c r="E745" s="746"/>
      <c r="F745" s="746"/>
      <c r="G745" s="746"/>
    </row>
    <row r="746" spans="1:14">
      <c r="A746" s="776" t="s">
        <v>1656</v>
      </c>
      <c r="B746" s="746"/>
      <c r="C746" s="746"/>
      <c r="D746" s="746"/>
      <c r="E746" s="746"/>
      <c r="F746" s="746"/>
      <c r="G746" s="746"/>
    </row>
    <row r="747" spans="1:14">
      <c r="A747" s="776" t="s">
        <v>1657</v>
      </c>
      <c r="B747" s="746"/>
      <c r="C747" s="746"/>
      <c r="D747" s="746"/>
      <c r="E747" s="746"/>
      <c r="F747" s="746"/>
      <c r="G747" s="746"/>
    </row>
    <row r="748" spans="1:14">
      <c r="A748" s="776" t="s">
        <v>1717</v>
      </c>
      <c r="B748" s="746"/>
      <c r="C748" s="746"/>
      <c r="D748" s="746"/>
      <c r="E748" s="746"/>
      <c r="F748" s="746"/>
      <c r="G748" s="746"/>
    </row>
    <row r="749" spans="1:14">
      <c r="A749" s="776" t="s">
        <v>1718</v>
      </c>
      <c r="B749" s="746"/>
      <c r="C749" s="746"/>
      <c r="D749" s="746"/>
      <c r="E749" s="746"/>
      <c r="F749" s="746"/>
      <c r="G749" s="746"/>
    </row>
    <row r="750" spans="1:14">
      <c r="A750" s="776" t="s">
        <v>1660</v>
      </c>
      <c r="B750" s="746"/>
      <c r="C750" s="746"/>
      <c r="D750" s="746"/>
      <c r="E750" s="746"/>
      <c r="F750" s="746"/>
      <c r="G750" s="746"/>
    </row>
    <row r="751" spans="1:14">
      <c r="A751" s="776" t="s">
        <v>1684</v>
      </c>
      <c r="B751" s="746"/>
      <c r="C751" s="746"/>
      <c r="D751" s="746"/>
      <c r="E751" s="746"/>
      <c r="F751" s="746"/>
      <c r="G751" s="746"/>
    </row>
    <row r="752" spans="1:14">
      <c r="A752" s="776" t="s">
        <v>1685</v>
      </c>
      <c r="B752" s="746"/>
      <c r="C752" s="746"/>
      <c r="D752" s="746"/>
      <c r="E752" s="746"/>
      <c r="F752" s="746"/>
      <c r="G752" s="746"/>
    </row>
    <row r="753" spans="1:13" s="625" customFormat="1">
      <c r="A753" s="790" t="s">
        <v>1719</v>
      </c>
      <c r="B753" s="791"/>
      <c r="C753" s="791"/>
      <c r="D753" s="791"/>
      <c r="E753" s="791"/>
      <c r="F753" s="791"/>
      <c r="G753" s="791"/>
      <c r="L753" s="626"/>
    </row>
    <row r="754" spans="1:13" s="625" customFormat="1">
      <c r="A754" s="790" t="s">
        <v>1720</v>
      </c>
      <c r="B754" s="791"/>
      <c r="C754" s="791"/>
      <c r="D754" s="791"/>
      <c r="E754" s="791"/>
      <c r="F754" s="791"/>
      <c r="G754" s="791"/>
      <c r="L754" s="626"/>
    </row>
    <row r="755" spans="1:13" ht="16.5">
      <c r="A755" s="1293" t="s">
        <v>1665</v>
      </c>
      <c r="B755" s="1293"/>
      <c r="C755" s="1293"/>
      <c r="D755" s="1293"/>
      <c r="E755" s="1293"/>
      <c r="F755" s="746"/>
      <c r="G755" s="746"/>
    </row>
    <row r="756" spans="1:13">
      <c r="A756" s="1297" t="s">
        <v>986</v>
      </c>
      <c r="B756" s="1297" t="s">
        <v>74</v>
      </c>
      <c r="C756" s="1297" t="s">
        <v>987</v>
      </c>
      <c r="D756" s="1298" t="s">
        <v>988</v>
      </c>
      <c r="E756" s="1298"/>
      <c r="F756" s="746"/>
      <c r="G756" s="746"/>
    </row>
    <row r="757" spans="1:13" ht="28">
      <c r="A757" s="1297"/>
      <c r="B757" s="1297"/>
      <c r="C757" s="1297"/>
      <c r="D757" s="855" t="s">
        <v>989</v>
      </c>
      <c r="E757" s="855" t="s">
        <v>990</v>
      </c>
      <c r="F757" s="746"/>
      <c r="G757" s="746"/>
      <c r="K757" s="619"/>
      <c r="M757" s="619"/>
    </row>
    <row r="758" spans="1:13">
      <c r="A758" s="807"/>
      <c r="B758" s="808" t="s">
        <v>1721</v>
      </c>
      <c r="C758" s="807"/>
      <c r="D758" s="807"/>
      <c r="E758" s="807"/>
      <c r="F758" s="746"/>
      <c r="G758" s="746"/>
      <c r="K758" s="619"/>
      <c r="M758" s="619"/>
    </row>
    <row r="759" spans="1:13" ht="16">
      <c r="A759" s="797" t="s">
        <v>1722</v>
      </c>
      <c r="B759" s="798" t="s">
        <v>3953</v>
      </c>
      <c r="C759" s="857">
        <v>91950</v>
      </c>
      <c r="D759" s="858">
        <v>26920</v>
      </c>
      <c r="E759" s="858">
        <v>53550</v>
      </c>
      <c r="F759" s="746"/>
      <c r="G759" s="746"/>
      <c r="I759" s="729"/>
      <c r="J759" s="726"/>
      <c r="K759" s="619"/>
      <c r="M759" s="619"/>
    </row>
    <row r="760" spans="1:13" ht="16">
      <c r="A760" s="803" t="s">
        <v>1723</v>
      </c>
      <c r="B760" s="804" t="s">
        <v>3954</v>
      </c>
      <c r="C760" s="859">
        <v>91910</v>
      </c>
      <c r="D760" s="860">
        <v>24450</v>
      </c>
      <c r="E760" s="860">
        <v>56280</v>
      </c>
      <c r="F760" s="746"/>
      <c r="G760" s="746"/>
      <c r="K760" s="619"/>
      <c r="M760" s="619"/>
    </row>
    <row r="761" spans="1:13">
      <c r="A761" s="746"/>
      <c r="B761" s="746"/>
      <c r="C761" s="792"/>
      <c r="D761" s="792"/>
      <c r="E761" s="792"/>
      <c r="F761" s="746"/>
      <c r="G761" s="746"/>
      <c r="K761" s="619"/>
      <c r="M761" s="619"/>
    </row>
    <row r="762" spans="1:13">
      <c r="A762" s="776" t="s">
        <v>1023</v>
      </c>
      <c r="B762" s="746"/>
      <c r="C762" s="746"/>
      <c r="D762" s="746"/>
      <c r="E762" s="746"/>
      <c r="F762" s="746"/>
      <c r="G762" s="746"/>
      <c r="K762" s="619"/>
      <c r="M762" s="619"/>
    </row>
    <row r="763" spans="1:13">
      <c r="A763" s="776" t="s">
        <v>1724</v>
      </c>
      <c r="B763" s="746"/>
      <c r="C763" s="746"/>
      <c r="D763" s="746"/>
      <c r="E763" s="746"/>
      <c r="F763" s="746"/>
      <c r="G763" s="746"/>
      <c r="K763" s="619"/>
      <c r="M763" s="619"/>
    </row>
    <row r="764" spans="1:13">
      <c r="A764" s="776" t="s">
        <v>1699</v>
      </c>
      <c r="B764" s="746"/>
      <c r="C764" s="746"/>
      <c r="D764" s="746"/>
      <c r="E764" s="746"/>
      <c r="F764" s="746"/>
      <c r="G764" s="746"/>
    </row>
    <row r="765" spans="1:13" ht="39" customHeight="1">
      <c r="A765" s="1283" t="s">
        <v>1725</v>
      </c>
      <c r="B765" s="1283"/>
      <c r="C765" s="1283"/>
      <c r="D765" s="1283"/>
      <c r="E765" s="1283"/>
      <c r="F765" s="1283"/>
      <c r="G765" s="746"/>
    </row>
    <row r="766" spans="1:13" ht="33" customHeight="1">
      <c r="A766" s="1283" t="s">
        <v>1726</v>
      </c>
      <c r="B766" s="1284"/>
      <c r="C766" s="1284"/>
      <c r="D766" s="1284"/>
      <c r="E766" s="1284"/>
      <c r="F766" s="1284"/>
      <c r="G766" s="746"/>
    </row>
    <row r="767" spans="1:13" ht="16">
      <c r="A767" s="776" t="s">
        <v>1727</v>
      </c>
      <c r="B767" s="746"/>
      <c r="C767" s="746"/>
      <c r="D767" s="746"/>
      <c r="E767" s="746"/>
      <c r="F767" s="746"/>
      <c r="G767" s="746"/>
    </row>
    <row r="768" spans="1:13">
      <c r="A768" s="776" t="s">
        <v>1656</v>
      </c>
      <c r="B768" s="746"/>
      <c r="C768" s="746"/>
      <c r="D768" s="746"/>
      <c r="E768" s="746"/>
      <c r="F768" s="746"/>
      <c r="G768" s="746"/>
    </row>
    <row r="769" spans="1:13">
      <c r="A769" s="776" t="s">
        <v>1657</v>
      </c>
      <c r="B769" s="746"/>
      <c r="C769" s="746"/>
      <c r="D769" s="746"/>
      <c r="E769" s="746"/>
      <c r="F769" s="746"/>
      <c r="G769" s="746"/>
    </row>
    <row r="770" spans="1:13">
      <c r="A770" s="776" t="s">
        <v>1658</v>
      </c>
      <c r="B770" s="746"/>
      <c r="C770" s="746"/>
      <c r="D770" s="746"/>
      <c r="E770" s="746"/>
      <c r="F770" s="746"/>
      <c r="G770" s="746"/>
    </row>
    <row r="771" spans="1:13">
      <c r="A771" s="776" t="s">
        <v>1728</v>
      </c>
      <c r="B771" s="746"/>
      <c r="C771" s="746"/>
      <c r="D771" s="746"/>
      <c r="E771" s="746"/>
      <c r="F771" s="746"/>
      <c r="G771" s="746"/>
    </row>
    <row r="772" spans="1:13">
      <c r="A772" s="776" t="s">
        <v>1660</v>
      </c>
      <c r="B772" s="746"/>
      <c r="C772" s="746"/>
      <c r="D772" s="746"/>
      <c r="E772" s="746"/>
      <c r="F772" s="746"/>
      <c r="G772" s="746"/>
    </row>
    <row r="773" spans="1:13">
      <c r="A773" s="776" t="s">
        <v>1729</v>
      </c>
      <c r="B773" s="746"/>
      <c r="C773" s="746"/>
      <c r="D773" s="746"/>
      <c r="E773" s="746"/>
      <c r="F773" s="746"/>
      <c r="G773" s="746"/>
    </row>
    <row r="774" spans="1:13">
      <c r="A774" s="776" t="s">
        <v>1730</v>
      </c>
      <c r="B774" s="746"/>
      <c r="C774" s="746"/>
      <c r="D774" s="746"/>
      <c r="E774" s="746"/>
      <c r="F774" s="746"/>
      <c r="G774" s="746"/>
    </row>
    <row r="775" spans="1:13" s="625" customFormat="1">
      <c r="A775" s="790" t="s">
        <v>1731</v>
      </c>
      <c r="B775" s="791"/>
      <c r="C775" s="791"/>
      <c r="D775" s="791"/>
      <c r="E775" s="791"/>
      <c r="F775" s="791"/>
      <c r="G775" s="791"/>
      <c r="L775" s="626"/>
    </row>
    <row r="776" spans="1:13" s="625" customFormat="1">
      <c r="A776" s="790" t="s">
        <v>1732</v>
      </c>
      <c r="B776" s="791"/>
      <c r="C776" s="791"/>
      <c r="D776" s="791"/>
      <c r="E776" s="791"/>
      <c r="F776" s="791"/>
      <c r="G776" s="791"/>
      <c r="L776" s="626"/>
    </row>
    <row r="777" spans="1:13" ht="16.5">
      <c r="A777" s="1293" t="s">
        <v>1733</v>
      </c>
      <c r="B777" s="1293"/>
      <c r="C777" s="1293"/>
      <c r="D777" s="1293"/>
      <c r="E777" s="1293"/>
      <c r="F777" s="746"/>
      <c r="G777" s="746"/>
    </row>
    <row r="778" spans="1:13">
      <c r="A778" s="1297" t="s">
        <v>986</v>
      </c>
      <c r="B778" s="1297" t="s">
        <v>74</v>
      </c>
      <c r="C778" s="1297" t="s">
        <v>987</v>
      </c>
      <c r="D778" s="1298" t="s">
        <v>988</v>
      </c>
      <c r="E778" s="1298"/>
      <c r="F778" s="746"/>
      <c r="G778" s="746"/>
    </row>
    <row r="779" spans="1:13" ht="28">
      <c r="A779" s="1297"/>
      <c r="B779" s="1297"/>
      <c r="C779" s="1297"/>
      <c r="D779" s="855" t="s">
        <v>989</v>
      </c>
      <c r="E779" s="855" t="s">
        <v>990</v>
      </c>
      <c r="F779" s="746"/>
      <c r="G779" s="746"/>
    </row>
    <row r="780" spans="1:13">
      <c r="A780" s="807"/>
      <c r="B780" s="816" t="s">
        <v>1734</v>
      </c>
      <c r="C780" s="809"/>
      <c r="D780" s="809"/>
      <c r="E780" s="809"/>
      <c r="F780" s="746"/>
      <c r="G780" s="746"/>
    </row>
    <row r="781" spans="1:13" ht="16">
      <c r="A781" s="797" t="s">
        <v>1735</v>
      </c>
      <c r="B781" s="817" t="s">
        <v>1736</v>
      </c>
      <c r="C781" s="799">
        <v>3240</v>
      </c>
      <c r="D781" s="800">
        <v>1390</v>
      </c>
      <c r="E781" s="800">
        <v>1290</v>
      </c>
      <c r="F781" s="746"/>
      <c r="G781" s="746"/>
      <c r="I781" s="729"/>
      <c r="J781" s="726"/>
      <c r="K781" s="733"/>
      <c r="L781" s="734"/>
      <c r="M781" s="734"/>
    </row>
    <row r="782" spans="1:13" ht="16">
      <c r="A782" s="797" t="s">
        <v>1737</v>
      </c>
      <c r="B782" s="817" t="s">
        <v>1738</v>
      </c>
      <c r="C782" s="799">
        <v>3070</v>
      </c>
      <c r="D782" s="800">
        <v>1330</v>
      </c>
      <c r="E782" s="800">
        <v>1210</v>
      </c>
      <c r="F782" s="746"/>
      <c r="G782" s="746"/>
      <c r="I782" s="729"/>
      <c r="J782" s="726"/>
      <c r="K782" s="733"/>
      <c r="L782" s="734"/>
      <c r="M782" s="734"/>
    </row>
    <row r="783" spans="1:13" ht="16">
      <c r="A783" s="797" t="s">
        <v>1739</v>
      </c>
      <c r="B783" s="817" t="s">
        <v>1740</v>
      </c>
      <c r="C783" s="799">
        <v>2920</v>
      </c>
      <c r="D783" s="800">
        <v>1260</v>
      </c>
      <c r="E783" s="800">
        <v>1160</v>
      </c>
      <c r="F783" s="746"/>
      <c r="G783" s="746"/>
      <c r="I783" s="729"/>
      <c r="J783" s="726"/>
      <c r="K783" s="733"/>
      <c r="L783" s="734"/>
      <c r="M783" s="734"/>
    </row>
    <row r="784" spans="1:13" ht="16">
      <c r="A784" s="797" t="s">
        <v>1741</v>
      </c>
      <c r="B784" s="817" t="s">
        <v>1742</v>
      </c>
      <c r="C784" s="799">
        <v>2000</v>
      </c>
      <c r="D784" s="800">
        <v>730</v>
      </c>
      <c r="E784" s="800">
        <v>960</v>
      </c>
      <c r="F784" s="746"/>
      <c r="G784" s="746"/>
      <c r="I784" s="729"/>
      <c r="J784" s="726"/>
      <c r="K784" s="733"/>
      <c r="L784" s="723"/>
      <c r="M784" s="723"/>
    </row>
    <row r="785" spans="1:15">
      <c r="A785" s="801"/>
      <c r="B785" s="823" t="s">
        <v>1743</v>
      </c>
      <c r="C785" s="799"/>
      <c r="D785" s="799"/>
      <c r="E785" s="799"/>
      <c r="F785" s="746"/>
      <c r="G785" s="746"/>
      <c r="I785" s="729"/>
      <c r="J785" s="725"/>
      <c r="K785" s="730"/>
      <c r="L785" s="723"/>
      <c r="M785" s="723"/>
    </row>
    <row r="786" spans="1:15" ht="16">
      <c r="A786" s="797" t="s">
        <v>1744</v>
      </c>
      <c r="B786" s="817" t="s">
        <v>1745</v>
      </c>
      <c r="C786" s="799">
        <v>400970</v>
      </c>
      <c r="D786" s="800">
        <v>62700</v>
      </c>
      <c r="E786" s="800">
        <v>282930</v>
      </c>
      <c r="F786" s="746"/>
      <c r="G786" s="746"/>
      <c r="I786" s="729"/>
      <c r="J786" s="726"/>
      <c r="K786" s="733"/>
      <c r="L786" s="734"/>
      <c r="M786" s="734"/>
    </row>
    <row r="787" spans="1:15" ht="16">
      <c r="A787" s="797" t="s">
        <v>1746</v>
      </c>
      <c r="B787" s="817" t="s">
        <v>1747</v>
      </c>
      <c r="C787" s="799">
        <v>376390</v>
      </c>
      <c r="D787" s="800">
        <v>56740</v>
      </c>
      <c r="E787" s="800">
        <v>268160</v>
      </c>
      <c r="F787" s="746"/>
      <c r="G787" s="746"/>
      <c r="I787" s="729"/>
      <c r="J787" s="726"/>
      <c r="K787" s="733"/>
      <c r="L787" s="734"/>
      <c r="M787" s="734"/>
    </row>
    <row r="788" spans="1:15" ht="16">
      <c r="A788" s="803" t="s">
        <v>1748</v>
      </c>
      <c r="B788" s="818" t="s">
        <v>1749</v>
      </c>
      <c r="C788" s="805">
        <v>380860</v>
      </c>
      <c r="D788" s="806">
        <v>60960</v>
      </c>
      <c r="E788" s="806">
        <v>267030</v>
      </c>
      <c r="F788" s="746"/>
      <c r="G788" s="746"/>
      <c r="I788" s="729"/>
      <c r="J788" s="726"/>
      <c r="K788" s="733"/>
      <c r="L788" s="734"/>
      <c r="M788" s="734"/>
    </row>
    <row r="789" spans="1:15">
      <c r="A789" s="827"/>
      <c r="B789" s="827"/>
      <c r="C789" s="792"/>
      <c r="D789" s="792"/>
      <c r="E789" s="792"/>
      <c r="F789" s="746"/>
      <c r="G789" s="746"/>
    </row>
    <row r="790" spans="1:15">
      <c r="A790" s="776" t="s">
        <v>1023</v>
      </c>
      <c r="B790" s="746"/>
      <c r="C790" s="746"/>
      <c r="D790" s="746"/>
      <c r="E790" s="746"/>
      <c r="F790" s="746"/>
      <c r="G790" s="746"/>
    </row>
    <row r="791" spans="1:15">
      <c r="A791" s="776" t="s">
        <v>1750</v>
      </c>
      <c r="B791" s="746"/>
      <c r="C791" s="746"/>
      <c r="D791" s="746"/>
      <c r="E791" s="746"/>
      <c r="F791" s="746"/>
      <c r="G791" s="746"/>
    </row>
    <row r="792" spans="1:15">
      <c r="A792" s="776" t="s">
        <v>1751</v>
      </c>
      <c r="B792" s="746"/>
      <c r="C792" s="746"/>
      <c r="D792" s="746"/>
      <c r="E792" s="746"/>
      <c r="F792" s="746"/>
      <c r="G792" s="746"/>
    </row>
    <row r="793" spans="1:15" ht="35.25" customHeight="1">
      <c r="A793" s="1283" t="s">
        <v>1752</v>
      </c>
      <c r="B793" s="1283"/>
      <c r="C793" s="1283"/>
      <c r="D793" s="1283"/>
      <c r="E793" s="1283"/>
      <c r="F793" s="1283"/>
      <c r="G793" s="746"/>
    </row>
    <row r="794" spans="1:15" ht="34.5" customHeight="1">
      <c r="A794" s="1283" t="s">
        <v>1753</v>
      </c>
      <c r="B794" s="1284"/>
      <c r="C794" s="1284"/>
      <c r="D794" s="1284"/>
      <c r="E794" s="1284"/>
      <c r="F794" s="1284"/>
      <c r="G794" s="746"/>
    </row>
    <row r="795" spans="1:15">
      <c r="A795" s="776" t="s">
        <v>1754</v>
      </c>
      <c r="B795" s="746"/>
      <c r="C795" s="746"/>
      <c r="D795" s="746"/>
      <c r="E795" s="746"/>
      <c r="F795" s="746"/>
      <c r="G795" s="746"/>
    </row>
    <row r="796" spans="1:15">
      <c r="A796" s="776" t="s">
        <v>1755</v>
      </c>
      <c r="B796" s="746"/>
      <c r="C796" s="746"/>
      <c r="D796" s="746"/>
      <c r="E796" s="746"/>
      <c r="F796" s="746"/>
      <c r="G796" s="746"/>
    </row>
    <row r="797" spans="1:15">
      <c r="A797" s="776" t="s">
        <v>1756</v>
      </c>
      <c r="B797" s="746"/>
      <c r="C797" s="746"/>
      <c r="D797" s="746"/>
      <c r="E797" s="746"/>
      <c r="F797" s="746"/>
      <c r="G797" s="746"/>
    </row>
    <row r="798" spans="1:15">
      <c r="A798" s="776" t="s">
        <v>1757</v>
      </c>
      <c r="B798" s="746"/>
      <c r="C798" s="746"/>
      <c r="D798" s="746"/>
      <c r="E798" s="746"/>
      <c r="F798" s="746"/>
      <c r="G798" s="746"/>
    </row>
    <row r="799" spans="1:15" s="625" customFormat="1">
      <c r="A799" s="790" t="s">
        <v>1758</v>
      </c>
      <c r="B799" s="791"/>
      <c r="C799" s="791"/>
      <c r="D799" s="791"/>
      <c r="E799" s="791"/>
      <c r="F799" s="791"/>
      <c r="G799" s="791"/>
      <c r="J799" s="619"/>
      <c r="K799" s="619"/>
      <c r="L799" s="619"/>
      <c r="M799" s="619"/>
      <c r="N799" s="619"/>
      <c r="O799" s="619"/>
    </row>
    <row r="800" spans="1:15" s="625" customFormat="1">
      <c r="A800" s="790" t="s">
        <v>1759</v>
      </c>
      <c r="B800" s="791"/>
      <c r="C800" s="791"/>
      <c r="D800" s="791"/>
      <c r="E800" s="791"/>
      <c r="F800" s="791"/>
      <c r="G800" s="791"/>
      <c r="J800" s="619"/>
      <c r="K800" s="619"/>
      <c r="L800" s="619"/>
      <c r="M800" s="619"/>
      <c r="N800" s="619"/>
      <c r="O800" s="619"/>
    </row>
    <row r="801" spans="1:15">
      <c r="A801" s="1293" t="s">
        <v>1645</v>
      </c>
      <c r="B801" s="1293"/>
      <c r="C801" s="1293"/>
      <c r="D801" s="1293"/>
      <c r="E801" s="1293"/>
      <c r="F801" s="746"/>
      <c r="G801" s="746"/>
      <c r="J801" s="619"/>
      <c r="K801" s="619"/>
      <c r="M801" s="619"/>
      <c r="N801" s="619"/>
      <c r="O801" s="619"/>
    </row>
    <row r="802" spans="1:15">
      <c r="A802" s="1297" t="s">
        <v>986</v>
      </c>
      <c r="B802" s="1297" t="s">
        <v>74</v>
      </c>
      <c r="C802" s="1297" t="s">
        <v>987</v>
      </c>
      <c r="D802" s="1298" t="s">
        <v>988</v>
      </c>
      <c r="E802" s="1298"/>
      <c r="F802" s="746"/>
      <c r="G802" s="746"/>
      <c r="J802" s="619"/>
      <c r="K802" s="619"/>
      <c r="M802" s="619"/>
      <c r="N802" s="619"/>
      <c r="O802" s="619"/>
    </row>
    <row r="803" spans="1:15" ht="28">
      <c r="A803" s="1297"/>
      <c r="B803" s="1297"/>
      <c r="C803" s="1297"/>
      <c r="D803" s="855" t="s">
        <v>989</v>
      </c>
      <c r="E803" s="855" t="s">
        <v>990</v>
      </c>
      <c r="F803" s="746"/>
      <c r="G803" s="746"/>
      <c r="J803" s="619"/>
      <c r="K803" s="619"/>
      <c r="M803" s="619"/>
      <c r="N803" s="619"/>
      <c r="O803" s="619"/>
    </row>
    <row r="804" spans="1:15">
      <c r="A804" s="828" t="s">
        <v>1760</v>
      </c>
      <c r="B804" s="829" t="s">
        <v>1761</v>
      </c>
      <c r="C804" s="833">
        <v>29600</v>
      </c>
      <c r="D804" s="834">
        <v>9760</v>
      </c>
      <c r="E804" s="834">
        <v>16050</v>
      </c>
      <c r="F804" s="746"/>
      <c r="G804" s="746"/>
      <c r="I804" s="729"/>
      <c r="J804" s="619"/>
      <c r="K804" s="619"/>
      <c r="M804" s="619"/>
      <c r="N804" s="619"/>
      <c r="O804" s="619"/>
    </row>
    <row r="805" spans="1:15">
      <c r="A805" s="803" t="s">
        <v>1762</v>
      </c>
      <c r="B805" s="804" t="s">
        <v>1763</v>
      </c>
      <c r="C805" s="825">
        <v>8720</v>
      </c>
      <c r="D805" s="826">
        <v>2090</v>
      </c>
      <c r="E805" s="826">
        <v>5520</v>
      </c>
      <c r="F805" s="746"/>
      <c r="G805" s="746"/>
      <c r="I805" s="729"/>
      <c r="J805" s="619"/>
      <c r="K805" s="619"/>
      <c r="M805" s="619"/>
      <c r="N805" s="619"/>
      <c r="O805" s="619"/>
    </row>
    <row r="806" spans="1:15">
      <c r="A806" s="746"/>
      <c r="B806" s="746"/>
      <c r="C806" s="792"/>
      <c r="D806" s="792"/>
      <c r="E806" s="792"/>
      <c r="F806" s="746"/>
      <c r="G806" s="746"/>
      <c r="J806" s="619"/>
      <c r="K806" s="619"/>
      <c r="M806" s="619"/>
      <c r="N806" s="619"/>
      <c r="O806" s="619"/>
    </row>
    <row r="807" spans="1:15">
      <c r="A807" s="776" t="s">
        <v>1023</v>
      </c>
      <c r="B807" s="746"/>
      <c r="C807" s="746"/>
      <c r="D807" s="746"/>
      <c r="E807" s="746"/>
      <c r="F807" s="746"/>
      <c r="G807" s="746"/>
      <c r="J807" s="619"/>
      <c r="K807" s="619"/>
      <c r="M807" s="619"/>
      <c r="N807" s="619"/>
      <c r="O807" s="619"/>
    </row>
    <row r="808" spans="1:15">
      <c r="A808" s="776" t="s">
        <v>1764</v>
      </c>
      <c r="B808" s="746"/>
      <c r="C808" s="746"/>
      <c r="D808" s="746"/>
      <c r="E808" s="746"/>
      <c r="F808" s="746"/>
      <c r="G808" s="746"/>
      <c r="J808" s="619"/>
      <c r="K808" s="619"/>
      <c r="M808" s="619"/>
      <c r="N808" s="619"/>
      <c r="O808" s="619"/>
    </row>
    <row r="809" spans="1:15">
      <c r="A809" s="776" t="s">
        <v>1765</v>
      </c>
      <c r="B809" s="746"/>
      <c r="C809" s="746"/>
      <c r="D809" s="746"/>
      <c r="E809" s="746"/>
      <c r="F809" s="746"/>
      <c r="G809" s="746"/>
      <c r="J809" s="619"/>
      <c r="K809" s="619"/>
      <c r="M809" s="619"/>
      <c r="N809" s="619"/>
      <c r="O809" s="619"/>
    </row>
    <row r="810" spans="1:15" ht="37.5" customHeight="1">
      <c r="A810" s="1283" t="s">
        <v>1766</v>
      </c>
      <c r="B810" s="1283"/>
      <c r="C810" s="1283"/>
      <c r="D810" s="1283"/>
      <c r="E810" s="1283"/>
      <c r="F810" s="1283"/>
      <c r="G810" s="746"/>
    </row>
    <row r="811" spans="1:15" ht="33.75" customHeight="1">
      <c r="A811" s="1283" t="s">
        <v>1767</v>
      </c>
      <c r="B811" s="1284"/>
      <c r="C811" s="1284"/>
      <c r="D811" s="1284"/>
      <c r="E811" s="1284"/>
      <c r="F811" s="1284"/>
      <c r="G811" s="746"/>
    </row>
    <row r="812" spans="1:15">
      <c r="A812" s="776" t="s">
        <v>1768</v>
      </c>
      <c r="B812" s="746"/>
      <c r="C812" s="746"/>
      <c r="D812" s="746"/>
      <c r="E812" s="746"/>
      <c r="F812" s="746"/>
      <c r="G812" s="746"/>
    </row>
    <row r="813" spans="1:15">
      <c r="A813" s="776" t="s">
        <v>1656</v>
      </c>
      <c r="B813" s="746"/>
      <c r="C813" s="746"/>
      <c r="D813" s="746"/>
      <c r="E813" s="746"/>
      <c r="F813" s="746"/>
      <c r="G813" s="746"/>
    </row>
    <row r="814" spans="1:15">
      <c r="A814" s="776" t="s">
        <v>1657</v>
      </c>
      <c r="B814" s="746"/>
      <c r="C814" s="746"/>
      <c r="D814" s="746"/>
      <c r="E814" s="746"/>
      <c r="F814" s="746"/>
      <c r="G814" s="746"/>
    </row>
    <row r="815" spans="1:15">
      <c r="A815" s="776" t="s">
        <v>1769</v>
      </c>
      <c r="B815" s="746"/>
      <c r="C815" s="746"/>
      <c r="D815" s="746"/>
      <c r="E815" s="746"/>
      <c r="F815" s="746"/>
      <c r="G815" s="746"/>
    </row>
    <row r="816" spans="1:15">
      <c r="A816" s="776" t="s">
        <v>1770</v>
      </c>
      <c r="B816" s="746"/>
      <c r="C816" s="746"/>
      <c r="D816" s="746"/>
      <c r="E816" s="746"/>
      <c r="F816" s="746"/>
      <c r="G816" s="746"/>
    </row>
    <row r="817" spans="1:15">
      <c r="A817" s="776" t="s">
        <v>1660</v>
      </c>
      <c r="B817" s="746"/>
      <c r="C817" s="746"/>
      <c r="D817" s="746"/>
      <c r="E817" s="746"/>
      <c r="F817" s="746"/>
      <c r="G817" s="746"/>
    </row>
    <row r="818" spans="1:15">
      <c r="A818" s="776" t="s">
        <v>1661</v>
      </c>
      <c r="B818" s="746"/>
      <c r="C818" s="746"/>
      <c r="D818" s="746"/>
      <c r="E818" s="746"/>
      <c r="F818" s="746"/>
      <c r="G818" s="746"/>
    </row>
    <row r="819" spans="1:15">
      <c r="A819" s="776" t="s">
        <v>1662</v>
      </c>
      <c r="B819" s="746"/>
      <c r="C819" s="746"/>
      <c r="D819" s="746"/>
      <c r="E819" s="746"/>
      <c r="F819" s="746"/>
      <c r="G819" s="746"/>
    </row>
    <row r="820" spans="1:15" s="625" customFormat="1">
      <c r="A820" s="790" t="s">
        <v>1771</v>
      </c>
      <c r="B820" s="791"/>
      <c r="C820" s="791"/>
      <c r="D820" s="791"/>
      <c r="E820" s="791"/>
      <c r="F820" s="791"/>
      <c r="G820" s="791"/>
      <c r="L820" s="626"/>
    </row>
    <row r="821" spans="1:15" s="625" customFormat="1">
      <c r="A821" s="790" t="s">
        <v>1772</v>
      </c>
      <c r="B821" s="791"/>
      <c r="C821" s="791"/>
      <c r="D821" s="791"/>
      <c r="E821" s="791"/>
      <c r="F821" s="791"/>
      <c r="G821" s="791"/>
      <c r="L821" s="626"/>
    </row>
    <row r="822" spans="1:15" s="625" customFormat="1">
      <c r="A822" s="790" t="s">
        <v>1773</v>
      </c>
      <c r="B822" s="791"/>
      <c r="C822" s="791"/>
      <c r="D822" s="791"/>
      <c r="E822" s="791"/>
      <c r="F822" s="791"/>
      <c r="G822" s="791"/>
      <c r="J822" s="373"/>
      <c r="K822" s="373"/>
      <c r="L822" s="373"/>
      <c r="M822" s="373"/>
      <c r="N822" s="373"/>
      <c r="O822" s="373"/>
    </row>
    <row r="823" spans="1:15" ht="16.5">
      <c r="A823" s="1293" t="s">
        <v>1733</v>
      </c>
      <c r="B823" s="1293"/>
      <c r="C823" s="1293"/>
      <c r="D823" s="1293"/>
      <c r="E823" s="1293"/>
      <c r="F823" s="746"/>
      <c r="G823" s="746"/>
      <c r="L823" s="373"/>
    </row>
    <row r="824" spans="1:15">
      <c r="A824" s="1297" t="s">
        <v>986</v>
      </c>
      <c r="B824" s="1297" t="s">
        <v>74</v>
      </c>
      <c r="C824" s="1297" t="s">
        <v>987</v>
      </c>
      <c r="D824" s="1298" t="s">
        <v>988</v>
      </c>
      <c r="E824" s="1298"/>
      <c r="F824" s="746"/>
      <c r="G824" s="746"/>
      <c r="L824" s="373"/>
    </row>
    <row r="825" spans="1:15" ht="28">
      <c r="A825" s="1297"/>
      <c r="B825" s="1297"/>
      <c r="C825" s="1297"/>
      <c r="D825" s="855" t="s">
        <v>989</v>
      </c>
      <c r="E825" s="855" t="s">
        <v>990</v>
      </c>
      <c r="F825" s="746"/>
      <c r="G825" s="746"/>
      <c r="L825" s="373"/>
    </row>
    <row r="826" spans="1:15" ht="16">
      <c r="A826" s="839" t="s">
        <v>1774</v>
      </c>
      <c r="B826" s="840" t="s">
        <v>1775</v>
      </c>
      <c r="C826" s="841">
        <v>7660</v>
      </c>
      <c r="D826" s="842">
        <v>5070</v>
      </c>
      <c r="E826" s="842">
        <v>1970</v>
      </c>
      <c r="F826" s="746"/>
      <c r="G826" s="746"/>
      <c r="I826" s="729"/>
      <c r="L826" s="373"/>
    </row>
    <row r="827" spans="1:15">
      <c r="A827" s="746"/>
      <c r="B827" s="746"/>
      <c r="C827" s="792"/>
      <c r="D827" s="792"/>
      <c r="E827" s="792"/>
      <c r="F827" s="746"/>
      <c r="G827" s="746"/>
      <c r="L827" s="373"/>
    </row>
    <row r="828" spans="1:15">
      <c r="A828" s="776" t="s">
        <v>1023</v>
      </c>
      <c r="B828" s="746"/>
      <c r="C828" s="746"/>
      <c r="D828" s="746"/>
      <c r="E828" s="746"/>
      <c r="F828" s="746"/>
      <c r="G828" s="746"/>
      <c r="L828" s="373"/>
    </row>
    <row r="829" spans="1:15" ht="36" customHeight="1">
      <c r="A829" s="1294" t="s">
        <v>1776</v>
      </c>
      <c r="B829" s="1294"/>
      <c r="C829" s="1294"/>
      <c r="D829" s="1294"/>
      <c r="E829" s="1294"/>
      <c r="F829" s="1294"/>
      <c r="G829" s="746"/>
      <c r="L829" s="373"/>
    </row>
    <row r="830" spans="1:15">
      <c r="A830" s="776" t="s">
        <v>1777</v>
      </c>
      <c r="B830" s="746"/>
      <c r="C830" s="746"/>
      <c r="D830" s="746"/>
      <c r="E830" s="746"/>
      <c r="F830" s="746"/>
      <c r="G830" s="746"/>
    </row>
    <row r="831" spans="1:15" ht="32.25" customHeight="1">
      <c r="A831" s="1283" t="s">
        <v>1778</v>
      </c>
      <c r="B831" s="1284"/>
      <c r="C831" s="1284"/>
      <c r="D831" s="1284"/>
      <c r="E831" s="1284"/>
      <c r="F831" s="1284"/>
      <c r="G831" s="746"/>
    </row>
    <row r="832" spans="1:15">
      <c r="A832" s="776" t="s">
        <v>1779</v>
      </c>
      <c r="B832" s="746"/>
      <c r="C832" s="746"/>
      <c r="D832" s="746"/>
      <c r="E832" s="746"/>
      <c r="F832" s="746"/>
      <c r="G832" s="746"/>
    </row>
    <row r="833" spans="1:14">
      <c r="A833" s="776" t="s">
        <v>1780</v>
      </c>
      <c r="B833" s="746"/>
      <c r="C833" s="746"/>
      <c r="D833" s="746"/>
      <c r="E833" s="746"/>
      <c r="F833" s="746"/>
      <c r="G833" s="746"/>
    </row>
    <row r="834" spans="1:14" s="625" customFormat="1">
      <c r="A834" s="790" t="s">
        <v>1781</v>
      </c>
      <c r="B834" s="791"/>
      <c r="C834" s="791"/>
      <c r="D834" s="791"/>
      <c r="E834" s="791"/>
      <c r="F834" s="791"/>
      <c r="G834" s="791"/>
      <c r="L834" s="626"/>
    </row>
    <row r="835" spans="1:14" s="625" customFormat="1">
      <c r="A835" s="790" t="s">
        <v>1782</v>
      </c>
      <c r="B835" s="791"/>
      <c r="C835" s="791"/>
      <c r="D835" s="791"/>
      <c r="E835" s="791"/>
      <c r="F835" s="791"/>
      <c r="G835" s="791"/>
      <c r="L835" s="626"/>
    </row>
    <row r="836" spans="1:14" s="625" customFormat="1">
      <c r="A836" s="790" t="s">
        <v>1783</v>
      </c>
      <c r="B836" s="791"/>
      <c r="C836" s="791"/>
      <c r="D836" s="791"/>
      <c r="E836" s="791"/>
      <c r="F836" s="791"/>
      <c r="G836" s="791"/>
      <c r="L836" s="626"/>
    </row>
    <row r="837" spans="1:14">
      <c r="A837" s="1293" t="s">
        <v>1784</v>
      </c>
      <c r="B837" s="1293"/>
      <c r="C837" s="1293"/>
      <c r="D837" s="1293"/>
      <c r="E837" s="1293"/>
      <c r="F837" s="746"/>
      <c r="G837" s="746"/>
    </row>
    <row r="838" spans="1:14">
      <c r="A838" s="1297" t="s">
        <v>986</v>
      </c>
      <c r="B838" s="1297" t="s">
        <v>74</v>
      </c>
      <c r="C838" s="1297" t="s">
        <v>987</v>
      </c>
      <c r="D838" s="1298" t="s">
        <v>988</v>
      </c>
      <c r="E838" s="1298"/>
      <c r="F838" s="746"/>
      <c r="G838" s="746"/>
      <c r="J838" s="619"/>
      <c r="K838" s="619"/>
      <c r="M838" s="619"/>
      <c r="N838" s="619"/>
    </row>
    <row r="839" spans="1:14" ht="28">
      <c r="A839" s="1297"/>
      <c r="B839" s="1297"/>
      <c r="C839" s="1297"/>
      <c r="D839" s="855" t="s">
        <v>989</v>
      </c>
      <c r="E839" s="855" t="s">
        <v>990</v>
      </c>
      <c r="F839" s="746"/>
      <c r="G839" s="746"/>
      <c r="J839" s="619"/>
      <c r="K839" s="619"/>
      <c r="M839" s="619"/>
      <c r="N839" s="619"/>
    </row>
    <row r="840" spans="1:14">
      <c r="A840" s="828" t="s">
        <v>1785</v>
      </c>
      <c r="B840" s="829" t="s">
        <v>1786</v>
      </c>
      <c r="C840" s="833">
        <v>1440</v>
      </c>
      <c r="D840" s="831">
        <v>300</v>
      </c>
      <c r="E840" s="831">
        <v>990</v>
      </c>
      <c r="F840" s="746"/>
      <c r="G840" s="746"/>
      <c r="I840" s="729"/>
      <c r="J840" s="619"/>
      <c r="K840" s="619"/>
      <c r="M840" s="619"/>
      <c r="N840" s="619"/>
    </row>
    <row r="841" spans="1:14">
      <c r="A841" s="803" t="s">
        <v>1787</v>
      </c>
      <c r="B841" s="804" t="s">
        <v>1788</v>
      </c>
      <c r="C841" s="825">
        <v>2140</v>
      </c>
      <c r="D841" s="838">
        <v>450</v>
      </c>
      <c r="E841" s="826">
        <v>1470</v>
      </c>
      <c r="F841" s="746"/>
      <c r="G841" s="746"/>
      <c r="I841" s="729"/>
      <c r="J841" s="619"/>
      <c r="K841" s="619"/>
      <c r="M841" s="619"/>
      <c r="N841" s="619"/>
    </row>
    <row r="842" spans="1:14">
      <c r="A842" s="746"/>
      <c r="B842" s="746"/>
      <c r="C842" s="792"/>
      <c r="D842" s="792"/>
      <c r="E842" s="792"/>
      <c r="F842" s="746"/>
      <c r="G842" s="746"/>
      <c r="J842" s="619"/>
      <c r="K842" s="619"/>
      <c r="M842" s="619"/>
      <c r="N842" s="619"/>
    </row>
    <row r="843" spans="1:14">
      <c r="A843" s="776" t="s">
        <v>1023</v>
      </c>
      <c r="B843" s="746"/>
      <c r="C843" s="746"/>
      <c r="D843" s="746"/>
      <c r="E843" s="746"/>
      <c r="F843" s="746"/>
      <c r="G843" s="746"/>
      <c r="J843" s="619"/>
      <c r="K843" s="619"/>
      <c r="M843" s="619"/>
      <c r="N843" s="619"/>
    </row>
    <row r="844" spans="1:14" ht="30" customHeight="1">
      <c r="A844" s="1283" t="s">
        <v>1789</v>
      </c>
      <c r="B844" s="1283"/>
      <c r="C844" s="1283"/>
      <c r="D844" s="1283"/>
      <c r="E844" s="1283"/>
      <c r="F844" s="1283"/>
      <c r="G844" s="746"/>
    </row>
    <row r="845" spans="1:14">
      <c r="A845" s="776" t="s">
        <v>1790</v>
      </c>
      <c r="B845" s="746"/>
      <c r="C845" s="746"/>
      <c r="D845" s="746"/>
      <c r="E845" s="746"/>
      <c r="F845" s="746"/>
      <c r="G845" s="746"/>
    </row>
    <row r="846" spans="1:14" ht="32.25" customHeight="1">
      <c r="A846" s="1283" t="s">
        <v>1791</v>
      </c>
      <c r="B846" s="1284"/>
      <c r="C846" s="1284"/>
      <c r="D846" s="1284"/>
      <c r="E846" s="1284"/>
      <c r="F846" s="1284"/>
      <c r="G846" s="746"/>
    </row>
    <row r="847" spans="1:14" ht="35.25" customHeight="1">
      <c r="A847" s="1283" t="s">
        <v>1792</v>
      </c>
      <c r="B847" s="1284"/>
      <c r="C847" s="1284"/>
      <c r="D847" s="1284"/>
      <c r="E847" s="1284"/>
      <c r="F847" s="1284"/>
      <c r="G847" s="746"/>
    </row>
    <row r="848" spans="1:14" ht="32.25" customHeight="1">
      <c r="A848" s="1283" t="s">
        <v>1793</v>
      </c>
      <c r="B848" s="1284"/>
      <c r="C848" s="1284"/>
      <c r="D848" s="1284"/>
      <c r="E848" s="1284"/>
      <c r="F848" s="1284"/>
      <c r="G848" s="746"/>
    </row>
    <row r="849" spans="1:13">
      <c r="A849" s="776" t="s">
        <v>1794</v>
      </c>
      <c r="B849" s="746"/>
      <c r="C849" s="746"/>
      <c r="D849" s="746"/>
      <c r="E849" s="746"/>
      <c r="F849" s="746"/>
      <c r="G849" s="746"/>
    </row>
    <row r="850" spans="1:13">
      <c r="A850" s="776" t="s">
        <v>1795</v>
      </c>
      <c r="B850" s="746"/>
      <c r="C850" s="746"/>
      <c r="D850" s="746"/>
      <c r="E850" s="746"/>
      <c r="F850" s="746"/>
      <c r="G850" s="746"/>
    </row>
    <row r="851" spans="1:13">
      <c r="A851" s="776" t="s">
        <v>1657</v>
      </c>
      <c r="B851" s="746"/>
      <c r="C851" s="746"/>
      <c r="D851" s="746"/>
      <c r="E851" s="746"/>
      <c r="F851" s="746"/>
      <c r="G851" s="746"/>
    </row>
    <row r="852" spans="1:13">
      <c r="A852" s="776" t="s">
        <v>1796</v>
      </c>
      <c r="B852" s="746"/>
      <c r="C852" s="746"/>
      <c r="D852" s="746"/>
      <c r="E852" s="746"/>
      <c r="F852" s="746"/>
      <c r="G852" s="746"/>
    </row>
    <row r="853" spans="1:13">
      <c r="A853" s="776" t="s">
        <v>1797</v>
      </c>
      <c r="B853" s="746"/>
      <c r="C853" s="746"/>
      <c r="D853" s="746"/>
      <c r="E853" s="746"/>
      <c r="F853" s="746"/>
      <c r="G853" s="746"/>
    </row>
    <row r="854" spans="1:13">
      <c r="A854" s="776" t="s">
        <v>1660</v>
      </c>
      <c r="B854" s="746"/>
      <c r="C854" s="746"/>
      <c r="D854" s="746"/>
      <c r="E854" s="746"/>
      <c r="F854" s="746"/>
      <c r="G854" s="746"/>
    </row>
    <row r="855" spans="1:13">
      <c r="A855" s="776" t="s">
        <v>1798</v>
      </c>
      <c r="B855" s="746"/>
      <c r="C855" s="746"/>
      <c r="D855" s="746"/>
      <c r="E855" s="746"/>
      <c r="F855" s="746"/>
      <c r="G855" s="746"/>
    </row>
    <row r="856" spans="1:13">
      <c r="A856" s="776" t="s">
        <v>1799</v>
      </c>
      <c r="B856" s="746"/>
      <c r="C856" s="746"/>
      <c r="D856" s="746"/>
      <c r="E856" s="746"/>
      <c r="F856" s="746"/>
      <c r="G856" s="746"/>
    </row>
    <row r="857" spans="1:13" s="625" customFormat="1">
      <c r="A857" s="790" t="s">
        <v>1800</v>
      </c>
      <c r="B857" s="791"/>
      <c r="C857" s="791"/>
      <c r="D857" s="791"/>
      <c r="E857" s="791"/>
      <c r="F857" s="791"/>
      <c r="G857" s="791"/>
      <c r="L857" s="626"/>
    </row>
    <row r="858" spans="1:13" s="625" customFormat="1">
      <c r="A858" s="790" t="s">
        <v>1801</v>
      </c>
      <c r="B858" s="791"/>
      <c r="C858" s="791"/>
      <c r="D858" s="791"/>
      <c r="E858" s="791"/>
      <c r="F858" s="791"/>
      <c r="G858" s="791"/>
      <c r="L858" s="626"/>
    </row>
    <row r="859" spans="1:13" s="625" customFormat="1">
      <c r="A859" s="790" t="s">
        <v>1802</v>
      </c>
      <c r="B859" s="791"/>
      <c r="C859" s="791"/>
      <c r="D859" s="791"/>
      <c r="E859" s="791"/>
      <c r="F859" s="791"/>
      <c r="G859" s="791"/>
      <c r="L859" s="626"/>
    </row>
    <row r="860" spans="1:13">
      <c r="A860" s="1293" t="s">
        <v>1803</v>
      </c>
      <c r="B860" s="1293"/>
      <c r="C860" s="1293"/>
      <c r="D860" s="1293"/>
      <c r="E860" s="1293"/>
      <c r="F860" s="746"/>
      <c r="G860" s="746"/>
    </row>
    <row r="861" spans="1:13">
      <c r="A861" s="1297" t="s">
        <v>986</v>
      </c>
      <c r="B861" s="1297" t="s">
        <v>74</v>
      </c>
      <c r="C861" s="1297" t="s">
        <v>987</v>
      </c>
      <c r="D861" s="1298" t="s">
        <v>988</v>
      </c>
      <c r="E861" s="1298"/>
      <c r="F861" s="746"/>
      <c r="G861" s="746"/>
    </row>
    <row r="862" spans="1:13" ht="28">
      <c r="A862" s="1297"/>
      <c r="B862" s="1297"/>
      <c r="C862" s="1297"/>
      <c r="D862" s="855" t="s">
        <v>989</v>
      </c>
      <c r="E862" s="855" t="s">
        <v>990</v>
      </c>
      <c r="F862" s="746"/>
      <c r="G862" s="746"/>
    </row>
    <row r="863" spans="1:13">
      <c r="A863" s="807"/>
      <c r="B863" s="816" t="s">
        <v>1804</v>
      </c>
      <c r="C863" s="807"/>
      <c r="D863" s="807"/>
      <c r="E863" s="807"/>
      <c r="F863" s="746"/>
      <c r="G863" s="746"/>
    </row>
    <row r="864" spans="1:13">
      <c r="A864" s="797" t="s">
        <v>1805</v>
      </c>
      <c r="B864" s="817" t="s">
        <v>1806</v>
      </c>
      <c r="C864" s="821">
        <v>23880</v>
      </c>
      <c r="D864" s="822">
        <v>7130</v>
      </c>
      <c r="E864" s="822">
        <v>13580</v>
      </c>
      <c r="F864" s="746"/>
      <c r="G864" s="746"/>
      <c r="I864" s="729"/>
      <c r="J864" s="726"/>
      <c r="K864" s="733"/>
      <c r="L864" s="734"/>
      <c r="M864" s="734"/>
    </row>
    <row r="865" spans="1:13">
      <c r="A865" s="803" t="s">
        <v>1807</v>
      </c>
      <c r="B865" s="818" t="s">
        <v>1808</v>
      </c>
      <c r="C865" s="825">
        <v>23080</v>
      </c>
      <c r="D865" s="826">
        <v>6740</v>
      </c>
      <c r="E865" s="826">
        <v>13310</v>
      </c>
      <c r="F865" s="746"/>
      <c r="G865" s="746"/>
      <c r="I865" s="729"/>
      <c r="J865" s="726"/>
      <c r="K865" s="733"/>
      <c r="L865" s="734"/>
      <c r="M865" s="734"/>
    </row>
    <row r="866" spans="1:13">
      <c r="A866" s="746"/>
      <c r="B866" s="746"/>
      <c r="C866" s="792"/>
      <c r="D866" s="792"/>
      <c r="E866" s="792"/>
      <c r="F866" s="746"/>
      <c r="G866" s="746"/>
    </row>
    <row r="867" spans="1:13">
      <c r="A867" s="776" t="s">
        <v>1023</v>
      </c>
      <c r="B867" s="746"/>
      <c r="C867" s="746"/>
      <c r="D867" s="746"/>
      <c r="E867" s="746"/>
      <c r="F867" s="746"/>
      <c r="G867" s="746"/>
    </row>
    <row r="868" spans="1:13" ht="49.5" customHeight="1">
      <c r="A868" s="1294" t="s">
        <v>1809</v>
      </c>
      <c r="B868" s="1294"/>
      <c r="C868" s="1294"/>
      <c r="D868" s="1294"/>
      <c r="E868" s="1294"/>
      <c r="F868" s="1294"/>
      <c r="G868" s="746"/>
    </row>
    <row r="869" spans="1:13">
      <c r="A869" s="776" t="s">
        <v>1810</v>
      </c>
      <c r="B869" s="746"/>
      <c r="C869" s="746"/>
      <c r="D869" s="746"/>
      <c r="E869" s="746"/>
      <c r="F869" s="746"/>
      <c r="G869" s="746"/>
    </row>
    <row r="870" spans="1:13" ht="36" customHeight="1">
      <c r="A870" s="1283" t="s">
        <v>1811</v>
      </c>
      <c r="B870" s="1284"/>
      <c r="C870" s="1284"/>
      <c r="D870" s="1284"/>
      <c r="E870" s="1284"/>
      <c r="F870" s="1284"/>
      <c r="G870" s="746"/>
    </row>
    <row r="871" spans="1:13" ht="35.25" customHeight="1">
      <c r="A871" s="1283" t="s">
        <v>1812</v>
      </c>
      <c r="B871" s="1284"/>
      <c r="C871" s="1284"/>
      <c r="D871" s="1284"/>
      <c r="E871" s="1284"/>
      <c r="F871" s="1284"/>
      <c r="G871" s="746"/>
    </row>
    <row r="872" spans="1:13">
      <c r="A872" s="776" t="s">
        <v>1813</v>
      </c>
      <c r="B872" s="746"/>
      <c r="C872" s="746"/>
      <c r="D872" s="746"/>
      <c r="E872" s="746"/>
      <c r="F872" s="746"/>
      <c r="G872" s="746"/>
    </row>
    <row r="873" spans="1:13" s="625" customFormat="1">
      <c r="A873" s="790" t="s">
        <v>1814</v>
      </c>
      <c r="B873" s="791"/>
      <c r="C873" s="791"/>
      <c r="D873" s="791"/>
      <c r="E873" s="791"/>
      <c r="F873" s="791"/>
      <c r="G873" s="791"/>
      <c r="L873" s="626"/>
    </row>
    <row r="874" spans="1:13" s="625" customFormat="1">
      <c r="A874" s="790" t="s">
        <v>1815</v>
      </c>
      <c r="B874" s="791"/>
      <c r="C874" s="791"/>
      <c r="D874" s="791"/>
      <c r="E874" s="791"/>
      <c r="F874" s="791"/>
      <c r="G874" s="791"/>
      <c r="L874" s="626"/>
    </row>
    <row r="875" spans="1:13">
      <c r="A875" s="1293" t="s">
        <v>1803</v>
      </c>
      <c r="B875" s="1293"/>
      <c r="C875" s="1293"/>
      <c r="D875" s="1293"/>
      <c r="E875" s="1293"/>
      <c r="F875" s="746"/>
      <c r="G875" s="746"/>
    </row>
    <row r="876" spans="1:13">
      <c r="A876" s="1297" t="s">
        <v>986</v>
      </c>
      <c r="B876" s="1297" t="s">
        <v>74</v>
      </c>
      <c r="C876" s="1297" t="s">
        <v>987</v>
      </c>
      <c r="D876" s="1298" t="s">
        <v>988</v>
      </c>
      <c r="E876" s="1298"/>
      <c r="F876" s="746"/>
      <c r="G876" s="746"/>
    </row>
    <row r="877" spans="1:13" ht="28">
      <c r="A877" s="1297"/>
      <c r="B877" s="1297"/>
      <c r="C877" s="1297"/>
      <c r="D877" s="855" t="s">
        <v>989</v>
      </c>
      <c r="E877" s="855" t="s">
        <v>990</v>
      </c>
      <c r="F877" s="746"/>
      <c r="G877" s="746"/>
    </row>
    <row r="878" spans="1:13">
      <c r="A878" s="807"/>
      <c r="B878" s="816" t="s">
        <v>1816</v>
      </c>
      <c r="C878" s="807"/>
      <c r="D878" s="807"/>
      <c r="E878" s="807"/>
      <c r="F878" s="746"/>
      <c r="G878" s="746"/>
    </row>
    <row r="879" spans="1:13">
      <c r="A879" s="797" t="s">
        <v>1817</v>
      </c>
      <c r="B879" s="817" t="s">
        <v>1818</v>
      </c>
      <c r="C879" s="821">
        <v>31260</v>
      </c>
      <c r="D879" s="822">
        <v>13940</v>
      </c>
      <c r="E879" s="822">
        <v>12610</v>
      </c>
      <c r="F879" s="746"/>
      <c r="G879" s="746"/>
      <c r="I879" s="729"/>
      <c r="J879" s="726"/>
      <c r="K879" s="733"/>
      <c r="L879" s="734"/>
      <c r="M879" s="734"/>
    </row>
    <row r="880" spans="1:13">
      <c r="A880" s="797" t="s">
        <v>1819</v>
      </c>
      <c r="B880" s="817" t="s">
        <v>1820</v>
      </c>
      <c r="C880" s="821">
        <v>26640</v>
      </c>
      <c r="D880" s="822">
        <v>11100</v>
      </c>
      <c r="E880" s="822">
        <v>11670</v>
      </c>
      <c r="F880" s="746"/>
      <c r="G880" s="746"/>
      <c r="I880" s="729"/>
      <c r="J880" s="726"/>
      <c r="K880" s="733"/>
      <c r="L880" s="734"/>
      <c r="M880" s="734"/>
    </row>
    <row r="881" spans="1:13">
      <c r="A881" s="803" t="s">
        <v>1821</v>
      </c>
      <c r="B881" s="818" t="s">
        <v>1822</v>
      </c>
      <c r="C881" s="825">
        <v>21050</v>
      </c>
      <c r="D881" s="826">
        <v>9290</v>
      </c>
      <c r="E881" s="826">
        <v>8610</v>
      </c>
      <c r="F881" s="746"/>
      <c r="G881" s="746"/>
      <c r="I881" s="729"/>
      <c r="J881" s="726"/>
      <c r="K881" s="733"/>
      <c r="L881" s="734"/>
      <c r="M881" s="734"/>
    </row>
    <row r="882" spans="1:13">
      <c r="A882" s="746"/>
      <c r="B882" s="746"/>
      <c r="C882" s="792"/>
      <c r="D882" s="792"/>
      <c r="E882" s="792"/>
      <c r="F882" s="746"/>
      <c r="G882" s="746"/>
    </row>
    <row r="883" spans="1:13">
      <c r="A883" s="776" t="s">
        <v>1023</v>
      </c>
      <c r="B883" s="746"/>
      <c r="C883" s="746"/>
      <c r="D883" s="746"/>
      <c r="E883" s="746"/>
      <c r="F883" s="746"/>
      <c r="G883" s="746"/>
    </row>
    <row r="884" spans="1:13" ht="34.5" customHeight="1">
      <c r="A884" s="1294" t="s">
        <v>1823</v>
      </c>
      <c r="B884" s="1294"/>
      <c r="C884" s="1294"/>
      <c r="D884" s="1294"/>
      <c r="E884" s="1294"/>
      <c r="F884" s="1294"/>
      <c r="G884" s="746"/>
    </row>
    <row r="885" spans="1:13">
      <c r="A885" s="776" t="s">
        <v>1824</v>
      </c>
      <c r="B885" s="746"/>
      <c r="C885" s="746"/>
      <c r="D885" s="746"/>
      <c r="E885" s="746"/>
      <c r="F885" s="746"/>
      <c r="G885" s="746"/>
    </row>
    <row r="886" spans="1:13" ht="66.75" customHeight="1">
      <c r="A886" s="1283" t="s">
        <v>1825</v>
      </c>
      <c r="B886" s="1284"/>
      <c r="C886" s="1284"/>
      <c r="D886" s="1284"/>
      <c r="E886" s="1284"/>
      <c r="F886" s="1284"/>
      <c r="G886" s="746"/>
    </row>
    <row r="887" spans="1:13" ht="35.25" customHeight="1">
      <c r="A887" s="1283" t="s">
        <v>1826</v>
      </c>
      <c r="B887" s="1284"/>
      <c r="C887" s="1284"/>
      <c r="D887" s="1284"/>
      <c r="E887" s="1284"/>
      <c r="F887" s="1284"/>
      <c r="G887" s="746"/>
    </row>
    <row r="888" spans="1:13">
      <c r="A888" s="776" t="s">
        <v>1827</v>
      </c>
      <c r="B888" s="746"/>
      <c r="C888" s="746"/>
      <c r="D888" s="746"/>
      <c r="E888" s="746"/>
      <c r="F888" s="746"/>
      <c r="G888" s="746"/>
    </row>
    <row r="889" spans="1:13" s="625" customFormat="1">
      <c r="A889" s="790" t="s">
        <v>1828</v>
      </c>
      <c r="B889" s="791"/>
      <c r="C889" s="791"/>
      <c r="D889" s="791"/>
      <c r="E889" s="791"/>
      <c r="F889" s="791"/>
      <c r="G889" s="791"/>
      <c r="L889" s="626"/>
    </row>
    <row r="890" spans="1:13" s="625" customFormat="1">
      <c r="A890" s="790" t="s">
        <v>1829</v>
      </c>
      <c r="B890" s="791"/>
      <c r="C890" s="791"/>
      <c r="D890" s="791"/>
      <c r="E890" s="791"/>
      <c r="F890" s="791"/>
      <c r="G890" s="791"/>
      <c r="L890" s="626"/>
    </row>
    <row r="891" spans="1:13" s="625" customFormat="1">
      <c r="A891" s="790" t="s">
        <v>1830</v>
      </c>
      <c r="B891" s="791"/>
      <c r="C891" s="791"/>
      <c r="D891" s="791"/>
      <c r="E891" s="791"/>
      <c r="F891" s="791"/>
      <c r="G891" s="791"/>
      <c r="L891" s="626"/>
    </row>
    <row r="892" spans="1:13">
      <c r="A892" s="1293" t="s">
        <v>1831</v>
      </c>
      <c r="B892" s="1293"/>
      <c r="C892" s="1293"/>
      <c r="D892" s="1293"/>
      <c r="E892" s="1293"/>
      <c r="F892" s="746"/>
      <c r="G892" s="746"/>
    </row>
    <row r="893" spans="1:13">
      <c r="A893" s="1297" t="s">
        <v>986</v>
      </c>
      <c r="B893" s="1297" t="s">
        <v>74</v>
      </c>
      <c r="C893" s="1297" t="s">
        <v>987</v>
      </c>
      <c r="D893" s="1298" t="s">
        <v>988</v>
      </c>
      <c r="E893" s="1298"/>
      <c r="F893" s="746"/>
      <c r="G893" s="746"/>
    </row>
    <row r="894" spans="1:13" ht="28">
      <c r="A894" s="1297"/>
      <c r="B894" s="1297"/>
      <c r="C894" s="1297"/>
      <c r="D894" s="855" t="s">
        <v>989</v>
      </c>
      <c r="E894" s="855" t="s">
        <v>990</v>
      </c>
      <c r="F894" s="746"/>
      <c r="G894" s="746"/>
    </row>
    <row r="895" spans="1:13">
      <c r="A895" s="807"/>
      <c r="B895" s="816" t="s">
        <v>1832</v>
      </c>
      <c r="C895" s="820"/>
      <c r="D895" s="820"/>
      <c r="E895" s="808"/>
      <c r="F895" s="746"/>
      <c r="G895" s="746"/>
    </row>
    <row r="896" spans="1:13">
      <c r="A896" s="797" t="s">
        <v>1833</v>
      </c>
      <c r="B896" s="817" t="s">
        <v>1834</v>
      </c>
      <c r="C896" s="821">
        <v>103200</v>
      </c>
      <c r="D896" s="822">
        <v>88420</v>
      </c>
      <c r="E896" s="836"/>
      <c r="F896" s="746"/>
      <c r="G896" s="746"/>
      <c r="I896" s="729"/>
      <c r="J896" s="726"/>
      <c r="K896" s="733"/>
      <c r="L896" s="734"/>
      <c r="M896" s="723"/>
    </row>
    <row r="897" spans="1:13">
      <c r="A897" s="797" t="s">
        <v>1835</v>
      </c>
      <c r="B897" s="817" t="s">
        <v>1836</v>
      </c>
      <c r="C897" s="821">
        <v>126400</v>
      </c>
      <c r="D897" s="822">
        <v>108300</v>
      </c>
      <c r="E897" s="836"/>
      <c r="F897" s="746"/>
      <c r="G897" s="746"/>
      <c r="I897" s="729"/>
      <c r="J897" s="726"/>
      <c r="K897" s="733"/>
      <c r="L897" s="734"/>
      <c r="M897" s="723"/>
    </row>
    <row r="898" spans="1:13">
      <c r="A898" s="797" t="s">
        <v>1837</v>
      </c>
      <c r="B898" s="817" t="s">
        <v>1838</v>
      </c>
      <c r="C898" s="821">
        <v>194020</v>
      </c>
      <c r="D898" s="822">
        <v>166240</v>
      </c>
      <c r="E898" s="836"/>
      <c r="F898" s="746"/>
      <c r="G898" s="746"/>
      <c r="I898" s="729"/>
      <c r="J898" s="726"/>
      <c r="K898" s="733"/>
      <c r="L898" s="734"/>
      <c r="M898" s="723"/>
    </row>
    <row r="899" spans="1:13">
      <c r="A899" s="797" t="s">
        <v>1839</v>
      </c>
      <c r="B899" s="817" t="s">
        <v>1840</v>
      </c>
      <c r="C899" s="821">
        <v>231580</v>
      </c>
      <c r="D899" s="822">
        <v>198430</v>
      </c>
      <c r="E899" s="836"/>
      <c r="F899" s="746"/>
      <c r="G899" s="746"/>
      <c r="I899" s="729"/>
      <c r="J899" s="726"/>
      <c r="K899" s="733"/>
      <c r="L899" s="734"/>
      <c r="M899" s="723"/>
    </row>
    <row r="900" spans="1:13">
      <c r="A900" s="801"/>
      <c r="B900" s="823" t="s">
        <v>1841</v>
      </c>
      <c r="C900" s="824"/>
      <c r="D900" s="824"/>
      <c r="E900" s="836"/>
      <c r="F900" s="746"/>
      <c r="G900" s="746"/>
      <c r="I900" s="729"/>
      <c r="J900" s="725"/>
      <c r="K900" s="730"/>
      <c r="L900" s="723"/>
      <c r="M900" s="723"/>
    </row>
    <row r="901" spans="1:13">
      <c r="A901" s="797" t="s">
        <v>1842</v>
      </c>
      <c r="B901" s="817" t="s">
        <v>1843</v>
      </c>
      <c r="C901" s="821">
        <v>241750</v>
      </c>
      <c r="D901" s="822">
        <v>207140</v>
      </c>
      <c r="E901" s="836"/>
      <c r="F901" s="746"/>
      <c r="G901" s="746"/>
      <c r="I901" s="729"/>
      <c r="J901" s="726"/>
      <c r="K901" s="733"/>
      <c r="L901" s="734"/>
      <c r="M901" s="723"/>
    </row>
    <row r="902" spans="1:13">
      <c r="A902" s="797" t="s">
        <v>1844</v>
      </c>
      <c r="B902" s="817" t="s">
        <v>1845</v>
      </c>
      <c r="C902" s="821">
        <v>313570</v>
      </c>
      <c r="D902" s="822">
        <v>268680</v>
      </c>
      <c r="E902" s="836"/>
      <c r="F902" s="746"/>
      <c r="G902" s="746"/>
      <c r="I902" s="729"/>
      <c r="J902" s="726"/>
      <c r="K902" s="733"/>
      <c r="L902" s="734"/>
      <c r="M902" s="723"/>
    </row>
    <row r="903" spans="1:13">
      <c r="A903" s="801"/>
      <c r="B903" s="823" t="s">
        <v>1846</v>
      </c>
      <c r="C903" s="824"/>
      <c r="D903" s="824"/>
      <c r="E903" s="836"/>
      <c r="F903" s="746"/>
      <c r="G903" s="746"/>
      <c r="I903" s="729"/>
      <c r="J903" s="725"/>
      <c r="K903" s="730"/>
      <c r="L903" s="723"/>
      <c r="M903" s="723"/>
    </row>
    <row r="904" spans="1:13">
      <c r="A904" s="797" t="s">
        <v>1847</v>
      </c>
      <c r="B904" s="817" t="s">
        <v>1836</v>
      </c>
      <c r="C904" s="821">
        <v>197330</v>
      </c>
      <c r="D904" s="822">
        <v>169080</v>
      </c>
      <c r="E904" s="836"/>
      <c r="F904" s="746"/>
      <c r="G904" s="746"/>
      <c r="I904" s="729"/>
      <c r="J904" s="726"/>
      <c r="K904" s="733"/>
      <c r="L904" s="734"/>
      <c r="M904" s="723"/>
    </row>
    <row r="905" spans="1:13">
      <c r="A905" s="797" t="s">
        <v>1848</v>
      </c>
      <c r="B905" s="817" t="s">
        <v>1838</v>
      </c>
      <c r="C905" s="821">
        <v>214350</v>
      </c>
      <c r="D905" s="822">
        <v>183660</v>
      </c>
      <c r="E905" s="836"/>
      <c r="F905" s="746"/>
      <c r="G905" s="746"/>
      <c r="I905" s="729"/>
      <c r="J905" s="726"/>
      <c r="K905" s="733"/>
      <c r="L905" s="734"/>
      <c r="M905" s="723"/>
    </row>
    <row r="906" spans="1:13">
      <c r="A906" s="797" t="s">
        <v>1849</v>
      </c>
      <c r="B906" s="817" t="s">
        <v>1840</v>
      </c>
      <c r="C906" s="821">
        <v>255800</v>
      </c>
      <c r="D906" s="822">
        <v>219180</v>
      </c>
      <c r="E906" s="836"/>
      <c r="F906" s="746"/>
      <c r="G906" s="746"/>
      <c r="I906" s="729"/>
      <c r="J906" s="726"/>
      <c r="K906" s="733"/>
      <c r="L906" s="734"/>
      <c r="M906" s="723"/>
    </row>
    <row r="907" spans="1:13">
      <c r="A907" s="797" t="s">
        <v>1850</v>
      </c>
      <c r="B907" s="817" t="s">
        <v>1851</v>
      </c>
      <c r="C907" s="821">
        <v>312020</v>
      </c>
      <c r="D907" s="822">
        <v>267350</v>
      </c>
      <c r="E907" s="836"/>
      <c r="F907" s="746"/>
      <c r="G907" s="746"/>
      <c r="I907" s="729"/>
      <c r="J907" s="726"/>
      <c r="K907" s="733"/>
      <c r="L907" s="734"/>
      <c r="M907" s="723"/>
    </row>
    <row r="908" spans="1:13">
      <c r="A908" s="801"/>
      <c r="B908" s="823" t="s">
        <v>1852</v>
      </c>
      <c r="C908" s="824"/>
      <c r="D908" s="824"/>
      <c r="E908" s="836"/>
      <c r="F908" s="746"/>
      <c r="G908" s="746"/>
      <c r="I908" s="729"/>
      <c r="J908" s="725"/>
      <c r="K908" s="730"/>
      <c r="L908" s="723"/>
      <c r="M908" s="723"/>
    </row>
    <row r="909" spans="1:13">
      <c r="A909" s="797" t="s">
        <v>1853</v>
      </c>
      <c r="B909" s="817" t="s">
        <v>1854</v>
      </c>
      <c r="C909" s="821">
        <v>816070</v>
      </c>
      <c r="D909" s="822">
        <v>690690</v>
      </c>
      <c r="E909" s="836"/>
      <c r="F909" s="746"/>
      <c r="G909" s="746"/>
      <c r="I909" s="729"/>
      <c r="J909" s="726"/>
      <c r="K909" s="733"/>
      <c r="L909" s="734"/>
      <c r="M909" s="723"/>
    </row>
    <row r="910" spans="1:13">
      <c r="A910" s="797" t="s">
        <v>1855</v>
      </c>
      <c r="B910" s="817" t="s">
        <v>1856</v>
      </c>
      <c r="C910" s="821">
        <v>967850</v>
      </c>
      <c r="D910" s="822">
        <v>819140</v>
      </c>
      <c r="E910" s="836"/>
      <c r="F910" s="746"/>
      <c r="G910" s="746"/>
      <c r="I910" s="729"/>
      <c r="J910" s="726"/>
      <c r="K910" s="733"/>
      <c r="L910" s="734"/>
      <c r="M910" s="723"/>
    </row>
    <row r="911" spans="1:13">
      <c r="A911" s="797" t="s">
        <v>1857</v>
      </c>
      <c r="B911" s="817" t="s">
        <v>1858</v>
      </c>
      <c r="C911" s="821">
        <v>1095610</v>
      </c>
      <c r="D911" s="822">
        <v>927280</v>
      </c>
      <c r="E911" s="836"/>
      <c r="F911" s="746"/>
      <c r="G911" s="746"/>
      <c r="I911" s="729"/>
      <c r="J911" s="726"/>
      <c r="K911" s="733"/>
      <c r="L911" s="734"/>
      <c r="M911" s="723"/>
    </row>
    <row r="912" spans="1:13">
      <c r="A912" s="801"/>
      <c r="B912" s="823" t="s">
        <v>1859</v>
      </c>
      <c r="C912" s="824"/>
      <c r="D912" s="824"/>
      <c r="E912" s="836"/>
      <c r="F912" s="746"/>
      <c r="G912" s="746"/>
      <c r="I912" s="729"/>
      <c r="J912" s="725"/>
      <c r="K912" s="730"/>
      <c r="L912" s="723"/>
      <c r="M912" s="723"/>
    </row>
    <row r="913" spans="1:14">
      <c r="A913" s="797" t="s">
        <v>1860</v>
      </c>
      <c r="B913" s="817" t="s">
        <v>1854</v>
      </c>
      <c r="C913" s="821">
        <v>1305330</v>
      </c>
      <c r="D913" s="822">
        <v>1104770</v>
      </c>
      <c r="E913" s="836"/>
      <c r="F913" s="746"/>
      <c r="G913" s="746"/>
      <c r="I913" s="729"/>
      <c r="J913" s="726"/>
      <c r="K913" s="733"/>
      <c r="L913" s="734"/>
      <c r="M913" s="723"/>
    </row>
    <row r="914" spans="1:14">
      <c r="A914" s="797" t="s">
        <v>1861</v>
      </c>
      <c r="B914" s="817" t="s">
        <v>1856</v>
      </c>
      <c r="C914" s="821">
        <v>1566740</v>
      </c>
      <c r="D914" s="822">
        <v>1326020</v>
      </c>
      <c r="E914" s="836"/>
      <c r="F914" s="746"/>
      <c r="G914" s="746"/>
      <c r="I914" s="729"/>
      <c r="J914" s="726"/>
      <c r="K914" s="733"/>
      <c r="L914" s="734"/>
      <c r="M914" s="723"/>
    </row>
    <row r="915" spans="1:14">
      <c r="A915" s="803" t="s">
        <v>1862</v>
      </c>
      <c r="B915" s="818" t="s">
        <v>1858</v>
      </c>
      <c r="C915" s="825">
        <v>2021200</v>
      </c>
      <c r="D915" s="826">
        <v>1710660</v>
      </c>
      <c r="E915" s="838"/>
      <c r="F915" s="746"/>
      <c r="G915" s="746"/>
      <c r="I915" s="729"/>
      <c r="J915" s="726"/>
      <c r="K915" s="733"/>
      <c r="L915" s="734"/>
      <c r="M915" s="728"/>
    </row>
    <row r="916" spans="1:14">
      <c r="A916" s="776" t="s">
        <v>1023</v>
      </c>
      <c r="B916" s="746"/>
      <c r="C916" s="746"/>
      <c r="D916" s="746"/>
      <c r="E916" s="746"/>
      <c r="F916" s="746"/>
      <c r="G916" s="746"/>
    </row>
    <row r="917" spans="1:14" ht="50.25" customHeight="1">
      <c r="A917" s="1283" t="s">
        <v>1863</v>
      </c>
      <c r="B917" s="1283"/>
      <c r="C917" s="1283"/>
      <c r="D917" s="1283"/>
      <c r="E917" s="1283"/>
      <c r="F917" s="1283"/>
      <c r="G917" s="746"/>
    </row>
    <row r="918" spans="1:14" ht="39.75" customHeight="1">
      <c r="A918" s="1283" t="s">
        <v>1864</v>
      </c>
      <c r="B918" s="1284"/>
      <c r="C918" s="1284"/>
      <c r="D918" s="1284"/>
      <c r="E918" s="1284"/>
      <c r="F918" s="1284"/>
      <c r="G918" s="746"/>
    </row>
    <row r="919" spans="1:14" ht="30.75" customHeight="1">
      <c r="A919" s="1283" t="s">
        <v>1865</v>
      </c>
      <c r="B919" s="1284"/>
      <c r="C919" s="1284"/>
      <c r="D919" s="1284"/>
      <c r="E919" s="1284"/>
      <c r="F919" s="1284"/>
      <c r="G919" s="746"/>
    </row>
    <row r="920" spans="1:14">
      <c r="A920" s="776" t="s">
        <v>1866</v>
      </c>
      <c r="B920" s="746"/>
      <c r="C920" s="746"/>
      <c r="D920" s="746"/>
      <c r="E920" s="746"/>
      <c r="F920" s="746"/>
      <c r="G920" s="746"/>
    </row>
    <row r="921" spans="1:14" s="625" customFormat="1">
      <c r="A921" s="790" t="s">
        <v>1867</v>
      </c>
      <c r="B921" s="791"/>
      <c r="C921" s="791"/>
      <c r="D921" s="791"/>
      <c r="E921" s="791"/>
      <c r="F921" s="791"/>
      <c r="G921" s="791"/>
      <c r="L921" s="626"/>
    </row>
    <row r="922" spans="1:14" s="625" customFormat="1">
      <c r="A922" s="790" t="s">
        <v>1868</v>
      </c>
      <c r="B922" s="791"/>
      <c r="C922" s="791"/>
      <c r="D922" s="791"/>
      <c r="E922" s="791"/>
      <c r="F922" s="791"/>
      <c r="G922" s="791"/>
      <c r="L922" s="626"/>
    </row>
    <row r="923" spans="1:14">
      <c r="A923" s="1293" t="s">
        <v>1869</v>
      </c>
      <c r="B923" s="1293"/>
      <c r="C923" s="1293"/>
      <c r="D923" s="1293"/>
      <c r="E923" s="1293"/>
      <c r="F923" s="746"/>
      <c r="G923" s="746"/>
    </row>
    <row r="924" spans="1:14">
      <c r="A924" s="1297" t="s">
        <v>986</v>
      </c>
      <c r="B924" s="1297" t="s">
        <v>74</v>
      </c>
      <c r="C924" s="1297" t="s">
        <v>987</v>
      </c>
      <c r="D924" s="1298" t="s">
        <v>988</v>
      </c>
      <c r="E924" s="1298"/>
      <c r="F924" s="746"/>
      <c r="G924" s="746"/>
    </row>
    <row r="925" spans="1:14" ht="28">
      <c r="A925" s="1297"/>
      <c r="B925" s="1297"/>
      <c r="C925" s="1297"/>
      <c r="D925" s="855" t="s">
        <v>989</v>
      </c>
      <c r="E925" s="855" t="s">
        <v>990</v>
      </c>
      <c r="F925" s="746"/>
      <c r="G925" s="746"/>
    </row>
    <row r="926" spans="1:14">
      <c r="A926" s="807"/>
      <c r="B926" s="816" t="s">
        <v>1870</v>
      </c>
      <c r="C926" s="807"/>
      <c r="D926" s="807"/>
      <c r="E926" s="808"/>
      <c r="F926" s="746"/>
      <c r="G926" s="746"/>
    </row>
    <row r="927" spans="1:14">
      <c r="A927" s="797" t="s">
        <v>1871</v>
      </c>
      <c r="B927" s="817" t="s">
        <v>1872</v>
      </c>
      <c r="C927" s="821">
        <v>672590</v>
      </c>
      <c r="D927" s="822">
        <v>590340</v>
      </c>
      <c r="E927" s="836"/>
      <c r="F927" s="746"/>
      <c r="G927" s="746"/>
      <c r="I927" s="728"/>
      <c r="J927" s="625"/>
      <c r="K927" s="625"/>
      <c r="L927" s="625"/>
      <c r="M927" s="625"/>
      <c r="N927" s="625"/>
    </row>
    <row r="928" spans="1:14">
      <c r="A928" s="797" t="s">
        <v>1873</v>
      </c>
      <c r="B928" s="817" t="s">
        <v>1874</v>
      </c>
      <c r="C928" s="821">
        <v>596710</v>
      </c>
      <c r="D928" s="822">
        <v>523750</v>
      </c>
      <c r="E928" s="836"/>
      <c r="F928" s="746"/>
      <c r="G928" s="746"/>
      <c r="I928" s="729"/>
      <c r="J928" s="625"/>
      <c r="K928" s="625"/>
      <c r="L928" s="625"/>
      <c r="M928" s="625"/>
      <c r="N928" s="625"/>
    </row>
    <row r="929" spans="1:14">
      <c r="A929" s="803" t="s">
        <v>1875</v>
      </c>
      <c r="B929" s="818" t="s">
        <v>1876</v>
      </c>
      <c r="C929" s="825">
        <v>563030</v>
      </c>
      <c r="D929" s="826">
        <v>494180</v>
      </c>
      <c r="E929" s="838"/>
      <c r="F929" s="746"/>
      <c r="G929" s="746"/>
      <c r="I929" s="729"/>
      <c r="J929" s="625"/>
      <c r="K929" s="625"/>
      <c r="L929" s="625"/>
      <c r="M929" s="625"/>
      <c r="N929" s="625"/>
    </row>
    <row r="930" spans="1:14">
      <c r="A930" s="746"/>
      <c r="B930" s="746"/>
      <c r="C930" s="792"/>
      <c r="D930" s="792"/>
      <c r="E930" s="792"/>
      <c r="F930" s="746"/>
      <c r="G930" s="746"/>
      <c r="I930" s="729"/>
      <c r="J930" s="625"/>
      <c r="K930" s="625"/>
      <c r="L930" s="625"/>
      <c r="M930" s="625"/>
      <c r="N930" s="625"/>
    </row>
    <row r="931" spans="1:14">
      <c r="A931" s="776" t="s">
        <v>1023</v>
      </c>
      <c r="B931" s="746"/>
      <c r="C931" s="746"/>
      <c r="D931" s="746"/>
      <c r="E931" s="746"/>
      <c r="F931" s="746"/>
      <c r="G931" s="746"/>
      <c r="J931" s="625"/>
      <c r="K931" s="625"/>
      <c r="L931" s="625"/>
      <c r="M931" s="625"/>
      <c r="N931" s="625"/>
    </row>
    <row r="932" spans="1:14" ht="52.5" customHeight="1">
      <c r="A932" s="1283" t="s">
        <v>1877</v>
      </c>
      <c r="B932" s="1283"/>
      <c r="C932" s="1283"/>
      <c r="D932" s="1283"/>
      <c r="E932" s="1283"/>
      <c r="F932" s="1283"/>
      <c r="G932" s="746"/>
      <c r="J932" s="625"/>
      <c r="K932" s="625"/>
      <c r="L932" s="625"/>
      <c r="M932" s="625"/>
      <c r="N932" s="625"/>
    </row>
    <row r="933" spans="1:14">
      <c r="A933" s="776" t="s">
        <v>1878</v>
      </c>
      <c r="B933" s="746"/>
      <c r="C933" s="746"/>
      <c r="D933" s="746"/>
      <c r="E933" s="746"/>
      <c r="F933" s="746"/>
      <c r="G933" s="746"/>
      <c r="J933" s="625"/>
      <c r="K933" s="625"/>
      <c r="L933" s="625"/>
      <c r="M933" s="625"/>
      <c r="N933" s="625"/>
    </row>
    <row r="934" spans="1:14" ht="36" customHeight="1">
      <c r="A934" s="1283" t="s">
        <v>1879</v>
      </c>
      <c r="B934" s="1284"/>
      <c r="C934" s="1284"/>
      <c r="D934" s="1284"/>
      <c r="E934" s="1284"/>
      <c r="F934" s="1284"/>
      <c r="G934" s="746"/>
    </row>
    <row r="935" spans="1:14" ht="33" customHeight="1">
      <c r="A935" s="1283" t="s">
        <v>1880</v>
      </c>
      <c r="B935" s="1284"/>
      <c r="C935" s="1284"/>
      <c r="D935" s="1284"/>
      <c r="E935" s="1284"/>
      <c r="F935" s="1284"/>
      <c r="G935" s="746"/>
    </row>
    <row r="936" spans="1:14">
      <c r="A936" s="776" t="s">
        <v>1881</v>
      </c>
      <c r="B936" s="746"/>
      <c r="C936" s="746"/>
      <c r="D936" s="746"/>
      <c r="E936" s="746"/>
      <c r="F936" s="746"/>
      <c r="G936" s="746"/>
    </row>
    <row r="937" spans="1:14" s="625" customFormat="1">
      <c r="A937" s="790" t="s">
        <v>1882</v>
      </c>
      <c r="B937" s="791"/>
      <c r="C937" s="791"/>
      <c r="D937" s="791"/>
      <c r="E937" s="791"/>
      <c r="F937" s="791"/>
      <c r="G937" s="791"/>
      <c r="L937" s="626"/>
    </row>
    <row r="938" spans="1:14" s="625" customFormat="1">
      <c r="A938" s="790" t="s">
        <v>1883</v>
      </c>
      <c r="B938" s="791"/>
      <c r="C938" s="791"/>
      <c r="D938" s="791"/>
      <c r="E938" s="791"/>
      <c r="F938" s="791"/>
      <c r="G938" s="791"/>
      <c r="L938" s="626"/>
    </row>
    <row r="939" spans="1:14">
      <c r="A939" s="1293" t="s">
        <v>1884</v>
      </c>
      <c r="B939" s="1293"/>
      <c r="C939" s="1293"/>
      <c r="D939" s="1293"/>
      <c r="E939" s="1293"/>
      <c r="F939" s="746"/>
      <c r="G939" s="746"/>
      <c r="L939" s="373"/>
    </row>
    <row r="940" spans="1:14">
      <c r="A940" s="1297" t="s">
        <v>986</v>
      </c>
      <c r="B940" s="1297" t="s">
        <v>74</v>
      </c>
      <c r="C940" s="1297" t="s">
        <v>987</v>
      </c>
      <c r="D940" s="1298" t="s">
        <v>988</v>
      </c>
      <c r="E940" s="1298"/>
      <c r="F940" s="746"/>
      <c r="G940" s="746"/>
      <c r="L940" s="373"/>
    </row>
    <row r="941" spans="1:14" ht="28">
      <c r="A941" s="1297"/>
      <c r="B941" s="1297"/>
      <c r="C941" s="1297"/>
      <c r="D941" s="855" t="s">
        <v>989</v>
      </c>
      <c r="E941" s="855" t="s">
        <v>990</v>
      </c>
      <c r="F941" s="746"/>
      <c r="G941" s="746"/>
      <c r="L941" s="373"/>
    </row>
    <row r="942" spans="1:14">
      <c r="A942" s="828" t="s">
        <v>1885</v>
      </c>
      <c r="B942" s="829" t="s">
        <v>1886</v>
      </c>
      <c r="C942" s="833">
        <v>7580</v>
      </c>
      <c r="D942" s="834">
        <v>6720</v>
      </c>
      <c r="E942" s="808"/>
      <c r="F942" s="746"/>
      <c r="G942" s="746"/>
      <c r="I942" s="728"/>
      <c r="L942" s="373"/>
    </row>
    <row r="943" spans="1:14">
      <c r="A943" s="797" t="s">
        <v>1887</v>
      </c>
      <c r="B943" s="798" t="s">
        <v>1888</v>
      </c>
      <c r="C943" s="821">
        <v>8360</v>
      </c>
      <c r="D943" s="822">
        <v>7410</v>
      </c>
      <c r="E943" s="836"/>
      <c r="F943" s="746"/>
      <c r="G943" s="746"/>
      <c r="I943" s="729"/>
      <c r="L943" s="373"/>
    </row>
    <row r="944" spans="1:14">
      <c r="A944" s="797" t="s">
        <v>1889</v>
      </c>
      <c r="B944" s="798" t="s">
        <v>1890</v>
      </c>
      <c r="C944" s="821">
        <v>8380</v>
      </c>
      <c r="D944" s="822">
        <v>7420</v>
      </c>
      <c r="E944" s="836"/>
      <c r="F944" s="746"/>
      <c r="G944" s="746"/>
      <c r="I944" s="729"/>
      <c r="L944" s="373"/>
    </row>
    <row r="945" spans="1:12">
      <c r="A945" s="797" t="s">
        <v>1891</v>
      </c>
      <c r="B945" s="798" t="s">
        <v>1892</v>
      </c>
      <c r="C945" s="821">
        <v>12060</v>
      </c>
      <c r="D945" s="822">
        <v>10700</v>
      </c>
      <c r="E945" s="836"/>
      <c r="F945" s="746"/>
      <c r="G945" s="746"/>
      <c r="I945" s="729"/>
      <c r="L945" s="373"/>
    </row>
    <row r="946" spans="1:12">
      <c r="A946" s="803" t="s">
        <v>1893</v>
      </c>
      <c r="B946" s="804" t="s">
        <v>1894</v>
      </c>
      <c r="C946" s="825">
        <v>19060</v>
      </c>
      <c r="D946" s="826">
        <v>16990</v>
      </c>
      <c r="E946" s="838"/>
      <c r="F946" s="746"/>
      <c r="G946" s="746"/>
      <c r="I946" s="729"/>
      <c r="L946" s="373"/>
    </row>
    <row r="947" spans="1:12">
      <c r="A947" s="776" t="s">
        <v>1023</v>
      </c>
      <c r="B947" s="746"/>
      <c r="C947" s="746"/>
      <c r="D947" s="746"/>
      <c r="E947" s="746"/>
      <c r="F947" s="746"/>
      <c r="G947" s="746"/>
      <c r="I947" s="729"/>
      <c r="L947" s="373"/>
    </row>
    <row r="948" spans="1:12" ht="44.25" customHeight="1">
      <c r="A948" s="1294" t="s">
        <v>1895</v>
      </c>
      <c r="B948" s="1294"/>
      <c r="C948" s="1294"/>
      <c r="D948" s="1294"/>
      <c r="E948" s="1294"/>
      <c r="F948" s="1294"/>
      <c r="G948" s="746"/>
      <c r="L948" s="373"/>
    </row>
    <row r="949" spans="1:12" ht="41.25" customHeight="1">
      <c r="A949" s="1283" t="s">
        <v>1896</v>
      </c>
      <c r="B949" s="1284"/>
      <c r="C949" s="1284"/>
      <c r="D949" s="1284"/>
      <c r="E949" s="1284"/>
      <c r="F949" s="1284"/>
      <c r="G949" s="746"/>
    </row>
    <row r="950" spans="1:12">
      <c r="A950" s="776" t="s">
        <v>1897</v>
      </c>
      <c r="B950" s="746"/>
      <c r="C950" s="746"/>
      <c r="D950" s="746"/>
      <c r="E950" s="746"/>
      <c r="F950" s="746"/>
      <c r="G950" s="746"/>
    </row>
    <row r="951" spans="1:12" ht="62.25" customHeight="1">
      <c r="A951" s="1283" t="s">
        <v>1898</v>
      </c>
      <c r="B951" s="1284"/>
      <c r="C951" s="1284"/>
      <c r="D951" s="1284"/>
      <c r="E951" s="1284"/>
      <c r="F951" s="1284"/>
      <c r="G951" s="746"/>
    </row>
    <row r="952" spans="1:12" ht="31.5" customHeight="1">
      <c r="A952" s="1283" t="s">
        <v>1899</v>
      </c>
      <c r="B952" s="1284"/>
      <c r="C952" s="1284"/>
      <c r="D952" s="1284"/>
      <c r="E952" s="1284"/>
      <c r="F952" s="1284"/>
      <c r="G952" s="746"/>
    </row>
    <row r="953" spans="1:12" ht="29.25" customHeight="1">
      <c r="A953" s="1283" t="s">
        <v>1900</v>
      </c>
      <c r="B953" s="1284"/>
      <c r="C953" s="1284"/>
      <c r="D953" s="1284"/>
      <c r="E953" s="1284"/>
      <c r="F953" s="1284"/>
      <c r="G953" s="746"/>
    </row>
    <row r="954" spans="1:12">
      <c r="A954" s="776" t="s">
        <v>1901</v>
      </c>
      <c r="B954" s="746"/>
      <c r="C954" s="746"/>
      <c r="D954" s="746"/>
      <c r="E954" s="746"/>
      <c r="F954" s="746"/>
      <c r="G954" s="746"/>
    </row>
    <row r="955" spans="1:12" ht="30" customHeight="1">
      <c r="A955" s="1283" t="s">
        <v>1902</v>
      </c>
      <c r="B955" s="1284"/>
      <c r="C955" s="1284"/>
      <c r="D955" s="1284"/>
      <c r="E955" s="1284"/>
      <c r="F955" s="1284"/>
      <c r="G955" s="746"/>
    </row>
    <row r="956" spans="1:12">
      <c r="A956" s="776" t="s">
        <v>1903</v>
      </c>
      <c r="B956" s="746"/>
      <c r="C956" s="746"/>
      <c r="D956" s="746"/>
      <c r="E956" s="746"/>
      <c r="F956" s="746"/>
      <c r="G956" s="746"/>
    </row>
    <row r="957" spans="1:12" ht="30.75" customHeight="1">
      <c r="A957" s="1283" t="s">
        <v>1904</v>
      </c>
      <c r="B957" s="1284"/>
      <c r="C957" s="1284"/>
      <c r="D957" s="1284"/>
      <c r="E957" s="1284"/>
      <c r="F957" s="1284"/>
      <c r="G957" s="746"/>
    </row>
    <row r="958" spans="1:12" s="625" customFormat="1">
      <c r="A958" s="790" t="s">
        <v>1905</v>
      </c>
      <c r="B958" s="791"/>
      <c r="C958" s="791"/>
      <c r="D958" s="791"/>
      <c r="E958" s="791"/>
      <c r="F958" s="791"/>
      <c r="G958" s="791"/>
      <c r="L958" s="626"/>
    </row>
    <row r="959" spans="1:12" s="625" customFormat="1">
      <c r="A959" s="790" t="s">
        <v>1906</v>
      </c>
      <c r="B959" s="791"/>
      <c r="C959" s="791"/>
      <c r="D959" s="791"/>
      <c r="E959" s="791"/>
      <c r="F959" s="791"/>
      <c r="G959" s="791"/>
      <c r="L959" s="626"/>
    </row>
    <row r="960" spans="1:12">
      <c r="A960" s="1293" t="s">
        <v>1884</v>
      </c>
      <c r="B960" s="1293"/>
      <c r="C960" s="1293"/>
      <c r="D960" s="1293"/>
      <c r="E960" s="1293"/>
      <c r="F960" s="746"/>
      <c r="G960" s="746"/>
    </row>
    <row r="961" spans="1:16">
      <c r="A961" s="1297" t="s">
        <v>986</v>
      </c>
      <c r="B961" s="1297" t="s">
        <v>74</v>
      </c>
      <c r="C961" s="1297" t="s">
        <v>987</v>
      </c>
      <c r="D961" s="1298" t="s">
        <v>988</v>
      </c>
      <c r="E961" s="1298"/>
      <c r="F961" s="746"/>
      <c r="G961" s="746"/>
    </row>
    <row r="962" spans="1:16" ht="28">
      <c r="A962" s="1297"/>
      <c r="B962" s="1297"/>
      <c r="C962" s="1297"/>
      <c r="D962" s="855" t="s">
        <v>989</v>
      </c>
      <c r="E962" s="855" t="s">
        <v>990</v>
      </c>
      <c r="F962" s="746"/>
      <c r="G962" s="746"/>
    </row>
    <row r="963" spans="1:16">
      <c r="A963" s="807"/>
      <c r="B963" s="816" t="s">
        <v>1907</v>
      </c>
      <c r="C963" s="807"/>
      <c r="D963" s="807"/>
      <c r="E963" s="807"/>
      <c r="F963" s="746"/>
      <c r="G963" s="746"/>
    </row>
    <row r="964" spans="1:16" ht="16">
      <c r="A964" s="797" t="s">
        <v>1908</v>
      </c>
      <c r="B964" s="817" t="s">
        <v>1909</v>
      </c>
      <c r="C964" s="821">
        <v>80440</v>
      </c>
      <c r="D964" s="822">
        <v>63580</v>
      </c>
      <c r="E964" s="822">
        <v>2250</v>
      </c>
      <c r="F964" s="746"/>
      <c r="G964" s="746"/>
      <c r="I964" s="729"/>
      <c r="J964" s="726"/>
      <c r="K964" s="733"/>
      <c r="L964" s="734"/>
      <c r="M964" s="734"/>
    </row>
    <row r="965" spans="1:16" ht="16">
      <c r="A965" s="797" t="s">
        <v>1910</v>
      </c>
      <c r="B965" s="817" t="s">
        <v>1911</v>
      </c>
      <c r="C965" s="821">
        <v>67300</v>
      </c>
      <c r="D965" s="822">
        <v>56380</v>
      </c>
      <c r="E965" s="822">
        <v>2250</v>
      </c>
      <c r="F965" s="746"/>
      <c r="G965" s="746"/>
      <c r="I965" s="729"/>
      <c r="J965" s="619"/>
      <c r="K965" s="619"/>
      <c r="M965" s="619"/>
      <c r="N965" s="619"/>
      <c r="O965" s="619"/>
      <c r="P965" s="619"/>
    </row>
    <row r="966" spans="1:16" ht="16">
      <c r="A966" s="803" t="s">
        <v>1912</v>
      </c>
      <c r="B966" s="818" t="s">
        <v>1913</v>
      </c>
      <c r="C966" s="825">
        <v>59160</v>
      </c>
      <c r="D966" s="826">
        <v>49270</v>
      </c>
      <c r="E966" s="826">
        <v>2250</v>
      </c>
      <c r="F966" s="746"/>
      <c r="G966" s="746"/>
      <c r="I966" s="729"/>
      <c r="J966" s="619"/>
      <c r="K966" s="619"/>
      <c r="M966" s="619"/>
      <c r="N966" s="619"/>
      <c r="O966" s="619"/>
      <c r="P966" s="619"/>
    </row>
    <row r="967" spans="1:16">
      <c r="A967" s="746"/>
      <c r="B967" s="746"/>
      <c r="C967" s="792"/>
      <c r="D967" s="792"/>
      <c r="E967" s="792"/>
      <c r="F967" s="746"/>
      <c r="G967" s="746"/>
      <c r="J967" s="619"/>
      <c r="K967" s="619"/>
      <c r="M967" s="619"/>
      <c r="N967" s="619"/>
      <c r="O967" s="619"/>
      <c r="P967" s="619"/>
    </row>
    <row r="968" spans="1:16">
      <c r="A968" s="776" t="s">
        <v>1023</v>
      </c>
      <c r="B968" s="746"/>
      <c r="C968" s="746"/>
      <c r="D968" s="746"/>
      <c r="E968" s="746"/>
      <c r="F968" s="746"/>
      <c r="G968" s="746"/>
      <c r="J968" s="619"/>
      <c r="K968" s="619"/>
      <c r="M968" s="619"/>
      <c r="N968" s="619"/>
      <c r="O968" s="619"/>
      <c r="P968" s="619"/>
    </row>
    <row r="969" spans="1:16" ht="51" customHeight="1">
      <c r="A969" s="1294" t="s">
        <v>1914</v>
      </c>
      <c r="B969" s="1294"/>
      <c r="C969" s="1294"/>
      <c r="D969" s="1294"/>
      <c r="E969" s="1294"/>
      <c r="F969" s="1294"/>
      <c r="G969" s="746"/>
      <c r="J969" s="619"/>
      <c r="K969" s="619"/>
      <c r="M969" s="619"/>
      <c r="N969" s="619"/>
      <c r="O969" s="619"/>
      <c r="P969" s="619"/>
    </row>
    <row r="970" spans="1:16" ht="62.25" customHeight="1">
      <c r="A970" s="1283" t="s">
        <v>1915</v>
      </c>
      <c r="B970" s="1283"/>
      <c r="C970" s="1283"/>
      <c r="D970" s="1283"/>
      <c r="E970" s="1283"/>
      <c r="F970" s="1283"/>
      <c r="G970" s="746"/>
    </row>
    <row r="971" spans="1:16" ht="53.25" customHeight="1">
      <c r="A971" s="1283" t="s">
        <v>1916</v>
      </c>
      <c r="B971" s="1284"/>
      <c r="C971" s="1284"/>
      <c r="D971" s="1284"/>
      <c r="E971" s="1284"/>
      <c r="F971" s="1284"/>
      <c r="G971" s="746"/>
    </row>
    <row r="972" spans="1:16" ht="51.75" customHeight="1">
      <c r="A972" s="1283" t="s">
        <v>1917</v>
      </c>
      <c r="B972" s="1284"/>
      <c r="C972" s="1284"/>
      <c r="D972" s="1284"/>
      <c r="E972" s="1284"/>
      <c r="F972" s="1284"/>
      <c r="G972" s="746"/>
    </row>
    <row r="973" spans="1:16">
      <c r="A973" s="776" t="s">
        <v>1918</v>
      </c>
      <c r="B973" s="746"/>
      <c r="C973" s="746"/>
      <c r="D973" s="746"/>
      <c r="E973" s="746"/>
      <c r="F973" s="746"/>
      <c r="G973" s="746"/>
    </row>
    <row r="974" spans="1:16" s="625" customFormat="1">
      <c r="A974" s="790" t="s">
        <v>1919</v>
      </c>
      <c r="B974" s="791"/>
      <c r="C974" s="791"/>
      <c r="D974" s="791"/>
      <c r="E974" s="791"/>
      <c r="F974" s="791"/>
      <c r="G974" s="791"/>
      <c r="L974" s="626"/>
    </row>
    <row r="975" spans="1:16" s="625" customFormat="1">
      <c r="A975" s="790" t="s">
        <v>1920</v>
      </c>
      <c r="B975" s="791"/>
      <c r="C975" s="791"/>
      <c r="D975" s="791"/>
      <c r="E975" s="791"/>
      <c r="F975" s="791"/>
      <c r="G975" s="791"/>
      <c r="L975" s="626"/>
    </row>
    <row r="976" spans="1:16">
      <c r="A976" s="1293" t="s">
        <v>1921</v>
      </c>
      <c r="B976" s="1293"/>
      <c r="C976" s="1293"/>
      <c r="D976" s="1293"/>
      <c r="E976" s="1293"/>
      <c r="F976" s="746"/>
      <c r="G976" s="746"/>
    </row>
    <row r="977" spans="1:13">
      <c r="A977" s="1297" t="s">
        <v>986</v>
      </c>
      <c r="B977" s="1297" t="s">
        <v>74</v>
      </c>
      <c r="C977" s="1297" t="s">
        <v>987</v>
      </c>
      <c r="D977" s="1298" t="s">
        <v>988</v>
      </c>
      <c r="E977" s="1298"/>
      <c r="F977" s="746"/>
      <c r="G977" s="746"/>
    </row>
    <row r="978" spans="1:13" ht="28">
      <c r="A978" s="1297"/>
      <c r="B978" s="1297"/>
      <c r="C978" s="1297"/>
      <c r="D978" s="855" t="s">
        <v>989</v>
      </c>
      <c r="E978" s="855" t="s">
        <v>990</v>
      </c>
      <c r="F978" s="746"/>
      <c r="G978" s="746"/>
    </row>
    <row r="979" spans="1:13">
      <c r="A979" s="807"/>
      <c r="B979" s="816" t="s">
        <v>1922</v>
      </c>
      <c r="C979" s="820"/>
      <c r="D979" s="820"/>
      <c r="E979" s="820"/>
      <c r="F979" s="746"/>
      <c r="G979" s="746"/>
    </row>
    <row r="980" spans="1:13">
      <c r="A980" s="797" t="s">
        <v>1923</v>
      </c>
      <c r="B980" s="817" t="s">
        <v>1924</v>
      </c>
      <c r="C980" s="821">
        <v>2270</v>
      </c>
      <c r="D980" s="836">
        <v>700</v>
      </c>
      <c r="E980" s="822">
        <v>1280</v>
      </c>
      <c r="F980" s="746"/>
      <c r="G980" s="746"/>
      <c r="I980" s="726"/>
      <c r="J980" s="726"/>
      <c r="K980" s="733"/>
      <c r="L980" s="723"/>
      <c r="M980" s="734"/>
    </row>
    <row r="981" spans="1:13">
      <c r="A981" s="797" t="s">
        <v>1925</v>
      </c>
      <c r="B981" s="817" t="s">
        <v>1926</v>
      </c>
      <c r="C981" s="821">
        <v>1820</v>
      </c>
      <c r="D981" s="836">
        <v>550</v>
      </c>
      <c r="E981" s="822">
        <v>1030</v>
      </c>
      <c r="F981" s="746"/>
      <c r="G981" s="746"/>
      <c r="I981" s="726"/>
      <c r="J981" s="726"/>
      <c r="K981" s="733"/>
      <c r="L981" s="723"/>
      <c r="M981" s="734"/>
    </row>
    <row r="982" spans="1:13">
      <c r="A982" s="797" t="s">
        <v>1927</v>
      </c>
      <c r="B982" s="817" t="s">
        <v>1928</v>
      </c>
      <c r="C982" s="821">
        <v>1760</v>
      </c>
      <c r="D982" s="836">
        <v>530</v>
      </c>
      <c r="E982" s="836">
        <v>1000</v>
      </c>
      <c r="F982" s="746"/>
      <c r="G982" s="746"/>
      <c r="I982" s="726"/>
      <c r="J982" s="726"/>
      <c r="K982" s="733"/>
      <c r="L982" s="723"/>
      <c r="M982" s="734"/>
    </row>
    <row r="983" spans="1:13">
      <c r="A983" s="797" t="s">
        <v>1929</v>
      </c>
      <c r="B983" s="817" t="s">
        <v>1930</v>
      </c>
      <c r="C983" s="821">
        <v>1380</v>
      </c>
      <c r="D983" s="836">
        <v>420</v>
      </c>
      <c r="E983" s="836">
        <v>780</v>
      </c>
      <c r="F983" s="746"/>
      <c r="G983" s="746"/>
      <c r="I983" s="726"/>
      <c r="J983" s="726"/>
      <c r="K983" s="733"/>
      <c r="L983" s="723"/>
      <c r="M983" s="723"/>
    </row>
    <row r="984" spans="1:13">
      <c r="A984" s="801"/>
      <c r="B984" s="823" t="s">
        <v>1931</v>
      </c>
      <c r="C984" s="824" t="s">
        <v>105</v>
      </c>
      <c r="D984" s="824" t="s">
        <v>105</v>
      </c>
      <c r="E984" s="824" t="s">
        <v>105</v>
      </c>
      <c r="F984" s="746"/>
      <c r="G984" s="746"/>
      <c r="I984" s="726"/>
      <c r="J984" s="725"/>
      <c r="K984" s="730"/>
      <c r="L984" s="723"/>
      <c r="M984" s="723"/>
    </row>
    <row r="985" spans="1:13">
      <c r="A985" s="797" t="s">
        <v>1932</v>
      </c>
      <c r="B985" s="817" t="s">
        <v>1933</v>
      </c>
      <c r="C985" s="821">
        <v>13150</v>
      </c>
      <c r="D985" s="822">
        <v>2880</v>
      </c>
      <c r="E985" s="822">
        <v>8780</v>
      </c>
      <c r="F985" s="746"/>
      <c r="G985" s="746"/>
      <c r="I985" s="726"/>
      <c r="J985" s="726"/>
      <c r="K985" s="733"/>
      <c r="L985" s="734"/>
      <c r="M985" s="734"/>
    </row>
    <row r="986" spans="1:13">
      <c r="A986" s="797" t="s">
        <v>1934</v>
      </c>
      <c r="B986" s="817" t="s">
        <v>1935</v>
      </c>
      <c r="C986" s="821">
        <v>9870</v>
      </c>
      <c r="D986" s="822">
        <v>2160</v>
      </c>
      <c r="E986" s="822">
        <v>6590</v>
      </c>
      <c r="F986" s="746"/>
      <c r="G986" s="746"/>
      <c r="I986" s="726"/>
      <c r="J986" s="726"/>
      <c r="K986" s="733"/>
      <c r="L986" s="734"/>
      <c r="M986" s="734"/>
    </row>
    <row r="987" spans="1:13">
      <c r="A987" s="797" t="s">
        <v>1936</v>
      </c>
      <c r="B987" s="817" t="s">
        <v>1937</v>
      </c>
      <c r="C987" s="821">
        <v>8540</v>
      </c>
      <c r="D987" s="822">
        <v>1880</v>
      </c>
      <c r="E987" s="822">
        <v>5690</v>
      </c>
      <c r="F987" s="746"/>
      <c r="G987" s="746"/>
      <c r="I987" s="726"/>
      <c r="J987" s="726"/>
      <c r="K987" s="733"/>
      <c r="L987" s="734"/>
      <c r="M987" s="734"/>
    </row>
    <row r="988" spans="1:13">
      <c r="A988" s="797" t="s">
        <v>1938</v>
      </c>
      <c r="B988" s="817" t="s">
        <v>1939</v>
      </c>
      <c r="C988" s="821">
        <v>7280</v>
      </c>
      <c r="D988" s="822">
        <v>1590</v>
      </c>
      <c r="E988" s="822">
        <v>4870</v>
      </c>
      <c r="F988" s="746"/>
      <c r="G988" s="746"/>
      <c r="I988" s="726"/>
      <c r="J988" s="726"/>
      <c r="K988" s="733"/>
      <c r="L988" s="734"/>
      <c r="M988" s="734"/>
    </row>
    <row r="989" spans="1:13">
      <c r="A989" s="797" t="s">
        <v>1940</v>
      </c>
      <c r="B989" s="817" t="s">
        <v>1941</v>
      </c>
      <c r="C989" s="821">
        <v>6130</v>
      </c>
      <c r="D989" s="822">
        <v>1370</v>
      </c>
      <c r="E989" s="822">
        <v>4060</v>
      </c>
      <c r="F989" s="746"/>
      <c r="G989" s="746"/>
      <c r="I989" s="726"/>
      <c r="J989" s="726"/>
      <c r="K989" s="733"/>
      <c r="L989" s="734"/>
      <c r="M989" s="734"/>
    </row>
    <row r="990" spans="1:13">
      <c r="A990" s="797" t="s">
        <v>1942</v>
      </c>
      <c r="B990" s="817" t="s">
        <v>1943</v>
      </c>
      <c r="C990" s="821">
        <v>4660</v>
      </c>
      <c r="D990" s="822">
        <v>1010</v>
      </c>
      <c r="E990" s="822">
        <v>3130</v>
      </c>
      <c r="F990" s="746"/>
      <c r="G990" s="746"/>
      <c r="I990" s="726"/>
      <c r="J990" s="726"/>
      <c r="K990" s="733"/>
      <c r="L990" s="734"/>
      <c r="M990" s="734"/>
    </row>
    <row r="991" spans="1:13">
      <c r="A991" s="797" t="s">
        <v>1944</v>
      </c>
      <c r="B991" s="817" t="s">
        <v>1945</v>
      </c>
      <c r="C991" s="821">
        <v>4390</v>
      </c>
      <c r="D991" s="836">
        <v>970</v>
      </c>
      <c r="E991" s="822">
        <v>2930</v>
      </c>
      <c r="F991" s="746"/>
      <c r="G991" s="746"/>
      <c r="I991" s="726"/>
      <c r="J991" s="726"/>
      <c r="K991" s="733"/>
      <c r="L991" s="723"/>
      <c r="M991" s="734"/>
    </row>
    <row r="992" spans="1:13">
      <c r="A992" s="797" t="s">
        <v>1946</v>
      </c>
      <c r="B992" s="817" t="s">
        <v>1947</v>
      </c>
      <c r="C992" s="821">
        <v>3800</v>
      </c>
      <c r="D992" s="836">
        <v>840</v>
      </c>
      <c r="E992" s="822">
        <v>2520</v>
      </c>
      <c r="F992" s="746"/>
      <c r="G992" s="746"/>
      <c r="I992" s="726"/>
      <c r="J992" s="726"/>
      <c r="K992" s="733"/>
      <c r="L992" s="723"/>
      <c r="M992" s="734"/>
    </row>
    <row r="993" spans="1:14">
      <c r="A993" s="803" t="s">
        <v>1948</v>
      </c>
      <c r="B993" s="818" t="s">
        <v>1949</v>
      </c>
      <c r="C993" s="825">
        <v>2840</v>
      </c>
      <c r="D993" s="838">
        <v>620</v>
      </c>
      <c r="E993" s="826">
        <v>1900</v>
      </c>
      <c r="F993" s="746"/>
      <c r="G993" s="746"/>
      <c r="I993" s="726"/>
      <c r="J993" s="726"/>
      <c r="K993" s="733"/>
      <c r="L993" s="723"/>
      <c r="M993" s="734"/>
    </row>
    <row r="994" spans="1:14" ht="9.75" customHeight="1">
      <c r="A994" s="746"/>
      <c r="B994" s="746"/>
      <c r="C994" s="792"/>
      <c r="D994" s="792"/>
      <c r="E994" s="792"/>
      <c r="F994" s="746"/>
      <c r="G994" s="746"/>
    </row>
    <row r="995" spans="1:14">
      <c r="A995" s="776" t="s">
        <v>1023</v>
      </c>
      <c r="B995" s="746"/>
      <c r="C995" s="746"/>
      <c r="D995" s="746"/>
      <c r="E995" s="746"/>
      <c r="F995" s="746"/>
      <c r="G995" s="746"/>
    </row>
    <row r="996" spans="1:14" ht="34.5" customHeight="1">
      <c r="A996" s="1294" t="s">
        <v>1950</v>
      </c>
      <c r="B996" s="1294"/>
      <c r="C996" s="1294"/>
      <c r="D996" s="1294"/>
      <c r="E996" s="1294"/>
      <c r="F996" s="1294"/>
      <c r="G996" s="746"/>
    </row>
    <row r="997" spans="1:14">
      <c r="A997" s="776" t="s">
        <v>1951</v>
      </c>
      <c r="B997" s="746"/>
      <c r="C997" s="746"/>
      <c r="D997" s="746"/>
      <c r="E997" s="746"/>
      <c r="F997" s="746"/>
      <c r="G997" s="746"/>
    </row>
    <row r="998" spans="1:14">
      <c r="A998" s="776" t="s">
        <v>1657</v>
      </c>
      <c r="B998" s="746"/>
      <c r="C998" s="746"/>
      <c r="D998" s="746"/>
      <c r="E998" s="746"/>
      <c r="F998" s="746"/>
      <c r="G998" s="746"/>
    </row>
    <row r="999" spans="1:14" ht="35.25" customHeight="1">
      <c r="A999" s="1283" t="s">
        <v>1952</v>
      </c>
      <c r="B999" s="1284"/>
      <c r="C999" s="1284"/>
      <c r="D999" s="1284"/>
      <c r="E999" s="1284"/>
      <c r="F999" s="1284"/>
      <c r="G999" s="746"/>
    </row>
    <row r="1000" spans="1:14" ht="35.25" customHeight="1">
      <c r="A1000" s="1283" t="s">
        <v>1953</v>
      </c>
      <c r="B1000" s="1284"/>
      <c r="C1000" s="1284"/>
      <c r="D1000" s="1284"/>
      <c r="E1000" s="1284"/>
      <c r="F1000" s="1284"/>
      <c r="G1000" s="746"/>
    </row>
    <row r="1001" spans="1:14">
      <c r="A1001" s="776" t="s">
        <v>1954</v>
      </c>
      <c r="B1001" s="746"/>
      <c r="C1001" s="746"/>
      <c r="D1001" s="746"/>
      <c r="E1001" s="746"/>
      <c r="F1001" s="746"/>
      <c r="G1001" s="746"/>
    </row>
    <row r="1002" spans="1:14" ht="31.5" customHeight="1">
      <c r="A1002" s="1283" t="s">
        <v>1955</v>
      </c>
      <c r="B1002" s="1284"/>
      <c r="C1002" s="1284"/>
      <c r="D1002" s="1284"/>
      <c r="E1002" s="1284"/>
      <c r="F1002" s="1284"/>
      <c r="G1002" s="746"/>
    </row>
    <row r="1003" spans="1:14">
      <c r="A1003" s="776" t="s">
        <v>1956</v>
      </c>
      <c r="B1003" s="746"/>
      <c r="C1003" s="746"/>
      <c r="D1003" s="746"/>
      <c r="E1003" s="746"/>
      <c r="F1003" s="746"/>
      <c r="G1003" s="746"/>
    </row>
    <row r="1004" spans="1:14" s="625" customFormat="1">
      <c r="A1004" s="790" t="s">
        <v>1957</v>
      </c>
      <c r="B1004" s="791"/>
      <c r="C1004" s="791"/>
      <c r="D1004" s="791"/>
      <c r="E1004" s="791"/>
      <c r="F1004" s="791"/>
      <c r="G1004" s="791"/>
      <c r="L1004" s="626"/>
    </row>
    <row r="1005" spans="1:14" s="625" customFormat="1" ht="30.75" customHeight="1">
      <c r="A1005" s="1303" t="s">
        <v>1958</v>
      </c>
      <c r="B1005" s="1303"/>
      <c r="C1005" s="1303"/>
      <c r="D1005" s="1303"/>
      <c r="E1005" s="1303"/>
      <c r="F1005" s="1303"/>
      <c r="G1005" s="791"/>
      <c r="L1005" s="626"/>
    </row>
    <row r="1006" spans="1:14">
      <c r="A1006" s="1293" t="s">
        <v>1959</v>
      </c>
      <c r="B1006" s="1293"/>
      <c r="C1006" s="1293"/>
      <c r="D1006" s="1293"/>
      <c r="E1006" s="1293"/>
      <c r="F1006" s="746"/>
      <c r="G1006" s="746"/>
      <c r="J1006" s="734"/>
      <c r="K1006" s="734"/>
      <c r="L1006" s="734"/>
      <c r="M1006" s="734"/>
      <c r="N1006" s="734"/>
    </row>
    <row r="1007" spans="1:14">
      <c r="A1007" s="1297" t="s">
        <v>986</v>
      </c>
      <c r="B1007" s="1297" t="s">
        <v>74</v>
      </c>
      <c r="C1007" s="1297" t="s">
        <v>987</v>
      </c>
      <c r="D1007" s="1298" t="s">
        <v>988</v>
      </c>
      <c r="E1007" s="1298"/>
      <c r="F1007" s="746"/>
      <c r="G1007" s="746"/>
      <c r="J1007" s="734"/>
      <c r="K1007" s="734"/>
      <c r="L1007" s="734"/>
      <c r="M1007" s="734"/>
      <c r="N1007" s="734"/>
    </row>
    <row r="1008" spans="1:14" ht="28">
      <c r="A1008" s="1297"/>
      <c r="B1008" s="1297"/>
      <c r="C1008" s="1297"/>
      <c r="D1008" s="855" t="s">
        <v>989</v>
      </c>
      <c r="E1008" s="855" t="s">
        <v>990</v>
      </c>
      <c r="F1008" s="746"/>
      <c r="G1008" s="746"/>
      <c r="J1008" s="734"/>
      <c r="K1008" s="734"/>
      <c r="L1008" s="734"/>
      <c r="M1008" s="734"/>
      <c r="N1008" s="734"/>
    </row>
    <row r="1009" spans="1:14" ht="42">
      <c r="A1009" s="828" t="s">
        <v>1960</v>
      </c>
      <c r="B1009" s="861" t="s">
        <v>1961</v>
      </c>
      <c r="C1009" s="833">
        <v>292120</v>
      </c>
      <c r="D1009" s="834">
        <v>97900</v>
      </c>
      <c r="E1009" s="834">
        <v>164610</v>
      </c>
      <c r="F1009" s="746"/>
      <c r="G1009" s="746"/>
      <c r="I1009" s="729"/>
      <c r="J1009" s="734"/>
      <c r="K1009" s="734"/>
      <c r="L1009" s="734"/>
      <c r="M1009" s="734"/>
      <c r="N1009" s="734"/>
    </row>
    <row r="1010" spans="1:14" ht="42">
      <c r="A1010" s="797" t="s">
        <v>1962</v>
      </c>
      <c r="B1010" s="757" t="s">
        <v>1963</v>
      </c>
      <c r="C1010" s="821">
        <v>304140</v>
      </c>
      <c r="D1010" s="822">
        <v>102730</v>
      </c>
      <c r="E1010" s="822">
        <v>170570</v>
      </c>
      <c r="F1010" s="746"/>
      <c r="G1010" s="746"/>
      <c r="I1010" s="729"/>
      <c r="J1010" s="734"/>
      <c r="K1010" s="734"/>
      <c r="L1010" s="734"/>
      <c r="M1010" s="734"/>
      <c r="N1010" s="734"/>
    </row>
    <row r="1011" spans="1:14" ht="42">
      <c r="A1011" s="803" t="s">
        <v>1964</v>
      </c>
      <c r="B1011" s="767" t="s">
        <v>1965</v>
      </c>
      <c r="C1011" s="825">
        <v>329000</v>
      </c>
      <c r="D1011" s="826">
        <v>112590</v>
      </c>
      <c r="E1011" s="826">
        <v>182980</v>
      </c>
      <c r="F1011" s="746"/>
      <c r="G1011" s="746"/>
      <c r="I1011" s="729"/>
      <c r="J1011" s="726"/>
      <c r="K1011" s="733"/>
      <c r="L1011" s="734"/>
      <c r="M1011" s="734"/>
    </row>
    <row r="1012" spans="1:14">
      <c r="A1012" s="746"/>
      <c r="B1012" s="746"/>
      <c r="C1012" s="792"/>
      <c r="D1012" s="792"/>
      <c r="E1012" s="792"/>
      <c r="F1012" s="746"/>
      <c r="G1012" s="746"/>
    </row>
    <row r="1013" spans="1:14" s="625" customFormat="1" ht="32.25" customHeight="1">
      <c r="A1013" s="1303" t="s">
        <v>1966</v>
      </c>
      <c r="B1013" s="1303"/>
      <c r="C1013" s="1303"/>
      <c r="D1013" s="1303"/>
      <c r="E1013" s="1303"/>
      <c r="F1013" s="1303"/>
      <c r="G1013" s="791"/>
      <c r="L1013" s="626"/>
    </row>
    <row r="1014" spans="1:14">
      <c r="A1014" s="1293" t="s">
        <v>1959</v>
      </c>
      <c r="B1014" s="1293"/>
      <c r="C1014" s="1293"/>
      <c r="D1014" s="1293"/>
      <c r="E1014" s="1293"/>
      <c r="F1014" s="746"/>
      <c r="G1014" s="746"/>
    </row>
    <row r="1015" spans="1:14">
      <c r="A1015" s="1297" t="s">
        <v>986</v>
      </c>
      <c r="B1015" s="1297" t="s">
        <v>74</v>
      </c>
      <c r="C1015" s="1297" t="s">
        <v>987</v>
      </c>
      <c r="D1015" s="1298" t="s">
        <v>988</v>
      </c>
      <c r="E1015" s="1298"/>
      <c r="F1015" s="746"/>
      <c r="G1015" s="746"/>
    </row>
    <row r="1016" spans="1:14" ht="28">
      <c r="A1016" s="1297"/>
      <c r="B1016" s="1297"/>
      <c r="C1016" s="1297"/>
      <c r="D1016" s="855" t="s">
        <v>989</v>
      </c>
      <c r="E1016" s="855" t="s">
        <v>990</v>
      </c>
      <c r="F1016" s="746"/>
      <c r="G1016" s="746"/>
      <c r="L1016" s="373"/>
    </row>
    <row r="1017" spans="1:14" ht="42">
      <c r="A1017" s="839" t="s">
        <v>1967</v>
      </c>
      <c r="B1017" s="862" t="s">
        <v>1968</v>
      </c>
      <c r="C1017" s="841">
        <v>215740</v>
      </c>
      <c r="D1017" s="842">
        <v>83840</v>
      </c>
      <c r="E1017" s="842">
        <v>109570</v>
      </c>
      <c r="F1017" s="746"/>
      <c r="G1017" s="746"/>
      <c r="L1017" s="373"/>
    </row>
    <row r="1018" spans="1:14" s="625" customFormat="1" ht="32.25" customHeight="1">
      <c r="A1018" s="1303" t="s">
        <v>1969</v>
      </c>
      <c r="B1018" s="1303"/>
      <c r="C1018" s="1303"/>
      <c r="D1018" s="1303"/>
      <c r="E1018" s="1303"/>
      <c r="F1018" s="1303"/>
      <c r="G1018" s="791"/>
      <c r="H1018" s="373"/>
      <c r="I1018" s="373"/>
      <c r="J1018" s="373"/>
      <c r="K1018" s="373"/>
      <c r="L1018" s="373"/>
    </row>
    <row r="1019" spans="1:14">
      <c r="A1019" s="1293" t="s">
        <v>1970</v>
      </c>
      <c r="B1019" s="1293"/>
      <c r="C1019" s="1293"/>
      <c r="D1019" s="1293"/>
      <c r="E1019" s="1293"/>
      <c r="F1019" s="746"/>
      <c r="G1019" s="746"/>
      <c r="J1019" s="734"/>
      <c r="K1019" s="734"/>
      <c r="L1019" s="734"/>
      <c r="M1019" s="734"/>
      <c r="N1019" s="734"/>
    </row>
    <row r="1020" spans="1:14">
      <c r="A1020" s="1297" t="s">
        <v>986</v>
      </c>
      <c r="B1020" s="1297" t="s">
        <v>74</v>
      </c>
      <c r="C1020" s="1297" t="s">
        <v>987</v>
      </c>
      <c r="D1020" s="1298" t="s">
        <v>988</v>
      </c>
      <c r="E1020" s="1298"/>
      <c r="F1020" s="746"/>
      <c r="G1020" s="746"/>
      <c r="J1020" s="734"/>
      <c r="K1020" s="734"/>
      <c r="L1020" s="734"/>
      <c r="M1020" s="734"/>
      <c r="N1020" s="734"/>
    </row>
    <row r="1021" spans="1:14" ht="28">
      <c r="A1021" s="1297"/>
      <c r="B1021" s="1297"/>
      <c r="C1021" s="1297"/>
      <c r="D1021" s="855" t="s">
        <v>989</v>
      </c>
      <c r="E1021" s="855" t="s">
        <v>990</v>
      </c>
      <c r="F1021" s="746"/>
      <c r="G1021" s="746"/>
      <c r="J1021" s="734"/>
      <c r="K1021" s="734"/>
      <c r="L1021" s="734"/>
      <c r="M1021" s="734"/>
      <c r="N1021" s="734"/>
    </row>
    <row r="1022" spans="1:14" ht="42">
      <c r="A1022" s="828" t="s">
        <v>1971</v>
      </c>
      <c r="B1022" s="861" t="s">
        <v>1972</v>
      </c>
      <c r="C1022" s="833">
        <v>200760</v>
      </c>
      <c r="D1022" s="834">
        <v>78030</v>
      </c>
      <c r="E1022" s="834">
        <v>101950</v>
      </c>
      <c r="F1022" s="746"/>
      <c r="G1022" s="746"/>
      <c r="I1022" s="729"/>
      <c r="J1022" s="734"/>
      <c r="K1022" s="734"/>
      <c r="L1022" s="734"/>
      <c r="M1022" s="734"/>
      <c r="N1022" s="734"/>
    </row>
    <row r="1023" spans="1:14" ht="42">
      <c r="A1023" s="797" t="s">
        <v>1973</v>
      </c>
      <c r="B1023" s="757" t="s">
        <v>1974</v>
      </c>
      <c r="C1023" s="821">
        <v>189760</v>
      </c>
      <c r="D1023" s="822">
        <v>75600</v>
      </c>
      <c r="E1023" s="822">
        <v>98510</v>
      </c>
      <c r="F1023" s="746"/>
      <c r="G1023" s="746"/>
      <c r="I1023" s="729"/>
      <c r="J1023" s="734"/>
      <c r="K1023" s="734"/>
      <c r="L1023" s="734"/>
      <c r="M1023" s="734"/>
      <c r="N1023" s="734"/>
    </row>
    <row r="1024" spans="1:14" ht="42">
      <c r="A1024" s="797" t="s">
        <v>1975</v>
      </c>
      <c r="B1024" s="757" t="s">
        <v>1976</v>
      </c>
      <c r="C1024" s="821">
        <v>213420</v>
      </c>
      <c r="D1024" s="822">
        <v>82950</v>
      </c>
      <c r="E1024" s="822">
        <v>108390</v>
      </c>
      <c r="F1024" s="746"/>
      <c r="G1024" s="746"/>
      <c r="I1024" s="729"/>
      <c r="J1024" s="726"/>
      <c r="K1024" s="733"/>
      <c r="L1024" s="734"/>
      <c r="M1024" s="734"/>
    </row>
    <row r="1025" spans="1:16" ht="42">
      <c r="A1025" s="797" t="s">
        <v>1977</v>
      </c>
      <c r="B1025" s="757" t="s">
        <v>1978</v>
      </c>
      <c r="C1025" s="821">
        <v>238280</v>
      </c>
      <c r="D1025" s="822">
        <v>92800</v>
      </c>
      <c r="E1025" s="822">
        <v>120800</v>
      </c>
      <c r="F1025" s="746"/>
      <c r="G1025" s="746"/>
      <c r="I1025" s="729"/>
      <c r="J1025" s="726"/>
      <c r="K1025" s="733"/>
      <c r="L1025" s="734"/>
      <c r="M1025" s="734"/>
    </row>
    <row r="1026" spans="1:16" ht="42">
      <c r="A1026" s="797" t="s">
        <v>1979</v>
      </c>
      <c r="B1026" s="757" t="s">
        <v>1980</v>
      </c>
      <c r="C1026" s="821">
        <v>220780</v>
      </c>
      <c r="D1026" s="822">
        <v>85570</v>
      </c>
      <c r="E1026" s="822">
        <v>112370</v>
      </c>
      <c r="F1026" s="746"/>
      <c r="G1026" s="746"/>
      <c r="I1026" s="729"/>
      <c r="J1026" s="726"/>
      <c r="K1026" s="733"/>
      <c r="L1026" s="734"/>
      <c r="M1026" s="734"/>
    </row>
    <row r="1027" spans="1:16" ht="42">
      <c r="A1027" s="797" t="s">
        <v>1981</v>
      </c>
      <c r="B1027" s="757" t="s">
        <v>1982</v>
      </c>
      <c r="C1027" s="821">
        <v>219620</v>
      </c>
      <c r="D1027" s="822">
        <v>85480</v>
      </c>
      <c r="E1027" s="822">
        <v>111400</v>
      </c>
      <c r="F1027" s="746"/>
      <c r="G1027" s="746"/>
      <c r="I1027" s="729"/>
      <c r="J1027" s="726"/>
      <c r="K1027" s="733"/>
      <c r="L1027" s="734"/>
      <c r="M1027" s="734"/>
    </row>
    <row r="1028" spans="1:16" ht="42">
      <c r="A1028" s="803" t="s">
        <v>1983</v>
      </c>
      <c r="B1028" s="767" t="s">
        <v>1984</v>
      </c>
      <c r="C1028" s="825">
        <v>213610</v>
      </c>
      <c r="D1028" s="826">
        <v>83070</v>
      </c>
      <c r="E1028" s="826">
        <v>108430</v>
      </c>
      <c r="F1028" s="746"/>
      <c r="G1028" s="746"/>
      <c r="I1028" s="729"/>
      <c r="J1028" s="726"/>
      <c r="K1028" s="733"/>
      <c r="L1028" s="734"/>
      <c r="M1028" s="734"/>
    </row>
    <row r="1029" spans="1:16" s="625" customFormat="1" ht="32.25" customHeight="1">
      <c r="A1029" s="1303" t="s">
        <v>1985</v>
      </c>
      <c r="B1029" s="1303"/>
      <c r="C1029" s="1303"/>
      <c r="D1029" s="1303"/>
      <c r="E1029" s="1303"/>
      <c r="F1029" s="1303"/>
      <c r="G1029" s="791"/>
      <c r="L1029" s="626"/>
    </row>
    <row r="1030" spans="1:16">
      <c r="A1030" s="1293" t="s">
        <v>1959</v>
      </c>
      <c r="B1030" s="1293"/>
      <c r="C1030" s="1293"/>
      <c r="D1030" s="1293"/>
      <c r="E1030" s="1293"/>
      <c r="F1030" s="746"/>
      <c r="G1030" s="746"/>
      <c r="J1030" s="626"/>
      <c r="K1030" s="626"/>
      <c r="L1030" s="626"/>
      <c r="M1030" s="626"/>
      <c r="N1030" s="626"/>
      <c r="O1030" s="626"/>
      <c r="P1030" s="626"/>
    </row>
    <row r="1031" spans="1:16">
      <c r="A1031" s="1297" t="s">
        <v>986</v>
      </c>
      <c r="B1031" s="1297" t="s">
        <v>74</v>
      </c>
      <c r="C1031" s="1297" t="s">
        <v>987</v>
      </c>
      <c r="D1031" s="1298" t="s">
        <v>988</v>
      </c>
      <c r="E1031" s="1298"/>
      <c r="F1031" s="746"/>
      <c r="G1031" s="746"/>
      <c r="J1031" s="626"/>
      <c r="K1031" s="626"/>
      <c r="L1031" s="626"/>
      <c r="M1031" s="626"/>
      <c r="N1031" s="626"/>
      <c r="O1031" s="626"/>
      <c r="P1031" s="626"/>
    </row>
    <row r="1032" spans="1:16" ht="28">
      <c r="A1032" s="1297"/>
      <c r="B1032" s="1297"/>
      <c r="C1032" s="1297"/>
      <c r="D1032" s="855" t="s">
        <v>989</v>
      </c>
      <c r="E1032" s="855" t="s">
        <v>990</v>
      </c>
      <c r="F1032" s="746"/>
      <c r="G1032" s="746"/>
      <c r="J1032" s="626"/>
      <c r="K1032" s="626"/>
      <c r="L1032" s="626"/>
      <c r="M1032" s="626"/>
      <c r="N1032" s="626"/>
      <c r="O1032" s="626"/>
      <c r="P1032" s="626"/>
    </row>
    <row r="1033" spans="1:16" ht="42">
      <c r="A1033" s="828" t="s">
        <v>1986</v>
      </c>
      <c r="B1033" s="861" t="s">
        <v>1987</v>
      </c>
      <c r="C1033" s="833">
        <v>237930</v>
      </c>
      <c r="D1033" s="863">
        <v>91590</v>
      </c>
      <c r="E1033" s="863">
        <v>121750</v>
      </c>
      <c r="F1033" s="746"/>
      <c r="G1033" s="746"/>
      <c r="I1033" s="729"/>
      <c r="J1033" s="626"/>
      <c r="K1033" s="626"/>
      <c r="L1033" s="626"/>
      <c r="M1033" s="626"/>
      <c r="N1033" s="626"/>
      <c r="O1033" s="626"/>
      <c r="P1033" s="626"/>
    </row>
    <row r="1034" spans="1:16" ht="42">
      <c r="A1034" s="803" t="s">
        <v>1988</v>
      </c>
      <c r="B1034" s="767" t="s">
        <v>1989</v>
      </c>
      <c r="C1034" s="825">
        <v>186180</v>
      </c>
      <c r="D1034" s="864">
        <v>71690</v>
      </c>
      <c r="E1034" s="864">
        <v>95250</v>
      </c>
      <c r="F1034" s="746"/>
      <c r="G1034" s="746"/>
      <c r="I1034" s="729"/>
      <c r="J1034" s="626"/>
      <c r="K1034" s="626"/>
      <c r="L1034" s="626"/>
      <c r="M1034" s="626"/>
      <c r="N1034" s="626"/>
      <c r="O1034" s="626"/>
      <c r="P1034" s="626"/>
    </row>
    <row r="1035" spans="1:16" s="625" customFormat="1" ht="33" customHeight="1">
      <c r="A1035" s="1303" t="s">
        <v>1990</v>
      </c>
      <c r="B1035" s="1303"/>
      <c r="C1035" s="1303"/>
      <c r="D1035" s="1303"/>
      <c r="E1035" s="1303"/>
      <c r="F1035" s="1303"/>
      <c r="G1035" s="791"/>
      <c r="J1035" s="734"/>
      <c r="K1035" s="734"/>
      <c r="L1035" s="734"/>
      <c r="M1035" s="734"/>
      <c r="N1035" s="734"/>
      <c r="O1035" s="734"/>
      <c r="P1035" s="626"/>
    </row>
    <row r="1036" spans="1:16">
      <c r="A1036" s="1293" t="s">
        <v>1970</v>
      </c>
      <c r="B1036" s="1293"/>
      <c r="C1036" s="1293"/>
      <c r="D1036" s="1293"/>
      <c r="E1036" s="1293"/>
      <c r="F1036" s="746"/>
      <c r="G1036" s="746"/>
      <c r="J1036" s="734"/>
      <c r="K1036" s="734"/>
      <c r="L1036" s="734"/>
      <c r="M1036" s="734"/>
      <c r="N1036" s="734"/>
      <c r="O1036" s="734"/>
    </row>
    <row r="1037" spans="1:16">
      <c r="A1037" s="1297" t="s">
        <v>986</v>
      </c>
      <c r="B1037" s="1297" t="s">
        <v>74</v>
      </c>
      <c r="C1037" s="1297" t="s">
        <v>987</v>
      </c>
      <c r="D1037" s="1298" t="s">
        <v>988</v>
      </c>
      <c r="E1037" s="1298"/>
      <c r="F1037" s="746"/>
      <c r="G1037" s="746"/>
      <c r="J1037" s="734"/>
      <c r="K1037" s="734"/>
      <c r="L1037" s="734"/>
      <c r="M1037" s="734"/>
      <c r="N1037" s="734"/>
      <c r="O1037" s="734"/>
    </row>
    <row r="1038" spans="1:16" ht="28">
      <c r="A1038" s="1297"/>
      <c r="B1038" s="1297"/>
      <c r="C1038" s="1297"/>
      <c r="D1038" s="855" t="s">
        <v>989</v>
      </c>
      <c r="E1038" s="855" t="s">
        <v>990</v>
      </c>
      <c r="F1038" s="746"/>
      <c r="G1038" s="746"/>
      <c r="J1038" s="734"/>
      <c r="K1038" s="734"/>
      <c r="L1038" s="734"/>
      <c r="M1038" s="734"/>
      <c r="N1038" s="734"/>
      <c r="O1038" s="734"/>
    </row>
    <row r="1039" spans="1:16" ht="28">
      <c r="A1039" s="828" t="s">
        <v>1991</v>
      </c>
      <c r="B1039" s="861" t="s">
        <v>1992</v>
      </c>
      <c r="C1039" s="833">
        <v>192970</v>
      </c>
      <c r="D1039" s="834">
        <v>79530</v>
      </c>
      <c r="E1039" s="834">
        <v>93280</v>
      </c>
      <c r="F1039" s="746"/>
      <c r="G1039" s="746"/>
      <c r="I1039" s="729"/>
      <c r="J1039" s="734"/>
      <c r="K1039" s="734"/>
      <c r="L1039" s="734"/>
      <c r="M1039" s="734"/>
      <c r="N1039" s="734"/>
      <c r="O1039" s="734"/>
    </row>
    <row r="1040" spans="1:16" ht="42">
      <c r="A1040" s="797" t="s">
        <v>1993</v>
      </c>
      <c r="B1040" s="757" t="s">
        <v>1994</v>
      </c>
      <c r="C1040" s="821">
        <v>193390</v>
      </c>
      <c r="D1040" s="822">
        <v>79750</v>
      </c>
      <c r="E1040" s="822">
        <v>93430</v>
      </c>
      <c r="F1040" s="746"/>
      <c r="G1040" s="746"/>
      <c r="I1040" s="729"/>
      <c r="J1040" s="734"/>
      <c r="K1040" s="734"/>
      <c r="L1040" s="734"/>
      <c r="M1040" s="734"/>
      <c r="N1040" s="734"/>
      <c r="O1040" s="734"/>
    </row>
    <row r="1041" spans="1:15" ht="42">
      <c r="A1041" s="803" t="s">
        <v>1995</v>
      </c>
      <c r="B1041" s="767" t="s">
        <v>1996</v>
      </c>
      <c r="C1041" s="825">
        <v>182840</v>
      </c>
      <c r="D1041" s="826">
        <v>74980</v>
      </c>
      <c r="E1041" s="826">
        <v>88770</v>
      </c>
      <c r="F1041" s="746"/>
      <c r="G1041" s="746"/>
      <c r="I1041" s="729"/>
      <c r="J1041" s="734"/>
      <c r="K1041" s="734"/>
      <c r="L1041" s="734"/>
      <c r="M1041" s="734"/>
      <c r="N1041" s="734"/>
      <c r="O1041" s="734"/>
    </row>
    <row r="1042" spans="1:15">
      <c r="A1042" s="865" t="s">
        <v>1023</v>
      </c>
      <c r="B1042" s="866"/>
      <c r="C1042" s="866"/>
      <c r="D1042" s="866"/>
      <c r="E1042" s="866"/>
      <c r="F1042" s="866"/>
      <c r="G1042" s="746"/>
    </row>
    <row r="1043" spans="1:15" ht="41.25" customHeight="1">
      <c r="A1043" s="1301" t="s">
        <v>1997</v>
      </c>
      <c r="B1043" s="1301"/>
      <c r="C1043" s="1301"/>
      <c r="D1043" s="1301"/>
      <c r="E1043" s="1301"/>
      <c r="F1043" s="1301"/>
      <c r="G1043" s="746"/>
    </row>
    <row r="1044" spans="1:15" ht="41.25" customHeight="1">
      <c r="A1044" s="1302" t="s">
        <v>1998</v>
      </c>
      <c r="B1044" s="1302"/>
      <c r="C1044" s="1302"/>
      <c r="D1044" s="1302"/>
      <c r="E1044" s="1302"/>
      <c r="F1044" s="1302"/>
      <c r="G1044" s="746"/>
    </row>
    <row r="1045" spans="1:15">
      <c r="A1045" s="865" t="s">
        <v>1999</v>
      </c>
      <c r="B1045" s="866"/>
      <c r="C1045" s="866"/>
      <c r="D1045" s="866"/>
      <c r="E1045" s="866"/>
      <c r="F1045" s="866"/>
      <c r="G1045" s="746"/>
    </row>
    <row r="1046" spans="1:15">
      <c r="A1046" s="865" t="s">
        <v>2000</v>
      </c>
      <c r="B1046" s="866"/>
      <c r="C1046" s="866"/>
      <c r="D1046" s="866"/>
      <c r="E1046" s="866"/>
      <c r="F1046" s="866"/>
      <c r="G1046" s="746"/>
    </row>
    <row r="1047" spans="1:15" ht="28.5" customHeight="1">
      <c r="A1047" s="1302" t="s">
        <v>2001</v>
      </c>
      <c r="B1047" s="1302"/>
      <c r="C1047" s="1302"/>
      <c r="D1047" s="1302"/>
      <c r="E1047" s="1302"/>
      <c r="F1047" s="1302"/>
      <c r="G1047" s="746"/>
    </row>
    <row r="1048" spans="1:15" ht="29.25" customHeight="1">
      <c r="A1048" s="1302" t="s">
        <v>2002</v>
      </c>
      <c r="B1048" s="1302"/>
      <c r="C1048" s="1302"/>
      <c r="D1048" s="1302"/>
      <c r="E1048" s="1302"/>
      <c r="F1048" s="1302"/>
      <c r="G1048" s="746"/>
    </row>
    <row r="1049" spans="1:15">
      <c r="A1049" s="865" t="s">
        <v>2003</v>
      </c>
      <c r="B1049" s="866"/>
      <c r="C1049" s="866"/>
      <c r="D1049" s="866"/>
      <c r="E1049" s="866"/>
      <c r="F1049" s="866"/>
      <c r="G1049" s="746"/>
    </row>
    <row r="1050" spans="1:15">
      <c r="A1050" s="865" t="s">
        <v>2004</v>
      </c>
      <c r="B1050" s="866"/>
      <c r="C1050" s="866"/>
      <c r="D1050" s="866"/>
      <c r="E1050" s="866"/>
      <c r="F1050" s="866"/>
      <c r="G1050" s="746"/>
    </row>
    <row r="1051" spans="1:15" ht="27" customHeight="1">
      <c r="A1051" s="1302" t="s">
        <v>2005</v>
      </c>
      <c r="B1051" s="1302"/>
      <c r="C1051" s="1302"/>
      <c r="D1051" s="1302"/>
      <c r="E1051" s="1302"/>
      <c r="F1051" s="1302"/>
      <c r="G1051" s="746"/>
    </row>
    <row r="1052" spans="1:15">
      <c r="A1052" s="865" t="s">
        <v>2006</v>
      </c>
      <c r="B1052" s="866"/>
      <c r="C1052" s="866"/>
      <c r="D1052" s="866"/>
      <c r="E1052" s="866"/>
      <c r="F1052" s="866"/>
      <c r="G1052" s="746"/>
    </row>
    <row r="1053" spans="1:15" ht="43.5" customHeight="1">
      <c r="A1053" s="1302" t="s">
        <v>2007</v>
      </c>
      <c r="B1053" s="1302"/>
      <c r="C1053" s="1302"/>
      <c r="D1053" s="1302"/>
      <c r="E1053" s="1302"/>
      <c r="F1053" s="1302"/>
      <c r="G1053" s="746"/>
    </row>
    <row r="1054" spans="1:15">
      <c r="A1054" s="865" t="s">
        <v>2008</v>
      </c>
      <c r="B1054" s="866"/>
      <c r="C1054" s="866"/>
      <c r="D1054" s="866"/>
      <c r="E1054" s="866"/>
      <c r="F1054" s="866"/>
      <c r="G1054" s="746"/>
    </row>
    <row r="1055" spans="1:15" s="625" customFormat="1">
      <c r="A1055" s="790" t="s">
        <v>2009</v>
      </c>
      <c r="B1055" s="791"/>
      <c r="C1055" s="791"/>
      <c r="D1055" s="791"/>
      <c r="E1055" s="791"/>
      <c r="F1055" s="791"/>
      <c r="G1055" s="791"/>
      <c r="L1055" s="626"/>
    </row>
    <row r="1056" spans="1:15" s="625" customFormat="1">
      <c r="A1056" s="790" t="s">
        <v>2010</v>
      </c>
      <c r="B1056" s="791"/>
      <c r="C1056" s="791"/>
      <c r="D1056" s="791"/>
      <c r="E1056" s="791"/>
      <c r="F1056" s="791"/>
      <c r="G1056" s="791"/>
      <c r="L1056" s="626"/>
    </row>
    <row r="1057" spans="1:13" s="625" customFormat="1">
      <c r="A1057" s="790" t="s">
        <v>2011</v>
      </c>
      <c r="B1057" s="791"/>
      <c r="C1057" s="791"/>
      <c r="D1057" s="791"/>
      <c r="E1057" s="791"/>
      <c r="F1057" s="791"/>
      <c r="G1057" s="791"/>
      <c r="L1057" s="626"/>
    </row>
    <row r="1058" spans="1:13" s="625" customFormat="1">
      <c r="A1058" s="790" t="s">
        <v>2012</v>
      </c>
      <c r="B1058" s="791"/>
      <c r="C1058" s="791"/>
      <c r="D1058" s="791"/>
      <c r="E1058" s="791"/>
      <c r="F1058" s="791"/>
      <c r="G1058" s="791"/>
      <c r="L1058" s="626"/>
    </row>
    <row r="1059" spans="1:13" ht="16.5">
      <c r="A1059" s="1293" t="s">
        <v>2013</v>
      </c>
      <c r="B1059" s="1293"/>
      <c r="C1059" s="1293"/>
      <c r="D1059" s="1293"/>
      <c r="E1059" s="1293"/>
      <c r="F1059" s="746"/>
      <c r="G1059" s="746"/>
    </row>
    <row r="1060" spans="1:13">
      <c r="A1060" s="1297" t="s">
        <v>986</v>
      </c>
      <c r="B1060" s="1297" t="s">
        <v>74</v>
      </c>
      <c r="C1060" s="1297" t="s">
        <v>987</v>
      </c>
      <c r="D1060" s="1298" t="s">
        <v>988</v>
      </c>
      <c r="E1060" s="1298"/>
      <c r="F1060" s="746"/>
      <c r="G1060" s="746"/>
    </row>
    <row r="1061" spans="1:13" ht="28">
      <c r="A1061" s="1297"/>
      <c r="B1061" s="1297"/>
      <c r="C1061" s="1297"/>
      <c r="D1061" s="855" t="s">
        <v>989</v>
      </c>
      <c r="E1061" s="855" t="s">
        <v>990</v>
      </c>
      <c r="F1061" s="746"/>
      <c r="G1061" s="746"/>
    </row>
    <row r="1062" spans="1:13">
      <c r="A1062" s="807"/>
      <c r="B1062" s="808" t="s">
        <v>2014</v>
      </c>
      <c r="C1062" s="807"/>
      <c r="D1062" s="807"/>
      <c r="E1062" s="808"/>
      <c r="F1062" s="746"/>
      <c r="G1062" s="746"/>
    </row>
    <row r="1063" spans="1:13">
      <c r="A1063" s="797" t="s">
        <v>2015</v>
      </c>
      <c r="B1063" s="817" t="s">
        <v>2016</v>
      </c>
      <c r="C1063" s="821">
        <v>7880</v>
      </c>
      <c r="D1063" s="822">
        <v>7200</v>
      </c>
      <c r="E1063" s="836"/>
      <c r="F1063" s="746"/>
      <c r="G1063" s="746"/>
      <c r="I1063" s="728"/>
      <c r="J1063" s="728"/>
      <c r="K1063" s="728"/>
      <c r="L1063" s="728"/>
      <c r="M1063" s="728"/>
    </row>
    <row r="1064" spans="1:13">
      <c r="A1064" s="803" t="s">
        <v>2017</v>
      </c>
      <c r="B1064" s="818" t="s">
        <v>2018</v>
      </c>
      <c r="C1064" s="825">
        <v>10010</v>
      </c>
      <c r="D1064" s="826">
        <v>9040</v>
      </c>
      <c r="E1064" s="838"/>
      <c r="F1064" s="746"/>
      <c r="G1064" s="746"/>
      <c r="I1064" s="729"/>
      <c r="J1064" s="726"/>
      <c r="K1064" s="733"/>
      <c r="L1064" s="734"/>
      <c r="M1064" s="723"/>
    </row>
    <row r="1065" spans="1:13">
      <c r="A1065" s="746"/>
      <c r="B1065" s="746"/>
      <c r="C1065" s="792"/>
      <c r="D1065" s="792"/>
      <c r="E1065" s="792"/>
      <c r="F1065" s="746"/>
      <c r="G1065" s="746"/>
      <c r="I1065" s="729"/>
      <c r="J1065" s="726"/>
      <c r="K1065" s="733"/>
      <c r="L1065" s="734"/>
      <c r="M1065" s="735"/>
    </row>
    <row r="1066" spans="1:13">
      <c r="A1066" s="776" t="s">
        <v>1023</v>
      </c>
      <c r="B1066" s="746"/>
      <c r="C1066" s="746"/>
      <c r="D1066" s="746"/>
      <c r="E1066" s="746"/>
      <c r="F1066" s="746"/>
      <c r="G1066" s="746"/>
    </row>
    <row r="1067" spans="1:13" ht="55.5" customHeight="1">
      <c r="A1067" s="1294" t="s">
        <v>2019</v>
      </c>
      <c r="B1067" s="1294"/>
      <c r="C1067" s="1294"/>
      <c r="D1067" s="1294"/>
      <c r="E1067" s="1294"/>
      <c r="F1067" s="1294"/>
      <c r="G1067" s="746"/>
    </row>
    <row r="1068" spans="1:13" ht="36" customHeight="1">
      <c r="A1068" s="1283" t="s">
        <v>2020</v>
      </c>
      <c r="B1068" s="1283"/>
      <c r="C1068" s="1283"/>
      <c r="D1068" s="1283"/>
      <c r="E1068" s="1283"/>
      <c r="F1068" s="1283"/>
      <c r="G1068" s="746"/>
    </row>
    <row r="1069" spans="1:13" ht="16">
      <c r="A1069" s="776" t="s">
        <v>2021</v>
      </c>
      <c r="B1069" s="746"/>
      <c r="C1069" s="746"/>
      <c r="D1069" s="746"/>
      <c r="E1069" s="746"/>
      <c r="F1069" s="746"/>
      <c r="G1069" s="746"/>
    </row>
    <row r="1070" spans="1:13" s="625" customFormat="1">
      <c r="A1070" s="790" t="s">
        <v>2022</v>
      </c>
      <c r="B1070" s="791"/>
      <c r="C1070" s="791"/>
      <c r="D1070" s="791"/>
      <c r="E1070" s="791"/>
      <c r="F1070" s="791"/>
      <c r="G1070" s="791"/>
      <c r="L1070" s="626"/>
    </row>
    <row r="1071" spans="1:13" s="625" customFormat="1">
      <c r="A1071" s="790" t="s">
        <v>2023</v>
      </c>
      <c r="B1071" s="791"/>
      <c r="C1071" s="791"/>
      <c r="D1071" s="791"/>
      <c r="E1071" s="791"/>
      <c r="F1071" s="791"/>
      <c r="G1071" s="791"/>
      <c r="L1071" s="626"/>
    </row>
    <row r="1072" spans="1:13">
      <c r="A1072" s="1293" t="s">
        <v>2024</v>
      </c>
      <c r="B1072" s="1293"/>
      <c r="C1072" s="1293"/>
      <c r="D1072" s="1293"/>
      <c r="E1072" s="1293"/>
      <c r="F1072" s="746"/>
      <c r="G1072" s="746"/>
    </row>
    <row r="1073" spans="1:12">
      <c r="A1073" s="1297" t="s">
        <v>986</v>
      </c>
      <c r="B1073" s="1297" t="s">
        <v>74</v>
      </c>
      <c r="C1073" s="1297" t="s">
        <v>987</v>
      </c>
      <c r="D1073" s="1298" t="s">
        <v>988</v>
      </c>
      <c r="E1073" s="1298"/>
      <c r="F1073" s="746"/>
      <c r="G1073" s="746"/>
      <c r="L1073" s="373"/>
    </row>
    <row r="1074" spans="1:12" ht="28">
      <c r="A1074" s="1297"/>
      <c r="B1074" s="1297"/>
      <c r="C1074" s="1297"/>
      <c r="D1074" s="855" t="s">
        <v>989</v>
      </c>
      <c r="E1074" s="855" t="s">
        <v>990</v>
      </c>
      <c r="F1074" s="746"/>
      <c r="G1074" s="746"/>
      <c r="L1074" s="373"/>
    </row>
    <row r="1075" spans="1:12">
      <c r="A1075" s="839" t="s">
        <v>2025</v>
      </c>
      <c r="B1075" s="840" t="s">
        <v>2026</v>
      </c>
      <c r="C1075" s="841">
        <v>14480</v>
      </c>
      <c r="D1075" s="842">
        <v>3200</v>
      </c>
      <c r="E1075" s="842">
        <v>9740</v>
      </c>
      <c r="F1075" s="746"/>
      <c r="G1075" s="746"/>
      <c r="L1075" s="373"/>
    </row>
    <row r="1076" spans="1:12">
      <c r="A1076" s="746"/>
      <c r="B1076" s="746"/>
      <c r="C1076" s="792"/>
      <c r="D1076" s="792"/>
      <c r="E1076" s="792"/>
      <c r="F1076" s="746"/>
      <c r="G1076" s="746"/>
      <c r="L1076" s="373"/>
    </row>
    <row r="1077" spans="1:12">
      <c r="A1077" s="776" t="s">
        <v>1023</v>
      </c>
      <c r="B1077" s="746"/>
      <c r="C1077" s="746"/>
      <c r="D1077" s="746"/>
      <c r="E1077" s="746"/>
      <c r="F1077" s="746"/>
      <c r="G1077" s="746"/>
      <c r="L1077" s="373"/>
    </row>
    <row r="1078" spans="1:12" ht="34.5" customHeight="1">
      <c r="A1078" s="1283" t="s">
        <v>2027</v>
      </c>
      <c r="B1078" s="1283"/>
      <c r="C1078" s="1283"/>
      <c r="D1078" s="1283"/>
      <c r="E1078" s="1283"/>
      <c r="F1078" s="1283"/>
      <c r="G1078" s="746"/>
      <c r="L1078" s="373"/>
    </row>
    <row r="1079" spans="1:12">
      <c r="A1079" s="776" t="s">
        <v>2028</v>
      </c>
      <c r="B1079" s="746"/>
      <c r="C1079" s="746"/>
      <c r="D1079" s="746"/>
      <c r="E1079" s="746"/>
      <c r="F1079" s="746"/>
      <c r="G1079" s="746"/>
      <c r="L1079" s="373"/>
    </row>
    <row r="1080" spans="1:12" ht="36" customHeight="1">
      <c r="A1080" s="1283" t="s">
        <v>2029</v>
      </c>
      <c r="B1080" s="1284"/>
      <c r="C1080" s="1284"/>
      <c r="D1080" s="1284"/>
      <c r="E1080" s="1284"/>
      <c r="F1080" s="1284"/>
      <c r="G1080" s="746"/>
      <c r="L1080" s="373"/>
    </row>
    <row r="1081" spans="1:12" ht="38.25" customHeight="1">
      <c r="A1081" s="1283" t="s">
        <v>2030</v>
      </c>
      <c r="B1081" s="1284"/>
      <c r="C1081" s="1284"/>
      <c r="D1081" s="1284"/>
      <c r="E1081" s="1284"/>
      <c r="F1081" s="1284"/>
      <c r="G1081" s="746"/>
    </row>
    <row r="1082" spans="1:12" ht="32.25" customHeight="1">
      <c r="A1082" s="1283" t="s">
        <v>2031</v>
      </c>
      <c r="B1082" s="1284"/>
      <c r="C1082" s="1284"/>
      <c r="D1082" s="1284"/>
      <c r="E1082" s="1284"/>
      <c r="F1082" s="1284"/>
      <c r="G1082" s="746"/>
    </row>
    <row r="1083" spans="1:12">
      <c r="A1083" s="776" t="s">
        <v>2032</v>
      </c>
      <c r="B1083" s="746"/>
      <c r="C1083" s="746"/>
      <c r="D1083" s="746"/>
      <c r="E1083" s="746"/>
      <c r="F1083" s="746"/>
      <c r="G1083" s="746"/>
    </row>
    <row r="1084" spans="1:12">
      <c r="A1084" s="776" t="s">
        <v>2033</v>
      </c>
      <c r="B1084" s="746"/>
      <c r="C1084" s="746"/>
      <c r="D1084" s="746"/>
      <c r="E1084" s="746"/>
      <c r="F1084" s="746"/>
      <c r="G1084" s="746"/>
    </row>
    <row r="1085" spans="1:12">
      <c r="A1085" s="776" t="s">
        <v>1657</v>
      </c>
      <c r="B1085" s="746"/>
      <c r="C1085" s="746"/>
      <c r="D1085" s="746"/>
      <c r="E1085" s="746"/>
      <c r="F1085" s="746"/>
      <c r="G1085" s="746"/>
    </row>
    <row r="1086" spans="1:12">
      <c r="A1086" s="776" t="s">
        <v>2034</v>
      </c>
      <c r="B1086" s="746"/>
      <c r="C1086" s="746"/>
      <c r="D1086" s="746"/>
      <c r="E1086" s="746"/>
      <c r="F1086" s="746"/>
      <c r="G1086" s="746"/>
    </row>
    <row r="1087" spans="1:12">
      <c r="A1087" s="776" t="s">
        <v>2035</v>
      </c>
      <c r="B1087" s="746"/>
      <c r="C1087" s="746"/>
      <c r="D1087" s="746"/>
      <c r="E1087" s="746"/>
      <c r="F1087" s="746"/>
      <c r="G1087" s="746"/>
    </row>
    <row r="1088" spans="1:12">
      <c r="A1088" s="776" t="s">
        <v>1660</v>
      </c>
      <c r="B1088" s="746"/>
      <c r="C1088" s="746"/>
      <c r="D1088" s="746"/>
      <c r="E1088" s="746"/>
      <c r="F1088" s="746"/>
      <c r="G1088" s="746"/>
    </row>
    <row r="1089" spans="1:14">
      <c r="A1089" s="776" t="s">
        <v>2036</v>
      </c>
      <c r="B1089" s="746"/>
      <c r="C1089" s="746"/>
      <c r="D1089" s="746"/>
      <c r="E1089" s="746"/>
      <c r="F1089" s="746"/>
      <c r="G1089" s="746"/>
      <c r="J1089" s="619"/>
      <c r="K1089" s="619"/>
      <c r="M1089" s="619"/>
      <c r="N1089" s="619"/>
    </row>
    <row r="1090" spans="1:14">
      <c r="A1090" s="776" t="s">
        <v>2037</v>
      </c>
      <c r="B1090" s="746"/>
      <c r="C1090" s="746"/>
      <c r="D1090" s="746"/>
      <c r="E1090" s="746"/>
      <c r="F1090" s="746"/>
      <c r="G1090" s="746"/>
      <c r="J1090" s="619"/>
      <c r="K1090" s="619"/>
      <c r="M1090" s="619"/>
      <c r="N1090" s="619"/>
    </row>
    <row r="1091" spans="1:14" s="625" customFormat="1">
      <c r="A1091" s="790" t="s">
        <v>2038</v>
      </c>
      <c r="B1091" s="791"/>
      <c r="C1091" s="791"/>
      <c r="D1091" s="791"/>
      <c r="E1091" s="791"/>
      <c r="F1091" s="791"/>
      <c r="G1091" s="791"/>
      <c r="J1091" s="619"/>
      <c r="K1091" s="619"/>
      <c r="L1091" s="619"/>
      <c r="M1091" s="619"/>
      <c r="N1091" s="619"/>
    </row>
    <row r="1092" spans="1:14" s="625" customFormat="1">
      <c r="A1092" s="790" t="s">
        <v>2039</v>
      </c>
      <c r="B1092" s="791"/>
      <c r="C1092" s="791"/>
      <c r="D1092" s="791"/>
      <c r="E1092" s="791"/>
      <c r="F1092" s="791"/>
      <c r="G1092" s="791"/>
      <c r="J1092" s="619"/>
      <c r="K1092" s="619"/>
      <c r="L1092" s="619"/>
      <c r="M1092" s="619"/>
      <c r="N1092" s="619"/>
    </row>
    <row r="1093" spans="1:14">
      <c r="A1093" s="1293" t="s">
        <v>1784</v>
      </c>
      <c r="B1093" s="1293"/>
      <c r="C1093" s="1293"/>
      <c r="D1093" s="1293"/>
      <c r="E1093" s="1293"/>
      <c r="F1093" s="746"/>
      <c r="G1093" s="746"/>
      <c r="J1093" s="619"/>
      <c r="K1093" s="619"/>
      <c r="M1093" s="619"/>
      <c r="N1093" s="619"/>
    </row>
    <row r="1094" spans="1:14">
      <c r="A1094" s="1297" t="s">
        <v>986</v>
      </c>
      <c r="B1094" s="1297" t="s">
        <v>74</v>
      </c>
      <c r="C1094" s="1297" t="s">
        <v>987</v>
      </c>
      <c r="D1094" s="1298" t="s">
        <v>988</v>
      </c>
      <c r="E1094" s="1298"/>
      <c r="F1094" s="746"/>
      <c r="G1094" s="746"/>
      <c r="J1094" s="619"/>
      <c r="K1094" s="619"/>
      <c r="M1094" s="619"/>
      <c r="N1094" s="619"/>
    </row>
    <row r="1095" spans="1:14" ht="28">
      <c r="A1095" s="1297"/>
      <c r="B1095" s="1297"/>
      <c r="C1095" s="1297"/>
      <c r="D1095" s="855" t="s">
        <v>989</v>
      </c>
      <c r="E1095" s="855" t="s">
        <v>990</v>
      </c>
      <c r="F1095" s="746"/>
      <c r="G1095" s="746"/>
      <c r="J1095" s="619"/>
      <c r="K1095" s="619"/>
      <c r="M1095" s="619"/>
      <c r="N1095" s="619"/>
    </row>
    <row r="1096" spans="1:14">
      <c r="A1096" s="828" t="s">
        <v>2040</v>
      </c>
      <c r="B1096" s="829" t="s">
        <v>2041</v>
      </c>
      <c r="C1096" s="833">
        <v>1150</v>
      </c>
      <c r="D1096" s="831">
        <v>260</v>
      </c>
      <c r="E1096" s="831">
        <v>770</v>
      </c>
      <c r="F1096" s="746"/>
      <c r="G1096" s="746"/>
      <c r="I1096" s="729"/>
      <c r="J1096" s="619"/>
      <c r="K1096" s="619"/>
      <c r="M1096" s="619"/>
      <c r="N1096" s="619"/>
    </row>
    <row r="1097" spans="1:14">
      <c r="A1097" s="803" t="s">
        <v>2042</v>
      </c>
      <c r="B1097" s="804" t="s">
        <v>2043</v>
      </c>
      <c r="C1097" s="825">
        <v>4430</v>
      </c>
      <c r="D1097" s="838">
        <v>980</v>
      </c>
      <c r="E1097" s="826">
        <v>2990</v>
      </c>
      <c r="F1097" s="746"/>
      <c r="G1097" s="746"/>
      <c r="I1097" s="729"/>
      <c r="J1097" s="619"/>
      <c r="K1097" s="619"/>
      <c r="M1097" s="619"/>
      <c r="N1097" s="619"/>
    </row>
    <row r="1098" spans="1:14">
      <c r="A1098" s="746"/>
      <c r="B1098" s="746"/>
      <c r="C1098" s="792"/>
      <c r="D1098" s="792"/>
      <c r="E1098" s="792"/>
      <c r="F1098" s="746"/>
      <c r="G1098" s="746"/>
      <c r="J1098" s="619"/>
      <c r="K1098" s="619"/>
      <c r="M1098" s="619"/>
      <c r="N1098" s="619"/>
    </row>
    <row r="1099" spans="1:14">
      <c r="A1099" s="776" t="s">
        <v>1023</v>
      </c>
      <c r="B1099" s="746"/>
      <c r="C1099" s="746"/>
      <c r="D1099" s="746"/>
      <c r="E1099" s="746"/>
      <c r="F1099" s="746"/>
      <c r="G1099" s="746"/>
    </row>
    <row r="1100" spans="1:14" ht="32.25" customHeight="1">
      <c r="A1100" s="1283" t="s">
        <v>2044</v>
      </c>
      <c r="B1100" s="1283"/>
      <c r="C1100" s="1283"/>
      <c r="D1100" s="1283"/>
      <c r="E1100" s="1283"/>
      <c r="F1100" s="1283"/>
      <c r="G1100" s="746"/>
    </row>
    <row r="1101" spans="1:14">
      <c r="A1101" s="776" t="s">
        <v>2028</v>
      </c>
      <c r="B1101" s="746"/>
      <c r="C1101" s="746"/>
      <c r="D1101" s="746"/>
      <c r="E1101" s="746"/>
      <c r="F1101" s="746"/>
      <c r="G1101" s="746"/>
    </row>
    <row r="1102" spans="1:14" ht="33" customHeight="1">
      <c r="A1102" s="1283" t="s">
        <v>2029</v>
      </c>
      <c r="B1102" s="1284"/>
      <c r="C1102" s="1284"/>
      <c r="D1102" s="1284"/>
      <c r="E1102" s="1284"/>
      <c r="F1102" s="1284"/>
      <c r="G1102" s="746"/>
    </row>
    <row r="1103" spans="1:14" ht="33" customHeight="1">
      <c r="A1103" s="1283" t="s">
        <v>2030</v>
      </c>
      <c r="B1103" s="1284"/>
      <c r="C1103" s="1284"/>
      <c r="D1103" s="1284"/>
      <c r="E1103" s="1284"/>
      <c r="F1103" s="1284"/>
      <c r="G1103" s="746"/>
    </row>
    <row r="1104" spans="1:14" ht="33" customHeight="1">
      <c r="A1104" s="1283" t="s">
        <v>2045</v>
      </c>
      <c r="B1104" s="1284"/>
      <c r="C1104" s="1284"/>
      <c r="D1104" s="1284"/>
      <c r="E1104" s="1284"/>
      <c r="F1104" s="1284"/>
      <c r="G1104" s="746"/>
    </row>
    <row r="1105" spans="1:13">
      <c r="A1105" s="776" t="s">
        <v>2046</v>
      </c>
      <c r="B1105" s="746"/>
      <c r="C1105" s="746"/>
      <c r="D1105" s="746"/>
      <c r="E1105" s="746"/>
      <c r="F1105" s="746"/>
      <c r="G1105" s="746"/>
    </row>
    <row r="1106" spans="1:13">
      <c r="A1106" s="776" t="s">
        <v>2033</v>
      </c>
      <c r="B1106" s="746"/>
      <c r="C1106" s="746"/>
      <c r="D1106" s="746"/>
      <c r="E1106" s="746"/>
      <c r="F1106" s="746"/>
      <c r="G1106" s="746"/>
    </row>
    <row r="1107" spans="1:13">
      <c r="A1107" s="776" t="s">
        <v>1657</v>
      </c>
      <c r="B1107" s="746"/>
      <c r="C1107" s="746"/>
      <c r="D1107" s="746"/>
      <c r="E1107" s="746"/>
      <c r="F1107" s="746"/>
      <c r="G1107" s="746"/>
    </row>
    <row r="1108" spans="1:13">
      <c r="A1108" s="776" t="s">
        <v>2034</v>
      </c>
      <c r="B1108" s="746"/>
      <c r="C1108" s="746"/>
      <c r="D1108" s="746"/>
      <c r="E1108" s="746"/>
      <c r="F1108" s="746"/>
      <c r="G1108" s="746"/>
    </row>
    <row r="1109" spans="1:13">
      <c r="A1109" s="776" t="s">
        <v>2035</v>
      </c>
      <c r="B1109" s="746"/>
      <c r="C1109" s="746"/>
      <c r="D1109" s="746"/>
      <c r="E1109" s="746"/>
      <c r="F1109" s="746"/>
      <c r="G1109" s="746"/>
    </row>
    <row r="1110" spans="1:13">
      <c r="A1110" s="776" t="s">
        <v>1660</v>
      </c>
      <c r="B1110" s="746"/>
      <c r="C1110" s="746"/>
      <c r="D1110" s="746"/>
      <c r="E1110" s="746"/>
      <c r="F1110" s="746"/>
      <c r="G1110" s="746"/>
    </row>
    <row r="1111" spans="1:13">
      <c r="A1111" s="776" t="s">
        <v>2036</v>
      </c>
      <c r="B1111" s="746"/>
      <c r="C1111" s="746"/>
      <c r="D1111" s="746"/>
      <c r="E1111" s="746"/>
      <c r="F1111" s="746"/>
      <c r="G1111" s="746"/>
    </row>
    <row r="1112" spans="1:13">
      <c r="A1112" s="776" t="s">
        <v>2037</v>
      </c>
      <c r="B1112" s="746"/>
      <c r="C1112" s="746"/>
      <c r="D1112" s="746"/>
      <c r="E1112" s="746"/>
      <c r="F1112" s="746"/>
      <c r="G1112" s="746"/>
    </row>
    <row r="1113" spans="1:13" s="625" customFormat="1">
      <c r="A1113" s="790" t="s">
        <v>2047</v>
      </c>
      <c r="B1113" s="791"/>
      <c r="C1113" s="791"/>
      <c r="D1113" s="791"/>
      <c r="E1113" s="791"/>
      <c r="F1113" s="791"/>
      <c r="G1113" s="791"/>
      <c r="L1113" s="626"/>
    </row>
    <row r="1114" spans="1:13" s="625" customFormat="1">
      <c r="A1114" s="790" t="s">
        <v>2048</v>
      </c>
      <c r="B1114" s="791"/>
      <c r="C1114" s="791"/>
      <c r="D1114" s="791"/>
      <c r="E1114" s="791"/>
      <c r="F1114" s="791"/>
      <c r="G1114" s="791"/>
      <c r="L1114" s="626"/>
    </row>
    <row r="1115" spans="1:13" s="625" customFormat="1">
      <c r="A1115" s="790" t="s">
        <v>2049</v>
      </c>
      <c r="B1115" s="791"/>
      <c r="C1115" s="791"/>
      <c r="D1115" s="791"/>
      <c r="E1115" s="791"/>
      <c r="F1115" s="791"/>
      <c r="G1115" s="791"/>
      <c r="L1115" s="626"/>
    </row>
    <row r="1116" spans="1:13">
      <c r="A1116" s="1293" t="s">
        <v>2050</v>
      </c>
      <c r="B1116" s="1293"/>
      <c r="C1116" s="1293"/>
      <c r="D1116" s="1293"/>
      <c r="E1116" s="1293"/>
      <c r="F1116" s="746"/>
      <c r="G1116" s="746"/>
    </row>
    <row r="1117" spans="1:13">
      <c r="A1117" s="1297" t="s">
        <v>986</v>
      </c>
      <c r="B1117" s="1297" t="s">
        <v>74</v>
      </c>
      <c r="C1117" s="1297" t="s">
        <v>987</v>
      </c>
      <c r="D1117" s="1298" t="s">
        <v>988</v>
      </c>
      <c r="E1117" s="1298"/>
      <c r="F1117" s="746"/>
      <c r="G1117" s="746"/>
    </row>
    <row r="1118" spans="1:13" ht="28">
      <c r="A1118" s="1297"/>
      <c r="B1118" s="1297"/>
      <c r="C1118" s="1297"/>
      <c r="D1118" s="855" t="s">
        <v>989</v>
      </c>
      <c r="E1118" s="855" t="s">
        <v>990</v>
      </c>
      <c r="F1118" s="746"/>
      <c r="G1118" s="746"/>
    </row>
    <row r="1119" spans="1:13">
      <c r="A1119" s="807"/>
      <c r="B1119" s="808" t="s">
        <v>2051</v>
      </c>
      <c r="C1119" s="807"/>
      <c r="D1119" s="807"/>
      <c r="E1119" s="807"/>
      <c r="F1119" s="746"/>
      <c r="G1119" s="746"/>
    </row>
    <row r="1120" spans="1:13">
      <c r="A1120" s="797" t="s">
        <v>2052</v>
      </c>
      <c r="B1120" s="798" t="s">
        <v>2053</v>
      </c>
      <c r="C1120" s="821">
        <v>41360</v>
      </c>
      <c r="D1120" s="822">
        <v>11700</v>
      </c>
      <c r="E1120" s="822">
        <v>24700</v>
      </c>
      <c r="F1120" s="746"/>
      <c r="G1120" s="746"/>
      <c r="I1120" s="729"/>
      <c r="J1120" s="726"/>
      <c r="K1120" s="733"/>
      <c r="L1120" s="734"/>
      <c r="M1120" s="734"/>
    </row>
    <row r="1121" spans="1:13">
      <c r="A1121" s="797" t="s">
        <v>2054</v>
      </c>
      <c r="B1121" s="798" t="s">
        <v>2055</v>
      </c>
      <c r="C1121" s="821">
        <v>40090</v>
      </c>
      <c r="D1121" s="822">
        <v>12630</v>
      </c>
      <c r="E1121" s="822">
        <v>22520</v>
      </c>
      <c r="F1121" s="746"/>
      <c r="G1121" s="746"/>
      <c r="I1121" s="729"/>
      <c r="J1121" s="726"/>
      <c r="K1121" s="733"/>
      <c r="L1121" s="734"/>
      <c r="M1121" s="734"/>
    </row>
    <row r="1122" spans="1:13">
      <c r="A1122" s="801"/>
      <c r="B1122" s="802" t="s">
        <v>2056</v>
      </c>
      <c r="C1122" s="824"/>
      <c r="D1122" s="824"/>
      <c r="E1122" s="824"/>
      <c r="F1122" s="746"/>
      <c r="G1122" s="746"/>
      <c r="I1122" s="731"/>
      <c r="J1122" s="725"/>
      <c r="K1122" s="730"/>
      <c r="L1122" s="723"/>
      <c r="M1122" s="723"/>
    </row>
    <row r="1123" spans="1:13">
      <c r="A1123" s="803" t="s">
        <v>2057</v>
      </c>
      <c r="B1123" s="804" t="s">
        <v>2058</v>
      </c>
      <c r="C1123" s="825">
        <v>35880</v>
      </c>
      <c r="D1123" s="826">
        <v>11330</v>
      </c>
      <c r="E1123" s="826">
        <v>19850</v>
      </c>
      <c r="F1123" s="746"/>
      <c r="G1123" s="746"/>
      <c r="I1123" s="729"/>
      <c r="J1123" s="726"/>
      <c r="K1123" s="733"/>
      <c r="L1123" s="734"/>
      <c r="M1123" s="734"/>
    </row>
    <row r="1124" spans="1:13">
      <c r="A1124" s="746"/>
      <c r="B1124" s="746"/>
      <c r="C1124" s="792"/>
      <c r="D1124" s="792"/>
      <c r="E1124" s="792"/>
      <c r="F1124" s="746"/>
      <c r="G1124" s="746"/>
    </row>
    <row r="1125" spans="1:13">
      <c r="A1125" s="776" t="s">
        <v>1023</v>
      </c>
      <c r="B1125" s="746"/>
      <c r="C1125" s="746"/>
      <c r="D1125" s="746"/>
      <c r="E1125" s="746"/>
      <c r="F1125" s="746"/>
      <c r="G1125" s="746"/>
    </row>
    <row r="1126" spans="1:13">
      <c r="A1126" s="776" t="s">
        <v>2059</v>
      </c>
      <c r="B1126" s="746"/>
      <c r="C1126" s="746"/>
      <c r="D1126" s="746"/>
      <c r="E1126" s="746"/>
      <c r="F1126" s="746"/>
      <c r="G1126" s="746"/>
    </row>
    <row r="1127" spans="1:13">
      <c r="A1127" s="776" t="s">
        <v>2060</v>
      </c>
      <c r="B1127" s="746"/>
      <c r="C1127" s="746"/>
      <c r="D1127" s="746"/>
      <c r="E1127" s="746"/>
      <c r="F1127" s="746"/>
      <c r="G1127" s="746"/>
    </row>
    <row r="1128" spans="1:13">
      <c r="A1128" s="776" t="s">
        <v>2061</v>
      </c>
      <c r="B1128" s="746"/>
      <c r="C1128" s="746"/>
      <c r="D1128" s="746"/>
      <c r="E1128" s="746"/>
      <c r="F1128" s="746"/>
      <c r="G1128" s="746"/>
    </row>
    <row r="1129" spans="1:13" ht="32.25" customHeight="1">
      <c r="A1129" s="1283" t="s">
        <v>2062</v>
      </c>
      <c r="B1129" s="1283"/>
      <c r="C1129" s="1283"/>
      <c r="D1129" s="1283"/>
      <c r="E1129" s="1283"/>
      <c r="F1129" s="1283"/>
      <c r="G1129" s="746"/>
    </row>
    <row r="1130" spans="1:13" ht="32.25" customHeight="1">
      <c r="A1130" s="1283" t="s">
        <v>2063</v>
      </c>
      <c r="B1130" s="1284"/>
      <c r="C1130" s="1284"/>
      <c r="D1130" s="1284"/>
      <c r="E1130" s="1284"/>
      <c r="F1130" s="1284"/>
      <c r="G1130" s="746"/>
    </row>
    <row r="1131" spans="1:13" ht="32.25" customHeight="1">
      <c r="A1131" s="1283" t="s">
        <v>2064</v>
      </c>
      <c r="B1131" s="1284"/>
      <c r="C1131" s="1284"/>
      <c r="D1131" s="1284"/>
      <c r="E1131" s="1284"/>
      <c r="F1131" s="1284"/>
      <c r="G1131" s="746"/>
    </row>
    <row r="1132" spans="1:13">
      <c r="A1132" s="776" t="s">
        <v>2065</v>
      </c>
      <c r="B1132" s="746"/>
      <c r="C1132" s="746"/>
      <c r="D1132" s="746"/>
      <c r="E1132" s="746"/>
      <c r="F1132" s="746"/>
      <c r="G1132" s="746"/>
    </row>
    <row r="1133" spans="1:13">
      <c r="A1133" s="776" t="s">
        <v>2066</v>
      </c>
      <c r="B1133" s="746"/>
      <c r="C1133" s="746"/>
      <c r="D1133" s="746"/>
      <c r="E1133" s="746"/>
      <c r="F1133" s="746"/>
      <c r="G1133" s="746"/>
    </row>
    <row r="1134" spans="1:13">
      <c r="A1134" s="776" t="s">
        <v>2067</v>
      </c>
      <c r="B1134" s="746"/>
      <c r="C1134" s="746"/>
      <c r="D1134" s="746"/>
      <c r="E1134" s="746"/>
      <c r="F1134" s="746"/>
      <c r="G1134" s="746"/>
    </row>
    <row r="1135" spans="1:13">
      <c r="A1135" s="776" t="s">
        <v>2068</v>
      </c>
      <c r="B1135" s="746"/>
      <c r="C1135" s="746"/>
      <c r="D1135" s="746"/>
      <c r="E1135" s="746"/>
      <c r="F1135" s="746"/>
      <c r="G1135" s="746"/>
    </row>
    <row r="1136" spans="1:13" s="718" customFormat="1">
      <c r="A1136" s="844" t="s">
        <v>2069</v>
      </c>
      <c r="B1136" s="845"/>
      <c r="C1136" s="845"/>
      <c r="D1136" s="845"/>
      <c r="E1136" s="845"/>
      <c r="F1136" s="845"/>
      <c r="G1136" s="845"/>
      <c r="L1136" s="719"/>
    </row>
    <row r="1137" spans="1:13" s="718" customFormat="1">
      <c r="A1137" s="844" t="s">
        <v>2070</v>
      </c>
      <c r="B1137" s="845"/>
      <c r="C1137" s="845"/>
      <c r="D1137" s="845"/>
      <c r="E1137" s="845"/>
      <c r="F1137" s="845"/>
      <c r="G1137" s="845"/>
      <c r="L1137" s="719"/>
    </row>
    <row r="1138" spans="1:13" s="718" customFormat="1">
      <c r="A1138" s="844" t="s">
        <v>2071</v>
      </c>
      <c r="B1138" s="845"/>
      <c r="C1138" s="845"/>
      <c r="D1138" s="845"/>
      <c r="E1138" s="845"/>
      <c r="F1138" s="845"/>
      <c r="G1138" s="845"/>
      <c r="L1138" s="719"/>
    </row>
    <row r="1139" spans="1:13" ht="16.5">
      <c r="A1139" s="1293" t="s">
        <v>3955</v>
      </c>
      <c r="B1139" s="1293"/>
      <c r="C1139" s="1293"/>
      <c r="D1139" s="1293"/>
      <c r="E1139" s="1293"/>
      <c r="F1139" s="746"/>
      <c r="G1139" s="746"/>
    </row>
    <row r="1140" spans="1:13">
      <c r="A1140" s="1297" t="s">
        <v>986</v>
      </c>
      <c r="B1140" s="1297" t="s">
        <v>74</v>
      </c>
      <c r="C1140" s="1297" t="s">
        <v>987</v>
      </c>
      <c r="D1140" s="1298" t="s">
        <v>988</v>
      </c>
      <c r="E1140" s="1298"/>
      <c r="F1140" s="746"/>
      <c r="G1140" s="746"/>
    </row>
    <row r="1141" spans="1:13" ht="28">
      <c r="A1141" s="1297"/>
      <c r="B1141" s="1297"/>
      <c r="C1141" s="1297"/>
      <c r="D1141" s="855" t="s">
        <v>989</v>
      </c>
      <c r="E1141" s="855" t="s">
        <v>990</v>
      </c>
      <c r="F1141" s="746"/>
      <c r="G1141" s="746"/>
    </row>
    <row r="1142" spans="1:13">
      <c r="A1142" s="807"/>
      <c r="B1142" s="808" t="s">
        <v>2072</v>
      </c>
      <c r="C1142" s="820"/>
      <c r="D1142" s="831"/>
      <c r="E1142" s="831"/>
      <c r="F1142" s="746"/>
      <c r="G1142" s="746"/>
    </row>
    <row r="1143" spans="1:13">
      <c r="A1143" s="801"/>
      <c r="B1143" s="802" t="s">
        <v>2073</v>
      </c>
      <c r="C1143" s="824"/>
      <c r="D1143" s="836"/>
      <c r="E1143" s="836"/>
      <c r="F1143" s="746"/>
      <c r="G1143" s="746"/>
      <c r="I1143" s="728"/>
      <c r="J1143" s="728"/>
      <c r="K1143" s="728"/>
      <c r="L1143" s="728"/>
      <c r="M1143" s="728"/>
    </row>
    <row r="1144" spans="1:13">
      <c r="A1144" s="797" t="s">
        <v>2074</v>
      </c>
      <c r="B1144" s="798" t="s">
        <v>2075</v>
      </c>
      <c r="C1144" s="821">
        <v>1660</v>
      </c>
      <c r="D1144" s="822">
        <v>1520</v>
      </c>
      <c r="E1144" s="836"/>
      <c r="F1144" s="746"/>
      <c r="G1144" s="746"/>
      <c r="I1144" s="729"/>
      <c r="J1144" s="726"/>
      <c r="K1144" s="733"/>
      <c r="L1144" s="734"/>
      <c r="M1144" s="723"/>
    </row>
    <row r="1145" spans="1:13">
      <c r="A1145" s="797" t="s">
        <v>2076</v>
      </c>
      <c r="B1145" s="798" t="s">
        <v>2077</v>
      </c>
      <c r="C1145" s="821">
        <v>1660</v>
      </c>
      <c r="D1145" s="822">
        <v>1520</v>
      </c>
      <c r="E1145" s="836"/>
      <c r="F1145" s="746"/>
      <c r="G1145" s="746"/>
      <c r="I1145" s="729"/>
      <c r="J1145" s="726"/>
      <c r="K1145" s="733"/>
      <c r="L1145" s="734"/>
      <c r="M1145" s="723"/>
    </row>
    <row r="1146" spans="1:13">
      <c r="A1146" s="797" t="s">
        <v>2078</v>
      </c>
      <c r="B1146" s="798" t="s">
        <v>2079</v>
      </c>
      <c r="C1146" s="821">
        <v>1920</v>
      </c>
      <c r="D1146" s="822">
        <v>1760</v>
      </c>
      <c r="E1146" s="836"/>
      <c r="F1146" s="746"/>
      <c r="G1146" s="746"/>
      <c r="I1146" s="729"/>
      <c r="J1146" s="726"/>
      <c r="K1146" s="733"/>
      <c r="L1146" s="734"/>
      <c r="M1146" s="723"/>
    </row>
    <row r="1147" spans="1:13">
      <c r="A1147" s="797" t="s">
        <v>2080</v>
      </c>
      <c r="B1147" s="798" t="s">
        <v>2081</v>
      </c>
      <c r="C1147" s="821">
        <v>2230</v>
      </c>
      <c r="D1147" s="822">
        <v>2020</v>
      </c>
      <c r="E1147" s="836"/>
      <c r="F1147" s="746"/>
      <c r="G1147" s="746"/>
      <c r="I1147" s="729"/>
      <c r="J1147" s="726"/>
      <c r="K1147" s="733"/>
      <c r="L1147" s="734"/>
      <c r="M1147" s="723"/>
    </row>
    <row r="1148" spans="1:13">
      <c r="A1148" s="797" t="s">
        <v>2082</v>
      </c>
      <c r="B1148" s="798" t="s">
        <v>2083</v>
      </c>
      <c r="C1148" s="821">
        <v>2650</v>
      </c>
      <c r="D1148" s="822">
        <v>2390</v>
      </c>
      <c r="E1148" s="836"/>
      <c r="F1148" s="746"/>
      <c r="G1148" s="746"/>
      <c r="I1148" s="729"/>
      <c r="J1148" s="726"/>
      <c r="K1148" s="733"/>
      <c r="L1148" s="734"/>
      <c r="M1148" s="723"/>
    </row>
    <row r="1149" spans="1:13">
      <c r="A1149" s="797" t="s">
        <v>2084</v>
      </c>
      <c r="B1149" s="798" t="s">
        <v>2085</v>
      </c>
      <c r="C1149" s="821">
        <v>2850</v>
      </c>
      <c r="D1149" s="822">
        <v>2580</v>
      </c>
      <c r="E1149" s="836"/>
      <c r="F1149" s="746"/>
      <c r="G1149" s="746"/>
      <c r="I1149" s="729"/>
      <c r="J1149" s="726"/>
      <c r="K1149" s="733"/>
      <c r="L1149" s="734"/>
      <c r="M1149" s="723"/>
    </row>
    <row r="1150" spans="1:13">
      <c r="A1150" s="797" t="s">
        <v>2086</v>
      </c>
      <c r="B1150" s="798" t="s">
        <v>2087</v>
      </c>
      <c r="C1150" s="821">
        <v>2410</v>
      </c>
      <c r="D1150" s="822">
        <v>2180</v>
      </c>
      <c r="E1150" s="836"/>
      <c r="F1150" s="746"/>
      <c r="G1150" s="746"/>
      <c r="I1150" s="729"/>
      <c r="J1150" s="726"/>
      <c r="K1150" s="733"/>
      <c r="L1150" s="734"/>
      <c r="M1150" s="723"/>
    </row>
    <row r="1151" spans="1:13">
      <c r="A1151" s="801"/>
      <c r="B1151" s="802" t="s">
        <v>2088</v>
      </c>
      <c r="C1151" s="824"/>
      <c r="D1151" s="836"/>
      <c r="E1151" s="836"/>
      <c r="F1151" s="746"/>
      <c r="G1151" s="746"/>
      <c r="I1151" s="729"/>
      <c r="J1151" s="732"/>
      <c r="K1151" s="730"/>
      <c r="L1151" s="723"/>
      <c r="M1151" s="723"/>
    </row>
    <row r="1152" spans="1:13">
      <c r="A1152" s="797" t="s">
        <v>2089</v>
      </c>
      <c r="B1152" s="798" t="s">
        <v>2085</v>
      </c>
      <c r="C1152" s="821">
        <v>4460</v>
      </c>
      <c r="D1152" s="822">
        <v>4030</v>
      </c>
      <c r="E1152" s="836"/>
      <c r="F1152" s="746"/>
      <c r="G1152" s="746"/>
      <c r="I1152" s="729"/>
      <c r="J1152" s="726"/>
      <c r="K1152" s="733"/>
      <c r="L1152" s="734"/>
      <c r="M1152" s="723"/>
    </row>
    <row r="1153" spans="1:13">
      <c r="A1153" s="797" t="s">
        <v>2090</v>
      </c>
      <c r="B1153" s="798" t="s">
        <v>2091</v>
      </c>
      <c r="C1153" s="821">
        <v>4200</v>
      </c>
      <c r="D1153" s="822">
        <v>3790</v>
      </c>
      <c r="E1153" s="836"/>
      <c r="F1153" s="746"/>
      <c r="G1153" s="746"/>
      <c r="I1153" s="729"/>
      <c r="J1153" s="726"/>
      <c r="K1153" s="733"/>
      <c r="L1153" s="734"/>
      <c r="M1153" s="723"/>
    </row>
    <row r="1154" spans="1:13">
      <c r="A1154" s="797" t="s">
        <v>2092</v>
      </c>
      <c r="B1154" s="798" t="s">
        <v>2093</v>
      </c>
      <c r="C1154" s="821">
        <v>3920</v>
      </c>
      <c r="D1154" s="822">
        <v>3540</v>
      </c>
      <c r="E1154" s="836"/>
      <c r="F1154" s="746"/>
      <c r="G1154" s="746"/>
      <c r="I1154" s="729"/>
      <c r="J1154" s="726"/>
      <c r="K1154" s="733"/>
      <c r="L1154" s="734"/>
      <c r="M1154" s="723"/>
    </row>
    <row r="1155" spans="1:13">
      <c r="A1155" s="797" t="s">
        <v>2094</v>
      </c>
      <c r="B1155" s="798" t="s">
        <v>2087</v>
      </c>
      <c r="C1155" s="821">
        <v>3890</v>
      </c>
      <c r="D1155" s="822">
        <v>3520</v>
      </c>
      <c r="E1155" s="836"/>
      <c r="F1155" s="746"/>
      <c r="G1155" s="746"/>
      <c r="I1155" s="729"/>
      <c r="J1155" s="726"/>
      <c r="K1155" s="733"/>
      <c r="L1155" s="734"/>
      <c r="M1155" s="723"/>
    </row>
    <row r="1156" spans="1:13">
      <c r="A1156" s="797" t="s">
        <v>2095</v>
      </c>
      <c r="B1156" s="798" t="s">
        <v>2096</v>
      </c>
      <c r="C1156" s="821">
        <v>3820</v>
      </c>
      <c r="D1156" s="822">
        <v>3450</v>
      </c>
      <c r="E1156" s="836"/>
      <c r="F1156" s="746"/>
      <c r="G1156" s="746"/>
      <c r="I1156" s="729"/>
      <c r="J1156" s="726"/>
      <c r="K1156" s="733"/>
      <c r="L1156" s="734"/>
      <c r="M1156" s="723"/>
    </row>
    <row r="1157" spans="1:13">
      <c r="A1157" s="797" t="s">
        <v>2097</v>
      </c>
      <c r="B1157" s="798" t="s">
        <v>2098</v>
      </c>
      <c r="C1157" s="821">
        <v>3630</v>
      </c>
      <c r="D1157" s="822">
        <v>3280</v>
      </c>
      <c r="E1157" s="836"/>
      <c r="F1157" s="746"/>
      <c r="G1157" s="746"/>
      <c r="I1157" s="729"/>
      <c r="J1157" s="726"/>
      <c r="K1157" s="733"/>
      <c r="L1157" s="734"/>
      <c r="M1157" s="723"/>
    </row>
    <row r="1158" spans="1:13">
      <c r="A1158" s="797"/>
      <c r="B1158" s="802" t="s">
        <v>2099</v>
      </c>
      <c r="C1158" s="824"/>
      <c r="D1158" s="836"/>
      <c r="E1158" s="836"/>
      <c r="F1158" s="746"/>
      <c r="G1158" s="746"/>
      <c r="I1158" s="729"/>
      <c r="J1158" s="732"/>
      <c r="K1158" s="730"/>
      <c r="L1158" s="723"/>
      <c r="M1158" s="723"/>
    </row>
    <row r="1159" spans="1:13">
      <c r="A1159" s="797" t="s">
        <v>2100</v>
      </c>
      <c r="B1159" s="798" t="s">
        <v>2101</v>
      </c>
      <c r="C1159" s="821">
        <v>4750</v>
      </c>
      <c r="D1159" s="822">
        <v>4290</v>
      </c>
      <c r="E1159" s="836"/>
      <c r="F1159" s="746"/>
      <c r="G1159" s="746"/>
      <c r="I1159" s="729"/>
      <c r="J1159" s="726"/>
      <c r="K1159" s="733"/>
      <c r="L1159" s="734"/>
      <c r="M1159" s="723"/>
    </row>
    <row r="1160" spans="1:13">
      <c r="A1160" s="797" t="s">
        <v>2102</v>
      </c>
      <c r="B1160" s="798" t="s">
        <v>2085</v>
      </c>
      <c r="C1160" s="821">
        <v>5040</v>
      </c>
      <c r="D1160" s="822">
        <v>4550</v>
      </c>
      <c r="E1160" s="836"/>
      <c r="F1160" s="746"/>
      <c r="G1160" s="746"/>
      <c r="I1160" s="729"/>
      <c r="J1160" s="726"/>
      <c r="K1160" s="733"/>
      <c r="L1160" s="734"/>
      <c r="M1160" s="723"/>
    </row>
    <row r="1161" spans="1:13">
      <c r="A1161" s="797" t="s">
        <v>2103</v>
      </c>
      <c r="B1161" s="798" t="s">
        <v>2087</v>
      </c>
      <c r="C1161" s="821">
        <v>4490</v>
      </c>
      <c r="D1161" s="822">
        <v>4050</v>
      </c>
      <c r="E1161" s="836"/>
      <c r="F1161" s="746"/>
      <c r="G1161" s="746"/>
      <c r="I1161" s="729"/>
      <c r="J1161" s="726"/>
      <c r="K1161" s="733"/>
      <c r="L1161" s="734"/>
      <c r="M1161" s="723"/>
    </row>
    <row r="1162" spans="1:13">
      <c r="A1162" s="797" t="s">
        <v>2104</v>
      </c>
      <c r="B1162" s="798" t="s">
        <v>2083</v>
      </c>
      <c r="C1162" s="821">
        <v>5330</v>
      </c>
      <c r="D1162" s="822">
        <v>4810</v>
      </c>
      <c r="E1162" s="836"/>
      <c r="F1162" s="746"/>
      <c r="G1162" s="746"/>
      <c r="I1162" s="729"/>
      <c r="J1162" s="726"/>
      <c r="K1162" s="733"/>
      <c r="L1162" s="734"/>
      <c r="M1162" s="723"/>
    </row>
    <row r="1163" spans="1:13">
      <c r="A1163" s="797" t="s">
        <v>2105</v>
      </c>
      <c r="B1163" s="798" t="s">
        <v>2106</v>
      </c>
      <c r="C1163" s="821">
        <v>4340</v>
      </c>
      <c r="D1163" s="822">
        <v>3920</v>
      </c>
      <c r="E1163" s="836"/>
      <c r="F1163" s="746"/>
      <c r="G1163" s="746"/>
      <c r="I1163" s="729"/>
      <c r="J1163" s="726"/>
      <c r="K1163" s="733"/>
      <c r="L1163" s="734"/>
      <c r="M1163" s="723"/>
    </row>
    <row r="1164" spans="1:13">
      <c r="A1164" s="797" t="s">
        <v>2107</v>
      </c>
      <c r="B1164" s="798" t="s">
        <v>2096</v>
      </c>
      <c r="C1164" s="821">
        <v>4670</v>
      </c>
      <c r="D1164" s="822">
        <v>4220</v>
      </c>
      <c r="E1164" s="836"/>
      <c r="F1164" s="746"/>
      <c r="G1164" s="746"/>
      <c r="I1164" s="729"/>
      <c r="J1164" s="726"/>
      <c r="K1164" s="733"/>
      <c r="L1164" s="734"/>
      <c r="M1164" s="723"/>
    </row>
    <row r="1165" spans="1:13">
      <c r="A1165" s="801"/>
      <c r="B1165" s="802" t="s">
        <v>2108</v>
      </c>
      <c r="C1165" s="824"/>
      <c r="D1165" s="836"/>
      <c r="E1165" s="836"/>
      <c r="F1165" s="746"/>
      <c r="G1165" s="746"/>
      <c r="I1165" s="729"/>
      <c r="J1165" s="732"/>
      <c r="K1165" s="730"/>
      <c r="L1165" s="723"/>
      <c r="M1165" s="723"/>
    </row>
    <row r="1166" spans="1:13">
      <c r="A1166" s="797" t="s">
        <v>2109</v>
      </c>
      <c r="B1166" s="798" t="s">
        <v>2083</v>
      </c>
      <c r="C1166" s="821">
        <v>7270</v>
      </c>
      <c r="D1166" s="822">
        <v>6560</v>
      </c>
      <c r="E1166" s="836"/>
      <c r="F1166" s="746"/>
      <c r="G1166" s="746"/>
      <c r="I1166" s="729"/>
      <c r="J1166" s="726"/>
      <c r="K1166" s="733"/>
      <c r="L1166" s="734"/>
      <c r="M1166" s="723"/>
    </row>
    <row r="1167" spans="1:13">
      <c r="A1167" s="803" t="s">
        <v>2110</v>
      </c>
      <c r="B1167" s="804" t="s">
        <v>2087</v>
      </c>
      <c r="C1167" s="825">
        <v>7560</v>
      </c>
      <c r="D1167" s="826">
        <v>6820</v>
      </c>
      <c r="E1167" s="838"/>
      <c r="F1167" s="746"/>
      <c r="G1167" s="746"/>
      <c r="I1167" s="729"/>
      <c r="J1167" s="726"/>
      <c r="K1167" s="733"/>
      <c r="L1167" s="734"/>
      <c r="M1167" s="735"/>
    </row>
    <row r="1168" spans="1:13" s="625" customFormat="1">
      <c r="A1168" s="790" t="s">
        <v>2111</v>
      </c>
      <c r="B1168" s="791"/>
      <c r="C1168" s="791"/>
      <c r="D1168" s="791"/>
      <c r="E1168" s="791"/>
      <c r="F1168" s="791"/>
      <c r="G1168" s="791"/>
    </row>
    <row r="1169" spans="1:13" ht="16.5">
      <c r="A1169" s="1293" t="s">
        <v>3955</v>
      </c>
      <c r="B1169" s="1293"/>
      <c r="C1169" s="1293"/>
      <c r="D1169" s="1293"/>
      <c r="E1169" s="1293"/>
      <c r="F1169" s="746"/>
      <c r="G1169" s="746"/>
    </row>
    <row r="1170" spans="1:13">
      <c r="A1170" s="1297" t="s">
        <v>986</v>
      </c>
      <c r="B1170" s="1297" t="s">
        <v>74</v>
      </c>
      <c r="C1170" s="1297" t="s">
        <v>987</v>
      </c>
      <c r="D1170" s="1298" t="s">
        <v>988</v>
      </c>
      <c r="E1170" s="1298"/>
      <c r="F1170" s="746"/>
      <c r="G1170" s="746"/>
    </row>
    <row r="1171" spans="1:13" ht="28">
      <c r="A1171" s="1297"/>
      <c r="B1171" s="1297"/>
      <c r="C1171" s="1297"/>
      <c r="D1171" s="855" t="s">
        <v>989</v>
      </c>
      <c r="E1171" s="855" t="s">
        <v>990</v>
      </c>
      <c r="F1171" s="746"/>
      <c r="G1171" s="746"/>
    </row>
    <row r="1172" spans="1:13">
      <c r="A1172" s="807"/>
      <c r="B1172" s="808" t="s">
        <v>2112</v>
      </c>
      <c r="C1172" s="820"/>
      <c r="D1172" s="820"/>
      <c r="E1172" s="808"/>
      <c r="F1172" s="746"/>
      <c r="G1172" s="746"/>
      <c r="I1172" s="728"/>
      <c r="J1172" s="728"/>
      <c r="K1172" s="728"/>
      <c r="L1172" s="728"/>
      <c r="M1172" s="728"/>
    </row>
    <row r="1173" spans="1:13">
      <c r="A1173" s="797" t="s">
        <v>2113</v>
      </c>
      <c r="B1173" s="798" t="s">
        <v>2114</v>
      </c>
      <c r="C1173" s="821">
        <v>2850</v>
      </c>
      <c r="D1173" s="822">
        <v>2610</v>
      </c>
      <c r="E1173" s="836"/>
      <c r="F1173" s="746"/>
      <c r="G1173" s="746"/>
      <c r="I1173" s="729"/>
      <c r="J1173" s="726"/>
      <c r="K1173" s="733"/>
      <c r="L1173" s="734"/>
      <c r="M1173" s="723"/>
    </row>
    <row r="1174" spans="1:13">
      <c r="A1174" s="797" t="s">
        <v>2115</v>
      </c>
      <c r="B1174" s="798" t="s">
        <v>2116</v>
      </c>
      <c r="C1174" s="821">
        <v>1710</v>
      </c>
      <c r="D1174" s="822">
        <v>1570</v>
      </c>
      <c r="E1174" s="836"/>
      <c r="F1174" s="746"/>
      <c r="G1174" s="746"/>
      <c r="I1174" s="729"/>
      <c r="J1174" s="726"/>
      <c r="K1174" s="733"/>
      <c r="L1174" s="734"/>
      <c r="M1174" s="723"/>
    </row>
    <row r="1175" spans="1:13">
      <c r="A1175" s="797" t="s">
        <v>2117</v>
      </c>
      <c r="B1175" s="798" t="s">
        <v>2118</v>
      </c>
      <c r="C1175" s="821">
        <v>2650</v>
      </c>
      <c r="D1175" s="822">
        <v>2420</v>
      </c>
      <c r="E1175" s="836"/>
      <c r="F1175" s="746"/>
      <c r="G1175" s="746"/>
      <c r="I1175" s="729"/>
      <c r="J1175" s="726"/>
      <c r="K1175" s="733"/>
      <c r="L1175" s="734"/>
      <c r="M1175" s="723"/>
    </row>
    <row r="1176" spans="1:13">
      <c r="A1176" s="803" t="s">
        <v>2119</v>
      </c>
      <c r="B1176" s="804" t="s">
        <v>2120</v>
      </c>
      <c r="C1176" s="825">
        <v>1530</v>
      </c>
      <c r="D1176" s="826">
        <v>1400</v>
      </c>
      <c r="E1176" s="838"/>
      <c r="F1176" s="746"/>
      <c r="G1176" s="746"/>
      <c r="I1176" s="729"/>
      <c r="J1176" s="726"/>
      <c r="K1176" s="733"/>
      <c r="L1176" s="734"/>
      <c r="M1176" s="735"/>
    </row>
    <row r="1177" spans="1:13">
      <c r="A1177" s="746"/>
      <c r="B1177" s="746"/>
      <c r="C1177" s="792"/>
      <c r="D1177" s="792"/>
      <c r="E1177" s="792"/>
      <c r="F1177" s="746"/>
      <c r="G1177" s="746"/>
    </row>
    <row r="1178" spans="1:13" s="625" customFormat="1">
      <c r="A1178" s="790" t="s">
        <v>2121</v>
      </c>
      <c r="B1178" s="791"/>
      <c r="C1178" s="791"/>
      <c r="D1178" s="791"/>
      <c r="E1178" s="791"/>
      <c r="F1178" s="791"/>
      <c r="G1178" s="791"/>
      <c r="L1178" s="626"/>
    </row>
    <row r="1179" spans="1:13">
      <c r="A1179" s="1293" t="s">
        <v>1645</v>
      </c>
      <c r="B1179" s="1293"/>
      <c r="C1179" s="1293"/>
      <c r="D1179" s="1293"/>
      <c r="E1179" s="1293"/>
      <c r="F1179" s="746"/>
      <c r="G1179" s="746"/>
    </row>
    <row r="1180" spans="1:13">
      <c r="A1180" s="1297" t="s">
        <v>986</v>
      </c>
      <c r="B1180" s="1297" t="s">
        <v>74</v>
      </c>
      <c r="C1180" s="1297" t="s">
        <v>987</v>
      </c>
      <c r="D1180" s="1298" t="s">
        <v>988</v>
      </c>
      <c r="E1180" s="1298"/>
      <c r="F1180" s="746"/>
      <c r="G1180" s="746"/>
    </row>
    <row r="1181" spans="1:13" ht="28">
      <c r="A1181" s="1297"/>
      <c r="B1181" s="1297"/>
      <c r="C1181" s="1297"/>
      <c r="D1181" s="855" t="s">
        <v>989</v>
      </c>
      <c r="E1181" s="855" t="s">
        <v>990</v>
      </c>
      <c r="F1181" s="746"/>
      <c r="G1181" s="746"/>
    </row>
    <row r="1182" spans="1:13">
      <c r="A1182" s="828"/>
      <c r="B1182" s="808" t="s">
        <v>2122</v>
      </c>
      <c r="C1182" s="809"/>
      <c r="D1182" s="830"/>
      <c r="E1182" s="830"/>
      <c r="F1182" s="746"/>
      <c r="G1182" s="746"/>
    </row>
    <row r="1183" spans="1:13">
      <c r="A1183" s="797" t="s">
        <v>2123</v>
      </c>
      <c r="B1183" s="798" t="s">
        <v>2124</v>
      </c>
      <c r="C1183" s="799">
        <v>2690</v>
      </c>
      <c r="D1183" s="800">
        <v>2210</v>
      </c>
      <c r="E1183" s="800">
        <v>350</v>
      </c>
      <c r="F1183" s="746"/>
      <c r="G1183" s="746"/>
      <c r="I1183" s="729"/>
      <c r="J1183" s="726"/>
      <c r="K1183" s="733"/>
      <c r="L1183" s="734"/>
      <c r="M1183" s="723"/>
    </row>
    <row r="1184" spans="1:13">
      <c r="A1184" s="797" t="s">
        <v>2125</v>
      </c>
      <c r="B1184" s="798" t="s">
        <v>2126</v>
      </c>
      <c r="C1184" s="799">
        <v>2900</v>
      </c>
      <c r="D1184" s="800">
        <v>2300</v>
      </c>
      <c r="E1184" s="800">
        <v>490</v>
      </c>
      <c r="F1184" s="746"/>
      <c r="G1184" s="746"/>
      <c r="I1184" s="729"/>
      <c r="J1184" s="726"/>
      <c r="K1184" s="733"/>
      <c r="L1184" s="734"/>
      <c r="M1184" s="723"/>
    </row>
    <row r="1185" spans="1:13">
      <c r="A1185" s="797" t="s">
        <v>2127</v>
      </c>
      <c r="B1185" s="798" t="s">
        <v>2128</v>
      </c>
      <c r="C1185" s="799">
        <v>3560</v>
      </c>
      <c r="D1185" s="800">
        <v>2820</v>
      </c>
      <c r="E1185" s="800">
        <v>570</v>
      </c>
      <c r="F1185" s="746"/>
      <c r="G1185" s="746"/>
      <c r="I1185" s="729"/>
      <c r="J1185" s="726"/>
      <c r="K1185" s="733"/>
      <c r="L1185" s="734"/>
      <c r="M1185" s="723"/>
    </row>
    <row r="1186" spans="1:13">
      <c r="A1186" s="803" t="s">
        <v>2129</v>
      </c>
      <c r="B1186" s="804" t="s">
        <v>2130</v>
      </c>
      <c r="C1186" s="805">
        <v>2280</v>
      </c>
      <c r="D1186" s="806">
        <v>1780</v>
      </c>
      <c r="E1186" s="806">
        <v>420</v>
      </c>
      <c r="F1186" s="746"/>
      <c r="G1186" s="746"/>
      <c r="I1186" s="729"/>
      <c r="J1186" s="726"/>
      <c r="K1186" s="733"/>
      <c r="L1186" s="734"/>
      <c r="M1186" s="723"/>
    </row>
    <row r="1187" spans="1:13">
      <c r="A1187" s="746"/>
      <c r="B1187" s="746"/>
      <c r="C1187" s="792"/>
      <c r="D1187" s="792"/>
      <c r="E1187" s="792"/>
      <c r="F1187" s="746"/>
      <c r="G1187" s="746"/>
    </row>
    <row r="1188" spans="1:13">
      <c r="A1188" s="776" t="s">
        <v>1023</v>
      </c>
      <c r="B1188" s="746"/>
      <c r="C1188" s="746"/>
      <c r="D1188" s="746"/>
      <c r="E1188" s="746"/>
      <c r="F1188" s="746"/>
      <c r="G1188" s="746"/>
    </row>
    <row r="1189" spans="1:13" ht="51.75" customHeight="1">
      <c r="A1189" s="1283" t="s">
        <v>2131</v>
      </c>
      <c r="B1189" s="1283"/>
      <c r="C1189" s="1283"/>
      <c r="D1189" s="1283"/>
      <c r="E1189" s="1283"/>
      <c r="F1189" s="1283"/>
      <c r="G1189" s="746"/>
    </row>
    <row r="1190" spans="1:13">
      <c r="A1190" s="776" t="s">
        <v>2132</v>
      </c>
      <c r="B1190" s="746"/>
      <c r="C1190" s="746"/>
      <c r="D1190" s="746"/>
      <c r="E1190" s="746"/>
      <c r="F1190" s="746"/>
      <c r="G1190" s="746"/>
    </row>
    <row r="1191" spans="1:13">
      <c r="A1191" s="776" t="s">
        <v>2133</v>
      </c>
      <c r="B1191" s="746"/>
      <c r="C1191" s="746"/>
      <c r="D1191" s="746"/>
      <c r="E1191" s="746"/>
      <c r="F1191" s="746"/>
      <c r="G1191" s="746"/>
    </row>
    <row r="1192" spans="1:13" ht="30" customHeight="1">
      <c r="A1192" s="1283" t="s">
        <v>2134</v>
      </c>
      <c r="B1192" s="1284"/>
      <c r="C1192" s="1284"/>
      <c r="D1192" s="1284"/>
      <c r="E1192" s="1284"/>
      <c r="F1192" s="1284"/>
      <c r="G1192" s="746"/>
    </row>
    <row r="1193" spans="1:13" ht="30" customHeight="1">
      <c r="A1193" s="1283" t="s">
        <v>2135</v>
      </c>
      <c r="B1193" s="1284"/>
      <c r="C1193" s="1284"/>
      <c r="D1193" s="1284"/>
      <c r="E1193" s="1284"/>
      <c r="F1193" s="1284"/>
      <c r="G1193" s="746"/>
    </row>
    <row r="1194" spans="1:13" s="625" customFormat="1" ht="20">
      <c r="A1194" s="1296" t="s">
        <v>2136</v>
      </c>
      <c r="B1194" s="1296"/>
      <c r="C1194" s="1296"/>
      <c r="D1194" s="1296"/>
      <c r="E1194" s="1296"/>
      <c r="F1194" s="1296"/>
      <c r="G1194" s="791"/>
      <c r="L1194" s="626"/>
    </row>
    <row r="1195" spans="1:13" s="625" customFormat="1">
      <c r="A1195" s="790" t="s">
        <v>2137</v>
      </c>
      <c r="B1195" s="791"/>
      <c r="C1195" s="791"/>
      <c r="D1195" s="791"/>
      <c r="E1195" s="791"/>
      <c r="F1195" s="791"/>
      <c r="G1195" s="791"/>
      <c r="L1195" s="626"/>
    </row>
    <row r="1196" spans="1:13" s="625" customFormat="1">
      <c r="A1196" s="790" t="s">
        <v>2138</v>
      </c>
      <c r="B1196" s="791"/>
      <c r="C1196" s="791"/>
      <c r="D1196" s="791"/>
      <c r="E1196" s="791"/>
      <c r="F1196" s="791"/>
      <c r="G1196" s="791"/>
      <c r="L1196" s="626"/>
    </row>
    <row r="1197" spans="1:13" ht="16.5">
      <c r="A1197" s="1293" t="s">
        <v>1733</v>
      </c>
      <c r="B1197" s="1293"/>
      <c r="C1197" s="1293"/>
      <c r="D1197" s="1293"/>
      <c r="E1197" s="1293"/>
      <c r="F1197" s="746"/>
      <c r="G1197" s="746"/>
    </row>
    <row r="1198" spans="1:13">
      <c r="A1198" s="1297" t="s">
        <v>986</v>
      </c>
      <c r="B1198" s="1297" t="s">
        <v>74</v>
      </c>
      <c r="C1198" s="1297" t="s">
        <v>987</v>
      </c>
      <c r="D1198" s="1298" t="s">
        <v>988</v>
      </c>
      <c r="E1198" s="1298"/>
      <c r="F1198" s="746"/>
      <c r="G1198" s="746"/>
    </row>
    <row r="1199" spans="1:13" ht="28">
      <c r="A1199" s="1297"/>
      <c r="B1199" s="1297"/>
      <c r="C1199" s="1297"/>
      <c r="D1199" s="855" t="s">
        <v>989</v>
      </c>
      <c r="E1199" s="855" t="s">
        <v>990</v>
      </c>
      <c r="F1199" s="746"/>
      <c r="G1199" s="746"/>
    </row>
    <row r="1200" spans="1:13">
      <c r="A1200" s="807"/>
      <c r="B1200" s="808" t="s">
        <v>2139</v>
      </c>
      <c r="C1200" s="807"/>
      <c r="D1200" s="807"/>
      <c r="E1200" s="807"/>
      <c r="F1200" s="746"/>
      <c r="G1200" s="746"/>
    </row>
    <row r="1201" spans="1:13" ht="16">
      <c r="A1201" s="797" t="s">
        <v>2140</v>
      </c>
      <c r="B1201" s="798" t="s">
        <v>2141</v>
      </c>
      <c r="C1201" s="821">
        <v>4300</v>
      </c>
      <c r="D1201" s="822">
        <v>1620</v>
      </c>
      <c r="E1201" s="822">
        <v>2160</v>
      </c>
      <c r="F1201" s="746"/>
      <c r="G1201" s="746"/>
      <c r="I1201" s="729"/>
      <c r="J1201" s="726"/>
      <c r="K1201" s="733"/>
      <c r="L1201" s="734"/>
      <c r="M1201" s="734"/>
    </row>
    <row r="1202" spans="1:13" ht="16">
      <c r="A1202" s="797" t="s">
        <v>2142</v>
      </c>
      <c r="B1202" s="798" t="s">
        <v>2143</v>
      </c>
      <c r="C1202" s="821">
        <v>4270</v>
      </c>
      <c r="D1202" s="822">
        <v>1600</v>
      </c>
      <c r="E1202" s="822">
        <v>2150</v>
      </c>
      <c r="F1202" s="746"/>
      <c r="G1202" s="746"/>
      <c r="I1202" s="729"/>
      <c r="J1202" s="726"/>
      <c r="K1202" s="733"/>
      <c r="L1202" s="734"/>
      <c r="M1202" s="734"/>
    </row>
    <row r="1203" spans="1:13" ht="16">
      <c r="A1203" s="797" t="s">
        <v>2144</v>
      </c>
      <c r="B1203" s="798" t="s">
        <v>2145</v>
      </c>
      <c r="C1203" s="821">
        <v>3800</v>
      </c>
      <c r="D1203" s="822">
        <v>1460</v>
      </c>
      <c r="E1203" s="822">
        <v>1880</v>
      </c>
      <c r="F1203" s="746"/>
      <c r="G1203" s="746"/>
      <c r="I1203" s="729"/>
      <c r="J1203" s="726"/>
      <c r="K1203" s="733"/>
      <c r="L1203" s="734"/>
      <c r="M1203" s="734"/>
    </row>
    <row r="1204" spans="1:13" ht="16">
      <c r="A1204" s="803" t="s">
        <v>2146</v>
      </c>
      <c r="B1204" s="804" t="s">
        <v>2147</v>
      </c>
      <c r="C1204" s="825">
        <v>3710</v>
      </c>
      <c r="D1204" s="826">
        <v>1400</v>
      </c>
      <c r="E1204" s="826">
        <v>1830</v>
      </c>
      <c r="F1204" s="746"/>
      <c r="G1204" s="746"/>
      <c r="I1204" s="729"/>
      <c r="J1204" s="726"/>
      <c r="K1204" s="733"/>
      <c r="L1204" s="734"/>
      <c r="M1204" s="734"/>
    </row>
    <row r="1205" spans="1:13">
      <c r="A1205" s="746"/>
      <c r="B1205" s="746"/>
      <c r="C1205" s="792"/>
      <c r="D1205" s="792"/>
      <c r="E1205" s="792"/>
      <c r="F1205" s="746"/>
      <c r="G1205" s="746"/>
    </row>
    <row r="1206" spans="1:13">
      <c r="A1206" s="776" t="s">
        <v>1023</v>
      </c>
      <c r="B1206" s="746"/>
      <c r="C1206" s="746"/>
      <c r="D1206" s="746"/>
      <c r="E1206" s="746"/>
      <c r="F1206" s="746"/>
      <c r="G1206" s="746"/>
    </row>
    <row r="1207" spans="1:13" ht="73.5" customHeight="1">
      <c r="A1207" s="1283" t="s">
        <v>2148</v>
      </c>
      <c r="B1207" s="1283"/>
      <c r="C1207" s="1283"/>
      <c r="D1207" s="1283"/>
      <c r="E1207" s="1283"/>
      <c r="F1207" s="1283"/>
      <c r="G1207" s="746"/>
    </row>
    <row r="1208" spans="1:13">
      <c r="A1208" s="776" t="s">
        <v>2149</v>
      </c>
      <c r="B1208" s="746"/>
      <c r="C1208" s="746"/>
      <c r="D1208" s="746"/>
      <c r="E1208" s="746"/>
      <c r="F1208" s="746"/>
      <c r="G1208" s="746"/>
    </row>
    <row r="1209" spans="1:13" ht="53.25" customHeight="1">
      <c r="A1209" s="1283" t="s">
        <v>2150</v>
      </c>
      <c r="B1209" s="1283"/>
      <c r="C1209" s="1283"/>
      <c r="D1209" s="1283"/>
      <c r="E1209" s="1283"/>
      <c r="F1209" s="1283"/>
      <c r="G1209" s="746"/>
    </row>
    <row r="1210" spans="1:13" ht="54" customHeight="1">
      <c r="A1210" s="1283" t="s">
        <v>2151</v>
      </c>
      <c r="B1210" s="1283"/>
      <c r="C1210" s="1283"/>
      <c r="D1210" s="1283"/>
      <c r="E1210" s="1283"/>
      <c r="F1210" s="1283"/>
      <c r="G1210" s="746"/>
    </row>
    <row r="1211" spans="1:13" ht="48.75" customHeight="1">
      <c r="A1211" s="1283" t="s">
        <v>2152</v>
      </c>
      <c r="B1211" s="1283"/>
      <c r="C1211" s="1283"/>
      <c r="D1211" s="1283"/>
      <c r="E1211" s="1283"/>
      <c r="F1211" s="1283"/>
      <c r="G1211" s="746"/>
    </row>
    <row r="1212" spans="1:13">
      <c r="A1212" s="776" t="s">
        <v>2153</v>
      </c>
      <c r="B1212" s="746"/>
      <c r="C1212" s="746"/>
      <c r="D1212" s="746"/>
      <c r="E1212" s="746"/>
      <c r="F1212" s="746"/>
      <c r="G1212" s="746"/>
    </row>
    <row r="1213" spans="1:13" s="625" customFormat="1">
      <c r="A1213" s="790" t="s">
        <v>2154</v>
      </c>
      <c r="B1213" s="791"/>
      <c r="C1213" s="791"/>
      <c r="D1213" s="791"/>
      <c r="E1213" s="791"/>
      <c r="F1213" s="791"/>
      <c r="G1213" s="791"/>
      <c r="L1213" s="626"/>
    </row>
    <row r="1214" spans="1:13" s="625" customFormat="1">
      <c r="A1214" s="790" t="s">
        <v>2155</v>
      </c>
      <c r="B1214" s="791"/>
      <c r="C1214" s="791"/>
      <c r="D1214" s="791"/>
      <c r="E1214" s="791"/>
      <c r="F1214" s="791"/>
      <c r="G1214" s="791"/>
      <c r="L1214" s="626"/>
    </row>
    <row r="1215" spans="1:13">
      <c r="A1215" s="1293" t="s">
        <v>3956</v>
      </c>
      <c r="B1215" s="1293"/>
      <c r="C1215" s="1293"/>
      <c r="D1215" s="1293"/>
      <c r="E1215" s="1293"/>
      <c r="F1215" s="746"/>
      <c r="G1215" s="746"/>
    </row>
    <row r="1216" spans="1:13">
      <c r="A1216" s="1297" t="s">
        <v>986</v>
      </c>
      <c r="B1216" s="1297" t="s">
        <v>74</v>
      </c>
      <c r="C1216" s="1297" t="s">
        <v>987</v>
      </c>
      <c r="D1216" s="1298" t="s">
        <v>988</v>
      </c>
      <c r="E1216" s="1298"/>
      <c r="F1216" s="746"/>
      <c r="G1216" s="746"/>
    </row>
    <row r="1217" spans="1:13" ht="28">
      <c r="A1217" s="1297"/>
      <c r="B1217" s="1297"/>
      <c r="C1217" s="1297"/>
      <c r="D1217" s="855" t="s">
        <v>989</v>
      </c>
      <c r="E1217" s="855" t="s">
        <v>990</v>
      </c>
      <c r="F1217" s="746"/>
      <c r="G1217" s="746"/>
    </row>
    <row r="1218" spans="1:13">
      <c r="A1218" s="807"/>
      <c r="B1218" s="808" t="s">
        <v>2156</v>
      </c>
      <c r="C1218" s="809"/>
      <c r="D1218" s="809"/>
      <c r="E1218" s="809"/>
      <c r="F1218" s="746"/>
      <c r="G1218" s="746"/>
    </row>
    <row r="1219" spans="1:13">
      <c r="A1219" s="797" t="s">
        <v>2157</v>
      </c>
      <c r="B1219" s="798" t="s">
        <v>2158</v>
      </c>
      <c r="C1219" s="799">
        <v>8910</v>
      </c>
      <c r="D1219" s="800">
        <v>7030</v>
      </c>
      <c r="E1219" s="800">
        <v>360</v>
      </c>
      <c r="F1219" s="770"/>
      <c r="G1219" s="746"/>
      <c r="I1219" s="729"/>
      <c r="J1219" s="726"/>
      <c r="K1219" s="733"/>
      <c r="L1219" s="734"/>
      <c r="M1219" s="723"/>
    </row>
    <row r="1220" spans="1:13">
      <c r="A1220" s="797" t="s">
        <v>2159</v>
      </c>
      <c r="B1220" s="798" t="s">
        <v>2160</v>
      </c>
      <c r="C1220" s="799">
        <v>8210</v>
      </c>
      <c r="D1220" s="800">
        <v>6470</v>
      </c>
      <c r="E1220" s="800">
        <v>340</v>
      </c>
      <c r="F1220" s="746"/>
      <c r="G1220" s="746"/>
      <c r="I1220" s="729"/>
      <c r="J1220" s="726"/>
      <c r="K1220" s="733"/>
      <c r="L1220" s="734"/>
      <c r="M1220" s="723"/>
    </row>
    <row r="1221" spans="1:13">
      <c r="A1221" s="797" t="s">
        <v>2161</v>
      </c>
      <c r="B1221" s="798" t="s">
        <v>2162</v>
      </c>
      <c r="C1221" s="799">
        <v>7520</v>
      </c>
      <c r="D1221" s="800">
        <v>5920</v>
      </c>
      <c r="E1221" s="800">
        <v>320</v>
      </c>
      <c r="F1221" s="746"/>
      <c r="G1221" s="746"/>
      <c r="I1221" s="729"/>
      <c r="J1221" s="726"/>
      <c r="K1221" s="733"/>
      <c r="L1221" s="734"/>
      <c r="M1221" s="723"/>
    </row>
    <row r="1222" spans="1:13">
      <c r="A1222" s="801"/>
      <c r="B1222" s="802" t="s">
        <v>2163</v>
      </c>
      <c r="C1222" s="799"/>
      <c r="D1222" s="799"/>
      <c r="E1222" s="799"/>
      <c r="F1222" s="746"/>
      <c r="G1222" s="746"/>
      <c r="I1222" s="729"/>
      <c r="J1222" s="725"/>
      <c r="K1222" s="730"/>
      <c r="L1222" s="723"/>
      <c r="M1222" s="723"/>
    </row>
    <row r="1223" spans="1:13">
      <c r="A1223" s="797" t="s">
        <v>2164</v>
      </c>
      <c r="B1223" s="798" t="s">
        <v>2165</v>
      </c>
      <c r="C1223" s="799">
        <v>8140</v>
      </c>
      <c r="D1223" s="800">
        <v>6440</v>
      </c>
      <c r="E1223" s="800">
        <v>310</v>
      </c>
      <c r="F1223" s="746"/>
      <c r="G1223" s="746"/>
      <c r="I1223" s="729"/>
      <c r="J1223" s="726"/>
      <c r="K1223" s="733"/>
      <c r="L1223" s="734"/>
      <c r="M1223" s="723"/>
    </row>
    <row r="1224" spans="1:13">
      <c r="A1224" s="797" t="s">
        <v>2166</v>
      </c>
      <c r="B1224" s="798" t="s">
        <v>2167</v>
      </c>
      <c r="C1224" s="799">
        <v>6800</v>
      </c>
      <c r="D1224" s="800">
        <v>5360</v>
      </c>
      <c r="E1224" s="800">
        <v>280</v>
      </c>
      <c r="F1224" s="746"/>
      <c r="G1224" s="746"/>
      <c r="I1224" s="729"/>
      <c r="J1224" s="726"/>
      <c r="K1224" s="733"/>
      <c r="L1224" s="734"/>
      <c r="M1224" s="723"/>
    </row>
    <row r="1225" spans="1:13">
      <c r="A1225" s="797" t="s">
        <v>2168</v>
      </c>
      <c r="B1225" s="798" t="s">
        <v>2169</v>
      </c>
      <c r="C1225" s="799">
        <v>6530</v>
      </c>
      <c r="D1225" s="800">
        <v>5140</v>
      </c>
      <c r="E1225" s="800">
        <v>270</v>
      </c>
      <c r="F1225" s="746"/>
      <c r="G1225" s="746"/>
      <c r="I1225" s="729"/>
      <c r="J1225" s="726"/>
      <c r="K1225" s="733"/>
      <c r="L1225" s="734"/>
      <c r="M1225" s="723"/>
    </row>
    <row r="1226" spans="1:13">
      <c r="A1226" s="801"/>
      <c r="B1226" s="802" t="s">
        <v>2170</v>
      </c>
      <c r="C1226" s="799"/>
      <c r="D1226" s="799"/>
      <c r="E1226" s="799"/>
      <c r="F1226" s="746"/>
      <c r="G1226" s="746"/>
      <c r="I1226" s="729"/>
      <c r="J1226" s="725"/>
      <c r="K1226" s="730"/>
      <c r="L1226" s="723"/>
      <c r="M1226" s="723"/>
    </row>
    <row r="1227" spans="1:13">
      <c r="A1227" s="797" t="s">
        <v>2171</v>
      </c>
      <c r="B1227" s="798" t="s">
        <v>2165</v>
      </c>
      <c r="C1227" s="799">
        <v>9300</v>
      </c>
      <c r="D1227" s="800">
        <v>6830</v>
      </c>
      <c r="E1227" s="800">
        <v>1050</v>
      </c>
      <c r="F1227" s="746"/>
      <c r="G1227" s="746"/>
      <c r="I1227" s="729"/>
      <c r="J1227" s="726"/>
      <c r="K1227" s="733"/>
      <c r="L1227" s="734"/>
      <c r="M1227" s="734"/>
    </row>
    <row r="1228" spans="1:13">
      <c r="A1228" s="797" t="s">
        <v>2172</v>
      </c>
      <c r="B1228" s="798" t="s">
        <v>2173</v>
      </c>
      <c r="C1228" s="799">
        <v>8870</v>
      </c>
      <c r="D1228" s="800">
        <v>6500</v>
      </c>
      <c r="E1228" s="800">
        <v>1020</v>
      </c>
      <c r="F1228" s="746"/>
      <c r="G1228" s="746"/>
      <c r="I1228" s="729"/>
      <c r="J1228" s="726"/>
      <c r="K1228" s="733"/>
      <c r="L1228" s="734"/>
      <c r="M1228" s="734"/>
    </row>
    <row r="1229" spans="1:13">
      <c r="A1229" s="803" t="s">
        <v>2174</v>
      </c>
      <c r="B1229" s="804" t="s">
        <v>2175</v>
      </c>
      <c r="C1229" s="805">
        <v>8440</v>
      </c>
      <c r="D1229" s="806">
        <v>6180</v>
      </c>
      <c r="E1229" s="806">
        <v>1000</v>
      </c>
      <c r="F1229" s="746"/>
      <c r="G1229" s="746"/>
      <c r="I1229" s="729"/>
      <c r="J1229" s="726"/>
      <c r="K1229" s="733"/>
      <c r="L1229" s="734"/>
      <c r="M1229" s="734"/>
    </row>
    <row r="1230" spans="1:13" ht="10.5" customHeight="1">
      <c r="A1230" s="746"/>
      <c r="B1230" s="746"/>
      <c r="C1230" s="792"/>
      <c r="D1230" s="792"/>
      <c r="E1230" s="792"/>
      <c r="F1230" s="746"/>
      <c r="G1230" s="746"/>
    </row>
    <row r="1231" spans="1:13" s="627" customFormat="1" ht="13.5">
      <c r="A1231" s="865" t="s">
        <v>1023</v>
      </c>
      <c r="B1231" s="866"/>
      <c r="C1231" s="866"/>
      <c r="D1231" s="866"/>
      <c r="E1231" s="866"/>
      <c r="F1231" s="866"/>
      <c r="G1231" s="866"/>
      <c r="L1231" s="628"/>
    </row>
    <row r="1232" spans="1:13" s="627" customFormat="1" ht="59.25" customHeight="1">
      <c r="A1232" s="1301" t="s">
        <v>2176</v>
      </c>
      <c r="B1232" s="1301"/>
      <c r="C1232" s="1301"/>
      <c r="D1232" s="1301"/>
      <c r="E1232" s="1301"/>
      <c r="F1232" s="1301"/>
      <c r="G1232" s="866"/>
      <c r="L1232" s="628"/>
    </row>
    <row r="1233" spans="1:12" s="627" customFormat="1" ht="13.5">
      <c r="A1233" s="865" t="s">
        <v>2177</v>
      </c>
      <c r="B1233" s="866"/>
      <c r="C1233" s="866"/>
      <c r="D1233" s="866"/>
      <c r="E1233" s="866"/>
      <c r="F1233" s="866"/>
      <c r="G1233" s="866"/>
      <c r="L1233" s="628"/>
    </row>
    <row r="1234" spans="1:12" s="627" customFormat="1" ht="42.75" customHeight="1">
      <c r="A1234" s="1302" t="s">
        <v>2178</v>
      </c>
      <c r="B1234" s="1302"/>
      <c r="C1234" s="1302"/>
      <c r="D1234" s="1302"/>
      <c r="E1234" s="1302"/>
      <c r="F1234" s="1302"/>
      <c r="G1234" s="866"/>
      <c r="L1234" s="628"/>
    </row>
    <row r="1235" spans="1:12" s="627" customFormat="1" ht="13.5">
      <c r="A1235" s="865" t="s">
        <v>2179</v>
      </c>
      <c r="B1235" s="866"/>
      <c r="C1235" s="866"/>
      <c r="D1235" s="866"/>
      <c r="E1235" s="866"/>
      <c r="F1235" s="866"/>
      <c r="G1235" s="866"/>
      <c r="L1235" s="628"/>
    </row>
    <row r="1236" spans="1:12" s="627" customFormat="1" ht="13.5">
      <c r="A1236" s="865" t="s">
        <v>2180</v>
      </c>
      <c r="B1236" s="866"/>
      <c r="C1236" s="866"/>
      <c r="D1236" s="866"/>
      <c r="E1236" s="866"/>
      <c r="F1236" s="866"/>
      <c r="G1236" s="866"/>
      <c r="L1236" s="628"/>
    </row>
    <row r="1237" spans="1:12" s="627" customFormat="1" ht="13.5">
      <c r="A1237" s="865" t="s">
        <v>2181</v>
      </c>
      <c r="B1237" s="866"/>
      <c r="C1237" s="866"/>
      <c r="D1237" s="866"/>
      <c r="E1237" s="866"/>
      <c r="F1237" s="866"/>
      <c r="G1237" s="866"/>
      <c r="L1237" s="628"/>
    </row>
    <row r="1238" spans="1:12" s="627" customFormat="1" ht="13.5">
      <c r="A1238" s="865" t="s">
        <v>2182</v>
      </c>
      <c r="B1238" s="866"/>
      <c r="C1238" s="866"/>
      <c r="D1238" s="866"/>
      <c r="E1238" s="866"/>
      <c r="F1238" s="866"/>
      <c r="G1238" s="866"/>
      <c r="L1238" s="628"/>
    </row>
    <row r="1239" spans="1:12" s="627" customFormat="1" ht="13.5">
      <c r="A1239" s="865" t="s">
        <v>2183</v>
      </c>
      <c r="B1239" s="866"/>
      <c r="C1239" s="866"/>
      <c r="D1239" s="866"/>
      <c r="E1239" s="866"/>
      <c r="F1239" s="866"/>
      <c r="G1239" s="866"/>
      <c r="L1239" s="628"/>
    </row>
    <row r="1240" spans="1:12" s="627" customFormat="1" ht="45.75" customHeight="1">
      <c r="A1240" s="1302" t="s">
        <v>2184</v>
      </c>
      <c r="B1240" s="1302"/>
      <c r="C1240" s="1302"/>
      <c r="D1240" s="1302"/>
      <c r="E1240" s="1302"/>
      <c r="F1240" s="1302"/>
      <c r="G1240" s="866"/>
      <c r="L1240" s="628"/>
    </row>
    <row r="1241" spans="1:12" s="625" customFormat="1" ht="20">
      <c r="A1241" s="1296" t="s">
        <v>2185</v>
      </c>
      <c r="B1241" s="1296"/>
      <c r="C1241" s="1296"/>
      <c r="D1241" s="1296"/>
      <c r="E1241" s="1296"/>
      <c r="F1241" s="1296"/>
      <c r="G1241" s="791"/>
      <c r="L1241" s="626"/>
    </row>
    <row r="1242" spans="1:12" s="625" customFormat="1">
      <c r="A1242" s="790" t="s">
        <v>2186</v>
      </c>
      <c r="B1242" s="791"/>
      <c r="C1242" s="791"/>
      <c r="D1242" s="791"/>
      <c r="E1242" s="791"/>
      <c r="F1242" s="791"/>
      <c r="G1242" s="791"/>
      <c r="L1242" s="626"/>
    </row>
    <row r="1243" spans="1:12" s="625" customFormat="1">
      <c r="A1243" s="790" t="s">
        <v>2187</v>
      </c>
      <c r="B1243" s="791"/>
      <c r="C1243" s="791"/>
      <c r="D1243" s="791"/>
      <c r="E1243" s="791"/>
      <c r="F1243" s="791"/>
      <c r="G1243" s="791"/>
      <c r="L1243" s="626"/>
    </row>
    <row r="1244" spans="1:12" s="625" customFormat="1">
      <c r="A1244" s="790" t="s">
        <v>2188</v>
      </c>
      <c r="B1244" s="791"/>
      <c r="C1244" s="791"/>
      <c r="D1244" s="791"/>
      <c r="E1244" s="791"/>
      <c r="F1244" s="791"/>
      <c r="G1244" s="791"/>
      <c r="L1244" s="626"/>
    </row>
    <row r="1245" spans="1:12">
      <c r="A1245" s="1293" t="s">
        <v>1884</v>
      </c>
      <c r="B1245" s="1293"/>
      <c r="C1245" s="1293"/>
      <c r="D1245" s="1293"/>
      <c r="E1245" s="1293"/>
      <c r="F1245" s="746"/>
      <c r="G1245" s="746"/>
    </row>
    <row r="1246" spans="1:12">
      <c r="A1246" s="1297" t="s">
        <v>986</v>
      </c>
      <c r="B1246" s="1297" t="s">
        <v>74</v>
      </c>
      <c r="C1246" s="1297" t="s">
        <v>987</v>
      </c>
      <c r="D1246" s="1298" t="s">
        <v>988</v>
      </c>
      <c r="E1246" s="1298"/>
      <c r="F1246" s="746"/>
      <c r="G1246" s="746"/>
    </row>
    <row r="1247" spans="1:12" ht="28">
      <c r="A1247" s="1297"/>
      <c r="B1247" s="1297"/>
      <c r="C1247" s="1297"/>
      <c r="D1247" s="855" t="s">
        <v>989</v>
      </c>
      <c r="E1247" s="855" t="s">
        <v>990</v>
      </c>
      <c r="F1247" s="746"/>
      <c r="G1247" s="746"/>
    </row>
    <row r="1248" spans="1:12">
      <c r="A1248" s="807"/>
      <c r="B1248" s="816" t="s">
        <v>2189</v>
      </c>
      <c r="C1248" s="807"/>
      <c r="D1248" s="807"/>
      <c r="E1248" s="808"/>
      <c r="F1248" s="746"/>
      <c r="G1248" s="746"/>
    </row>
    <row r="1249" spans="1:13">
      <c r="A1249" s="797" t="s">
        <v>2190</v>
      </c>
      <c r="B1249" s="817" t="s">
        <v>2191</v>
      </c>
      <c r="C1249" s="821">
        <v>129410</v>
      </c>
      <c r="D1249" s="822">
        <v>105980</v>
      </c>
      <c r="E1249" s="836"/>
      <c r="F1249" s="746"/>
      <c r="G1249" s="746"/>
      <c r="I1249" s="728"/>
      <c r="J1249" s="728"/>
      <c r="K1249" s="728"/>
      <c r="L1249" s="728"/>
      <c r="M1249" s="728"/>
    </row>
    <row r="1250" spans="1:13" ht="15.5">
      <c r="A1250" s="797" t="s">
        <v>2192</v>
      </c>
      <c r="B1250" s="817" t="s">
        <v>2193</v>
      </c>
      <c r="C1250" s="821">
        <v>197500</v>
      </c>
      <c r="D1250" s="822">
        <v>170990</v>
      </c>
      <c r="E1250" s="836"/>
      <c r="F1250" s="746"/>
      <c r="G1250" s="746"/>
      <c r="H1250" s="515"/>
      <c r="I1250" s="729"/>
      <c r="J1250" s="726"/>
      <c r="K1250" s="733"/>
      <c r="L1250" s="734"/>
      <c r="M1250" s="723"/>
    </row>
    <row r="1251" spans="1:13">
      <c r="A1251" s="801"/>
      <c r="B1251" s="823" t="s">
        <v>2194</v>
      </c>
      <c r="C1251" s="824"/>
      <c r="D1251" s="824"/>
      <c r="E1251" s="836"/>
      <c r="F1251" s="746"/>
      <c r="G1251" s="746"/>
      <c r="H1251" s="262"/>
      <c r="I1251" s="1330"/>
      <c r="J1251" s="726"/>
      <c r="K1251" s="1335"/>
      <c r="L1251" s="1336"/>
      <c r="M1251" s="1292"/>
    </row>
    <row r="1252" spans="1:13">
      <c r="A1252" s="797" t="s">
        <v>2195</v>
      </c>
      <c r="B1252" s="817" t="s">
        <v>2191</v>
      </c>
      <c r="C1252" s="821">
        <v>126440</v>
      </c>
      <c r="D1252" s="822">
        <v>103120</v>
      </c>
      <c r="E1252" s="836"/>
      <c r="F1252" s="746"/>
      <c r="G1252" s="746"/>
      <c r="I1252" s="1330"/>
      <c r="J1252" s="725"/>
      <c r="K1252" s="1335"/>
      <c r="L1252" s="1336"/>
      <c r="M1252" s="1292"/>
    </row>
    <row r="1253" spans="1:13">
      <c r="A1253" s="803" t="s">
        <v>2196</v>
      </c>
      <c r="B1253" s="818" t="s">
        <v>2193</v>
      </c>
      <c r="C1253" s="825">
        <v>196090</v>
      </c>
      <c r="D1253" s="826">
        <v>169640</v>
      </c>
      <c r="E1253" s="838"/>
      <c r="F1253" s="746"/>
      <c r="G1253" s="746"/>
      <c r="I1253" s="729"/>
      <c r="J1253" s="726"/>
      <c r="K1253" s="733"/>
      <c r="L1253" s="734"/>
      <c r="M1253" s="723"/>
    </row>
    <row r="1254" spans="1:13">
      <c r="A1254" s="746"/>
      <c r="B1254" s="746"/>
      <c r="C1254" s="792"/>
      <c r="D1254" s="792"/>
      <c r="E1254" s="792"/>
      <c r="F1254" s="746"/>
      <c r="G1254" s="746"/>
      <c r="I1254" s="729"/>
      <c r="J1254" s="726"/>
      <c r="K1254" s="733"/>
      <c r="L1254" s="734"/>
      <c r="M1254" s="735"/>
    </row>
    <row r="1255" spans="1:13">
      <c r="A1255" s="776" t="s">
        <v>1023</v>
      </c>
      <c r="B1255" s="746"/>
      <c r="C1255" s="746"/>
      <c r="D1255" s="746"/>
      <c r="E1255" s="746"/>
      <c r="F1255" s="746"/>
      <c r="G1255" s="746"/>
    </row>
    <row r="1256" spans="1:13" s="622" customFormat="1" ht="35.25" customHeight="1">
      <c r="A1256" s="1283" t="s">
        <v>2197</v>
      </c>
      <c r="B1256" s="1283"/>
      <c r="C1256" s="1283"/>
      <c r="D1256" s="1283"/>
      <c r="E1256" s="1283"/>
      <c r="F1256" s="1283"/>
      <c r="G1256" s="776"/>
      <c r="L1256" s="629"/>
    </row>
    <row r="1257" spans="1:13" s="622" customFormat="1" ht="51.75" customHeight="1">
      <c r="A1257" s="1283" t="s">
        <v>2198</v>
      </c>
      <c r="B1257" s="1284"/>
      <c r="C1257" s="1284"/>
      <c r="D1257" s="1284"/>
      <c r="E1257" s="1284"/>
      <c r="F1257" s="1284"/>
      <c r="G1257" s="776"/>
      <c r="L1257" s="629"/>
    </row>
    <row r="1258" spans="1:13" s="622" customFormat="1" ht="36" customHeight="1">
      <c r="A1258" s="1283" t="s">
        <v>2199</v>
      </c>
      <c r="B1258" s="1284"/>
      <c r="C1258" s="1284"/>
      <c r="D1258" s="1284"/>
      <c r="E1258" s="1284"/>
      <c r="F1258" s="1284"/>
      <c r="G1258" s="776"/>
      <c r="L1258" s="629"/>
    </row>
    <row r="1259" spans="1:13" s="622" customFormat="1" ht="36.75" customHeight="1">
      <c r="A1259" s="1283" t="s">
        <v>2200</v>
      </c>
      <c r="B1259" s="1283"/>
      <c r="C1259" s="1283"/>
      <c r="D1259" s="1283"/>
      <c r="E1259" s="1283"/>
      <c r="F1259" s="1283"/>
      <c r="G1259" s="776"/>
      <c r="L1259" s="629"/>
    </row>
    <row r="1260" spans="1:13" s="625" customFormat="1">
      <c r="A1260" s="790" t="s">
        <v>2201</v>
      </c>
      <c r="B1260" s="791"/>
      <c r="C1260" s="791"/>
      <c r="D1260" s="791"/>
      <c r="E1260" s="791"/>
      <c r="F1260" s="791"/>
      <c r="G1260" s="791"/>
      <c r="L1260" s="626"/>
    </row>
    <row r="1261" spans="1:13" s="625" customFormat="1">
      <c r="A1261" s="790" t="s">
        <v>2202</v>
      </c>
      <c r="B1261" s="791"/>
      <c r="C1261" s="791"/>
      <c r="D1261" s="791"/>
      <c r="E1261" s="791"/>
      <c r="F1261" s="791"/>
      <c r="G1261" s="791"/>
      <c r="L1261" s="626"/>
    </row>
    <row r="1262" spans="1:13" ht="11.25" customHeight="1">
      <c r="A1262" s="1293" t="s">
        <v>1884</v>
      </c>
      <c r="B1262" s="1293"/>
      <c r="C1262" s="1293"/>
      <c r="D1262" s="1293"/>
      <c r="E1262" s="1293"/>
      <c r="F1262" s="746"/>
      <c r="G1262" s="746"/>
    </row>
    <row r="1263" spans="1:13">
      <c r="A1263" s="1297" t="s">
        <v>986</v>
      </c>
      <c r="B1263" s="1297" t="s">
        <v>74</v>
      </c>
      <c r="C1263" s="1297" t="s">
        <v>987</v>
      </c>
      <c r="D1263" s="1298" t="s">
        <v>988</v>
      </c>
      <c r="E1263" s="1298"/>
      <c r="F1263" s="746"/>
      <c r="G1263" s="746"/>
    </row>
    <row r="1264" spans="1:13" ht="28">
      <c r="A1264" s="1297"/>
      <c r="B1264" s="1297"/>
      <c r="C1264" s="1297"/>
      <c r="D1264" s="855" t="s">
        <v>989</v>
      </c>
      <c r="E1264" s="855" t="s">
        <v>990</v>
      </c>
      <c r="F1264" s="746"/>
      <c r="G1264" s="746"/>
    </row>
    <row r="1265" spans="1:14">
      <c r="A1265" s="807"/>
      <c r="B1265" s="752" t="s">
        <v>2203</v>
      </c>
      <c r="C1265" s="820"/>
      <c r="D1265" s="820"/>
      <c r="E1265" s="820"/>
      <c r="F1265" s="746"/>
      <c r="G1265" s="746"/>
    </row>
    <row r="1266" spans="1:14">
      <c r="A1266" s="797"/>
      <c r="B1266" s="755" t="s">
        <v>2204</v>
      </c>
      <c r="C1266" s="824"/>
      <c r="D1266" s="836"/>
      <c r="E1266" s="836"/>
      <c r="F1266" s="746"/>
      <c r="G1266" s="746"/>
      <c r="I1266" s="728"/>
      <c r="J1266" s="728"/>
      <c r="K1266" s="728"/>
      <c r="L1266" s="728"/>
      <c r="M1266" s="728"/>
      <c r="N1266" s="728"/>
    </row>
    <row r="1267" spans="1:14" ht="42">
      <c r="A1267" s="797" t="s">
        <v>2205</v>
      </c>
      <c r="B1267" s="757" t="s">
        <v>2206</v>
      </c>
      <c r="C1267" s="821">
        <v>62770</v>
      </c>
      <c r="D1267" s="822">
        <v>55940</v>
      </c>
      <c r="E1267" s="836"/>
      <c r="F1267" s="746"/>
      <c r="G1267" s="746"/>
      <c r="H1267" s="621"/>
      <c r="I1267" s="729"/>
      <c r="J1267" s="726"/>
      <c r="K1267" s="733"/>
      <c r="L1267" s="734"/>
      <c r="M1267" s="1292"/>
      <c r="N1267" s="1292"/>
    </row>
    <row r="1268" spans="1:14" ht="58">
      <c r="A1268" s="797" t="s">
        <v>2207</v>
      </c>
      <c r="B1268" s="757" t="s">
        <v>2208</v>
      </c>
      <c r="C1268" s="821">
        <v>53400</v>
      </c>
      <c r="D1268" s="822">
        <v>47590</v>
      </c>
      <c r="E1268" s="836"/>
      <c r="F1268" s="746"/>
      <c r="G1268" s="746"/>
      <c r="I1268" s="729"/>
      <c r="J1268" s="726"/>
      <c r="K1268" s="733"/>
      <c r="L1268" s="734"/>
      <c r="M1268" s="1292"/>
      <c r="N1268" s="1292"/>
    </row>
    <row r="1269" spans="1:14" ht="42">
      <c r="A1269" s="797" t="s">
        <v>2209</v>
      </c>
      <c r="B1269" s="757" t="s">
        <v>2210</v>
      </c>
      <c r="C1269" s="821">
        <v>61570</v>
      </c>
      <c r="D1269" s="822">
        <v>54870</v>
      </c>
      <c r="E1269" s="836"/>
      <c r="F1269" s="746"/>
      <c r="G1269" s="746"/>
      <c r="I1269" s="729"/>
      <c r="J1269" s="726"/>
      <c r="K1269" s="733"/>
      <c r="L1269" s="734"/>
      <c r="M1269" s="1292"/>
      <c r="N1269" s="1292"/>
    </row>
    <row r="1270" spans="1:14" ht="58">
      <c r="A1270" s="797" t="s">
        <v>2211</v>
      </c>
      <c r="B1270" s="757" t="s">
        <v>2212</v>
      </c>
      <c r="C1270" s="821">
        <v>52200</v>
      </c>
      <c r="D1270" s="822">
        <v>46520</v>
      </c>
      <c r="E1270" s="836"/>
      <c r="F1270" s="746"/>
      <c r="G1270" s="746"/>
      <c r="I1270" s="729"/>
      <c r="J1270" s="726"/>
      <c r="K1270" s="733"/>
      <c r="L1270" s="734"/>
      <c r="M1270" s="1292"/>
      <c r="N1270" s="1292"/>
    </row>
    <row r="1271" spans="1:14">
      <c r="A1271" s="797"/>
      <c r="B1271" s="755" t="s">
        <v>2213</v>
      </c>
      <c r="C1271" s="824"/>
      <c r="D1271" s="836"/>
      <c r="E1271" s="836"/>
      <c r="F1271" s="746"/>
      <c r="G1271" s="746"/>
      <c r="I1271" s="729"/>
      <c r="J1271" s="725"/>
      <c r="K1271" s="730"/>
      <c r="L1271" s="723"/>
      <c r="M1271" s="1292"/>
      <c r="N1271" s="1292"/>
    </row>
    <row r="1272" spans="1:14">
      <c r="A1272" s="797"/>
      <c r="B1272" s="755" t="s">
        <v>2204</v>
      </c>
      <c r="C1272" s="824"/>
      <c r="D1272" s="836"/>
      <c r="E1272" s="836"/>
      <c r="F1272" s="746"/>
      <c r="G1272" s="746"/>
      <c r="I1272" s="729"/>
      <c r="J1272" s="732"/>
      <c r="K1272" s="730"/>
      <c r="L1272" s="723"/>
      <c r="M1272" s="1292"/>
      <c r="N1272" s="1292"/>
    </row>
    <row r="1273" spans="1:14" ht="42">
      <c r="A1273" s="797" t="s">
        <v>2214</v>
      </c>
      <c r="B1273" s="757" t="s">
        <v>2215</v>
      </c>
      <c r="C1273" s="821">
        <v>45300</v>
      </c>
      <c r="D1273" s="822">
        <v>40370</v>
      </c>
      <c r="E1273" s="836"/>
      <c r="F1273" s="746"/>
      <c r="G1273" s="746"/>
      <c r="I1273" s="729"/>
      <c r="J1273" s="726"/>
      <c r="K1273" s="733"/>
      <c r="L1273" s="734"/>
      <c r="M1273" s="1292"/>
      <c r="N1273" s="1292"/>
    </row>
    <row r="1274" spans="1:14" ht="42">
      <c r="A1274" s="797" t="s">
        <v>2216</v>
      </c>
      <c r="B1274" s="757" t="s">
        <v>2217</v>
      </c>
      <c r="C1274" s="821">
        <v>41070</v>
      </c>
      <c r="D1274" s="822">
        <v>36600</v>
      </c>
      <c r="E1274" s="836"/>
      <c r="F1274" s="746"/>
      <c r="G1274" s="746"/>
      <c r="I1274" s="729"/>
      <c r="J1274" s="726"/>
      <c r="K1274" s="733"/>
      <c r="L1274" s="734"/>
      <c r="M1274" s="1292"/>
      <c r="N1274" s="1292"/>
    </row>
    <row r="1275" spans="1:14" ht="44">
      <c r="A1275" s="797" t="s">
        <v>2218</v>
      </c>
      <c r="B1275" s="757" t="s">
        <v>2219</v>
      </c>
      <c r="C1275" s="821">
        <v>38070</v>
      </c>
      <c r="D1275" s="822">
        <v>33930</v>
      </c>
      <c r="E1275" s="836"/>
      <c r="F1275" s="746"/>
      <c r="G1275" s="746"/>
      <c r="I1275" s="729"/>
      <c r="J1275" s="726"/>
      <c r="K1275" s="733"/>
      <c r="L1275" s="734"/>
      <c r="M1275" s="1292"/>
      <c r="N1275" s="1292"/>
    </row>
    <row r="1276" spans="1:14">
      <c r="A1276" s="797"/>
      <c r="B1276" s="755" t="s">
        <v>2220</v>
      </c>
      <c r="C1276" s="824"/>
      <c r="D1276" s="836"/>
      <c r="E1276" s="836"/>
      <c r="F1276" s="746"/>
      <c r="G1276" s="746"/>
      <c r="I1276" s="729"/>
      <c r="J1276" s="732"/>
      <c r="K1276" s="730"/>
      <c r="L1276" s="723"/>
      <c r="M1276" s="1292"/>
      <c r="N1276" s="1292"/>
    </row>
    <row r="1277" spans="1:14" ht="42">
      <c r="A1277" s="797" t="s">
        <v>2221</v>
      </c>
      <c r="B1277" s="757" t="s">
        <v>2222</v>
      </c>
      <c r="C1277" s="821">
        <v>50730</v>
      </c>
      <c r="D1277" s="822">
        <v>45220</v>
      </c>
      <c r="E1277" s="836"/>
      <c r="F1277" s="746"/>
      <c r="G1277" s="746"/>
      <c r="I1277" s="729"/>
      <c r="J1277" s="726"/>
      <c r="K1277" s="733"/>
      <c r="L1277" s="734"/>
      <c r="M1277" s="1292"/>
      <c r="N1277" s="1292"/>
    </row>
    <row r="1278" spans="1:14" ht="42">
      <c r="A1278" s="797" t="s">
        <v>2223</v>
      </c>
      <c r="B1278" s="757" t="s">
        <v>2217</v>
      </c>
      <c r="C1278" s="821">
        <v>45990</v>
      </c>
      <c r="D1278" s="822">
        <v>40990</v>
      </c>
      <c r="E1278" s="836"/>
      <c r="F1278" s="746"/>
      <c r="G1278" s="746"/>
      <c r="I1278" s="729"/>
      <c r="J1278" s="726"/>
      <c r="K1278" s="733"/>
      <c r="L1278" s="734"/>
      <c r="M1278" s="1292"/>
      <c r="N1278" s="1292"/>
    </row>
    <row r="1279" spans="1:14" ht="44">
      <c r="A1279" s="797" t="s">
        <v>2224</v>
      </c>
      <c r="B1279" s="757" t="s">
        <v>2219</v>
      </c>
      <c r="C1279" s="821">
        <v>42640</v>
      </c>
      <c r="D1279" s="822">
        <v>38010</v>
      </c>
      <c r="E1279" s="836"/>
      <c r="F1279" s="746"/>
      <c r="G1279" s="746"/>
      <c r="I1279" s="729"/>
      <c r="J1279" s="726"/>
      <c r="K1279" s="733"/>
      <c r="L1279" s="734"/>
      <c r="M1279" s="1292"/>
      <c r="N1279" s="1292"/>
    </row>
    <row r="1280" spans="1:14">
      <c r="A1280" s="797"/>
      <c r="B1280" s="755" t="s">
        <v>2225</v>
      </c>
      <c r="C1280" s="824"/>
      <c r="D1280" s="836"/>
      <c r="E1280" s="836"/>
      <c r="F1280" s="746"/>
      <c r="G1280" s="746"/>
      <c r="I1280" s="729"/>
      <c r="J1280" s="725"/>
      <c r="K1280" s="730"/>
      <c r="L1280" s="723"/>
      <c r="M1280" s="1292"/>
      <c r="N1280" s="1292"/>
    </row>
    <row r="1281" spans="1:14">
      <c r="A1281" s="797"/>
      <c r="B1281" s="755" t="s">
        <v>2204</v>
      </c>
      <c r="C1281" s="824"/>
      <c r="D1281" s="836"/>
      <c r="E1281" s="836"/>
      <c r="F1281" s="746"/>
      <c r="G1281" s="746"/>
      <c r="I1281" s="729"/>
      <c r="J1281" s="732"/>
      <c r="K1281" s="730"/>
      <c r="L1281" s="723"/>
      <c r="M1281" s="1292"/>
      <c r="N1281" s="1292"/>
    </row>
    <row r="1282" spans="1:14" ht="42">
      <c r="A1282" s="797" t="s">
        <v>2226</v>
      </c>
      <c r="B1282" s="757" t="s">
        <v>2227</v>
      </c>
      <c r="C1282" s="821">
        <v>24140</v>
      </c>
      <c r="D1282" s="822">
        <v>21520</v>
      </c>
      <c r="E1282" s="836"/>
      <c r="F1282" s="746"/>
      <c r="G1282" s="746"/>
      <c r="I1282" s="729"/>
      <c r="J1282" s="726"/>
      <c r="K1282" s="733"/>
      <c r="L1282" s="734"/>
      <c r="M1282" s="1292"/>
      <c r="N1282" s="1292"/>
    </row>
    <row r="1283" spans="1:14" ht="42">
      <c r="A1283" s="797" t="s">
        <v>2228</v>
      </c>
      <c r="B1283" s="757" t="s">
        <v>2229</v>
      </c>
      <c r="C1283" s="821">
        <v>21820</v>
      </c>
      <c r="D1283" s="822">
        <v>19450</v>
      </c>
      <c r="E1283" s="836"/>
      <c r="F1283" s="746"/>
      <c r="G1283" s="746"/>
      <c r="I1283" s="729"/>
      <c r="J1283" s="726"/>
      <c r="K1283" s="733"/>
      <c r="L1283" s="734"/>
      <c r="M1283" s="1292"/>
      <c r="N1283" s="1292"/>
    </row>
    <row r="1284" spans="1:14" ht="48" customHeight="1">
      <c r="A1284" s="797" t="s">
        <v>2230</v>
      </c>
      <c r="B1284" s="757" t="s">
        <v>2231</v>
      </c>
      <c r="C1284" s="821">
        <v>20530</v>
      </c>
      <c r="D1284" s="822">
        <v>18300</v>
      </c>
      <c r="E1284" s="836"/>
      <c r="F1284" s="746"/>
      <c r="G1284" s="746"/>
      <c r="I1284" s="729"/>
      <c r="J1284" s="726"/>
      <c r="K1284" s="733"/>
      <c r="L1284" s="734"/>
      <c r="M1284" s="1292"/>
      <c r="N1284" s="1292"/>
    </row>
    <row r="1285" spans="1:14" ht="51.75" customHeight="1">
      <c r="A1285" s="797" t="s">
        <v>2232</v>
      </c>
      <c r="B1285" s="757" t="s">
        <v>2233</v>
      </c>
      <c r="C1285" s="821">
        <v>19940</v>
      </c>
      <c r="D1285" s="822">
        <v>17770</v>
      </c>
      <c r="E1285" s="836"/>
      <c r="F1285" s="746"/>
      <c r="G1285" s="746"/>
      <c r="I1285" s="729"/>
      <c r="J1285" s="726"/>
      <c r="K1285" s="733"/>
      <c r="L1285" s="734"/>
      <c r="M1285" s="1292"/>
      <c r="N1285" s="1292"/>
    </row>
    <row r="1286" spans="1:14">
      <c r="A1286" s="797"/>
      <c r="B1286" s="755" t="s">
        <v>2220</v>
      </c>
      <c r="C1286" s="824"/>
      <c r="D1286" s="836"/>
      <c r="E1286" s="836"/>
      <c r="F1286" s="746"/>
      <c r="G1286" s="746"/>
      <c r="I1286" s="729"/>
      <c r="J1286" s="732"/>
      <c r="K1286" s="730"/>
      <c r="L1286" s="723"/>
      <c r="M1286" s="1292"/>
      <c r="N1286" s="1292"/>
    </row>
    <row r="1287" spans="1:14" ht="42">
      <c r="A1287" s="797" t="s">
        <v>2234</v>
      </c>
      <c r="B1287" s="757" t="s">
        <v>2235</v>
      </c>
      <c r="C1287" s="821">
        <v>27760</v>
      </c>
      <c r="D1287" s="822">
        <v>24740</v>
      </c>
      <c r="E1287" s="836"/>
      <c r="F1287" s="746"/>
      <c r="G1287" s="746"/>
      <c r="I1287" s="729"/>
      <c r="J1287" s="726"/>
      <c r="K1287" s="733"/>
      <c r="L1287" s="734"/>
      <c r="M1287" s="1292"/>
      <c r="N1287" s="1292"/>
    </row>
    <row r="1288" spans="1:14" ht="42">
      <c r="A1288" s="797" t="s">
        <v>2236</v>
      </c>
      <c r="B1288" s="757" t="s">
        <v>2237</v>
      </c>
      <c r="C1288" s="821">
        <v>25090</v>
      </c>
      <c r="D1288" s="822">
        <v>22360</v>
      </c>
      <c r="E1288" s="836"/>
      <c r="F1288" s="746"/>
      <c r="G1288" s="746"/>
      <c r="I1288" s="729"/>
      <c r="J1288" s="726"/>
      <c r="K1288" s="733"/>
      <c r="L1288" s="734"/>
      <c r="M1288" s="1292"/>
      <c r="N1288" s="1292"/>
    </row>
    <row r="1289" spans="1:14" ht="51.75" customHeight="1">
      <c r="A1289" s="797" t="s">
        <v>2238</v>
      </c>
      <c r="B1289" s="757" t="s">
        <v>2231</v>
      </c>
      <c r="C1289" s="821">
        <v>23610</v>
      </c>
      <c r="D1289" s="822">
        <v>21040</v>
      </c>
      <c r="E1289" s="836"/>
      <c r="F1289" s="746"/>
      <c r="G1289" s="746"/>
      <c r="I1289" s="729"/>
      <c r="J1289" s="726"/>
      <c r="K1289" s="733"/>
      <c r="L1289" s="734"/>
      <c r="M1289" s="1292"/>
      <c r="N1289" s="1292"/>
    </row>
    <row r="1290" spans="1:14" ht="48" customHeight="1">
      <c r="A1290" s="797" t="s">
        <v>2239</v>
      </c>
      <c r="B1290" s="757" t="s">
        <v>2240</v>
      </c>
      <c r="C1290" s="821">
        <v>22920</v>
      </c>
      <c r="D1290" s="822">
        <v>20430</v>
      </c>
      <c r="E1290" s="836"/>
      <c r="F1290" s="746"/>
      <c r="G1290" s="746"/>
      <c r="I1290" s="729"/>
      <c r="J1290" s="726"/>
      <c r="K1290" s="733"/>
      <c r="L1290" s="734"/>
      <c r="M1290" s="1292"/>
      <c r="N1290" s="1292"/>
    </row>
    <row r="1291" spans="1:14">
      <c r="A1291" s="797"/>
      <c r="B1291" s="755" t="s">
        <v>2241</v>
      </c>
      <c r="C1291" s="824"/>
      <c r="D1291" s="836"/>
      <c r="E1291" s="836"/>
      <c r="F1291" s="746"/>
      <c r="G1291" s="746"/>
      <c r="I1291" s="729"/>
      <c r="J1291" s="732"/>
      <c r="K1291" s="730"/>
      <c r="L1291" s="723"/>
      <c r="M1291" s="1292"/>
      <c r="N1291" s="1292"/>
    </row>
    <row r="1292" spans="1:14" ht="42">
      <c r="A1292" s="797" t="s">
        <v>2242</v>
      </c>
      <c r="B1292" s="757" t="s">
        <v>2243</v>
      </c>
      <c r="C1292" s="821">
        <v>29680</v>
      </c>
      <c r="D1292" s="822">
        <v>26450</v>
      </c>
      <c r="E1292" s="836"/>
      <c r="F1292" s="746"/>
      <c r="G1292" s="746"/>
      <c r="I1292" s="729"/>
      <c r="J1292" s="726"/>
      <c r="K1292" s="733"/>
      <c r="L1292" s="734"/>
      <c r="M1292" s="1292"/>
      <c r="N1292" s="1292"/>
    </row>
    <row r="1293" spans="1:14" ht="42">
      <c r="A1293" s="797" t="s">
        <v>2244</v>
      </c>
      <c r="B1293" s="757" t="s">
        <v>2245</v>
      </c>
      <c r="C1293" s="821">
        <v>28150</v>
      </c>
      <c r="D1293" s="822">
        <v>25080</v>
      </c>
      <c r="E1293" s="836"/>
      <c r="F1293" s="746"/>
      <c r="G1293" s="746"/>
      <c r="I1293" s="729"/>
      <c r="J1293" s="726"/>
      <c r="K1293" s="733"/>
      <c r="L1293" s="734"/>
      <c r="M1293" s="1292"/>
      <c r="N1293" s="1292"/>
    </row>
    <row r="1294" spans="1:14" ht="51.75" customHeight="1">
      <c r="A1294" s="797" t="s">
        <v>2246</v>
      </c>
      <c r="B1294" s="757" t="s">
        <v>2247</v>
      </c>
      <c r="C1294" s="821">
        <v>27390</v>
      </c>
      <c r="D1294" s="822">
        <v>24410</v>
      </c>
      <c r="E1294" s="836"/>
      <c r="F1294" s="746"/>
      <c r="G1294" s="746"/>
      <c r="I1294" s="729"/>
      <c r="J1294" s="726"/>
      <c r="K1294" s="733"/>
      <c r="L1294" s="734"/>
      <c r="M1294" s="1292"/>
      <c r="N1294" s="1292"/>
    </row>
    <row r="1295" spans="1:14" ht="49.5" customHeight="1">
      <c r="A1295" s="797" t="s">
        <v>2248</v>
      </c>
      <c r="B1295" s="757" t="s">
        <v>2249</v>
      </c>
      <c r="C1295" s="821">
        <v>27000</v>
      </c>
      <c r="D1295" s="822">
        <v>24070</v>
      </c>
      <c r="E1295" s="836"/>
      <c r="F1295" s="746"/>
      <c r="G1295" s="746"/>
      <c r="I1295" s="729"/>
      <c r="J1295" s="726"/>
      <c r="K1295" s="733"/>
      <c r="L1295" s="734"/>
      <c r="M1295" s="1292"/>
      <c r="N1295" s="1292"/>
    </row>
    <row r="1296" spans="1:14">
      <c r="A1296" s="797"/>
      <c r="B1296" s="755" t="s">
        <v>2250</v>
      </c>
      <c r="C1296" s="824"/>
      <c r="D1296" s="836"/>
      <c r="E1296" s="836"/>
      <c r="F1296" s="746"/>
      <c r="G1296" s="746"/>
      <c r="I1296" s="729"/>
      <c r="J1296" s="725"/>
      <c r="K1296" s="730"/>
      <c r="L1296" s="723"/>
      <c r="M1296" s="1292"/>
      <c r="N1296" s="1292"/>
    </row>
    <row r="1297" spans="1:14">
      <c r="A1297" s="797"/>
      <c r="B1297" s="755" t="s">
        <v>2204</v>
      </c>
      <c r="C1297" s="824"/>
      <c r="D1297" s="836"/>
      <c r="E1297" s="836"/>
      <c r="F1297" s="746"/>
      <c r="G1297" s="746"/>
      <c r="I1297" s="729"/>
      <c r="J1297" s="732"/>
      <c r="K1297" s="730"/>
      <c r="L1297" s="723"/>
      <c r="M1297" s="1292"/>
      <c r="N1297" s="1292"/>
    </row>
    <row r="1298" spans="1:14" ht="42">
      <c r="A1298" s="797" t="s">
        <v>2251</v>
      </c>
      <c r="B1298" s="757" t="s">
        <v>2252</v>
      </c>
      <c r="C1298" s="821">
        <v>16510</v>
      </c>
      <c r="D1298" s="822">
        <v>14710</v>
      </c>
      <c r="E1298" s="836"/>
      <c r="F1298" s="746"/>
      <c r="G1298" s="746"/>
      <c r="I1298" s="729"/>
      <c r="J1298" s="726"/>
      <c r="K1298" s="733"/>
      <c r="L1298" s="734"/>
      <c r="M1298" s="1292"/>
      <c r="N1298" s="1292"/>
    </row>
    <row r="1299" spans="1:14" ht="42">
      <c r="A1299" s="797" t="s">
        <v>2253</v>
      </c>
      <c r="B1299" s="757" t="s">
        <v>2254</v>
      </c>
      <c r="C1299" s="821">
        <v>16100</v>
      </c>
      <c r="D1299" s="822">
        <v>14340</v>
      </c>
      <c r="E1299" s="836"/>
      <c r="F1299" s="746"/>
      <c r="G1299" s="746"/>
      <c r="I1299" s="729"/>
      <c r="J1299" s="726"/>
      <c r="K1299" s="733"/>
      <c r="L1299" s="734"/>
      <c r="M1299" s="1292"/>
      <c r="N1299" s="1292"/>
    </row>
    <row r="1300" spans="1:14" ht="44">
      <c r="A1300" s="797" t="s">
        <v>2255</v>
      </c>
      <c r="B1300" s="757" t="s">
        <v>2256</v>
      </c>
      <c r="C1300" s="821">
        <v>15300</v>
      </c>
      <c r="D1300" s="822">
        <v>13630</v>
      </c>
      <c r="E1300" s="836"/>
      <c r="F1300" s="746"/>
      <c r="G1300" s="746"/>
      <c r="I1300" s="729"/>
      <c r="J1300" s="726"/>
      <c r="K1300" s="733"/>
      <c r="L1300" s="734"/>
      <c r="M1300" s="1292"/>
      <c r="N1300" s="1292"/>
    </row>
    <row r="1301" spans="1:14" ht="44">
      <c r="A1301" s="797" t="s">
        <v>2257</v>
      </c>
      <c r="B1301" s="757" t="s">
        <v>2258</v>
      </c>
      <c r="C1301" s="821">
        <v>14870</v>
      </c>
      <c r="D1301" s="822">
        <v>13250</v>
      </c>
      <c r="E1301" s="836"/>
      <c r="F1301" s="746"/>
      <c r="G1301" s="746"/>
      <c r="I1301" s="729"/>
      <c r="J1301" s="726"/>
      <c r="K1301" s="733"/>
      <c r="L1301" s="734"/>
      <c r="M1301" s="1292"/>
      <c r="N1301" s="1292"/>
    </row>
    <row r="1302" spans="1:14">
      <c r="A1302" s="797"/>
      <c r="B1302" s="755" t="s">
        <v>2220</v>
      </c>
      <c r="C1302" s="824"/>
      <c r="D1302" s="836"/>
      <c r="E1302" s="836"/>
      <c r="F1302" s="746"/>
      <c r="G1302" s="746"/>
      <c r="I1302" s="729"/>
      <c r="J1302" s="732"/>
      <c r="K1302" s="730"/>
      <c r="L1302" s="723"/>
      <c r="M1302" s="1292"/>
      <c r="N1302" s="1292"/>
    </row>
    <row r="1303" spans="1:14" ht="42">
      <c r="A1303" s="797" t="s">
        <v>2259</v>
      </c>
      <c r="B1303" s="757" t="s">
        <v>2252</v>
      </c>
      <c r="C1303" s="821">
        <v>17830</v>
      </c>
      <c r="D1303" s="822">
        <v>15880</v>
      </c>
      <c r="E1303" s="836"/>
      <c r="F1303" s="746"/>
      <c r="G1303" s="746"/>
      <c r="I1303" s="729"/>
      <c r="J1303" s="726"/>
      <c r="K1303" s="733"/>
      <c r="L1303" s="734"/>
      <c r="M1303" s="1292"/>
      <c r="N1303" s="1292"/>
    </row>
    <row r="1304" spans="1:14" ht="42">
      <c r="A1304" s="797" t="s">
        <v>2260</v>
      </c>
      <c r="B1304" s="757" t="s">
        <v>2254</v>
      </c>
      <c r="C1304" s="821">
        <v>16130</v>
      </c>
      <c r="D1304" s="822">
        <v>14380</v>
      </c>
      <c r="E1304" s="836"/>
      <c r="F1304" s="746"/>
      <c r="G1304" s="746"/>
      <c r="I1304" s="729"/>
      <c r="J1304" s="726"/>
      <c r="K1304" s="733"/>
      <c r="L1304" s="734"/>
      <c r="M1304" s="1292"/>
      <c r="N1304" s="1292"/>
    </row>
    <row r="1305" spans="1:14" ht="44">
      <c r="A1305" s="797" t="s">
        <v>2261</v>
      </c>
      <c r="B1305" s="757" t="s">
        <v>2262</v>
      </c>
      <c r="C1305" s="821">
        <v>16050</v>
      </c>
      <c r="D1305" s="822">
        <v>14300</v>
      </c>
      <c r="E1305" s="836"/>
      <c r="F1305" s="746"/>
      <c r="G1305" s="746"/>
      <c r="I1305" s="729"/>
      <c r="J1305" s="726"/>
      <c r="K1305" s="733"/>
      <c r="L1305" s="734"/>
      <c r="M1305" s="1292"/>
      <c r="N1305" s="1292"/>
    </row>
    <row r="1306" spans="1:14" ht="44">
      <c r="A1306" s="797" t="s">
        <v>2263</v>
      </c>
      <c r="B1306" s="757" t="s">
        <v>2258</v>
      </c>
      <c r="C1306" s="821">
        <v>14940</v>
      </c>
      <c r="D1306" s="822">
        <v>13310</v>
      </c>
      <c r="E1306" s="836"/>
      <c r="F1306" s="746"/>
      <c r="G1306" s="746"/>
      <c r="I1306" s="729"/>
      <c r="J1306" s="726"/>
      <c r="K1306" s="733"/>
      <c r="L1306" s="734"/>
      <c r="M1306" s="1292"/>
      <c r="N1306" s="1292"/>
    </row>
    <row r="1307" spans="1:14">
      <c r="A1307" s="797"/>
      <c r="B1307" s="755" t="s">
        <v>2241</v>
      </c>
      <c r="C1307" s="824"/>
      <c r="D1307" s="836"/>
      <c r="E1307" s="836"/>
      <c r="F1307" s="746"/>
      <c r="G1307" s="746"/>
      <c r="I1307" s="729"/>
      <c r="J1307" s="732"/>
      <c r="K1307" s="730"/>
      <c r="L1307" s="723"/>
      <c r="M1307" s="723"/>
      <c r="N1307" s="735"/>
    </row>
    <row r="1308" spans="1:14" ht="42">
      <c r="A1308" s="797" t="s">
        <v>2264</v>
      </c>
      <c r="B1308" s="757" t="s">
        <v>2265</v>
      </c>
      <c r="C1308" s="821">
        <v>24870</v>
      </c>
      <c r="D1308" s="822">
        <v>22170</v>
      </c>
      <c r="E1308" s="836"/>
      <c r="F1308" s="746"/>
      <c r="G1308" s="746"/>
      <c r="I1308" s="729"/>
      <c r="J1308" s="726"/>
      <c r="K1308" s="733"/>
      <c r="L1308" s="734"/>
      <c r="M1308" s="723"/>
      <c r="N1308" s="735"/>
    </row>
    <row r="1309" spans="1:14" ht="44">
      <c r="A1309" s="797" t="s">
        <v>2266</v>
      </c>
      <c r="B1309" s="757" t="s">
        <v>2267</v>
      </c>
      <c r="C1309" s="821">
        <v>24260</v>
      </c>
      <c r="D1309" s="822">
        <v>21620</v>
      </c>
      <c r="E1309" s="836"/>
      <c r="F1309" s="746"/>
      <c r="G1309" s="746"/>
      <c r="I1309" s="729"/>
      <c r="J1309" s="726"/>
      <c r="K1309" s="733"/>
      <c r="L1309" s="734"/>
      <c r="M1309" s="723"/>
      <c r="N1309" s="735"/>
    </row>
    <row r="1310" spans="1:14" ht="51.75" customHeight="1">
      <c r="A1310" s="797" t="s">
        <v>2268</v>
      </c>
      <c r="B1310" s="757" t="s">
        <v>2269</v>
      </c>
      <c r="C1310" s="821">
        <v>23940</v>
      </c>
      <c r="D1310" s="822">
        <v>21340</v>
      </c>
      <c r="E1310" s="836"/>
      <c r="F1310" s="746"/>
      <c r="G1310" s="746"/>
      <c r="I1310" s="729"/>
      <c r="J1310" s="726"/>
      <c r="K1310" s="733"/>
      <c r="L1310" s="734"/>
      <c r="M1310" s="723"/>
      <c r="N1310" s="735"/>
    </row>
    <row r="1311" spans="1:14">
      <c r="A1311" s="797"/>
      <c r="B1311" s="755" t="s">
        <v>2270</v>
      </c>
      <c r="C1311" s="824"/>
      <c r="D1311" s="836"/>
      <c r="E1311" s="836"/>
      <c r="F1311" s="746"/>
      <c r="G1311" s="746"/>
      <c r="I1311" s="729"/>
      <c r="J1311" s="725"/>
      <c r="K1311" s="730"/>
      <c r="L1311" s="723"/>
      <c r="M1311" s="723"/>
      <c r="N1311" s="735"/>
    </row>
    <row r="1312" spans="1:14">
      <c r="A1312" s="797"/>
      <c r="B1312" s="755" t="s">
        <v>2204</v>
      </c>
      <c r="C1312" s="824"/>
      <c r="D1312" s="836"/>
      <c r="E1312" s="836"/>
      <c r="F1312" s="746"/>
      <c r="G1312" s="746"/>
      <c r="I1312" s="729"/>
      <c r="J1312" s="732"/>
      <c r="K1312" s="730"/>
      <c r="L1312" s="723"/>
      <c r="M1312" s="723"/>
      <c r="N1312" s="735"/>
    </row>
    <row r="1313" spans="1:15" ht="42">
      <c r="A1313" s="797" t="s">
        <v>2271</v>
      </c>
      <c r="B1313" s="757" t="s">
        <v>2265</v>
      </c>
      <c r="C1313" s="821">
        <v>11420</v>
      </c>
      <c r="D1313" s="822">
        <v>10180</v>
      </c>
      <c r="E1313" s="836"/>
      <c r="F1313" s="746"/>
      <c r="G1313" s="746"/>
      <c r="I1313" s="729"/>
      <c r="J1313" s="726"/>
      <c r="K1313" s="733"/>
      <c r="L1313" s="734"/>
      <c r="M1313" s="723"/>
      <c r="N1313" s="735"/>
    </row>
    <row r="1314" spans="1:15" ht="44">
      <c r="A1314" s="797" t="s">
        <v>2272</v>
      </c>
      <c r="B1314" s="757" t="s">
        <v>2273</v>
      </c>
      <c r="C1314" s="821">
        <v>11420</v>
      </c>
      <c r="D1314" s="822">
        <v>10180</v>
      </c>
      <c r="E1314" s="836"/>
      <c r="F1314" s="746"/>
      <c r="G1314" s="746"/>
      <c r="I1314" s="729"/>
      <c r="J1314" s="733"/>
      <c r="K1314" s="733"/>
      <c r="L1314" s="733"/>
      <c r="M1314" s="733"/>
      <c r="N1314" s="733"/>
      <c r="O1314" s="733"/>
    </row>
    <row r="1315" spans="1:15" ht="52.5" customHeight="1">
      <c r="A1315" s="797" t="s">
        <v>2274</v>
      </c>
      <c r="B1315" s="757" t="s">
        <v>2275</v>
      </c>
      <c r="C1315" s="821">
        <v>10490</v>
      </c>
      <c r="D1315" s="822">
        <v>9350</v>
      </c>
      <c r="E1315" s="836"/>
      <c r="F1315" s="746"/>
      <c r="G1315" s="746"/>
      <c r="I1315" s="729"/>
      <c r="J1315" s="733"/>
      <c r="K1315" s="733"/>
      <c r="L1315" s="733"/>
      <c r="M1315" s="733"/>
      <c r="N1315" s="733"/>
      <c r="O1315" s="733"/>
    </row>
    <row r="1316" spans="1:15">
      <c r="A1316" s="797"/>
      <c r="B1316" s="755" t="s">
        <v>2276</v>
      </c>
      <c r="C1316" s="824"/>
      <c r="D1316" s="836"/>
      <c r="E1316" s="836"/>
      <c r="F1316" s="746"/>
      <c r="G1316" s="746"/>
      <c r="I1316" s="729"/>
      <c r="J1316" s="733"/>
      <c r="K1316" s="733"/>
      <c r="L1316" s="733"/>
      <c r="M1316" s="733"/>
      <c r="N1316" s="733"/>
      <c r="O1316" s="733"/>
    </row>
    <row r="1317" spans="1:15" ht="42">
      <c r="A1317" s="797" t="s">
        <v>2277</v>
      </c>
      <c r="B1317" s="757" t="s">
        <v>2265</v>
      </c>
      <c r="C1317" s="821">
        <v>12560</v>
      </c>
      <c r="D1317" s="822">
        <v>11190</v>
      </c>
      <c r="E1317" s="836"/>
      <c r="F1317" s="746"/>
      <c r="G1317" s="746"/>
      <c r="I1317" s="729"/>
      <c r="J1317" s="733"/>
      <c r="K1317" s="733"/>
      <c r="L1317" s="733"/>
      <c r="M1317" s="733"/>
      <c r="N1317" s="733"/>
      <c r="O1317" s="733"/>
    </row>
    <row r="1318" spans="1:15" ht="44">
      <c r="A1318" s="797" t="s">
        <v>2278</v>
      </c>
      <c r="B1318" s="757" t="s">
        <v>2273</v>
      </c>
      <c r="C1318" s="821">
        <v>11880</v>
      </c>
      <c r="D1318" s="822">
        <v>10570</v>
      </c>
      <c r="E1318" s="836"/>
      <c r="F1318" s="746"/>
      <c r="G1318" s="746"/>
      <c r="I1318" s="729"/>
      <c r="J1318" s="733"/>
      <c r="K1318" s="733"/>
      <c r="L1318" s="733"/>
      <c r="M1318" s="733"/>
      <c r="N1318" s="733"/>
      <c r="O1318" s="733"/>
    </row>
    <row r="1319" spans="1:15" ht="51.75" customHeight="1">
      <c r="A1319" s="797" t="s">
        <v>2279</v>
      </c>
      <c r="B1319" s="757" t="s">
        <v>2275</v>
      </c>
      <c r="C1319" s="821">
        <v>11540</v>
      </c>
      <c r="D1319" s="822">
        <v>10280</v>
      </c>
      <c r="E1319" s="836"/>
      <c r="F1319" s="746"/>
      <c r="G1319" s="746"/>
      <c r="I1319" s="729"/>
      <c r="J1319" s="726"/>
      <c r="K1319" s="733"/>
      <c r="L1319" s="734"/>
      <c r="M1319" s="1292"/>
      <c r="N1319" s="1292"/>
    </row>
    <row r="1320" spans="1:15">
      <c r="A1320" s="797"/>
      <c r="B1320" s="755" t="s">
        <v>2241</v>
      </c>
      <c r="C1320" s="824"/>
      <c r="D1320" s="836"/>
      <c r="E1320" s="836"/>
      <c r="F1320" s="746"/>
      <c r="G1320" s="746"/>
      <c r="I1320" s="729"/>
      <c r="J1320" s="732"/>
      <c r="K1320" s="730"/>
      <c r="L1320" s="723"/>
      <c r="M1320" s="1292"/>
      <c r="N1320" s="1292"/>
    </row>
    <row r="1321" spans="1:15" ht="54" customHeight="1">
      <c r="A1321" s="797" t="s">
        <v>2280</v>
      </c>
      <c r="B1321" s="757" t="s">
        <v>2281</v>
      </c>
      <c r="C1321" s="821">
        <v>13820</v>
      </c>
      <c r="D1321" s="822">
        <v>12320</v>
      </c>
      <c r="E1321" s="836"/>
      <c r="F1321" s="746"/>
      <c r="G1321" s="746"/>
      <c r="I1321" s="729"/>
      <c r="J1321" s="726"/>
      <c r="K1321" s="733"/>
      <c r="L1321" s="734"/>
      <c r="M1321" s="1292"/>
      <c r="N1321" s="1292"/>
    </row>
    <row r="1322" spans="1:15" ht="52.5" customHeight="1">
      <c r="A1322" s="797" t="s">
        <v>2282</v>
      </c>
      <c r="B1322" s="757" t="s">
        <v>2275</v>
      </c>
      <c r="C1322" s="821">
        <v>13550</v>
      </c>
      <c r="D1322" s="822">
        <v>12080</v>
      </c>
      <c r="E1322" s="836"/>
      <c r="F1322" s="746"/>
      <c r="G1322" s="746"/>
      <c r="I1322" s="729"/>
      <c r="J1322" s="726"/>
      <c r="K1322" s="733"/>
      <c r="L1322" s="734"/>
      <c r="M1322" s="1292"/>
      <c r="N1322" s="1292"/>
    </row>
    <row r="1323" spans="1:15">
      <c r="A1323" s="797"/>
      <c r="B1323" s="755" t="s">
        <v>2283</v>
      </c>
      <c r="C1323" s="824"/>
      <c r="D1323" s="836"/>
      <c r="E1323" s="836"/>
      <c r="F1323" s="746"/>
      <c r="G1323" s="746"/>
      <c r="I1323" s="729"/>
      <c r="J1323" s="725"/>
      <c r="K1323" s="730"/>
      <c r="L1323" s="723"/>
      <c r="M1323" s="1292"/>
      <c r="N1323" s="1292"/>
    </row>
    <row r="1324" spans="1:15">
      <c r="A1324" s="797"/>
      <c r="B1324" s="755" t="s">
        <v>2204</v>
      </c>
      <c r="C1324" s="824"/>
      <c r="D1324" s="836"/>
      <c r="E1324" s="836"/>
      <c r="F1324" s="746"/>
      <c r="G1324" s="746"/>
      <c r="I1324" s="729"/>
      <c r="J1324" s="732"/>
      <c r="K1324" s="730"/>
      <c r="L1324" s="723"/>
      <c r="M1324" s="1292"/>
      <c r="N1324" s="1292"/>
    </row>
    <row r="1325" spans="1:15" ht="44">
      <c r="A1325" s="797" t="s">
        <v>2284</v>
      </c>
      <c r="B1325" s="757" t="s">
        <v>2285</v>
      </c>
      <c r="C1325" s="821">
        <v>5840</v>
      </c>
      <c r="D1325" s="822">
        <v>5200</v>
      </c>
      <c r="E1325" s="836"/>
      <c r="F1325" s="746"/>
      <c r="G1325" s="746"/>
      <c r="I1325" s="729"/>
      <c r="J1325" s="726"/>
      <c r="K1325" s="733"/>
      <c r="L1325" s="734"/>
      <c r="M1325" s="1292"/>
      <c r="N1325" s="1292"/>
    </row>
    <row r="1326" spans="1:15" ht="44">
      <c r="A1326" s="797" t="s">
        <v>2286</v>
      </c>
      <c r="B1326" s="757" t="s">
        <v>2287</v>
      </c>
      <c r="C1326" s="821">
        <v>5650</v>
      </c>
      <c r="D1326" s="822">
        <v>5040</v>
      </c>
      <c r="E1326" s="836"/>
      <c r="F1326" s="746"/>
      <c r="G1326" s="746"/>
      <c r="I1326" s="729"/>
      <c r="J1326" s="726"/>
      <c r="K1326" s="733"/>
      <c r="L1326" s="734"/>
      <c r="M1326" s="1292"/>
      <c r="N1326" s="1292"/>
    </row>
    <row r="1327" spans="1:15">
      <c r="A1327" s="797"/>
      <c r="B1327" s="755" t="s">
        <v>2220</v>
      </c>
      <c r="C1327" s="824"/>
      <c r="D1327" s="836"/>
      <c r="E1327" s="836"/>
      <c r="F1327" s="746"/>
      <c r="G1327" s="746"/>
      <c r="I1327" s="729"/>
      <c r="J1327" s="732"/>
      <c r="K1327" s="730"/>
      <c r="L1327" s="723"/>
      <c r="M1327" s="1292"/>
      <c r="N1327" s="1292"/>
    </row>
    <row r="1328" spans="1:15" ht="44">
      <c r="A1328" s="797" t="s">
        <v>2288</v>
      </c>
      <c r="B1328" s="757" t="s">
        <v>2285</v>
      </c>
      <c r="C1328" s="821">
        <v>8230</v>
      </c>
      <c r="D1328" s="822">
        <v>7340</v>
      </c>
      <c r="E1328" s="836"/>
      <c r="F1328" s="746"/>
      <c r="G1328" s="746"/>
      <c r="I1328" s="729"/>
      <c r="J1328" s="726"/>
      <c r="K1328" s="733"/>
      <c r="L1328" s="734"/>
      <c r="M1328" s="1292"/>
      <c r="N1328" s="1292"/>
    </row>
    <row r="1329" spans="1:14" ht="44">
      <c r="A1329" s="797" t="s">
        <v>2289</v>
      </c>
      <c r="B1329" s="757" t="s">
        <v>2287</v>
      </c>
      <c r="C1329" s="821">
        <v>8040</v>
      </c>
      <c r="D1329" s="822">
        <v>7170</v>
      </c>
      <c r="E1329" s="836"/>
      <c r="F1329" s="746"/>
      <c r="G1329" s="746"/>
      <c r="I1329" s="729"/>
      <c r="J1329" s="726"/>
      <c r="K1329" s="733"/>
      <c r="L1329" s="734"/>
      <c r="M1329" s="1292"/>
      <c r="N1329" s="1292"/>
    </row>
    <row r="1330" spans="1:14">
      <c r="A1330" s="797"/>
      <c r="B1330" s="755" t="s">
        <v>2241</v>
      </c>
      <c r="C1330" s="824"/>
      <c r="D1330" s="836"/>
      <c r="E1330" s="836"/>
      <c r="F1330" s="746"/>
      <c r="G1330" s="746"/>
      <c r="I1330" s="729"/>
      <c r="J1330" s="732"/>
      <c r="K1330" s="730"/>
      <c r="L1330" s="723"/>
      <c r="M1330" s="1292"/>
      <c r="N1330" s="1292"/>
    </row>
    <row r="1331" spans="1:14" ht="44">
      <c r="A1331" s="797" t="s">
        <v>2290</v>
      </c>
      <c r="B1331" s="757" t="s">
        <v>2291</v>
      </c>
      <c r="C1331" s="821">
        <v>12100</v>
      </c>
      <c r="D1331" s="822">
        <v>10770</v>
      </c>
      <c r="E1331" s="836"/>
      <c r="F1331" s="746"/>
      <c r="G1331" s="746"/>
      <c r="I1331" s="729"/>
      <c r="J1331" s="726"/>
      <c r="K1331" s="733"/>
      <c r="L1331" s="734"/>
      <c r="M1331" s="1292"/>
      <c r="N1331" s="1292"/>
    </row>
    <row r="1332" spans="1:14" ht="44">
      <c r="A1332" s="803" t="s">
        <v>2292</v>
      </c>
      <c r="B1332" s="767" t="s">
        <v>2293</v>
      </c>
      <c r="C1332" s="825">
        <v>11920</v>
      </c>
      <c r="D1332" s="826">
        <v>10630</v>
      </c>
      <c r="E1332" s="838"/>
      <c r="F1332" s="746"/>
      <c r="G1332" s="746"/>
      <c r="I1332" s="729"/>
      <c r="J1332" s="726"/>
      <c r="K1332" s="733"/>
      <c r="L1332" s="734"/>
      <c r="M1332" s="1337"/>
      <c r="N1332" s="1337"/>
    </row>
    <row r="1333" spans="1:14" ht="10.5" customHeight="1">
      <c r="A1333" s="827"/>
      <c r="B1333" s="867"/>
      <c r="C1333" s="868"/>
      <c r="D1333" s="869"/>
      <c r="E1333" s="870"/>
      <c r="F1333" s="746"/>
      <c r="G1333" s="746"/>
    </row>
    <row r="1334" spans="1:14">
      <c r="A1334" s="776" t="s">
        <v>1023</v>
      </c>
      <c r="B1334" s="746"/>
      <c r="C1334" s="746"/>
      <c r="D1334" s="746"/>
      <c r="E1334" s="746"/>
      <c r="F1334" s="746"/>
      <c r="G1334" s="746"/>
    </row>
    <row r="1335" spans="1:14" ht="29.25" customHeight="1">
      <c r="A1335" s="1283" t="s">
        <v>2294</v>
      </c>
      <c r="B1335" s="1283"/>
      <c r="C1335" s="1283"/>
      <c r="D1335" s="1283"/>
      <c r="E1335" s="1283"/>
      <c r="F1335" s="1283"/>
      <c r="G1335" s="746"/>
    </row>
    <row r="1336" spans="1:14" ht="29.25" customHeight="1">
      <c r="A1336" s="1283" t="s">
        <v>2295</v>
      </c>
      <c r="B1336" s="1284"/>
      <c r="C1336" s="1284"/>
      <c r="D1336" s="1284"/>
      <c r="E1336" s="1284"/>
      <c r="F1336" s="1284"/>
      <c r="G1336" s="746"/>
    </row>
    <row r="1337" spans="1:14" ht="63" customHeight="1">
      <c r="A1337" s="1283" t="s">
        <v>2296</v>
      </c>
      <c r="B1337" s="1284"/>
      <c r="C1337" s="1284"/>
      <c r="D1337" s="1284"/>
      <c r="E1337" s="1284"/>
      <c r="F1337" s="1284"/>
      <c r="G1337" s="746"/>
    </row>
    <row r="1338" spans="1:14" ht="31.5" customHeight="1">
      <c r="A1338" s="1283" t="s">
        <v>2297</v>
      </c>
      <c r="B1338" s="1284"/>
      <c r="C1338" s="1284"/>
      <c r="D1338" s="1284"/>
      <c r="E1338" s="1284"/>
      <c r="F1338" s="1284"/>
      <c r="G1338" s="746"/>
    </row>
    <row r="1339" spans="1:14" ht="33.75" customHeight="1">
      <c r="A1339" s="1283" t="s">
        <v>2298</v>
      </c>
      <c r="B1339" s="1284"/>
      <c r="C1339" s="1284"/>
      <c r="D1339" s="1284"/>
      <c r="E1339" s="1284"/>
      <c r="F1339" s="1284"/>
      <c r="G1339" s="746"/>
    </row>
    <row r="1340" spans="1:14" s="625" customFormat="1">
      <c r="A1340" s="790" t="s">
        <v>2299</v>
      </c>
      <c r="B1340" s="791"/>
      <c r="C1340" s="791"/>
      <c r="D1340" s="791"/>
      <c r="E1340" s="791"/>
      <c r="F1340" s="791"/>
      <c r="G1340" s="791"/>
      <c r="L1340" s="626"/>
    </row>
    <row r="1341" spans="1:14" s="625" customFormat="1">
      <c r="A1341" s="790" t="s">
        <v>2300</v>
      </c>
      <c r="B1341" s="791"/>
      <c r="C1341" s="791"/>
      <c r="D1341" s="791"/>
      <c r="E1341" s="791"/>
      <c r="F1341" s="791"/>
      <c r="G1341" s="791"/>
      <c r="L1341" s="626"/>
    </row>
    <row r="1342" spans="1:14">
      <c r="A1342" s="1293" t="s">
        <v>1884</v>
      </c>
      <c r="B1342" s="1293"/>
      <c r="C1342" s="1293"/>
      <c r="D1342" s="1293"/>
      <c r="E1342" s="1293"/>
      <c r="F1342" s="746"/>
      <c r="G1342" s="746"/>
    </row>
    <row r="1343" spans="1:14">
      <c r="A1343" s="1297" t="s">
        <v>986</v>
      </c>
      <c r="B1343" s="1297" t="s">
        <v>74</v>
      </c>
      <c r="C1343" s="1297" t="s">
        <v>987</v>
      </c>
      <c r="D1343" s="1298" t="s">
        <v>988</v>
      </c>
      <c r="E1343" s="1298"/>
      <c r="F1343" s="746"/>
      <c r="G1343" s="746"/>
    </row>
    <row r="1344" spans="1:14" ht="28">
      <c r="A1344" s="1297"/>
      <c r="B1344" s="1297"/>
      <c r="C1344" s="1297"/>
      <c r="D1344" s="855" t="s">
        <v>989</v>
      </c>
      <c r="E1344" s="855" t="s">
        <v>990</v>
      </c>
      <c r="F1344" s="746"/>
      <c r="G1344" s="746"/>
    </row>
    <row r="1345" spans="1:13">
      <c r="A1345" s="828"/>
      <c r="B1345" s="808" t="s">
        <v>2301</v>
      </c>
      <c r="C1345" s="820"/>
      <c r="D1345" s="831"/>
      <c r="E1345" s="808"/>
      <c r="F1345" s="746"/>
      <c r="G1345" s="746"/>
    </row>
    <row r="1346" spans="1:13">
      <c r="A1346" s="801"/>
      <c r="B1346" s="802" t="s">
        <v>2302</v>
      </c>
      <c r="C1346" s="824"/>
      <c r="D1346" s="824"/>
      <c r="E1346" s="836"/>
      <c r="F1346" s="746"/>
      <c r="G1346" s="746"/>
    </row>
    <row r="1347" spans="1:13">
      <c r="A1347" s="797" t="s">
        <v>2303</v>
      </c>
      <c r="B1347" s="798" t="s">
        <v>2304</v>
      </c>
      <c r="C1347" s="821">
        <v>5970</v>
      </c>
      <c r="D1347" s="822">
        <v>5440</v>
      </c>
      <c r="E1347" s="836"/>
      <c r="F1347" s="746"/>
      <c r="G1347" s="746"/>
      <c r="I1347" s="728"/>
      <c r="J1347" s="728"/>
      <c r="K1347" s="728"/>
      <c r="L1347" s="728"/>
      <c r="M1347" s="728"/>
    </row>
    <row r="1348" spans="1:13">
      <c r="A1348" s="797" t="s">
        <v>2305</v>
      </c>
      <c r="B1348" s="798" t="s">
        <v>2306</v>
      </c>
      <c r="C1348" s="821">
        <v>6430</v>
      </c>
      <c r="D1348" s="822">
        <v>5970</v>
      </c>
      <c r="E1348" s="836"/>
      <c r="F1348" s="746"/>
      <c r="G1348" s="746"/>
      <c r="I1348" s="729"/>
      <c r="J1348" s="726"/>
      <c r="K1348" s="733"/>
      <c r="L1348" s="734"/>
      <c r="M1348" s="723"/>
    </row>
    <row r="1349" spans="1:13">
      <c r="A1349" s="801"/>
      <c r="B1349" s="802" t="s">
        <v>2307</v>
      </c>
      <c r="C1349" s="824"/>
      <c r="D1349" s="824"/>
      <c r="E1349" s="836"/>
      <c r="F1349" s="746"/>
      <c r="G1349" s="746"/>
      <c r="I1349" s="729"/>
      <c r="J1349" s="726"/>
      <c r="K1349" s="733"/>
      <c r="L1349" s="734"/>
      <c r="M1349" s="723"/>
    </row>
    <row r="1350" spans="1:13">
      <c r="A1350" s="801"/>
      <c r="B1350" s="802" t="s">
        <v>2302</v>
      </c>
      <c r="C1350" s="824"/>
      <c r="D1350" s="824"/>
      <c r="E1350" s="836"/>
      <c r="F1350" s="746"/>
      <c r="G1350" s="746"/>
      <c r="I1350" s="1330"/>
      <c r="J1350" s="725"/>
      <c r="K1350" s="1331"/>
      <c r="L1350" s="1292"/>
      <c r="M1350" s="1292"/>
    </row>
    <row r="1351" spans="1:13">
      <c r="A1351" s="797" t="s">
        <v>2308</v>
      </c>
      <c r="B1351" s="798" t="s">
        <v>2304</v>
      </c>
      <c r="C1351" s="821">
        <v>6100</v>
      </c>
      <c r="D1351" s="822">
        <v>5600</v>
      </c>
      <c r="E1351" s="836"/>
      <c r="F1351" s="746"/>
      <c r="G1351" s="746"/>
      <c r="I1351" s="1330"/>
      <c r="J1351" s="732"/>
      <c r="K1351" s="1331"/>
      <c r="L1351" s="1292"/>
      <c r="M1351" s="1292"/>
    </row>
    <row r="1352" spans="1:13">
      <c r="A1352" s="797" t="s">
        <v>2309</v>
      </c>
      <c r="B1352" s="798" t="s">
        <v>2306</v>
      </c>
      <c r="C1352" s="821">
        <v>6590</v>
      </c>
      <c r="D1352" s="822">
        <v>5890</v>
      </c>
      <c r="E1352" s="836"/>
      <c r="F1352" s="746"/>
      <c r="G1352" s="746"/>
      <c r="I1352" s="729"/>
      <c r="J1352" s="726"/>
      <c r="K1352" s="733"/>
      <c r="L1352" s="734"/>
      <c r="M1352" s="723"/>
    </row>
    <row r="1353" spans="1:13">
      <c r="A1353" s="801"/>
      <c r="B1353" s="802" t="s">
        <v>2310</v>
      </c>
      <c r="C1353" s="824"/>
      <c r="D1353" s="824"/>
      <c r="E1353" s="836"/>
      <c r="F1353" s="746"/>
      <c r="G1353" s="746"/>
      <c r="I1353" s="729"/>
      <c r="J1353" s="726"/>
      <c r="K1353" s="733"/>
      <c r="L1353" s="734"/>
      <c r="M1353" s="723"/>
    </row>
    <row r="1354" spans="1:13">
      <c r="A1354" s="801"/>
      <c r="B1354" s="802" t="s">
        <v>2302</v>
      </c>
      <c r="C1354" s="824"/>
      <c r="D1354" s="824"/>
      <c r="E1354" s="836"/>
      <c r="F1354" s="746"/>
      <c r="G1354" s="746"/>
      <c r="I1354" s="1330"/>
      <c r="J1354" s="725"/>
      <c r="K1354" s="1331"/>
      <c r="L1354" s="1292"/>
      <c r="M1354" s="1292"/>
    </row>
    <row r="1355" spans="1:13">
      <c r="A1355" s="797" t="s">
        <v>2311</v>
      </c>
      <c r="B1355" s="798" t="s">
        <v>2304</v>
      </c>
      <c r="C1355" s="821">
        <v>6320</v>
      </c>
      <c r="D1355" s="822">
        <v>5770</v>
      </c>
      <c r="E1355" s="836"/>
      <c r="F1355" s="746"/>
      <c r="G1355" s="746"/>
      <c r="I1355" s="1330"/>
      <c r="J1355" s="732"/>
      <c r="K1355" s="1331"/>
      <c r="L1355" s="1292"/>
      <c r="M1355" s="1292"/>
    </row>
    <row r="1356" spans="1:13">
      <c r="A1356" s="797" t="s">
        <v>2312</v>
      </c>
      <c r="B1356" s="798" t="s">
        <v>2306</v>
      </c>
      <c r="C1356" s="821">
        <v>6660</v>
      </c>
      <c r="D1356" s="822">
        <v>6140</v>
      </c>
      <c r="E1356" s="836"/>
      <c r="F1356" s="746"/>
      <c r="G1356" s="746"/>
      <c r="I1356" s="729"/>
      <c r="J1356" s="726"/>
      <c r="K1356" s="733"/>
      <c r="L1356" s="734"/>
      <c r="M1356" s="723"/>
    </row>
    <row r="1357" spans="1:13">
      <c r="A1357" s="801"/>
      <c r="B1357" s="802" t="s">
        <v>2301</v>
      </c>
      <c r="C1357" s="824"/>
      <c r="D1357" s="824"/>
      <c r="E1357" s="836"/>
      <c r="F1357" s="746"/>
      <c r="G1357" s="746"/>
      <c r="I1357" s="729"/>
      <c r="J1357" s="726"/>
      <c r="K1357" s="733"/>
      <c r="L1357" s="734"/>
      <c r="M1357" s="723"/>
    </row>
    <row r="1358" spans="1:13">
      <c r="A1358" s="801"/>
      <c r="B1358" s="802" t="s">
        <v>2313</v>
      </c>
      <c r="C1358" s="824"/>
      <c r="D1358" s="824"/>
      <c r="E1358" s="836"/>
      <c r="F1358" s="746"/>
      <c r="G1358" s="746"/>
      <c r="I1358" s="1330"/>
      <c r="J1358" s="725"/>
      <c r="K1358" s="1331"/>
      <c r="L1358" s="1292"/>
      <c r="M1358" s="1292"/>
    </row>
    <row r="1359" spans="1:13">
      <c r="A1359" s="797" t="s">
        <v>2314</v>
      </c>
      <c r="B1359" s="798" t="s">
        <v>2315</v>
      </c>
      <c r="C1359" s="821">
        <v>6650</v>
      </c>
      <c r="D1359" s="822">
        <v>6060</v>
      </c>
      <c r="E1359" s="836"/>
      <c r="F1359" s="746"/>
      <c r="G1359" s="746"/>
      <c r="I1359" s="1330"/>
      <c r="J1359" s="732"/>
      <c r="K1359" s="1331"/>
      <c r="L1359" s="1292"/>
      <c r="M1359" s="1292"/>
    </row>
    <row r="1360" spans="1:13">
      <c r="A1360" s="797" t="s">
        <v>2316</v>
      </c>
      <c r="B1360" s="798" t="s">
        <v>2317</v>
      </c>
      <c r="C1360" s="821">
        <v>7400</v>
      </c>
      <c r="D1360" s="822">
        <v>6920</v>
      </c>
      <c r="E1360" s="836"/>
      <c r="F1360" s="746"/>
      <c r="G1360" s="746"/>
      <c r="I1360" s="729"/>
      <c r="J1360" s="726"/>
      <c r="K1360" s="733"/>
      <c r="L1360" s="734"/>
      <c r="M1360" s="723"/>
    </row>
    <row r="1361" spans="1:13">
      <c r="A1361" s="797" t="s">
        <v>2318</v>
      </c>
      <c r="B1361" s="798" t="s">
        <v>2319</v>
      </c>
      <c r="C1361" s="821">
        <v>5950</v>
      </c>
      <c r="D1361" s="822">
        <v>5260</v>
      </c>
      <c r="E1361" s="836"/>
      <c r="F1361" s="746"/>
      <c r="G1361" s="746"/>
      <c r="I1361" s="729"/>
      <c r="J1361" s="726"/>
      <c r="K1361" s="733"/>
      <c r="L1361" s="734"/>
      <c r="M1361" s="723"/>
    </row>
    <row r="1362" spans="1:13">
      <c r="A1362" s="797" t="s">
        <v>2320</v>
      </c>
      <c r="B1362" s="798" t="s">
        <v>2321</v>
      </c>
      <c r="C1362" s="821">
        <v>7070</v>
      </c>
      <c r="D1362" s="822">
        <v>6550</v>
      </c>
      <c r="E1362" s="836"/>
      <c r="F1362" s="746"/>
      <c r="G1362" s="746"/>
      <c r="I1362" s="729"/>
      <c r="J1362" s="726"/>
      <c r="K1362" s="733"/>
      <c r="L1362" s="734"/>
      <c r="M1362" s="723"/>
    </row>
    <row r="1363" spans="1:13">
      <c r="A1363" s="801"/>
      <c r="B1363" s="802" t="s">
        <v>2307</v>
      </c>
      <c r="C1363" s="824"/>
      <c r="D1363" s="824"/>
      <c r="E1363" s="836"/>
      <c r="F1363" s="746"/>
      <c r="G1363" s="746"/>
      <c r="I1363" s="729"/>
      <c r="J1363" s="726"/>
      <c r="K1363" s="733"/>
      <c r="L1363" s="734"/>
      <c r="M1363" s="723"/>
    </row>
    <row r="1364" spans="1:13">
      <c r="A1364" s="801"/>
      <c r="B1364" s="802" t="s">
        <v>2313</v>
      </c>
      <c r="C1364" s="824"/>
      <c r="D1364" s="824"/>
      <c r="E1364" s="836"/>
      <c r="F1364" s="746"/>
      <c r="G1364" s="746"/>
      <c r="I1364" s="1330"/>
      <c r="J1364" s="725"/>
      <c r="K1364" s="1331"/>
      <c r="L1364" s="1292"/>
      <c r="M1364" s="1292"/>
    </row>
    <row r="1365" spans="1:13">
      <c r="A1365" s="797" t="s">
        <v>2322</v>
      </c>
      <c r="B1365" s="798" t="s">
        <v>2315</v>
      </c>
      <c r="C1365" s="821">
        <v>6680</v>
      </c>
      <c r="D1365" s="822">
        <v>5960</v>
      </c>
      <c r="E1365" s="836"/>
      <c r="F1365" s="746"/>
      <c r="G1365" s="746"/>
      <c r="I1365" s="1330"/>
      <c r="J1365" s="732"/>
      <c r="K1365" s="1331"/>
      <c r="L1365" s="1292"/>
      <c r="M1365" s="1292"/>
    </row>
    <row r="1366" spans="1:13">
      <c r="A1366" s="797" t="s">
        <v>2323</v>
      </c>
      <c r="B1366" s="798" t="s">
        <v>2317</v>
      </c>
      <c r="C1366" s="821">
        <v>7470</v>
      </c>
      <c r="D1366" s="822">
        <v>6810</v>
      </c>
      <c r="E1366" s="836"/>
      <c r="F1366" s="746"/>
      <c r="G1366" s="746"/>
      <c r="I1366" s="729"/>
      <c r="J1366" s="726"/>
      <c r="K1366" s="733"/>
      <c r="L1366" s="734"/>
      <c r="M1366" s="723"/>
    </row>
    <row r="1367" spans="1:13">
      <c r="A1367" s="801"/>
      <c r="B1367" s="802" t="s">
        <v>2310</v>
      </c>
      <c r="C1367" s="824"/>
      <c r="D1367" s="824"/>
      <c r="E1367" s="836"/>
      <c r="F1367" s="746"/>
      <c r="G1367" s="746"/>
      <c r="I1367" s="729"/>
      <c r="J1367" s="726"/>
      <c r="K1367" s="733"/>
      <c r="L1367" s="734"/>
      <c r="M1367" s="723"/>
    </row>
    <row r="1368" spans="1:13">
      <c r="A1368" s="801"/>
      <c r="B1368" s="802" t="s">
        <v>2313</v>
      </c>
      <c r="C1368" s="824"/>
      <c r="D1368" s="824"/>
      <c r="E1368" s="836"/>
      <c r="F1368" s="746"/>
      <c r="G1368" s="746"/>
      <c r="I1368" s="1330"/>
      <c r="J1368" s="725"/>
      <c r="K1368" s="1331"/>
      <c r="L1368" s="1292"/>
      <c r="M1368" s="1292"/>
    </row>
    <row r="1369" spans="1:13">
      <c r="A1369" s="797" t="s">
        <v>2324</v>
      </c>
      <c r="B1369" s="798" t="s">
        <v>2315</v>
      </c>
      <c r="C1369" s="821">
        <v>6920</v>
      </c>
      <c r="D1369" s="822">
        <v>6150</v>
      </c>
      <c r="E1369" s="836"/>
      <c r="F1369" s="746"/>
      <c r="G1369" s="746"/>
      <c r="I1369" s="1330"/>
      <c r="J1369" s="732"/>
      <c r="K1369" s="1331"/>
      <c r="L1369" s="1292"/>
      <c r="M1369" s="1292"/>
    </row>
    <row r="1370" spans="1:13">
      <c r="A1370" s="803" t="s">
        <v>2325</v>
      </c>
      <c r="B1370" s="804" t="s">
        <v>2317</v>
      </c>
      <c r="C1370" s="825">
        <v>7680</v>
      </c>
      <c r="D1370" s="826">
        <v>6990</v>
      </c>
      <c r="E1370" s="838"/>
      <c r="F1370" s="746"/>
      <c r="G1370" s="746"/>
      <c r="I1370" s="729"/>
      <c r="J1370" s="726"/>
      <c r="K1370" s="733"/>
      <c r="L1370" s="734"/>
      <c r="M1370" s="723"/>
    </row>
    <row r="1371" spans="1:13">
      <c r="A1371" s="746"/>
      <c r="B1371" s="746"/>
      <c r="C1371" s="792"/>
      <c r="D1371" s="792"/>
      <c r="E1371" s="792"/>
      <c r="F1371" s="746"/>
      <c r="G1371" s="746"/>
      <c r="I1371" s="729"/>
      <c r="J1371" s="726"/>
      <c r="K1371" s="733"/>
      <c r="L1371" s="734"/>
      <c r="M1371" s="735"/>
    </row>
    <row r="1372" spans="1:13">
      <c r="A1372" s="776" t="s">
        <v>1023</v>
      </c>
      <c r="B1372" s="746"/>
      <c r="C1372" s="746"/>
      <c r="D1372" s="746"/>
      <c r="E1372" s="746"/>
      <c r="F1372" s="746"/>
      <c r="G1372" s="746"/>
    </row>
    <row r="1373" spans="1:13" ht="46.5" customHeight="1">
      <c r="A1373" s="1294" t="s">
        <v>2326</v>
      </c>
      <c r="B1373" s="1294"/>
      <c r="C1373" s="1294"/>
      <c r="D1373" s="1294"/>
      <c r="E1373" s="1294"/>
      <c r="F1373" s="1294"/>
      <c r="G1373" s="746"/>
    </row>
    <row r="1374" spans="1:13" ht="36.75" customHeight="1">
      <c r="A1374" s="1283" t="s">
        <v>2327</v>
      </c>
      <c r="B1374" s="1284"/>
      <c r="C1374" s="1284"/>
      <c r="D1374" s="1284"/>
      <c r="E1374" s="1284"/>
      <c r="F1374" s="1284"/>
      <c r="G1374" s="746"/>
    </row>
    <row r="1375" spans="1:13">
      <c r="A1375" s="776" t="s">
        <v>2328</v>
      </c>
      <c r="B1375" s="746"/>
      <c r="C1375" s="746"/>
      <c r="D1375" s="746"/>
      <c r="E1375" s="746"/>
      <c r="F1375" s="746"/>
      <c r="G1375" s="746"/>
    </row>
    <row r="1376" spans="1:13">
      <c r="A1376" s="776" t="s">
        <v>2329</v>
      </c>
      <c r="B1376" s="746"/>
      <c r="C1376" s="746"/>
      <c r="D1376" s="746"/>
      <c r="E1376" s="746"/>
      <c r="F1376" s="746"/>
      <c r="G1376" s="746"/>
    </row>
    <row r="1377" spans="1:13">
      <c r="A1377" s="776" t="s">
        <v>2330</v>
      </c>
      <c r="B1377" s="746"/>
      <c r="C1377" s="746"/>
      <c r="D1377" s="746"/>
      <c r="E1377" s="746"/>
      <c r="F1377" s="746"/>
      <c r="G1377" s="746"/>
    </row>
    <row r="1378" spans="1:13">
      <c r="A1378" s="776" t="s">
        <v>2331</v>
      </c>
      <c r="B1378" s="746"/>
      <c r="C1378" s="746"/>
      <c r="D1378" s="746"/>
      <c r="E1378" s="746"/>
      <c r="F1378" s="746"/>
      <c r="G1378" s="746"/>
    </row>
    <row r="1379" spans="1:13">
      <c r="A1379" s="776" t="s">
        <v>2332</v>
      </c>
      <c r="B1379" s="746"/>
      <c r="C1379" s="746"/>
      <c r="D1379" s="746"/>
      <c r="E1379" s="746"/>
      <c r="F1379" s="746"/>
      <c r="G1379" s="746"/>
    </row>
    <row r="1380" spans="1:13" s="625" customFormat="1">
      <c r="A1380" s="790" t="s">
        <v>2333</v>
      </c>
      <c r="B1380" s="791"/>
      <c r="C1380" s="791"/>
      <c r="D1380" s="791"/>
      <c r="E1380" s="791"/>
      <c r="F1380" s="791"/>
      <c r="G1380" s="791"/>
      <c r="L1380" s="626"/>
    </row>
    <row r="1381" spans="1:13" s="625" customFormat="1">
      <c r="A1381" s="790" t="s">
        <v>2334</v>
      </c>
      <c r="B1381" s="791"/>
      <c r="C1381" s="791"/>
      <c r="D1381" s="791"/>
      <c r="E1381" s="791"/>
      <c r="F1381" s="791"/>
      <c r="G1381" s="791"/>
      <c r="L1381" s="626"/>
    </row>
    <row r="1382" spans="1:13" s="625" customFormat="1">
      <c r="A1382" s="790" t="s">
        <v>2335</v>
      </c>
      <c r="B1382" s="791"/>
      <c r="C1382" s="791"/>
      <c r="D1382" s="791"/>
      <c r="E1382" s="791"/>
      <c r="F1382" s="791"/>
      <c r="G1382" s="791"/>
      <c r="L1382" s="626"/>
    </row>
    <row r="1383" spans="1:13" ht="16.5">
      <c r="A1383" s="1293" t="s">
        <v>2336</v>
      </c>
      <c r="B1383" s="1293"/>
      <c r="C1383" s="1293"/>
      <c r="D1383" s="1293"/>
      <c r="E1383" s="1293"/>
      <c r="F1383" s="746"/>
      <c r="G1383" s="746"/>
    </row>
    <row r="1384" spans="1:13">
      <c r="A1384" s="1297" t="s">
        <v>986</v>
      </c>
      <c r="B1384" s="1297" t="s">
        <v>74</v>
      </c>
      <c r="C1384" s="1297" t="s">
        <v>987</v>
      </c>
      <c r="D1384" s="1298" t="s">
        <v>988</v>
      </c>
      <c r="E1384" s="1298"/>
      <c r="F1384" s="746"/>
      <c r="G1384" s="746"/>
    </row>
    <row r="1385" spans="1:13" ht="28">
      <c r="A1385" s="1297"/>
      <c r="B1385" s="1297"/>
      <c r="C1385" s="1297"/>
      <c r="D1385" s="855" t="s">
        <v>989</v>
      </c>
      <c r="E1385" s="855" t="s">
        <v>990</v>
      </c>
      <c r="F1385" s="746"/>
      <c r="G1385" s="746"/>
    </row>
    <row r="1386" spans="1:13">
      <c r="A1386" s="807"/>
      <c r="B1386" s="752" t="s">
        <v>2337</v>
      </c>
      <c r="C1386" s="820"/>
      <c r="D1386" s="820"/>
      <c r="E1386" s="808"/>
      <c r="F1386" s="746"/>
      <c r="G1386" s="746"/>
    </row>
    <row r="1387" spans="1:13">
      <c r="A1387" s="801"/>
      <c r="B1387" s="755" t="s">
        <v>2338</v>
      </c>
      <c r="C1387" s="824"/>
      <c r="D1387" s="824"/>
      <c r="E1387" s="836"/>
      <c r="F1387" s="746"/>
      <c r="G1387" s="746"/>
    </row>
    <row r="1388" spans="1:13">
      <c r="A1388" s="797"/>
      <c r="B1388" s="755" t="s">
        <v>2339</v>
      </c>
      <c r="C1388" s="824"/>
      <c r="D1388" s="836"/>
      <c r="E1388" s="836"/>
      <c r="F1388" s="746"/>
      <c r="G1388" s="746"/>
      <c r="I1388" s="728"/>
      <c r="J1388" s="728"/>
      <c r="K1388" s="728"/>
      <c r="L1388" s="728"/>
      <c r="M1388" s="728"/>
    </row>
    <row r="1389" spans="1:13">
      <c r="A1389" s="797" t="s">
        <v>2340</v>
      </c>
      <c r="B1389" s="757" t="s">
        <v>2341</v>
      </c>
      <c r="C1389" s="821">
        <v>18420</v>
      </c>
      <c r="D1389" s="822">
        <v>16700</v>
      </c>
      <c r="E1389" s="836"/>
      <c r="F1389" s="746"/>
      <c r="G1389" s="746"/>
      <c r="I1389" s="729"/>
      <c r="J1389" s="726"/>
      <c r="K1389" s="733"/>
      <c r="L1389" s="734"/>
      <c r="M1389" s="723"/>
    </row>
    <row r="1390" spans="1:13" ht="28">
      <c r="A1390" s="797" t="s">
        <v>2342</v>
      </c>
      <c r="B1390" s="757" t="s">
        <v>2343</v>
      </c>
      <c r="C1390" s="821">
        <v>17850</v>
      </c>
      <c r="D1390" s="822">
        <v>16180</v>
      </c>
      <c r="E1390" s="836"/>
      <c r="F1390" s="746"/>
      <c r="G1390" s="746"/>
      <c r="I1390" s="729"/>
      <c r="J1390" s="726"/>
      <c r="K1390" s="733"/>
      <c r="L1390" s="734"/>
      <c r="M1390" s="723"/>
    </row>
    <row r="1391" spans="1:13" ht="28">
      <c r="A1391" s="797" t="s">
        <v>2344</v>
      </c>
      <c r="B1391" s="757" t="s">
        <v>2345</v>
      </c>
      <c r="C1391" s="821">
        <v>21530</v>
      </c>
      <c r="D1391" s="822">
        <v>19530</v>
      </c>
      <c r="E1391" s="836"/>
      <c r="F1391" s="746"/>
      <c r="G1391" s="746"/>
      <c r="I1391" s="729"/>
      <c r="J1391" s="726"/>
      <c r="K1391" s="733"/>
      <c r="L1391" s="734"/>
      <c r="M1391" s="723"/>
    </row>
    <row r="1392" spans="1:13" ht="28">
      <c r="A1392" s="797" t="s">
        <v>2346</v>
      </c>
      <c r="B1392" s="757" t="s">
        <v>2347</v>
      </c>
      <c r="C1392" s="821">
        <v>22580</v>
      </c>
      <c r="D1392" s="822">
        <v>20480</v>
      </c>
      <c r="E1392" s="836"/>
      <c r="F1392" s="746"/>
      <c r="G1392" s="746"/>
      <c r="I1392" s="729"/>
      <c r="J1392" s="726"/>
      <c r="K1392" s="733"/>
      <c r="L1392" s="734"/>
      <c r="M1392" s="723"/>
    </row>
    <row r="1393" spans="1:13" ht="28">
      <c r="A1393" s="1299" t="s">
        <v>2348</v>
      </c>
      <c r="B1393" s="757" t="s">
        <v>2349</v>
      </c>
      <c r="C1393" s="871">
        <v>27130</v>
      </c>
      <c r="D1393" s="872">
        <v>24600</v>
      </c>
      <c r="E1393" s="1300"/>
      <c r="F1393" s="746"/>
      <c r="G1393" s="746"/>
      <c r="I1393" s="729"/>
      <c r="J1393" s="726"/>
      <c r="K1393" s="733"/>
      <c r="L1393" s="734"/>
      <c r="M1393" s="723"/>
    </row>
    <row r="1394" spans="1:13">
      <c r="A1394" s="1299"/>
      <c r="B1394" s="755" t="s">
        <v>2350</v>
      </c>
      <c r="C1394" s="873"/>
      <c r="D1394" s="874"/>
      <c r="E1394" s="1300"/>
      <c r="F1394" s="746"/>
      <c r="G1394" s="746"/>
      <c r="I1394" s="729"/>
      <c r="J1394" s="726"/>
      <c r="K1394" s="730"/>
      <c r="L1394" s="723"/>
      <c r="M1394" s="723"/>
    </row>
    <row r="1395" spans="1:13" ht="28">
      <c r="A1395" s="797" t="s">
        <v>2351</v>
      </c>
      <c r="B1395" s="757" t="s">
        <v>2352</v>
      </c>
      <c r="C1395" s="821">
        <v>24180</v>
      </c>
      <c r="D1395" s="822">
        <v>21930</v>
      </c>
      <c r="E1395" s="836"/>
      <c r="F1395" s="746"/>
      <c r="G1395" s="746"/>
      <c r="I1395" s="729"/>
      <c r="J1395" s="726"/>
      <c r="K1395" s="733"/>
      <c r="L1395" s="734"/>
      <c r="M1395" s="723"/>
    </row>
    <row r="1396" spans="1:13" ht="28">
      <c r="A1396" s="1299" t="s">
        <v>2353</v>
      </c>
      <c r="B1396" s="757" t="s">
        <v>2354</v>
      </c>
      <c r="C1396" s="871">
        <v>25720</v>
      </c>
      <c r="D1396" s="872">
        <v>23320</v>
      </c>
      <c r="E1396" s="1300"/>
      <c r="F1396" s="746"/>
      <c r="G1396" s="746"/>
      <c r="I1396" s="729"/>
      <c r="J1396" s="726"/>
      <c r="K1396" s="733"/>
      <c r="L1396" s="734"/>
      <c r="M1396" s="723"/>
    </row>
    <row r="1397" spans="1:13">
      <c r="A1397" s="1299"/>
      <c r="B1397" s="755" t="s">
        <v>2355</v>
      </c>
      <c r="C1397" s="873"/>
      <c r="D1397" s="874"/>
      <c r="E1397" s="1300"/>
      <c r="F1397" s="746"/>
      <c r="G1397" s="746"/>
      <c r="I1397" s="729"/>
      <c r="J1397" s="725"/>
      <c r="K1397" s="730"/>
      <c r="L1397" s="723"/>
      <c r="M1397" s="723"/>
    </row>
    <row r="1398" spans="1:13" ht="28">
      <c r="A1398" s="797" t="s">
        <v>2356</v>
      </c>
      <c r="B1398" s="757" t="s">
        <v>2357</v>
      </c>
      <c r="C1398" s="821">
        <v>29850</v>
      </c>
      <c r="D1398" s="822">
        <v>27070</v>
      </c>
      <c r="E1398" s="836"/>
      <c r="F1398" s="746"/>
      <c r="G1398" s="746"/>
      <c r="I1398" s="729"/>
      <c r="J1398" s="726"/>
      <c r="K1398" s="733"/>
      <c r="L1398" s="734"/>
      <c r="M1398" s="723"/>
    </row>
    <row r="1399" spans="1:13" ht="28">
      <c r="A1399" s="1299" t="s">
        <v>2358</v>
      </c>
      <c r="B1399" s="757" t="s">
        <v>2359</v>
      </c>
      <c r="C1399" s="871">
        <v>34010</v>
      </c>
      <c r="D1399" s="872">
        <v>30840</v>
      </c>
      <c r="E1399" s="1300"/>
      <c r="F1399" s="746"/>
      <c r="G1399" s="746"/>
      <c r="I1399" s="729"/>
      <c r="J1399" s="726"/>
      <c r="K1399" s="733"/>
      <c r="L1399" s="734"/>
      <c r="M1399" s="723"/>
    </row>
    <row r="1400" spans="1:13">
      <c r="A1400" s="1299"/>
      <c r="B1400" s="755" t="s">
        <v>2360</v>
      </c>
      <c r="C1400" s="873"/>
      <c r="D1400" s="874"/>
      <c r="E1400" s="1300"/>
      <c r="F1400" s="746"/>
      <c r="G1400" s="746"/>
      <c r="I1400" s="729"/>
      <c r="J1400" s="725"/>
      <c r="K1400" s="730"/>
      <c r="L1400" s="723"/>
      <c r="M1400" s="723"/>
    </row>
    <row r="1401" spans="1:13" ht="28">
      <c r="A1401" s="797" t="s">
        <v>2361</v>
      </c>
      <c r="B1401" s="757" t="s">
        <v>2362</v>
      </c>
      <c r="C1401" s="821">
        <v>39590</v>
      </c>
      <c r="D1401" s="822">
        <v>35900</v>
      </c>
      <c r="E1401" s="836"/>
      <c r="F1401" s="746"/>
      <c r="G1401" s="746"/>
      <c r="I1401" s="729"/>
      <c r="J1401" s="726"/>
      <c r="K1401" s="733"/>
      <c r="L1401" s="734"/>
      <c r="M1401" s="723"/>
    </row>
    <row r="1402" spans="1:13">
      <c r="A1402" s="801"/>
      <c r="B1402" s="755" t="s">
        <v>2363</v>
      </c>
      <c r="C1402" s="824"/>
      <c r="D1402" s="824"/>
      <c r="E1402" s="836"/>
      <c r="F1402" s="746"/>
      <c r="G1402" s="746"/>
      <c r="I1402" s="729"/>
      <c r="J1402" s="725"/>
      <c r="K1402" s="730"/>
      <c r="L1402" s="723"/>
      <c r="M1402" s="723"/>
    </row>
    <row r="1403" spans="1:13">
      <c r="A1403" s="801"/>
      <c r="B1403" s="755" t="s">
        <v>2355</v>
      </c>
      <c r="C1403" s="824"/>
      <c r="D1403" s="824"/>
      <c r="E1403" s="836"/>
      <c r="F1403" s="746"/>
      <c r="G1403" s="746"/>
      <c r="I1403" s="729"/>
      <c r="J1403" s="725"/>
      <c r="K1403" s="730"/>
      <c r="L1403" s="723"/>
      <c r="M1403" s="723"/>
    </row>
    <row r="1404" spans="1:13">
      <c r="A1404" s="803" t="s">
        <v>2364</v>
      </c>
      <c r="B1404" s="804" t="s">
        <v>2365</v>
      </c>
      <c r="C1404" s="825">
        <v>72170</v>
      </c>
      <c r="D1404" s="826">
        <v>56830</v>
      </c>
      <c r="E1404" s="838"/>
      <c r="F1404" s="746"/>
      <c r="G1404" s="746"/>
      <c r="I1404" s="729"/>
      <c r="J1404" s="726"/>
      <c r="K1404" s="733"/>
      <c r="L1404" s="734"/>
      <c r="M1404" s="735"/>
    </row>
    <row r="1405" spans="1:13">
      <c r="A1405" s="746"/>
      <c r="B1405" s="746"/>
      <c r="C1405" s="792"/>
      <c r="D1405" s="792"/>
      <c r="E1405" s="792"/>
      <c r="F1405" s="746"/>
      <c r="G1405" s="746"/>
    </row>
    <row r="1406" spans="1:13">
      <c r="A1406" s="776" t="s">
        <v>1023</v>
      </c>
      <c r="B1406" s="746"/>
      <c r="C1406" s="746"/>
      <c r="D1406" s="746"/>
      <c r="E1406" s="746"/>
      <c r="F1406" s="746"/>
      <c r="G1406" s="746"/>
    </row>
    <row r="1407" spans="1:13" ht="33" customHeight="1">
      <c r="A1407" s="1283" t="s">
        <v>2366</v>
      </c>
      <c r="B1407" s="1283"/>
      <c r="C1407" s="1283"/>
      <c r="D1407" s="1283"/>
      <c r="E1407" s="1283"/>
      <c r="F1407" s="1283"/>
      <c r="G1407" s="746"/>
    </row>
    <row r="1408" spans="1:13" ht="48" customHeight="1">
      <c r="A1408" s="1283" t="s">
        <v>2367</v>
      </c>
      <c r="B1408" s="1284"/>
      <c r="C1408" s="1284"/>
      <c r="D1408" s="1284"/>
      <c r="E1408" s="1284"/>
      <c r="F1408" s="1284"/>
      <c r="G1408" s="746"/>
    </row>
    <row r="1409" spans="1:13" ht="33" customHeight="1">
      <c r="A1409" s="1283" t="s">
        <v>2368</v>
      </c>
      <c r="B1409" s="1284"/>
      <c r="C1409" s="1284"/>
      <c r="D1409" s="1284"/>
      <c r="E1409" s="1284"/>
      <c r="F1409" s="1284"/>
      <c r="G1409" s="746"/>
    </row>
    <row r="1410" spans="1:13">
      <c r="A1410" s="776" t="s">
        <v>2369</v>
      </c>
      <c r="B1410" s="746"/>
      <c r="C1410" s="746"/>
      <c r="D1410" s="746"/>
      <c r="E1410" s="746"/>
      <c r="F1410" s="746"/>
      <c r="G1410" s="746"/>
    </row>
    <row r="1411" spans="1:13">
      <c r="A1411" s="776" t="s">
        <v>2370</v>
      </c>
      <c r="B1411" s="746"/>
      <c r="C1411" s="746"/>
      <c r="D1411" s="746"/>
      <c r="E1411" s="746"/>
      <c r="F1411" s="746"/>
      <c r="G1411" s="746"/>
    </row>
    <row r="1412" spans="1:13" s="625" customFormat="1">
      <c r="A1412" s="790" t="s">
        <v>2371</v>
      </c>
      <c r="B1412" s="791"/>
      <c r="C1412" s="791"/>
      <c r="D1412" s="791"/>
      <c r="E1412" s="791"/>
      <c r="F1412" s="791"/>
      <c r="G1412" s="791"/>
      <c r="L1412" s="626"/>
    </row>
    <row r="1413" spans="1:13" s="625" customFormat="1">
      <c r="A1413" s="790" t="s">
        <v>2372</v>
      </c>
      <c r="B1413" s="791"/>
      <c r="C1413" s="791"/>
      <c r="D1413" s="791"/>
      <c r="E1413" s="791"/>
      <c r="F1413" s="791"/>
      <c r="G1413" s="791"/>
      <c r="L1413" s="626"/>
    </row>
    <row r="1414" spans="1:13">
      <c r="A1414" s="1293" t="s">
        <v>2373</v>
      </c>
      <c r="B1414" s="1293"/>
      <c r="C1414" s="1293"/>
      <c r="D1414" s="1293"/>
      <c r="E1414" s="1293"/>
      <c r="F1414" s="746"/>
      <c r="G1414" s="746"/>
    </row>
    <row r="1415" spans="1:13">
      <c r="A1415" s="1297" t="s">
        <v>986</v>
      </c>
      <c r="B1415" s="1297" t="s">
        <v>74</v>
      </c>
      <c r="C1415" s="1297" t="s">
        <v>987</v>
      </c>
      <c r="D1415" s="1298" t="s">
        <v>988</v>
      </c>
      <c r="E1415" s="1298"/>
      <c r="F1415" s="746"/>
      <c r="G1415" s="746"/>
    </row>
    <row r="1416" spans="1:13" ht="28">
      <c r="A1416" s="1297"/>
      <c r="B1416" s="1297"/>
      <c r="C1416" s="1297"/>
      <c r="D1416" s="855" t="s">
        <v>989</v>
      </c>
      <c r="E1416" s="855" t="s">
        <v>990</v>
      </c>
      <c r="F1416" s="746"/>
      <c r="G1416" s="746"/>
    </row>
    <row r="1417" spans="1:13">
      <c r="A1417" s="807"/>
      <c r="B1417" s="808" t="s">
        <v>2374</v>
      </c>
      <c r="C1417" s="820"/>
      <c r="D1417" s="820"/>
      <c r="E1417" s="808"/>
      <c r="F1417" s="746"/>
      <c r="G1417" s="746"/>
    </row>
    <row r="1418" spans="1:13">
      <c r="A1418" s="797" t="s">
        <v>2375</v>
      </c>
      <c r="B1418" s="798" t="s">
        <v>2376</v>
      </c>
      <c r="C1418" s="821">
        <v>117500</v>
      </c>
      <c r="D1418" s="822">
        <v>105850</v>
      </c>
      <c r="E1418" s="836"/>
      <c r="F1418" s="746"/>
      <c r="G1418" s="746"/>
      <c r="I1418" s="728"/>
      <c r="J1418" s="728"/>
      <c r="K1418" s="728"/>
      <c r="L1418" s="728"/>
      <c r="M1418" s="728"/>
    </row>
    <row r="1419" spans="1:13">
      <c r="A1419" s="797" t="s">
        <v>2377</v>
      </c>
      <c r="B1419" s="798" t="s">
        <v>2378</v>
      </c>
      <c r="C1419" s="821">
        <v>143150</v>
      </c>
      <c r="D1419" s="822">
        <v>128970</v>
      </c>
      <c r="E1419" s="836"/>
      <c r="F1419" s="746"/>
      <c r="G1419" s="746"/>
      <c r="I1419" s="729"/>
      <c r="J1419" s="726"/>
      <c r="K1419" s="733"/>
      <c r="L1419" s="734"/>
      <c r="M1419" s="723"/>
    </row>
    <row r="1420" spans="1:13">
      <c r="A1420" s="801"/>
      <c r="B1420" s="802" t="s">
        <v>2379</v>
      </c>
      <c r="C1420" s="824"/>
      <c r="D1420" s="824"/>
      <c r="E1420" s="836"/>
      <c r="F1420" s="746"/>
      <c r="G1420" s="746"/>
      <c r="I1420" s="729"/>
      <c r="J1420" s="726"/>
      <c r="K1420" s="733"/>
      <c r="L1420" s="734"/>
      <c r="M1420" s="723"/>
    </row>
    <row r="1421" spans="1:13">
      <c r="A1421" s="797" t="s">
        <v>2380</v>
      </c>
      <c r="B1421" s="798" t="s">
        <v>2381</v>
      </c>
      <c r="C1421" s="821">
        <v>205720</v>
      </c>
      <c r="D1421" s="822">
        <v>185350</v>
      </c>
      <c r="E1421" s="836"/>
      <c r="F1421" s="746"/>
      <c r="G1421" s="746"/>
      <c r="I1421" s="729"/>
      <c r="J1421" s="725"/>
      <c r="K1421" s="730"/>
      <c r="L1421" s="723"/>
      <c r="M1421" s="723"/>
    </row>
    <row r="1422" spans="1:13">
      <c r="A1422" s="797" t="s">
        <v>2382</v>
      </c>
      <c r="B1422" s="798" t="s">
        <v>2383</v>
      </c>
      <c r="C1422" s="821">
        <v>248880</v>
      </c>
      <c r="D1422" s="822">
        <v>224220</v>
      </c>
      <c r="E1422" s="836"/>
      <c r="F1422" s="746"/>
      <c r="G1422" s="746"/>
      <c r="I1422" s="729"/>
      <c r="J1422" s="726"/>
      <c r="K1422" s="733"/>
      <c r="L1422" s="734"/>
      <c r="M1422" s="723"/>
    </row>
    <row r="1423" spans="1:13">
      <c r="A1423" s="797" t="s">
        <v>2384</v>
      </c>
      <c r="B1423" s="798" t="s">
        <v>2385</v>
      </c>
      <c r="C1423" s="821">
        <v>330200</v>
      </c>
      <c r="D1423" s="822">
        <v>297490</v>
      </c>
      <c r="E1423" s="836"/>
      <c r="F1423" s="746"/>
      <c r="G1423" s="746"/>
      <c r="I1423" s="729"/>
      <c r="J1423" s="726"/>
      <c r="K1423" s="733"/>
      <c r="L1423" s="734"/>
      <c r="M1423" s="723"/>
    </row>
    <row r="1424" spans="1:13">
      <c r="A1424" s="801"/>
      <c r="B1424" s="802" t="s">
        <v>2386</v>
      </c>
      <c r="C1424" s="824"/>
      <c r="D1424" s="824"/>
      <c r="E1424" s="836"/>
      <c r="F1424" s="746"/>
      <c r="G1424" s="746"/>
      <c r="I1424" s="729"/>
      <c r="J1424" s="726"/>
      <c r="K1424" s="733"/>
      <c r="L1424" s="734"/>
      <c r="M1424" s="723"/>
    </row>
    <row r="1425" spans="1:13">
      <c r="A1425" s="797" t="s">
        <v>2387</v>
      </c>
      <c r="B1425" s="798" t="s">
        <v>2381</v>
      </c>
      <c r="C1425" s="821">
        <v>280560</v>
      </c>
      <c r="D1425" s="822">
        <v>252760</v>
      </c>
      <c r="E1425" s="836"/>
      <c r="F1425" s="746"/>
      <c r="G1425" s="746"/>
      <c r="I1425" s="729"/>
      <c r="J1425" s="725"/>
      <c r="K1425" s="730"/>
      <c r="L1425" s="723"/>
      <c r="M1425" s="723"/>
    </row>
    <row r="1426" spans="1:13">
      <c r="A1426" s="797" t="s">
        <v>2388</v>
      </c>
      <c r="B1426" s="798" t="s">
        <v>2383</v>
      </c>
      <c r="C1426" s="821">
        <v>313330</v>
      </c>
      <c r="D1426" s="822">
        <v>282280</v>
      </c>
      <c r="E1426" s="836"/>
      <c r="F1426" s="746"/>
      <c r="G1426" s="746"/>
      <c r="I1426" s="729"/>
      <c r="J1426" s="726"/>
      <c r="K1426" s="733"/>
      <c r="L1426" s="734"/>
      <c r="M1426" s="723"/>
    </row>
    <row r="1427" spans="1:13">
      <c r="A1427" s="797" t="s">
        <v>2389</v>
      </c>
      <c r="B1427" s="798" t="s">
        <v>2385</v>
      </c>
      <c r="C1427" s="821">
        <v>392280</v>
      </c>
      <c r="D1427" s="822">
        <v>353420</v>
      </c>
      <c r="E1427" s="836"/>
      <c r="F1427" s="746"/>
      <c r="G1427" s="746"/>
      <c r="I1427" s="729"/>
      <c r="J1427" s="726"/>
      <c r="K1427" s="733"/>
      <c r="L1427" s="734"/>
      <c r="M1427" s="723"/>
    </row>
    <row r="1428" spans="1:13">
      <c r="A1428" s="801"/>
      <c r="B1428" s="802" t="s">
        <v>2390</v>
      </c>
      <c r="C1428" s="824"/>
      <c r="D1428" s="824"/>
      <c r="E1428" s="836"/>
      <c r="F1428" s="746"/>
      <c r="G1428" s="746"/>
      <c r="I1428" s="729"/>
      <c r="J1428" s="726"/>
      <c r="K1428" s="733"/>
      <c r="L1428" s="734"/>
      <c r="M1428" s="723"/>
    </row>
    <row r="1429" spans="1:13">
      <c r="A1429" s="797" t="s">
        <v>2391</v>
      </c>
      <c r="B1429" s="798" t="s">
        <v>2376</v>
      </c>
      <c r="C1429" s="821">
        <v>202830</v>
      </c>
      <c r="D1429" s="822">
        <v>182730</v>
      </c>
      <c r="E1429" s="836"/>
      <c r="F1429" s="746"/>
      <c r="G1429" s="746"/>
      <c r="I1429" s="729"/>
      <c r="J1429" s="725"/>
      <c r="K1429" s="730"/>
      <c r="L1429" s="723"/>
      <c r="M1429" s="723"/>
    </row>
    <row r="1430" spans="1:13">
      <c r="A1430" s="797" t="s">
        <v>2392</v>
      </c>
      <c r="B1430" s="798" t="s">
        <v>2378</v>
      </c>
      <c r="C1430" s="821">
        <v>283650</v>
      </c>
      <c r="D1430" s="822">
        <v>255540</v>
      </c>
      <c r="E1430" s="836"/>
      <c r="F1430" s="746"/>
      <c r="G1430" s="746"/>
      <c r="I1430" s="729"/>
      <c r="J1430" s="726"/>
      <c r="K1430" s="733"/>
      <c r="L1430" s="734"/>
      <c r="M1430" s="723"/>
    </row>
    <row r="1431" spans="1:13">
      <c r="A1431" s="801"/>
      <c r="B1431" s="802" t="s">
        <v>2393</v>
      </c>
      <c r="C1431" s="824"/>
      <c r="D1431" s="824"/>
      <c r="E1431" s="836"/>
      <c r="F1431" s="746"/>
      <c r="G1431" s="746"/>
      <c r="I1431" s="729"/>
      <c r="J1431" s="726"/>
      <c r="K1431" s="733"/>
      <c r="L1431" s="734"/>
      <c r="M1431" s="723"/>
    </row>
    <row r="1432" spans="1:13">
      <c r="A1432" s="797" t="s">
        <v>2394</v>
      </c>
      <c r="B1432" s="798" t="s">
        <v>2376</v>
      </c>
      <c r="C1432" s="821">
        <v>236620</v>
      </c>
      <c r="D1432" s="822">
        <v>213180</v>
      </c>
      <c r="E1432" s="836"/>
      <c r="F1432" s="746"/>
      <c r="G1432" s="746"/>
      <c r="I1432" s="729"/>
      <c r="J1432" s="725"/>
      <c r="K1432" s="730"/>
      <c r="L1432" s="723"/>
      <c r="M1432" s="723"/>
    </row>
    <row r="1433" spans="1:13">
      <c r="A1433" s="803" t="s">
        <v>2395</v>
      </c>
      <c r="B1433" s="804" t="s">
        <v>2378</v>
      </c>
      <c r="C1433" s="825">
        <v>325230</v>
      </c>
      <c r="D1433" s="826">
        <v>293010</v>
      </c>
      <c r="E1433" s="838"/>
      <c r="F1433" s="746"/>
      <c r="G1433" s="746"/>
      <c r="I1433" s="729"/>
      <c r="J1433" s="726"/>
      <c r="K1433" s="733"/>
      <c r="L1433" s="734"/>
      <c r="M1433" s="723"/>
    </row>
    <row r="1434" spans="1:13">
      <c r="A1434" s="746"/>
      <c r="B1434" s="746"/>
      <c r="C1434" s="792"/>
      <c r="D1434" s="792"/>
      <c r="E1434" s="792"/>
      <c r="F1434" s="746"/>
      <c r="G1434" s="746"/>
      <c r="I1434" s="729"/>
      <c r="J1434" s="726"/>
      <c r="K1434" s="733"/>
      <c r="L1434" s="734"/>
      <c r="M1434" s="735"/>
    </row>
    <row r="1435" spans="1:13">
      <c r="A1435" s="776" t="s">
        <v>1023</v>
      </c>
      <c r="B1435" s="746"/>
      <c r="C1435" s="746"/>
      <c r="D1435" s="746"/>
      <c r="E1435" s="746"/>
      <c r="F1435" s="746"/>
      <c r="G1435" s="746"/>
    </row>
    <row r="1436" spans="1:13" ht="51" customHeight="1">
      <c r="A1436" s="1283" t="s">
        <v>2396</v>
      </c>
      <c r="B1436" s="1283"/>
      <c r="C1436" s="1283"/>
      <c r="D1436" s="1283"/>
      <c r="E1436" s="1283"/>
      <c r="F1436" s="1283"/>
      <c r="G1436" s="746"/>
    </row>
    <row r="1437" spans="1:13">
      <c r="A1437" s="776" t="s">
        <v>2397</v>
      </c>
      <c r="B1437" s="746"/>
      <c r="C1437" s="746"/>
      <c r="D1437" s="746"/>
      <c r="E1437" s="746"/>
      <c r="F1437" s="746"/>
      <c r="G1437" s="746"/>
    </row>
    <row r="1438" spans="1:13">
      <c r="A1438" s="776" t="s">
        <v>2398</v>
      </c>
      <c r="B1438" s="746"/>
      <c r="C1438" s="746"/>
      <c r="D1438" s="746"/>
      <c r="E1438" s="746"/>
      <c r="F1438" s="746"/>
      <c r="G1438" s="746"/>
    </row>
    <row r="1439" spans="1:13" s="625" customFormat="1" ht="27" customHeight="1">
      <c r="A1439" s="1296" t="s">
        <v>2399</v>
      </c>
      <c r="B1439" s="1296"/>
      <c r="C1439" s="1296"/>
      <c r="D1439" s="1296"/>
      <c r="E1439" s="1296"/>
      <c r="F1439" s="1296"/>
      <c r="G1439" s="791"/>
      <c r="L1439" s="626"/>
    </row>
    <row r="1440" spans="1:13" s="625" customFormat="1">
      <c r="A1440" s="790" t="s">
        <v>2400</v>
      </c>
      <c r="B1440" s="791"/>
      <c r="C1440" s="791"/>
      <c r="D1440" s="791"/>
      <c r="E1440" s="791"/>
      <c r="F1440" s="791"/>
      <c r="G1440" s="791"/>
      <c r="L1440" s="626"/>
    </row>
    <row r="1441" spans="1:13" s="625" customFormat="1">
      <c r="A1441" s="790" t="s">
        <v>2401</v>
      </c>
      <c r="B1441" s="791"/>
      <c r="C1441" s="791"/>
      <c r="D1441" s="791"/>
      <c r="E1441" s="791"/>
      <c r="F1441" s="791"/>
      <c r="G1441" s="791"/>
      <c r="L1441" s="626"/>
    </row>
    <row r="1442" spans="1:13">
      <c r="A1442" s="1293" t="s">
        <v>2402</v>
      </c>
      <c r="B1442" s="1293"/>
      <c r="C1442" s="1293"/>
      <c r="D1442" s="1293"/>
      <c r="E1442" s="1293"/>
      <c r="F1442" s="746"/>
      <c r="G1442" s="746"/>
    </row>
    <row r="1443" spans="1:13">
      <c r="A1443" s="1297" t="s">
        <v>986</v>
      </c>
      <c r="B1443" s="1297" t="s">
        <v>74</v>
      </c>
      <c r="C1443" s="1297" t="s">
        <v>987</v>
      </c>
      <c r="D1443" s="1298" t="s">
        <v>988</v>
      </c>
      <c r="E1443" s="1298"/>
      <c r="F1443" s="746"/>
      <c r="G1443" s="746"/>
    </row>
    <row r="1444" spans="1:13" ht="28">
      <c r="A1444" s="1297"/>
      <c r="B1444" s="1297"/>
      <c r="C1444" s="1297"/>
      <c r="D1444" s="855" t="s">
        <v>989</v>
      </c>
      <c r="E1444" s="855" t="s">
        <v>990</v>
      </c>
      <c r="F1444" s="746"/>
      <c r="G1444" s="746"/>
    </row>
    <row r="1445" spans="1:13">
      <c r="A1445" s="807"/>
      <c r="B1445" s="808" t="s">
        <v>2403</v>
      </c>
      <c r="C1445" s="820"/>
      <c r="D1445" s="820"/>
      <c r="E1445" s="820"/>
      <c r="F1445" s="746"/>
      <c r="G1445" s="746"/>
    </row>
    <row r="1446" spans="1:13">
      <c r="A1446" s="797" t="s">
        <v>2404</v>
      </c>
      <c r="B1446" s="798" t="s">
        <v>2405</v>
      </c>
      <c r="C1446" s="821">
        <v>80780</v>
      </c>
      <c r="D1446" s="822">
        <v>69810</v>
      </c>
      <c r="E1446" s="822">
        <v>1330</v>
      </c>
      <c r="F1446" s="746"/>
      <c r="G1446" s="746"/>
      <c r="I1446" s="729"/>
      <c r="J1446" s="726"/>
      <c r="K1446" s="733"/>
      <c r="L1446" s="734"/>
      <c r="M1446" s="734"/>
    </row>
    <row r="1447" spans="1:13">
      <c r="A1447" s="797" t="s">
        <v>2406</v>
      </c>
      <c r="B1447" s="798" t="s">
        <v>2407</v>
      </c>
      <c r="C1447" s="821">
        <v>105340</v>
      </c>
      <c r="D1447" s="822">
        <v>88210</v>
      </c>
      <c r="E1447" s="822">
        <v>2030</v>
      </c>
      <c r="F1447" s="746"/>
      <c r="G1447" s="746"/>
      <c r="I1447" s="729"/>
      <c r="J1447" s="726"/>
      <c r="K1447" s="733"/>
      <c r="L1447" s="734"/>
      <c r="M1447" s="734"/>
    </row>
    <row r="1448" spans="1:13">
      <c r="A1448" s="801"/>
      <c r="B1448" s="802" t="s">
        <v>2408</v>
      </c>
      <c r="C1448" s="824"/>
      <c r="D1448" s="824"/>
      <c r="E1448" s="824"/>
      <c r="F1448" s="746"/>
      <c r="G1448" s="746"/>
      <c r="I1448" s="729"/>
      <c r="J1448" s="725"/>
      <c r="K1448" s="730"/>
      <c r="L1448" s="723"/>
      <c r="M1448" s="723"/>
    </row>
    <row r="1449" spans="1:13">
      <c r="A1449" s="797" t="s">
        <v>2409</v>
      </c>
      <c r="B1449" s="798" t="s">
        <v>2405</v>
      </c>
      <c r="C1449" s="821">
        <v>16950</v>
      </c>
      <c r="D1449" s="822">
        <v>8530</v>
      </c>
      <c r="E1449" s="822">
        <v>6180</v>
      </c>
      <c r="F1449" s="746"/>
      <c r="G1449" s="746"/>
      <c r="I1449" s="729"/>
      <c r="J1449" s="726"/>
      <c r="K1449" s="733"/>
      <c r="L1449" s="734"/>
      <c r="M1449" s="734"/>
    </row>
    <row r="1450" spans="1:13">
      <c r="A1450" s="797" t="s">
        <v>2410</v>
      </c>
      <c r="B1450" s="798" t="s">
        <v>2407</v>
      </c>
      <c r="C1450" s="821">
        <v>22320</v>
      </c>
      <c r="D1450" s="822">
        <v>10860</v>
      </c>
      <c r="E1450" s="822">
        <v>9480</v>
      </c>
      <c r="F1450" s="746"/>
      <c r="G1450" s="746"/>
      <c r="I1450" s="729"/>
      <c r="J1450" s="726"/>
      <c r="K1450" s="733"/>
      <c r="L1450" s="734"/>
      <c r="M1450" s="734"/>
    </row>
    <row r="1451" spans="1:13">
      <c r="A1451" s="801"/>
      <c r="B1451" s="802" t="s">
        <v>2411</v>
      </c>
      <c r="C1451" s="824"/>
      <c r="D1451" s="824"/>
      <c r="E1451" s="824"/>
      <c r="F1451" s="746"/>
      <c r="G1451" s="746"/>
      <c r="I1451" s="729"/>
      <c r="J1451" s="725"/>
      <c r="K1451" s="730"/>
      <c r="L1451" s="723"/>
      <c r="M1451" s="723"/>
    </row>
    <row r="1452" spans="1:13">
      <c r="A1452" s="797" t="s">
        <v>2412</v>
      </c>
      <c r="B1452" s="798" t="s">
        <v>2405</v>
      </c>
      <c r="C1452" s="821">
        <v>20380</v>
      </c>
      <c r="D1452" s="822">
        <v>11210</v>
      </c>
      <c r="E1452" s="822">
        <v>7020</v>
      </c>
      <c r="F1452" s="746"/>
      <c r="G1452" s="746"/>
      <c r="I1452" s="729"/>
      <c r="J1452" s="726"/>
      <c r="K1452" s="733"/>
      <c r="L1452" s="734"/>
      <c r="M1452" s="734"/>
    </row>
    <row r="1453" spans="1:13">
      <c r="A1453" s="803" t="s">
        <v>2413</v>
      </c>
      <c r="B1453" s="804" t="s">
        <v>2407</v>
      </c>
      <c r="C1453" s="825">
        <v>30900</v>
      </c>
      <c r="D1453" s="826">
        <v>17850</v>
      </c>
      <c r="E1453" s="826">
        <v>9650</v>
      </c>
      <c r="F1453" s="746"/>
      <c r="G1453" s="746"/>
      <c r="I1453" s="729"/>
      <c r="J1453" s="726"/>
      <c r="K1453" s="733"/>
      <c r="L1453" s="734"/>
      <c r="M1453" s="734"/>
    </row>
    <row r="1454" spans="1:13">
      <c r="A1454" s="746"/>
      <c r="B1454" s="746"/>
      <c r="C1454" s="792"/>
      <c r="D1454" s="792"/>
      <c r="E1454" s="792"/>
      <c r="F1454" s="746"/>
      <c r="G1454" s="746"/>
    </row>
    <row r="1455" spans="1:13">
      <c r="A1455" s="1293" t="s">
        <v>1831</v>
      </c>
      <c r="B1455" s="1293"/>
      <c r="C1455" s="1293"/>
      <c r="D1455" s="1293"/>
      <c r="E1455" s="1293"/>
      <c r="F1455" s="746"/>
      <c r="G1455" s="746"/>
    </row>
    <row r="1456" spans="1:13">
      <c r="A1456" s="1297" t="s">
        <v>986</v>
      </c>
      <c r="B1456" s="1297" t="s">
        <v>74</v>
      </c>
      <c r="C1456" s="1297" t="s">
        <v>987</v>
      </c>
      <c r="D1456" s="1298" t="s">
        <v>988</v>
      </c>
      <c r="E1456" s="1298"/>
      <c r="F1456" s="746"/>
      <c r="G1456" s="746"/>
    </row>
    <row r="1457" spans="1:13" ht="28">
      <c r="A1457" s="1297"/>
      <c r="B1457" s="1297"/>
      <c r="C1457" s="1297"/>
      <c r="D1457" s="855" t="s">
        <v>989</v>
      </c>
      <c r="E1457" s="855" t="s">
        <v>990</v>
      </c>
      <c r="F1457" s="746"/>
      <c r="G1457" s="746"/>
    </row>
    <row r="1458" spans="1:13">
      <c r="A1458" s="807"/>
      <c r="B1458" s="808" t="s">
        <v>2414</v>
      </c>
      <c r="C1458" s="820"/>
      <c r="D1458" s="820"/>
      <c r="E1458" s="808"/>
      <c r="F1458" s="746"/>
      <c r="G1458" s="746"/>
    </row>
    <row r="1459" spans="1:13" ht="16">
      <c r="A1459" s="797" t="s">
        <v>2415</v>
      </c>
      <c r="B1459" s="798" t="s">
        <v>2416</v>
      </c>
      <c r="C1459" s="821">
        <v>1343260</v>
      </c>
      <c r="D1459" s="822">
        <v>1163690</v>
      </c>
      <c r="E1459" s="836"/>
      <c r="F1459" s="746"/>
      <c r="G1459" s="746"/>
      <c r="I1459" s="728"/>
      <c r="J1459" s="728"/>
      <c r="K1459" s="728"/>
      <c r="L1459" s="728"/>
      <c r="M1459" s="728"/>
    </row>
    <row r="1460" spans="1:13" ht="16">
      <c r="A1460" s="797" t="s">
        <v>2417</v>
      </c>
      <c r="B1460" s="798" t="s">
        <v>2418</v>
      </c>
      <c r="C1460" s="821">
        <v>4178780</v>
      </c>
      <c r="D1460" s="822">
        <v>3620140</v>
      </c>
      <c r="E1460" s="836"/>
      <c r="F1460" s="746"/>
      <c r="G1460" s="746"/>
      <c r="I1460" s="729"/>
      <c r="J1460" s="726"/>
      <c r="K1460" s="733"/>
      <c r="L1460" s="734"/>
      <c r="M1460" s="723"/>
    </row>
    <row r="1461" spans="1:13" ht="16">
      <c r="A1461" s="797" t="s">
        <v>2419</v>
      </c>
      <c r="B1461" s="798" t="s">
        <v>2420</v>
      </c>
      <c r="C1461" s="821">
        <v>7959490</v>
      </c>
      <c r="D1461" s="822">
        <v>6895410</v>
      </c>
      <c r="E1461" s="836"/>
      <c r="F1461" s="746"/>
      <c r="G1461" s="746"/>
      <c r="I1461" s="729"/>
      <c r="J1461" s="726"/>
      <c r="K1461" s="733"/>
      <c r="L1461" s="734"/>
      <c r="M1461" s="723"/>
    </row>
    <row r="1462" spans="1:13" ht="16">
      <c r="A1462" s="803" t="s">
        <v>2421</v>
      </c>
      <c r="B1462" s="804" t="s">
        <v>2422</v>
      </c>
      <c r="C1462" s="825">
        <v>11740190</v>
      </c>
      <c r="D1462" s="826">
        <v>10170700</v>
      </c>
      <c r="E1462" s="838"/>
      <c r="F1462" s="746"/>
      <c r="G1462" s="746"/>
      <c r="I1462" s="729"/>
      <c r="J1462" s="726"/>
      <c r="K1462" s="733"/>
      <c r="L1462" s="734"/>
      <c r="M1462" s="723"/>
    </row>
    <row r="1463" spans="1:13">
      <c r="A1463" s="746"/>
      <c r="B1463" s="746"/>
      <c r="C1463" s="792"/>
      <c r="D1463" s="792"/>
      <c r="E1463" s="792"/>
      <c r="F1463" s="746"/>
      <c r="G1463" s="746"/>
      <c r="I1463" s="729"/>
      <c r="J1463" s="726"/>
      <c r="K1463" s="733"/>
      <c r="L1463" s="734"/>
      <c r="M1463" s="735"/>
    </row>
    <row r="1464" spans="1:13">
      <c r="A1464" s="776" t="s">
        <v>1023</v>
      </c>
      <c r="B1464" s="746"/>
      <c r="C1464" s="746"/>
      <c r="D1464" s="746"/>
      <c r="E1464" s="746"/>
      <c r="F1464" s="746"/>
      <c r="G1464" s="746"/>
    </row>
    <row r="1465" spans="1:13" ht="81" customHeight="1">
      <c r="A1465" s="1283" t="s">
        <v>2423</v>
      </c>
      <c r="B1465" s="1283"/>
      <c r="C1465" s="1283"/>
      <c r="D1465" s="1283"/>
      <c r="E1465" s="1283"/>
      <c r="F1465" s="1283"/>
      <c r="G1465" s="746"/>
    </row>
    <row r="1466" spans="1:13">
      <c r="A1466" s="776" t="s">
        <v>2424</v>
      </c>
      <c r="B1466" s="746"/>
      <c r="C1466" s="746"/>
      <c r="D1466" s="746"/>
      <c r="E1466" s="746"/>
      <c r="F1466" s="746"/>
      <c r="G1466" s="746"/>
    </row>
    <row r="1467" spans="1:13">
      <c r="A1467" s="776" t="s">
        <v>2425</v>
      </c>
      <c r="B1467" s="746"/>
      <c r="C1467" s="746"/>
      <c r="D1467" s="746"/>
      <c r="E1467" s="746"/>
      <c r="F1467" s="746"/>
      <c r="G1467" s="746"/>
    </row>
    <row r="1468" spans="1:13">
      <c r="A1468" s="776" t="s">
        <v>2426</v>
      </c>
      <c r="B1468" s="746"/>
      <c r="C1468" s="746"/>
      <c r="D1468" s="746"/>
      <c r="E1468" s="746"/>
      <c r="F1468" s="746"/>
      <c r="G1468" s="746"/>
    </row>
    <row r="1469" spans="1:13">
      <c r="A1469" s="776" t="s">
        <v>2427</v>
      </c>
      <c r="B1469" s="746"/>
      <c r="C1469" s="746"/>
      <c r="D1469" s="746"/>
      <c r="E1469" s="746"/>
      <c r="F1469" s="746"/>
      <c r="G1469" s="746"/>
    </row>
    <row r="1470" spans="1:13">
      <c r="A1470" s="776" t="s">
        <v>2428</v>
      </c>
      <c r="B1470" s="746"/>
      <c r="C1470" s="746"/>
      <c r="D1470" s="746"/>
      <c r="E1470" s="746"/>
      <c r="F1470" s="746"/>
      <c r="G1470" s="746"/>
    </row>
    <row r="1471" spans="1:13" ht="33.75" customHeight="1">
      <c r="A1471" s="1283" t="s">
        <v>2429</v>
      </c>
      <c r="B1471" s="1284"/>
      <c r="C1471" s="1284"/>
      <c r="D1471" s="1284"/>
      <c r="E1471" s="1284"/>
      <c r="F1471" s="1284"/>
      <c r="G1471" s="746"/>
    </row>
    <row r="1472" spans="1:13" ht="33.75" customHeight="1">
      <c r="A1472" s="1283" t="s">
        <v>2430</v>
      </c>
      <c r="B1472" s="1284"/>
      <c r="C1472" s="1284"/>
      <c r="D1472" s="1284"/>
      <c r="E1472" s="1284"/>
      <c r="F1472" s="1284"/>
      <c r="G1472" s="746"/>
    </row>
    <row r="1473" spans="1:12" ht="33" customHeight="1">
      <c r="A1473" s="1283" t="s">
        <v>2431</v>
      </c>
      <c r="B1473" s="1284"/>
      <c r="C1473" s="1284"/>
      <c r="D1473" s="1284"/>
      <c r="E1473" s="1284"/>
      <c r="F1473" s="1284"/>
      <c r="G1473" s="746"/>
    </row>
    <row r="1474" spans="1:12">
      <c r="A1474" s="776" t="s">
        <v>2432</v>
      </c>
      <c r="B1474" s="746"/>
      <c r="C1474" s="746"/>
      <c r="D1474" s="746"/>
      <c r="E1474" s="746"/>
      <c r="F1474" s="746"/>
      <c r="G1474" s="746"/>
    </row>
    <row r="1475" spans="1:12" s="625" customFormat="1" ht="32.25" customHeight="1">
      <c r="A1475" s="1296" t="s">
        <v>2433</v>
      </c>
      <c r="B1475" s="1296"/>
      <c r="C1475" s="1296"/>
      <c r="D1475" s="1296"/>
      <c r="E1475" s="1296"/>
      <c r="F1475" s="1296"/>
      <c r="G1475" s="791"/>
      <c r="L1475" s="626"/>
    </row>
    <row r="1476" spans="1:12" s="718" customFormat="1">
      <c r="A1476" s="875" t="s">
        <v>2434</v>
      </c>
      <c r="B1476" s="845"/>
      <c r="C1476" s="845"/>
      <c r="D1476" s="845"/>
      <c r="E1476" s="845"/>
      <c r="F1476" s="845"/>
      <c r="G1476" s="845"/>
      <c r="L1476" s="719"/>
    </row>
    <row r="1477" spans="1:12" s="718" customFormat="1">
      <c r="A1477" s="844" t="s">
        <v>1067</v>
      </c>
      <c r="B1477" s="845"/>
      <c r="C1477" s="845"/>
      <c r="D1477" s="845"/>
      <c r="E1477" s="845"/>
      <c r="F1477" s="845"/>
      <c r="G1477" s="845"/>
      <c r="L1477" s="719"/>
    </row>
    <row r="1478" spans="1:12" s="718" customFormat="1">
      <c r="A1478" s="844" t="s">
        <v>2435</v>
      </c>
      <c r="B1478" s="845"/>
      <c r="C1478" s="845"/>
      <c r="D1478" s="845"/>
      <c r="E1478" s="845"/>
      <c r="F1478" s="845"/>
      <c r="G1478" s="845"/>
      <c r="L1478" s="719"/>
    </row>
    <row r="1479" spans="1:12" s="718" customFormat="1">
      <c r="A1479" s="844" t="s">
        <v>2436</v>
      </c>
      <c r="B1479" s="845"/>
      <c r="C1479" s="845"/>
      <c r="D1479" s="845"/>
      <c r="E1479" s="845"/>
      <c r="F1479" s="845"/>
      <c r="G1479" s="845"/>
      <c r="L1479" s="719"/>
    </row>
    <row r="1480" spans="1:12" ht="16.5">
      <c r="A1480" s="1293" t="s">
        <v>3948</v>
      </c>
      <c r="B1480" s="1293"/>
      <c r="C1480" s="1293"/>
      <c r="D1480" s="746"/>
      <c r="E1480" s="746"/>
      <c r="F1480" s="746"/>
      <c r="G1480" s="746"/>
    </row>
    <row r="1481" spans="1:12">
      <c r="A1481" s="1289" t="s">
        <v>2437</v>
      </c>
      <c r="B1481" s="1290"/>
      <c r="C1481" s="1291"/>
      <c r="D1481" s="746"/>
      <c r="E1481" s="746"/>
      <c r="F1481" s="746"/>
      <c r="G1481" s="746"/>
    </row>
    <row r="1482" spans="1:12">
      <c r="A1482" s="793" t="s">
        <v>2438</v>
      </c>
      <c r="B1482" s="876" t="s">
        <v>2439</v>
      </c>
      <c r="C1482" s="795">
        <v>1100</v>
      </c>
      <c r="D1482" s="746"/>
      <c r="E1482" s="746"/>
      <c r="F1482" s="746"/>
      <c r="G1482" s="746"/>
      <c r="I1482" s="729"/>
      <c r="J1482" s="726"/>
      <c r="L1482" s="373"/>
    </row>
    <row r="1483" spans="1:12">
      <c r="A1483" s="797" t="s">
        <v>2440</v>
      </c>
      <c r="B1483" s="798" t="s">
        <v>2441</v>
      </c>
      <c r="C1483" s="799">
        <v>1140</v>
      </c>
      <c r="D1483" s="746"/>
      <c r="E1483" s="746"/>
      <c r="F1483" s="746"/>
      <c r="G1483" s="746"/>
      <c r="I1483" s="729"/>
      <c r="J1483" s="726"/>
      <c r="L1483" s="373"/>
    </row>
    <row r="1484" spans="1:12">
      <c r="A1484" s="797" t="s">
        <v>2442</v>
      </c>
      <c r="B1484" s="798" t="s">
        <v>2443</v>
      </c>
      <c r="C1484" s="799">
        <v>1120</v>
      </c>
      <c r="D1484" s="746"/>
      <c r="E1484" s="746"/>
      <c r="F1484" s="746"/>
      <c r="G1484" s="746"/>
      <c r="I1484" s="729"/>
      <c r="J1484" s="726"/>
      <c r="L1484" s="373"/>
    </row>
    <row r="1485" spans="1:12">
      <c r="A1485" s="797" t="s">
        <v>2444</v>
      </c>
      <c r="B1485" s="798" t="s">
        <v>2445</v>
      </c>
      <c r="C1485" s="799">
        <v>1360</v>
      </c>
      <c r="D1485" s="746"/>
      <c r="E1485" s="746"/>
      <c r="F1485" s="746"/>
      <c r="G1485" s="746"/>
      <c r="I1485" s="729"/>
      <c r="J1485" s="726"/>
      <c r="L1485" s="373"/>
    </row>
    <row r="1486" spans="1:12">
      <c r="A1486" s="797" t="s">
        <v>2446</v>
      </c>
      <c r="B1486" s="798" t="s">
        <v>2447</v>
      </c>
      <c r="C1486" s="799">
        <v>450</v>
      </c>
      <c r="D1486" s="746"/>
      <c r="E1486" s="746"/>
      <c r="F1486" s="746"/>
      <c r="G1486" s="746"/>
      <c r="I1486" s="729"/>
      <c r="J1486" s="726"/>
      <c r="L1486" s="373"/>
    </row>
    <row r="1487" spans="1:12">
      <c r="A1487" s="797" t="s">
        <v>2448</v>
      </c>
      <c r="B1487" s="798" t="s">
        <v>2449</v>
      </c>
      <c r="C1487" s="799">
        <v>540</v>
      </c>
      <c r="D1487" s="746"/>
      <c r="E1487" s="746"/>
      <c r="F1487" s="746"/>
      <c r="G1487" s="746"/>
      <c r="I1487" s="729"/>
      <c r="J1487" s="726"/>
      <c r="L1487" s="373"/>
    </row>
    <row r="1488" spans="1:12">
      <c r="A1488" s="797" t="s">
        <v>2450</v>
      </c>
      <c r="B1488" s="798" t="s">
        <v>2451</v>
      </c>
      <c r="C1488" s="799">
        <v>450</v>
      </c>
      <c r="D1488" s="746"/>
      <c r="E1488" s="746"/>
      <c r="F1488" s="746"/>
      <c r="G1488" s="746"/>
      <c r="I1488" s="729"/>
      <c r="J1488" s="726"/>
      <c r="L1488" s="373"/>
    </row>
    <row r="1489" spans="1:12">
      <c r="A1489" s="803" t="s">
        <v>2452</v>
      </c>
      <c r="B1489" s="804" t="s">
        <v>2453</v>
      </c>
      <c r="C1489" s="805">
        <v>450</v>
      </c>
      <c r="D1489" s="746"/>
      <c r="E1489" s="746"/>
      <c r="F1489" s="746"/>
      <c r="G1489" s="746"/>
      <c r="I1489" s="729"/>
      <c r="J1489" s="726"/>
      <c r="L1489" s="373"/>
    </row>
    <row r="1490" spans="1:12">
      <c r="A1490" s="827"/>
      <c r="B1490" s="746"/>
      <c r="C1490" s="792"/>
      <c r="D1490" s="746"/>
      <c r="E1490" s="746"/>
      <c r="F1490" s="746"/>
      <c r="G1490" s="746"/>
      <c r="L1490" s="373"/>
    </row>
    <row r="1491" spans="1:12">
      <c r="A1491" s="776" t="s">
        <v>1023</v>
      </c>
      <c r="B1491" s="746"/>
      <c r="C1491" s="746"/>
      <c r="D1491" s="746"/>
      <c r="E1491" s="746"/>
      <c r="F1491" s="746"/>
      <c r="G1491" s="746"/>
      <c r="L1491" s="373"/>
    </row>
    <row r="1492" spans="1:12" ht="30.75" customHeight="1">
      <c r="A1492" s="1294" t="s">
        <v>2454</v>
      </c>
      <c r="B1492" s="1294"/>
      <c r="C1492" s="1294"/>
      <c r="D1492" s="1294"/>
      <c r="E1492" s="1294"/>
      <c r="F1492" s="1294"/>
      <c r="G1492" s="746"/>
    </row>
    <row r="1493" spans="1:12">
      <c r="A1493" s="776" t="s">
        <v>2455</v>
      </c>
      <c r="B1493" s="746"/>
      <c r="C1493" s="746"/>
      <c r="D1493" s="746"/>
      <c r="E1493" s="746"/>
      <c r="F1493" s="746"/>
      <c r="G1493" s="746"/>
    </row>
    <row r="1494" spans="1:12">
      <c r="A1494" s="776" t="s">
        <v>1222</v>
      </c>
      <c r="B1494" s="746"/>
      <c r="C1494" s="746"/>
      <c r="D1494" s="746"/>
      <c r="E1494" s="746"/>
      <c r="F1494" s="746"/>
      <c r="G1494" s="746"/>
    </row>
    <row r="1495" spans="1:12">
      <c r="A1495" s="776" t="s">
        <v>1223</v>
      </c>
      <c r="B1495" s="746"/>
      <c r="C1495" s="746"/>
      <c r="D1495" s="746"/>
      <c r="E1495" s="746"/>
      <c r="F1495" s="746"/>
      <c r="G1495" s="746"/>
    </row>
    <row r="1496" spans="1:12" ht="29.25" customHeight="1">
      <c r="A1496" s="1283" t="s">
        <v>1224</v>
      </c>
      <c r="B1496" s="1284"/>
      <c r="C1496" s="1284"/>
      <c r="D1496" s="1284"/>
      <c r="E1496" s="1284"/>
      <c r="F1496" s="1284"/>
      <c r="G1496" s="746"/>
    </row>
    <row r="1497" spans="1:12" ht="29.25" customHeight="1">
      <c r="A1497" s="1283" t="s">
        <v>1225</v>
      </c>
      <c r="B1497" s="1284"/>
      <c r="C1497" s="1284"/>
      <c r="D1497" s="1284"/>
      <c r="E1497" s="1284"/>
      <c r="F1497" s="1284"/>
      <c r="G1497" s="746"/>
    </row>
    <row r="1498" spans="1:12">
      <c r="A1498" s="776" t="s">
        <v>1226</v>
      </c>
      <c r="B1498" s="746"/>
      <c r="C1498" s="746"/>
      <c r="D1498" s="746"/>
      <c r="E1498" s="746"/>
      <c r="F1498" s="746"/>
      <c r="G1498" s="746"/>
    </row>
    <row r="1499" spans="1:12" ht="16">
      <c r="A1499" s="776" t="s">
        <v>2456</v>
      </c>
      <c r="B1499" s="746"/>
      <c r="C1499" s="746"/>
      <c r="D1499" s="746"/>
      <c r="E1499" s="746"/>
      <c r="F1499" s="746"/>
      <c r="G1499" s="746"/>
    </row>
    <row r="1500" spans="1:12" s="625" customFormat="1">
      <c r="A1500" s="790" t="s">
        <v>2457</v>
      </c>
      <c r="B1500" s="791"/>
      <c r="C1500" s="791"/>
      <c r="D1500" s="791"/>
      <c r="E1500" s="791"/>
      <c r="F1500" s="791"/>
      <c r="G1500" s="791"/>
      <c r="L1500" s="626"/>
    </row>
    <row r="1501" spans="1:12" s="625" customFormat="1">
      <c r="A1501" s="790" t="s">
        <v>2458</v>
      </c>
      <c r="B1501" s="791"/>
      <c r="C1501" s="791"/>
      <c r="D1501" s="791"/>
      <c r="E1501" s="791"/>
      <c r="F1501" s="791"/>
      <c r="G1501" s="791"/>
      <c r="L1501" s="626"/>
    </row>
    <row r="1502" spans="1:12" s="625" customFormat="1">
      <c r="A1502" s="790" t="s">
        <v>2459</v>
      </c>
      <c r="B1502" s="791"/>
      <c r="C1502" s="791"/>
      <c r="D1502" s="791"/>
      <c r="E1502" s="791"/>
      <c r="F1502" s="791"/>
      <c r="G1502" s="791"/>
      <c r="L1502" s="626"/>
    </row>
    <row r="1503" spans="1:12">
      <c r="A1503" s="1293" t="s">
        <v>1831</v>
      </c>
      <c r="B1503" s="1293"/>
      <c r="C1503" s="1293"/>
      <c r="D1503" s="746"/>
      <c r="E1503" s="746"/>
      <c r="F1503" s="746"/>
      <c r="G1503" s="746"/>
    </row>
    <row r="1504" spans="1:12">
      <c r="A1504" s="1289" t="s">
        <v>2437</v>
      </c>
      <c r="B1504" s="1290"/>
      <c r="C1504" s="1291"/>
      <c r="D1504" s="746"/>
      <c r="E1504" s="746"/>
      <c r="F1504" s="746"/>
      <c r="G1504" s="746"/>
    </row>
    <row r="1505" spans="1:12">
      <c r="A1505" s="807"/>
      <c r="B1505" s="816" t="s">
        <v>2460</v>
      </c>
      <c r="C1505" s="820"/>
      <c r="D1505" s="746"/>
      <c r="E1505" s="746"/>
      <c r="F1505" s="746"/>
      <c r="G1505" s="746"/>
    </row>
    <row r="1506" spans="1:12">
      <c r="A1506" s="797" t="s">
        <v>2461</v>
      </c>
      <c r="B1506" s="817" t="s">
        <v>2462</v>
      </c>
      <c r="C1506" s="821">
        <v>131640</v>
      </c>
      <c r="D1506" s="746"/>
      <c r="E1506" s="746"/>
      <c r="F1506" s="746"/>
      <c r="G1506" s="746"/>
      <c r="I1506" s="729"/>
      <c r="J1506" s="726"/>
      <c r="K1506" s="733"/>
    </row>
    <row r="1507" spans="1:12">
      <c r="A1507" s="797" t="s">
        <v>2463</v>
      </c>
      <c r="B1507" s="817" t="s">
        <v>2464</v>
      </c>
      <c r="C1507" s="821">
        <v>236970</v>
      </c>
      <c r="D1507" s="746"/>
      <c r="E1507" s="746"/>
      <c r="F1507" s="746"/>
      <c r="G1507" s="746"/>
      <c r="I1507" s="729"/>
      <c r="J1507" s="726"/>
      <c r="K1507" s="733"/>
    </row>
    <row r="1508" spans="1:12">
      <c r="A1508" s="797" t="s">
        <v>2465</v>
      </c>
      <c r="B1508" s="817" t="s">
        <v>2466</v>
      </c>
      <c r="C1508" s="821">
        <v>344500</v>
      </c>
      <c r="D1508" s="746"/>
      <c r="E1508" s="746"/>
      <c r="F1508" s="746"/>
      <c r="G1508" s="746"/>
      <c r="I1508" s="729"/>
      <c r="J1508" s="726"/>
      <c r="K1508" s="733"/>
    </row>
    <row r="1509" spans="1:12">
      <c r="A1509" s="797" t="s">
        <v>2467</v>
      </c>
      <c r="B1509" s="817" t="s">
        <v>2468</v>
      </c>
      <c r="C1509" s="821">
        <v>443300</v>
      </c>
      <c r="D1509" s="746"/>
      <c r="E1509" s="746"/>
      <c r="F1509" s="746"/>
      <c r="G1509" s="746"/>
      <c r="I1509" s="729"/>
      <c r="J1509" s="726"/>
      <c r="K1509" s="733"/>
    </row>
    <row r="1510" spans="1:12">
      <c r="A1510" s="797" t="s">
        <v>2469</v>
      </c>
      <c r="B1510" s="817" t="s">
        <v>2470</v>
      </c>
      <c r="C1510" s="821">
        <v>550530</v>
      </c>
      <c r="D1510" s="746"/>
      <c r="E1510" s="746"/>
      <c r="F1510" s="746"/>
      <c r="G1510" s="746"/>
      <c r="I1510" s="729"/>
      <c r="J1510" s="726"/>
      <c r="K1510" s="733"/>
    </row>
    <row r="1511" spans="1:12">
      <c r="A1511" s="797" t="s">
        <v>2471</v>
      </c>
      <c r="B1511" s="817" t="s">
        <v>2472</v>
      </c>
      <c r="C1511" s="821">
        <v>659080</v>
      </c>
      <c r="D1511" s="746"/>
      <c r="E1511" s="746"/>
      <c r="F1511" s="746"/>
      <c r="G1511" s="746"/>
      <c r="I1511" s="729"/>
      <c r="J1511" s="726"/>
      <c r="K1511" s="733"/>
    </row>
    <row r="1512" spans="1:12">
      <c r="A1512" s="801"/>
      <c r="B1512" s="823" t="s">
        <v>2473</v>
      </c>
      <c r="C1512" s="824"/>
      <c r="D1512" s="746"/>
      <c r="E1512" s="746"/>
      <c r="F1512" s="746"/>
      <c r="G1512" s="746"/>
      <c r="I1512" s="729"/>
      <c r="L1512" s="373"/>
    </row>
    <row r="1513" spans="1:12">
      <c r="A1513" s="797" t="s">
        <v>2474</v>
      </c>
      <c r="B1513" s="817" t="s">
        <v>2475</v>
      </c>
      <c r="C1513" s="821">
        <v>33510</v>
      </c>
      <c r="D1513" s="746"/>
      <c r="E1513" s="746"/>
      <c r="F1513" s="746"/>
      <c r="G1513" s="746"/>
      <c r="I1513" s="729"/>
      <c r="L1513" s="373"/>
    </row>
    <row r="1514" spans="1:12">
      <c r="A1514" s="797" t="s">
        <v>2476</v>
      </c>
      <c r="B1514" s="817" t="s">
        <v>2477</v>
      </c>
      <c r="C1514" s="821">
        <v>44040</v>
      </c>
      <c r="D1514" s="746"/>
      <c r="E1514" s="746"/>
      <c r="F1514" s="746"/>
      <c r="G1514" s="746"/>
      <c r="I1514" s="729"/>
      <c r="L1514" s="373"/>
    </row>
    <row r="1515" spans="1:12">
      <c r="A1515" s="797" t="s">
        <v>2478</v>
      </c>
      <c r="B1515" s="817" t="s">
        <v>2479</v>
      </c>
      <c r="C1515" s="821">
        <v>64920</v>
      </c>
      <c r="D1515" s="746"/>
      <c r="E1515" s="746"/>
      <c r="F1515" s="746"/>
      <c r="G1515" s="746"/>
      <c r="I1515" s="729"/>
      <c r="L1515" s="373"/>
    </row>
    <row r="1516" spans="1:12">
      <c r="A1516" s="797" t="s">
        <v>2480</v>
      </c>
      <c r="B1516" s="817" t="s">
        <v>2462</v>
      </c>
      <c r="C1516" s="821">
        <v>119010</v>
      </c>
      <c r="D1516" s="746"/>
      <c r="E1516" s="746"/>
      <c r="F1516" s="746"/>
      <c r="G1516" s="746"/>
      <c r="I1516" s="729"/>
      <c r="L1516" s="373"/>
    </row>
    <row r="1517" spans="1:12">
      <c r="A1517" s="803" t="s">
        <v>2481</v>
      </c>
      <c r="B1517" s="818" t="s">
        <v>2464</v>
      </c>
      <c r="C1517" s="825">
        <v>219930</v>
      </c>
      <c r="D1517" s="746"/>
      <c r="E1517" s="746"/>
      <c r="F1517" s="746"/>
      <c r="G1517" s="746"/>
      <c r="I1517" s="729"/>
      <c r="L1517" s="373"/>
    </row>
    <row r="1518" spans="1:12">
      <c r="A1518" s="827"/>
      <c r="B1518" s="746"/>
      <c r="C1518" s="792"/>
      <c r="D1518" s="746"/>
      <c r="E1518" s="746"/>
      <c r="F1518" s="746"/>
      <c r="G1518" s="746"/>
      <c r="L1518" s="373"/>
    </row>
    <row r="1519" spans="1:12">
      <c r="A1519" s="776" t="s">
        <v>1023</v>
      </c>
      <c r="B1519" s="746"/>
      <c r="C1519" s="746"/>
      <c r="D1519" s="746"/>
      <c r="E1519" s="746"/>
      <c r="F1519" s="746"/>
      <c r="G1519" s="746"/>
      <c r="L1519" s="373"/>
    </row>
    <row r="1520" spans="1:12" ht="37.5" customHeight="1">
      <c r="A1520" s="1294" t="s">
        <v>2482</v>
      </c>
      <c r="B1520" s="1294"/>
      <c r="C1520" s="1294"/>
      <c r="D1520" s="1294"/>
      <c r="E1520" s="1294"/>
      <c r="F1520" s="1294"/>
      <c r="G1520" s="746"/>
      <c r="L1520" s="373"/>
    </row>
    <row r="1521" spans="1:12">
      <c r="A1521" s="776" t="s">
        <v>2483</v>
      </c>
      <c r="B1521" s="746"/>
      <c r="C1521" s="746"/>
      <c r="D1521" s="746"/>
      <c r="E1521" s="746"/>
      <c r="F1521" s="746"/>
      <c r="G1521" s="746"/>
      <c r="L1521" s="373"/>
    </row>
    <row r="1522" spans="1:12">
      <c r="A1522" s="776" t="s">
        <v>2484</v>
      </c>
      <c r="B1522" s="746"/>
      <c r="C1522" s="746"/>
      <c r="D1522" s="746"/>
      <c r="E1522" s="746"/>
      <c r="F1522" s="746"/>
      <c r="G1522" s="746"/>
      <c r="L1522" s="373"/>
    </row>
    <row r="1523" spans="1:12" s="625" customFormat="1">
      <c r="A1523" s="790" t="s">
        <v>2485</v>
      </c>
      <c r="B1523" s="791"/>
      <c r="C1523" s="791"/>
      <c r="D1523" s="791"/>
      <c r="E1523" s="791"/>
      <c r="F1523" s="791"/>
      <c r="G1523" s="791"/>
      <c r="L1523" s="626"/>
    </row>
    <row r="1524" spans="1:12" s="625" customFormat="1">
      <c r="A1524" s="790" t="s">
        <v>2486</v>
      </c>
      <c r="B1524" s="791"/>
      <c r="C1524" s="791"/>
      <c r="D1524" s="791"/>
      <c r="E1524" s="791"/>
      <c r="F1524" s="791"/>
      <c r="G1524" s="791"/>
      <c r="L1524" s="626"/>
    </row>
    <row r="1525" spans="1:12">
      <c r="A1525" s="1293" t="s">
        <v>1831</v>
      </c>
      <c r="B1525" s="1293"/>
      <c r="C1525" s="1293"/>
      <c r="D1525" s="746"/>
      <c r="E1525" s="746"/>
      <c r="F1525" s="746"/>
      <c r="G1525" s="746"/>
    </row>
    <row r="1526" spans="1:12">
      <c r="A1526" s="1289" t="s">
        <v>2437</v>
      </c>
      <c r="B1526" s="1290"/>
      <c r="C1526" s="1291"/>
      <c r="D1526" s="746"/>
      <c r="E1526" s="746"/>
      <c r="F1526" s="746"/>
      <c r="G1526" s="746"/>
    </row>
    <row r="1527" spans="1:12">
      <c r="A1527" s="807"/>
      <c r="B1527" s="816" t="s">
        <v>2487</v>
      </c>
      <c r="C1527" s="820"/>
      <c r="D1527" s="746"/>
      <c r="E1527" s="746"/>
      <c r="F1527" s="746"/>
      <c r="G1527" s="746"/>
    </row>
    <row r="1528" spans="1:12">
      <c r="A1528" s="797" t="s">
        <v>2488</v>
      </c>
      <c r="B1528" s="817" t="s">
        <v>2489</v>
      </c>
      <c r="C1528" s="821">
        <v>29650</v>
      </c>
      <c r="D1528" s="746"/>
      <c r="E1528" s="746"/>
      <c r="F1528" s="746"/>
      <c r="G1528" s="746"/>
      <c r="I1528" s="729"/>
      <c r="J1528" s="726"/>
      <c r="K1528" s="733"/>
    </row>
    <row r="1529" spans="1:12">
      <c r="A1529" s="797" t="s">
        <v>2490</v>
      </c>
      <c r="B1529" s="817" t="s">
        <v>2491</v>
      </c>
      <c r="C1529" s="821">
        <v>32610</v>
      </c>
      <c r="D1529" s="746"/>
      <c r="E1529" s="746"/>
      <c r="F1529" s="746"/>
      <c r="G1529" s="746"/>
      <c r="I1529" s="729"/>
      <c r="J1529" s="726"/>
      <c r="K1529" s="733"/>
    </row>
    <row r="1530" spans="1:12">
      <c r="A1530" s="797" t="s">
        <v>2492</v>
      </c>
      <c r="B1530" s="817" t="s">
        <v>2493</v>
      </c>
      <c r="C1530" s="821">
        <v>36650</v>
      </c>
      <c r="D1530" s="746"/>
      <c r="E1530" s="746"/>
      <c r="F1530" s="746"/>
      <c r="G1530" s="746"/>
      <c r="I1530" s="729"/>
      <c r="J1530" s="726"/>
      <c r="K1530" s="733"/>
    </row>
    <row r="1531" spans="1:12">
      <c r="A1531" s="797" t="s">
        <v>2494</v>
      </c>
      <c r="B1531" s="817" t="s">
        <v>2495</v>
      </c>
      <c r="C1531" s="821">
        <v>41410</v>
      </c>
      <c r="D1531" s="746"/>
      <c r="E1531" s="746"/>
      <c r="F1531" s="746"/>
      <c r="G1531" s="746"/>
      <c r="I1531" s="729"/>
      <c r="J1531" s="726"/>
      <c r="K1531" s="733"/>
    </row>
    <row r="1532" spans="1:12">
      <c r="A1532" s="797" t="s">
        <v>2496</v>
      </c>
      <c r="B1532" s="817" t="s">
        <v>2497</v>
      </c>
      <c r="C1532" s="821">
        <v>49060</v>
      </c>
      <c r="D1532" s="746"/>
      <c r="E1532" s="746"/>
      <c r="F1532" s="746"/>
      <c r="G1532" s="746"/>
      <c r="I1532" s="729"/>
      <c r="J1532" s="726"/>
      <c r="K1532" s="733"/>
    </row>
    <row r="1533" spans="1:12">
      <c r="A1533" s="797" t="s">
        <v>2498</v>
      </c>
      <c r="B1533" s="817" t="s">
        <v>2499</v>
      </c>
      <c r="C1533" s="821">
        <v>54450</v>
      </c>
      <c r="D1533" s="746"/>
      <c r="E1533" s="746"/>
      <c r="F1533" s="746"/>
      <c r="G1533" s="746"/>
      <c r="I1533" s="729"/>
      <c r="J1533" s="726"/>
      <c r="K1533" s="733"/>
    </row>
    <row r="1534" spans="1:12">
      <c r="A1534" s="797" t="s">
        <v>2500</v>
      </c>
      <c r="B1534" s="817" t="s">
        <v>2501</v>
      </c>
      <c r="C1534" s="821">
        <v>61090</v>
      </c>
      <c r="D1534" s="746"/>
      <c r="E1534" s="746"/>
      <c r="F1534" s="746"/>
      <c r="G1534" s="746"/>
      <c r="I1534" s="729"/>
      <c r="J1534" s="726"/>
      <c r="K1534" s="733"/>
    </row>
    <row r="1535" spans="1:12">
      <c r="A1535" s="801"/>
      <c r="B1535" s="823" t="s">
        <v>2502</v>
      </c>
      <c r="C1535" s="824"/>
      <c r="D1535" s="746"/>
      <c r="E1535" s="746"/>
      <c r="F1535" s="746"/>
      <c r="G1535" s="746"/>
      <c r="I1535" s="729"/>
      <c r="J1535" s="725"/>
      <c r="K1535" s="730"/>
    </row>
    <row r="1536" spans="1:12">
      <c r="A1536" s="797" t="s">
        <v>2503</v>
      </c>
      <c r="B1536" s="817" t="s">
        <v>2489</v>
      </c>
      <c r="C1536" s="821">
        <v>315010</v>
      </c>
      <c r="D1536" s="746"/>
      <c r="E1536" s="746"/>
      <c r="F1536" s="746"/>
      <c r="G1536" s="746"/>
      <c r="I1536" s="729"/>
      <c r="J1536" s="726"/>
      <c r="K1536" s="733"/>
    </row>
    <row r="1537" spans="1:11">
      <c r="A1537" s="797" t="s">
        <v>2504</v>
      </c>
      <c r="B1537" s="817" t="s">
        <v>2491</v>
      </c>
      <c r="C1537" s="821">
        <v>317640</v>
      </c>
      <c r="D1537" s="746"/>
      <c r="E1537" s="746"/>
      <c r="F1537" s="746"/>
      <c r="G1537" s="746"/>
      <c r="I1537" s="729"/>
      <c r="J1537" s="726"/>
      <c r="K1537" s="733"/>
    </row>
    <row r="1538" spans="1:11">
      <c r="A1538" s="797" t="s">
        <v>2505</v>
      </c>
      <c r="B1538" s="817" t="s">
        <v>2493</v>
      </c>
      <c r="C1538" s="821">
        <v>322130</v>
      </c>
      <c r="D1538" s="746"/>
      <c r="E1538" s="746"/>
      <c r="F1538" s="746"/>
      <c r="G1538" s="746"/>
      <c r="I1538" s="729"/>
      <c r="J1538" s="726"/>
      <c r="K1538" s="733"/>
    </row>
    <row r="1539" spans="1:11">
      <c r="A1539" s="797" t="s">
        <v>2506</v>
      </c>
      <c r="B1539" s="817" t="s">
        <v>2495</v>
      </c>
      <c r="C1539" s="821">
        <v>324010</v>
      </c>
      <c r="D1539" s="746"/>
      <c r="E1539" s="746"/>
      <c r="F1539" s="746"/>
      <c r="G1539" s="746"/>
      <c r="I1539" s="729"/>
      <c r="J1539" s="726"/>
      <c r="K1539" s="733"/>
    </row>
    <row r="1540" spans="1:11">
      <c r="A1540" s="797" t="s">
        <v>2507</v>
      </c>
      <c r="B1540" s="817" t="s">
        <v>2497</v>
      </c>
      <c r="C1540" s="821">
        <v>332370</v>
      </c>
      <c r="D1540" s="746"/>
      <c r="E1540" s="746"/>
      <c r="F1540" s="746"/>
      <c r="G1540" s="746"/>
      <c r="I1540" s="729"/>
      <c r="J1540" s="726"/>
      <c r="K1540" s="733"/>
    </row>
    <row r="1541" spans="1:11">
      <c r="A1541" s="797" t="s">
        <v>2508</v>
      </c>
      <c r="B1541" s="817" t="s">
        <v>2499</v>
      </c>
      <c r="C1541" s="821">
        <v>336560</v>
      </c>
      <c r="D1541" s="746"/>
      <c r="E1541" s="746"/>
      <c r="F1541" s="746"/>
      <c r="G1541" s="746"/>
      <c r="I1541" s="729"/>
      <c r="J1541" s="726"/>
      <c r="K1541" s="733"/>
    </row>
    <row r="1542" spans="1:11">
      <c r="A1542" s="797" t="s">
        <v>2509</v>
      </c>
      <c r="B1542" s="817" t="s">
        <v>2501</v>
      </c>
      <c r="C1542" s="821">
        <v>342630</v>
      </c>
      <c r="D1542" s="746"/>
      <c r="E1542" s="746"/>
      <c r="F1542" s="746"/>
      <c r="G1542" s="746"/>
      <c r="I1542" s="729"/>
      <c r="J1542" s="726"/>
      <c r="K1542" s="733"/>
    </row>
    <row r="1543" spans="1:11">
      <c r="A1543" s="801"/>
      <c r="B1543" s="823" t="s">
        <v>2510</v>
      </c>
      <c r="C1543" s="824"/>
      <c r="D1543" s="746"/>
      <c r="E1543" s="746"/>
      <c r="F1543" s="746"/>
      <c r="G1543" s="746"/>
      <c r="I1543" s="731"/>
      <c r="J1543" s="725"/>
      <c r="K1543" s="730"/>
    </row>
    <row r="1544" spans="1:11">
      <c r="A1544" s="797" t="s">
        <v>2511</v>
      </c>
      <c r="B1544" s="817" t="s">
        <v>2489</v>
      </c>
      <c r="C1544" s="821">
        <v>64350</v>
      </c>
      <c r="D1544" s="746"/>
      <c r="E1544" s="746"/>
      <c r="F1544" s="746"/>
      <c r="G1544" s="746"/>
      <c r="I1544" s="729"/>
      <c r="J1544" s="726"/>
      <c r="K1544" s="733"/>
    </row>
    <row r="1545" spans="1:11">
      <c r="A1545" s="797" t="s">
        <v>2512</v>
      </c>
      <c r="B1545" s="817" t="s">
        <v>2491</v>
      </c>
      <c r="C1545" s="821">
        <v>68180</v>
      </c>
      <c r="D1545" s="746"/>
      <c r="E1545" s="746"/>
      <c r="F1545" s="746"/>
      <c r="G1545" s="746"/>
      <c r="I1545" s="729"/>
      <c r="J1545" s="726"/>
      <c r="K1545" s="733"/>
    </row>
    <row r="1546" spans="1:11">
      <c r="A1546" s="797" t="s">
        <v>2513</v>
      </c>
      <c r="B1546" s="817" t="s">
        <v>2493</v>
      </c>
      <c r="C1546" s="821">
        <v>73130</v>
      </c>
      <c r="D1546" s="746"/>
      <c r="E1546" s="746"/>
      <c r="F1546" s="746"/>
      <c r="G1546" s="746"/>
      <c r="I1546" s="729"/>
      <c r="J1546" s="726"/>
      <c r="K1546" s="733"/>
    </row>
    <row r="1547" spans="1:11">
      <c r="A1547" s="797" t="s">
        <v>2514</v>
      </c>
      <c r="B1547" s="817" t="s">
        <v>2495</v>
      </c>
      <c r="C1547" s="821">
        <v>78380</v>
      </c>
      <c r="D1547" s="746"/>
      <c r="E1547" s="746"/>
      <c r="F1547" s="746"/>
      <c r="G1547" s="746"/>
      <c r="I1547" s="729"/>
      <c r="J1547" s="726"/>
      <c r="K1547" s="733"/>
    </row>
    <row r="1548" spans="1:11">
      <c r="A1548" s="797" t="s">
        <v>2515</v>
      </c>
      <c r="B1548" s="817" t="s">
        <v>2497</v>
      </c>
      <c r="C1548" s="821">
        <v>90160</v>
      </c>
      <c r="D1548" s="746"/>
      <c r="E1548" s="746"/>
      <c r="F1548" s="746"/>
      <c r="G1548" s="746"/>
      <c r="I1548" s="729"/>
      <c r="J1548" s="726"/>
      <c r="K1548" s="733"/>
    </row>
    <row r="1549" spans="1:11">
      <c r="A1549" s="797" t="s">
        <v>2516</v>
      </c>
      <c r="B1549" s="817" t="s">
        <v>2499</v>
      </c>
      <c r="C1549" s="821">
        <v>95580</v>
      </c>
      <c r="D1549" s="746"/>
      <c r="E1549" s="746"/>
      <c r="F1549" s="746"/>
      <c r="G1549" s="746"/>
      <c r="I1549" s="729"/>
      <c r="J1549" s="726"/>
      <c r="K1549" s="733"/>
    </row>
    <row r="1550" spans="1:11">
      <c r="A1550" s="803" t="s">
        <v>2517</v>
      </c>
      <c r="B1550" s="818" t="s">
        <v>2501</v>
      </c>
      <c r="C1550" s="825">
        <v>102160</v>
      </c>
      <c r="D1550" s="746"/>
      <c r="E1550" s="746"/>
      <c r="F1550" s="746"/>
      <c r="G1550" s="746"/>
      <c r="I1550" s="729"/>
      <c r="J1550" s="726"/>
      <c r="K1550" s="733"/>
    </row>
    <row r="1551" spans="1:11">
      <c r="A1551" s="827"/>
      <c r="B1551" s="746"/>
      <c r="C1551" s="792"/>
      <c r="D1551" s="746"/>
      <c r="E1551" s="746"/>
      <c r="F1551" s="746"/>
      <c r="G1551" s="746"/>
    </row>
    <row r="1552" spans="1:11">
      <c r="A1552" s="776" t="s">
        <v>1023</v>
      </c>
      <c r="B1552" s="746"/>
      <c r="C1552" s="746"/>
      <c r="D1552" s="746"/>
      <c r="E1552" s="746"/>
      <c r="F1552" s="746"/>
      <c r="G1552" s="746"/>
    </row>
    <row r="1553" spans="1:12" ht="33.75" customHeight="1">
      <c r="A1553" s="1283" t="s">
        <v>2518</v>
      </c>
      <c r="B1553" s="1283"/>
      <c r="C1553" s="1283"/>
      <c r="D1553" s="1283"/>
      <c r="E1553" s="1283"/>
      <c r="F1553" s="1283"/>
      <c r="G1553" s="746"/>
    </row>
    <row r="1554" spans="1:12" ht="33.75" customHeight="1">
      <c r="A1554" s="1283" t="s">
        <v>2519</v>
      </c>
      <c r="B1554" s="1284"/>
      <c r="C1554" s="1284"/>
      <c r="D1554" s="1284"/>
      <c r="E1554" s="1284"/>
      <c r="F1554" s="1284"/>
      <c r="G1554" s="746"/>
    </row>
    <row r="1555" spans="1:12">
      <c r="A1555" s="776" t="s">
        <v>2520</v>
      </c>
      <c r="B1555" s="746"/>
      <c r="C1555" s="746"/>
      <c r="D1555" s="746"/>
      <c r="E1555" s="746"/>
      <c r="F1555" s="746"/>
      <c r="G1555" s="746"/>
    </row>
    <row r="1556" spans="1:12">
      <c r="A1556" s="776" t="s">
        <v>2521</v>
      </c>
      <c r="B1556" s="746"/>
      <c r="C1556" s="746"/>
      <c r="D1556" s="746"/>
      <c r="E1556" s="746"/>
      <c r="F1556" s="746"/>
      <c r="G1556" s="746"/>
    </row>
    <row r="1557" spans="1:12" s="625" customFormat="1">
      <c r="A1557" s="790" t="s">
        <v>2522</v>
      </c>
      <c r="B1557" s="791"/>
      <c r="C1557" s="791"/>
      <c r="D1557" s="791"/>
      <c r="E1557" s="791"/>
      <c r="F1557" s="791"/>
      <c r="G1557" s="791"/>
      <c r="L1557" s="626"/>
    </row>
    <row r="1558" spans="1:12" s="625" customFormat="1">
      <c r="A1558" s="790" t="s">
        <v>2523</v>
      </c>
      <c r="B1558" s="791"/>
      <c r="C1558" s="791"/>
      <c r="D1558" s="791"/>
      <c r="E1558" s="791"/>
      <c r="F1558" s="791"/>
      <c r="G1558" s="791"/>
      <c r="L1558" s="626"/>
    </row>
    <row r="1559" spans="1:12">
      <c r="A1559" s="1293" t="s">
        <v>1831</v>
      </c>
      <c r="B1559" s="1293"/>
      <c r="C1559" s="1293"/>
      <c r="D1559" s="746"/>
      <c r="E1559" s="746"/>
      <c r="F1559" s="746"/>
      <c r="G1559" s="746"/>
      <c r="L1559" s="373"/>
    </row>
    <row r="1560" spans="1:12">
      <c r="A1560" s="1289" t="s">
        <v>2437</v>
      </c>
      <c r="B1560" s="1290"/>
      <c r="C1560" s="1291"/>
      <c r="D1560" s="746"/>
      <c r="E1560" s="746"/>
      <c r="F1560" s="746"/>
      <c r="G1560" s="746"/>
      <c r="L1560" s="373"/>
    </row>
    <row r="1561" spans="1:12">
      <c r="A1561" s="807"/>
      <c r="B1561" s="816" t="s">
        <v>2524</v>
      </c>
      <c r="C1561" s="820"/>
      <c r="D1561" s="746"/>
      <c r="E1561" s="746"/>
      <c r="F1561" s="746"/>
      <c r="G1561" s="746"/>
      <c r="L1561" s="373"/>
    </row>
    <row r="1562" spans="1:12">
      <c r="A1562" s="797" t="s">
        <v>2525</v>
      </c>
      <c r="B1562" s="817" t="s">
        <v>2526</v>
      </c>
      <c r="C1562" s="821">
        <v>99420</v>
      </c>
      <c r="D1562" s="746"/>
      <c r="E1562" s="746"/>
      <c r="F1562" s="746"/>
      <c r="G1562" s="746"/>
      <c r="I1562" s="729"/>
      <c r="L1562" s="373"/>
    </row>
    <row r="1563" spans="1:12">
      <c r="A1563" s="797" t="s">
        <v>2527</v>
      </c>
      <c r="B1563" s="817" t="s">
        <v>2528</v>
      </c>
      <c r="C1563" s="821">
        <v>139180</v>
      </c>
      <c r="D1563" s="746"/>
      <c r="E1563" s="746"/>
      <c r="F1563" s="746"/>
      <c r="G1563" s="746"/>
      <c r="I1563" s="729"/>
      <c r="L1563" s="373"/>
    </row>
    <row r="1564" spans="1:12">
      <c r="A1564" s="797" t="s">
        <v>2529</v>
      </c>
      <c r="B1564" s="817" t="s">
        <v>2530</v>
      </c>
      <c r="C1564" s="821">
        <v>119300</v>
      </c>
      <c r="D1564" s="746"/>
      <c r="E1564" s="746"/>
      <c r="F1564" s="746"/>
      <c r="G1564" s="746"/>
      <c r="I1564" s="729"/>
      <c r="L1564" s="373"/>
    </row>
    <row r="1565" spans="1:12">
      <c r="A1565" s="797" t="s">
        <v>2531</v>
      </c>
      <c r="B1565" s="817" t="s">
        <v>2532</v>
      </c>
      <c r="C1565" s="821">
        <v>149110</v>
      </c>
      <c r="D1565" s="746"/>
      <c r="E1565" s="746"/>
      <c r="F1565" s="746"/>
      <c r="G1565" s="746"/>
      <c r="I1565" s="729"/>
      <c r="L1565" s="373"/>
    </row>
    <row r="1566" spans="1:12">
      <c r="A1566" s="797" t="s">
        <v>2533</v>
      </c>
      <c r="B1566" s="817" t="s">
        <v>2534</v>
      </c>
      <c r="C1566" s="821">
        <v>160860</v>
      </c>
      <c r="D1566" s="746"/>
      <c r="E1566" s="746"/>
      <c r="F1566" s="746"/>
      <c r="G1566" s="746"/>
      <c r="I1566" s="729"/>
      <c r="L1566" s="373"/>
    </row>
    <row r="1567" spans="1:12">
      <c r="A1567" s="803" t="s">
        <v>2535</v>
      </c>
      <c r="B1567" s="818" t="s">
        <v>2536</v>
      </c>
      <c r="C1567" s="825">
        <v>204330</v>
      </c>
      <c r="D1567" s="746"/>
      <c r="E1567" s="746"/>
      <c r="F1567" s="746"/>
      <c r="G1567" s="746"/>
      <c r="I1567" s="729"/>
      <c r="L1567" s="373"/>
    </row>
    <row r="1568" spans="1:12">
      <c r="A1568" s="827"/>
      <c r="B1568" s="827"/>
      <c r="C1568" s="792"/>
      <c r="D1568" s="746"/>
      <c r="E1568" s="746"/>
      <c r="F1568" s="746"/>
      <c r="G1568" s="746"/>
    </row>
    <row r="1569" spans="1:12">
      <c r="A1569" s="776" t="s">
        <v>1023</v>
      </c>
      <c r="B1569" s="746"/>
      <c r="C1569" s="746"/>
      <c r="D1569" s="746"/>
      <c r="E1569" s="746"/>
      <c r="F1569" s="746"/>
      <c r="G1569" s="746"/>
    </row>
    <row r="1570" spans="1:12" ht="36.75" customHeight="1">
      <c r="A1570" s="1283" t="s">
        <v>2537</v>
      </c>
      <c r="B1570" s="1283"/>
      <c r="C1570" s="1283"/>
      <c r="D1570" s="1283"/>
      <c r="E1570" s="1283"/>
      <c r="F1570" s="1283"/>
      <c r="G1570" s="746"/>
    </row>
    <row r="1571" spans="1:12">
      <c r="A1571" s="776" t="s">
        <v>2538</v>
      </c>
      <c r="B1571" s="746"/>
      <c r="C1571" s="746"/>
      <c r="D1571" s="746"/>
      <c r="E1571" s="746"/>
      <c r="F1571" s="746"/>
      <c r="G1571" s="746"/>
    </row>
    <row r="1572" spans="1:12">
      <c r="A1572" s="776" t="s">
        <v>2539</v>
      </c>
      <c r="B1572" s="746"/>
      <c r="C1572" s="746"/>
      <c r="D1572" s="746"/>
      <c r="E1572" s="746"/>
      <c r="F1572" s="746"/>
      <c r="G1572" s="746"/>
      <c r="J1572" s="733"/>
      <c r="K1572" s="733"/>
      <c r="L1572" s="733"/>
    </row>
    <row r="1573" spans="1:12" s="625" customFormat="1">
      <c r="A1573" s="790" t="s">
        <v>2540</v>
      </c>
      <c r="B1573" s="791"/>
      <c r="C1573" s="791"/>
      <c r="D1573" s="791"/>
      <c r="E1573" s="791"/>
      <c r="F1573" s="791"/>
      <c r="G1573" s="791"/>
      <c r="J1573" s="733"/>
      <c r="K1573" s="733"/>
      <c r="L1573" s="733"/>
    </row>
    <row r="1574" spans="1:12" s="625" customFormat="1">
      <c r="A1574" s="790" t="s">
        <v>2541</v>
      </c>
      <c r="B1574" s="791"/>
      <c r="C1574" s="791"/>
      <c r="D1574" s="791"/>
      <c r="E1574" s="791"/>
      <c r="F1574" s="791"/>
      <c r="G1574" s="791"/>
      <c r="J1574" s="733"/>
      <c r="K1574" s="733"/>
      <c r="L1574" s="733"/>
    </row>
    <row r="1575" spans="1:12">
      <c r="A1575" s="1293" t="s">
        <v>1831</v>
      </c>
      <c r="B1575" s="1293"/>
      <c r="C1575" s="1293"/>
      <c r="D1575" s="746"/>
      <c r="E1575" s="746"/>
      <c r="F1575" s="746"/>
      <c r="G1575" s="746"/>
      <c r="J1575" s="733"/>
      <c r="K1575" s="733"/>
      <c r="L1575" s="733"/>
    </row>
    <row r="1576" spans="1:12">
      <c r="A1576" s="1289" t="s">
        <v>2437</v>
      </c>
      <c r="B1576" s="1290"/>
      <c r="C1576" s="1291"/>
      <c r="D1576" s="746"/>
      <c r="E1576" s="746"/>
      <c r="F1576" s="746"/>
      <c r="G1576" s="746"/>
      <c r="J1576" s="733"/>
      <c r="K1576" s="733"/>
      <c r="L1576" s="733"/>
    </row>
    <row r="1577" spans="1:12">
      <c r="A1577" s="807"/>
      <c r="B1577" s="808" t="s">
        <v>2542</v>
      </c>
      <c r="C1577" s="820"/>
      <c r="D1577" s="746"/>
      <c r="E1577" s="746"/>
      <c r="F1577" s="746"/>
      <c r="G1577" s="746"/>
      <c r="J1577" s="733"/>
      <c r="K1577" s="733"/>
      <c r="L1577" s="733"/>
    </row>
    <row r="1578" spans="1:12">
      <c r="A1578" s="797" t="s">
        <v>2543</v>
      </c>
      <c r="B1578" s="798" t="s">
        <v>2544</v>
      </c>
      <c r="C1578" s="821">
        <v>622490</v>
      </c>
      <c r="D1578" s="746"/>
      <c r="E1578" s="746"/>
      <c r="F1578" s="746"/>
      <c r="G1578" s="746"/>
      <c r="I1578" s="729"/>
      <c r="J1578" s="733"/>
      <c r="K1578" s="733"/>
      <c r="L1578" s="733"/>
    </row>
    <row r="1579" spans="1:12">
      <c r="A1579" s="797" t="s">
        <v>2545</v>
      </c>
      <c r="B1579" s="798" t="s">
        <v>2546</v>
      </c>
      <c r="C1579" s="821">
        <v>563100</v>
      </c>
      <c r="D1579" s="746"/>
      <c r="E1579" s="746"/>
      <c r="F1579" s="746"/>
      <c r="G1579" s="746"/>
      <c r="I1579" s="729"/>
      <c r="J1579" s="733"/>
      <c r="K1579" s="733"/>
      <c r="L1579" s="733"/>
    </row>
    <row r="1580" spans="1:12">
      <c r="A1580" s="797" t="s">
        <v>2547</v>
      </c>
      <c r="B1580" s="798" t="s">
        <v>2548</v>
      </c>
      <c r="C1580" s="821">
        <v>778290</v>
      </c>
      <c r="D1580" s="746"/>
      <c r="E1580" s="746"/>
      <c r="F1580" s="746"/>
      <c r="G1580" s="746"/>
      <c r="I1580" s="729"/>
      <c r="J1580" s="733"/>
      <c r="K1580" s="733"/>
      <c r="L1580" s="733"/>
    </row>
    <row r="1581" spans="1:12">
      <c r="A1581" s="801"/>
      <c r="B1581" s="802" t="s">
        <v>2549</v>
      </c>
      <c r="C1581" s="824"/>
      <c r="D1581" s="746"/>
      <c r="E1581" s="746"/>
      <c r="F1581" s="746"/>
      <c r="G1581" s="746"/>
      <c r="I1581" s="729"/>
      <c r="J1581" s="725"/>
      <c r="K1581" s="730"/>
    </row>
    <row r="1582" spans="1:12">
      <c r="A1582" s="797" t="s">
        <v>2550</v>
      </c>
      <c r="B1582" s="798" t="s">
        <v>2544</v>
      </c>
      <c r="C1582" s="821">
        <v>709740</v>
      </c>
      <c r="D1582" s="746"/>
      <c r="E1582" s="746"/>
      <c r="F1582" s="746"/>
      <c r="G1582" s="746"/>
      <c r="I1582" s="729"/>
      <c r="J1582" s="726"/>
      <c r="K1582" s="733"/>
    </row>
    <row r="1583" spans="1:12">
      <c r="A1583" s="797" t="s">
        <v>2551</v>
      </c>
      <c r="B1583" s="798" t="s">
        <v>2546</v>
      </c>
      <c r="C1583" s="821">
        <v>650340</v>
      </c>
      <c r="D1583" s="746"/>
      <c r="E1583" s="746"/>
      <c r="F1583" s="746"/>
      <c r="G1583" s="746"/>
      <c r="I1583" s="729"/>
      <c r="J1583" s="726"/>
      <c r="K1583" s="733"/>
    </row>
    <row r="1584" spans="1:12">
      <c r="A1584" s="797" t="s">
        <v>2552</v>
      </c>
      <c r="B1584" s="798" t="s">
        <v>2548</v>
      </c>
      <c r="C1584" s="821">
        <v>865540</v>
      </c>
      <c r="D1584" s="746"/>
      <c r="E1584" s="746"/>
      <c r="F1584" s="746"/>
      <c r="G1584" s="746"/>
      <c r="I1584" s="729"/>
      <c r="J1584" s="726"/>
      <c r="K1584" s="733"/>
    </row>
    <row r="1585" spans="1:11">
      <c r="A1585" s="797"/>
      <c r="B1585" s="802" t="s">
        <v>2553</v>
      </c>
      <c r="C1585" s="824"/>
      <c r="D1585" s="746"/>
      <c r="E1585" s="746"/>
      <c r="F1585" s="746"/>
      <c r="G1585" s="746"/>
      <c r="I1585" s="729"/>
      <c r="J1585" s="725"/>
      <c r="K1585" s="730"/>
    </row>
    <row r="1586" spans="1:11">
      <c r="A1586" s="797" t="s">
        <v>2554</v>
      </c>
      <c r="B1586" s="798" t="s">
        <v>2544</v>
      </c>
      <c r="C1586" s="821">
        <v>915590</v>
      </c>
      <c r="D1586" s="746"/>
      <c r="E1586" s="746"/>
      <c r="F1586" s="746"/>
      <c r="G1586" s="746"/>
      <c r="I1586" s="729"/>
      <c r="J1586" s="726"/>
      <c r="K1586" s="733"/>
    </row>
    <row r="1587" spans="1:11">
      <c r="A1587" s="797" t="s">
        <v>2555</v>
      </c>
      <c r="B1587" s="798" t="s">
        <v>2546</v>
      </c>
      <c r="C1587" s="821">
        <v>856200</v>
      </c>
      <c r="D1587" s="746"/>
      <c r="E1587" s="746"/>
      <c r="F1587" s="746"/>
      <c r="G1587" s="746"/>
      <c r="I1587" s="729"/>
      <c r="J1587" s="726"/>
      <c r="K1587" s="733"/>
    </row>
    <row r="1588" spans="1:11">
      <c r="A1588" s="797" t="s">
        <v>2556</v>
      </c>
      <c r="B1588" s="798" t="s">
        <v>2548</v>
      </c>
      <c r="C1588" s="821">
        <v>1105840</v>
      </c>
      <c r="D1588" s="746"/>
      <c r="E1588" s="746"/>
      <c r="F1588" s="746"/>
      <c r="G1588" s="746"/>
      <c r="I1588" s="729"/>
      <c r="J1588" s="726"/>
      <c r="K1588" s="733"/>
    </row>
    <row r="1589" spans="1:11">
      <c r="A1589" s="797"/>
      <c r="B1589" s="802" t="s">
        <v>2557</v>
      </c>
      <c r="C1589" s="824"/>
      <c r="D1589" s="746"/>
      <c r="E1589" s="746"/>
      <c r="F1589" s="746"/>
      <c r="G1589" s="746"/>
      <c r="I1589" s="729"/>
      <c r="J1589" s="725"/>
      <c r="K1589" s="730"/>
    </row>
    <row r="1590" spans="1:11">
      <c r="A1590" s="797" t="s">
        <v>2558</v>
      </c>
      <c r="B1590" s="798" t="s">
        <v>2544</v>
      </c>
      <c r="C1590" s="821">
        <v>1102990</v>
      </c>
      <c r="D1590" s="746"/>
      <c r="E1590" s="746"/>
      <c r="F1590" s="746"/>
      <c r="G1590" s="746"/>
      <c r="I1590" s="729"/>
      <c r="J1590" s="726"/>
      <c r="K1590" s="733"/>
    </row>
    <row r="1591" spans="1:11">
      <c r="A1591" s="797" t="s">
        <v>2559</v>
      </c>
      <c r="B1591" s="798" t="s">
        <v>2546</v>
      </c>
      <c r="C1591" s="821">
        <v>1043610</v>
      </c>
      <c r="D1591" s="746"/>
      <c r="E1591" s="746"/>
      <c r="F1591" s="746"/>
      <c r="G1591" s="746"/>
      <c r="I1591" s="729"/>
      <c r="J1591" s="726"/>
      <c r="K1591" s="733"/>
    </row>
    <row r="1592" spans="1:11">
      <c r="A1592" s="797" t="s">
        <v>2560</v>
      </c>
      <c r="B1592" s="798" t="s">
        <v>2548</v>
      </c>
      <c r="C1592" s="821">
        <v>1374760</v>
      </c>
      <c r="D1592" s="746"/>
      <c r="E1592" s="746"/>
      <c r="F1592" s="746"/>
      <c r="G1592" s="746"/>
      <c r="I1592" s="729"/>
      <c r="J1592" s="726"/>
      <c r="K1592" s="733"/>
    </row>
    <row r="1593" spans="1:11">
      <c r="A1593" s="797"/>
      <c r="B1593" s="802" t="s">
        <v>2561</v>
      </c>
      <c r="C1593" s="824"/>
      <c r="D1593" s="746"/>
      <c r="E1593" s="746"/>
      <c r="F1593" s="746"/>
      <c r="G1593" s="746"/>
      <c r="I1593" s="729"/>
      <c r="J1593" s="725"/>
      <c r="K1593" s="730"/>
    </row>
    <row r="1594" spans="1:11">
      <c r="A1594" s="797" t="s">
        <v>2562</v>
      </c>
      <c r="B1594" s="798" t="s">
        <v>2544</v>
      </c>
      <c r="C1594" s="821">
        <v>1246570</v>
      </c>
      <c r="D1594" s="746"/>
      <c r="E1594" s="746"/>
      <c r="F1594" s="746"/>
      <c r="G1594" s="746"/>
      <c r="I1594" s="729"/>
      <c r="J1594" s="726"/>
      <c r="K1594" s="733"/>
    </row>
    <row r="1595" spans="1:11">
      <c r="A1595" s="797" t="s">
        <v>2563</v>
      </c>
      <c r="B1595" s="798" t="s">
        <v>2546</v>
      </c>
      <c r="C1595" s="821">
        <v>1178730</v>
      </c>
      <c r="D1595" s="746"/>
      <c r="E1595" s="746"/>
      <c r="F1595" s="746"/>
      <c r="G1595" s="746"/>
      <c r="I1595" s="729"/>
      <c r="J1595" s="726"/>
      <c r="K1595" s="733"/>
    </row>
    <row r="1596" spans="1:11">
      <c r="A1596" s="797" t="s">
        <v>2564</v>
      </c>
      <c r="B1596" s="798" t="s">
        <v>2548</v>
      </c>
      <c r="C1596" s="821">
        <v>1455440</v>
      </c>
      <c r="D1596" s="746"/>
      <c r="E1596" s="746"/>
      <c r="F1596" s="746"/>
      <c r="G1596" s="746"/>
      <c r="I1596" s="729"/>
      <c r="J1596" s="726"/>
      <c r="K1596" s="733"/>
    </row>
    <row r="1597" spans="1:11">
      <c r="A1597" s="797"/>
      <c r="B1597" s="802" t="s">
        <v>2565</v>
      </c>
      <c r="C1597" s="824"/>
      <c r="D1597" s="746"/>
      <c r="E1597" s="746"/>
      <c r="F1597" s="746"/>
      <c r="G1597" s="746"/>
      <c r="I1597" s="729"/>
      <c r="J1597" s="725"/>
      <c r="K1597" s="730"/>
    </row>
    <row r="1598" spans="1:11">
      <c r="A1598" s="797" t="s">
        <v>2566</v>
      </c>
      <c r="B1598" s="798" t="s">
        <v>2544</v>
      </c>
      <c r="C1598" s="821">
        <v>1605820</v>
      </c>
      <c r="D1598" s="746"/>
      <c r="E1598" s="746"/>
      <c r="F1598" s="746"/>
      <c r="G1598" s="746"/>
      <c r="I1598" s="729"/>
      <c r="J1598" s="726"/>
      <c r="K1598" s="733"/>
    </row>
    <row r="1599" spans="1:11">
      <c r="A1599" s="797" t="s">
        <v>2567</v>
      </c>
      <c r="B1599" s="798" t="s">
        <v>2546</v>
      </c>
      <c r="C1599" s="821">
        <v>1527880</v>
      </c>
      <c r="D1599" s="746"/>
      <c r="E1599" s="746"/>
      <c r="F1599" s="746"/>
      <c r="G1599" s="746"/>
      <c r="I1599" s="729"/>
      <c r="J1599" s="726"/>
      <c r="K1599" s="733"/>
    </row>
    <row r="1600" spans="1:11">
      <c r="A1600" s="797" t="s">
        <v>2568</v>
      </c>
      <c r="B1600" s="798" t="s">
        <v>2548</v>
      </c>
      <c r="C1600" s="821">
        <v>1815740</v>
      </c>
      <c r="D1600" s="746"/>
      <c r="E1600" s="746"/>
      <c r="F1600" s="746"/>
      <c r="G1600" s="746"/>
      <c r="I1600" s="729"/>
      <c r="J1600" s="726"/>
      <c r="K1600" s="733"/>
    </row>
    <row r="1601" spans="1:12">
      <c r="A1601" s="797"/>
      <c r="B1601" s="802" t="s">
        <v>2569</v>
      </c>
      <c r="C1601" s="824"/>
      <c r="D1601" s="746"/>
      <c r="E1601" s="746"/>
      <c r="F1601" s="746"/>
      <c r="G1601" s="746"/>
      <c r="I1601" s="729"/>
      <c r="J1601" s="725"/>
      <c r="K1601" s="730"/>
    </row>
    <row r="1602" spans="1:12">
      <c r="A1602" s="797" t="s">
        <v>2570</v>
      </c>
      <c r="B1602" s="798" t="s">
        <v>2544</v>
      </c>
      <c r="C1602" s="821">
        <v>2056050</v>
      </c>
      <c r="D1602" s="746"/>
      <c r="E1602" s="746"/>
      <c r="F1602" s="746"/>
      <c r="G1602" s="746"/>
      <c r="I1602" s="729"/>
      <c r="J1602" s="726"/>
      <c r="K1602" s="733"/>
    </row>
    <row r="1603" spans="1:12">
      <c r="A1603" s="797" t="s">
        <v>2571</v>
      </c>
      <c r="B1603" s="798" t="s">
        <v>2546</v>
      </c>
      <c r="C1603" s="821">
        <v>1978110</v>
      </c>
      <c r="D1603" s="746"/>
      <c r="E1603" s="746"/>
      <c r="F1603" s="746"/>
      <c r="G1603" s="746"/>
      <c r="I1603" s="729"/>
      <c r="J1603" s="726"/>
      <c r="K1603" s="733"/>
    </row>
    <row r="1604" spans="1:12">
      <c r="A1604" s="803" t="s">
        <v>2572</v>
      </c>
      <c r="B1604" s="804" t="s">
        <v>2548</v>
      </c>
      <c r="C1604" s="825">
        <v>2322600</v>
      </c>
      <c r="D1604" s="746"/>
      <c r="E1604" s="746"/>
      <c r="F1604" s="746"/>
      <c r="G1604" s="746"/>
      <c r="I1604" s="729"/>
      <c r="J1604" s="726"/>
      <c r="K1604" s="733"/>
    </row>
    <row r="1605" spans="1:12">
      <c r="A1605" s="827"/>
      <c r="B1605" s="746"/>
      <c r="C1605" s="792"/>
      <c r="D1605" s="746"/>
      <c r="E1605" s="746"/>
      <c r="F1605" s="746"/>
      <c r="G1605" s="746"/>
    </row>
    <row r="1606" spans="1:12">
      <c r="A1606" s="776" t="s">
        <v>1023</v>
      </c>
      <c r="B1606" s="746"/>
      <c r="C1606" s="746"/>
      <c r="D1606" s="746"/>
      <c r="E1606" s="746"/>
      <c r="F1606" s="746"/>
      <c r="G1606" s="746"/>
    </row>
    <row r="1607" spans="1:12" ht="34.5" customHeight="1">
      <c r="A1607" s="1283" t="s">
        <v>2573</v>
      </c>
      <c r="B1607" s="1283"/>
      <c r="C1607" s="1283"/>
      <c r="D1607" s="1283"/>
      <c r="E1607" s="1283"/>
      <c r="F1607" s="1283"/>
      <c r="G1607" s="746"/>
    </row>
    <row r="1608" spans="1:12" ht="34.5" customHeight="1">
      <c r="A1608" s="1283" t="s">
        <v>2574</v>
      </c>
      <c r="B1608" s="1284"/>
      <c r="C1608" s="1284"/>
      <c r="D1608" s="1284"/>
      <c r="E1608" s="1284"/>
      <c r="F1608" s="1284"/>
      <c r="G1608" s="746"/>
    </row>
    <row r="1609" spans="1:12">
      <c r="A1609" s="776" t="s">
        <v>2575</v>
      </c>
      <c r="B1609" s="746"/>
      <c r="C1609" s="746"/>
      <c r="D1609" s="746"/>
      <c r="E1609" s="746"/>
      <c r="F1609" s="746"/>
      <c r="G1609" s="746"/>
    </row>
    <row r="1610" spans="1:12" s="625" customFormat="1">
      <c r="A1610" s="790" t="s">
        <v>2576</v>
      </c>
      <c r="B1610" s="791"/>
      <c r="C1610" s="791"/>
      <c r="D1610" s="791"/>
      <c r="E1610" s="791"/>
      <c r="F1610" s="791"/>
      <c r="G1610" s="791"/>
      <c r="L1610" s="626"/>
    </row>
    <row r="1611" spans="1:12" s="625" customFormat="1">
      <c r="A1611" s="790" t="s">
        <v>2577</v>
      </c>
      <c r="B1611" s="791"/>
      <c r="C1611" s="791"/>
      <c r="D1611" s="791"/>
      <c r="E1611" s="791"/>
      <c r="F1611" s="791"/>
      <c r="G1611" s="791"/>
      <c r="L1611" s="626"/>
    </row>
    <row r="1612" spans="1:12" s="625" customFormat="1">
      <c r="A1612" s="790" t="s">
        <v>2578</v>
      </c>
      <c r="B1612" s="791"/>
      <c r="C1612" s="791"/>
      <c r="D1612" s="791"/>
      <c r="E1612" s="791"/>
      <c r="F1612" s="791"/>
      <c r="G1612" s="791"/>
      <c r="L1612" s="626"/>
    </row>
    <row r="1613" spans="1:12" s="625" customFormat="1">
      <c r="A1613" s="790" t="s">
        <v>2579</v>
      </c>
      <c r="B1613" s="791"/>
      <c r="C1613" s="791"/>
      <c r="D1613" s="791"/>
      <c r="E1613" s="791"/>
      <c r="F1613" s="791"/>
      <c r="G1613" s="791"/>
      <c r="L1613" s="626"/>
    </row>
    <row r="1614" spans="1:12" s="625" customFormat="1">
      <c r="A1614" s="790" t="s">
        <v>2580</v>
      </c>
      <c r="B1614" s="791"/>
      <c r="C1614" s="791"/>
      <c r="D1614" s="791"/>
      <c r="E1614" s="791"/>
      <c r="F1614" s="791"/>
      <c r="G1614" s="791"/>
      <c r="L1614" s="626"/>
    </row>
    <row r="1615" spans="1:12">
      <c r="A1615" s="1293" t="s">
        <v>2581</v>
      </c>
      <c r="B1615" s="1293"/>
      <c r="C1615" s="1293"/>
      <c r="D1615" s="746"/>
      <c r="E1615" s="746"/>
      <c r="F1615" s="746"/>
      <c r="G1615" s="746"/>
    </row>
    <row r="1616" spans="1:12">
      <c r="A1616" s="1289" t="s">
        <v>2437</v>
      </c>
      <c r="B1616" s="1290"/>
      <c r="C1616" s="1291"/>
      <c r="D1616" s="746"/>
      <c r="E1616" s="746"/>
      <c r="F1616" s="746"/>
      <c r="G1616" s="746"/>
    </row>
    <row r="1617" spans="1:12">
      <c r="A1617" s="839" t="s">
        <v>2582</v>
      </c>
      <c r="B1617" s="840" t="s">
        <v>2583</v>
      </c>
      <c r="C1617" s="841">
        <v>1640</v>
      </c>
      <c r="D1617" s="746"/>
      <c r="E1617" s="746"/>
      <c r="F1617" s="746"/>
      <c r="G1617" s="746"/>
    </row>
    <row r="1618" spans="1:12">
      <c r="A1618" s="827"/>
      <c r="B1618" s="746"/>
      <c r="C1618" s="792"/>
      <c r="D1618" s="746"/>
      <c r="E1618" s="746"/>
      <c r="F1618" s="746"/>
      <c r="G1618" s="746"/>
    </row>
    <row r="1619" spans="1:12">
      <c r="A1619" s="776" t="s">
        <v>1023</v>
      </c>
      <c r="B1619" s="746"/>
      <c r="C1619" s="746"/>
      <c r="D1619" s="746"/>
      <c r="E1619" s="746"/>
      <c r="F1619" s="746"/>
      <c r="G1619" s="746"/>
    </row>
    <row r="1620" spans="1:12" ht="52.5" customHeight="1">
      <c r="A1620" s="1294" t="s">
        <v>2584</v>
      </c>
      <c r="B1620" s="1294"/>
      <c r="C1620" s="1294"/>
      <c r="D1620" s="1294"/>
      <c r="E1620" s="1294"/>
      <c r="F1620" s="1294"/>
      <c r="G1620" s="746"/>
    </row>
    <row r="1621" spans="1:12" ht="36" customHeight="1">
      <c r="A1621" s="1283" t="s">
        <v>2585</v>
      </c>
      <c r="B1621" s="1284"/>
      <c r="C1621" s="1284"/>
      <c r="D1621" s="1284"/>
      <c r="E1621" s="1284"/>
      <c r="F1621" s="1284"/>
      <c r="G1621" s="746"/>
    </row>
    <row r="1622" spans="1:12">
      <c r="A1622" s="776" t="s">
        <v>2586</v>
      </c>
      <c r="B1622" s="746"/>
      <c r="C1622" s="746"/>
      <c r="D1622" s="746"/>
      <c r="E1622" s="746"/>
      <c r="F1622" s="746"/>
      <c r="G1622" s="746"/>
    </row>
    <row r="1623" spans="1:12">
      <c r="A1623" s="776" t="s">
        <v>2587</v>
      </c>
      <c r="B1623" s="746"/>
      <c r="C1623" s="746"/>
      <c r="D1623" s="746"/>
      <c r="E1623" s="746"/>
      <c r="F1623" s="746"/>
      <c r="G1623" s="746"/>
    </row>
    <row r="1624" spans="1:12" s="625" customFormat="1">
      <c r="A1624" s="790" t="s">
        <v>2588</v>
      </c>
      <c r="B1624" s="791"/>
      <c r="C1624" s="791"/>
      <c r="D1624" s="791"/>
      <c r="E1624" s="791"/>
      <c r="F1624" s="791"/>
      <c r="G1624" s="791"/>
      <c r="K1624" s="373"/>
      <c r="L1624" s="626"/>
    </row>
    <row r="1625" spans="1:12">
      <c r="A1625" s="1293" t="s">
        <v>2581</v>
      </c>
      <c r="B1625" s="1293"/>
      <c r="C1625" s="1293"/>
      <c r="D1625" s="746"/>
      <c r="E1625" s="746"/>
      <c r="F1625" s="746"/>
      <c r="G1625" s="746"/>
    </row>
    <row r="1626" spans="1:12">
      <c r="A1626" s="1289" t="s">
        <v>2437</v>
      </c>
      <c r="B1626" s="1290"/>
      <c r="C1626" s="1291"/>
      <c r="D1626" s="746"/>
      <c r="E1626" s="746"/>
      <c r="F1626" s="746"/>
      <c r="G1626" s="746"/>
    </row>
    <row r="1627" spans="1:12">
      <c r="A1627" s="828" t="s">
        <v>2589</v>
      </c>
      <c r="B1627" s="829" t="s">
        <v>2590</v>
      </c>
      <c r="C1627" s="833">
        <v>3650</v>
      </c>
      <c r="D1627" s="746"/>
      <c r="E1627" s="746"/>
      <c r="F1627" s="746"/>
      <c r="G1627" s="746"/>
      <c r="I1627" s="729"/>
      <c r="J1627" s="726"/>
    </row>
    <row r="1628" spans="1:12">
      <c r="A1628" s="797" t="s">
        <v>2591</v>
      </c>
      <c r="B1628" s="798" t="s">
        <v>2592</v>
      </c>
      <c r="C1628" s="821">
        <v>3060</v>
      </c>
      <c r="D1628" s="746"/>
      <c r="E1628" s="746"/>
      <c r="F1628" s="746"/>
      <c r="G1628" s="746"/>
      <c r="I1628" s="729"/>
      <c r="J1628" s="726"/>
    </row>
    <row r="1629" spans="1:12">
      <c r="A1629" s="797" t="s">
        <v>2593</v>
      </c>
      <c r="B1629" s="798" t="s">
        <v>2594</v>
      </c>
      <c r="C1629" s="821">
        <v>3100</v>
      </c>
      <c r="D1629" s="746"/>
      <c r="E1629" s="746"/>
      <c r="F1629" s="746"/>
      <c r="G1629" s="746"/>
      <c r="I1629" s="729"/>
      <c r="J1629" s="726"/>
    </row>
    <row r="1630" spans="1:12">
      <c r="A1630" s="797" t="s">
        <v>2595</v>
      </c>
      <c r="B1630" s="798" t="s">
        <v>2596</v>
      </c>
      <c r="C1630" s="821">
        <v>3080</v>
      </c>
      <c r="D1630" s="746"/>
      <c r="E1630" s="746"/>
      <c r="F1630" s="746"/>
      <c r="G1630" s="746"/>
      <c r="I1630" s="729"/>
      <c r="J1630" s="726"/>
    </row>
    <row r="1631" spans="1:12">
      <c r="A1631" s="797" t="s">
        <v>2597</v>
      </c>
      <c r="B1631" s="798" t="s">
        <v>2598</v>
      </c>
      <c r="C1631" s="821">
        <v>3580</v>
      </c>
      <c r="D1631" s="746"/>
      <c r="E1631" s="746"/>
      <c r="F1631" s="746"/>
      <c r="G1631" s="746"/>
      <c r="I1631" s="729"/>
      <c r="J1631" s="726"/>
    </row>
    <row r="1632" spans="1:12">
      <c r="A1632" s="797" t="s">
        <v>2599</v>
      </c>
      <c r="B1632" s="798" t="s">
        <v>2600</v>
      </c>
      <c r="C1632" s="821">
        <v>3580</v>
      </c>
      <c r="D1632" s="746"/>
      <c r="E1632" s="746"/>
      <c r="F1632" s="746"/>
      <c r="G1632" s="746"/>
      <c r="I1632" s="729"/>
      <c r="J1632" s="726"/>
    </row>
    <row r="1633" spans="1:12">
      <c r="A1633" s="797" t="s">
        <v>2601</v>
      </c>
      <c r="B1633" s="798" t="s">
        <v>2602</v>
      </c>
      <c r="C1633" s="821">
        <v>3580</v>
      </c>
      <c r="D1633" s="746"/>
      <c r="E1633" s="746"/>
      <c r="F1633" s="746"/>
      <c r="G1633" s="746"/>
      <c r="I1633" s="729"/>
      <c r="J1633" s="726"/>
    </row>
    <row r="1634" spans="1:12">
      <c r="A1634" s="803" t="s">
        <v>2603</v>
      </c>
      <c r="B1634" s="804" t="s">
        <v>2602</v>
      </c>
      <c r="C1634" s="825">
        <v>3580</v>
      </c>
      <c r="D1634" s="746"/>
      <c r="E1634" s="746"/>
      <c r="F1634" s="746"/>
      <c r="G1634" s="746"/>
      <c r="I1634" s="729"/>
      <c r="J1634" s="726"/>
    </row>
    <row r="1635" spans="1:12">
      <c r="A1635" s="827"/>
      <c r="B1635" s="746"/>
      <c r="C1635" s="792"/>
      <c r="D1635" s="746"/>
      <c r="E1635" s="746"/>
      <c r="F1635" s="746"/>
      <c r="G1635" s="746"/>
    </row>
    <row r="1636" spans="1:12">
      <c r="A1636" s="776" t="s">
        <v>1023</v>
      </c>
      <c r="B1636" s="746"/>
      <c r="C1636" s="746"/>
      <c r="D1636" s="746"/>
      <c r="E1636" s="746"/>
      <c r="F1636" s="746"/>
      <c r="G1636" s="746"/>
    </row>
    <row r="1637" spans="1:12" ht="46.5" customHeight="1">
      <c r="A1637" s="1294" t="s">
        <v>2604</v>
      </c>
      <c r="B1637" s="1294"/>
      <c r="C1637" s="1294"/>
      <c r="D1637" s="1294"/>
      <c r="E1637" s="1294"/>
      <c r="F1637" s="1294"/>
      <c r="G1637" s="746"/>
    </row>
    <row r="1638" spans="1:12" ht="33.75" customHeight="1">
      <c r="A1638" s="1283" t="s">
        <v>2605</v>
      </c>
      <c r="B1638" s="1284"/>
      <c r="C1638" s="1284"/>
      <c r="D1638" s="1284"/>
      <c r="E1638" s="1284"/>
      <c r="F1638" s="1284"/>
      <c r="G1638" s="746"/>
    </row>
    <row r="1639" spans="1:12">
      <c r="A1639" s="776" t="s">
        <v>2606</v>
      </c>
      <c r="B1639" s="746"/>
      <c r="C1639" s="746"/>
      <c r="D1639" s="746"/>
      <c r="E1639" s="746"/>
      <c r="F1639" s="746"/>
      <c r="G1639" s="746"/>
    </row>
    <row r="1640" spans="1:12">
      <c r="A1640" s="776" t="s">
        <v>2607</v>
      </c>
      <c r="B1640" s="746"/>
      <c r="C1640" s="746"/>
      <c r="D1640" s="746"/>
      <c r="E1640" s="746"/>
      <c r="F1640" s="746"/>
      <c r="G1640" s="746"/>
    </row>
    <row r="1641" spans="1:12" s="625" customFormat="1">
      <c r="A1641" s="790" t="s">
        <v>2608</v>
      </c>
      <c r="B1641" s="791"/>
      <c r="C1641" s="791"/>
      <c r="D1641" s="791"/>
      <c r="E1641" s="791"/>
      <c r="F1641" s="791"/>
      <c r="G1641" s="791"/>
      <c r="L1641" s="626"/>
    </row>
    <row r="1642" spans="1:12">
      <c r="A1642" s="1293" t="s">
        <v>2581</v>
      </c>
      <c r="B1642" s="1293"/>
      <c r="C1642" s="1293"/>
      <c r="D1642" s="746"/>
      <c r="E1642" s="746"/>
      <c r="F1642" s="746"/>
      <c r="G1642" s="746"/>
    </row>
    <row r="1643" spans="1:12">
      <c r="A1643" s="1289" t="s">
        <v>2437</v>
      </c>
      <c r="B1643" s="1290"/>
      <c r="C1643" s="1291"/>
      <c r="D1643" s="746"/>
      <c r="E1643" s="746"/>
      <c r="F1643" s="746"/>
      <c r="G1643" s="746"/>
    </row>
    <row r="1644" spans="1:12">
      <c r="A1644" s="828" t="s">
        <v>2609</v>
      </c>
      <c r="B1644" s="829" t="s">
        <v>2596</v>
      </c>
      <c r="C1644" s="833">
        <v>2740</v>
      </c>
      <c r="D1644" s="746"/>
      <c r="E1644" s="746"/>
      <c r="F1644" s="746"/>
      <c r="G1644" s="746"/>
    </row>
    <row r="1645" spans="1:12">
      <c r="A1645" s="797" t="s">
        <v>2610</v>
      </c>
      <c r="B1645" s="798" t="s">
        <v>2592</v>
      </c>
      <c r="C1645" s="821">
        <v>2510</v>
      </c>
      <c r="D1645" s="746"/>
      <c r="E1645" s="746"/>
      <c r="F1645" s="746"/>
      <c r="G1645" s="746"/>
    </row>
    <row r="1646" spans="1:12">
      <c r="A1646" s="803" t="s">
        <v>2611</v>
      </c>
      <c r="B1646" s="804" t="s">
        <v>2612</v>
      </c>
      <c r="C1646" s="825">
        <v>3270</v>
      </c>
      <c r="D1646" s="746"/>
      <c r="E1646" s="746"/>
      <c r="F1646" s="746"/>
      <c r="G1646" s="746"/>
    </row>
    <row r="1647" spans="1:12">
      <c r="A1647" s="827"/>
      <c r="B1647" s="746"/>
      <c r="C1647" s="792"/>
      <c r="D1647" s="746"/>
      <c r="E1647" s="746"/>
      <c r="F1647" s="746"/>
      <c r="G1647" s="746"/>
    </row>
    <row r="1648" spans="1:12">
      <c r="A1648" s="776" t="s">
        <v>1023</v>
      </c>
      <c r="B1648" s="746"/>
      <c r="C1648" s="746"/>
      <c r="D1648" s="746"/>
      <c r="E1648" s="746"/>
      <c r="F1648" s="746"/>
      <c r="G1648" s="746"/>
    </row>
    <row r="1649" spans="1:12" ht="46.5" customHeight="1">
      <c r="A1649" s="1294" t="s">
        <v>2613</v>
      </c>
      <c r="B1649" s="1294"/>
      <c r="C1649" s="1294"/>
      <c r="D1649" s="1294"/>
      <c r="E1649" s="1294"/>
      <c r="F1649" s="1294"/>
      <c r="G1649" s="746"/>
    </row>
    <row r="1650" spans="1:12" ht="34.5" customHeight="1">
      <c r="A1650" s="1283" t="s">
        <v>2614</v>
      </c>
      <c r="B1650" s="1284"/>
      <c r="C1650" s="1284"/>
      <c r="D1650" s="1284"/>
      <c r="E1650" s="1284"/>
      <c r="F1650" s="1284"/>
      <c r="G1650" s="746"/>
    </row>
    <row r="1651" spans="1:12">
      <c r="A1651" s="776" t="s">
        <v>2615</v>
      </c>
      <c r="B1651" s="746"/>
      <c r="C1651" s="746"/>
      <c r="D1651" s="746"/>
      <c r="E1651" s="746"/>
      <c r="F1651" s="746"/>
      <c r="G1651" s="746"/>
    </row>
    <row r="1652" spans="1:12">
      <c r="A1652" s="776" t="s">
        <v>2616</v>
      </c>
      <c r="B1652" s="746"/>
      <c r="C1652" s="746"/>
      <c r="D1652" s="746"/>
      <c r="E1652" s="746"/>
      <c r="F1652" s="746"/>
      <c r="G1652" s="746"/>
    </row>
    <row r="1653" spans="1:12" s="625" customFormat="1">
      <c r="A1653" s="790" t="s">
        <v>2617</v>
      </c>
      <c r="B1653" s="791"/>
      <c r="C1653" s="791"/>
      <c r="D1653" s="791"/>
      <c r="E1653" s="791"/>
      <c r="F1653" s="791"/>
      <c r="G1653" s="791"/>
      <c r="L1653" s="626"/>
    </row>
    <row r="1654" spans="1:12">
      <c r="A1654" s="1293" t="s">
        <v>2581</v>
      </c>
      <c r="B1654" s="1293"/>
      <c r="C1654" s="1293"/>
      <c r="D1654" s="746"/>
      <c r="E1654" s="746"/>
      <c r="F1654" s="746"/>
      <c r="G1654" s="746"/>
    </row>
    <row r="1655" spans="1:12">
      <c r="A1655" s="1289" t="s">
        <v>2437</v>
      </c>
      <c r="B1655" s="1290"/>
      <c r="C1655" s="1291"/>
      <c r="D1655" s="746"/>
      <c r="E1655" s="746"/>
      <c r="F1655" s="746"/>
      <c r="G1655" s="746"/>
    </row>
    <row r="1656" spans="1:12">
      <c r="A1656" s="828" t="s">
        <v>3957</v>
      </c>
      <c r="B1656" s="829" t="s">
        <v>2592</v>
      </c>
      <c r="C1656" s="833">
        <v>3660</v>
      </c>
      <c r="D1656" s="746"/>
      <c r="E1656" s="746"/>
      <c r="F1656" s="746"/>
      <c r="G1656" s="746"/>
    </row>
    <row r="1657" spans="1:12">
      <c r="A1657" s="797" t="s">
        <v>3958</v>
      </c>
      <c r="B1657" s="798" t="s">
        <v>2619</v>
      </c>
      <c r="C1657" s="821">
        <v>4890</v>
      </c>
      <c r="D1657" s="746"/>
      <c r="E1657" s="746"/>
      <c r="F1657" s="746"/>
      <c r="G1657" s="746"/>
    </row>
    <row r="1658" spans="1:12">
      <c r="A1658" s="803" t="s">
        <v>3959</v>
      </c>
      <c r="B1658" s="804" t="s">
        <v>2620</v>
      </c>
      <c r="C1658" s="825">
        <v>6760</v>
      </c>
      <c r="D1658" s="746"/>
      <c r="E1658" s="746"/>
      <c r="F1658" s="746"/>
      <c r="G1658" s="746"/>
    </row>
    <row r="1659" spans="1:12">
      <c r="A1659" s="827"/>
      <c r="B1659" s="746"/>
      <c r="C1659" s="792"/>
      <c r="D1659" s="746"/>
      <c r="E1659" s="746"/>
      <c r="F1659" s="746"/>
      <c r="G1659" s="746"/>
    </row>
    <row r="1660" spans="1:12" ht="46.5" customHeight="1">
      <c r="A1660" s="1294" t="s">
        <v>2621</v>
      </c>
      <c r="B1660" s="1294"/>
      <c r="C1660" s="1294"/>
      <c r="D1660" s="1294"/>
      <c r="E1660" s="1294"/>
      <c r="F1660" s="1294"/>
      <c r="G1660" s="746"/>
    </row>
    <row r="1661" spans="1:12" ht="35.25" customHeight="1">
      <c r="A1661" s="1283" t="s">
        <v>2622</v>
      </c>
      <c r="B1661" s="1284"/>
      <c r="C1661" s="1284"/>
      <c r="D1661" s="1284"/>
      <c r="E1661" s="1284"/>
      <c r="F1661" s="1284"/>
      <c r="G1661" s="746"/>
    </row>
    <row r="1662" spans="1:12">
      <c r="A1662" s="776" t="s">
        <v>2623</v>
      </c>
      <c r="B1662" s="746"/>
      <c r="C1662" s="746"/>
      <c r="D1662" s="746"/>
      <c r="E1662" s="746"/>
      <c r="F1662" s="746"/>
      <c r="G1662" s="746"/>
    </row>
    <row r="1663" spans="1:12">
      <c r="A1663" s="776" t="s">
        <v>2624</v>
      </c>
      <c r="B1663" s="746"/>
      <c r="C1663" s="746"/>
      <c r="D1663" s="746"/>
      <c r="E1663" s="746"/>
      <c r="F1663" s="746"/>
      <c r="G1663" s="746"/>
    </row>
    <row r="1664" spans="1:12" s="625" customFormat="1">
      <c r="A1664" s="790" t="s">
        <v>2625</v>
      </c>
      <c r="B1664" s="791"/>
      <c r="C1664" s="791"/>
      <c r="D1664" s="791"/>
      <c r="E1664" s="791"/>
      <c r="F1664" s="791"/>
      <c r="G1664" s="791"/>
      <c r="L1664" s="626"/>
    </row>
    <row r="1665" spans="1:12">
      <c r="A1665" s="1293" t="s">
        <v>2626</v>
      </c>
      <c r="B1665" s="1293"/>
      <c r="C1665" s="1293"/>
      <c r="D1665" s="746"/>
      <c r="E1665" s="746"/>
      <c r="F1665" s="746"/>
      <c r="G1665" s="746"/>
    </row>
    <row r="1666" spans="1:12">
      <c r="A1666" s="1289" t="s">
        <v>2437</v>
      </c>
      <c r="B1666" s="1290"/>
      <c r="C1666" s="1291"/>
      <c r="D1666" s="746"/>
      <c r="E1666" s="746"/>
      <c r="F1666" s="746"/>
      <c r="G1666" s="746"/>
    </row>
    <row r="1667" spans="1:12">
      <c r="A1667" s="839" t="s">
        <v>2618</v>
      </c>
      <c r="B1667" s="840" t="s">
        <v>2627</v>
      </c>
      <c r="C1667" s="841">
        <v>37090</v>
      </c>
      <c r="D1667" s="746"/>
      <c r="E1667" s="746"/>
      <c r="F1667" s="746"/>
      <c r="G1667" s="746"/>
    </row>
    <row r="1668" spans="1:12">
      <c r="A1668" s="827"/>
      <c r="B1668" s="746"/>
      <c r="C1668" s="792"/>
      <c r="D1668" s="746"/>
      <c r="E1668" s="746"/>
      <c r="F1668" s="746"/>
      <c r="G1668" s="746"/>
    </row>
    <row r="1669" spans="1:12">
      <c r="A1669" s="776" t="s">
        <v>1023</v>
      </c>
      <c r="B1669" s="746"/>
      <c r="C1669" s="746"/>
      <c r="D1669" s="746"/>
      <c r="E1669" s="746"/>
      <c r="F1669" s="746"/>
      <c r="G1669" s="746"/>
    </row>
    <row r="1670" spans="1:12" ht="50.25" customHeight="1">
      <c r="A1670" s="1294" t="s">
        <v>2628</v>
      </c>
      <c r="B1670" s="1294"/>
      <c r="C1670" s="1294"/>
      <c r="D1670" s="1294"/>
      <c r="E1670" s="1294"/>
      <c r="F1670" s="1294"/>
      <c r="G1670" s="746"/>
    </row>
    <row r="1671" spans="1:12" ht="69.75" customHeight="1">
      <c r="A1671" s="1283" t="s">
        <v>2629</v>
      </c>
      <c r="B1671" s="1284"/>
      <c r="C1671" s="1284"/>
      <c r="D1671" s="1284"/>
      <c r="E1671" s="1284"/>
      <c r="F1671" s="1284"/>
      <c r="G1671" s="746"/>
    </row>
    <row r="1672" spans="1:12">
      <c r="A1672" s="776" t="s">
        <v>2630</v>
      </c>
      <c r="B1672" s="746"/>
      <c r="C1672" s="746"/>
      <c r="D1672" s="746"/>
      <c r="E1672" s="746"/>
      <c r="F1672" s="746"/>
      <c r="G1672" s="746"/>
    </row>
    <row r="1673" spans="1:12">
      <c r="A1673" s="776" t="s">
        <v>2631</v>
      </c>
      <c r="B1673" s="746"/>
      <c r="C1673" s="746"/>
      <c r="D1673" s="746"/>
      <c r="E1673" s="746"/>
      <c r="F1673" s="746"/>
      <c r="G1673" s="746"/>
    </row>
    <row r="1674" spans="1:12" s="625" customFormat="1">
      <c r="A1674" s="790" t="s">
        <v>2632</v>
      </c>
      <c r="B1674" s="791"/>
      <c r="C1674" s="791"/>
      <c r="D1674" s="791"/>
      <c r="E1674" s="791"/>
      <c r="F1674" s="791"/>
      <c r="G1674" s="791"/>
      <c r="L1674" s="626"/>
    </row>
    <row r="1675" spans="1:12" s="625" customFormat="1">
      <c r="A1675" s="790" t="s">
        <v>2633</v>
      </c>
      <c r="B1675" s="791"/>
      <c r="C1675" s="791"/>
      <c r="D1675" s="791"/>
      <c r="E1675" s="791"/>
      <c r="F1675" s="791"/>
      <c r="G1675" s="791"/>
      <c r="L1675" s="626"/>
    </row>
    <row r="1676" spans="1:12">
      <c r="A1676" s="1293" t="s">
        <v>2581</v>
      </c>
      <c r="B1676" s="1293"/>
      <c r="C1676" s="1293"/>
      <c r="D1676" s="746"/>
      <c r="E1676" s="746"/>
      <c r="F1676" s="746"/>
      <c r="G1676" s="746"/>
    </row>
    <row r="1677" spans="1:12">
      <c r="A1677" s="1289" t="s">
        <v>2437</v>
      </c>
      <c r="B1677" s="1290"/>
      <c r="C1677" s="1291"/>
      <c r="D1677" s="746"/>
      <c r="E1677" s="746"/>
      <c r="F1677" s="746"/>
      <c r="G1677" s="746"/>
    </row>
    <row r="1678" spans="1:12">
      <c r="A1678" s="828" t="s">
        <v>2634</v>
      </c>
      <c r="B1678" s="829" t="s">
        <v>2635</v>
      </c>
      <c r="C1678" s="833">
        <v>2020</v>
      </c>
      <c r="D1678" s="746"/>
      <c r="E1678" s="746"/>
      <c r="F1678" s="746"/>
      <c r="G1678" s="746"/>
      <c r="I1678" s="729"/>
      <c r="J1678" s="726"/>
    </row>
    <row r="1679" spans="1:12">
      <c r="A1679" s="797" t="s">
        <v>2636</v>
      </c>
      <c r="B1679" s="798" t="s">
        <v>2637</v>
      </c>
      <c r="C1679" s="821">
        <v>1990</v>
      </c>
      <c r="D1679" s="746"/>
      <c r="E1679" s="746"/>
      <c r="F1679" s="746"/>
      <c r="G1679" s="746"/>
      <c r="I1679" s="729"/>
      <c r="J1679" s="726"/>
    </row>
    <row r="1680" spans="1:12">
      <c r="A1680" s="803" t="s">
        <v>2638</v>
      </c>
      <c r="B1680" s="804" t="s">
        <v>2639</v>
      </c>
      <c r="C1680" s="825">
        <v>2030</v>
      </c>
      <c r="D1680" s="746"/>
      <c r="E1680" s="746"/>
      <c r="F1680" s="746"/>
      <c r="G1680" s="746"/>
      <c r="I1680" s="729"/>
      <c r="J1680" s="726"/>
    </row>
    <row r="1681" spans="1:12">
      <c r="A1681" s="827"/>
      <c r="B1681" s="746"/>
      <c r="C1681" s="792"/>
      <c r="D1681" s="746"/>
      <c r="E1681" s="746"/>
      <c r="F1681" s="746"/>
      <c r="G1681" s="746"/>
    </row>
    <row r="1682" spans="1:12" s="625" customFormat="1">
      <c r="A1682" s="790" t="s">
        <v>2640</v>
      </c>
      <c r="B1682" s="791"/>
      <c r="C1682" s="791"/>
      <c r="D1682" s="791"/>
      <c r="E1682" s="791"/>
      <c r="F1682" s="791"/>
      <c r="G1682" s="791"/>
      <c r="K1682" s="373"/>
      <c r="L1682" s="626"/>
    </row>
    <row r="1683" spans="1:12">
      <c r="A1683" s="1295" t="s">
        <v>2581</v>
      </c>
      <c r="B1683" s="1295"/>
      <c r="C1683" s="1295"/>
      <c r="D1683" s="746"/>
      <c r="E1683" s="746"/>
      <c r="F1683" s="746"/>
      <c r="G1683" s="746"/>
    </row>
    <row r="1684" spans="1:12">
      <c r="A1684" s="1289" t="s">
        <v>2437</v>
      </c>
      <c r="B1684" s="1290"/>
      <c r="C1684" s="1291"/>
      <c r="D1684" s="746"/>
      <c r="E1684" s="746"/>
      <c r="F1684" s="746"/>
      <c r="G1684" s="746"/>
    </row>
    <row r="1685" spans="1:12">
      <c r="A1685" s="828" t="s">
        <v>2641</v>
      </c>
      <c r="B1685" s="829" t="s">
        <v>2635</v>
      </c>
      <c r="C1685" s="833">
        <v>1850</v>
      </c>
      <c r="D1685" s="746"/>
      <c r="E1685" s="746"/>
      <c r="F1685" s="746"/>
      <c r="G1685" s="746"/>
    </row>
    <row r="1686" spans="1:12">
      <c r="A1686" s="803" t="s">
        <v>2642</v>
      </c>
      <c r="B1686" s="804" t="s">
        <v>2637</v>
      </c>
      <c r="C1686" s="825">
        <v>1720</v>
      </c>
      <c r="D1686" s="746"/>
      <c r="E1686" s="746"/>
      <c r="F1686" s="746"/>
      <c r="G1686" s="746"/>
    </row>
    <row r="1687" spans="1:12">
      <c r="A1687" s="827"/>
      <c r="B1687" s="746"/>
      <c r="C1687" s="792"/>
      <c r="D1687" s="746"/>
      <c r="E1687" s="746"/>
      <c r="F1687" s="746"/>
      <c r="G1687" s="746"/>
    </row>
    <row r="1688" spans="1:12">
      <c r="A1688" s="776" t="s">
        <v>1023</v>
      </c>
      <c r="B1688" s="746"/>
      <c r="C1688" s="746"/>
      <c r="D1688" s="746"/>
      <c r="E1688" s="746"/>
      <c r="F1688" s="746"/>
      <c r="G1688" s="746"/>
    </row>
    <row r="1689" spans="1:12" ht="49.5" customHeight="1">
      <c r="A1689" s="1294" t="s">
        <v>2643</v>
      </c>
      <c r="B1689" s="1294"/>
      <c r="C1689" s="1294"/>
      <c r="D1689" s="1294"/>
      <c r="E1689" s="1294"/>
      <c r="F1689" s="1294"/>
      <c r="G1689" s="746"/>
    </row>
    <row r="1690" spans="1:12">
      <c r="A1690" s="776" t="s">
        <v>2644</v>
      </c>
      <c r="B1690" s="746"/>
      <c r="C1690" s="746"/>
      <c r="D1690" s="746"/>
      <c r="E1690" s="746"/>
      <c r="F1690" s="746"/>
      <c r="G1690" s="746"/>
    </row>
    <row r="1691" spans="1:12">
      <c r="A1691" s="776" t="s">
        <v>2645</v>
      </c>
      <c r="B1691" s="746"/>
      <c r="C1691" s="746"/>
      <c r="D1691" s="746"/>
      <c r="E1691" s="746"/>
      <c r="F1691" s="746"/>
      <c r="G1691" s="746"/>
    </row>
    <row r="1692" spans="1:12">
      <c r="A1692" s="776" t="s">
        <v>2646</v>
      </c>
      <c r="B1692" s="746"/>
      <c r="C1692" s="746"/>
      <c r="D1692" s="746"/>
      <c r="E1692" s="746"/>
      <c r="F1692" s="746"/>
      <c r="G1692" s="746"/>
    </row>
    <row r="1693" spans="1:12" s="625" customFormat="1">
      <c r="A1693" s="790" t="s">
        <v>2647</v>
      </c>
      <c r="B1693" s="791"/>
      <c r="C1693" s="791"/>
      <c r="D1693" s="791"/>
      <c r="E1693" s="791"/>
      <c r="F1693" s="791"/>
      <c r="G1693" s="791"/>
      <c r="L1693" s="626"/>
    </row>
    <row r="1694" spans="1:12" s="625" customFormat="1">
      <c r="A1694" s="790" t="s">
        <v>2648</v>
      </c>
      <c r="B1694" s="791"/>
      <c r="C1694" s="791"/>
      <c r="D1694" s="791"/>
      <c r="E1694" s="791"/>
      <c r="F1694" s="791"/>
      <c r="G1694" s="791"/>
      <c r="L1694" s="626"/>
    </row>
    <row r="1695" spans="1:12" s="625" customFormat="1">
      <c r="A1695" s="790" t="s">
        <v>2649</v>
      </c>
      <c r="B1695" s="791"/>
      <c r="C1695" s="791"/>
      <c r="D1695" s="791"/>
      <c r="E1695" s="791"/>
      <c r="F1695" s="791"/>
      <c r="G1695" s="791"/>
      <c r="L1695" s="626"/>
    </row>
    <row r="1696" spans="1:12">
      <c r="A1696" s="1293" t="s">
        <v>1831</v>
      </c>
      <c r="B1696" s="1293"/>
      <c r="C1696" s="1293"/>
      <c r="D1696" s="746"/>
      <c r="E1696" s="746"/>
      <c r="F1696" s="746"/>
      <c r="G1696" s="746"/>
    </row>
    <row r="1697" spans="1:11">
      <c r="A1697" s="1289" t="s">
        <v>2437</v>
      </c>
      <c r="B1697" s="1290"/>
      <c r="C1697" s="1291"/>
      <c r="D1697" s="746"/>
      <c r="E1697" s="746"/>
      <c r="F1697" s="746"/>
      <c r="G1697" s="746"/>
    </row>
    <row r="1698" spans="1:11">
      <c r="A1698" s="807"/>
      <c r="B1698" s="816" t="s">
        <v>2650</v>
      </c>
      <c r="C1698" s="820"/>
      <c r="D1698" s="746"/>
      <c r="E1698" s="746"/>
      <c r="F1698" s="746"/>
      <c r="G1698" s="746"/>
    </row>
    <row r="1699" spans="1:11">
      <c r="A1699" s="797" t="s">
        <v>2651</v>
      </c>
      <c r="B1699" s="817" t="s">
        <v>2652</v>
      </c>
      <c r="C1699" s="821">
        <v>820860</v>
      </c>
      <c r="D1699" s="746"/>
      <c r="E1699" s="746"/>
      <c r="F1699" s="746"/>
      <c r="G1699" s="746"/>
      <c r="I1699" s="729"/>
      <c r="J1699" s="726"/>
      <c r="K1699" s="733"/>
    </row>
    <row r="1700" spans="1:11">
      <c r="A1700" s="797" t="s">
        <v>2653</v>
      </c>
      <c r="B1700" s="817" t="s">
        <v>2654</v>
      </c>
      <c r="C1700" s="821">
        <v>966370</v>
      </c>
      <c r="D1700" s="746"/>
      <c r="E1700" s="746"/>
      <c r="F1700" s="746"/>
      <c r="G1700" s="746"/>
      <c r="I1700" s="729"/>
      <c r="J1700" s="726"/>
      <c r="K1700" s="733"/>
    </row>
    <row r="1701" spans="1:11">
      <c r="A1701" s="797" t="s">
        <v>2655</v>
      </c>
      <c r="B1701" s="817" t="s">
        <v>2656</v>
      </c>
      <c r="C1701" s="821">
        <v>1204080</v>
      </c>
      <c r="D1701" s="746"/>
      <c r="E1701" s="746"/>
      <c r="F1701" s="746"/>
      <c r="G1701" s="746"/>
      <c r="I1701" s="729"/>
      <c r="J1701" s="726"/>
      <c r="K1701" s="733"/>
    </row>
    <row r="1702" spans="1:11">
      <c r="A1702" s="797" t="s">
        <v>2657</v>
      </c>
      <c r="B1702" s="817" t="s">
        <v>2658</v>
      </c>
      <c r="C1702" s="821">
        <v>2467240</v>
      </c>
      <c r="D1702" s="746"/>
      <c r="E1702" s="746"/>
      <c r="F1702" s="746"/>
      <c r="G1702" s="746"/>
      <c r="I1702" s="729"/>
      <c r="J1702" s="726"/>
      <c r="K1702" s="733"/>
    </row>
    <row r="1703" spans="1:11">
      <c r="A1703" s="797" t="s">
        <v>2659</v>
      </c>
      <c r="B1703" s="817" t="s">
        <v>2660</v>
      </c>
      <c r="C1703" s="821">
        <v>3627720</v>
      </c>
      <c r="D1703" s="746"/>
      <c r="E1703" s="746"/>
      <c r="F1703" s="746"/>
      <c r="G1703" s="746"/>
      <c r="I1703" s="729"/>
      <c r="J1703" s="726"/>
      <c r="K1703" s="733"/>
    </row>
    <row r="1704" spans="1:11">
      <c r="A1704" s="797" t="s">
        <v>2661</v>
      </c>
      <c r="B1704" s="817" t="s">
        <v>2662</v>
      </c>
      <c r="C1704" s="821">
        <v>4691150</v>
      </c>
      <c r="D1704" s="746"/>
      <c r="E1704" s="746"/>
      <c r="F1704" s="746"/>
      <c r="G1704" s="746"/>
      <c r="I1704" s="729"/>
      <c r="J1704" s="726"/>
      <c r="K1704" s="733"/>
    </row>
    <row r="1705" spans="1:11">
      <c r="A1705" s="801"/>
      <c r="B1705" s="823" t="s">
        <v>2663</v>
      </c>
      <c r="C1705" s="824"/>
      <c r="D1705" s="746"/>
      <c r="E1705" s="746"/>
      <c r="F1705" s="746"/>
      <c r="G1705" s="746"/>
      <c r="I1705" s="729"/>
      <c r="J1705" s="725"/>
      <c r="K1705" s="730"/>
    </row>
    <row r="1706" spans="1:11">
      <c r="A1706" s="797" t="s">
        <v>2664</v>
      </c>
      <c r="B1706" s="817" t="s">
        <v>2665</v>
      </c>
      <c r="C1706" s="821">
        <v>78400</v>
      </c>
      <c r="D1706" s="746"/>
      <c r="E1706" s="746"/>
      <c r="F1706" s="746"/>
      <c r="G1706" s="746"/>
      <c r="I1706" s="729"/>
      <c r="J1706" s="726"/>
      <c r="K1706" s="733"/>
    </row>
    <row r="1707" spans="1:11">
      <c r="A1707" s="797" t="s">
        <v>2666</v>
      </c>
      <c r="B1707" s="817" t="s">
        <v>2667</v>
      </c>
      <c r="C1707" s="821">
        <v>91300</v>
      </c>
      <c r="D1707" s="746"/>
      <c r="E1707" s="746"/>
      <c r="F1707" s="746"/>
      <c r="G1707" s="746"/>
      <c r="I1707" s="729"/>
      <c r="J1707" s="726"/>
      <c r="K1707" s="733"/>
    </row>
    <row r="1708" spans="1:11">
      <c r="A1708" s="797" t="s">
        <v>2668</v>
      </c>
      <c r="B1708" s="817" t="s">
        <v>2669</v>
      </c>
      <c r="C1708" s="821">
        <v>157560</v>
      </c>
      <c r="D1708" s="746"/>
      <c r="E1708" s="746"/>
      <c r="F1708" s="746"/>
      <c r="G1708" s="746"/>
      <c r="I1708" s="729"/>
      <c r="J1708" s="726"/>
      <c r="K1708" s="733"/>
    </row>
    <row r="1709" spans="1:11">
      <c r="A1709" s="803" t="s">
        <v>2670</v>
      </c>
      <c r="B1709" s="818" t="s">
        <v>2671</v>
      </c>
      <c r="C1709" s="825">
        <v>159060</v>
      </c>
      <c r="D1709" s="746"/>
      <c r="E1709" s="746"/>
      <c r="F1709" s="746"/>
      <c r="G1709" s="746"/>
      <c r="I1709" s="729"/>
      <c r="J1709" s="726"/>
      <c r="K1709" s="733"/>
    </row>
    <row r="1710" spans="1:11">
      <c r="A1710" s="827"/>
      <c r="B1710" s="746"/>
      <c r="C1710" s="792"/>
      <c r="D1710" s="746"/>
      <c r="E1710" s="746"/>
      <c r="F1710" s="746"/>
      <c r="G1710" s="746"/>
    </row>
    <row r="1711" spans="1:11">
      <c r="A1711" s="776" t="s">
        <v>1023</v>
      </c>
      <c r="B1711" s="746"/>
      <c r="C1711" s="746"/>
      <c r="D1711" s="746"/>
      <c r="E1711" s="746"/>
      <c r="F1711" s="746"/>
      <c r="G1711" s="746"/>
    </row>
    <row r="1712" spans="1:11" ht="51" customHeight="1">
      <c r="A1712" s="1283" t="s">
        <v>2672</v>
      </c>
      <c r="B1712" s="1283"/>
      <c r="C1712" s="1283"/>
      <c r="D1712" s="1283"/>
      <c r="E1712" s="1283"/>
      <c r="F1712" s="1283"/>
      <c r="G1712" s="746"/>
    </row>
    <row r="1713" spans="1:12">
      <c r="A1713" s="776" t="s">
        <v>2673</v>
      </c>
      <c r="B1713" s="746"/>
      <c r="C1713" s="746"/>
      <c r="D1713" s="746"/>
      <c r="E1713" s="746"/>
      <c r="F1713" s="746"/>
      <c r="G1713" s="746"/>
    </row>
    <row r="1714" spans="1:12">
      <c r="A1714" s="776" t="s">
        <v>2674</v>
      </c>
      <c r="B1714" s="746"/>
      <c r="C1714" s="746"/>
      <c r="D1714" s="746"/>
      <c r="E1714" s="746"/>
      <c r="F1714" s="746"/>
      <c r="G1714" s="746"/>
    </row>
    <row r="1715" spans="1:12" s="625" customFormat="1">
      <c r="A1715" s="790" t="s">
        <v>2675</v>
      </c>
      <c r="B1715" s="791"/>
      <c r="C1715" s="791"/>
      <c r="D1715" s="791"/>
      <c r="E1715" s="791"/>
      <c r="F1715" s="791"/>
      <c r="G1715" s="791"/>
      <c r="L1715" s="626"/>
    </row>
    <row r="1716" spans="1:12" s="625" customFormat="1">
      <c r="A1716" s="790" t="s">
        <v>2676</v>
      </c>
      <c r="B1716" s="791"/>
      <c r="C1716" s="791"/>
      <c r="D1716" s="791"/>
      <c r="E1716" s="791"/>
      <c r="F1716" s="791"/>
      <c r="G1716" s="791"/>
      <c r="L1716" s="626"/>
    </row>
    <row r="1717" spans="1:12" s="625" customFormat="1">
      <c r="A1717" s="790" t="s">
        <v>2677</v>
      </c>
      <c r="B1717" s="791"/>
      <c r="C1717" s="791"/>
      <c r="D1717" s="791"/>
      <c r="E1717" s="791"/>
      <c r="F1717" s="791"/>
      <c r="G1717" s="791"/>
      <c r="L1717" s="626"/>
    </row>
    <row r="1718" spans="1:12">
      <c r="A1718" s="1293" t="s">
        <v>1831</v>
      </c>
      <c r="B1718" s="1293"/>
      <c r="C1718" s="1293"/>
      <c r="D1718" s="746"/>
      <c r="E1718" s="746"/>
      <c r="F1718" s="746"/>
      <c r="G1718" s="746"/>
    </row>
    <row r="1719" spans="1:12">
      <c r="A1719" s="1289" t="s">
        <v>2437</v>
      </c>
      <c r="B1719" s="1290"/>
      <c r="C1719" s="1291"/>
      <c r="D1719" s="746"/>
      <c r="E1719" s="746"/>
      <c r="F1719" s="746"/>
      <c r="G1719" s="746"/>
    </row>
    <row r="1720" spans="1:12">
      <c r="A1720" s="807"/>
      <c r="B1720" s="816" t="s">
        <v>2678</v>
      </c>
      <c r="C1720" s="820"/>
      <c r="D1720" s="746"/>
      <c r="E1720" s="746"/>
      <c r="F1720" s="746"/>
      <c r="G1720" s="746"/>
    </row>
    <row r="1721" spans="1:12">
      <c r="A1721" s="797" t="s">
        <v>2679</v>
      </c>
      <c r="B1721" s="817" t="s">
        <v>2680</v>
      </c>
      <c r="C1721" s="821">
        <v>1027350</v>
      </c>
      <c r="D1721" s="746"/>
      <c r="E1721" s="746"/>
      <c r="F1721" s="746"/>
      <c r="G1721" s="746"/>
      <c r="I1721" s="729"/>
      <c r="J1721" s="726"/>
      <c r="K1721" s="733"/>
    </row>
    <row r="1722" spans="1:12">
      <c r="A1722" s="797" t="s">
        <v>2681</v>
      </c>
      <c r="B1722" s="817" t="s">
        <v>2682</v>
      </c>
      <c r="C1722" s="821">
        <v>1671440</v>
      </c>
      <c r="D1722" s="746"/>
      <c r="E1722" s="746"/>
      <c r="F1722" s="746"/>
      <c r="G1722" s="746"/>
      <c r="I1722" s="729"/>
      <c r="J1722" s="726"/>
      <c r="K1722" s="733"/>
    </row>
    <row r="1723" spans="1:12">
      <c r="A1723" s="797" t="s">
        <v>2683</v>
      </c>
      <c r="B1723" s="817" t="s">
        <v>2684</v>
      </c>
      <c r="C1723" s="821">
        <v>2479340</v>
      </c>
      <c r="D1723" s="746"/>
      <c r="E1723" s="746"/>
      <c r="F1723" s="746"/>
      <c r="G1723" s="746"/>
      <c r="I1723" s="729"/>
      <c r="L1723" s="373"/>
    </row>
    <row r="1724" spans="1:12">
      <c r="A1724" s="797" t="s">
        <v>2685</v>
      </c>
      <c r="B1724" s="817" t="s">
        <v>2686</v>
      </c>
      <c r="C1724" s="821">
        <v>3287710</v>
      </c>
      <c r="D1724" s="746"/>
      <c r="E1724" s="746"/>
      <c r="F1724" s="746"/>
      <c r="G1724" s="746"/>
      <c r="I1724" s="729"/>
      <c r="L1724" s="373"/>
    </row>
    <row r="1725" spans="1:12">
      <c r="A1725" s="797" t="s">
        <v>2687</v>
      </c>
      <c r="B1725" s="817" t="s">
        <v>2688</v>
      </c>
      <c r="C1725" s="821">
        <v>4458300</v>
      </c>
      <c r="D1725" s="746"/>
      <c r="E1725" s="746"/>
      <c r="F1725" s="746"/>
      <c r="G1725" s="746"/>
      <c r="I1725" s="729"/>
      <c r="L1725" s="373"/>
    </row>
    <row r="1726" spans="1:12">
      <c r="A1726" s="803" t="s">
        <v>2689</v>
      </c>
      <c r="B1726" s="818" t="s">
        <v>2690</v>
      </c>
      <c r="C1726" s="825">
        <v>6065630</v>
      </c>
      <c r="D1726" s="746"/>
      <c r="E1726" s="746"/>
      <c r="F1726" s="746"/>
      <c r="G1726" s="746"/>
      <c r="I1726" s="729"/>
      <c r="L1726" s="373"/>
    </row>
    <row r="1727" spans="1:12">
      <c r="A1727" s="827"/>
      <c r="B1727" s="746"/>
      <c r="C1727" s="792"/>
      <c r="D1727" s="746"/>
      <c r="E1727" s="746"/>
      <c r="F1727" s="746"/>
      <c r="G1727" s="746"/>
      <c r="L1727" s="373"/>
    </row>
    <row r="1728" spans="1:12">
      <c r="A1728" s="877" t="s">
        <v>2691</v>
      </c>
      <c r="B1728" s="746"/>
      <c r="C1728" s="746"/>
      <c r="D1728" s="746"/>
      <c r="E1728" s="746"/>
      <c r="F1728" s="746"/>
      <c r="G1728" s="746"/>
      <c r="L1728" s="373"/>
    </row>
    <row r="1729" spans="1:12">
      <c r="A1729" s="1293" t="s">
        <v>2692</v>
      </c>
      <c r="B1729" s="1293"/>
      <c r="C1729" s="1293"/>
      <c r="D1729" s="746"/>
      <c r="E1729" s="746"/>
      <c r="F1729" s="746"/>
      <c r="G1729" s="746"/>
      <c r="L1729" s="373"/>
    </row>
    <row r="1730" spans="1:12">
      <c r="A1730" s="1289" t="s">
        <v>2437</v>
      </c>
      <c r="B1730" s="1290"/>
      <c r="C1730" s="1291"/>
      <c r="D1730" s="746"/>
      <c r="E1730" s="746"/>
      <c r="F1730" s="746"/>
      <c r="G1730" s="746"/>
      <c r="L1730" s="373"/>
    </row>
    <row r="1731" spans="1:12">
      <c r="A1731" s="807"/>
      <c r="B1731" s="808" t="s">
        <v>2693</v>
      </c>
      <c r="C1731" s="820"/>
      <c r="D1731" s="746"/>
      <c r="E1731" s="746"/>
      <c r="F1731" s="746"/>
      <c r="G1731" s="746"/>
      <c r="L1731" s="373"/>
    </row>
    <row r="1732" spans="1:12">
      <c r="A1732" s="797" t="s">
        <v>2694</v>
      </c>
      <c r="B1732" s="798" t="s">
        <v>2695</v>
      </c>
      <c r="C1732" s="821">
        <v>4630</v>
      </c>
      <c r="D1732" s="746"/>
      <c r="E1732" s="746"/>
      <c r="F1732" s="746"/>
      <c r="G1732" s="746"/>
      <c r="I1732" s="729"/>
      <c r="J1732" s="726"/>
      <c r="K1732" s="733"/>
      <c r="L1732" s="373"/>
    </row>
    <row r="1733" spans="1:12">
      <c r="A1733" s="797" t="s">
        <v>2696</v>
      </c>
      <c r="B1733" s="798" t="s">
        <v>2697</v>
      </c>
      <c r="C1733" s="821">
        <v>5990</v>
      </c>
      <c r="D1733" s="746"/>
      <c r="E1733" s="746"/>
      <c r="F1733" s="746"/>
      <c r="G1733" s="746"/>
      <c r="I1733" s="729"/>
      <c r="J1733" s="726"/>
      <c r="K1733" s="733"/>
    </row>
    <row r="1734" spans="1:12">
      <c r="A1734" s="797" t="s">
        <v>2698</v>
      </c>
      <c r="B1734" s="798" t="s">
        <v>2699</v>
      </c>
      <c r="C1734" s="821">
        <v>8790</v>
      </c>
      <c r="D1734" s="746"/>
      <c r="E1734" s="746"/>
      <c r="F1734" s="746"/>
      <c r="G1734" s="746"/>
      <c r="I1734" s="729"/>
      <c r="J1734" s="726"/>
      <c r="K1734" s="733"/>
    </row>
    <row r="1735" spans="1:12">
      <c r="A1735" s="797" t="s">
        <v>2700</v>
      </c>
      <c r="B1735" s="798" t="s">
        <v>2701</v>
      </c>
      <c r="C1735" s="821">
        <v>14380</v>
      </c>
      <c r="D1735" s="746"/>
      <c r="E1735" s="746"/>
      <c r="F1735" s="746"/>
      <c r="G1735" s="746"/>
      <c r="I1735" s="729"/>
      <c r="J1735" s="726"/>
      <c r="K1735" s="733"/>
    </row>
    <row r="1736" spans="1:12">
      <c r="A1736" s="803" t="s">
        <v>2702</v>
      </c>
      <c r="B1736" s="804" t="s">
        <v>2703</v>
      </c>
      <c r="C1736" s="825">
        <v>15880</v>
      </c>
      <c r="D1736" s="746"/>
      <c r="E1736" s="746"/>
      <c r="F1736" s="746"/>
      <c r="G1736" s="746"/>
      <c r="I1736" s="729"/>
      <c r="J1736" s="726"/>
      <c r="K1736" s="733"/>
    </row>
    <row r="1737" spans="1:12">
      <c r="A1737" s="827"/>
      <c r="B1737" s="746"/>
      <c r="C1737" s="792"/>
      <c r="D1737" s="746"/>
      <c r="E1737" s="746"/>
      <c r="F1737" s="746"/>
      <c r="G1737" s="746"/>
    </row>
    <row r="1738" spans="1:12">
      <c r="A1738" s="776" t="s">
        <v>1023</v>
      </c>
      <c r="B1738" s="746"/>
      <c r="C1738" s="746"/>
      <c r="D1738" s="746"/>
      <c r="E1738" s="746"/>
      <c r="F1738" s="746"/>
      <c r="G1738" s="746"/>
    </row>
    <row r="1739" spans="1:12" ht="50.25" customHeight="1">
      <c r="A1739" s="1294" t="s">
        <v>2704</v>
      </c>
      <c r="B1739" s="1294"/>
      <c r="C1739" s="1294"/>
      <c r="D1739" s="1294"/>
      <c r="E1739" s="1294"/>
      <c r="F1739" s="1294"/>
      <c r="G1739" s="746"/>
    </row>
    <row r="1740" spans="1:12" ht="33" customHeight="1">
      <c r="A1740" s="1283" t="s">
        <v>2705</v>
      </c>
      <c r="B1740" s="1284"/>
      <c r="C1740" s="1284"/>
      <c r="D1740" s="1284"/>
      <c r="E1740" s="1284"/>
      <c r="F1740" s="1284"/>
      <c r="G1740" s="746"/>
    </row>
    <row r="1741" spans="1:12">
      <c r="A1741" s="776" t="s">
        <v>2706</v>
      </c>
      <c r="B1741" s="746"/>
      <c r="C1741" s="746"/>
      <c r="D1741" s="746"/>
      <c r="E1741" s="746"/>
      <c r="F1741" s="746"/>
      <c r="G1741" s="746"/>
    </row>
    <row r="1742" spans="1:12" s="625" customFormat="1">
      <c r="A1742" s="790" t="s">
        <v>2707</v>
      </c>
      <c r="B1742" s="791"/>
      <c r="C1742" s="791"/>
      <c r="D1742" s="791"/>
      <c r="E1742" s="791"/>
      <c r="F1742" s="791"/>
      <c r="G1742" s="791"/>
      <c r="L1742" s="626"/>
    </row>
    <row r="1743" spans="1:12" s="625" customFormat="1">
      <c r="A1743" s="790" t="s">
        <v>2708</v>
      </c>
      <c r="B1743" s="791"/>
      <c r="C1743" s="791"/>
      <c r="D1743" s="791"/>
      <c r="E1743" s="791"/>
      <c r="F1743" s="791"/>
      <c r="G1743" s="791"/>
      <c r="L1743" s="626"/>
    </row>
    <row r="1744" spans="1:12">
      <c r="A1744" s="1293" t="s">
        <v>1831</v>
      </c>
      <c r="B1744" s="1293"/>
      <c r="C1744" s="1293"/>
      <c r="D1744" s="746"/>
      <c r="E1744" s="746"/>
      <c r="F1744" s="746"/>
      <c r="G1744" s="746"/>
    </row>
    <row r="1745" spans="1:12">
      <c r="A1745" s="1289" t="s">
        <v>2437</v>
      </c>
      <c r="B1745" s="1290"/>
      <c r="C1745" s="1291"/>
      <c r="D1745" s="746"/>
      <c r="E1745" s="746"/>
      <c r="F1745" s="746"/>
      <c r="G1745" s="746"/>
    </row>
    <row r="1746" spans="1:12">
      <c r="A1746" s="807"/>
      <c r="B1746" s="816" t="s">
        <v>2678</v>
      </c>
      <c r="C1746" s="820"/>
      <c r="D1746" s="746"/>
      <c r="E1746" s="746"/>
      <c r="F1746" s="746"/>
      <c r="G1746" s="746"/>
    </row>
    <row r="1747" spans="1:12">
      <c r="A1747" s="797" t="s">
        <v>2709</v>
      </c>
      <c r="B1747" s="817" t="s">
        <v>2710</v>
      </c>
      <c r="C1747" s="821">
        <v>962060</v>
      </c>
      <c r="D1747" s="746"/>
      <c r="E1747" s="746"/>
      <c r="F1747" s="746"/>
      <c r="G1747" s="746"/>
      <c r="I1747" s="729"/>
      <c r="J1747" s="726"/>
      <c r="K1747" s="733"/>
    </row>
    <row r="1748" spans="1:12">
      <c r="A1748" s="797" t="s">
        <v>2711</v>
      </c>
      <c r="B1748" s="817" t="s">
        <v>2680</v>
      </c>
      <c r="C1748" s="821">
        <v>1152060</v>
      </c>
      <c r="D1748" s="746"/>
      <c r="E1748" s="746"/>
      <c r="F1748" s="746"/>
      <c r="G1748" s="746"/>
      <c r="I1748" s="729"/>
      <c r="J1748" s="726"/>
      <c r="K1748" s="733"/>
    </row>
    <row r="1749" spans="1:12">
      <c r="A1749" s="797" t="s">
        <v>2712</v>
      </c>
      <c r="B1749" s="817" t="s">
        <v>2713</v>
      </c>
      <c r="C1749" s="821">
        <v>1405710</v>
      </c>
      <c r="D1749" s="746"/>
      <c r="E1749" s="746"/>
      <c r="F1749" s="746"/>
      <c r="G1749" s="746"/>
      <c r="I1749" s="729"/>
      <c r="J1749" s="726"/>
      <c r="K1749" s="733"/>
    </row>
    <row r="1750" spans="1:12">
      <c r="A1750" s="801"/>
      <c r="B1750" s="823" t="s">
        <v>2714</v>
      </c>
      <c r="C1750" s="824"/>
      <c r="D1750" s="746"/>
      <c r="E1750" s="746"/>
      <c r="F1750" s="746"/>
      <c r="G1750" s="746"/>
      <c r="I1750" s="729"/>
      <c r="J1750" s="725"/>
      <c r="K1750" s="730"/>
    </row>
    <row r="1751" spans="1:12">
      <c r="A1751" s="797" t="s">
        <v>2715</v>
      </c>
      <c r="B1751" s="817" t="s">
        <v>2716</v>
      </c>
      <c r="C1751" s="821">
        <v>194220</v>
      </c>
      <c r="D1751" s="746"/>
      <c r="E1751" s="746"/>
      <c r="F1751" s="746"/>
      <c r="G1751" s="746"/>
      <c r="I1751" s="729"/>
      <c r="J1751" s="726"/>
      <c r="K1751" s="733"/>
    </row>
    <row r="1752" spans="1:12">
      <c r="A1752" s="803" t="s">
        <v>2717</v>
      </c>
      <c r="B1752" s="818" t="s">
        <v>2718</v>
      </c>
      <c r="C1752" s="825">
        <v>160310</v>
      </c>
      <c r="D1752" s="746"/>
      <c r="E1752" s="746"/>
      <c r="F1752" s="746"/>
      <c r="G1752" s="746"/>
      <c r="I1752" s="729"/>
      <c r="J1752" s="726"/>
      <c r="K1752" s="733"/>
    </row>
    <row r="1753" spans="1:12">
      <c r="A1753" s="827"/>
      <c r="B1753" s="746"/>
      <c r="C1753" s="792"/>
      <c r="D1753" s="746"/>
      <c r="E1753" s="746"/>
      <c r="F1753" s="746"/>
      <c r="G1753" s="746"/>
    </row>
    <row r="1754" spans="1:12">
      <c r="A1754" s="776" t="s">
        <v>1023</v>
      </c>
      <c r="B1754" s="746"/>
      <c r="C1754" s="746"/>
      <c r="D1754" s="746"/>
      <c r="E1754" s="746"/>
      <c r="F1754" s="746"/>
      <c r="G1754" s="746"/>
    </row>
    <row r="1755" spans="1:12" ht="51" customHeight="1">
      <c r="A1755" s="1294" t="s">
        <v>2719</v>
      </c>
      <c r="B1755" s="1294"/>
      <c r="C1755" s="1294"/>
      <c r="D1755" s="1294"/>
      <c r="E1755" s="1294"/>
      <c r="F1755" s="1294"/>
      <c r="G1755" s="746"/>
    </row>
    <row r="1756" spans="1:12" ht="36.75" customHeight="1">
      <c r="A1756" s="1283" t="s">
        <v>2720</v>
      </c>
      <c r="B1756" s="1284"/>
      <c r="C1756" s="1284"/>
      <c r="D1756" s="1284"/>
      <c r="E1756" s="1284"/>
      <c r="F1756" s="1284"/>
      <c r="G1756" s="746"/>
    </row>
    <row r="1757" spans="1:12">
      <c r="A1757" s="776" t="s">
        <v>2575</v>
      </c>
      <c r="B1757" s="746"/>
      <c r="C1757" s="746"/>
      <c r="D1757" s="746"/>
      <c r="E1757" s="746"/>
      <c r="F1757" s="746"/>
      <c r="G1757" s="746"/>
    </row>
    <row r="1758" spans="1:12" s="625" customFormat="1">
      <c r="A1758" s="790" t="s">
        <v>2721</v>
      </c>
      <c r="B1758" s="791"/>
      <c r="C1758" s="791"/>
      <c r="D1758" s="791"/>
      <c r="E1758" s="791"/>
      <c r="F1758" s="791"/>
      <c r="G1758" s="791"/>
      <c r="L1758" s="626"/>
    </row>
    <row r="1759" spans="1:12" s="625" customFormat="1">
      <c r="A1759" s="790" t="s">
        <v>2186</v>
      </c>
      <c r="B1759" s="791"/>
      <c r="C1759" s="791"/>
      <c r="D1759" s="791"/>
      <c r="E1759" s="791"/>
      <c r="F1759" s="791"/>
      <c r="G1759" s="791"/>
      <c r="L1759" s="626"/>
    </row>
    <row r="1760" spans="1:12" s="625" customFormat="1">
      <c r="A1760" s="790" t="s">
        <v>2722</v>
      </c>
      <c r="B1760" s="791"/>
      <c r="C1760" s="791"/>
      <c r="D1760" s="791"/>
      <c r="E1760" s="791"/>
      <c r="F1760" s="791"/>
      <c r="G1760" s="791"/>
      <c r="L1760" s="626"/>
    </row>
    <row r="1761" spans="1:12" s="625" customFormat="1">
      <c r="A1761" s="790" t="s">
        <v>2723</v>
      </c>
      <c r="B1761" s="791"/>
      <c r="C1761" s="791"/>
      <c r="D1761" s="791"/>
      <c r="E1761" s="791"/>
      <c r="F1761" s="791"/>
      <c r="G1761" s="791"/>
      <c r="L1761" s="626"/>
    </row>
    <row r="1762" spans="1:12" ht="16.5">
      <c r="A1762" s="1293" t="s">
        <v>2336</v>
      </c>
      <c r="B1762" s="1293"/>
      <c r="C1762" s="1293"/>
      <c r="D1762" s="746"/>
      <c r="E1762" s="746"/>
      <c r="F1762" s="746"/>
      <c r="G1762" s="746"/>
      <c r="L1762" s="373"/>
    </row>
    <row r="1763" spans="1:12">
      <c r="A1763" s="1289" t="s">
        <v>2437</v>
      </c>
      <c r="B1763" s="1290"/>
      <c r="C1763" s="1291"/>
      <c r="D1763" s="746"/>
      <c r="E1763" s="746"/>
      <c r="F1763" s="746"/>
      <c r="G1763" s="746"/>
      <c r="L1763" s="373"/>
    </row>
    <row r="1764" spans="1:12">
      <c r="A1764" s="828" t="s">
        <v>2724</v>
      </c>
      <c r="B1764" s="861" t="s">
        <v>2725</v>
      </c>
      <c r="C1764" s="820">
        <v>320</v>
      </c>
      <c r="D1764" s="746"/>
      <c r="E1764" s="746"/>
      <c r="F1764" s="746"/>
      <c r="G1764" s="746"/>
      <c r="I1764" s="729"/>
      <c r="L1764" s="373"/>
    </row>
    <row r="1765" spans="1:12">
      <c r="A1765" s="797" t="s">
        <v>2726</v>
      </c>
      <c r="B1765" s="757" t="s">
        <v>2727</v>
      </c>
      <c r="C1765" s="824">
        <v>190</v>
      </c>
      <c r="D1765" s="746"/>
      <c r="E1765" s="746"/>
      <c r="F1765" s="746"/>
      <c r="G1765" s="746"/>
      <c r="I1765" s="729"/>
      <c r="L1765" s="373"/>
    </row>
    <row r="1766" spans="1:12" ht="28">
      <c r="A1766" s="803" t="s">
        <v>2728</v>
      </c>
      <c r="B1766" s="767" t="s">
        <v>2729</v>
      </c>
      <c r="C1766" s="856">
        <v>220</v>
      </c>
      <c r="D1766" s="746"/>
      <c r="E1766" s="746"/>
      <c r="F1766" s="746"/>
      <c r="G1766" s="746"/>
      <c r="I1766" s="729"/>
      <c r="L1766" s="373"/>
    </row>
    <row r="1767" spans="1:12">
      <c r="A1767" s="827"/>
      <c r="B1767" s="746"/>
      <c r="C1767" s="878"/>
      <c r="D1767" s="746"/>
      <c r="E1767" s="746"/>
      <c r="F1767" s="746"/>
      <c r="G1767" s="746"/>
    </row>
    <row r="1768" spans="1:12">
      <c r="A1768" s="776"/>
      <c r="B1768" s="746"/>
      <c r="C1768" s="746"/>
      <c r="D1768" s="746"/>
      <c r="E1768" s="746"/>
      <c r="F1768" s="746"/>
      <c r="G1768" s="746"/>
    </row>
    <row r="1769" spans="1:12">
      <c r="A1769" s="877" t="s">
        <v>2730</v>
      </c>
      <c r="B1769" s="746"/>
      <c r="C1769" s="746"/>
      <c r="D1769" s="746"/>
      <c r="E1769" s="746"/>
      <c r="F1769" s="746"/>
      <c r="G1769" s="746"/>
    </row>
    <row r="1770" spans="1:12">
      <c r="A1770" s="1293" t="s">
        <v>1831</v>
      </c>
      <c r="B1770" s="1293"/>
      <c r="C1770" s="1293"/>
      <c r="D1770" s="746"/>
      <c r="E1770" s="746"/>
      <c r="F1770" s="746"/>
      <c r="G1770" s="746"/>
    </row>
    <row r="1771" spans="1:12">
      <c r="A1771" s="1289" t="s">
        <v>2437</v>
      </c>
      <c r="B1771" s="1290"/>
      <c r="C1771" s="1291"/>
      <c r="D1771" s="746"/>
      <c r="E1771" s="746"/>
      <c r="F1771" s="746"/>
      <c r="G1771" s="746"/>
    </row>
    <row r="1772" spans="1:12">
      <c r="A1772" s="839" t="s">
        <v>2731</v>
      </c>
      <c r="B1772" s="840" t="s">
        <v>2732</v>
      </c>
      <c r="C1772" s="841">
        <v>8470</v>
      </c>
      <c r="D1772" s="746"/>
      <c r="E1772" s="746"/>
      <c r="F1772" s="746"/>
      <c r="G1772" s="746"/>
    </row>
    <row r="1773" spans="1:12">
      <c r="A1773" s="827"/>
      <c r="B1773" s="746"/>
      <c r="C1773" s="792"/>
      <c r="D1773" s="746"/>
      <c r="E1773" s="746"/>
      <c r="F1773" s="746"/>
      <c r="G1773" s="746"/>
    </row>
    <row r="1774" spans="1:12">
      <c r="A1774" s="776" t="s">
        <v>1023</v>
      </c>
      <c r="B1774" s="746"/>
      <c r="C1774" s="746"/>
      <c r="D1774" s="746"/>
      <c r="E1774" s="746"/>
      <c r="F1774" s="746"/>
      <c r="G1774" s="746"/>
    </row>
    <row r="1775" spans="1:12" ht="31.5" customHeight="1">
      <c r="A1775" s="1283" t="s">
        <v>2733</v>
      </c>
      <c r="B1775" s="1283"/>
      <c r="C1775" s="1283"/>
      <c r="D1775" s="1283"/>
      <c r="E1775" s="1283"/>
      <c r="F1775" s="1283"/>
      <c r="G1775" s="746"/>
    </row>
    <row r="1776" spans="1:12">
      <c r="A1776" s="776" t="s">
        <v>2734</v>
      </c>
      <c r="B1776" s="746"/>
      <c r="C1776" s="746"/>
      <c r="D1776" s="746"/>
      <c r="E1776" s="746"/>
      <c r="F1776" s="746"/>
      <c r="G1776" s="746"/>
    </row>
    <row r="1777" spans="1:12" ht="55.5" customHeight="1">
      <c r="A1777" s="1283" t="s">
        <v>2735</v>
      </c>
      <c r="B1777" s="1284"/>
      <c r="C1777" s="1284"/>
      <c r="D1777" s="1284"/>
      <c r="E1777" s="1284"/>
      <c r="F1777" s="1284"/>
      <c r="G1777" s="746"/>
    </row>
    <row r="1778" spans="1:12">
      <c r="A1778" s="776" t="s">
        <v>2736</v>
      </c>
      <c r="B1778" s="746"/>
      <c r="C1778" s="746"/>
      <c r="D1778" s="746"/>
      <c r="E1778" s="746"/>
      <c r="F1778" s="746"/>
      <c r="G1778" s="746"/>
    </row>
    <row r="1779" spans="1:12" s="625" customFormat="1">
      <c r="A1779" s="790" t="s">
        <v>2737</v>
      </c>
      <c r="B1779" s="791"/>
      <c r="C1779" s="791"/>
      <c r="D1779" s="791"/>
      <c r="E1779" s="791"/>
      <c r="F1779" s="791"/>
      <c r="G1779" s="791"/>
      <c r="L1779" s="626"/>
    </row>
    <row r="1780" spans="1:12" s="625" customFormat="1">
      <c r="A1780" s="790" t="s">
        <v>2738</v>
      </c>
      <c r="B1780" s="791"/>
      <c r="C1780" s="791"/>
      <c r="D1780" s="791"/>
      <c r="E1780" s="791"/>
      <c r="F1780" s="791"/>
      <c r="G1780" s="791"/>
      <c r="L1780" s="626"/>
    </row>
    <row r="1781" spans="1:12" ht="16.5">
      <c r="A1781" s="1293" t="s">
        <v>2739</v>
      </c>
      <c r="B1781" s="1293"/>
      <c r="C1781" s="1293"/>
      <c r="D1781" s="746"/>
      <c r="E1781" s="746"/>
      <c r="F1781" s="746"/>
      <c r="G1781" s="746"/>
    </row>
    <row r="1782" spans="1:12">
      <c r="A1782" s="1289" t="s">
        <v>2437</v>
      </c>
      <c r="B1782" s="1290"/>
      <c r="C1782" s="1291"/>
      <c r="D1782" s="746"/>
      <c r="E1782" s="746"/>
      <c r="F1782" s="746"/>
      <c r="G1782" s="746"/>
    </row>
    <row r="1783" spans="1:12">
      <c r="A1783" s="807"/>
      <c r="B1783" s="752" t="s">
        <v>2740</v>
      </c>
      <c r="C1783" s="820"/>
      <c r="D1783" s="746"/>
      <c r="E1783" s="746"/>
      <c r="F1783" s="746"/>
      <c r="G1783" s="746"/>
    </row>
    <row r="1784" spans="1:12" ht="16.5">
      <c r="A1784" s="801"/>
      <c r="B1784" s="755" t="s">
        <v>2741</v>
      </c>
      <c r="C1784" s="824"/>
      <c r="D1784" s="746"/>
      <c r="E1784" s="746"/>
      <c r="F1784" s="746"/>
      <c r="G1784" s="746"/>
    </row>
    <row r="1785" spans="1:12">
      <c r="A1785" s="797" t="s">
        <v>2742</v>
      </c>
      <c r="B1785" s="757" t="s">
        <v>2743</v>
      </c>
      <c r="C1785" s="821">
        <v>286060</v>
      </c>
      <c r="D1785" s="746"/>
      <c r="E1785" s="746"/>
      <c r="F1785" s="746"/>
      <c r="G1785" s="746"/>
      <c r="I1785" s="729"/>
      <c r="J1785" s="726"/>
      <c r="K1785" s="733"/>
    </row>
    <row r="1786" spans="1:12">
      <c r="A1786" s="797" t="s">
        <v>2744</v>
      </c>
      <c r="B1786" s="757" t="s">
        <v>2745</v>
      </c>
      <c r="C1786" s="821">
        <v>336990</v>
      </c>
      <c r="D1786" s="746"/>
      <c r="E1786" s="746"/>
      <c r="F1786" s="746"/>
      <c r="G1786" s="746"/>
      <c r="I1786" s="729"/>
      <c r="J1786" s="726"/>
      <c r="K1786" s="733"/>
    </row>
    <row r="1787" spans="1:12">
      <c r="A1787" s="797" t="s">
        <v>2746</v>
      </c>
      <c r="B1787" s="757" t="s">
        <v>2747</v>
      </c>
      <c r="C1787" s="821">
        <v>396400</v>
      </c>
      <c r="D1787" s="746"/>
      <c r="E1787" s="746"/>
      <c r="F1787" s="746"/>
      <c r="G1787" s="746"/>
      <c r="I1787" s="729"/>
      <c r="J1787" s="726"/>
      <c r="K1787" s="733"/>
    </row>
    <row r="1788" spans="1:12">
      <c r="A1788" s="797" t="s">
        <v>2748</v>
      </c>
      <c r="B1788" s="757" t="s">
        <v>2749</v>
      </c>
      <c r="C1788" s="821">
        <v>445890</v>
      </c>
      <c r="D1788" s="746"/>
      <c r="E1788" s="746"/>
      <c r="F1788" s="746"/>
      <c r="G1788" s="746"/>
      <c r="I1788" s="729"/>
      <c r="J1788" s="726"/>
      <c r="K1788" s="733"/>
    </row>
    <row r="1789" spans="1:12" ht="16.5">
      <c r="A1789" s="801"/>
      <c r="B1789" s="755" t="s">
        <v>2750</v>
      </c>
      <c r="C1789" s="824"/>
      <c r="D1789" s="746"/>
      <c r="E1789" s="746"/>
      <c r="F1789" s="746"/>
      <c r="G1789" s="746"/>
      <c r="I1789" s="729"/>
      <c r="J1789" s="725"/>
      <c r="K1789" s="730"/>
    </row>
    <row r="1790" spans="1:12">
      <c r="A1790" s="797" t="s">
        <v>2751</v>
      </c>
      <c r="B1790" s="757" t="s">
        <v>2743</v>
      </c>
      <c r="C1790" s="821">
        <v>341490</v>
      </c>
      <c r="D1790" s="746"/>
      <c r="E1790" s="746"/>
      <c r="F1790" s="746"/>
      <c r="G1790" s="746"/>
      <c r="I1790" s="729"/>
      <c r="J1790" s="726"/>
      <c r="K1790" s="733"/>
    </row>
    <row r="1791" spans="1:12">
      <c r="A1791" s="797" t="s">
        <v>2752</v>
      </c>
      <c r="B1791" s="757" t="s">
        <v>2745</v>
      </c>
      <c r="C1791" s="821">
        <v>392400</v>
      </c>
      <c r="D1791" s="746"/>
      <c r="E1791" s="746"/>
      <c r="F1791" s="746"/>
      <c r="G1791" s="746"/>
      <c r="I1791" s="729"/>
      <c r="J1791" s="726"/>
      <c r="K1791" s="733"/>
    </row>
    <row r="1792" spans="1:12">
      <c r="A1792" s="797" t="s">
        <v>2753</v>
      </c>
      <c r="B1792" s="757" t="s">
        <v>2747</v>
      </c>
      <c r="C1792" s="821">
        <v>451800</v>
      </c>
      <c r="D1792" s="746"/>
      <c r="E1792" s="746"/>
      <c r="F1792" s="746"/>
      <c r="G1792" s="746"/>
      <c r="I1792" s="729"/>
      <c r="J1792" s="726"/>
      <c r="K1792" s="733"/>
    </row>
    <row r="1793" spans="1:11">
      <c r="A1793" s="797" t="s">
        <v>2754</v>
      </c>
      <c r="B1793" s="757" t="s">
        <v>2749</v>
      </c>
      <c r="C1793" s="821">
        <v>501300</v>
      </c>
      <c r="D1793" s="746"/>
      <c r="E1793" s="746"/>
      <c r="F1793" s="746"/>
      <c r="G1793" s="746"/>
      <c r="I1793" s="729"/>
      <c r="J1793" s="726"/>
      <c r="K1793" s="733"/>
    </row>
    <row r="1794" spans="1:11" ht="16.5">
      <c r="A1794" s="801"/>
      <c r="B1794" s="755" t="s">
        <v>2755</v>
      </c>
      <c r="C1794" s="824"/>
      <c r="D1794" s="746"/>
      <c r="E1794" s="746"/>
      <c r="F1794" s="746"/>
      <c r="G1794" s="746"/>
      <c r="I1794" s="729"/>
      <c r="J1794" s="725"/>
      <c r="K1794" s="730"/>
    </row>
    <row r="1795" spans="1:11">
      <c r="A1795" s="797" t="s">
        <v>2756</v>
      </c>
      <c r="B1795" s="757" t="s">
        <v>2743</v>
      </c>
      <c r="C1795" s="821">
        <v>270080</v>
      </c>
      <c r="D1795" s="746"/>
      <c r="E1795" s="746"/>
      <c r="F1795" s="746"/>
      <c r="G1795" s="746"/>
      <c r="I1795" s="729"/>
      <c r="J1795" s="726"/>
      <c r="K1795" s="733"/>
    </row>
    <row r="1796" spans="1:11">
      <c r="A1796" s="797" t="s">
        <v>2757</v>
      </c>
      <c r="B1796" s="757" t="s">
        <v>2745</v>
      </c>
      <c r="C1796" s="821">
        <v>336930</v>
      </c>
      <c r="D1796" s="746"/>
      <c r="E1796" s="746"/>
      <c r="F1796" s="746"/>
      <c r="G1796" s="746"/>
      <c r="I1796" s="729"/>
      <c r="J1796" s="726"/>
      <c r="K1796" s="733"/>
    </row>
    <row r="1797" spans="1:11">
      <c r="A1797" s="797" t="s">
        <v>2758</v>
      </c>
      <c r="B1797" s="757" t="s">
        <v>2747</v>
      </c>
      <c r="C1797" s="821">
        <v>403780</v>
      </c>
      <c r="D1797" s="746"/>
      <c r="E1797" s="746"/>
      <c r="F1797" s="746"/>
      <c r="G1797" s="746"/>
      <c r="I1797" s="729"/>
      <c r="J1797" s="726"/>
      <c r="K1797" s="733"/>
    </row>
    <row r="1798" spans="1:11">
      <c r="A1798" s="797" t="s">
        <v>2759</v>
      </c>
      <c r="B1798" s="757" t="s">
        <v>2749</v>
      </c>
      <c r="C1798" s="821">
        <v>470640</v>
      </c>
      <c r="D1798" s="746"/>
      <c r="E1798" s="746"/>
      <c r="F1798" s="746"/>
      <c r="G1798" s="746"/>
      <c r="I1798" s="729"/>
      <c r="J1798" s="726"/>
      <c r="K1798" s="733"/>
    </row>
    <row r="1799" spans="1:11" ht="16.5">
      <c r="A1799" s="801"/>
      <c r="B1799" s="755" t="s">
        <v>2760</v>
      </c>
      <c r="C1799" s="824"/>
      <c r="D1799" s="746"/>
      <c r="E1799" s="746"/>
      <c r="F1799" s="746"/>
      <c r="G1799" s="746"/>
      <c r="I1799" s="729"/>
      <c r="J1799" s="725"/>
      <c r="K1799" s="730"/>
    </row>
    <row r="1800" spans="1:11">
      <c r="A1800" s="797" t="s">
        <v>2761</v>
      </c>
      <c r="B1800" s="757" t="s">
        <v>2762</v>
      </c>
      <c r="C1800" s="821">
        <v>325490</v>
      </c>
      <c r="D1800" s="746"/>
      <c r="E1800" s="746"/>
      <c r="F1800" s="746"/>
      <c r="G1800" s="746"/>
      <c r="I1800" s="729"/>
      <c r="J1800" s="726"/>
      <c r="K1800" s="733"/>
    </row>
    <row r="1801" spans="1:11">
      <c r="A1801" s="797" t="s">
        <v>2763</v>
      </c>
      <c r="B1801" s="757" t="s">
        <v>2764</v>
      </c>
      <c r="C1801" s="821">
        <v>392340</v>
      </c>
      <c r="D1801" s="746"/>
      <c r="E1801" s="746"/>
      <c r="F1801" s="746"/>
      <c r="G1801" s="746"/>
      <c r="I1801" s="729"/>
      <c r="J1801" s="726"/>
      <c r="K1801" s="733"/>
    </row>
    <row r="1802" spans="1:11">
      <c r="A1802" s="797" t="s">
        <v>2765</v>
      </c>
      <c r="B1802" s="757" t="s">
        <v>2766</v>
      </c>
      <c r="C1802" s="821">
        <v>459200</v>
      </c>
      <c r="D1802" s="746"/>
      <c r="E1802" s="746"/>
      <c r="F1802" s="746"/>
      <c r="G1802" s="746"/>
      <c r="I1802" s="729"/>
      <c r="J1802" s="726"/>
      <c r="K1802" s="733"/>
    </row>
    <row r="1803" spans="1:11">
      <c r="A1803" s="797" t="s">
        <v>2767</v>
      </c>
      <c r="B1803" s="757" t="s">
        <v>2768</v>
      </c>
      <c r="C1803" s="821">
        <v>526040</v>
      </c>
      <c r="D1803" s="746"/>
      <c r="E1803" s="746"/>
      <c r="F1803" s="746"/>
      <c r="G1803" s="746"/>
      <c r="I1803" s="729"/>
      <c r="J1803" s="726"/>
      <c r="K1803" s="733"/>
    </row>
    <row r="1804" spans="1:11" ht="28">
      <c r="A1804" s="801"/>
      <c r="B1804" s="755" t="s">
        <v>2769</v>
      </c>
      <c r="C1804" s="824"/>
      <c r="D1804" s="746"/>
      <c r="E1804" s="746"/>
      <c r="F1804" s="746"/>
      <c r="G1804" s="746"/>
      <c r="I1804" s="729"/>
      <c r="J1804" s="725"/>
      <c r="K1804" s="730"/>
    </row>
    <row r="1805" spans="1:11">
      <c r="A1805" s="797" t="s">
        <v>2770</v>
      </c>
      <c r="B1805" s="757" t="s">
        <v>2771</v>
      </c>
      <c r="C1805" s="821">
        <v>575190</v>
      </c>
      <c r="D1805" s="746"/>
      <c r="E1805" s="746"/>
      <c r="F1805" s="746"/>
      <c r="G1805" s="746"/>
      <c r="I1805" s="729"/>
      <c r="J1805" s="726"/>
      <c r="K1805" s="733"/>
    </row>
    <row r="1806" spans="1:11">
      <c r="A1806" s="797" t="s">
        <v>2772</v>
      </c>
      <c r="B1806" s="757" t="s">
        <v>2768</v>
      </c>
      <c r="C1806" s="821">
        <v>599940</v>
      </c>
      <c r="D1806" s="746"/>
      <c r="E1806" s="746"/>
      <c r="F1806" s="746"/>
      <c r="G1806" s="746"/>
      <c r="I1806" s="729"/>
      <c r="J1806" s="726"/>
      <c r="K1806" s="733"/>
    </row>
    <row r="1807" spans="1:11">
      <c r="A1807" s="797" t="s">
        <v>2773</v>
      </c>
      <c r="B1807" s="757" t="s">
        <v>2774</v>
      </c>
      <c r="C1807" s="821">
        <v>649440</v>
      </c>
      <c r="D1807" s="746"/>
      <c r="E1807" s="746"/>
      <c r="F1807" s="746"/>
      <c r="G1807" s="746"/>
      <c r="I1807" s="729"/>
      <c r="J1807" s="726"/>
      <c r="K1807" s="733"/>
    </row>
    <row r="1808" spans="1:11">
      <c r="A1808" s="797" t="s">
        <v>2775</v>
      </c>
      <c r="B1808" s="757" t="s">
        <v>2776</v>
      </c>
      <c r="C1808" s="821">
        <v>698940</v>
      </c>
      <c r="D1808" s="746"/>
      <c r="E1808" s="746"/>
      <c r="F1808" s="746"/>
      <c r="G1808" s="746"/>
      <c r="I1808" s="729"/>
      <c r="J1808" s="726"/>
      <c r="K1808" s="733"/>
    </row>
    <row r="1809" spans="1:11" ht="28">
      <c r="A1809" s="801"/>
      <c r="B1809" s="755" t="s">
        <v>2777</v>
      </c>
      <c r="C1809" s="824"/>
      <c r="D1809" s="746"/>
      <c r="E1809" s="746"/>
      <c r="F1809" s="746"/>
      <c r="G1809" s="746"/>
    </row>
    <row r="1810" spans="1:11">
      <c r="A1810" s="797" t="s">
        <v>2778</v>
      </c>
      <c r="B1810" s="757" t="s">
        <v>2771</v>
      </c>
      <c r="C1810" s="821">
        <v>763350</v>
      </c>
      <c r="D1810" s="746"/>
      <c r="E1810" s="746"/>
      <c r="F1810" s="746"/>
      <c r="G1810" s="746"/>
      <c r="I1810" s="729"/>
      <c r="J1810" s="726"/>
      <c r="K1810" s="733"/>
    </row>
    <row r="1811" spans="1:11">
      <c r="A1811" s="797" t="s">
        <v>2779</v>
      </c>
      <c r="B1811" s="757" t="s">
        <v>2768</v>
      </c>
      <c r="C1811" s="821">
        <v>788100</v>
      </c>
      <c r="D1811" s="746"/>
      <c r="E1811" s="746"/>
      <c r="F1811" s="746"/>
      <c r="G1811" s="746"/>
      <c r="I1811" s="729"/>
      <c r="J1811" s="726"/>
      <c r="K1811" s="733"/>
    </row>
    <row r="1812" spans="1:11">
      <c r="A1812" s="797" t="s">
        <v>2780</v>
      </c>
      <c r="B1812" s="757" t="s">
        <v>2774</v>
      </c>
      <c r="C1812" s="821">
        <v>837590</v>
      </c>
      <c r="D1812" s="746"/>
      <c r="E1812" s="746"/>
      <c r="F1812" s="746"/>
      <c r="G1812" s="746"/>
      <c r="I1812" s="729"/>
      <c r="J1812" s="726"/>
      <c r="K1812" s="733"/>
    </row>
    <row r="1813" spans="1:11">
      <c r="A1813" s="797" t="s">
        <v>2781</v>
      </c>
      <c r="B1813" s="757" t="s">
        <v>2776</v>
      </c>
      <c r="C1813" s="821">
        <v>887100</v>
      </c>
      <c r="D1813" s="746"/>
      <c r="E1813" s="746"/>
      <c r="F1813" s="746"/>
      <c r="G1813" s="746"/>
      <c r="I1813" s="729"/>
      <c r="J1813" s="726"/>
      <c r="K1813" s="733"/>
    </row>
    <row r="1814" spans="1:11" ht="28">
      <c r="A1814" s="801"/>
      <c r="B1814" s="755" t="s">
        <v>2782</v>
      </c>
      <c r="C1814" s="824"/>
      <c r="D1814" s="746"/>
      <c r="E1814" s="746"/>
      <c r="F1814" s="746"/>
      <c r="G1814" s="746"/>
      <c r="I1814" s="729"/>
      <c r="J1814" s="725"/>
      <c r="K1814" s="730"/>
    </row>
    <row r="1815" spans="1:11">
      <c r="A1815" s="797" t="s">
        <v>2783</v>
      </c>
      <c r="B1815" s="757" t="s">
        <v>2771</v>
      </c>
      <c r="C1815" s="821">
        <v>744540</v>
      </c>
      <c r="D1815" s="746"/>
      <c r="E1815" s="746"/>
      <c r="F1815" s="746"/>
      <c r="G1815" s="746"/>
      <c r="I1815" s="729"/>
      <c r="J1815" s="726"/>
      <c r="K1815" s="733"/>
    </row>
    <row r="1816" spans="1:11">
      <c r="A1816" s="797" t="s">
        <v>2784</v>
      </c>
      <c r="B1816" s="757" t="s">
        <v>2768</v>
      </c>
      <c r="C1816" s="821">
        <v>769280</v>
      </c>
      <c r="D1816" s="746"/>
      <c r="E1816" s="746"/>
      <c r="F1816" s="746"/>
      <c r="G1816" s="746"/>
      <c r="I1816" s="729"/>
      <c r="J1816" s="726"/>
      <c r="K1816" s="733"/>
    </row>
    <row r="1817" spans="1:11">
      <c r="A1817" s="797" t="s">
        <v>2785</v>
      </c>
      <c r="B1817" s="757" t="s">
        <v>2774</v>
      </c>
      <c r="C1817" s="821">
        <v>818780</v>
      </c>
      <c r="D1817" s="746"/>
      <c r="E1817" s="746"/>
      <c r="F1817" s="746"/>
      <c r="G1817" s="746"/>
      <c r="I1817" s="729"/>
      <c r="J1817" s="726"/>
      <c r="K1817" s="733"/>
    </row>
    <row r="1818" spans="1:11">
      <c r="A1818" s="797" t="s">
        <v>2786</v>
      </c>
      <c r="B1818" s="757" t="s">
        <v>2776</v>
      </c>
      <c r="C1818" s="821">
        <v>868280</v>
      </c>
      <c r="D1818" s="746"/>
      <c r="E1818" s="746"/>
      <c r="F1818" s="746"/>
      <c r="G1818" s="746"/>
      <c r="I1818" s="729"/>
      <c r="J1818" s="726"/>
      <c r="K1818" s="733"/>
    </row>
    <row r="1819" spans="1:11">
      <c r="A1819" s="801"/>
      <c r="B1819" s="755" t="s">
        <v>2787</v>
      </c>
      <c r="C1819" s="824"/>
      <c r="D1819" s="746"/>
      <c r="E1819" s="746"/>
      <c r="F1819" s="746"/>
      <c r="G1819" s="746"/>
      <c r="I1819" s="729"/>
      <c r="J1819" s="725"/>
      <c r="K1819" s="730"/>
    </row>
    <row r="1820" spans="1:11">
      <c r="A1820" s="797" t="s">
        <v>2788</v>
      </c>
      <c r="B1820" s="757" t="s">
        <v>2789</v>
      </c>
      <c r="C1820" s="821">
        <v>1233720</v>
      </c>
      <c r="D1820" s="746"/>
      <c r="E1820" s="746"/>
      <c r="F1820" s="746"/>
      <c r="G1820" s="746"/>
      <c r="I1820" s="729"/>
      <c r="J1820" s="726"/>
      <c r="K1820" s="733"/>
    </row>
    <row r="1821" spans="1:11">
      <c r="A1821" s="797" t="s">
        <v>2790</v>
      </c>
      <c r="B1821" s="757" t="s">
        <v>2791</v>
      </c>
      <c r="C1821" s="821">
        <v>1326860</v>
      </c>
      <c r="D1821" s="746"/>
      <c r="E1821" s="746"/>
      <c r="F1821" s="746"/>
      <c r="G1821" s="746"/>
      <c r="I1821" s="729"/>
      <c r="J1821" s="726"/>
      <c r="K1821" s="733"/>
    </row>
    <row r="1822" spans="1:11">
      <c r="A1822" s="797" t="s">
        <v>2792</v>
      </c>
      <c r="B1822" s="757" t="s">
        <v>2793</v>
      </c>
      <c r="C1822" s="821">
        <v>1420000</v>
      </c>
      <c r="D1822" s="746"/>
      <c r="E1822" s="746"/>
      <c r="F1822" s="746"/>
      <c r="G1822" s="746"/>
      <c r="I1822" s="729"/>
      <c r="J1822" s="726"/>
      <c r="K1822" s="733"/>
    </row>
    <row r="1823" spans="1:11">
      <c r="A1823" s="801"/>
      <c r="B1823" s="755" t="s">
        <v>2794</v>
      </c>
      <c r="C1823" s="824"/>
      <c r="D1823" s="746"/>
      <c r="E1823" s="746"/>
      <c r="F1823" s="746"/>
      <c r="G1823" s="746"/>
      <c r="I1823" s="729"/>
      <c r="J1823" s="725"/>
      <c r="K1823" s="730"/>
    </row>
    <row r="1824" spans="1:11">
      <c r="A1824" s="797" t="s">
        <v>2795</v>
      </c>
      <c r="B1824" s="757" t="s">
        <v>2789</v>
      </c>
      <c r="C1824" s="821">
        <v>1256930</v>
      </c>
      <c r="D1824" s="746"/>
      <c r="E1824" s="746"/>
      <c r="F1824" s="746"/>
      <c r="G1824" s="746"/>
      <c r="I1824" s="729"/>
      <c r="J1824" s="726"/>
      <c r="K1824" s="733"/>
    </row>
    <row r="1825" spans="1:11">
      <c r="A1825" s="797" t="s">
        <v>2796</v>
      </c>
      <c r="B1825" s="757" t="s">
        <v>2791</v>
      </c>
      <c r="C1825" s="821">
        <v>1350070</v>
      </c>
      <c r="D1825" s="746"/>
      <c r="E1825" s="746"/>
      <c r="F1825" s="746"/>
      <c r="G1825" s="746"/>
      <c r="I1825" s="729"/>
      <c r="J1825" s="726"/>
      <c r="K1825" s="733"/>
    </row>
    <row r="1826" spans="1:11">
      <c r="A1826" s="797" t="s">
        <v>2797</v>
      </c>
      <c r="B1826" s="757" t="s">
        <v>2793</v>
      </c>
      <c r="C1826" s="821">
        <v>1443210</v>
      </c>
      <c r="D1826" s="746"/>
      <c r="E1826" s="746"/>
      <c r="F1826" s="746"/>
      <c r="G1826" s="746"/>
      <c r="I1826" s="729"/>
      <c r="J1826" s="726"/>
      <c r="K1826" s="733"/>
    </row>
    <row r="1827" spans="1:11">
      <c r="A1827" s="801"/>
      <c r="B1827" s="755" t="s">
        <v>2798</v>
      </c>
      <c r="C1827" s="824"/>
      <c r="D1827" s="746"/>
      <c r="E1827" s="746"/>
      <c r="F1827" s="746"/>
      <c r="G1827" s="746"/>
      <c r="I1827" s="729"/>
      <c r="J1827" s="725"/>
      <c r="K1827" s="730"/>
    </row>
    <row r="1828" spans="1:11">
      <c r="A1828" s="797" t="s">
        <v>2799</v>
      </c>
      <c r="B1828" s="757" t="s">
        <v>2789</v>
      </c>
      <c r="C1828" s="821">
        <v>1272410</v>
      </c>
      <c r="D1828" s="746"/>
      <c r="E1828" s="746"/>
      <c r="F1828" s="746"/>
      <c r="G1828" s="746"/>
      <c r="I1828" s="729"/>
      <c r="J1828" s="726"/>
      <c r="K1828" s="733"/>
    </row>
    <row r="1829" spans="1:11">
      <c r="A1829" s="797" t="s">
        <v>2800</v>
      </c>
      <c r="B1829" s="757" t="s">
        <v>2791</v>
      </c>
      <c r="C1829" s="821">
        <v>1365550</v>
      </c>
      <c r="D1829" s="746"/>
      <c r="E1829" s="746"/>
      <c r="F1829" s="746"/>
      <c r="G1829" s="746"/>
      <c r="I1829" s="729"/>
      <c r="J1829" s="726"/>
      <c r="K1829" s="733"/>
    </row>
    <row r="1830" spans="1:11">
      <c r="A1830" s="797" t="s">
        <v>2801</v>
      </c>
      <c r="B1830" s="757" t="s">
        <v>2793</v>
      </c>
      <c r="C1830" s="821">
        <v>1458680</v>
      </c>
      <c r="D1830" s="746"/>
      <c r="E1830" s="746"/>
      <c r="F1830" s="746"/>
      <c r="G1830" s="746"/>
      <c r="I1830" s="729"/>
      <c r="J1830" s="726"/>
      <c r="K1830" s="733"/>
    </row>
    <row r="1831" spans="1:11" ht="28">
      <c r="A1831" s="801"/>
      <c r="B1831" s="755" t="s">
        <v>2802</v>
      </c>
      <c r="C1831" s="824"/>
      <c r="D1831" s="746"/>
      <c r="E1831" s="746"/>
      <c r="F1831" s="746"/>
      <c r="G1831" s="746"/>
      <c r="I1831" s="729"/>
      <c r="J1831" s="725"/>
      <c r="K1831" s="730"/>
    </row>
    <row r="1832" spans="1:11">
      <c r="A1832" s="797" t="s">
        <v>2803</v>
      </c>
      <c r="B1832" s="757" t="s">
        <v>2789</v>
      </c>
      <c r="C1832" s="821">
        <v>1288790</v>
      </c>
      <c r="D1832" s="746"/>
      <c r="E1832" s="746"/>
      <c r="F1832" s="746"/>
      <c r="G1832" s="746"/>
      <c r="I1832" s="729"/>
      <c r="J1832" s="726"/>
      <c r="K1832" s="733"/>
    </row>
    <row r="1833" spans="1:11">
      <c r="A1833" s="797" t="s">
        <v>2804</v>
      </c>
      <c r="B1833" s="757" t="s">
        <v>2791</v>
      </c>
      <c r="C1833" s="821">
        <v>1381920</v>
      </c>
      <c r="D1833" s="746"/>
      <c r="E1833" s="746"/>
      <c r="F1833" s="746"/>
      <c r="G1833" s="746"/>
      <c r="I1833" s="729"/>
      <c r="J1833" s="726"/>
      <c r="K1833" s="733"/>
    </row>
    <row r="1834" spans="1:11">
      <c r="A1834" s="797" t="s">
        <v>2805</v>
      </c>
      <c r="B1834" s="757" t="s">
        <v>2793</v>
      </c>
      <c r="C1834" s="821">
        <v>1475070</v>
      </c>
      <c r="D1834" s="746"/>
      <c r="E1834" s="746"/>
      <c r="F1834" s="746"/>
      <c r="G1834" s="746"/>
      <c r="I1834" s="729"/>
      <c r="J1834" s="726"/>
      <c r="K1834" s="733"/>
    </row>
    <row r="1835" spans="1:11" ht="28">
      <c r="A1835" s="801"/>
      <c r="B1835" s="755" t="s">
        <v>2806</v>
      </c>
      <c r="C1835" s="824"/>
      <c r="D1835" s="746"/>
      <c r="E1835" s="746"/>
      <c r="F1835" s="746"/>
      <c r="G1835" s="746"/>
      <c r="I1835" s="729"/>
      <c r="J1835" s="725"/>
      <c r="K1835" s="730"/>
    </row>
    <row r="1836" spans="1:11">
      <c r="A1836" s="797" t="s">
        <v>2807</v>
      </c>
      <c r="B1836" s="757" t="s">
        <v>2789</v>
      </c>
      <c r="C1836" s="821">
        <v>1323010</v>
      </c>
      <c r="D1836" s="746"/>
      <c r="E1836" s="746"/>
      <c r="F1836" s="746"/>
      <c r="G1836" s="746"/>
      <c r="I1836" s="729"/>
      <c r="J1836" s="726"/>
      <c r="K1836" s="733"/>
    </row>
    <row r="1837" spans="1:11">
      <c r="A1837" s="797" t="s">
        <v>2808</v>
      </c>
      <c r="B1837" s="757" t="s">
        <v>2791</v>
      </c>
      <c r="C1837" s="821">
        <v>1416140</v>
      </c>
      <c r="D1837" s="746"/>
      <c r="E1837" s="746"/>
      <c r="F1837" s="746"/>
      <c r="G1837" s="746"/>
      <c r="I1837" s="729"/>
      <c r="J1837" s="726"/>
      <c r="K1837" s="733"/>
    </row>
    <row r="1838" spans="1:11">
      <c r="A1838" s="797" t="s">
        <v>2809</v>
      </c>
      <c r="B1838" s="757" t="s">
        <v>2793</v>
      </c>
      <c r="C1838" s="821">
        <v>1509290</v>
      </c>
      <c r="D1838" s="746"/>
      <c r="E1838" s="746"/>
      <c r="F1838" s="746"/>
      <c r="G1838" s="746"/>
      <c r="I1838" s="729"/>
      <c r="J1838" s="726"/>
      <c r="K1838" s="733"/>
    </row>
    <row r="1839" spans="1:11">
      <c r="A1839" s="801"/>
      <c r="B1839" s="755" t="s">
        <v>2810</v>
      </c>
      <c r="C1839" s="801"/>
      <c r="D1839" s="746"/>
      <c r="E1839" s="746"/>
      <c r="F1839" s="746"/>
      <c r="G1839" s="746"/>
    </row>
    <row r="1840" spans="1:11">
      <c r="A1840" s="797" t="s">
        <v>2811</v>
      </c>
      <c r="B1840" s="757" t="s">
        <v>2812</v>
      </c>
      <c r="C1840" s="821">
        <v>885330</v>
      </c>
      <c r="D1840" s="746"/>
      <c r="E1840" s="746"/>
      <c r="F1840" s="746"/>
      <c r="G1840" s="746"/>
    </row>
    <row r="1841" spans="1:12" ht="28">
      <c r="A1841" s="803" t="s">
        <v>2813</v>
      </c>
      <c r="B1841" s="767" t="s">
        <v>2814</v>
      </c>
      <c r="C1841" s="825">
        <v>505330</v>
      </c>
      <c r="D1841" s="746"/>
      <c r="E1841" s="746"/>
      <c r="F1841" s="746"/>
      <c r="G1841" s="746"/>
    </row>
    <row r="1842" spans="1:12">
      <c r="A1842" s="827"/>
      <c r="B1842" s="746"/>
      <c r="C1842" s="792"/>
      <c r="D1842" s="746"/>
      <c r="E1842" s="746"/>
      <c r="F1842" s="746"/>
      <c r="G1842" s="746"/>
    </row>
    <row r="1843" spans="1:12">
      <c r="A1843" s="776" t="s">
        <v>1023</v>
      </c>
      <c r="B1843" s="746"/>
      <c r="C1843" s="746"/>
      <c r="D1843" s="746"/>
      <c r="E1843" s="746"/>
      <c r="F1843" s="746"/>
      <c r="G1843" s="746"/>
    </row>
    <row r="1844" spans="1:12" ht="33" customHeight="1">
      <c r="A1844" s="1283" t="s">
        <v>2815</v>
      </c>
      <c r="B1844" s="1283"/>
      <c r="C1844" s="1283"/>
      <c r="D1844" s="1283"/>
      <c r="E1844" s="1283"/>
      <c r="F1844" s="1283"/>
      <c r="G1844" s="746"/>
    </row>
    <row r="1845" spans="1:12" ht="53.25" customHeight="1">
      <c r="A1845" s="1283" t="s">
        <v>2816</v>
      </c>
      <c r="B1845" s="1284"/>
      <c r="C1845" s="1284"/>
      <c r="D1845" s="1284"/>
      <c r="E1845" s="1284"/>
      <c r="F1845" s="1284"/>
      <c r="G1845" s="746"/>
    </row>
    <row r="1846" spans="1:12">
      <c r="A1846" s="776" t="s">
        <v>2817</v>
      </c>
      <c r="B1846" s="746"/>
      <c r="C1846" s="746"/>
      <c r="D1846" s="746"/>
      <c r="E1846" s="746"/>
      <c r="F1846" s="746"/>
      <c r="G1846" s="746"/>
    </row>
    <row r="1847" spans="1:12">
      <c r="A1847" s="776" t="s">
        <v>2818</v>
      </c>
      <c r="B1847" s="746"/>
      <c r="C1847" s="746"/>
      <c r="D1847" s="746"/>
      <c r="E1847" s="746"/>
      <c r="F1847" s="746"/>
      <c r="G1847" s="746"/>
    </row>
    <row r="1848" spans="1:12" s="625" customFormat="1">
      <c r="A1848" s="790" t="s">
        <v>2819</v>
      </c>
      <c r="B1848" s="791"/>
      <c r="C1848" s="791"/>
      <c r="D1848" s="791"/>
      <c r="E1848" s="791"/>
      <c r="F1848" s="791"/>
      <c r="G1848" s="791"/>
      <c r="L1848" s="626"/>
    </row>
    <row r="1849" spans="1:12" s="625" customFormat="1">
      <c r="A1849" s="790" t="s">
        <v>2820</v>
      </c>
      <c r="B1849" s="791"/>
      <c r="C1849" s="791"/>
      <c r="D1849" s="791"/>
      <c r="E1849" s="791"/>
      <c r="F1849" s="791"/>
      <c r="G1849" s="791"/>
      <c r="L1849" s="626"/>
    </row>
    <row r="1850" spans="1:12">
      <c r="A1850" s="1293" t="s">
        <v>2821</v>
      </c>
      <c r="B1850" s="1293"/>
      <c r="C1850" s="1293"/>
      <c r="D1850" s="746"/>
      <c r="E1850" s="746"/>
      <c r="F1850" s="746"/>
      <c r="G1850" s="746"/>
    </row>
    <row r="1851" spans="1:12">
      <c r="A1851" s="1289" t="s">
        <v>2437</v>
      </c>
      <c r="B1851" s="1290"/>
      <c r="C1851" s="1291"/>
      <c r="D1851" s="746"/>
      <c r="E1851" s="746"/>
      <c r="F1851" s="746"/>
      <c r="G1851" s="746"/>
    </row>
    <row r="1852" spans="1:12">
      <c r="A1852" s="807"/>
      <c r="B1852" s="816" t="s">
        <v>2822</v>
      </c>
      <c r="C1852" s="820"/>
      <c r="D1852" s="746"/>
      <c r="E1852" s="746"/>
      <c r="F1852" s="746"/>
      <c r="G1852" s="746"/>
    </row>
    <row r="1853" spans="1:12">
      <c r="A1853" s="801"/>
      <c r="B1853" s="823" t="s">
        <v>2823</v>
      </c>
      <c r="C1853" s="824"/>
      <c r="D1853" s="746"/>
      <c r="E1853" s="746"/>
      <c r="F1853" s="746"/>
      <c r="G1853" s="746"/>
    </row>
    <row r="1854" spans="1:12">
      <c r="A1854" s="797" t="s">
        <v>2824</v>
      </c>
      <c r="B1854" s="817" t="s">
        <v>2825</v>
      </c>
      <c r="C1854" s="821">
        <v>279757220</v>
      </c>
      <c r="D1854" s="746"/>
      <c r="E1854" s="746"/>
      <c r="F1854" s="746"/>
      <c r="G1854" s="746"/>
      <c r="I1854" s="729"/>
      <c r="J1854" s="726"/>
      <c r="K1854" s="733"/>
    </row>
    <row r="1855" spans="1:12">
      <c r="A1855" s="797" t="s">
        <v>2826</v>
      </c>
      <c r="B1855" s="817" t="s">
        <v>2827</v>
      </c>
      <c r="C1855" s="821">
        <v>309158240</v>
      </c>
      <c r="D1855" s="746"/>
      <c r="E1855" s="746"/>
      <c r="F1855" s="746"/>
      <c r="G1855" s="746"/>
      <c r="I1855" s="729"/>
      <c r="J1855" s="726"/>
      <c r="K1855" s="733"/>
    </row>
    <row r="1856" spans="1:12">
      <c r="A1856" s="797" t="s">
        <v>2828</v>
      </c>
      <c r="B1856" s="817" t="s">
        <v>2829</v>
      </c>
      <c r="C1856" s="821">
        <v>394506440</v>
      </c>
      <c r="D1856" s="746"/>
      <c r="E1856" s="746"/>
      <c r="F1856" s="746"/>
      <c r="G1856" s="746"/>
      <c r="I1856" s="729"/>
      <c r="J1856" s="726"/>
      <c r="K1856" s="733"/>
    </row>
    <row r="1857" spans="1:11">
      <c r="A1857" s="797" t="s">
        <v>2830</v>
      </c>
      <c r="B1857" s="817" t="s">
        <v>2831</v>
      </c>
      <c r="C1857" s="821">
        <v>507336650</v>
      </c>
      <c r="D1857" s="746"/>
      <c r="E1857" s="746"/>
      <c r="F1857" s="746"/>
      <c r="G1857" s="746"/>
      <c r="I1857" s="729"/>
      <c r="J1857" s="726"/>
      <c r="K1857" s="733"/>
    </row>
    <row r="1858" spans="1:11">
      <c r="A1858" s="797" t="s">
        <v>2832</v>
      </c>
      <c r="B1858" s="817" t="s">
        <v>2833</v>
      </c>
      <c r="C1858" s="821">
        <v>611319300</v>
      </c>
      <c r="D1858" s="746"/>
      <c r="E1858" s="746"/>
      <c r="F1858" s="746"/>
      <c r="G1858" s="746"/>
      <c r="I1858" s="729"/>
      <c r="J1858" s="726"/>
      <c r="K1858" s="733"/>
    </row>
    <row r="1859" spans="1:11">
      <c r="A1859" s="801"/>
      <c r="B1859" s="823" t="s">
        <v>2834</v>
      </c>
      <c r="C1859" s="824"/>
      <c r="D1859" s="746"/>
      <c r="E1859" s="746"/>
      <c r="F1859" s="746"/>
      <c r="G1859" s="746"/>
      <c r="I1859" s="731"/>
      <c r="J1859" s="725"/>
      <c r="K1859" s="730"/>
    </row>
    <row r="1860" spans="1:11">
      <c r="A1860" s="797" t="s">
        <v>2835</v>
      </c>
      <c r="B1860" s="817" t="s">
        <v>2825</v>
      </c>
      <c r="C1860" s="821">
        <v>299340220</v>
      </c>
      <c r="D1860" s="746"/>
      <c r="E1860" s="746"/>
      <c r="F1860" s="746"/>
      <c r="G1860" s="746"/>
      <c r="I1860" s="729"/>
      <c r="J1860" s="726"/>
      <c r="K1860" s="733"/>
    </row>
    <row r="1861" spans="1:11">
      <c r="A1861" s="797" t="s">
        <v>2836</v>
      </c>
      <c r="B1861" s="817" t="s">
        <v>2837</v>
      </c>
      <c r="C1861" s="821">
        <v>349348810</v>
      </c>
      <c r="D1861" s="746"/>
      <c r="E1861" s="746"/>
      <c r="F1861" s="746"/>
      <c r="G1861" s="746"/>
      <c r="I1861" s="729"/>
      <c r="J1861" s="726"/>
      <c r="K1861" s="733"/>
    </row>
    <row r="1862" spans="1:11">
      <c r="A1862" s="797" t="s">
        <v>2838</v>
      </c>
      <c r="B1862" s="817" t="s">
        <v>2829</v>
      </c>
      <c r="C1862" s="821">
        <v>422121900</v>
      </c>
      <c r="D1862" s="746"/>
      <c r="E1862" s="746"/>
      <c r="F1862" s="746"/>
      <c r="G1862" s="746"/>
      <c r="I1862" s="729"/>
      <c r="J1862" s="726"/>
      <c r="K1862" s="733"/>
    </row>
    <row r="1863" spans="1:11">
      <c r="A1863" s="797" t="s">
        <v>2839</v>
      </c>
      <c r="B1863" s="817" t="s">
        <v>2833</v>
      </c>
      <c r="C1863" s="821">
        <v>654243160</v>
      </c>
      <c r="D1863" s="746"/>
      <c r="E1863" s="746"/>
      <c r="F1863" s="746"/>
      <c r="G1863" s="746"/>
      <c r="I1863" s="729"/>
      <c r="J1863" s="726"/>
      <c r="K1863" s="733"/>
    </row>
    <row r="1864" spans="1:11">
      <c r="A1864" s="801"/>
      <c r="B1864" s="823" t="s">
        <v>2840</v>
      </c>
      <c r="C1864" s="824"/>
      <c r="D1864" s="746"/>
      <c r="E1864" s="746"/>
      <c r="F1864" s="746"/>
      <c r="G1864" s="746"/>
      <c r="I1864" s="729"/>
      <c r="J1864" s="725"/>
      <c r="K1864" s="730"/>
    </row>
    <row r="1865" spans="1:11">
      <c r="A1865" s="797" t="s">
        <v>2841</v>
      </c>
      <c r="B1865" s="817" t="s">
        <v>2825</v>
      </c>
      <c r="C1865" s="821">
        <v>279242440</v>
      </c>
      <c r="D1865" s="746"/>
      <c r="E1865" s="746"/>
      <c r="F1865" s="746"/>
      <c r="G1865" s="746"/>
      <c r="I1865" s="729"/>
      <c r="J1865" s="726"/>
      <c r="K1865" s="733"/>
    </row>
    <row r="1866" spans="1:11">
      <c r="A1866" s="797" t="s">
        <v>2842</v>
      </c>
      <c r="B1866" s="817" t="s">
        <v>2837</v>
      </c>
      <c r="C1866" s="821">
        <v>331856110</v>
      </c>
      <c r="D1866" s="746"/>
      <c r="E1866" s="746"/>
      <c r="F1866" s="746"/>
      <c r="G1866" s="746"/>
      <c r="I1866" s="729"/>
      <c r="J1866" s="726"/>
      <c r="K1866" s="733"/>
    </row>
    <row r="1867" spans="1:11">
      <c r="A1867" s="797" t="s">
        <v>2843</v>
      </c>
      <c r="B1867" s="817" t="s">
        <v>2829</v>
      </c>
      <c r="C1867" s="821">
        <v>377119740</v>
      </c>
      <c r="D1867" s="746"/>
      <c r="E1867" s="746"/>
      <c r="F1867" s="746"/>
      <c r="G1867" s="746"/>
      <c r="I1867" s="729"/>
      <c r="J1867" s="726"/>
      <c r="K1867" s="733"/>
    </row>
    <row r="1868" spans="1:11">
      <c r="A1868" s="803" t="s">
        <v>2844</v>
      </c>
      <c r="B1868" s="879" t="s">
        <v>2845</v>
      </c>
      <c r="C1868" s="825">
        <v>738799900</v>
      </c>
      <c r="D1868" s="746"/>
      <c r="E1868" s="746"/>
      <c r="F1868" s="746"/>
      <c r="G1868" s="746"/>
      <c r="I1868" s="729"/>
      <c r="J1868" s="726"/>
      <c r="K1868" s="733"/>
    </row>
    <row r="1869" spans="1:11">
      <c r="A1869" s="827"/>
      <c r="B1869" s="746"/>
      <c r="C1869" s="792"/>
      <c r="D1869" s="746"/>
      <c r="E1869" s="746"/>
      <c r="F1869" s="746"/>
      <c r="G1869" s="746"/>
    </row>
    <row r="1870" spans="1:11">
      <c r="A1870" s="776" t="s">
        <v>1023</v>
      </c>
      <c r="B1870" s="746"/>
      <c r="C1870" s="746"/>
      <c r="D1870" s="746"/>
      <c r="E1870" s="746"/>
      <c r="F1870" s="746"/>
      <c r="G1870" s="746"/>
    </row>
    <row r="1871" spans="1:11" ht="29.25" customHeight="1">
      <c r="A1871" s="1283" t="s">
        <v>2846</v>
      </c>
      <c r="B1871" s="1283"/>
      <c r="C1871" s="1283"/>
      <c r="D1871" s="1283"/>
      <c r="E1871" s="1283"/>
      <c r="F1871" s="1283"/>
      <c r="G1871" s="746"/>
    </row>
    <row r="1872" spans="1:11" ht="66.75" customHeight="1">
      <c r="A1872" s="1283" t="s">
        <v>2847</v>
      </c>
      <c r="B1872" s="1284"/>
      <c r="C1872" s="1284"/>
      <c r="D1872" s="1284"/>
      <c r="E1872" s="1284"/>
      <c r="F1872" s="1284"/>
      <c r="G1872" s="746"/>
    </row>
    <row r="1873" spans="1:12">
      <c r="A1873" s="776" t="s">
        <v>2848</v>
      </c>
      <c r="B1873" s="746"/>
      <c r="C1873" s="746"/>
      <c r="D1873" s="746"/>
      <c r="E1873" s="746"/>
      <c r="F1873" s="746"/>
      <c r="G1873" s="746"/>
    </row>
    <row r="1874" spans="1:12" s="625" customFormat="1">
      <c r="A1874" s="790" t="s">
        <v>2849</v>
      </c>
      <c r="B1874" s="791"/>
      <c r="C1874" s="791"/>
      <c r="D1874" s="791"/>
      <c r="E1874" s="791"/>
      <c r="F1874" s="791"/>
      <c r="G1874" s="791"/>
      <c r="L1874" s="626"/>
    </row>
    <row r="1875" spans="1:12" s="625" customFormat="1">
      <c r="A1875" s="790" t="s">
        <v>2850</v>
      </c>
      <c r="B1875" s="791"/>
      <c r="C1875" s="791"/>
      <c r="D1875" s="791"/>
      <c r="E1875" s="791"/>
      <c r="F1875" s="791"/>
      <c r="G1875" s="791"/>
      <c r="L1875" s="626"/>
    </row>
    <row r="1876" spans="1:12" ht="16.5">
      <c r="A1876" s="1293" t="s">
        <v>2336</v>
      </c>
      <c r="B1876" s="1293"/>
      <c r="C1876" s="1293"/>
      <c r="D1876" s="746"/>
      <c r="E1876" s="746"/>
      <c r="F1876" s="746"/>
      <c r="G1876" s="746"/>
    </row>
    <row r="1877" spans="1:12">
      <c r="A1877" s="1289" t="s">
        <v>2437</v>
      </c>
      <c r="B1877" s="1290"/>
      <c r="C1877" s="1291"/>
      <c r="D1877" s="746"/>
      <c r="E1877" s="746"/>
      <c r="F1877" s="746"/>
      <c r="G1877" s="746"/>
    </row>
    <row r="1878" spans="1:12">
      <c r="A1878" s="828" t="s">
        <v>2851</v>
      </c>
      <c r="B1878" s="829" t="s">
        <v>2852</v>
      </c>
      <c r="C1878" s="833">
        <v>2280</v>
      </c>
      <c r="D1878" s="746"/>
      <c r="E1878" s="746"/>
      <c r="F1878" s="746"/>
      <c r="G1878" s="746"/>
    </row>
    <row r="1879" spans="1:12">
      <c r="A1879" s="797" t="s">
        <v>2853</v>
      </c>
      <c r="B1879" s="798" t="s">
        <v>2854</v>
      </c>
      <c r="C1879" s="821">
        <v>2500</v>
      </c>
      <c r="D1879" s="746"/>
      <c r="E1879" s="746"/>
      <c r="F1879" s="746"/>
      <c r="G1879" s="746"/>
    </row>
    <row r="1880" spans="1:12">
      <c r="A1880" s="803" t="s">
        <v>2855</v>
      </c>
      <c r="B1880" s="804" t="s">
        <v>2856</v>
      </c>
      <c r="C1880" s="825">
        <v>1970</v>
      </c>
      <c r="D1880" s="746"/>
      <c r="E1880" s="746"/>
      <c r="F1880" s="746"/>
      <c r="G1880" s="746"/>
    </row>
    <row r="1881" spans="1:12">
      <c r="A1881" s="827"/>
      <c r="B1881" s="746"/>
      <c r="C1881" s="792"/>
      <c r="D1881" s="746"/>
      <c r="E1881" s="746"/>
      <c r="F1881" s="746"/>
      <c r="G1881" s="746"/>
    </row>
    <row r="1882" spans="1:12">
      <c r="A1882" s="776" t="s">
        <v>1023</v>
      </c>
      <c r="B1882" s="746"/>
      <c r="C1882" s="746"/>
      <c r="D1882" s="746"/>
      <c r="E1882" s="746"/>
      <c r="F1882" s="746"/>
      <c r="G1882" s="746"/>
    </row>
    <row r="1883" spans="1:12" ht="34.5" customHeight="1">
      <c r="A1883" s="1283" t="s">
        <v>2857</v>
      </c>
      <c r="B1883" s="1283"/>
      <c r="C1883" s="1283"/>
      <c r="D1883" s="1283"/>
      <c r="E1883" s="1283"/>
      <c r="F1883" s="1283"/>
      <c r="G1883" s="746"/>
    </row>
    <row r="1884" spans="1:12">
      <c r="A1884" s="776" t="s">
        <v>2858</v>
      </c>
      <c r="B1884" s="746"/>
      <c r="C1884" s="746"/>
      <c r="D1884" s="746"/>
      <c r="E1884" s="746"/>
      <c r="F1884" s="746"/>
      <c r="G1884" s="746"/>
    </row>
    <row r="1885" spans="1:12" ht="30.75" customHeight="1">
      <c r="A1885" s="1283" t="s">
        <v>2859</v>
      </c>
      <c r="B1885" s="1284"/>
      <c r="C1885" s="1284"/>
      <c r="D1885" s="1284"/>
      <c r="E1885" s="1284"/>
      <c r="F1885" s="1284"/>
      <c r="G1885" s="746"/>
    </row>
    <row r="1886" spans="1:12">
      <c r="A1886" s="776" t="s">
        <v>2860</v>
      </c>
      <c r="B1886" s="746"/>
      <c r="C1886" s="746"/>
      <c r="D1886" s="746"/>
      <c r="E1886" s="746"/>
      <c r="F1886" s="746"/>
      <c r="G1886" s="746"/>
    </row>
    <row r="1887" spans="1:12" ht="32.25" customHeight="1">
      <c r="A1887" s="1283" t="s">
        <v>2861</v>
      </c>
      <c r="B1887" s="1284"/>
      <c r="C1887" s="1284"/>
      <c r="D1887" s="1284"/>
      <c r="E1887" s="1284"/>
      <c r="F1887" s="1284"/>
      <c r="G1887" s="746"/>
    </row>
  </sheetData>
  <sheetProtection password="B0ED" sheet="1" formatCells="0" formatColumns="0" formatRows="0" insertColumns="0" insertRows="0" insertHyperlinks="0" sort="0" autoFilter="0" pivotTables="0"/>
  <mergeCells count="684">
    <mergeCell ref="I1364:I1365"/>
    <mergeCell ref="K1364:K1365"/>
    <mergeCell ref="L1364:L1365"/>
    <mergeCell ref="M1364:M1365"/>
    <mergeCell ref="I1368:I1369"/>
    <mergeCell ref="K1368:K1369"/>
    <mergeCell ref="L1368:L1369"/>
    <mergeCell ref="M1368:M1369"/>
    <mergeCell ref="H44:I44"/>
    <mergeCell ref="H45:I45"/>
    <mergeCell ref="H46:I46"/>
    <mergeCell ref="H47:I47"/>
    <mergeCell ref="H49:H53"/>
    <mergeCell ref="I49:I53"/>
    <mergeCell ref="I1350:I1351"/>
    <mergeCell ref="K1350:K1351"/>
    <mergeCell ref="L1350:L1351"/>
    <mergeCell ref="M1350:M1351"/>
    <mergeCell ref="I1354:I1355"/>
    <mergeCell ref="K1354:K1355"/>
    <mergeCell ref="L1354:L1355"/>
    <mergeCell ref="M1354:M1355"/>
    <mergeCell ref="I1358:I1359"/>
    <mergeCell ref="K1358:K1359"/>
    <mergeCell ref="L1358:L1359"/>
    <mergeCell ref="M1358:M1359"/>
    <mergeCell ref="M1329:N1329"/>
    <mergeCell ref="M1330:N1330"/>
    <mergeCell ref="M1331:N1331"/>
    <mergeCell ref="M1332:N1332"/>
    <mergeCell ref="J44:K44"/>
    <mergeCell ref="J45:K45"/>
    <mergeCell ref="J46:K46"/>
    <mergeCell ref="J47:K47"/>
    <mergeCell ref="M1322:N1322"/>
    <mergeCell ref="M1323:N1323"/>
    <mergeCell ref="M1324:N1324"/>
    <mergeCell ref="M1325:N1325"/>
    <mergeCell ref="M1326:N1326"/>
    <mergeCell ref="M1327:N1327"/>
    <mergeCell ref="M1319:N1319"/>
    <mergeCell ref="M1320:N1320"/>
    <mergeCell ref="M1321:N1321"/>
    <mergeCell ref="M1328:N1328"/>
    <mergeCell ref="H42:I42"/>
    <mergeCell ref="H43:I43"/>
    <mergeCell ref="J42:K42"/>
    <mergeCell ref="J43:K43"/>
    <mergeCell ref="M1301:N1301"/>
    <mergeCell ref="M1302:N1302"/>
    <mergeCell ref="M480:M481"/>
    <mergeCell ref="I1251:I1252"/>
    <mergeCell ref="K1251:K1252"/>
    <mergeCell ref="L1251:L1252"/>
    <mergeCell ref="M1303:N1303"/>
    <mergeCell ref="M1304:N1304"/>
    <mergeCell ref="M1305:N1305"/>
    <mergeCell ref="M1306:N1306"/>
    <mergeCell ref="M1295:N1295"/>
    <mergeCell ref="M1296:N1296"/>
    <mergeCell ref="M1297:N1297"/>
    <mergeCell ref="M1298:N1298"/>
    <mergeCell ref="M1299:N1299"/>
    <mergeCell ref="M1300:N1300"/>
    <mergeCell ref="M1271:N1271"/>
    <mergeCell ref="M1272:N1272"/>
    <mergeCell ref="M1273:N1273"/>
    <mergeCell ref="M1274:N1274"/>
    <mergeCell ref="M1251:M1252"/>
    <mergeCell ref="M1268:N1268"/>
    <mergeCell ref="M1267:N1267"/>
    <mergeCell ref="I480:I481"/>
    <mergeCell ref="K480:K481"/>
    <mergeCell ref="L480:L481"/>
    <mergeCell ref="A1:F1"/>
    <mergeCell ref="A34:E34"/>
    <mergeCell ref="A35:E35"/>
    <mergeCell ref="H38:I40"/>
    <mergeCell ref="A5:E5"/>
    <mergeCell ref="A6:A7"/>
    <mergeCell ref="B6:B7"/>
    <mergeCell ref="C6:C7"/>
    <mergeCell ref="D6:E6"/>
    <mergeCell ref="A30:F30"/>
    <mergeCell ref="A2:E2"/>
    <mergeCell ref="A3:E3"/>
    <mergeCell ref="A4:E4"/>
    <mergeCell ref="A31:F31"/>
    <mergeCell ref="A32:F32"/>
    <mergeCell ref="A36:E36"/>
    <mergeCell ref="A37:E37"/>
    <mergeCell ref="C42:D42"/>
    <mergeCell ref="E42:F42"/>
    <mergeCell ref="C43:D43"/>
    <mergeCell ref="E43:F43"/>
    <mergeCell ref="C44:D44"/>
    <mergeCell ref="E44:F44"/>
    <mergeCell ref="A38:F38"/>
    <mergeCell ref="A39:F39"/>
    <mergeCell ref="C40:D40"/>
    <mergeCell ref="E40:F40"/>
    <mergeCell ref="C41:D41"/>
    <mergeCell ref="E41:F41"/>
    <mergeCell ref="A64:F64"/>
    <mergeCell ref="A70:F70"/>
    <mergeCell ref="A71:F71"/>
    <mergeCell ref="A73:F73"/>
    <mergeCell ref="A74:F74"/>
    <mergeCell ref="A83:E83"/>
    <mergeCell ref="C45:D45"/>
    <mergeCell ref="E45:F45"/>
    <mergeCell ref="A46:F46"/>
    <mergeCell ref="A55:F55"/>
    <mergeCell ref="A56:F56"/>
    <mergeCell ref="A57:F57"/>
    <mergeCell ref="A111:E111"/>
    <mergeCell ref="A112:A113"/>
    <mergeCell ref="B112:B113"/>
    <mergeCell ref="C112:C113"/>
    <mergeCell ref="D112:E112"/>
    <mergeCell ref="A125:F125"/>
    <mergeCell ref="A84:A85"/>
    <mergeCell ref="B84:B85"/>
    <mergeCell ref="C84:C85"/>
    <mergeCell ref="D84:E84"/>
    <mergeCell ref="A97:F97"/>
    <mergeCell ref="A99:F99"/>
    <mergeCell ref="A161:F161"/>
    <mergeCell ref="A163:F163"/>
    <mergeCell ref="C170:D170"/>
    <mergeCell ref="E170:F170"/>
    <mergeCell ref="C171:D171"/>
    <mergeCell ref="E171:F171"/>
    <mergeCell ref="A143:E143"/>
    <mergeCell ref="A144:A145"/>
    <mergeCell ref="B144:B145"/>
    <mergeCell ref="C144:C145"/>
    <mergeCell ref="D144:E144"/>
    <mergeCell ref="A158:F158"/>
    <mergeCell ref="A178:E178"/>
    <mergeCell ref="A179:A180"/>
    <mergeCell ref="B179:B180"/>
    <mergeCell ref="C179:C180"/>
    <mergeCell ref="D179:E179"/>
    <mergeCell ref="A188:F188"/>
    <mergeCell ref="C172:D172"/>
    <mergeCell ref="E172:F172"/>
    <mergeCell ref="C173:D173"/>
    <mergeCell ref="E173:F173"/>
    <mergeCell ref="C174:D174"/>
    <mergeCell ref="E174:F174"/>
    <mergeCell ref="A213:F213"/>
    <mergeCell ref="A215:F215"/>
    <mergeCell ref="A220:E220"/>
    <mergeCell ref="A221:A222"/>
    <mergeCell ref="B221:B222"/>
    <mergeCell ref="C221:C222"/>
    <mergeCell ref="D221:E221"/>
    <mergeCell ref="A199:E199"/>
    <mergeCell ref="A200:A201"/>
    <mergeCell ref="B200:B201"/>
    <mergeCell ref="C200:C201"/>
    <mergeCell ref="D200:E200"/>
    <mergeCell ref="A206:F206"/>
    <mergeCell ref="A249:E249"/>
    <mergeCell ref="A250:A251"/>
    <mergeCell ref="B250:B251"/>
    <mergeCell ref="C250:C251"/>
    <mergeCell ref="D250:E250"/>
    <mergeCell ref="A259:F259"/>
    <mergeCell ref="A228:F228"/>
    <mergeCell ref="A232:F232"/>
    <mergeCell ref="A233:F233"/>
    <mergeCell ref="A239:E239"/>
    <mergeCell ref="A240:A241"/>
    <mergeCell ref="B240:B241"/>
    <mergeCell ref="C240:C241"/>
    <mergeCell ref="D240:E240"/>
    <mergeCell ref="A282:F282"/>
    <mergeCell ref="A290:E290"/>
    <mergeCell ref="A291:A292"/>
    <mergeCell ref="B291:B292"/>
    <mergeCell ref="C291:C292"/>
    <mergeCell ref="D291:E291"/>
    <mergeCell ref="A266:F266"/>
    <mergeCell ref="A269:E269"/>
    <mergeCell ref="A270:A271"/>
    <mergeCell ref="B270:B271"/>
    <mergeCell ref="C270:C271"/>
    <mergeCell ref="D270:E270"/>
    <mergeCell ref="A322:F322"/>
    <mergeCell ref="A334:E334"/>
    <mergeCell ref="A335:A336"/>
    <mergeCell ref="B335:B336"/>
    <mergeCell ref="C335:C336"/>
    <mergeCell ref="D335:E335"/>
    <mergeCell ref="A304:F304"/>
    <mergeCell ref="A314:E314"/>
    <mergeCell ref="A315:A316"/>
    <mergeCell ref="B315:B316"/>
    <mergeCell ref="C315:C316"/>
    <mergeCell ref="D315:E315"/>
    <mergeCell ref="A368:F368"/>
    <mergeCell ref="A378:E378"/>
    <mergeCell ref="A379:A380"/>
    <mergeCell ref="B379:B380"/>
    <mergeCell ref="C379:C380"/>
    <mergeCell ref="D379:E379"/>
    <mergeCell ref="A346:F346"/>
    <mergeCell ref="A356:E356"/>
    <mergeCell ref="A357:A358"/>
    <mergeCell ref="B357:B358"/>
    <mergeCell ref="C357:C358"/>
    <mergeCell ref="D357:E357"/>
    <mergeCell ref="A419:E419"/>
    <mergeCell ref="A420:A421"/>
    <mergeCell ref="B420:B421"/>
    <mergeCell ref="C420:C421"/>
    <mergeCell ref="D420:E420"/>
    <mergeCell ref="A427:F427"/>
    <mergeCell ref="A387:F387"/>
    <mergeCell ref="A398:E398"/>
    <mergeCell ref="A399:A400"/>
    <mergeCell ref="B399:B400"/>
    <mergeCell ref="C399:C400"/>
    <mergeCell ref="D399:E399"/>
    <mergeCell ref="A461:F461"/>
    <mergeCell ref="A465:E465"/>
    <mergeCell ref="A466:A467"/>
    <mergeCell ref="B466:B467"/>
    <mergeCell ref="C466:C467"/>
    <mergeCell ref="D466:E466"/>
    <mergeCell ref="A438:E438"/>
    <mergeCell ref="A439:A440"/>
    <mergeCell ref="B439:B440"/>
    <mergeCell ref="C439:C440"/>
    <mergeCell ref="D439:E439"/>
    <mergeCell ref="A460:F460"/>
    <mergeCell ref="A541:F541"/>
    <mergeCell ref="A544:F544"/>
    <mergeCell ref="A545:F545"/>
    <mergeCell ref="A549:E549"/>
    <mergeCell ref="A550:A551"/>
    <mergeCell ref="B550:B551"/>
    <mergeCell ref="C550:C551"/>
    <mergeCell ref="D550:E550"/>
    <mergeCell ref="A492:F492"/>
    <mergeCell ref="A500:E500"/>
    <mergeCell ref="A501:A502"/>
    <mergeCell ref="B501:B502"/>
    <mergeCell ref="C501:C502"/>
    <mergeCell ref="D501:E501"/>
    <mergeCell ref="A566:F566"/>
    <mergeCell ref="A576:E576"/>
    <mergeCell ref="A577:A578"/>
    <mergeCell ref="B577:B578"/>
    <mergeCell ref="C577:C578"/>
    <mergeCell ref="D577:E577"/>
    <mergeCell ref="A554:F554"/>
    <mergeCell ref="A556:F556"/>
    <mergeCell ref="A559:E559"/>
    <mergeCell ref="A560:A561"/>
    <mergeCell ref="B560:B561"/>
    <mergeCell ref="C560:C561"/>
    <mergeCell ref="D560:E560"/>
    <mergeCell ref="A596:F596"/>
    <mergeCell ref="A597:F597"/>
    <mergeCell ref="A599:F599"/>
    <mergeCell ref="A604:F604"/>
    <mergeCell ref="A607:E607"/>
    <mergeCell ref="A608:A609"/>
    <mergeCell ref="B608:B609"/>
    <mergeCell ref="C608:C609"/>
    <mergeCell ref="D608:E608"/>
    <mergeCell ref="A645:F645"/>
    <mergeCell ref="A647:F647"/>
    <mergeCell ref="A648:F648"/>
    <mergeCell ref="A649:F649"/>
    <mergeCell ref="A655:F655"/>
    <mergeCell ref="A656:F656"/>
    <mergeCell ref="A618:F618"/>
    <mergeCell ref="A626:F626"/>
    <mergeCell ref="A628:A630"/>
    <mergeCell ref="B628:B630"/>
    <mergeCell ref="A636:E636"/>
    <mergeCell ref="A637:A638"/>
    <mergeCell ref="B637:B638"/>
    <mergeCell ref="C637:C638"/>
    <mergeCell ref="D637:E637"/>
    <mergeCell ref="A671:F671"/>
    <mergeCell ref="A682:E682"/>
    <mergeCell ref="A683:A684"/>
    <mergeCell ref="B683:B684"/>
    <mergeCell ref="C683:C684"/>
    <mergeCell ref="D683:E683"/>
    <mergeCell ref="A660:E660"/>
    <mergeCell ref="A661:A662"/>
    <mergeCell ref="B661:B662"/>
    <mergeCell ref="C661:C662"/>
    <mergeCell ref="D661:E661"/>
    <mergeCell ref="A670:F670"/>
    <mergeCell ref="A721:F721"/>
    <mergeCell ref="A722:F722"/>
    <mergeCell ref="A733:E733"/>
    <mergeCell ref="A734:A735"/>
    <mergeCell ref="B734:B735"/>
    <mergeCell ref="C734:C735"/>
    <mergeCell ref="D734:E734"/>
    <mergeCell ref="A697:F697"/>
    <mergeCell ref="A698:F698"/>
    <mergeCell ref="A709:E709"/>
    <mergeCell ref="A710:A711"/>
    <mergeCell ref="B710:B711"/>
    <mergeCell ref="C710:C711"/>
    <mergeCell ref="D710:E710"/>
    <mergeCell ref="M1284:N1284"/>
    <mergeCell ref="M1285:N1285"/>
    <mergeCell ref="M1286:N1286"/>
    <mergeCell ref="M1287:N1287"/>
    <mergeCell ref="M1288:N1288"/>
    <mergeCell ref="M1289:N1289"/>
    <mergeCell ref="A743:F743"/>
    <mergeCell ref="A744:F744"/>
    <mergeCell ref="A755:E755"/>
    <mergeCell ref="A756:A757"/>
    <mergeCell ref="B756:B757"/>
    <mergeCell ref="C756:C757"/>
    <mergeCell ref="D756:E756"/>
    <mergeCell ref="M1281:N1281"/>
    <mergeCell ref="M1282:N1282"/>
    <mergeCell ref="M1283:N1283"/>
    <mergeCell ref="M1275:N1275"/>
    <mergeCell ref="M1276:N1276"/>
    <mergeCell ref="M1277:N1277"/>
    <mergeCell ref="M1278:N1278"/>
    <mergeCell ref="M1279:N1279"/>
    <mergeCell ref="M1280:N1280"/>
    <mergeCell ref="M1269:N1269"/>
    <mergeCell ref="M1270:N1270"/>
    <mergeCell ref="A793:F793"/>
    <mergeCell ref="A794:F794"/>
    <mergeCell ref="A801:E801"/>
    <mergeCell ref="A802:A803"/>
    <mergeCell ref="B802:B803"/>
    <mergeCell ref="C802:C803"/>
    <mergeCell ref="D802:E802"/>
    <mergeCell ref="A765:F765"/>
    <mergeCell ref="A766:F766"/>
    <mergeCell ref="A777:E777"/>
    <mergeCell ref="A778:A779"/>
    <mergeCell ref="B778:B779"/>
    <mergeCell ref="C778:C779"/>
    <mergeCell ref="D778:E778"/>
    <mergeCell ref="A829:F829"/>
    <mergeCell ref="A831:F831"/>
    <mergeCell ref="A837:E837"/>
    <mergeCell ref="A838:A839"/>
    <mergeCell ref="B838:B839"/>
    <mergeCell ref="C838:C839"/>
    <mergeCell ref="D838:E838"/>
    <mergeCell ref="A810:F810"/>
    <mergeCell ref="A811:F811"/>
    <mergeCell ref="A823:E823"/>
    <mergeCell ref="A824:A825"/>
    <mergeCell ref="B824:B825"/>
    <mergeCell ref="C824:C825"/>
    <mergeCell ref="D824:E824"/>
    <mergeCell ref="A844:F844"/>
    <mergeCell ref="A846:F846"/>
    <mergeCell ref="A847:F847"/>
    <mergeCell ref="A848:F848"/>
    <mergeCell ref="A860:E860"/>
    <mergeCell ref="A861:A862"/>
    <mergeCell ref="B861:B862"/>
    <mergeCell ref="C861:C862"/>
    <mergeCell ref="D861:E861"/>
    <mergeCell ref="A884:F884"/>
    <mergeCell ref="A886:F886"/>
    <mergeCell ref="A887:F887"/>
    <mergeCell ref="A892:E892"/>
    <mergeCell ref="A893:A894"/>
    <mergeCell ref="B893:B894"/>
    <mergeCell ref="C893:C894"/>
    <mergeCell ref="D893:E893"/>
    <mergeCell ref="A868:F868"/>
    <mergeCell ref="A870:F870"/>
    <mergeCell ref="A871:F871"/>
    <mergeCell ref="A875:E875"/>
    <mergeCell ref="A876:A877"/>
    <mergeCell ref="B876:B877"/>
    <mergeCell ref="C876:C877"/>
    <mergeCell ref="D876:E876"/>
    <mergeCell ref="A932:F932"/>
    <mergeCell ref="A934:F934"/>
    <mergeCell ref="A935:F935"/>
    <mergeCell ref="A939:E939"/>
    <mergeCell ref="A940:A941"/>
    <mergeCell ref="B940:B941"/>
    <mergeCell ref="C940:C941"/>
    <mergeCell ref="D940:E940"/>
    <mergeCell ref="A917:F917"/>
    <mergeCell ref="A918:F918"/>
    <mergeCell ref="A919:F919"/>
    <mergeCell ref="A923:E923"/>
    <mergeCell ref="A924:A925"/>
    <mergeCell ref="B924:B925"/>
    <mergeCell ref="C924:C925"/>
    <mergeCell ref="D924:E924"/>
    <mergeCell ref="A957:F957"/>
    <mergeCell ref="A960:E960"/>
    <mergeCell ref="A961:A962"/>
    <mergeCell ref="B961:B962"/>
    <mergeCell ref="C961:C962"/>
    <mergeCell ref="D961:E961"/>
    <mergeCell ref="A948:F948"/>
    <mergeCell ref="A949:F949"/>
    <mergeCell ref="A951:F951"/>
    <mergeCell ref="A952:F952"/>
    <mergeCell ref="A953:F953"/>
    <mergeCell ref="A955:F955"/>
    <mergeCell ref="A969:F969"/>
    <mergeCell ref="A970:F970"/>
    <mergeCell ref="A971:F971"/>
    <mergeCell ref="A972:F972"/>
    <mergeCell ref="A976:E976"/>
    <mergeCell ref="A977:A978"/>
    <mergeCell ref="B977:B978"/>
    <mergeCell ref="C977:C978"/>
    <mergeCell ref="D977:E977"/>
    <mergeCell ref="A1007:A1008"/>
    <mergeCell ref="B1007:B1008"/>
    <mergeCell ref="C1007:C1008"/>
    <mergeCell ref="D1007:E1007"/>
    <mergeCell ref="A1013:F1013"/>
    <mergeCell ref="A1014:E1014"/>
    <mergeCell ref="A996:F996"/>
    <mergeCell ref="A999:F999"/>
    <mergeCell ref="A1000:F1000"/>
    <mergeCell ref="A1002:F1002"/>
    <mergeCell ref="A1005:F1005"/>
    <mergeCell ref="A1006:E1006"/>
    <mergeCell ref="A1020:A1021"/>
    <mergeCell ref="B1020:B1021"/>
    <mergeCell ref="C1020:C1021"/>
    <mergeCell ref="D1020:E1020"/>
    <mergeCell ref="A1029:F1029"/>
    <mergeCell ref="A1030:E1030"/>
    <mergeCell ref="A1015:A1016"/>
    <mergeCell ref="B1015:B1016"/>
    <mergeCell ref="C1015:C1016"/>
    <mergeCell ref="D1015:E1015"/>
    <mergeCell ref="A1018:F1018"/>
    <mergeCell ref="A1019:E1019"/>
    <mergeCell ref="A1037:A1038"/>
    <mergeCell ref="B1037:B1038"/>
    <mergeCell ref="C1037:C1038"/>
    <mergeCell ref="D1037:E1037"/>
    <mergeCell ref="A1043:F1043"/>
    <mergeCell ref="A1044:F1044"/>
    <mergeCell ref="A1031:A1032"/>
    <mergeCell ref="B1031:B1032"/>
    <mergeCell ref="C1031:C1032"/>
    <mergeCell ref="D1031:E1031"/>
    <mergeCell ref="A1035:F1035"/>
    <mergeCell ref="A1036:E1036"/>
    <mergeCell ref="A1067:F1067"/>
    <mergeCell ref="A1068:F1068"/>
    <mergeCell ref="A1072:E1072"/>
    <mergeCell ref="A1073:A1074"/>
    <mergeCell ref="B1073:B1074"/>
    <mergeCell ref="C1073:C1074"/>
    <mergeCell ref="D1073:E1073"/>
    <mergeCell ref="A1047:F1047"/>
    <mergeCell ref="A1048:F1048"/>
    <mergeCell ref="A1051:F1051"/>
    <mergeCell ref="A1053:F1053"/>
    <mergeCell ref="A1059:E1059"/>
    <mergeCell ref="A1060:A1061"/>
    <mergeCell ref="B1060:B1061"/>
    <mergeCell ref="C1060:C1061"/>
    <mergeCell ref="D1060:E1060"/>
    <mergeCell ref="A1078:F1078"/>
    <mergeCell ref="A1080:F1080"/>
    <mergeCell ref="A1081:F1081"/>
    <mergeCell ref="A1082:F1082"/>
    <mergeCell ref="A1093:E1093"/>
    <mergeCell ref="A1094:A1095"/>
    <mergeCell ref="B1094:B1095"/>
    <mergeCell ref="C1094:C1095"/>
    <mergeCell ref="D1094:E1094"/>
    <mergeCell ref="A1100:F1100"/>
    <mergeCell ref="A1102:F1102"/>
    <mergeCell ref="A1103:F1103"/>
    <mergeCell ref="A1104:F1104"/>
    <mergeCell ref="A1116:E1116"/>
    <mergeCell ref="A1117:A1118"/>
    <mergeCell ref="B1117:B1118"/>
    <mergeCell ref="C1117:C1118"/>
    <mergeCell ref="D1117:E1117"/>
    <mergeCell ref="A1169:E1169"/>
    <mergeCell ref="A1170:A1171"/>
    <mergeCell ref="B1170:B1171"/>
    <mergeCell ref="C1170:C1171"/>
    <mergeCell ref="D1170:E1170"/>
    <mergeCell ref="A1179:E1179"/>
    <mergeCell ref="A1129:F1129"/>
    <mergeCell ref="A1130:F1130"/>
    <mergeCell ref="A1131:F1131"/>
    <mergeCell ref="A1139:E1139"/>
    <mergeCell ref="A1140:A1141"/>
    <mergeCell ref="B1140:B1141"/>
    <mergeCell ref="C1140:C1141"/>
    <mergeCell ref="D1140:E1140"/>
    <mergeCell ref="A1193:F1193"/>
    <mergeCell ref="A1194:F1194"/>
    <mergeCell ref="A1197:E1197"/>
    <mergeCell ref="A1198:A1199"/>
    <mergeCell ref="B1198:B1199"/>
    <mergeCell ref="C1198:C1199"/>
    <mergeCell ref="D1198:E1198"/>
    <mergeCell ref="A1180:A1181"/>
    <mergeCell ref="B1180:B1181"/>
    <mergeCell ref="C1180:C1181"/>
    <mergeCell ref="D1180:E1180"/>
    <mergeCell ref="A1189:F1189"/>
    <mergeCell ref="A1192:F1192"/>
    <mergeCell ref="A1207:F1207"/>
    <mergeCell ref="A1209:F1209"/>
    <mergeCell ref="A1210:F1210"/>
    <mergeCell ref="A1211:F1211"/>
    <mergeCell ref="A1215:E1215"/>
    <mergeCell ref="A1216:A1217"/>
    <mergeCell ref="B1216:B1217"/>
    <mergeCell ref="C1216:C1217"/>
    <mergeCell ref="D1216:E1216"/>
    <mergeCell ref="A1232:F1232"/>
    <mergeCell ref="A1234:F1234"/>
    <mergeCell ref="A1240:F1240"/>
    <mergeCell ref="A1241:F1241"/>
    <mergeCell ref="A1245:E1245"/>
    <mergeCell ref="A1246:A1247"/>
    <mergeCell ref="B1246:B1247"/>
    <mergeCell ref="C1246:C1247"/>
    <mergeCell ref="D1246:E1246"/>
    <mergeCell ref="A1256:F1256"/>
    <mergeCell ref="A1257:F1257"/>
    <mergeCell ref="A1258:F1258"/>
    <mergeCell ref="A1259:F1259"/>
    <mergeCell ref="A1262:E1262"/>
    <mergeCell ref="A1263:A1264"/>
    <mergeCell ref="B1263:B1264"/>
    <mergeCell ref="C1263:C1264"/>
    <mergeCell ref="D1263:E1263"/>
    <mergeCell ref="A1343:A1344"/>
    <mergeCell ref="B1343:B1344"/>
    <mergeCell ref="C1343:C1344"/>
    <mergeCell ref="D1343:E1343"/>
    <mergeCell ref="A1373:F1373"/>
    <mergeCell ref="A1374:F1374"/>
    <mergeCell ref="A1335:F1335"/>
    <mergeCell ref="A1336:F1336"/>
    <mergeCell ref="A1337:F1337"/>
    <mergeCell ref="A1338:F1338"/>
    <mergeCell ref="A1339:F1339"/>
    <mergeCell ref="A1342:E1342"/>
    <mergeCell ref="A1396:A1397"/>
    <mergeCell ref="E1396:E1397"/>
    <mergeCell ref="A1399:A1400"/>
    <mergeCell ref="E1399:E1400"/>
    <mergeCell ref="A1407:F1407"/>
    <mergeCell ref="A1408:F1408"/>
    <mergeCell ref="A1383:E1383"/>
    <mergeCell ref="A1384:A1385"/>
    <mergeCell ref="B1384:B1385"/>
    <mergeCell ref="C1384:C1385"/>
    <mergeCell ref="D1384:E1384"/>
    <mergeCell ref="A1393:A1394"/>
    <mergeCell ref="E1393:E1394"/>
    <mergeCell ref="A1436:F1436"/>
    <mergeCell ref="A1439:F1439"/>
    <mergeCell ref="A1442:E1442"/>
    <mergeCell ref="A1443:A1444"/>
    <mergeCell ref="B1443:B1444"/>
    <mergeCell ref="C1443:C1444"/>
    <mergeCell ref="D1443:E1443"/>
    <mergeCell ref="A1409:F1409"/>
    <mergeCell ref="A1414:E1414"/>
    <mergeCell ref="A1415:A1416"/>
    <mergeCell ref="B1415:B1416"/>
    <mergeCell ref="C1415:C1416"/>
    <mergeCell ref="D1415:E1415"/>
    <mergeCell ref="A1471:F1471"/>
    <mergeCell ref="A1472:F1472"/>
    <mergeCell ref="A1473:F1473"/>
    <mergeCell ref="A1475:F1475"/>
    <mergeCell ref="A1480:C1480"/>
    <mergeCell ref="A1481:C1481"/>
    <mergeCell ref="A1455:E1455"/>
    <mergeCell ref="A1456:A1457"/>
    <mergeCell ref="B1456:B1457"/>
    <mergeCell ref="C1456:C1457"/>
    <mergeCell ref="D1456:E1456"/>
    <mergeCell ref="A1465:F1465"/>
    <mergeCell ref="A1525:C1525"/>
    <mergeCell ref="A1526:C1526"/>
    <mergeCell ref="A1553:F1553"/>
    <mergeCell ref="A1554:F1554"/>
    <mergeCell ref="A1559:C1559"/>
    <mergeCell ref="A1560:C1560"/>
    <mergeCell ref="A1492:F1492"/>
    <mergeCell ref="A1496:F1496"/>
    <mergeCell ref="A1497:F1497"/>
    <mergeCell ref="A1503:C1503"/>
    <mergeCell ref="A1504:C1504"/>
    <mergeCell ref="A1520:F1520"/>
    <mergeCell ref="A1616:C1616"/>
    <mergeCell ref="A1620:F1620"/>
    <mergeCell ref="A1621:F1621"/>
    <mergeCell ref="A1625:C1625"/>
    <mergeCell ref="A1626:C1626"/>
    <mergeCell ref="A1637:F1637"/>
    <mergeCell ref="A1570:F1570"/>
    <mergeCell ref="A1575:C1575"/>
    <mergeCell ref="A1576:C1576"/>
    <mergeCell ref="A1607:F1607"/>
    <mergeCell ref="A1608:F1608"/>
    <mergeCell ref="A1615:C1615"/>
    <mergeCell ref="A1655:C1655"/>
    <mergeCell ref="A1660:F1660"/>
    <mergeCell ref="A1661:F1661"/>
    <mergeCell ref="A1665:C1665"/>
    <mergeCell ref="A1666:C1666"/>
    <mergeCell ref="A1670:F1670"/>
    <mergeCell ref="A1638:F1638"/>
    <mergeCell ref="A1642:C1642"/>
    <mergeCell ref="A1643:C1643"/>
    <mergeCell ref="A1649:F1649"/>
    <mergeCell ref="A1650:F1650"/>
    <mergeCell ref="A1654:C1654"/>
    <mergeCell ref="A1696:C1696"/>
    <mergeCell ref="A1697:C1697"/>
    <mergeCell ref="A1712:F1712"/>
    <mergeCell ref="A1718:C1718"/>
    <mergeCell ref="A1719:C1719"/>
    <mergeCell ref="A1729:C1729"/>
    <mergeCell ref="A1671:F1671"/>
    <mergeCell ref="A1676:C1676"/>
    <mergeCell ref="A1677:C1677"/>
    <mergeCell ref="A1683:C1683"/>
    <mergeCell ref="A1684:C1684"/>
    <mergeCell ref="A1689:F1689"/>
    <mergeCell ref="A1770:C1770"/>
    <mergeCell ref="A1771:C1771"/>
    <mergeCell ref="A1775:F1775"/>
    <mergeCell ref="A1730:C1730"/>
    <mergeCell ref="A1739:F1739"/>
    <mergeCell ref="A1740:F1740"/>
    <mergeCell ref="A1744:C1744"/>
    <mergeCell ref="A1745:C1745"/>
    <mergeCell ref="A1755:F1755"/>
    <mergeCell ref="A1885:F1885"/>
    <mergeCell ref="A1887:F1887"/>
    <mergeCell ref="C628:G628"/>
    <mergeCell ref="A33:G33"/>
    <mergeCell ref="A1851:C1851"/>
    <mergeCell ref="M1290:N1290"/>
    <mergeCell ref="M1291:N1291"/>
    <mergeCell ref="M1292:N1292"/>
    <mergeCell ref="M1293:N1293"/>
    <mergeCell ref="M1294:N1294"/>
    <mergeCell ref="A1871:F1871"/>
    <mergeCell ref="A1872:F1872"/>
    <mergeCell ref="A1876:C1876"/>
    <mergeCell ref="A1877:C1877"/>
    <mergeCell ref="A1883:F1883"/>
    <mergeCell ref="A1777:F1777"/>
    <mergeCell ref="A1781:C1781"/>
    <mergeCell ref="A1782:C1782"/>
    <mergeCell ref="A1844:F1844"/>
    <mergeCell ref="A1845:F1845"/>
    <mergeCell ref="A1850:C1850"/>
    <mergeCell ref="A1756:F1756"/>
    <mergeCell ref="A1762:C1762"/>
    <mergeCell ref="A1763:C1763"/>
  </mergeCells>
  <hyperlinks>
    <hyperlink ref="A97" r:id="rId1" tooltip="Tiêu chuẩn Việt Nam TCVN2748:1991" display="https://thuvienphapluat.vn/TCVN/xay-dung/tcvn-2748-1991-phan-cap-cong-trinh-xay-dung-nguyen-tac-chung-901999.aspx" xr:uid="{AD46E50E-1570-4C7E-94FC-29DFED173A1D}"/>
    <hyperlink ref="A206" r:id="rId2" tooltip="Tiêu chuẩn Việt Nam TCVN2748:1991" display="https://thuvienphapluat.vn/TCVN/xay-dung/tcvn-2748-1991-phan-cap-cong-trinh-xay-dung-nguyen-tac-chung-901999.aspx" xr:uid="{D9BB7E46-612D-4EB0-8DB1-E1763EF88D10}"/>
    <hyperlink ref="A228" r:id="rId3" tooltip="Tiêu chuẩn Việt Nam TCVN4205:2012" display="https://thuvienphapluat.vn/TCVN/xay-dung/tcvn-4205-2012-cong-trinh-the-thao-san-the-thao-tieu-chuan-thiet-ke-908368.aspx" xr:uid="{CA439F7D-F694-4434-91AE-0FCB32533EA1}"/>
    <hyperlink ref="A282" r:id="rId4" tooltip="Tiêu chuẩn Việt Nam TCVN4260:2012" display="https://thuvienphapluat.vn/TCVN/xay-dung/tcvn-4260-2012-cong-trinh-the-thao-be-boi-tieu-chuan-thiet-ke-907946.aspx" xr:uid="{01194AC6-999C-4534-B6D3-8E9AED9448EC}"/>
    <hyperlink ref="A554" r:id="rId5" tooltip="Tiêu chuẩn Việt Nam TCVN5308:1991" display="https://thuvienphapluat.vn/TCVN/xay-dung/tcvn-5308-1991-quy-pham-ky-thuat-an-toan-trong-xay-dung-901981.aspx" xr:uid="{E59E8C3E-A9F2-45B1-9D46-D677D54D59F1}"/>
    <hyperlink ref="A597" r:id="rId6" tooltip="Tiêu chuẩn Việt Nam TCVN4451:2012" display="https://thuvienphapluat.vn/TCVN/xay-dung/tcvn-4451-2012-nha-o-nguyen-tac-co-ban-de-thiet-ke-908347.aspx" xr:uid="{7F3E8020-4578-46C5-8536-635D75483917}"/>
    <hyperlink ref="A618" r:id="rId7" tooltip="Tiêu chuẩn Việt Nam TCVN4391:2015" display="https://thuvienphapluat.vn/TCVN/linh-vuc-khac/tcvn-4391-2015-khach-san-xep-hang-915306.aspx" xr:uid="{6F33A894-F237-4C74-9336-B7C66B91748F}"/>
    <hyperlink ref="A829" r:id="rId8" tooltip="Tiêu chuẩn Việt Nam TCVN5307:2009" display="https://thuvienphapluat.vn/TCVN/hoa-chat/tcvn-5307-2009-kho-dau-mo-va-san-pham-dau-mo-yeu-cau-thiet-ke-904331.aspx" xr:uid="{6EF78342-5F99-4A0E-8D89-2CD1FB35C99A}"/>
    <hyperlink ref="A868" r:id="rId9" tooltip="Tiêu chuẩn Việt Nam TCVN2622:1995" display="https://thuvienphapluat.vn/TCVN/xay-dung/tcvn-2622-1995-phong-chay-chong-chay-cho-nha-va-cong-trinh-yeu-cau-thiet-ke-901991.aspx" xr:uid="{21B6E68A-16BD-4554-B130-B9C8CA6FD4AA}"/>
    <hyperlink ref="A884" r:id="rId10" tooltip="Tiêu chuẩn Việt Nam TCVN5060:1990" display="https://thuvienphapluat.vn/TCVN/xay-dung/tcvn-5060-1990-cong-trinh-thuy-loi-cac-quy-dinh-chu-yeu-900677.aspx" xr:uid="{56A20F38-B74C-4D6F-A3EA-D308FCFA8958}"/>
    <hyperlink ref="A948" r:id="rId11" tooltip="Tiêu chuẩn Việt Nam TCVN5846:1994" display="https://thuvienphapluat.vn/TCVN/xay-dung/tcvn-5846-1994-cot-dien-be-tong-cot-thep-ly-tam-ket-cau-va-kich-thuoc-901864.aspx" xr:uid="{A6DA7139-E42B-471A-A342-36233611323E}"/>
    <hyperlink ref="A969" r:id="rId12" tooltip="Tiêu chuẩn Việt Nam TCVN5846:1994" display="https://thuvienphapluat.vn/TCVN/xay-dung/tcvn-5846-1994-cot-dien-be-tong-cot-thep-ly-tam-ket-cau-va-kich-thuoc-901864.aspx" xr:uid="{0EF4F6E7-049F-4FCE-9D27-20DD69486DE7}"/>
    <hyperlink ref="A996" r:id="rId13" tooltip="Tiêu chuẩn Việt Nam TCVN5308:1991" display="https://thuvienphapluat.vn/TCVN/xay-dung/tcvn-5308-1991-quy-pham-ky-thuat-an-toan-trong-xay-dung-901981.aspx" xr:uid="{F8816629-2566-4D28-8101-36E1C3F2ACBD}"/>
    <hyperlink ref="A1043" r:id="rId14" tooltip="Tiêu chuẩn Việt Nam TCVN5846:1994" display="https://thuvienphapluat.vn/TCVN/xay-dung/tcvn-5846-1994-cot-dien-be-tong-cot-thep-ly-tam-ket-cau-va-kich-thuoc-901864.aspx" xr:uid="{6D132279-7821-45ED-9FE0-4FEFBF565847}"/>
    <hyperlink ref="A1067" r:id="rId15" tooltip="Tiêu chuẩn Việt Nam TCVN4604:2012" display="https://thuvienphapluat.vn/TCVN/xay-dung/tcvn-4604-2012-xi-nghiep-cong-nghiep-nha-san-xuat-tieu-chuan-thiet-ke-908350.aspx" xr:uid="{9322D163-5540-472F-979A-810107F799C2}"/>
    <hyperlink ref="A1232" r:id="rId16" tooltip="Tiêu chuẩn Việt Nam TCVN3989:2012" display="https://thuvienphapluat.vn/TCVN/xay-dung/tcvn-3989-2012-he-thong-tai-lieu-thiet-ke-xay-dung-cap-thoat-nuoc-ban-ve-908339.aspx" xr:uid="{944C4821-D9B0-49BA-BB07-1F37CB6A719A}"/>
    <hyperlink ref="A1373" r:id="rId17" tooltip="Tiêu chuẩn Việt Nam TCVN4117:1985" display="https://thuvienphapluat.vn/TCVN/giao-thong/tcvn-4117-1985-duong-sat-kho-1435-mm-tieu-chuan-thiet-ke-901939.aspx" xr:uid="{27102C94-506E-408A-8BFE-D13832423F6E}"/>
    <hyperlink ref="A1492" r:id="rId18" tooltip="Tiêu chuẩn XDVN TCXDVN287:2004" display="https://thuvienphapluat.vn/TCVN/xay-dung/tieu-chuan-xay-dung-viet-nam-tcxdvn-287-2004-cong-trinh-the-thao-san-the-900594.aspx" xr:uid="{3D05990C-4E5E-4249-8904-4A09E93A0576}"/>
    <hyperlink ref="A1520" r:id="rId19" tooltip="Tiêu chuẩn ngành TCN68-254:2006" display="https://thuvienphapluat.vn/TCVN/dien-dien-tu/tcn-68-254-2006-cong-trinh-ngoai-vi-vien-thong-quy-dinh-ky-thuat-904172.aspx" xr:uid="{0B9A8B78-991A-4F7C-9D4F-80A4AC3B851B}"/>
    <hyperlink ref="A1620" r:id="rId20" tooltip="Tiêu chuẩn Việt Nam TCVN5846:1994" display="https://thuvienphapluat.vn/TCVN/xay-dung/tcvn-5846-1994-cot-dien-be-tong-cot-thep-ly-tam-ket-cau-va-kich-thuoc-901864.aspx" xr:uid="{45D79F32-FE66-4AC7-AF57-7863E0288B74}"/>
    <hyperlink ref="A1637" r:id="rId21" tooltip="Tiêu chuẩn Việt Nam TCVN5846:1994" display="https://thuvienphapluat.vn/TCVN/xay-dung/tcvn-5846-1994-cot-dien-be-tong-cot-thep-ly-tam-ket-cau-va-kich-thuoc-901864.aspx" xr:uid="{865EFA6C-EC7B-4C5F-B4BE-33A22DDD5BE8}"/>
    <hyperlink ref="A1649" r:id="rId22" tooltip="Tiêu chuẩn Việt Nam TCVN5846:1994" display="https://thuvienphapluat.vn/TCVN/xay-dung/tcvn-5846-1994-cot-dien-be-tong-cot-thep-ly-tam-ket-cau-va-kich-thuoc-901864.aspx" xr:uid="{98C8DEEC-895A-4271-9834-B8E5ACE0010C}"/>
    <hyperlink ref="A1660" r:id="rId23" tooltip="Tiêu chuẩn Việt Nam TCVN5846:1994" display="https://thuvienphapluat.vn/TCVN/xay-dung/tcvn-5846-1994-cot-dien-be-tong-cot-thep-ly-tam-ket-cau-va-kich-thuoc-901864.aspx" xr:uid="{AA348CEF-616B-4C10-824C-D5D8C16786C9}"/>
    <hyperlink ref="A1689" r:id="rId24" tooltip="Tiêu chuẩn Việt Nam TCVN5846:1994" display="https://thuvienphapluat.vn/TCVN/xay-dung/tcvn-5846-1994-cot-dien-be-tong-cot-thep-ly-tam-ket-cau-va-kich-thuoc-901864.aspx" xr:uid="{20DCA90B-008B-47CF-A842-CFC9C52C1DD3}"/>
    <hyperlink ref="A1739" r:id="rId25" tooltip="Tiêu chuẩn Việt Nam TCVN7957:2008" display="https://thuvienphapluat.vn/TCVN/xay-dung/tieu-chuan-viet-nam-tcvn-7957-2008-thoat-nuoc-mang-luoi-va-cong-trinh-ben-ngoai-904054.aspx" xr:uid="{A236443D-DEC1-4708-BF29-D8FA49A44389}"/>
    <hyperlink ref="A1755" r:id="rId26" tooltip="Tiêu chuẩn Việt Nam TCVN7957:2008" display="https://thuvienphapluat.vn/TCVN/xay-dung/tieu-chuan-viet-nam-tcvn-7957-2008-thoat-nuoc-mang-luoi-va-cong-trinh-ben-ngoai-904054.aspx" xr:uid="{D9EFF057-596C-453F-A341-1227269E9A9B}"/>
    <hyperlink ref="A1670" r:id="rId27" tooltip="Tiêu chuẩn Việt Nam TCVN5846:1994" display="https://thuvienphapluat.vn/TCVN/xay-dung/tcvn-5846-1994-cot-dien-be-tong-cot-thep-ly-tam-ket-cau-va-kich-thuoc-901864.aspx" xr:uid="{B7CEFA7C-B76B-4E3A-8E44-8732084193A0}"/>
  </hyperlinks>
  <printOptions horizontalCentered="1"/>
  <pageMargins left="0.95" right="0.7" top="0.45" bottom="0.59" header="0.3" footer="0.3"/>
  <pageSetup paperSize="9" scale="92" orientation="landscape" r:id="rId28"/>
  <headerFooter>
    <oddFooter>&amp;R&amp;"Times New Roman,Regular"&amp;11Trang &amp;P</oddFooter>
  </headerFooter>
  <rowBreaks count="79" manualBreakCount="79">
    <brk id="28" max="16383" man="1"/>
    <brk id="45" max="16383" man="1"/>
    <brk id="78" max="16383" man="1"/>
    <brk id="108" max="16383" man="1"/>
    <brk id="140" max="16383" man="1"/>
    <brk id="167" max="16383" man="1"/>
    <brk id="174" max="16383" man="1"/>
    <brk id="196" max="16383" man="1"/>
    <brk id="216" max="16383" man="1"/>
    <brk id="235" max="16383" man="1"/>
    <brk id="266" max="16383" man="1"/>
    <brk id="286" max="16383" man="1"/>
    <brk id="311" max="16383" man="1"/>
    <brk id="330" max="16383" man="1"/>
    <brk id="353" max="16383" man="1"/>
    <brk id="375" max="16383" man="1"/>
    <brk id="395" max="16383" man="1"/>
    <brk id="416" max="16383" man="1"/>
    <brk id="435" max="16383" man="1"/>
    <brk id="462" max="16383" man="1"/>
    <brk id="490" max="16383" man="1"/>
    <brk id="497" max="16383" man="1"/>
    <brk id="545" max="16383" man="1"/>
    <brk id="573" max="16383" man="1"/>
    <brk id="594" max="16383" man="1"/>
    <brk id="604" max="16383" man="1"/>
    <brk id="633" max="16383" man="1"/>
    <brk id="655" max="16383" man="1"/>
    <brk id="679" max="16383" man="1"/>
    <brk id="706" max="16383" man="1"/>
    <brk id="730" max="16383" man="1"/>
    <brk id="752" max="16383" man="1"/>
    <brk id="774" max="16383" man="1"/>
    <brk id="798" max="16383" man="1"/>
    <brk id="819" max="16383" man="1"/>
    <brk id="833" max="16383" man="1"/>
    <brk id="856" max="16383" man="1"/>
    <brk id="872" max="16383" man="1"/>
    <brk id="888" max="16383" man="1"/>
    <brk id="915" max="16383" man="1"/>
    <brk id="920" max="16383" man="1"/>
    <brk id="936" max="16383" man="1"/>
    <brk id="957" max="16383" man="1"/>
    <brk id="973" max="16383" man="1"/>
    <brk id="1003" max="16383" man="1"/>
    <brk id="1017" max="16383" man="1"/>
    <brk id="1028" max="16383" man="1"/>
    <brk id="1034" max="16383" man="1"/>
    <brk id="1054" max="16383" man="1"/>
    <brk id="1069" max="16383" man="1"/>
    <brk id="1090" max="16383" man="1"/>
    <brk id="1112" max="16383" man="1"/>
    <brk id="1135" max="16383" man="1"/>
    <brk id="1167" max="16383" man="1"/>
    <brk id="1193" max="16383" man="1"/>
    <brk id="1212" max="16383" man="1"/>
    <brk id="1240" max="16383" man="1"/>
    <brk id="1259" max="16383" man="1"/>
    <brk id="1339" max="16383" man="1"/>
    <brk id="1379" max="16383" man="1"/>
    <brk id="1411" max="16383" man="1"/>
    <brk id="1438" max="16383" man="1"/>
    <brk id="1474" max="16383" man="1"/>
    <brk id="1499" max="16383" man="1"/>
    <brk id="1556" max="16383" man="1"/>
    <brk id="1572" max="16383" man="1"/>
    <brk id="1609" max="16383" man="1"/>
    <brk id="1623" max="16383" man="1"/>
    <brk id="1640" max="16383" man="1"/>
    <brk id="1652" max="16383" man="1"/>
    <brk id="1663" max="16383" man="1"/>
    <brk id="1673" max="16383" man="1"/>
    <brk id="1692" max="16383" man="1"/>
    <brk id="1714" max="16383" man="1"/>
    <brk id="1741" max="16383" man="1"/>
    <brk id="1757" max="16383" man="1"/>
    <brk id="1778" max="16383" man="1"/>
    <brk id="1847" max="16383" man="1"/>
    <brk id="1873" max="16383" man="1"/>
  </rowBreaks>
  <drawing r:id="rId29"/>
  <legacyDrawing r:id="rId30"/>
  <mc:AlternateContent xmlns:mc="http://schemas.openxmlformats.org/markup-compatibility/2006">
    <mc:Choice Requires="x14">
      <controls>
        <mc:AlternateContent xmlns:mc="http://schemas.openxmlformats.org/markup-compatibility/2006">
          <mc:Choice Requires="x14">
            <control shapeId="18438" r:id="rId31" name="Drop Down 6">
              <controlPr defaultSize="0" autoLine="0" autoPict="0">
                <anchor moveWithCells="1">
                  <from>
                    <xdr:col>8</xdr:col>
                    <xdr:colOff>0</xdr:colOff>
                    <xdr:row>40</xdr:row>
                    <xdr:rowOff>76200</xdr:rowOff>
                  </from>
                  <to>
                    <xdr:col>9</xdr:col>
                    <xdr:colOff>298450</xdr:colOff>
                    <xdr:row>40</xdr:row>
                    <xdr:rowOff>355600</xdr:rowOff>
                  </to>
                </anchor>
              </controlPr>
            </control>
          </mc:Choice>
        </mc:AlternateContent>
        <mc:AlternateContent xmlns:mc="http://schemas.openxmlformats.org/markup-compatibility/2006">
          <mc:Choice Requires="x14">
            <control shapeId="18439" r:id="rId32" name="Drop Down 7">
              <controlPr defaultSize="0" autoLine="0" autoPict="0">
                <anchor moveWithCells="1">
                  <from>
                    <xdr:col>8</xdr:col>
                    <xdr:colOff>0</xdr:colOff>
                    <xdr:row>47</xdr:row>
                    <xdr:rowOff>25400</xdr:rowOff>
                  </from>
                  <to>
                    <xdr:col>8</xdr:col>
                    <xdr:colOff>1187450</xdr:colOff>
                    <xdr:row>47</xdr:row>
                    <xdr:rowOff>190500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15624-05FC-45D6-92A5-3D2E61800D70}">
  <sheetPr codeName="Sheet14">
    <tabColor rgb="FF7030A0"/>
  </sheetPr>
  <dimension ref="A1:N63"/>
  <sheetViews>
    <sheetView showGridLines="0" view="pageBreakPreview" zoomScaleNormal="100" zoomScaleSheetLayoutView="100" workbookViewId="0">
      <selection activeCell="B1" sqref="B1"/>
    </sheetView>
  </sheetViews>
  <sheetFormatPr defaultColWidth="9.1796875" defaultRowHeight="14"/>
  <cols>
    <col min="1" max="1" width="5.453125" style="650" customWidth="1"/>
    <col min="2" max="2" width="19.26953125" style="650" customWidth="1"/>
    <col min="3" max="3" width="1.81640625" style="650" customWidth="1"/>
    <col min="4" max="4" width="28.1796875" style="650" customWidth="1"/>
    <col min="5" max="5" width="15.453125" style="650" customWidth="1"/>
    <col min="6" max="6" width="19" style="650" customWidth="1"/>
    <col min="7" max="7" width="11" style="652" customWidth="1"/>
    <col min="8" max="8" width="7" style="652" customWidth="1"/>
    <col min="9" max="9" width="12.1796875" style="650" customWidth="1"/>
    <col min="10" max="10" width="10.1796875" style="650" customWidth="1"/>
    <col min="11" max="11" width="18" style="650" customWidth="1"/>
    <col min="12" max="12" width="5.453125" style="650" bestFit="1" customWidth="1"/>
    <col min="13" max="16384" width="9.1796875" style="650"/>
  </cols>
  <sheetData>
    <row r="1" spans="1:14" ht="29.25" customHeight="1">
      <c r="B1" s="651" t="s">
        <v>3879</v>
      </c>
      <c r="C1" s="651"/>
      <c r="D1" s="651"/>
    </row>
    <row r="2" spans="1:14" ht="20">
      <c r="A2" s="651"/>
      <c r="B2" s="200" t="s">
        <v>393</v>
      </c>
      <c r="C2" s="199" t="s">
        <v>16</v>
      </c>
      <c r="D2" s="661" t="str">
        <f>BIA!E12</f>
        <v>CHUNG CƯ CAO TẦNG KẾT HỢP THƯƠNG MẠI - DỊCH VỤ</v>
      </c>
      <c r="E2" s="199"/>
      <c r="F2" s="201"/>
    </row>
    <row r="3" spans="1:14" ht="20">
      <c r="A3" s="651"/>
      <c r="B3" s="200" t="s">
        <v>26</v>
      </c>
      <c r="C3" s="199" t="s">
        <v>16</v>
      </c>
      <c r="D3" s="661" t="str">
        <f>BIA!E14</f>
        <v>LÔ CHUNG CƯ D3 VÀ D4 KHU DÂN CƯ PHÚ LỢI - PHƯỜNG 07 - QUẬN 08 - TP.HỒ CHÍ MINH</v>
      </c>
      <c r="E3" s="199"/>
      <c r="F3" s="201"/>
    </row>
    <row r="4" spans="1:14" ht="8.25" customHeight="1"/>
    <row r="5" spans="1:14" ht="35.25" customHeight="1">
      <c r="A5" s="884" t="s">
        <v>0</v>
      </c>
      <c r="B5" s="1352" t="s">
        <v>3</v>
      </c>
      <c r="C5" s="1352"/>
      <c r="D5" s="1352"/>
      <c r="E5" s="1352" t="s">
        <v>4</v>
      </c>
      <c r="F5" s="1352"/>
      <c r="G5" s="1352" t="s">
        <v>3880</v>
      </c>
      <c r="H5" s="1352"/>
      <c r="I5" s="634" t="s">
        <v>590</v>
      </c>
      <c r="J5" s="1378" t="s">
        <v>3881</v>
      </c>
      <c r="K5" s="931" t="s">
        <v>3910</v>
      </c>
      <c r="L5" s="932"/>
      <c r="M5" s="932"/>
      <c r="N5" s="933"/>
    </row>
    <row r="6" spans="1:14" ht="18" customHeight="1">
      <c r="A6" s="887">
        <v>1</v>
      </c>
      <c r="B6" s="1379" t="s">
        <v>3882</v>
      </c>
      <c r="C6" s="1379"/>
      <c r="D6" s="1379"/>
      <c r="E6" s="1353"/>
      <c r="F6" s="1353"/>
      <c r="G6" s="1381">
        <f>H39</f>
        <v>607945000</v>
      </c>
      <c r="H6" s="1381"/>
      <c r="I6" s="885" t="s">
        <v>3883</v>
      </c>
      <c r="J6" s="1378"/>
      <c r="K6" s="693" t="s">
        <v>3909</v>
      </c>
      <c r="L6" s="658" t="s">
        <v>3045</v>
      </c>
      <c r="M6" s="658" t="s">
        <v>3901</v>
      </c>
      <c r="N6" s="659" t="s">
        <v>3902</v>
      </c>
    </row>
    <row r="7" spans="1:14" ht="18" customHeight="1">
      <c r="A7" s="888">
        <v>2</v>
      </c>
      <c r="B7" s="1369" t="s">
        <v>3884</v>
      </c>
      <c r="C7" s="1370"/>
      <c r="D7" s="1370"/>
      <c r="E7" s="1354" t="str">
        <f>J7*100&amp;"% x Ccg"</f>
        <v>55% x Ccg</v>
      </c>
      <c r="F7" s="1354"/>
      <c r="G7" s="1380">
        <f>J7*G6</f>
        <v>334369750</v>
      </c>
      <c r="H7" s="1380"/>
      <c r="I7" s="880" t="s">
        <v>3885</v>
      </c>
      <c r="J7" s="653">
        <f>L7</f>
        <v>0.55000000000000004</v>
      </c>
      <c r="K7" s="693" t="s">
        <v>49</v>
      </c>
      <c r="L7" s="660">
        <v>0.55000000000000004</v>
      </c>
      <c r="M7" s="660">
        <v>0.5</v>
      </c>
      <c r="N7" s="660">
        <v>0.45</v>
      </c>
    </row>
    <row r="8" spans="1:14" ht="46.5" customHeight="1">
      <c r="A8" s="888">
        <v>3</v>
      </c>
      <c r="B8" s="1369" t="s">
        <v>3886</v>
      </c>
      <c r="C8" s="1370"/>
      <c r="D8" s="1370"/>
      <c r="E8" s="1354" t="str">
        <f>IF(J8=0,"Theo bảng tính",J8*100&amp;"% x Cql")</f>
        <v>Theo bảng tính</v>
      </c>
      <c r="F8" s="1354"/>
      <c r="G8" s="1380">
        <f>'CP#TV'!H14</f>
        <v>68370000</v>
      </c>
      <c r="H8" s="1380"/>
      <c r="I8" s="880" t="s">
        <v>3887</v>
      </c>
      <c r="J8" s="653">
        <v>0</v>
      </c>
      <c r="K8" s="698" t="s">
        <v>3911</v>
      </c>
    </row>
    <row r="9" spans="1:14" ht="18" customHeight="1">
      <c r="A9" s="888">
        <v>4</v>
      </c>
      <c r="B9" s="1369" t="s">
        <v>3888</v>
      </c>
      <c r="C9" s="1370"/>
      <c r="D9" s="1370"/>
      <c r="E9" s="1354" t="str">
        <f>J9*100&amp;"% x (Ccg+Cql)"</f>
        <v>6% x (Ccg+Cql)</v>
      </c>
      <c r="F9" s="1354"/>
      <c r="G9" s="1380">
        <f>J9*(G6+G7)</f>
        <v>56538885</v>
      </c>
      <c r="H9" s="1380"/>
      <c r="I9" s="880" t="s">
        <v>3889</v>
      </c>
      <c r="J9" s="653">
        <v>0.06</v>
      </c>
      <c r="K9" s="697"/>
    </row>
    <row r="10" spans="1:14" ht="18" customHeight="1">
      <c r="A10" s="888">
        <v>5</v>
      </c>
      <c r="B10" s="1369" t="s">
        <v>3890</v>
      </c>
      <c r="C10" s="1370"/>
      <c r="D10" s="1370"/>
      <c r="E10" s="1354" t="str">
        <f>J10*100&amp;"% x (Ccg+Cql+Ck+TN)"</f>
        <v>10% x (Ccg+Cql+Ck+TN)</v>
      </c>
      <c r="F10" s="1354"/>
      <c r="G10" s="1380">
        <f>J10*(G6+G7+G8+G9)</f>
        <v>106722363.5</v>
      </c>
      <c r="H10" s="1380"/>
      <c r="I10" s="880" t="s">
        <v>3891</v>
      </c>
      <c r="J10" s="653">
        <v>0.1</v>
      </c>
      <c r="K10" s="652"/>
    </row>
    <row r="11" spans="1:14" ht="18" customHeight="1">
      <c r="A11" s="881">
        <v>6</v>
      </c>
      <c r="B11" s="1371" t="s">
        <v>23</v>
      </c>
      <c r="C11" s="1372"/>
      <c r="D11" s="1372"/>
      <c r="E11" s="1382" t="str">
        <f>J11*100&amp;"% x (Ccg+Cql+Ck+TN+VAT)"</f>
        <v>10% x (Ccg+Cql+Ck+TN+VAT)</v>
      </c>
      <c r="F11" s="1382"/>
      <c r="G11" s="1383">
        <f>J11*(G6+G7+G8+G9+G10)</f>
        <v>117394599.85000001</v>
      </c>
      <c r="H11" s="1383"/>
      <c r="I11" s="882" t="s">
        <v>3892</v>
      </c>
      <c r="J11" s="653">
        <v>0.1</v>
      </c>
      <c r="K11" s="697" t="s">
        <v>3912</v>
      </c>
    </row>
    <row r="12" spans="1:14" ht="20.149999999999999" customHeight="1">
      <c r="A12" s="654"/>
      <c r="B12" s="1373" t="s">
        <v>3893</v>
      </c>
      <c r="C12" s="1374"/>
      <c r="D12" s="1374"/>
      <c r="E12" s="1373" t="s">
        <v>3894</v>
      </c>
      <c r="F12" s="1373"/>
      <c r="G12" s="1384">
        <f>SUM(G6:H11)</f>
        <v>1291340598.3499999</v>
      </c>
      <c r="H12" s="1384"/>
      <c r="I12" s="883" t="s">
        <v>3895</v>
      </c>
      <c r="J12" s="653"/>
      <c r="K12" s="652"/>
    </row>
    <row r="13" spans="1:14" ht="20.149999999999999" customHeight="1">
      <c r="A13" s="654"/>
      <c r="B13" s="1373" t="s">
        <v>3896</v>
      </c>
      <c r="C13" s="1374"/>
      <c r="D13" s="1374"/>
      <c r="E13" s="1373" t="str">
        <f>J13*100&amp;"% x Ctv"</f>
        <v>15% x Ctv</v>
      </c>
      <c r="F13" s="1373"/>
      <c r="G13" s="1384">
        <f>J13*G12</f>
        <v>193701089.75249997</v>
      </c>
      <c r="H13" s="1384"/>
      <c r="I13" s="883" t="s">
        <v>3897</v>
      </c>
      <c r="J13" s="653">
        <v>0.15</v>
      </c>
      <c r="K13" s="652"/>
    </row>
    <row r="14" spans="1:14" ht="20.149999999999999" customHeight="1">
      <c r="A14" s="655"/>
      <c r="B14" s="1375" t="s">
        <v>3898</v>
      </c>
      <c r="C14" s="1374"/>
      <c r="D14" s="1374"/>
      <c r="E14" s="1345" t="s">
        <v>3899</v>
      </c>
      <c r="F14" s="1345"/>
      <c r="G14" s="1351">
        <f>G12-G13</f>
        <v>1097639508.5974998</v>
      </c>
      <c r="H14" s="1351"/>
      <c r="I14" s="883" t="s">
        <v>3900</v>
      </c>
    </row>
    <row r="16" spans="1:14" ht="25.5" customHeight="1">
      <c r="B16" s="651" t="s">
        <v>4104</v>
      </c>
      <c r="C16" s="651"/>
      <c r="D16" s="651"/>
      <c r="L16" s="656"/>
      <c r="M16" s="657"/>
    </row>
    <row r="17" spans="1:9" ht="20">
      <c r="A17" s="651"/>
      <c r="B17" s="200" t="s">
        <v>393</v>
      </c>
      <c r="C17" s="199" t="s">
        <v>16</v>
      </c>
      <c r="D17" s="661" t="str">
        <f>D2</f>
        <v>CHUNG CƯ CAO TẦNG KẾT HỢP THƯƠNG MẠI - DỊCH VỤ</v>
      </c>
    </row>
    <row r="18" spans="1:9" ht="20">
      <c r="A18" s="651"/>
      <c r="B18" s="200" t="s">
        <v>26</v>
      </c>
      <c r="C18" s="199" t="s">
        <v>16</v>
      </c>
      <c r="D18" s="661" t="str">
        <f>D3</f>
        <v>LÔ CHUNG CƯ D3 VÀ D4 KHU DÂN CƯ PHÚ LỢI - PHƯỜNG 07 - QUẬN 08 - TP.HỒ CHÍ MINH</v>
      </c>
    </row>
    <row r="19" spans="1:9" ht="10.5" customHeight="1">
      <c r="I19" s="694"/>
    </row>
    <row r="20" spans="1:9" ht="42">
      <c r="A20" s="886" t="s">
        <v>0</v>
      </c>
      <c r="B20" s="1376" t="s">
        <v>3824</v>
      </c>
      <c r="C20" s="1377"/>
      <c r="D20" s="886" t="s">
        <v>3825</v>
      </c>
      <c r="E20" s="886" t="s">
        <v>3826</v>
      </c>
      <c r="F20" s="634" t="s">
        <v>4111</v>
      </c>
      <c r="G20" s="884" t="s">
        <v>3827</v>
      </c>
      <c r="H20" s="1363" t="s">
        <v>3828</v>
      </c>
      <c r="I20" s="1364"/>
    </row>
    <row r="21" spans="1:9">
      <c r="A21" s="635" t="s">
        <v>1</v>
      </c>
      <c r="B21" s="1367" t="s">
        <v>3829</v>
      </c>
      <c r="C21" s="1368"/>
      <c r="D21" s="636"/>
      <c r="E21" s="636"/>
      <c r="F21" s="637"/>
      <c r="G21" s="638"/>
      <c r="H21" s="1365"/>
      <c r="I21" s="1366"/>
    </row>
    <row r="22" spans="1:9">
      <c r="A22" s="639">
        <v>1</v>
      </c>
      <c r="B22" s="1357" t="s">
        <v>3830</v>
      </c>
      <c r="C22" s="1358"/>
      <c r="D22" s="640" t="s">
        <v>3831</v>
      </c>
      <c r="E22" s="639" t="s">
        <v>3832</v>
      </c>
      <c r="F22" s="641">
        <v>13438000</v>
      </c>
      <c r="G22" s="642">
        <v>3.5</v>
      </c>
      <c r="H22" s="1349">
        <f t="shared" ref="H22:H28" si="0">F22*G22</f>
        <v>47033000</v>
      </c>
      <c r="I22" s="1350"/>
    </row>
    <row r="23" spans="1:9">
      <c r="A23" s="639">
        <v>2</v>
      </c>
      <c r="B23" s="1357" t="s">
        <v>3830</v>
      </c>
      <c r="C23" s="1358"/>
      <c r="D23" s="640" t="s">
        <v>3833</v>
      </c>
      <c r="E23" s="639" t="s">
        <v>3832</v>
      </c>
      <c r="F23" s="641">
        <v>13438000</v>
      </c>
      <c r="G23" s="642">
        <v>3.5</v>
      </c>
      <c r="H23" s="1349">
        <f t="shared" si="0"/>
        <v>47033000</v>
      </c>
      <c r="I23" s="1350"/>
    </row>
    <row r="24" spans="1:9">
      <c r="A24" s="639">
        <v>3</v>
      </c>
      <c r="B24" s="1357" t="s">
        <v>3834</v>
      </c>
      <c r="C24" s="1358"/>
      <c r="D24" s="640" t="s">
        <v>3835</v>
      </c>
      <c r="E24" s="639" t="s">
        <v>3832</v>
      </c>
      <c r="F24" s="641">
        <v>13290000</v>
      </c>
      <c r="G24" s="642">
        <v>3.5</v>
      </c>
      <c r="H24" s="1349">
        <f t="shared" si="0"/>
        <v>46515000</v>
      </c>
      <c r="I24" s="1350"/>
    </row>
    <row r="25" spans="1:9">
      <c r="A25" s="639">
        <v>4</v>
      </c>
      <c r="B25" s="1357" t="s">
        <v>3836</v>
      </c>
      <c r="C25" s="1358"/>
      <c r="D25" s="640" t="s">
        <v>4112</v>
      </c>
      <c r="E25" s="639" t="s">
        <v>3832</v>
      </c>
      <c r="F25" s="641">
        <v>9613000</v>
      </c>
      <c r="G25" s="642">
        <v>3.5</v>
      </c>
      <c r="H25" s="1349">
        <f t="shared" si="0"/>
        <v>33645500</v>
      </c>
      <c r="I25" s="1350"/>
    </row>
    <row r="26" spans="1:9">
      <c r="A26" s="639">
        <v>5</v>
      </c>
      <c r="B26" s="1357" t="s">
        <v>3837</v>
      </c>
      <c r="C26" s="1358"/>
      <c r="D26" s="643" t="s">
        <v>4113</v>
      </c>
      <c r="E26" s="639" t="s">
        <v>3832</v>
      </c>
      <c r="F26" s="641">
        <v>9613000</v>
      </c>
      <c r="G26" s="642">
        <v>3.5</v>
      </c>
      <c r="H26" s="1349">
        <f t="shared" si="0"/>
        <v>33645500</v>
      </c>
      <c r="I26" s="1350"/>
    </row>
    <row r="27" spans="1:9">
      <c r="A27" s="639">
        <v>6</v>
      </c>
      <c r="B27" s="1357" t="s">
        <v>3838</v>
      </c>
      <c r="C27" s="1358"/>
      <c r="D27" s="640" t="s">
        <v>4114</v>
      </c>
      <c r="E27" s="639" t="s">
        <v>3832</v>
      </c>
      <c r="F27" s="641">
        <v>8913000</v>
      </c>
      <c r="G27" s="642">
        <v>3.5</v>
      </c>
      <c r="H27" s="1349">
        <f t="shared" si="0"/>
        <v>31195500</v>
      </c>
      <c r="I27" s="1350"/>
    </row>
    <row r="28" spans="1:9">
      <c r="A28" s="639">
        <v>7</v>
      </c>
      <c r="B28" s="1357" t="s">
        <v>3839</v>
      </c>
      <c r="C28" s="1358"/>
      <c r="D28" s="640" t="s">
        <v>3840</v>
      </c>
      <c r="E28" s="639" t="s">
        <v>3832</v>
      </c>
      <c r="F28" s="641">
        <v>9951000</v>
      </c>
      <c r="G28" s="642">
        <v>2.5</v>
      </c>
      <c r="H28" s="1349">
        <f t="shared" si="0"/>
        <v>24877500</v>
      </c>
      <c r="I28" s="1350"/>
    </row>
    <row r="29" spans="1:9">
      <c r="A29" s="644" t="s">
        <v>2</v>
      </c>
      <c r="B29" s="1362" t="s">
        <v>3841</v>
      </c>
      <c r="C29" s="1358"/>
      <c r="D29" s="645"/>
      <c r="E29" s="645"/>
      <c r="F29" s="646"/>
      <c r="G29" s="647"/>
      <c r="H29" s="1347"/>
      <c r="I29" s="1348"/>
    </row>
    <row r="30" spans="1:9">
      <c r="A30" s="639">
        <v>1</v>
      </c>
      <c r="B30" s="1357" t="s">
        <v>3842</v>
      </c>
      <c r="C30" s="1358"/>
      <c r="D30" s="640" t="s">
        <v>3843</v>
      </c>
      <c r="E30" s="639" t="s">
        <v>3832</v>
      </c>
      <c r="F30" s="641">
        <v>8000000</v>
      </c>
      <c r="G30" s="642">
        <v>6</v>
      </c>
      <c r="H30" s="1349">
        <f t="shared" ref="H30:H37" si="1">F30*G30</f>
        <v>48000000</v>
      </c>
      <c r="I30" s="1350"/>
    </row>
    <row r="31" spans="1:9">
      <c r="A31" s="639">
        <v>2</v>
      </c>
      <c r="B31" s="1357" t="s">
        <v>3844</v>
      </c>
      <c r="C31" s="1358"/>
      <c r="D31" s="640" t="s">
        <v>3845</v>
      </c>
      <c r="E31" s="639" t="s">
        <v>3832</v>
      </c>
      <c r="F31" s="641">
        <v>7000000</v>
      </c>
      <c r="G31" s="642">
        <v>6</v>
      </c>
      <c r="H31" s="1349">
        <f t="shared" si="1"/>
        <v>42000000</v>
      </c>
      <c r="I31" s="1350"/>
    </row>
    <row r="32" spans="1:9">
      <c r="A32" s="639">
        <v>4</v>
      </c>
      <c r="B32" s="1357" t="s">
        <v>3846</v>
      </c>
      <c r="C32" s="1358"/>
      <c r="D32" s="640" t="s">
        <v>3845</v>
      </c>
      <c r="E32" s="639" t="s">
        <v>3832</v>
      </c>
      <c r="F32" s="641">
        <v>6500000</v>
      </c>
      <c r="G32" s="642">
        <v>6</v>
      </c>
      <c r="H32" s="1349">
        <f t="shared" si="1"/>
        <v>39000000</v>
      </c>
      <c r="I32" s="1350"/>
    </row>
    <row r="33" spans="1:9">
      <c r="A33" s="639">
        <v>5</v>
      </c>
      <c r="B33" s="1357" t="s">
        <v>3847</v>
      </c>
      <c r="C33" s="1358"/>
      <c r="D33" s="640" t="s">
        <v>3848</v>
      </c>
      <c r="E33" s="639" t="s">
        <v>3832</v>
      </c>
      <c r="F33" s="641">
        <v>8000000</v>
      </c>
      <c r="G33" s="642">
        <v>6</v>
      </c>
      <c r="H33" s="1349">
        <f t="shared" si="1"/>
        <v>48000000</v>
      </c>
      <c r="I33" s="1350"/>
    </row>
    <row r="34" spans="1:9">
      <c r="A34" s="639">
        <v>6</v>
      </c>
      <c r="B34" s="1357" t="s">
        <v>3849</v>
      </c>
      <c r="C34" s="1358"/>
      <c r="D34" s="640" t="s">
        <v>3850</v>
      </c>
      <c r="E34" s="639" t="s">
        <v>3832</v>
      </c>
      <c r="F34" s="641">
        <v>6500000</v>
      </c>
      <c r="G34" s="642">
        <v>6</v>
      </c>
      <c r="H34" s="1349">
        <f t="shared" si="1"/>
        <v>39000000</v>
      </c>
      <c r="I34" s="1350"/>
    </row>
    <row r="35" spans="1:9">
      <c r="A35" s="639">
        <v>7</v>
      </c>
      <c r="B35" s="1357" t="s">
        <v>3851</v>
      </c>
      <c r="C35" s="1358"/>
      <c r="D35" s="640" t="s">
        <v>3852</v>
      </c>
      <c r="E35" s="639" t="s">
        <v>3832</v>
      </c>
      <c r="F35" s="641">
        <v>8000000</v>
      </c>
      <c r="G35" s="642">
        <v>6</v>
      </c>
      <c r="H35" s="1349">
        <f t="shared" si="1"/>
        <v>48000000</v>
      </c>
      <c r="I35" s="1350"/>
    </row>
    <row r="36" spans="1:9">
      <c r="A36" s="639">
        <v>8</v>
      </c>
      <c r="B36" s="1357" t="s">
        <v>3853</v>
      </c>
      <c r="C36" s="1358"/>
      <c r="D36" s="640" t="s">
        <v>3854</v>
      </c>
      <c r="E36" s="639" t="s">
        <v>3832</v>
      </c>
      <c r="F36" s="641">
        <v>8000000</v>
      </c>
      <c r="G36" s="642">
        <v>6</v>
      </c>
      <c r="H36" s="1349">
        <f t="shared" si="1"/>
        <v>48000000</v>
      </c>
      <c r="I36" s="1350"/>
    </row>
    <row r="37" spans="1:9">
      <c r="A37" s="639">
        <v>9</v>
      </c>
      <c r="B37" s="1357" t="s">
        <v>3855</v>
      </c>
      <c r="C37" s="1358"/>
      <c r="D37" s="640" t="s">
        <v>3856</v>
      </c>
      <c r="E37" s="639" t="s">
        <v>3832</v>
      </c>
      <c r="F37" s="641">
        <v>8000000</v>
      </c>
      <c r="G37" s="642">
        <v>4</v>
      </c>
      <c r="H37" s="1349">
        <f t="shared" si="1"/>
        <v>32000000</v>
      </c>
      <c r="I37" s="1350"/>
    </row>
    <row r="38" spans="1:9">
      <c r="A38" s="662"/>
      <c r="B38" s="663"/>
      <c r="C38" s="943"/>
      <c r="D38" s="944"/>
      <c r="E38" s="690"/>
      <c r="F38" s="691"/>
      <c r="G38" s="692"/>
      <c r="H38" s="1359"/>
      <c r="I38" s="1360"/>
    </row>
    <row r="39" spans="1:9" ht="18" customHeight="1">
      <c r="A39" s="938"/>
      <c r="B39" s="1361" t="s">
        <v>436</v>
      </c>
      <c r="C39" s="1361"/>
      <c r="D39" s="1361"/>
      <c r="E39" s="1361"/>
      <c r="F39" s="1361"/>
      <c r="G39" s="1361"/>
      <c r="H39" s="1346">
        <f>SUM(H21:I38)</f>
        <v>607945000</v>
      </c>
      <c r="I39" s="1346"/>
    </row>
    <row r="41" spans="1:9" ht="15">
      <c r="A41" s="1355" t="s">
        <v>3857</v>
      </c>
      <c r="B41" s="1355"/>
      <c r="C41" s="1355"/>
      <c r="D41" s="1355"/>
      <c r="E41" s="1355"/>
      <c r="F41" s="1355"/>
      <c r="G41" s="1355"/>
      <c r="H41" s="1355"/>
      <c r="I41" s="1355"/>
    </row>
    <row r="42" spans="1:9" ht="15">
      <c r="A42" s="1355" t="s">
        <v>3858</v>
      </c>
      <c r="B42" s="1356"/>
      <c r="C42" s="1356"/>
      <c r="D42" s="1356"/>
      <c r="E42" s="1356"/>
      <c r="F42" s="1356"/>
      <c r="G42" s="1356"/>
      <c r="H42" s="1356"/>
      <c r="I42" s="1356"/>
    </row>
    <row r="43" spans="1:9" ht="35.25" customHeight="1">
      <c r="A43" s="1343" t="s">
        <v>3859</v>
      </c>
      <c r="B43" s="1344"/>
      <c r="C43" s="1344"/>
      <c r="D43" s="1344"/>
      <c r="E43" s="1344"/>
      <c r="F43" s="1344"/>
      <c r="G43" s="1344"/>
      <c r="H43" s="1344"/>
      <c r="I43" s="1344"/>
    </row>
    <row r="44" spans="1:9" ht="15.75" customHeight="1">
      <c r="A44" s="648" t="s">
        <v>3860</v>
      </c>
      <c r="B44" s="695"/>
      <c r="C44" s="695"/>
      <c r="D44" s="695"/>
      <c r="E44" s="695"/>
      <c r="F44" s="696"/>
      <c r="G44" s="696"/>
      <c r="H44" s="695"/>
      <c r="I44" s="696"/>
    </row>
    <row r="45" spans="1:9" ht="15.5">
      <c r="A45" s="649" t="s">
        <v>3861</v>
      </c>
      <c r="B45" s="695"/>
      <c r="C45" s="695"/>
      <c r="D45" s="695"/>
      <c r="E45" s="695"/>
      <c r="F45" s="696"/>
      <c r="G45" s="696"/>
      <c r="H45" s="695"/>
      <c r="I45" s="696"/>
    </row>
    <row r="46" spans="1:9" ht="15.5">
      <c r="A46" s="649" t="s">
        <v>3862</v>
      </c>
      <c r="B46" s="695"/>
      <c r="C46" s="695"/>
      <c r="D46" s="695"/>
      <c r="E46" s="695"/>
      <c r="F46" s="696"/>
      <c r="G46" s="696"/>
      <c r="H46" s="695"/>
      <c r="I46" s="696"/>
    </row>
    <row r="47" spans="1:9" ht="15.5">
      <c r="A47" s="649" t="s">
        <v>3863</v>
      </c>
      <c r="B47" s="695"/>
      <c r="C47" s="695"/>
      <c r="D47" s="695"/>
      <c r="E47" s="695"/>
      <c r="F47" s="696"/>
      <c r="G47" s="696"/>
      <c r="H47" s="695"/>
      <c r="I47" s="696"/>
    </row>
    <row r="48" spans="1:9" ht="15.5">
      <c r="A48" s="648" t="s">
        <v>3864</v>
      </c>
      <c r="B48" s="695"/>
      <c r="C48" s="695"/>
      <c r="D48" s="695"/>
      <c r="E48" s="695"/>
      <c r="F48" s="696"/>
      <c r="G48" s="696"/>
      <c r="H48" s="695"/>
      <c r="I48" s="696"/>
    </row>
    <row r="49" spans="1:9" ht="15.5">
      <c r="A49" s="649" t="s">
        <v>3865</v>
      </c>
      <c r="B49" s="695"/>
      <c r="C49" s="695"/>
      <c r="D49" s="695"/>
      <c r="E49" s="695"/>
      <c r="F49" s="696"/>
      <c r="G49" s="696"/>
      <c r="H49" s="695"/>
      <c r="I49" s="696"/>
    </row>
    <row r="50" spans="1:9" ht="15.5">
      <c r="A50" s="649" t="s">
        <v>3866</v>
      </c>
      <c r="B50" s="695"/>
      <c r="C50" s="695"/>
      <c r="D50" s="695"/>
      <c r="E50" s="695"/>
      <c r="F50" s="696"/>
      <c r="G50" s="696"/>
      <c r="H50" s="695"/>
      <c r="I50" s="696"/>
    </row>
    <row r="51" spans="1:9" ht="15.5">
      <c r="A51" s="649" t="s">
        <v>3867</v>
      </c>
      <c r="B51" s="695"/>
      <c r="C51" s="695"/>
      <c r="D51" s="695"/>
      <c r="E51" s="695"/>
      <c r="F51" s="696"/>
      <c r="G51" s="696"/>
      <c r="H51" s="695"/>
      <c r="I51" s="696"/>
    </row>
    <row r="52" spans="1:9" ht="15.5">
      <c r="A52" s="648" t="s">
        <v>3868</v>
      </c>
      <c r="B52" s="695"/>
      <c r="C52" s="695"/>
      <c r="D52" s="695"/>
      <c r="E52" s="695"/>
      <c r="F52" s="696"/>
      <c r="G52" s="696"/>
      <c r="H52" s="695"/>
      <c r="I52" s="696"/>
    </row>
    <row r="53" spans="1:9" ht="15.5">
      <c r="A53" s="649" t="s">
        <v>3869</v>
      </c>
      <c r="B53" s="695"/>
      <c r="C53" s="695"/>
      <c r="D53" s="695"/>
      <c r="E53" s="695"/>
      <c r="F53" s="696"/>
      <c r="G53" s="696"/>
      <c r="H53" s="695"/>
      <c r="I53" s="696"/>
    </row>
    <row r="54" spans="1:9" ht="15.5">
      <c r="A54" s="649" t="s">
        <v>3870</v>
      </c>
      <c r="B54" s="695"/>
      <c r="C54" s="695"/>
      <c r="D54" s="695"/>
      <c r="E54" s="695"/>
      <c r="F54" s="696"/>
      <c r="G54" s="696"/>
      <c r="H54" s="695"/>
      <c r="I54" s="696"/>
    </row>
    <row r="55" spans="1:9" ht="15.5">
      <c r="A55" s="648" t="s">
        <v>3871</v>
      </c>
      <c r="B55" s="695"/>
      <c r="C55" s="695"/>
      <c r="D55" s="695"/>
      <c r="E55" s="695"/>
      <c r="F55" s="696"/>
      <c r="G55" s="696"/>
      <c r="H55" s="695"/>
      <c r="I55" s="696"/>
    </row>
    <row r="56" spans="1:9" ht="15.5">
      <c r="A56" s="649" t="s">
        <v>3872</v>
      </c>
      <c r="B56" s="695"/>
      <c r="C56" s="695"/>
      <c r="D56" s="695"/>
      <c r="E56" s="695"/>
      <c r="F56" s="696"/>
      <c r="G56" s="696"/>
      <c r="H56" s="695"/>
      <c r="I56" s="696"/>
    </row>
    <row r="57" spans="1:9" ht="15.5">
      <c r="A57" s="649" t="s">
        <v>3873</v>
      </c>
      <c r="B57" s="695"/>
      <c r="C57" s="695"/>
      <c r="D57" s="695"/>
      <c r="E57" s="695"/>
      <c r="F57" s="696"/>
      <c r="G57" s="696"/>
      <c r="H57" s="695"/>
      <c r="I57" s="696"/>
    </row>
    <row r="58" spans="1:9" ht="66" customHeight="1">
      <c r="A58" s="1343" t="s">
        <v>3874</v>
      </c>
      <c r="B58" s="1344"/>
      <c r="C58" s="1344"/>
      <c r="D58" s="1344"/>
      <c r="E58" s="1344"/>
      <c r="F58" s="1344"/>
      <c r="G58" s="1344"/>
      <c r="H58" s="1344"/>
      <c r="I58" s="1344"/>
    </row>
    <row r="59" spans="1:9" ht="15.75" customHeight="1">
      <c r="A59" s="648" t="s">
        <v>3875</v>
      </c>
      <c r="B59" s="695"/>
      <c r="C59" s="695"/>
      <c r="D59" s="695"/>
      <c r="E59" s="695"/>
      <c r="F59" s="696"/>
      <c r="G59" s="696"/>
      <c r="H59" s="695"/>
      <c r="I59" s="696"/>
    </row>
    <row r="60" spans="1:9" ht="35.25" customHeight="1">
      <c r="A60" s="1343" t="s">
        <v>3876</v>
      </c>
      <c r="B60" s="1344"/>
      <c r="C60" s="1344"/>
      <c r="D60" s="1344"/>
      <c r="E60" s="1344"/>
      <c r="F60" s="1344"/>
      <c r="G60" s="1344"/>
      <c r="H60" s="1344"/>
      <c r="I60" s="1344"/>
    </row>
    <row r="61" spans="1:9" ht="34.5" customHeight="1">
      <c r="A61" s="1343" t="s">
        <v>3877</v>
      </c>
      <c r="B61" s="1344"/>
      <c r="C61" s="1344"/>
      <c r="D61" s="1344"/>
      <c r="E61" s="1344"/>
      <c r="F61" s="1344"/>
      <c r="G61" s="1344"/>
      <c r="H61" s="1344"/>
      <c r="I61" s="1344"/>
    </row>
    <row r="62" spans="1:9" ht="35.25" customHeight="1">
      <c r="A62" s="1343" t="s">
        <v>3878</v>
      </c>
      <c r="B62" s="1344"/>
      <c r="C62" s="1344"/>
      <c r="D62" s="1344"/>
      <c r="E62" s="1344"/>
      <c r="F62" s="1344"/>
      <c r="G62" s="1344"/>
      <c r="H62" s="1344"/>
      <c r="I62" s="1344"/>
    </row>
    <row r="63" spans="1:9" ht="15.75" customHeight="1"/>
  </sheetData>
  <mergeCells count="77">
    <mergeCell ref="G13:H13"/>
    <mergeCell ref="E10:F10"/>
    <mergeCell ref="B9:D9"/>
    <mergeCell ref="G5:H5"/>
    <mergeCell ref="G9:H9"/>
    <mergeCell ref="G6:H6"/>
    <mergeCell ref="G7:H7"/>
    <mergeCell ref="G8:H8"/>
    <mergeCell ref="B5:D5"/>
    <mergeCell ref="J5:J6"/>
    <mergeCell ref="B6:D6"/>
    <mergeCell ref="B7:D7"/>
    <mergeCell ref="B8:D8"/>
    <mergeCell ref="H33:I33"/>
    <mergeCell ref="B10:D10"/>
    <mergeCell ref="B11:D11"/>
    <mergeCell ref="B12:D12"/>
    <mergeCell ref="B13:D13"/>
    <mergeCell ref="B14:D14"/>
    <mergeCell ref="B20:C20"/>
    <mergeCell ref="B30:C30"/>
    <mergeCell ref="B31:C31"/>
    <mergeCell ref="B32:C32"/>
    <mergeCell ref="E11:F11"/>
    <mergeCell ref="E12:F12"/>
    <mergeCell ref="E13:F13"/>
    <mergeCell ref="G10:H10"/>
    <mergeCell ref="G11:H11"/>
    <mergeCell ref="G12:H12"/>
    <mergeCell ref="B34:C34"/>
    <mergeCell ref="B35:C35"/>
    <mergeCell ref="B37:C37"/>
    <mergeCell ref="B21:C21"/>
    <mergeCell ref="B22:C22"/>
    <mergeCell ref="B23:C23"/>
    <mergeCell ref="B24:C24"/>
    <mergeCell ref="B25:C25"/>
    <mergeCell ref="B33:C33"/>
    <mergeCell ref="B26:C26"/>
    <mergeCell ref="B27:C27"/>
    <mergeCell ref="B28:C28"/>
    <mergeCell ref="B29:C29"/>
    <mergeCell ref="H20:I20"/>
    <mergeCell ref="H21:I21"/>
    <mergeCell ref="H22:I22"/>
    <mergeCell ref="H23:I23"/>
    <mergeCell ref="H24:I24"/>
    <mergeCell ref="H25:I25"/>
    <mergeCell ref="A42:I42"/>
    <mergeCell ref="A43:I43"/>
    <mergeCell ref="B36:C36"/>
    <mergeCell ref="H35:I35"/>
    <mergeCell ref="H36:I36"/>
    <mergeCell ref="H37:I37"/>
    <mergeCell ref="H38:I38"/>
    <mergeCell ref="B39:G39"/>
    <mergeCell ref="E5:F5"/>
    <mergeCell ref="E6:F6"/>
    <mergeCell ref="E7:F7"/>
    <mergeCell ref="E8:F8"/>
    <mergeCell ref="E9:F9"/>
    <mergeCell ref="A58:I58"/>
    <mergeCell ref="A60:I60"/>
    <mergeCell ref="A61:I61"/>
    <mergeCell ref="A62:I62"/>
    <mergeCell ref="E14:F14"/>
    <mergeCell ref="H39:I39"/>
    <mergeCell ref="H29:I29"/>
    <mergeCell ref="H30:I30"/>
    <mergeCell ref="H31:I31"/>
    <mergeCell ref="G14:H14"/>
    <mergeCell ref="H34:I34"/>
    <mergeCell ref="H26:I26"/>
    <mergeCell ref="H27:I27"/>
    <mergeCell ref="H28:I28"/>
    <mergeCell ref="H32:I32"/>
    <mergeCell ref="A41:I41"/>
  </mergeCells>
  <printOptions horizontalCentered="1"/>
  <pageMargins left="0.53" right="0.24" top="0.66" bottom="0.75" header="0.41" footer="0.43"/>
  <pageSetup paperSize="9" orientation="landscape" verticalDpi="0" r:id="rId1"/>
  <headerFooter>
    <oddFooter>&amp;C&amp;"Times New Roman,Regular"Trang &amp;P</oddFooter>
  </headerFooter>
  <rowBreaks count="1" manualBreakCount="1">
    <brk id="1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22A0C-6342-469D-982F-26CD80D23AE2}">
  <sheetPr codeName="Sheet15">
    <tabColor rgb="FF7030A0"/>
  </sheetPr>
  <dimension ref="A1:M16"/>
  <sheetViews>
    <sheetView showGridLines="0" view="pageBreakPreview" zoomScaleNormal="100" zoomScaleSheetLayoutView="100" workbookViewId="0">
      <selection activeCell="B1" sqref="B1"/>
    </sheetView>
  </sheetViews>
  <sheetFormatPr defaultColWidth="9.1796875" defaultRowHeight="14"/>
  <cols>
    <col min="1" max="1" width="6.26953125" style="650" customWidth="1"/>
    <col min="2" max="2" width="19.26953125" style="650" customWidth="1"/>
    <col min="3" max="3" width="1.81640625" style="650" customWidth="1"/>
    <col min="4" max="4" width="17.54296875" style="650" customWidth="1"/>
    <col min="5" max="5" width="10.1796875" style="650" customWidth="1"/>
    <col min="6" max="6" width="12.81640625" style="935" customWidth="1"/>
    <col min="7" max="7" width="15.7265625" style="937" customWidth="1"/>
    <col min="8" max="8" width="17.1796875" style="937" customWidth="1"/>
    <col min="9" max="9" width="27.26953125" style="652" customWidth="1"/>
    <col min="10" max="10" width="10.7265625" style="650" customWidth="1"/>
    <col min="11" max="11" width="18" style="650" customWidth="1"/>
    <col min="12" max="12" width="5.453125" style="650" bestFit="1" customWidth="1"/>
    <col min="13" max="16384" width="9.1796875" style="650"/>
  </cols>
  <sheetData>
    <row r="1" spans="1:13" ht="25.5" customHeight="1">
      <c r="B1" s="651" t="s">
        <v>4105</v>
      </c>
      <c r="C1" s="651"/>
      <c r="D1" s="651"/>
      <c r="H1" s="956"/>
      <c r="L1" s="656"/>
      <c r="M1" s="657"/>
    </row>
    <row r="2" spans="1:13" ht="15">
      <c r="B2" s="200" t="s">
        <v>393</v>
      </c>
      <c r="C2" s="199" t="s">
        <v>16</v>
      </c>
      <c r="D2" s="661" t="str">
        <f>'CP.TV-TK'!D2</f>
        <v>CHUNG CƯ CAO TẦNG KẾT HỢP THƯƠNG MẠI - DỊCH VỤ</v>
      </c>
      <c r="H2" s="956"/>
    </row>
    <row r="3" spans="1:13" ht="15">
      <c r="B3" s="200" t="s">
        <v>26</v>
      </c>
      <c r="C3" s="199" t="s">
        <v>16</v>
      </c>
      <c r="D3" s="661" t="str">
        <f>'CP.TV-TK'!D3</f>
        <v>LÔ CHUNG CƯ D3 VÀ D4 KHU DÂN CƯ PHÚ LỢI - PHƯỜNG 07 - QUẬN 08 - TP.HỒ CHÍ MINH</v>
      </c>
      <c r="H3" s="956"/>
    </row>
    <row r="4" spans="1:13" ht="10.5" customHeight="1">
      <c r="H4" s="956"/>
    </row>
    <row r="5" spans="1:13" ht="42.75" customHeight="1">
      <c r="A5" s="884" t="s">
        <v>0</v>
      </c>
      <c r="B5" s="1352" t="s">
        <v>394</v>
      </c>
      <c r="C5" s="1352"/>
      <c r="D5" s="1352"/>
      <c r="E5" s="884" t="s">
        <v>936</v>
      </c>
      <c r="F5" s="957" t="s">
        <v>937</v>
      </c>
      <c r="G5" s="958" t="s">
        <v>4106</v>
      </c>
      <c r="H5" s="958" t="s">
        <v>4107</v>
      </c>
      <c r="I5" s="634" t="s">
        <v>33</v>
      </c>
    </row>
    <row r="6" spans="1:13">
      <c r="A6" s="939">
        <v>1</v>
      </c>
      <c r="B6" s="1385" t="s">
        <v>4108</v>
      </c>
      <c r="C6" s="1385"/>
      <c r="D6" s="1385"/>
      <c r="E6" s="939" t="s">
        <v>4110</v>
      </c>
      <c r="F6" s="942">
        <f>MAX('CP.TV-TK'!G22:G37)</f>
        <v>6</v>
      </c>
      <c r="G6" s="955">
        <f>15*ROUND((20000000)/(12*5),-3)</f>
        <v>4995000</v>
      </c>
      <c r="H6" s="953">
        <f t="shared" ref="H6:H12" si="0">F6*G6</f>
        <v>29970000</v>
      </c>
      <c r="I6" s="940" t="s">
        <v>4109</v>
      </c>
    </row>
    <row r="7" spans="1:13">
      <c r="A7" s="639">
        <v>2</v>
      </c>
      <c r="B7" s="1386" t="s">
        <v>4121</v>
      </c>
      <c r="C7" s="1386"/>
      <c r="D7" s="1386"/>
      <c r="E7" s="945" t="s">
        <v>4116</v>
      </c>
      <c r="F7" s="934">
        <v>1</v>
      </c>
      <c r="G7" s="936">
        <f>F6*7*200000</f>
        <v>8400000</v>
      </c>
      <c r="H7" s="946">
        <f t="shared" si="0"/>
        <v>8400000</v>
      </c>
      <c r="I7" s="930"/>
      <c r="J7" s="950"/>
    </row>
    <row r="8" spans="1:13">
      <c r="A8" s="639">
        <v>3</v>
      </c>
      <c r="B8" s="1386" t="s">
        <v>4117</v>
      </c>
      <c r="C8" s="1386"/>
      <c r="D8" s="1386"/>
      <c r="E8" s="945" t="s">
        <v>4110</v>
      </c>
      <c r="F8" s="934">
        <v>0</v>
      </c>
      <c r="G8" s="936">
        <v>30000000</v>
      </c>
      <c r="H8" s="946">
        <f t="shared" si="0"/>
        <v>0</v>
      </c>
      <c r="I8" s="930"/>
    </row>
    <row r="9" spans="1:13">
      <c r="A9" s="639">
        <v>4</v>
      </c>
      <c r="B9" s="1386" t="s">
        <v>4118</v>
      </c>
      <c r="C9" s="1386"/>
      <c r="D9" s="1386"/>
      <c r="E9" s="945" t="s">
        <v>4110</v>
      </c>
      <c r="F9" s="934">
        <f>F6</f>
        <v>6</v>
      </c>
      <c r="G9" s="936">
        <v>500000</v>
      </c>
      <c r="H9" s="946">
        <f t="shared" si="0"/>
        <v>3000000</v>
      </c>
      <c r="I9" s="930"/>
      <c r="J9" s="950"/>
    </row>
    <row r="10" spans="1:13">
      <c r="A10" s="639">
        <v>5</v>
      </c>
      <c r="B10" s="1386" t="s">
        <v>4119</v>
      </c>
      <c r="C10" s="1386"/>
      <c r="D10" s="1386"/>
      <c r="E10" s="945" t="s">
        <v>4116</v>
      </c>
      <c r="F10" s="934">
        <v>1</v>
      </c>
      <c r="G10" s="936">
        <f>F6*1500000</f>
        <v>9000000</v>
      </c>
      <c r="H10" s="946">
        <f t="shared" si="0"/>
        <v>9000000</v>
      </c>
      <c r="I10" s="930"/>
    </row>
    <row r="11" spans="1:13">
      <c r="A11" s="639">
        <v>6</v>
      </c>
      <c r="B11" s="1386" t="s">
        <v>4115</v>
      </c>
      <c r="C11" s="1386"/>
      <c r="D11" s="1386"/>
      <c r="E11" s="945" t="s">
        <v>4116</v>
      </c>
      <c r="F11" s="934">
        <v>1</v>
      </c>
      <c r="G11" s="936">
        <f>F6*1500000</f>
        <v>9000000</v>
      </c>
      <c r="H11" s="946">
        <f t="shared" si="0"/>
        <v>9000000</v>
      </c>
      <c r="I11" s="930"/>
    </row>
    <row r="12" spans="1:13">
      <c r="A12" s="639">
        <v>7</v>
      </c>
      <c r="B12" s="1386" t="s">
        <v>4120</v>
      </c>
      <c r="C12" s="1386"/>
      <c r="D12" s="1386"/>
      <c r="E12" s="945" t="s">
        <v>4116</v>
      </c>
      <c r="F12" s="934">
        <v>1</v>
      </c>
      <c r="G12" s="936">
        <f>F6*1500000</f>
        <v>9000000</v>
      </c>
      <c r="H12" s="946">
        <f t="shared" si="0"/>
        <v>9000000</v>
      </c>
      <c r="I12" s="930"/>
    </row>
    <row r="13" spans="1:13">
      <c r="A13" s="690"/>
      <c r="B13" s="1387"/>
      <c r="C13" s="1387"/>
      <c r="D13" s="1387"/>
      <c r="E13" s="947"/>
      <c r="F13" s="948"/>
      <c r="G13" s="954"/>
      <c r="H13" s="952"/>
      <c r="I13" s="949"/>
    </row>
    <row r="14" spans="1:13" ht="18" customHeight="1">
      <c r="A14" s="959"/>
      <c r="B14" s="1361" t="s">
        <v>436</v>
      </c>
      <c r="C14" s="1361"/>
      <c r="D14" s="1361"/>
      <c r="E14" s="1361"/>
      <c r="F14" s="1361"/>
      <c r="G14" s="1361"/>
      <c r="H14" s="951">
        <f>SUM(H6:H13)</f>
        <v>68370000</v>
      </c>
      <c r="I14" s="941"/>
    </row>
    <row r="16" spans="1:13" ht="15.75" customHeight="1"/>
  </sheetData>
  <mergeCells count="10">
    <mergeCell ref="B6:D6"/>
    <mergeCell ref="B7:D7"/>
    <mergeCell ref="B5:D5"/>
    <mergeCell ref="B14:G14"/>
    <mergeCell ref="B12:D12"/>
    <mergeCell ref="B13:D13"/>
    <mergeCell ref="B10:D10"/>
    <mergeCell ref="B11:D11"/>
    <mergeCell ref="B8:D8"/>
    <mergeCell ref="B9:D9"/>
  </mergeCells>
  <printOptions horizontalCentered="1"/>
  <pageMargins left="0.53" right="0.24" top="0.66" bottom="0.75" header="0.41" footer="0.43"/>
  <pageSetup paperSize="9" orientation="landscape" verticalDpi="0" r:id="rId1"/>
  <headerFooter>
    <oddFooter>&amp;C&amp;"Times New Roman,Regular"Trang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B8B6E-B348-437D-857A-864918343B41}">
  <sheetPr codeName="Sheet16">
    <tabColor rgb="FF00B050"/>
  </sheetPr>
  <dimension ref="A1:S559"/>
  <sheetViews>
    <sheetView showGridLines="0" view="pageBreakPreview" zoomScaleSheetLayoutView="100" workbookViewId="0">
      <selection activeCell="E5" sqref="E5"/>
    </sheetView>
  </sheetViews>
  <sheetFormatPr defaultColWidth="9.1796875" defaultRowHeight="14"/>
  <cols>
    <col min="1" max="1" width="6.26953125" style="892" customWidth="1"/>
    <col min="2" max="2" width="40.7265625" style="891" customWidth="1"/>
    <col min="3" max="3" width="30.7265625" style="891" customWidth="1"/>
    <col min="4" max="8" width="18.453125" style="891" customWidth="1"/>
    <col min="9" max="16384" width="9.1796875" style="891"/>
  </cols>
  <sheetData>
    <row r="1" spans="1:8" ht="69" customHeight="1">
      <c r="A1" s="1440" t="s">
        <v>4004</v>
      </c>
      <c r="B1" s="1440"/>
      <c r="C1" s="1440"/>
      <c r="D1" s="1440"/>
      <c r="E1" s="1440"/>
      <c r="F1" s="1440"/>
      <c r="G1" s="1440"/>
      <c r="H1" s="1440"/>
    </row>
    <row r="2" spans="1:8">
      <c r="A2" s="900"/>
      <c r="B2" s="901"/>
      <c r="C2" s="901"/>
      <c r="D2" s="901"/>
      <c r="E2" s="901"/>
      <c r="F2" s="901"/>
      <c r="G2" s="901"/>
      <c r="H2" s="901"/>
    </row>
    <row r="3" spans="1:8">
      <c r="A3" s="1444"/>
      <c r="B3" s="1437" t="s">
        <v>3461</v>
      </c>
      <c r="C3" s="1437" t="s">
        <v>2883</v>
      </c>
      <c r="D3" s="1437" t="s">
        <v>62</v>
      </c>
      <c r="E3" s="1437"/>
      <c r="F3" s="1437"/>
      <c r="G3" s="1437"/>
      <c r="H3" s="1438"/>
    </row>
    <row r="4" spans="1:8">
      <c r="A4" s="1445"/>
      <c r="B4" s="1446"/>
      <c r="C4" s="1446"/>
      <c r="D4" s="902" t="s">
        <v>2884</v>
      </c>
      <c r="E4" s="902" t="s">
        <v>1</v>
      </c>
      <c r="F4" s="902" t="s">
        <v>2</v>
      </c>
      <c r="G4" s="902" t="s">
        <v>25</v>
      </c>
      <c r="H4" s="903" t="s">
        <v>37</v>
      </c>
    </row>
    <row r="5" spans="1:8">
      <c r="A5" s="1416" t="s">
        <v>188</v>
      </c>
      <c r="B5" s="904" t="s">
        <v>3462</v>
      </c>
      <c r="C5" s="905" t="s">
        <v>3463</v>
      </c>
      <c r="D5" s="906" t="s">
        <v>2976</v>
      </c>
      <c r="E5" s="906" t="s">
        <v>3464</v>
      </c>
      <c r="F5" s="906" t="s">
        <v>3465</v>
      </c>
      <c r="G5" s="906" t="s">
        <v>3466</v>
      </c>
      <c r="H5" s="906" t="s">
        <v>3467</v>
      </c>
    </row>
    <row r="6" spans="1:8" ht="28">
      <c r="A6" s="1418"/>
      <c r="B6" s="907" t="s">
        <v>3468</v>
      </c>
      <c r="C6" s="905" t="s">
        <v>4063</v>
      </c>
      <c r="D6" s="906" t="s">
        <v>3093</v>
      </c>
      <c r="E6" s="906" t="s">
        <v>3524</v>
      </c>
      <c r="F6" s="906" t="s">
        <v>4064</v>
      </c>
      <c r="G6" s="906" t="s">
        <v>3469</v>
      </c>
      <c r="H6" s="906">
        <v>1</v>
      </c>
    </row>
    <row r="7" spans="1:8" ht="28">
      <c r="A7" s="1418"/>
      <c r="B7" s="908" t="s">
        <v>3470</v>
      </c>
      <c r="C7" s="905" t="s">
        <v>3471</v>
      </c>
      <c r="D7" s="906"/>
      <c r="E7" s="906" t="s">
        <v>3088</v>
      </c>
      <c r="F7" s="906" t="s">
        <v>4065</v>
      </c>
      <c r="G7" s="906" t="s">
        <v>3472</v>
      </c>
      <c r="H7" s="906" t="s">
        <v>3045</v>
      </c>
    </row>
    <row r="8" spans="1:8" ht="28">
      <c r="A8" s="1418"/>
      <c r="B8" s="909" t="s">
        <v>3473</v>
      </c>
      <c r="C8" s="905" t="s">
        <v>3474</v>
      </c>
      <c r="D8" s="906" t="s">
        <v>2976</v>
      </c>
      <c r="E8" s="906" t="s">
        <v>2977</v>
      </c>
      <c r="F8" s="906" t="s">
        <v>3347</v>
      </c>
      <c r="G8" s="906" t="s">
        <v>3475</v>
      </c>
      <c r="H8" s="906" t="s">
        <v>3129</v>
      </c>
    </row>
    <row r="9" spans="1:8" ht="31.5" customHeight="1">
      <c r="A9" s="1418"/>
      <c r="B9" s="1439" t="s">
        <v>3476</v>
      </c>
      <c r="C9" s="905" t="s">
        <v>3477</v>
      </c>
      <c r="D9" s="906"/>
      <c r="E9" s="906" t="s">
        <v>3478</v>
      </c>
      <c r="F9" s="906" t="s">
        <v>3479</v>
      </c>
      <c r="G9" s="906" t="s">
        <v>3480</v>
      </c>
      <c r="H9" s="906"/>
    </row>
    <row r="10" spans="1:8" ht="31.5" customHeight="1">
      <c r="A10" s="1417"/>
      <c r="B10" s="1433"/>
      <c r="C10" s="905" t="s">
        <v>3481</v>
      </c>
      <c r="D10" s="906"/>
      <c r="E10" s="906" t="s">
        <v>3482</v>
      </c>
      <c r="F10" s="906" t="s">
        <v>3483</v>
      </c>
      <c r="G10" s="906">
        <v>1</v>
      </c>
      <c r="H10" s="906"/>
    </row>
    <row r="11" spans="1:8" ht="42">
      <c r="A11" s="1395" t="s">
        <v>192</v>
      </c>
      <c r="B11" s="911" t="s">
        <v>3484</v>
      </c>
      <c r="C11" s="905" t="s">
        <v>3485</v>
      </c>
      <c r="D11" s="906" t="s">
        <v>2976</v>
      </c>
      <c r="E11" s="906" t="s">
        <v>3464</v>
      </c>
      <c r="F11" s="906" t="s">
        <v>3465</v>
      </c>
      <c r="G11" s="906" t="s">
        <v>3486</v>
      </c>
      <c r="H11" s="906" t="s">
        <v>3467</v>
      </c>
    </row>
    <row r="12" spans="1:8" ht="28">
      <c r="A12" s="1395"/>
      <c r="B12" s="904" t="s">
        <v>3487</v>
      </c>
      <c r="C12" s="1400" t="s">
        <v>3485</v>
      </c>
      <c r="D12" s="1396" t="s">
        <v>3111</v>
      </c>
      <c r="E12" s="1425" t="s">
        <v>3488</v>
      </c>
      <c r="F12" s="1396" t="s">
        <v>3489</v>
      </c>
      <c r="G12" s="1396" t="s">
        <v>3490</v>
      </c>
      <c r="H12" s="1396" t="s">
        <v>3491</v>
      </c>
    </row>
    <row r="13" spans="1:8" ht="43.5">
      <c r="A13" s="1395"/>
      <c r="B13" s="907" t="s">
        <v>3492</v>
      </c>
      <c r="C13" s="1400"/>
      <c r="D13" s="1396"/>
      <c r="E13" s="1404"/>
      <c r="F13" s="1396"/>
      <c r="G13" s="1396"/>
      <c r="H13" s="1396"/>
    </row>
    <row r="14" spans="1:8" ht="28">
      <c r="A14" s="1412" t="s">
        <v>202</v>
      </c>
      <c r="B14" s="1391" t="s">
        <v>3493</v>
      </c>
      <c r="C14" s="905" t="s">
        <v>3494</v>
      </c>
      <c r="D14" s="906" t="s">
        <v>2976</v>
      </c>
      <c r="E14" s="906" t="s">
        <v>3464</v>
      </c>
      <c r="F14" s="906" t="s">
        <v>3465</v>
      </c>
      <c r="G14" s="906" t="s">
        <v>3466</v>
      </c>
      <c r="H14" s="906" t="s">
        <v>3467</v>
      </c>
    </row>
    <row r="15" spans="1:8" ht="28">
      <c r="A15" s="1412"/>
      <c r="B15" s="1391"/>
      <c r="C15" s="905" t="s">
        <v>3495</v>
      </c>
      <c r="D15" s="906" t="s">
        <v>3240</v>
      </c>
      <c r="E15" s="906" t="s">
        <v>3496</v>
      </c>
      <c r="F15" s="906" t="s">
        <v>3247</v>
      </c>
      <c r="G15" s="906" t="s">
        <v>3250</v>
      </c>
      <c r="H15" s="906" t="s">
        <v>3081</v>
      </c>
    </row>
    <row r="16" spans="1:8" ht="57.75" customHeight="1">
      <c r="A16" s="1395" t="s">
        <v>209</v>
      </c>
      <c r="B16" s="1434" t="s">
        <v>3497</v>
      </c>
      <c r="C16" s="905" t="s">
        <v>3498</v>
      </c>
      <c r="D16" s="905"/>
      <c r="E16" s="906" t="s">
        <v>2985</v>
      </c>
      <c r="F16" s="906" t="s">
        <v>2986</v>
      </c>
      <c r="G16" s="906" t="s">
        <v>3499</v>
      </c>
      <c r="H16" s="906" t="s">
        <v>3045</v>
      </c>
    </row>
    <row r="17" spans="1:8" ht="57.75" customHeight="1">
      <c r="A17" s="1395"/>
      <c r="B17" s="1435"/>
      <c r="C17" s="905" t="s">
        <v>3500</v>
      </c>
      <c r="D17" s="905"/>
      <c r="E17" s="906" t="s">
        <v>3501</v>
      </c>
      <c r="F17" s="906" t="s">
        <v>3502</v>
      </c>
      <c r="G17" s="906" t="s">
        <v>3503</v>
      </c>
      <c r="H17" s="906" t="s">
        <v>3480</v>
      </c>
    </row>
    <row r="18" spans="1:8" ht="57.75" customHeight="1">
      <c r="A18" s="1395"/>
      <c r="B18" s="1436"/>
      <c r="C18" s="905" t="s">
        <v>3504</v>
      </c>
      <c r="D18" s="905"/>
      <c r="E18" s="906" t="s">
        <v>3478</v>
      </c>
      <c r="F18" s="906" t="s">
        <v>3505</v>
      </c>
      <c r="G18" s="906" t="s">
        <v>3506</v>
      </c>
      <c r="H18" s="906" t="s">
        <v>3507</v>
      </c>
    </row>
    <row r="19" spans="1:8">
      <c r="A19" s="1395" t="s">
        <v>212</v>
      </c>
      <c r="B19" s="908" t="s">
        <v>3508</v>
      </c>
      <c r="C19" s="908"/>
      <c r="D19" s="908"/>
      <c r="E19" s="908"/>
      <c r="F19" s="908"/>
      <c r="G19" s="908"/>
      <c r="H19" s="908"/>
    </row>
    <row r="20" spans="1:8" ht="28">
      <c r="A20" s="1395"/>
      <c r="B20" s="905" t="s">
        <v>3509</v>
      </c>
      <c r="C20" s="905" t="s">
        <v>3510</v>
      </c>
      <c r="D20" s="906" t="s">
        <v>2969</v>
      </c>
      <c r="E20" s="906" t="s">
        <v>3511</v>
      </c>
      <c r="F20" s="906" t="s">
        <v>3512</v>
      </c>
      <c r="G20" s="906" t="s">
        <v>3513</v>
      </c>
      <c r="H20" s="906" t="s">
        <v>3514</v>
      </c>
    </row>
    <row r="21" spans="1:8" ht="28">
      <c r="A21" s="1395"/>
      <c r="B21" s="915" t="s">
        <v>3515</v>
      </c>
      <c r="C21" s="905" t="s">
        <v>3516</v>
      </c>
      <c r="D21" s="906" t="s">
        <v>3093</v>
      </c>
      <c r="E21" s="906" t="s">
        <v>3094</v>
      </c>
      <c r="F21" s="906" t="s">
        <v>3517</v>
      </c>
      <c r="G21" s="906" t="s">
        <v>3518</v>
      </c>
      <c r="H21" s="906" t="s">
        <v>3480</v>
      </c>
    </row>
    <row r="22" spans="1:8" ht="72.5">
      <c r="A22" s="1395"/>
      <c r="B22" s="907" t="s">
        <v>3519</v>
      </c>
      <c r="C22" s="905" t="s">
        <v>3520</v>
      </c>
      <c r="D22" s="906" t="s">
        <v>3068</v>
      </c>
      <c r="E22" s="906" t="s">
        <v>3521</v>
      </c>
      <c r="F22" s="906" t="s">
        <v>3522</v>
      </c>
      <c r="G22" s="906" t="s">
        <v>3176</v>
      </c>
      <c r="H22" s="906"/>
    </row>
    <row r="23" spans="1:8">
      <c r="A23" s="1395"/>
      <c r="B23" s="1400" t="s">
        <v>3523</v>
      </c>
      <c r="C23" s="905" t="s">
        <v>3510</v>
      </c>
      <c r="D23" s="906"/>
      <c r="E23" s="906"/>
      <c r="F23" s="906" t="s">
        <v>3093</v>
      </c>
      <c r="G23" s="906" t="s">
        <v>3524</v>
      </c>
      <c r="H23" s="906" t="s">
        <v>3176</v>
      </c>
    </row>
    <row r="24" spans="1:8" ht="42">
      <c r="A24" s="1395"/>
      <c r="B24" s="1400"/>
      <c r="C24" s="905" t="s">
        <v>3525</v>
      </c>
      <c r="D24" s="906"/>
      <c r="E24" s="906"/>
      <c r="F24" s="906" t="s">
        <v>3088</v>
      </c>
      <c r="G24" s="906" t="s">
        <v>3526</v>
      </c>
      <c r="H24" s="906" t="s">
        <v>3129</v>
      </c>
    </row>
    <row r="25" spans="1:8" ht="28">
      <c r="A25" s="1395" t="s">
        <v>220</v>
      </c>
      <c r="B25" s="908" t="s">
        <v>3527</v>
      </c>
      <c r="C25" s="905" t="s">
        <v>3528</v>
      </c>
      <c r="D25" s="906" t="s">
        <v>3350</v>
      </c>
      <c r="E25" s="906" t="s">
        <v>3529</v>
      </c>
      <c r="F25" s="906" t="s">
        <v>3530</v>
      </c>
      <c r="G25" s="906" t="s">
        <v>2887</v>
      </c>
      <c r="H25" s="906"/>
    </row>
    <row r="26" spans="1:8" ht="44.5">
      <c r="A26" s="1395"/>
      <c r="B26" s="1432" t="s">
        <v>3531</v>
      </c>
      <c r="C26" s="905" t="s">
        <v>3532</v>
      </c>
      <c r="D26" s="906"/>
      <c r="E26" s="906" t="s">
        <v>2886</v>
      </c>
      <c r="F26" s="906" t="s">
        <v>3533</v>
      </c>
      <c r="G26" s="906" t="s">
        <v>2973</v>
      </c>
      <c r="H26" s="906"/>
    </row>
    <row r="27" spans="1:8" ht="28">
      <c r="A27" s="1395"/>
      <c r="B27" s="1433"/>
      <c r="C27" s="905" t="s">
        <v>3534</v>
      </c>
      <c r="D27" s="906"/>
      <c r="E27" s="906"/>
      <c r="F27" s="906" t="s">
        <v>3535</v>
      </c>
      <c r="G27" s="906" t="s">
        <v>3536</v>
      </c>
      <c r="H27" s="906"/>
    </row>
    <row r="28" spans="1:8">
      <c r="A28" s="1395" t="s">
        <v>237</v>
      </c>
      <c r="B28" s="911" t="s">
        <v>3537</v>
      </c>
      <c r="C28" s="908"/>
      <c r="D28" s="908"/>
      <c r="E28" s="908"/>
      <c r="F28" s="908"/>
      <c r="G28" s="908"/>
      <c r="H28" s="908"/>
    </row>
    <row r="29" spans="1:8" ht="14.5">
      <c r="A29" s="1395"/>
      <c r="B29" s="1426" t="s">
        <v>4066</v>
      </c>
      <c r="C29" s="1427"/>
      <c r="D29" s="1427"/>
      <c r="E29" s="1427"/>
      <c r="F29" s="1427"/>
      <c r="G29" s="1427"/>
      <c r="H29" s="1428"/>
    </row>
    <row r="30" spans="1:8" ht="14.5">
      <c r="A30" s="1395"/>
      <c r="B30" s="1426" t="s">
        <v>4067</v>
      </c>
      <c r="C30" s="1427"/>
      <c r="D30" s="1427"/>
      <c r="E30" s="1427"/>
      <c r="F30" s="1427"/>
      <c r="G30" s="1427"/>
      <c r="H30" s="1428"/>
    </row>
    <row r="31" spans="1:8">
      <c r="A31" s="1395"/>
      <c r="B31" s="905" t="s">
        <v>3538</v>
      </c>
      <c r="C31" s="1400" t="s">
        <v>3539</v>
      </c>
      <c r="D31" s="906"/>
      <c r="E31" s="906" t="s">
        <v>3540</v>
      </c>
      <c r="F31" s="906" t="s">
        <v>3541</v>
      </c>
      <c r="G31" s="906" t="s">
        <v>3542</v>
      </c>
      <c r="H31" s="906" t="s">
        <v>3543</v>
      </c>
    </row>
    <row r="32" spans="1:8" ht="28">
      <c r="A32" s="1395"/>
      <c r="B32" s="905" t="s">
        <v>3544</v>
      </c>
      <c r="C32" s="1400"/>
      <c r="D32" s="906"/>
      <c r="E32" s="906"/>
      <c r="F32" s="906" t="s">
        <v>3545</v>
      </c>
      <c r="G32" s="906" t="s">
        <v>3546</v>
      </c>
      <c r="H32" s="906" t="s">
        <v>3125</v>
      </c>
    </row>
    <row r="33" spans="1:8" ht="28">
      <c r="A33" s="1395"/>
      <c r="B33" s="905" t="s">
        <v>3547</v>
      </c>
      <c r="C33" s="1400"/>
      <c r="D33" s="906"/>
      <c r="E33" s="906"/>
      <c r="F33" s="906" t="s">
        <v>3548</v>
      </c>
      <c r="G33" s="906" t="s">
        <v>3549</v>
      </c>
      <c r="H33" s="906" t="s">
        <v>3550</v>
      </c>
    </row>
    <row r="34" spans="1:8" ht="42">
      <c r="A34" s="910"/>
      <c r="B34" s="905" t="s">
        <v>4068</v>
      </c>
      <c r="C34" s="905" t="s">
        <v>4002</v>
      </c>
      <c r="D34" s="906"/>
      <c r="E34" s="906" t="s">
        <v>3615</v>
      </c>
      <c r="F34" s="906" t="s">
        <v>3609</v>
      </c>
      <c r="G34" s="906" t="s">
        <v>3616</v>
      </c>
      <c r="H34" s="906" t="s">
        <v>3507</v>
      </c>
    </row>
    <row r="35" spans="1:8">
      <c r="A35" s="1395" t="s">
        <v>3551</v>
      </c>
      <c r="B35" s="1422" t="s">
        <v>3552</v>
      </c>
      <c r="C35" s="1423"/>
      <c r="D35" s="1423"/>
      <c r="E35" s="1423"/>
      <c r="F35" s="1423"/>
      <c r="G35" s="1423"/>
      <c r="H35" s="1424"/>
    </row>
    <row r="36" spans="1:8">
      <c r="A36" s="1395"/>
      <c r="B36" s="1429" t="s">
        <v>3553</v>
      </c>
      <c r="C36" s="1430"/>
      <c r="D36" s="1430"/>
      <c r="E36" s="1430"/>
      <c r="F36" s="1430"/>
      <c r="G36" s="1430"/>
      <c r="H36" s="1431"/>
    </row>
    <row r="37" spans="1:8">
      <c r="A37" s="1395"/>
      <c r="B37" s="905" t="s">
        <v>3538</v>
      </c>
      <c r="C37" s="1400" t="s">
        <v>3554</v>
      </c>
      <c r="D37" s="906" t="s">
        <v>3068</v>
      </c>
      <c r="E37" s="906" t="s">
        <v>3555</v>
      </c>
      <c r="F37" s="905" t="s">
        <v>3556</v>
      </c>
      <c r="G37" s="906" t="s">
        <v>3557</v>
      </c>
      <c r="H37" s="906" t="s">
        <v>3159</v>
      </c>
    </row>
    <row r="38" spans="1:8" ht="28">
      <c r="A38" s="1395"/>
      <c r="B38" s="905" t="s">
        <v>3544</v>
      </c>
      <c r="C38" s="1400"/>
      <c r="D38" s="906"/>
      <c r="E38" s="906" t="s">
        <v>3558</v>
      </c>
      <c r="F38" s="905" t="s">
        <v>3559</v>
      </c>
      <c r="G38" s="906" t="s">
        <v>3542</v>
      </c>
      <c r="H38" s="906" t="s">
        <v>3543</v>
      </c>
    </row>
    <row r="39" spans="1:8" ht="28">
      <c r="A39" s="1395"/>
      <c r="B39" s="905" t="s">
        <v>3547</v>
      </c>
      <c r="C39" s="1400"/>
      <c r="D39" s="906"/>
      <c r="E39" s="906"/>
      <c r="F39" s="905" t="s">
        <v>3541</v>
      </c>
      <c r="G39" s="906" t="s">
        <v>3560</v>
      </c>
      <c r="H39" s="906" t="s">
        <v>3125</v>
      </c>
    </row>
    <row r="40" spans="1:8">
      <c r="A40" s="1395"/>
      <c r="B40" s="1429" t="s">
        <v>3561</v>
      </c>
      <c r="C40" s="1430"/>
      <c r="D40" s="1430"/>
      <c r="E40" s="1430"/>
      <c r="F40" s="1430"/>
      <c r="G40" s="1430"/>
      <c r="H40" s="1431"/>
    </row>
    <row r="41" spans="1:8">
      <c r="A41" s="1395"/>
      <c r="B41" s="905" t="s">
        <v>3538</v>
      </c>
      <c r="C41" s="1400" t="s">
        <v>3554</v>
      </c>
      <c r="D41" s="906" t="s">
        <v>3068</v>
      </c>
      <c r="E41" s="906" t="s">
        <v>3562</v>
      </c>
      <c r="F41" s="905" t="s">
        <v>3563</v>
      </c>
      <c r="G41" s="906" t="s">
        <v>3557</v>
      </c>
      <c r="H41" s="906" t="s">
        <v>3159</v>
      </c>
    </row>
    <row r="42" spans="1:8" ht="28">
      <c r="A42" s="1395"/>
      <c r="B42" s="905" t="s">
        <v>3544</v>
      </c>
      <c r="C42" s="1400"/>
      <c r="D42" s="906"/>
      <c r="E42" s="906" t="s">
        <v>3564</v>
      </c>
      <c r="F42" s="905" t="s">
        <v>3557</v>
      </c>
      <c r="G42" s="906" t="s">
        <v>3565</v>
      </c>
      <c r="H42" s="906" t="s">
        <v>3125</v>
      </c>
    </row>
    <row r="43" spans="1:8" ht="28">
      <c r="A43" s="1395"/>
      <c r="B43" s="905" t="s">
        <v>3547</v>
      </c>
      <c r="C43" s="1400"/>
      <c r="D43" s="906"/>
      <c r="E43" s="906"/>
      <c r="F43" s="905" t="s">
        <v>3456</v>
      </c>
      <c r="G43" s="906" t="s">
        <v>3565</v>
      </c>
      <c r="H43" s="906" t="s">
        <v>3125</v>
      </c>
    </row>
    <row r="44" spans="1:8" ht="42">
      <c r="A44" s="914" t="s">
        <v>3566</v>
      </c>
      <c r="B44" s="905" t="s">
        <v>3567</v>
      </c>
      <c r="C44" s="905" t="s">
        <v>3568</v>
      </c>
      <c r="D44" s="906"/>
      <c r="E44" s="906"/>
      <c r="F44" s="906"/>
      <c r="G44" s="906" t="s">
        <v>3088</v>
      </c>
      <c r="H44" s="906" t="s">
        <v>3086</v>
      </c>
    </row>
    <row r="45" spans="1:8">
      <c r="A45" s="1395" t="s">
        <v>3569</v>
      </c>
      <c r="B45" s="1422" t="s">
        <v>3570</v>
      </c>
      <c r="C45" s="1423"/>
      <c r="D45" s="1423"/>
      <c r="E45" s="1423"/>
      <c r="F45" s="1423"/>
      <c r="G45" s="1423"/>
      <c r="H45" s="1424"/>
    </row>
    <row r="46" spans="1:8" ht="14.5">
      <c r="A46" s="1395"/>
      <c r="B46" s="1426" t="s">
        <v>4069</v>
      </c>
      <c r="C46" s="1427"/>
      <c r="D46" s="1427"/>
      <c r="E46" s="1427"/>
      <c r="F46" s="1427"/>
      <c r="G46" s="1427"/>
      <c r="H46" s="1428"/>
    </row>
    <row r="47" spans="1:8" ht="28">
      <c r="A47" s="1395"/>
      <c r="B47" s="905" t="s">
        <v>3571</v>
      </c>
      <c r="C47" s="1400" t="s">
        <v>3572</v>
      </c>
      <c r="D47" s="906"/>
      <c r="E47" s="906" t="s">
        <v>3573</v>
      </c>
      <c r="F47" s="905" t="s">
        <v>3574</v>
      </c>
      <c r="G47" s="906" t="s">
        <v>3575</v>
      </c>
      <c r="H47" s="906" t="s">
        <v>3134</v>
      </c>
    </row>
    <row r="48" spans="1:8" ht="28">
      <c r="A48" s="1395"/>
      <c r="B48" s="905" t="s">
        <v>3576</v>
      </c>
      <c r="C48" s="1400"/>
      <c r="D48" s="906"/>
      <c r="E48" s="906" t="s">
        <v>3577</v>
      </c>
      <c r="F48" s="905" t="s">
        <v>3578</v>
      </c>
      <c r="G48" s="906" t="s">
        <v>3579</v>
      </c>
      <c r="H48" s="906" t="s">
        <v>3580</v>
      </c>
    </row>
    <row r="49" spans="1:8">
      <c r="A49" s="1395"/>
      <c r="B49" s="905" t="s">
        <v>3581</v>
      </c>
      <c r="C49" s="1400"/>
      <c r="D49" s="906"/>
      <c r="E49" s="906" t="s">
        <v>3240</v>
      </c>
      <c r="F49" s="905" t="s">
        <v>3582</v>
      </c>
      <c r="G49" s="906" t="s">
        <v>3583</v>
      </c>
      <c r="H49" s="906" t="s">
        <v>2997</v>
      </c>
    </row>
    <row r="50" spans="1:8">
      <c r="A50" s="1395"/>
      <c r="B50" s="1429" t="s">
        <v>3584</v>
      </c>
      <c r="C50" s="1430"/>
      <c r="D50" s="1430"/>
      <c r="E50" s="1430"/>
      <c r="F50" s="1430"/>
      <c r="G50" s="1430"/>
      <c r="H50" s="1431"/>
    </row>
    <row r="51" spans="1:8">
      <c r="A51" s="1395"/>
      <c r="B51" s="1400" t="s">
        <v>3585</v>
      </c>
      <c r="C51" s="1400" t="s">
        <v>3586</v>
      </c>
      <c r="D51" s="1396"/>
      <c r="E51" s="1396"/>
      <c r="F51" s="1396"/>
      <c r="G51" s="1396" t="s">
        <v>3587</v>
      </c>
      <c r="H51" s="1396" t="s">
        <v>3588</v>
      </c>
    </row>
    <row r="52" spans="1:8">
      <c r="A52" s="1395"/>
      <c r="B52" s="1400"/>
      <c r="C52" s="1400"/>
      <c r="D52" s="1396"/>
      <c r="E52" s="1396"/>
      <c r="F52" s="1396"/>
      <c r="G52" s="1396"/>
      <c r="H52" s="1396"/>
    </row>
    <row r="53" spans="1:8">
      <c r="A53" s="1395"/>
      <c r="B53" s="905" t="s">
        <v>3589</v>
      </c>
      <c r="C53" s="1400" t="s">
        <v>3586</v>
      </c>
      <c r="D53" s="1396" t="s">
        <v>3053</v>
      </c>
      <c r="E53" s="1396" t="s">
        <v>3590</v>
      </c>
      <c r="F53" s="1425" t="s">
        <v>3507</v>
      </c>
      <c r="G53" s="1396"/>
      <c r="H53" s="1396"/>
    </row>
    <row r="54" spans="1:8" ht="29">
      <c r="A54" s="1395"/>
      <c r="B54" s="916" t="s">
        <v>3591</v>
      </c>
      <c r="C54" s="1400"/>
      <c r="D54" s="1396"/>
      <c r="E54" s="1396"/>
      <c r="F54" s="1404"/>
      <c r="G54" s="1396"/>
      <c r="H54" s="1396"/>
    </row>
    <row r="55" spans="1:8" ht="28">
      <c r="A55" s="1395"/>
      <c r="B55" s="1401" t="s">
        <v>3592</v>
      </c>
      <c r="C55" s="905" t="s">
        <v>3593</v>
      </c>
      <c r="D55" s="906"/>
      <c r="E55" s="906" t="s">
        <v>3111</v>
      </c>
      <c r="F55" s="906">
        <v>300</v>
      </c>
      <c r="G55" s="906"/>
      <c r="H55" s="906"/>
    </row>
    <row r="56" spans="1:8">
      <c r="A56" s="1395"/>
      <c r="B56" s="1402"/>
      <c r="C56" s="905" t="s">
        <v>3594</v>
      </c>
      <c r="D56" s="906"/>
      <c r="E56" s="906" t="s">
        <v>3595</v>
      </c>
      <c r="F56" s="906" t="s">
        <v>3596</v>
      </c>
      <c r="G56" s="906" t="s">
        <v>3597</v>
      </c>
      <c r="H56" s="906"/>
    </row>
    <row r="57" spans="1:8">
      <c r="A57" s="1395" t="s">
        <v>3598</v>
      </c>
      <c r="B57" s="911" t="s">
        <v>3599</v>
      </c>
      <c r="C57" s="908"/>
      <c r="D57" s="917"/>
      <c r="E57" s="917"/>
      <c r="F57" s="917"/>
      <c r="G57" s="917"/>
      <c r="H57" s="917"/>
    </row>
    <row r="58" spans="1:8" ht="28">
      <c r="A58" s="1395"/>
      <c r="B58" s="1400" t="s">
        <v>3600</v>
      </c>
      <c r="C58" s="905" t="s">
        <v>3601</v>
      </c>
      <c r="D58" s="906" t="s">
        <v>2993</v>
      </c>
      <c r="E58" s="906" t="s">
        <v>3602</v>
      </c>
      <c r="F58" s="906" t="s">
        <v>3548</v>
      </c>
      <c r="G58" s="906" t="s">
        <v>3565</v>
      </c>
      <c r="H58" s="906" t="s">
        <v>3125</v>
      </c>
    </row>
    <row r="59" spans="1:8" ht="30.5">
      <c r="A59" s="1395"/>
      <c r="B59" s="1400"/>
      <c r="C59" s="905" t="s">
        <v>3603</v>
      </c>
      <c r="D59" s="906"/>
      <c r="E59" s="906" t="s">
        <v>3122</v>
      </c>
      <c r="F59" s="906" t="s">
        <v>3234</v>
      </c>
      <c r="G59" s="906" t="s">
        <v>3472</v>
      </c>
      <c r="H59" s="906" t="s">
        <v>3045</v>
      </c>
    </row>
    <row r="60" spans="1:8" ht="42">
      <c r="A60" s="1395"/>
      <c r="B60" s="905" t="s">
        <v>3604</v>
      </c>
      <c r="C60" s="905" t="s">
        <v>3605</v>
      </c>
      <c r="D60" s="1396" t="s">
        <v>3606</v>
      </c>
      <c r="E60" s="1396" t="s">
        <v>3607</v>
      </c>
      <c r="F60" s="1425" t="s">
        <v>3608</v>
      </c>
      <c r="G60" s="1396" t="s">
        <v>3609</v>
      </c>
      <c r="H60" s="1396" t="s">
        <v>3125</v>
      </c>
    </row>
    <row r="61" spans="1:8" ht="56">
      <c r="A61" s="1395"/>
      <c r="B61" s="905" t="s">
        <v>3610</v>
      </c>
      <c r="C61" s="905" t="s">
        <v>3611</v>
      </c>
      <c r="D61" s="1396"/>
      <c r="E61" s="1396"/>
      <c r="F61" s="1404"/>
      <c r="G61" s="1396"/>
      <c r="H61" s="1396"/>
    </row>
    <row r="62" spans="1:8">
      <c r="A62" s="1395" t="s">
        <v>3612</v>
      </c>
      <c r="B62" s="1422" t="s">
        <v>3613</v>
      </c>
      <c r="C62" s="1423"/>
      <c r="D62" s="1423"/>
      <c r="E62" s="1423"/>
      <c r="F62" s="1423"/>
      <c r="G62" s="1423"/>
      <c r="H62" s="1424"/>
    </row>
    <row r="63" spans="1:8" ht="28">
      <c r="A63" s="1395"/>
      <c r="B63" s="905" t="s">
        <v>3614</v>
      </c>
      <c r="C63" s="1425" t="s">
        <v>3601</v>
      </c>
      <c r="D63" s="1396"/>
      <c r="E63" s="1396" t="s">
        <v>3615</v>
      </c>
      <c r="F63" s="1425" t="s">
        <v>3609</v>
      </c>
      <c r="G63" s="1396" t="s">
        <v>3616</v>
      </c>
      <c r="H63" s="1396" t="s">
        <v>3507</v>
      </c>
    </row>
    <row r="64" spans="1:8">
      <c r="A64" s="1395"/>
      <c r="B64" s="905" t="s">
        <v>3617</v>
      </c>
      <c r="C64" s="1404"/>
      <c r="D64" s="1396"/>
      <c r="E64" s="1396"/>
      <c r="F64" s="1404"/>
      <c r="G64" s="1396"/>
      <c r="H64" s="1396"/>
    </row>
    <row r="65" spans="1:8" ht="16.5">
      <c r="A65" s="1395"/>
      <c r="B65" s="905"/>
      <c r="C65" s="905" t="s">
        <v>3618</v>
      </c>
      <c r="D65" s="906"/>
      <c r="E65" s="906" t="s">
        <v>2949</v>
      </c>
      <c r="F65" s="906" t="s">
        <v>3259</v>
      </c>
      <c r="G65" s="906" t="s">
        <v>3499</v>
      </c>
      <c r="H65" s="906" t="s">
        <v>3045</v>
      </c>
    </row>
    <row r="66" spans="1:8">
      <c r="A66" s="914" t="s">
        <v>3619</v>
      </c>
      <c r="B66" s="911" t="s">
        <v>3620</v>
      </c>
      <c r="C66" s="905" t="s">
        <v>3611</v>
      </c>
      <c r="D66" s="906" t="s">
        <v>2993</v>
      </c>
      <c r="E66" s="906" t="s">
        <v>3602</v>
      </c>
      <c r="F66" s="906" t="s">
        <v>3548</v>
      </c>
      <c r="G66" s="906" t="s">
        <v>3565</v>
      </c>
      <c r="H66" s="906" t="s">
        <v>3125</v>
      </c>
    </row>
    <row r="67" spans="1:8">
      <c r="A67" s="1395" t="s">
        <v>3621</v>
      </c>
      <c r="B67" s="911" t="s">
        <v>3622</v>
      </c>
      <c r="C67" s="905"/>
      <c r="D67" s="906"/>
      <c r="E67" s="906"/>
      <c r="F67" s="906"/>
      <c r="G67" s="906"/>
      <c r="H67" s="906"/>
    </row>
    <row r="68" spans="1:8" ht="28">
      <c r="A68" s="1395"/>
      <c r="B68" s="905" t="s">
        <v>3623</v>
      </c>
      <c r="C68" s="905" t="s">
        <v>3624</v>
      </c>
      <c r="D68" s="906"/>
      <c r="E68" s="906"/>
      <c r="F68" s="906"/>
      <c r="G68" s="906" t="s">
        <v>3625</v>
      </c>
      <c r="H68" s="906" t="s">
        <v>3467</v>
      </c>
    </row>
    <row r="69" spans="1:8" ht="56">
      <c r="A69" s="1395"/>
      <c r="B69" s="905" t="s">
        <v>3626</v>
      </c>
      <c r="C69" s="905"/>
      <c r="D69" s="906"/>
      <c r="E69" s="906"/>
      <c r="F69" s="906"/>
      <c r="G69" s="906"/>
      <c r="H69" s="906"/>
    </row>
    <row r="70" spans="1:8" ht="56">
      <c r="A70" s="910"/>
      <c r="B70" s="905" t="s">
        <v>4070</v>
      </c>
      <c r="C70" s="905" t="s">
        <v>4003</v>
      </c>
      <c r="D70" s="906"/>
      <c r="E70" s="906"/>
      <c r="F70" s="906" t="s">
        <v>2985</v>
      </c>
      <c r="G70" s="906" t="s">
        <v>4071</v>
      </c>
      <c r="H70" s="906"/>
    </row>
    <row r="71" spans="1:8" ht="15.5">
      <c r="A71" s="918"/>
      <c r="B71" s="919" t="s">
        <v>3459</v>
      </c>
      <c r="C71" s="920"/>
      <c r="D71" s="920"/>
      <c r="E71" s="920"/>
      <c r="F71" s="920"/>
      <c r="G71" s="920"/>
      <c r="H71" s="920"/>
    </row>
    <row r="72" spans="1:8">
      <c r="A72" s="1419" t="s">
        <v>3627</v>
      </c>
      <c r="B72" s="1419"/>
      <c r="C72" s="1419"/>
      <c r="D72" s="1419"/>
      <c r="E72" s="1419"/>
      <c r="F72" s="1419"/>
      <c r="G72" s="1419"/>
      <c r="H72" s="1419"/>
    </row>
    <row r="73" spans="1:8">
      <c r="A73" s="1420" t="s">
        <v>3908</v>
      </c>
      <c r="B73" s="1420"/>
      <c r="C73" s="1420"/>
      <c r="D73" s="1420"/>
      <c r="E73" s="1420"/>
      <c r="F73" s="1420"/>
      <c r="G73" s="1420"/>
      <c r="H73" s="1420"/>
    </row>
    <row r="74" spans="1:8">
      <c r="A74" s="1420" t="s">
        <v>3628</v>
      </c>
      <c r="B74" s="1421"/>
      <c r="C74" s="1421"/>
      <c r="D74" s="1421"/>
      <c r="E74" s="1421"/>
      <c r="F74" s="1421"/>
      <c r="G74" s="1421"/>
      <c r="H74" s="1421"/>
    </row>
    <row r="75" spans="1:8">
      <c r="A75" s="1420" t="s">
        <v>3629</v>
      </c>
      <c r="B75" s="1421"/>
      <c r="C75" s="1421"/>
      <c r="D75" s="1421"/>
      <c r="E75" s="1421"/>
      <c r="F75" s="1421"/>
      <c r="G75" s="1421"/>
      <c r="H75" s="1421"/>
    </row>
    <row r="76" spans="1:8">
      <c r="A76" s="1394"/>
      <c r="B76" s="1394" t="s">
        <v>74</v>
      </c>
      <c r="C76" s="1394" t="s">
        <v>2883</v>
      </c>
      <c r="D76" s="1394" t="s">
        <v>62</v>
      </c>
      <c r="E76" s="1394"/>
      <c r="F76" s="1394"/>
      <c r="G76" s="1394"/>
      <c r="H76" s="1394"/>
    </row>
    <row r="77" spans="1:8">
      <c r="A77" s="1394"/>
      <c r="B77" s="1394"/>
      <c r="C77" s="1394"/>
      <c r="D77" s="921" t="s">
        <v>2884</v>
      </c>
      <c r="E77" s="921" t="s">
        <v>1</v>
      </c>
      <c r="F77" s="921" t="s">
        <v>2</v>
      </c>
      <c r="G77" s="921" t="s">
        <v>25</v>
      </c>
      <c r="H77" s="921" t="s">
        <v>37</v>
      </c>
    </row>
    <row r="78" spans="1:8">
      <c r="A78" s="1395" t="s">
        <v>150</v>
      </c>
      <c r="B78" s="1391" t="s">
        <v>559</v>
      </c>
      <c r="C78" s="1391"/>
      <c r="D78" s="1391"/>
      <c r="E78" s="1391"/>
      <c r="F78" s="1391"/>
      <c r="G78" s="1391"/>
      <c r="H78" s="1391"/>
    </row>
    <row r="79" spans="1:8">
      <c r="A79" s="1395"/>
      <c r="B79" s="905" t="s">
        <v>2885</v>
      </c>
      <c r="C79" s="906" t="s">
        <v>2927</v>
      </c>
      <c r="D79" s="1441" t="s">
        <v>3074</v>
      </c>
      <c r="E79" s="1442"/>
      <c r="F79" s="1442"/>
      <c r="G79" s="1442"/>
      <c r="H79" s="1443"/>
    </row>
    <row r="80" spans="1:8">
      <c r="A80" s="1395"/>
      <c r="B80" s="905" t="s">
        <v>2888</v>
      </c>
      <c r="C80" s="906" t="s">
        <v>2889</v>
      </c>
      <c r="D80" s="906"/>
      <c r="E80" s="906"/>
      <c r="F80" s="922" t="s">
        <v>2890</v>
      </c>
      <c r="G80" s="906" t="s">
        <v>2891</v>
      </c>
      <c r="H80" s="906"/>
    </row>
    <row r="81" spans="1:8" ht="42">
      <c r="A81" s="1395"/>
      <c r="B81" s="905" t="s">
        <v>2892</v>
      </c>
      <c r="C81" s="906" t="s">
        <v>2889</v>
      </c>
      <c r="D81" s="906"/>
      <c r="E81" s="906"/>
      <c r="F81" s="922" t="s">
        <v>2893</v>
      </c>
      <c r="G81" s="906" t="s">
        <v>2894</v>
      </c>
      <c r="H81" s="906"/>
    </row>
    <row r="82" spans="1:8" ht="56">
      <c r="A82" s="1395"/>
      <c r="B82" s="905" t="s">
        <v>2895</v>
      </c>
      <c r="C82" s="906" t="s">
        <v>2896</v>
      </c>
      <c r="D82" s="906"/>
      <c r="E82" s="906" t="s">
        <v>2897</v>
      </c>
      <c r="F82" s="922" t="s">
        <v>2898</v>
      </c>
      <c r="G82" s="906" t="s">
        <v>2899</v>
      </c>
      <c r="H82" s="906"/>
    </row>
    <row r="83" spans="1:8">
      <c r="A83" s="1395" t="s">
        <v>158</v>
      </c>
      <c r="B83" s="1391" t="s">
        <v>548</v>
      </c>
      <c r="C83" s="1391"/>
      <c r="D83" s="1391"/>
      <c r="E83" s="1391"/>
      <c r="F83" s="1391"/>
      <c r="G83" s="1391"/>
      <c r="H83" s="1391"/>
    </row>
    <row r="84" spans="1:8" ht="57">
      <c r="A84" s="1395"/>
      <c r="B84" s="905" t="s">
        <v>2900</v>
      </c>
      <c r="C84" s="906" t="s">
        <v>2901</v>
      </c>
      <c r="D84" s="906" t="s">
        <v>2902</v>
      </c>
      <c r="E84" s="906" t="s">
        <v>2903</v>
      </c>
      <c r="F84" s="922" t="s">
        <v>2904</v>
      </c>
      <c r="G84" s="906" t="s">
        <v>2905</v>
      </c>
      <c r="H84" s="906"/>
    </row>
    <row r="85" spans="1:8" ht="43">
      <c r="A85" s="1395"/>
      <c r="B85" s="905" t="s">
        <v>2906</v>
      </c>
      <c r="C85" s="906" t="s">
        <v>2907</v>
      </c>
      <c r="D85" s="906"/>
      <c r="E85" s="906" t="s">
        <v>2908</v>
      </c>
      <c r="F85" s="922" t="s">
        <v>2909</v>
      </c>
      <c r="G85" s="906" t="s">
        <v>2910</v>
      </c>
      <c r="H85" s="906"/>
    </row>
    <row r="86" spans="1:8">
      <c r="A86" s="1416" t="s">
        <v>2911</v>
      </c>
      <c r="B86" s="1391" t="s">
        <v>168</v>
      </c>
      <c r="C86" s="1391"/>
      <c r="D86" s="1391"/>
      <c r="E86" s="1391"/>
      <c r="F86" s="1391"/>
      <c r="G86" s="1391"/>
      <c r="H86" s="1391"/>
    </row>
    <row r="87" spans="1:8" ht="57.5">
      <c r="A87" s="1418"/>
      <c r="B87" s="905" t="s">
        <v>2912</v>
      </c>
      <c r="C87" s="906" t="s">
        <v>2913</v>
      </c>
      <c r="D87" s="906" t="s">
        <v>2914</v>
      </c>
      <c r="E87" s="906" t="s">
        <v>2915</v>
      </c>
      <c r="F87" s="922" t="s">
        <v>2916</v>
      </c>
      <c r="G87" s="906" t="s">
        <v>2917</v>
      </c>
      <c r="H87" s="906"/>
    </row>
    <row r="88" spans="1:8" ht="43">
      <c r="A88" s="1418"/>
      <c r="B88" s="905" t="s">
        <v>2918</v>
      </c>
      <c r="C88" s="906" t="s">
        <v>2913</v>
      </c>
      <c r="D88" s="906" t="s">
        <v>2919</v>
      </c>
      <c r="E88" s="906" t="s">
        <v>2920</v>
      </c>
      <c r="F88" s="922" t="s">
        <v>2921</v>
      </c>
      <c r="G88" s="906" t="s">
        <v>2922</v>
      </c>
      <c r="H88" s="906"/>
    </row>
    <row r="89" spans="1:8">
      <c r="A89" s="1418"/>
      <c r="B89" s="905" t="s">
        <v>2923</v>
      </c>
      <c r="C89" s="906" t="s">
        <v>2924</v>
      </c>
      <c r="D89" s="906"/>
      <c r="E89" s="906">
        <v>36</v>
      </c>
      <c r="F89" s="922">
        <v>18</v>
      </c>
      <c r="G89" s="906" t="s">
        <v>2925</v>
      </c>
      <c r="H89" s="906"/>
    </row>
    <row r="90" spans="1:8" ht="42">
      <c r="A90" s="1417"/>
      <c r="B90" s="905" t="s">
        <v>2926</v>
      </c>
      <c r="C90" s="906" t="s">
        <v>2927</v>
      </c>
      <c r="D90" s="906"/>
      <c r="E90" s="906"/>
      <c r="F90" s="922"/>
      <c r="G90" s="906" t="s">
        <v>2928</v>
      </c>
      <c r="H90" s="906" t="s">
        <v>2929</v>
      </c>
    </row>
    <row r="91" spans="1:8">
      <c r="A91" s="1416" t="s">
        <v>2930</v>
      </c>
      <c r="B91" s="1391" t="s">
        <v>880</v>
      </c>
      <c r="C91" s="1391"/>
      <c r="D91" s="1391"/>
      <c r="E91" s="1391"/>
      <c r="F91" s="1391"/>
      <c r="G91" s="1391"/>
      <c r="H91" s="1391"/>
    </row>
    <row r="92" spans="1:8" ht="71">
      <c r="A92" s="1418"/>
      <c r="B92" s="905" t="s">
        <v>2931</v>
      </c>
      <c r="C92" s="906" t="s">
        <v>2932</v>
      </c>
      <c r="D92" s="906" t="s">
        <v>2933</v>
      </c>
      <c r="E92" s="906" t="s">
        <v>2934</v>
      </c>
      <c r="F92" s="922" t="s">
        <v>2935</v>
      </c>
      <c r="G92" s="906" t="s">
        <v>2936</v>
      </c>
      <c r="H92" s="906"/>
    </row>
    <row r="93" spans="1:8" ht="28">
      <c r="A93" s="1417"/>
      <c r="B93" s="905" t="s">
        <v>2937</v>
      </c>
      <c r="C93" s="906" t="s">
        <v>2927</v>
      </c>
      <c r="D93" s="906"/>
      <c r="E93" s="906" t="s">
        <v>2938</v>
      </c>
      <c r="F93" s="922" t="s">
        <v>2939</v>
      </c>
      <c r="G93" s="906" t="s">
        <v>2940</v>
      </c>
      <c r="H93" s="906"/>
    </row>
    <row r="94" spans="1:8">
      <c r="A94" s="914" t="s">
        <v>2941</v>
      </c>
      <c r="B94" s="911" t="s">
        <v>2942</v>
      </c>
      <c r="C94" s="906" t="s">
        <v>2943</v>
      </c>
      <c r="D94" s="906"/>
      <c r="E94" s="906"/>
      <c r="F94" s="922"/>
      <c r="G94" s="906" t="s">
        <v>2944</v>
      </c>
      <c r="H94" s="906" t="s">
        <v>2945</v>
      </c>
    </row>
    <row r="95" spans="1:8">
      <c r="A95" s="1416" t="s">
        <v>2946</v>
      </c>
      <c r="B95" s="1391" t="s">
        <v>183</v>
      </c>
      <c r="C95" s="1391"/>
      <c r="D95" s="1391"/>
      <c r="E95" s="1391"/>
      <c r="F95" s="1391"/>
      <c r="G95" s="1391"/>
      <c r="H95" s="1391"/>
    </row>
    <row r="96" spans="1:8" ht="28">
      <c r="A96" s="1417"/>
      <c r="B96" s="905" t="s">
        <v>2947</v>
      </c>
      <c r="C96" s="906" t="s">
        <v>2948</v>
      </c>
      <c r="D96" s="906" t="s">
        <v>2949</v>
      </c>
      <c r="E96" s="906" t="s">
        <v>2950</v>
      </c>
      <c r="F96" s="922"/>
      <c r="G96" s="906"/>
      <c r="H96" s="906"/>
    </row>
    <row r="97" spans="1:8">
      <c r="A97" s="1416" t="s">
        <v>2951</v>
      </c>
      <c r="B97" s="1391" t="s">
        <v>2952</v>
      </c>
      <c r="C97" s="1391"/>
      <c r="D97" s="1391"/>
      <c r="E97" s="1391"/>
      <c r="F97" s="1391"/>
      <c r="G97" s="1391"/>
      <c r="H97" s="1391"/>
    </row>
    <row r="98" spans="1:8" ht="140">
      <c r="A98" s="1417"/>
      <c r="B98" s="905" t="s">
        <v>4005</v>
      </c>
      <c r="C98" s="906" t="s">
        <v>2927</v>
      </c>
      <c r="D98" s="906" t="s">
        <v>4006</v>
      </c>
      <c r="E98" s="906" t="s">
        <v>4007</v>
      </c>
      <c r="F98" s="922" t="s">
        <v>4008</v>
      </c>
      <c r="G98" s="906" t="s">
        <v>4009</v>
      </c>
      <c r="H98" s="906"/>
    </row>
    <row r="99" spans="1:8">
      <c r="A99" s="1413" t="s">
        <v>2953</v>
      </c>
      <c r="B99" s="1414"/>
      <c r="C99" s="1414"/>
      <c r="D99" s="1414"/>
      <c r="E99" s="1414"/>
      <c r="F99" s="1414"/>
      <c r="G99" s="1414"/>
      <c r="H99" s="1414"/>
    </row>
    <row r="100" spans="1:8">
      <c r="A100" s="900"/>
      <c r="B100" s="901"/>
      <c r="C100" s="901"/>
      <c r="D100" s="901"/>
      <c r="E100" s="901"/>
      <c r="F100" s="901"/>
      <c r="G100" s="901"/>
      <c r="H100" s="901"/>
    </row>
    <row r="101" spans="1:8">
      <c r="A101" s="1394"/>
      <c r="B101" s="1394" t="s">
        <v>2954</v>
      </c>
      <c r="C101" s="1394" t="s">
        <v>2883</v>
      </c>
      <c r="D101" s="1394" t="s">
        <v>62</v>
      </c>
      <c r="E101" s="1394"/>
      <c r="F101" s="1394"/>
      <c r="G101" s="1394"/>
      <c r="H101" s="1394"/>
    </row>
    <row r="102" spans="1:8">
      <c r="A102" s="1394"/>
      <c r="B102" s="1394"/>
      <c r="C102" s="1394"/>
      <c r="D102" s="921" t="s">
        <v>2884</v>
      </c>
      <c r="E102" s="921" t="s">
        <v>1</v>
      </c>
      <c r="F102" s="921" t="s">
        <v>2</v>
      </c>
      <c r="G102" s="921" t="s">
        <v>25</v>
      </c>
      <c r="H102" s="921" t="s">
        <v>37</v>
      </c>
    </row>
    <row r="103" spans="1:8">
      <c r="A103" s="1395" t="s">
        <v>163</v>
      </c>
      <c r="B103" s="1391" t="s">
        <v>2955</v>
      </c>
      <c r="C103" s="1391"/>
      <c r="D103" s="1391"/>
      <c r="E103" s="1391"/>
      <c r="F103" s="1391"/>
      <c r="G103" s="1391"/>
      <c r="H103" s="1391"/>
    </row>
    <row r="104" spans="1:8">
      <c r="A104" s="1395"/>
      <c r="B104" s="1429" t="s">
        <v>2956</v>
      </c>
      <c r="C104" s="1430"/>
      <c r="D104" s="1430"/>
      <c r="E104" s="1430"/>
      <c r="F104" s="1430"/>
      <c r="G104" s="1430"/>
      <c r="H104" s="1431"/>
    </row>
    <row r="105" spans="1:8">
      <c r="A105" s="1395"/>
      <c r="B105" s="905" t="s">
        <v>4010</v>
      </c>
      <c r="C105" s="906" t="s">
        <v>2927</v>
      </c>
      <c r="D105" s="1441" t="s">
        <v>3161</v>
      </c>
      <c r="E105" s="1442"/>
      <c r="F105" s="1442"/>
      <c r="G105" s="1442"/>
      <c r="H105" s="1443"/>
    </row>
    <row r="106" spans="1:8">
      <c r="A106" s="1395"/>
      <c r="B106" s="905" t="s">
        <v>3966</v>
      </c>
      <c r="C106" s="906" t="s">
        <v>4011</v>
      </c>
      <c r="D106" s="906"/>
      <c r="E106" s="906"/>
      <c r="F106" s="906" t="s">
        <v>4012</v>
      </c>
      <c r="G106" s="906" t="s">
        <v>4013</v>
      </c>
      <c r="H106" s="906"/>
    </row>
    <row r="107" spans="1:8">
      <c r="A107" s="1395"/>
      <c r="B107" s="905" t="s">
        <v>2959</v>
      </c>
      <c r="C107" s="906" t="s">
        <v>2960</v>
      </c>
      <c r="D107" s="906"/>
      <c r="E107" s="906" t="s">
        <v>2961</v>
      </c>
      <c r="F107" s="906" t="s">
        <v>2962</v>
      </c>
      <c r="G107" s="906" t="s">
        <v>2963</v>
      </c>
      <c r="H107" s="906"/>
    </row>
    <row r="108" spans="1:8">
      <c r="A108" s="1395"/>
      <c r="B108" s="905" t="s">
        <v>2964</v>
      </c>
      <c r="C108" s="906" t="s">
        <v>2960</v>
      </c>
      <c r="D108" s="906"/>
      <c r="E108" s="906" t="s">
        <v>2965</v>
      </c>
      <c r="F108" s="906" t="s">
        <v>2966</v>
      </c>
      <c r="G108" s="906" t="s">
        <v>2963</v>
      </c>
      <c r="H108" s="906"/>
    </row>
    <row r="109" spans="1:8" ht="42">
      <c r="A109" s="1395"/>
      <c r="B109" s="905" t="s">
        <v>2967</v>
      </c>
      <c r="C109" s="906" t="s">
        <v>2968</v>
      </c>
      <c r="D109" s="906"/>
      <c r="E109" s="906"/>
      <c r="F109" s="906" t="s">
        <v>2969</v>
      </c>
      <c r="G109" s="906" t="s">
        <v>2970</v>
      </c>
      <c r="H109" s="906"/>
    </row>
    <row r="110" spans="1:8" ht="30.5">
      <c r="A110" s="1395"/>
      <c r="B110" s="905" t="s">
        <v>2971</v>
      </c>
      <c r="C110" s="906" t="s">
        <v>2968</v>
      </c>
      <c r="D110" s="906"/>
      <c r="E110" s="906" t="s">
        <v>2969</v>
      </c>
      <c r="F110" s="906" t="s">
        <v>2972</v>
      </c>
      <c r="G110" s="906" t="s">
        <v>2973</v>
      </c>
      <c r="H110" s="906"/>
    </row>
    <row r="111" spans="1:8" ht="28">
      <c r="A111" s="1395"/>
      <c r="B111" s="905" t="s">
        <v>2974</v>
      </c>
      <c r="C111" s="906" t="s">
        <v>2975</v>
      </c>
      <c r="D111" s="906"/>
      <c r="E111" s="906" t="s">
        <v>2976</v>
      </c>
      <c r="F111" s="906" t="s">
        <v>2977</v>
      </c>
      <c r="G111" s="906" t="s">
        <v>2887</v>
      </c>
      <c r="H111" s="906"/>
    </row>
    <row r="112" spans="1:8">
      <c r="A112" s="1395"/>
      <c r="B112" s="905" t="s">
        <v>2978</v>
      </c>
      <c r="C112" s="906" t="s">
        <v>2979</v>
      </c>
      <c r="D112" s="906"/>
      <c r="E112" s="906" t="s">
        <v>2980</v>
      </c>
      <c r="F112" s="906" t="s">
        <v>2981</v>
      </c>
      <c r="G112" s="906" t="s">
        <v>2982</v>
      </c>
      <c r="H112" s="906"/>
    </row>
    <row r="113" spans="1:8" ht="16.5">
      <c r="A113" s="1395"/>
      <c r="B113" s="905" t="s">
        <v>2983</v>
      </c>
      <c r="C113" s="906" t="s">
        <v>2984</v>
      </c>
      <c r="D113" s="906"/>
      <c r="E113" s="906" t="s">
        <v>2985</v>
      </c>
      <c r="F113" s="906" t="s">
        <v>2986</v>
      </c>
      <c r="G113" s="906" t="s">
        <v>2917</v>
      </c>
      <c r="H113" s="906"/>
    </row>
    <row r="114" spans="1:8" ht="28">
      <c r="A114" s="1395"/>
      <c r="B114" s="905" t="s">
        <v>2987</v>
      </c>
      <c r="C114" s="906" t="s">
        <v>2988</v>
      </c>
      <c r="D114" s="906"/>
      <c r="E114" s="906" t="s">
        <v>2961</v>
      </c>
      <c r="F114" s="906" t="s">
        <v>2989</v>
      </c>
      <c r="G114" s="906" t="s">
        <v>2990</v>
      </c>
      <c r="H114" s="906"/>
    </row>
    <row r="115" spans="1:8" ht="16.5">
      <c r="A115" s="1395"/>
      <c r="B115" s="905" t="s">
        <v>2991</v>
      </c>
      <c r="C115" s="906" t="s">
        <v>2992</v>
      </c>
      <c r="D115" s="906"/>
      <c r="E115" s="906" t="s">
        <v>2993</v>
      </c>
      <c r="F115" s="906" t="s">
        <v>2916</v>
      </c>
      <c r="G115" s="906" t="s">
        <v>2917</v>
      </c>
      <c r="H115" s="906"/>
    </row>
    <row r="116" spans="1:8" ht="28">
      <c r="A116" s="1395"/>
      <c r="B116" s="905" t="s">
        <v>2994</v>
      </c>
      <c r="C116" s="906" t="s">
        <v>2995</v>
      </c>
      <c r="D116" s="906"/>
      <c r="E116" s="906"/>
      <c r="F116" s="906" t="s">
        <v>2996</v>
      </c>
      <c r="G116" s="906" t="s">
        <v>2997</v>
      </c>
      <c r="H116" s="906"/>
    </row>
    <row r="117" spans="1:8">
      <c r="A117" s="1395" t="s">
        <v>2998</v>
      </c>
      <c r="B117" s="1391" t="s">
        <v>2999</v>
      </c>
      <c r="C117" s="1391"/>
      <c r="D117" s="1391"/>
      <c r="E117" s="1391"/>
      <c r="F117" s="1391"/>
      <c r="G117" s="1391"/>
      <c r="H117" s="1391"/>
    </row>
    <row r="118" spans="1:8">
      <c r="A118" s="1395"/>
      <c r="B118" s="1400" t="s">
        <v>3000</v>
      </c>
      <c r="C118" s="1400"/>
      <c r="D118" s="1400"/>
      <c r="E118" s="1400"/>
      <c r="F118" s="1400"/>
      <c r="G118" s="1400"/>
      <c r="H118" s="1400"/>
    </row>
    <row r="119" spans="1:8">
      <c r="A119" s="1395"/>
      <c r="B119" s="905" t="s">
        <v>3001</v>
      </c>
      <c r="C119" s="906" t="s">
        <v>3002</v>
      </c>
      <c r="D119" s="906"/>
      <c r="E119" s="906" t="s">
        <v>3003</v>
      </c>
      <c r="F119" s="906" t="s">
        <v>3004</v>
      </c>
      <c r="G119" s="906" t="s">
        <v>3005</v>
      </c>
      <c r="H119" s="906"/>
    </row>
    <row r="120" spans="1:8">
      <c r="A120" s="1395"/>
      <c r="B120" s="905" t="s">
        <v>3006</v>
      </c>
      <c r="C120" s="906" t="s">
        <v>3002</v>
      </c>
      <c r="D120" s="906"/>
      <c r="E120" s="906" t="s">
        <v>2961</v>
      </c>
      <c r="F120" s="906" t="s">
        <v>2962</v>
      </c>
      <c r="G120" s="906" t="s">
        <v>2963</v>
      </c>
      <c r="H120" s="906"/>
    </row>
    <row r="121" spans="1:8">
      <c r="A121" s="1395"/>
      <c r="B121" s="905" t="s">
        <v>3967</v>
      </c>
      <c r="C121" s="906" t="s">
        <v>4014</v>
      </c>
      <c r="D121" s="906" t="s">
        <v>2961</v>
      </c>
      <c r="E121" s="906" t="s">
        <v>4015</v>
      </c>
      <c r="F121" s="906"/>
      <c r="G121" s="906"/>
      <c r="H121" s="906"/>
    </row>
    <row r="122" spans="1:8" ht="28">
      <c r="A122" s="1395"/>
      <c r="B122" s="905" t="s">
        <v>3008</v>
      </c>
      <c r="C122" s="906" t="s">
        <v>3009</v>
      </c>
      <c r="D122" s="906"/>
      <c r="E122" s="906" t="s">
        <v>3010</v>
      </c>
      <c r="F122" s="906" t="s">
        <v>3011</v>
      </c>
      <c r="G122" s="906" t="s">
        <v>3012</v>
      </c>
      <c r="H122" s="906"/>
    </row>
    <row r="123" spans="1:8" ht="28">
      <c r="A123" s="1395"/>
      <c r="B123" s="905" t="s">
        <v>3013</v>
      </c>
      <c r="C123" s="906" t="s">
        <v>3009</v>
      </c>
      <c r="D123" s="906"/>
      <c r="E123" s="906" t="s">
        <v>2961</v>
      </c>
      <c r="F123" s="906" t="s">
        <v>2962</v>
      </c>
      <c r="G123" s="906" t="s">
        <v>2963</v>
      </c>
      <c r="H123" s="906"/>
    </row>
    <row r="124" spans="1:8">
      <c r="A124" s="1395"/>
      <c r="B124" s="905" t="s">
        <v>3014</v>
      </c>
      <c r="C124" s="906" t="s">
        <v>3015</v>
      </c>
      <c r="D124" s="906"/>
      <c r="E124" s="906" t="s">
        <v>2976</v>
      </c>
      <c r="F124" s="906" t="s">
        <v>3016</v>
      </c>
      <c r="G124" s="906"/>
      <c r="H124" s="906"/>
    </row>
    <row r="125" spans="1:8">
      <c r="A125" s="1395"/>
      <c r="B125" s="1400" t="s">
        <v>3017</v>
      </c>
      <c r="C125" s="1400"/>
      <c r="D125" s="1400"/>
      <c r="E125" s="1400"/>
      <c r="F125" s="1400"/>
      <c r="G125" s="1400"/>
      <c r="H125" s="1400"/>
    </row>
    <row r="126" spans="1:8" ht="28">
      <c r="A126" s="1395"/>
      <c r="B126" s="905" t="s">
        <v>3018</v>
      </c>
      <c r="C126" s="906" t="s">
        <v>3019</v>
      </c>
      <c r="D126" s="906"/>
      <c r="E126" s="906" t="s">
        <v>3020</v>
      </c>
      <c r="F126" s="906" t="s">
        <v>3021</v>
      </c>
      <c r="G126" s="906"/>
      <c r="H126" s="906"/>
    </row>
    <row r="127" spans="1:8" ht="28">
      <c r="A127" s="1395"/>
      <c r="B127" s="905" t="s">
        <v>3022</v>
      </c>
      <c r="C127" s="906" t="s">
        <v>3019</v>
      </c>
      <c r="D127" s="906"/>
      <c r="E127" s="906" t="s">
        <v>3023</v>
      </c>
      <c r="F127" s="906" t="s">
        <v>3024</v>
      </c>
      <c r="G127" s="906"/>
      <c r="H127" s="906"/>
    </row>
    <row r="128" spans="1:8">
      <c r="A128" s="1395"/>
      <c r="B128" s="905" t="s">
        <v>3025</v>
      </c>
      <c r="C128" s="906" t="s">
        <v>3019</v>
      </c>
      <c r="D128" s="906"/>
      <c r="E128" s="906" t="s">
        <v>2914</v>
      </c>
      <c r="F128" s="906" t="s">
        <v>3026</v>
      </c>
      <c r="G128" s="906"/>
      <c r="H128" s="906"/>
    </row>
    <row r="129" spans="1:8">
      <c r="A129" s="1395"/>
      <c r="B129" s="905" t="s">
        <v>3027</v>
      </c>
      <c r="C129" s="906" t="s">
        <v>3028</v>
      </c>
      <c r="D129" s="906"/>
      <c r="E129" s="906" t="s">
        <v>3029</v>
      </c>
      <c r="F129" s="906" t="s">
        <v>3030</v>
      </c>
      <c r="G129" s="906" t="s">
        <v>2917</v>
      </c>
      <c r="H129" s="906"/>
    </row>
    <row r="130" spans="1:8">
      <c r="A130" s="1395"/>
      <c r="B130" s="1400" t="s">
        <v>3031</v>
      </c>
      <c r="C130" s="1400"/>
      <c r="D130" s="1400"/>
      <c r="E130" s="1400"/>
      <c r="F130" s="1400"/>
      <c r="G130" s="1400"/>
      <c r="H130" s="1400"/>
    </row>
    <row r="131" spans="1:8">
      <c r="A131" s="1395"/>
      <c r="B131" s="905" t="s">
        <v>3032</v>
      </c>
      <c r="C131" s="906" t="s">
        <v>3033</v>
      </c>
      <c r="D131" s="906"/>
      <c r="E131" s="906" t="s">
        <v>3029</v>
      </c>
      <c r="F131" s="906" t="s">
        <v>3030</v>
      </c>
      <c r="G131" s="906" t="s">
        <v>2917</v>
      </c>
      <c r="H131" s="906"/>
    </row>
    <row r="132" spans="1:8">
      <c r="A132" s="1395"/>
      <c r="B132" s="905" t="s">
        <v>3034</v>
      </c>
      <c r="C132" s="906" t="s">
        <v>3033</v>
      </c>
      <c r="D132" s="906"/>
      <c r="E132" s="906" t="s">
        <v>3035</v>
      </c>
      <c r="F132" s="906" t="s">
        <v>3036</v>
      </c>
      <c r="G132" s="906"/>
      <c r="H132" s="906"/>
    </row>
    <row r="133" spans="1:8">
      <c r="A133" s="1395"/>
      <c r="B133" s="905" t="s">
        <v>3037</v>
      </c>
      <c r="C133" s="906" t="s">
        <v>3038</v>
      </c>
      <c r="D133" s="906"/>
      <c r="E133" s="906" t="s">
        <v>2961</v>
      </c>
      <c r="F133" s="906" t="s">
        <v>2962</v>
      </c>
      <c r="G133" s="906" t="s">
        <v>2963</v>
      </c>
      <c r="H133" s="906"/>
    </row>
    <row r="134" spans="1:8">
      <c r="A134" s="1412" t="s">
        <v>167</v>
      </c>
      <c r="B134" s="1391" t="s">
        <v>3039</v>
      </c>
      <c r="C134" s="1391"/>
      <c r="D134" s="1391"/>
      <c r="E134" s="1391"/>
      <c r="F134" s="1391"/>
      <c r="G134" s="1391"/>
      <c r="H134" s="1391"/>
    </row>
    <row r="135" spans="1:8">
      <c r="A135" s="1412"/>
      <c r="B135" s="905" t="s">
        <v>3040</v>
      </c>
      <c r="C135" s="906" t="s">
        <v>3041</v>
      </c>
      <c r="D135" s="906"/>
      <c r="E135" s="906" t="s">
        <v>2961</v>
      </c>
      <c r="F135" s="906" t="s">
        <v>2989</v>
      </c>
      <c r="G135" s="906" t="s">
        <v>2990</v>
      </c>
      <c r="H135" s="906"/>
    </row>
    <row r="136" spans="1:8">
      <c r="A136" s="1412"/>
      <c r="B136" s="905" t="s">
        <v>3042</v>
      </c>
      <c r="C136" s="906" t="s">
        <v>3043</v>
      </c>
      <c r="D136" s="906"/>
      <c r="E136" s="906" t="s">
        <v>2933</v>
      </c>
      <c r="F136" s="906" t="s">
        <v>3044</v>
      </c>
      <c r="G136" s="906" t="s">
        <v>3045</v>
      </c>
      <c r="H136" s="906"/>
    </row>
    <row r="137" spans="1:8">
      <c r="A137" s="1412"/>
      <c r="B137" s="905" t="s">
        <v>3046</v>
      </c>
      <c r="C137" s="906" t="s">
        <v>3041</v>
      </c>
      <c r="D137" s="906"/>
      <c r="E137" s="906"/>
      <c r="F137" s="906" t="s">
        <v>3047</v>
      </c>
      <c r="G137" s="906" t="s">
        <v>2922</v>
      </c>
      <c r="H137" s="906"/>
    </row>
    <row r="138" spans="1:8">
      <c r="A138" s="1412"/>
      <c r="B138" s="905" t="s">
        <v>3048</v>
      </c>
      <c r="C138" s="906" t="s">
        <v>3043</v>
      </c>
      <c r="D138" s="906"/>
      <c r="E138" s="906"/>
      <c r="F138" s="906" t="s">
        <v>3047</v>
      </c>
      <c r="G138" s="906" t="s">
        <v>2922</v>
      </c>
      <c r="H138" s="906"/>
    </row>
    <row r="139" spans="1:8">
      <c r="A139" s="1412"/>
      <c r="B139" s="905" t="s">
        <v>3049</v>
      </c>
      <c r="C139" s="906" t="s">
        <v>3050</v>
      </c>
      <c r="D139" s="906"/>
      <c r="E139" s="906" t="s">
        <v>3010</v>
      </c>
      <c r="F139" s="906" t="s">
        <v>3051</v>
      </c>
      <c r="G139" s="906" t="s">
        <v>2922</v>
      </c>
      <c r="H139" s="906"/>
    </row>
    <row r="140" spans="1:8" ht="28">
      <c r="A140" s="1412"/>
      <c r="B140" s="905" t="s">
        <v>3052</v>
      </c>
      <c r="C140" s="906" t="s">
        <v>3050</v>
      </c>
      <c r="D140" s="906"/>
      <c r="E140" s="906" t="s">
        <v>3053</v>
      </c>
      <c r="F140" s="906" t="s">
        <v>3054</v>
      </c>
      <c r="G140" s="906" t="s">
        <v>2958</v>
      </c>
      <c r="H140" s="906"/>
    </row>
    <row r="141" spans="1:8">
      <c r="A141" s="1412"/>
      <c r="B141" s="905" t="s">
        <v>3055</v>
      </c>
      <c r="C141" s="906" t="s">
        <v>2927</v>
      </c>
      <c r="D141" s="1400" t="s">
        <v>3056</v>
      </c>
      <c r="E141" s="1400"/>
      <c r="F141" s="1400"/>
      <c r="G141" s="1400"/>
      <c r="H141" s="1400"/>
    </row>
    <row r="142" spans="1:8">
      <c r="A142" s="1395" t="s">
        <v>172</v>
      </c>
      <c r="B142" s="1391" t="s">
        <v>3057</v>
      </c>
      <c r="C142" s="1391"/>
      <c r="D142" s="1391"/>
      <c r="E142" s="1391"/>
      <c r="F142" s="1391"/>
      <c r="G142" s="1391"/>
      <c r="H142" s="1391"/>
    </row>
    <row r="143" spans="1:8" ht="28">
      <c r="A143" s="1395"/>
      <c r="B143" s="905" t="s">
        <v>3058</v>
      </c>
      <c r="C143" s="906" t="s">
        <v>2927</v>
      </c>
      <c r="D143" s="1400" t="s">
        <v>3056</v>
      </c>
      <c r="E143" s="1400"/>
      <c r="F143" s="1400"/>
      <c r="G143" s="1400"/>
      <c r="H143" s="1400"/>
    </row>
    <row r="144" spans="1:8">
      <c r="A144" s="1395"/>
      <c r="B144" s="905" t="s">
        <v>3059</v>
      </c>
      <c r="C144" s="906" t="s">
        <v>3060</v>
      </c>
      <c r="D144" s="906" t="s">
        <v>2949</v>
      </c>
      <c r="E144" s="906" t="s">
        <v>2950</v>
      </c>
      <c r="F144" s="906"/>
      <c r="G144" s="906"/>
      <c r="H144" s="906"/>
    </row>
    <row r="145" spans="1:8" ht="16.5">
      <c r="A145" s="1395"/>
      <c r="B145" s="905" t="s">
        <v>3061</v>
      </c>
      <c r="C145" s="906" t="s">
        <v>3062</v>
      </c>
      <c r="D145" s="906" t="s">
        <v>2949</v>
      </c>
      <c r="E145" s="906" t="s">
        <v>2950</v>
      </c>
      <c r="F145" s="906"/>
      <c r="G145" s="906"/>
      <c r="H145" s="906"/>
    </row>
    <row r="146" spans="1:8" ht="28">
      <c r="A146" s="1395"/>
      <c r="B146" s="905" t="s">
        <v>3063</v>
      </c>
      <c r="C146" s="906" t="s">
        <v>3064</v>
      </c>
      <c r="D146" s="906" t="s">
        <v>3035</v>
      </c>
      <c r="E146" s="906" t="s">
        <v>3065</v>
      </c>
      <c r="F146" s="906" t="s">
        <v>2997</v>
      </c>
      <c r="G146" s="906"/>
      <c r="H146" s="906"/>
    </row>
    <row r="147" spans="1:8" ht="16.5">
      <c r="A147" s="1395"/>
      <c r="B147" s="905" t="s">
        <v>3066</v>
      </c>
      <c r="C147" s="906" t="s">
        <v>3067</v>
      </c>
      <c r="D147" s="906" t="s">
        <v>3068</v>
      </c>
      <c r="E147" s="906" t="s">
        <v>3069</v>
      </c>
      <c r="F147" s="906" t="s">
        <v>3070</v>
      </c>
      <c r="G147" s="906" t="s">
        <v>3071</v>
      </c>
      <c r="H147" s="906"/>
    </row>
    <row r="148" spans="1:8" ht="28">
      <c r="A148" s="1395"/>
      <c r="B148" s="905" t="s">
        <v>3072</v>
      </c>
      <c r="C148" s="906" t="s">
        <v>3067</v>
      </c>
      <c r="D148" s="906" t="s">
        <v>3068</v>
      </c>
      <c r="E148" s="906" t="s">
        <v>3069</v>
      </c>
      <c r="F148" s="906" t="s">
        <v>2917</v>
      </c>
      <c r="G148" s="906"/>
      <c r="H148" s="906"/>
    </row>
    <row r="149" spans="1:8" ht="28">
      <c r="A149" s="1395"/>
      <c r="B149" s="905" t="s">
        <v>3073</v>
      </c>
      <c r="C149" s="906" t="s">
        <v>2927</v>
      </c>
      <c r="D149" s="1400" t="s">
        <v>3074</v>
      </c>
      <c r="E149" s="1400"/>
      <c r="F149" s="1400"/>
      <c r="G149" s="1400"/>
      <c r="H149" s="1400"/>
    </row>
    <row r="150" spans="1:8">
      <c r="A150" s="1395" t="s">
        <v>176</v>
      </c>
      <c r="B150" s="1391" t="s">
        <v>3075</v>
      </c>
      <c r="C150" s="1391"/>
      <c r="D150" s="1391"/>
      <c r="E150" s="1391"/>
      <c r="F150" s="1391"/>
      <c r="G150" s="1391"/>
      <c r="H150" s="1391"/>
    </row>
    <row r="151" spans="1:8">
      <c r="A151" s="1395"/>
      <c r="B151" s="905" t="s">
        <v>3076</v>
      </c>
      <c r="C151" s="906" t="s">
        <v>3077</v>
      </c>
      <c r="D151" s="906" t="s">
        <v>3078</v>
      </c>
      <c r="E151" s="906" t="s">
        <v>3079</v>
      </c>
      <c r="F151" s="906" t="s">
        <v>3080</v>
      </c>
      <c r="G151" s="906" t="s">
        <v>3081</v>
      </c>
      <c r="H151" s="906"/>
    </row>
    <row r="152" spans="1:8">
      <c r="A152" s="1395"/>
      <c r="B152" s="905" t="s">
        <v>3082</v>
      </c>
      <c r="C152" s="906" t="s">
        <v>2927</v>
      </c>
      <c r="D152" s="1400" t="s">
        <v>3083</v>
      </c>
      <c r="E152" s="1400"/>
      <c r="F152" s="1400"/>
      <c r="G152" s="1400"/>
      <c r="H152" s="1400"/>
    </row>
    <row r="153" spans="1:8">
      <c r="A153" s="1395"/>
      <c r="B153" s="905" t="s">
        <v>3084</v>
      </c>
      <c r="C153" s="906" t="s">
        <v>3968</v>
      </c>
      <c r="D153" s="906" t="s">
        <v>4016</v>
      </c>
      <c r="E153" s="906" t="s">
        <v>4017</v>
      </c>
      <c r="F153" s="906" t="s">
        <v>3085</v>
      </c>
      <c r="G153" s="906" t="s">
        <v>3086</v>
      </c>
      <c r="H153" s="906"/>
    </row>
    <row r="154" spans="1:8" ht="42">
      <c r="A154" s="1395"/>
      <c r="B154" s="905"/>
      <c r="C154" s="906" t="s">
        <v>4018</v>
      </c>
      <c r="D154" s="906" t="s">
        <v>4016</v>
      </c>
      <c r="E154" s="906" t="s">
        <v>4019</v>
      </c>
      <c r="F154" s="906" t="s">
        <v>4020</v>
      </c>
      <c r="G154" s="906" t="s">
        <v>4021</v>
      </c>
      <c r="H154" s="906" t="s">
        <v>4013</v>
      </c>
    </row>
    <row r="155" spans="1:8" ht="28">
      <c r="A155" s="1395"/>
      <c r="B155" s="905" t="s">
        <v>4022</v>
      </c>
      <c r="C155" s="906" t="s">
        <v>772</v>
      </c>
      <c r="D155" s="906" t="s">
        <v>4023</v>
      </c>
      <c r="E155" s="906" t="s">
        <v>4024</v>
      </c>
      <c r="F155" s="906" t="s">
        <v>4025</v>
      </c>
      <c r="G155" s="906" t="s">
        <v>4026</v>
      </c>
      <c r="H155" s="906" t="s">
        <v>4027</v>
      </c>
    </row>
    <row r="156" spans="1:8">
      <c r="A156" s="1395"/>
      <c r="B156" s="905"/>
      <c r="C156" s="906" t="s">
        <v>2877</v>
      </c>
      <c r="D156" s="906"/>
      <c r="E156" s="906" t="s">
        <v>4028</v>
      </c>
      <c r="F156" s="906" t="s">
        <v>4029</v>
      </c>
      <c r="G156" s="906" t="s">
        <v>3999</v>
      </c>
      <c r="H156" s="906" t="s">
        <v>4000</v>
      </c>
    </row>
    <row r="157" spans="1:8">
      <c r="A157" s="1395"/>
      <c r="B157" s="905"/>
      <c r="C157" s="906" t="s">
        <v>2878</v>
      </c>
      <c r="D157" s="906"/>
      <c r="E157" s="906"/>
      <c r="F157" s="906" t="s">
        <v>3998</v>
      </c>
      <c r="G157" s="906" t="s">
        <v>4030</v>
      </c>
      <c r="H157" s="906" t="s">
        <v>4001</v>
      </c>
    </row>
    <row r="158" spans="1:8" ht="28">
      <c r="A158" s="1395"/>
      <c r="B158" s="905" t="s">
        <v>4031</v>
      </c>
      <c r="C158" s="906" t="s">
        <v>772</v>
      </c>
      <c r="D158" s="906" t="s">
        <v>4023</v>
      </c>
      <c r="E158" s="906" t="s">
        <v>4032</v>
      </c>
      <c r="F158" s="906" t="s">
        <v>4033</v>
      </c>
      <c r="G158" s="906" t="s">
        <v>4026</v>
      </c>
      <c r="H158" s="906" t="s">
        <v>4027</v>
      </c>
    </row>
    <row r="159" spans="1:8">
      <c r="A159" s="1395"/>
      <c r="B159" s="905"/>
      <c r="C159" s="906" t="s">
        <v>2877</v>
      </c>
      <c r="D159" s="906"/>
      <c r="E159" s="906" t="s">
        <v>4034</v>
      </c>
      <c r="F159" s="906" t="s">
        <v>4026</v>
      </c>
      <c r="G159" s="906" t="s">
        <v>4035</v>
      </c>
      <c r="H159" s="906" t="s">
        <v>4001</v>
      </c>
    </row>
    <row r="160" spans="1:8">
      <c r="A160" s="1395"/>
      <c r="B160" s="905"/>
      <c r="C160" s="906" t="s">
        <v>2878</v>
      </c>
      <c r="D160" s="906"/>
      <c r="E160" s="906"/>
      <c r="F160" s="906" t="s">
        <v>4036</v>
      </c>
      <c r="G160" s="906" t="s">
        <v>4035</v>
      </c>
      <c r="H160" s="906" t="s">
        <v>4001</v>
      </c>
    </row>
    <row r="161" spans="1:8">
      <c r="A161" s="1395"/>
      <c r="B161" s="905" t="s">
        <v>3087</v>
      </c>
      <c r="C161" s="906" t="s">
        <v>3077</v>
      </c>
      <c r="D161" s="906"/>
      <c r="E161" s="906" t="s">
        <v>3969</v>
      </c>
      <c r="F161" s="906" t="s">
        <v>4037</v>
      </c>
      <c r="G161" s="906" t="s">
        <v>4038</v>
      </c>
      <c r="H161" s="906" t="s">
        <v>3507</v>
      </c>
    </row>
    <row r="162" spans="1:8">
      <c r="A162" s="1395"/>
      <c r="B162" s="905" t="s">
        <v>3090</v>
      </c>
      <c r="C162" s="906" t="s">
        <v>3077</v>
      </c>
      <c r="D162" s="906"/>
      <c r="E162" s="906" t="s">
        <v>3969</v>
      </c>
      <c r="F162" s="906" t="s">
        <v>4037</v>
      </c>
      <c r="G162" s="906" t="s">
        <v>4038</v>
      </c>
      <c r="H162" s="906" t="s">
        <v>3507</v>
      </c>
    </row>
    <row r="163" spans="1:8">
      <c r="A163" s="1395"/>
      <c r="B163" s="905" t="s">
        <v>3091</v>
      </c>
      <c r="C163" s="906" t="s">
        <v>3077</v>
      </c>
      <c r="D163" s="906"/>
      <c r="E163" s="906" t="s">
        <v>3029</v>
      </c>
      <c r="F163" s="906" t="s">
        <v>3030</v>
      </c>
      <c r="G163" s="906" t="s">
        <v>2917</v>
      </c>
      <c r="H163" s="906"/>
    </row>
    <row r="164" spans="1:8">
      <c r="A164" s="1395"/>
      <c r="B164" s="905" t="s">
        <v>3092</v>
      </c>
      <c r="C164" s="906" t="s">
        <v>3077</v>
      </c>
      <c r="D164" s="906"/>
      <c r="E164" s="906" t="s">
        <v>3093</v>
      </c>
      <c r="F164" s="906" t="s">
        <v>3094</v>
      </c>
      <c r="G164" s="906" t="s">
        <v>2973</v>
      </c>
      <c r="H164" s="906"/>
    </row>
    <row r="165" spans="1:8">
      <c r="A165" s="1395"/>
      <c r="B165" s="905" t="s">
        <v>3095</v>
      </c>
      <c r="C165" s="906" t="s">
        <v>3077</v>
      </c>
      <c r="D165" s="906" t="s">
        <v>3096</v>
      </c>
      <c r="E165" s="906" t="s">
        <v>3097</v>
      </c>
      <c r="F165" s="906" t="s">
        <v>2986</v>
      </c>
      <c r="G165" s="906" t="s">
        <v>2917</v>
      </c>
      <c r="H165" s="906"/>
    </row>
    <row r="166" spans="1:8">
      <c r="A166" s="1395"/>
      <c r="B166" s="905" t="s">
        <v>3098</v>
      </c>
      <c r="C166" s="906" t="s">
        <v>3077</v>
      </c>
      <c r="D166" s="906"/>
      <c r="E166" s="906" t="s">
        <v>3088</v>
      </c>
      <c r="F166" s="906" t="s">
        <v>3089</v>
      </c>
      <c r="G166" s="906" t="s">
        <v>2950</v>
      </c>
      <c r="H166" s="906"/>
    </row>
    <row r="167" spans="1:8">
      <c r="A167" s="1395"/>
      <c r="B167" s="905" t="s">
        <v>3099</v>
      </c>
      <c r="C167" s="906" t="s">
        <v>3077</v>
      </c>
      <c r="D167" s="906"/>
      <c r="E167" s="906" t="s">
        <v>2985</v>
      </c>
      <c r="F167" s="906" t="s">
        <v>2986</v>
      </c>
      <c r="G167" s="906" t="s">
        <v>2917</v>
      </c>
      <c r="H167" s="906"/>
    </row>
    <row r="168" spans="1:8">
      <c r="A168" s="1395"/>
      <c r="B168" s="905" t="s">
        <v>3100</v>
      </c>
      <c r="C168" s="906" t="s">
        <v>3101</v>
      </c>
      <c r="D168" s="906" t="s">
        <v>3102</v>
      </c>
      <c r="E168" s="906">
        <v>220</v>
      </c>
      <c r="F168" s="906">
        <v>110</v>
      </c>
      <c r="G168" s="906">
        <v>35</v>
      </c>
      <c r="H168" s="906" t="s">
        <v>3103</v>
      </c>
    </row>
    <row r="169" spans="1:8">
      <c r="A169" s="1395" t="s">
        <v>180</v>
      </c>
      <c r="B169" s="1391" t="s">
        <v>3104</v>
      </c>
      <c r="C169" s="1391"/>
      <c r="D169" s="1391"/>
      <c r="E169" s="1391"/>
      <c r="F169" s="1391"/>
      <c r="G169" s="1391"/>
      <c r="H169" s="1391"/>
    </row>
    <row r="170" spans="1:8">
      <c r="A170" s="1395"/>
      <c r="B170" s="1400" t="s">
        <v>3105</v>
      </c>
      <c r="C170" s="1400"/>
      <c r="D170" s="1400"/>
      <c r="E170" s="1400"/>
      <c r="F170" s="1400"/>
      <c r="G170" s="1400"/>
      <c r="H170" s="1400"/>
    </row>
    <row r="171" spans="1:8" ht="28">
      <c r="A171" s="1395"/>
      <c r="B171" s="905" t="s">
        <v>3106</v>
      </c>
      <c r="C171" s="906" t="s">
        <v>3015</v>
      </c>
      <c r="D171" s="906"/>
      <c r="E171" s="906" t="s">
        <v>3035</v>
      </c>
      <c r="F171" s="906" t="s">
        <v>3065</v>
      </c>
      <c r="G171" s="906" t="s">
        <v>2997</v>
      </c>
      <c r="H171" s="906"/>
    </row>
    <row r="172" spans="1:8" ht="28">
      <c r="A172" s="1395"/>
      <c r="B172" s="905" t="s">
        <v>3107</v>
      </c>
      <c r="C172" s="906" t="s">
        <v>3015</v>
      </c>
      <c r="D172" s="906"/>
      <c r="E172" s="906" t="s">
        <v>3035</v>
      </c>
      <c r="F172" s="906" t="s">
        <v>3108</v>
      </c>
      <c r="G172" s="906" t="s">
        <v>3109</v>
      </c>
      <c r="H172" s="906"/>
    </row>
    <row r="173" spans="1:8" ht="28">
      <c r="A173" s="1395"/>
      <c r="B173" s="905" t="s">
        <v>3110</v>
      </c>
      <c r="C173" s="906" t="s">
        <v>3015</v>
      </c>
      <c r="D173" s="906"/>
      <c r="E173" s="906"/>
      <c r="F173" s="906" t="s">
        <v>3111</v>
      </c>
      <c r="G173" s="906" t="s">
        <v>3109</v>
      </c>
      <c r="H173" s="906"/>
    </row>
    <row r="174" spans="1:8" ht="28">
      <c r="A174" s="1395"/>
      <c r="B174" s="905" t="s">
        <v>3112</v>
      </c>
      <c r="C174" s="906" t="s">
        <v>3015</v>
      </c>
      <c r="D174" s="906"/>
      <c r="E174" s="906" t="s">
        <v>2985</v>
      </c>
      <c r="F174" s="906" t="s">
        <v>3113</v>
      </c>
      <c r="G174" s="906" t="s">
        <v>2950</v>
      </c>
      <c r="H174" s="906"/>
    </row>
    <row r="175" spans="1:8">
      <c r="A175" s="1395"/>
      <c r="B175" s="1400" t="s">
        <v>3114</v>
      </c>
      <c r="C175" s="1400"/>
      <c r="D175" s="1400"/>
      <c r="E175" s="1400"/>
      <c r="F175" s="1400"/>
      <c r="G175" s="1400"/>
      <c r="H175" s="1400"/>
    </row>
    <row r="176" spans="1:8" ht="28">
      <c r="A176" s="1395"/>
      <c r="B176" s="905" t="s">
        <v>3115</v>
      </c>
      <c r="C176" s="906" t="s">
        <v>3015</v>
      </c>
      <c r="D176" s="906" t="s">
        <v>2976</v>
      </c>
      <c r="E176" s="906" t="s">
        <v>2977</v>
      </c>
      <c r="F176" s="906" t="s">
        <v>3116</v>
      </c>
      <c r="G176" s="906" t="s">
        <v>3117</v>
      </c>
      <c r="H176" s="906"/>
    </row>
    <row r="177" spans="1:8">
      <c r="A177" s="1395"/>
      <c r="B177" s="905" t="s">
        <v>3118</v>
      </c>
      <c r="C177" s="906" t="s">
        <v>3015</v>
      </c>
      <c r="D177" s="906"/>
      <c r="E177" s="906" t="s">
        <v>3119</v>
      </c>
      <c r="F177" s="906" t="s">
        <v>3120</v>
      </c>
      <c r="G177" s="906" t="s">
        <v>2997</v>
      </c>
      <c r="H177" s="906"/>
    </row>
    <row r="178" spans="1:8" ht="28">
      <c r="A178" s="1395"/>
      <c r="B178" s="905" t="s">
        <v>3121</v>
      </c>
      <c r="C178" s="906" t="s">
        <v>3015</v>
      </c>
      <c r="D178" s="906"/>
      <c r="E178" s="906"/>
      <c r="F178" s="906" t="s">
        <v>3122</v>
      </c>
      <c r="G178" s="906" t="s">
        <v>2982</v>
      </c>
      <c r="H178" s="906"/>
    </row>
    <row r="179" spans="1:8">
      <c r="A179" s="1395"/>
      <c r="B179" s="905" t="s">
        <v>3970</v>
      </c>
      <c r="C179" s="906" t="s">
        <v>3015</v>
      </c>
      <c r="D179" s="906"/>
      <c r="E179" s="906" t="s">
        <v>2949</v>
      </c>
      <c r="F179" s="906" t="s">
        <v>4013</v>
      </c>
      <c r="G179" s="906"/>
      <c r="H179" s="906"/>
    </row>
    <row r="180" spans="1:8" ht="70">
      <c r="A180" s="1395"/>
      <c r="B180" s="905" t="s">
        <v>4039</v>
      </c>
      <c r="C180" s="906" t="s">
        <v>3015</v>
      </c>
      <c r="D180" s="906"/>
      <c r="E180" s="906" t="s">
        <v>2949</v>
      </c>
      <c r="F180" s="906" t="s">
        <v>4013</v>
      </c>
      <c r="G180" s="906"/>
      <c r="H180" s="906"/>
    </row>
    <row r="181" spans="1:8" ht="28">
      <c r="A181" s="1395"/>
      <c r="B181" s="905" t="s">
        <v>3971</v>
      </c>
      <c r="C181" s="906" t="s">
        <v>3015</v>
      </c>
      <c r="D181" s="906"/>
      <c r="E181" s="906" t="s">
        <v>2949</v>
      </c>
      <c r="F181" s="906" t="s">
        <v>4013</v>
      </c>
      <c r="G181" s="906"/>
      <c r="H181" s="906"/>
    </row>
    <row r="182" spans="1:8">
      <c r="A182" s="1395"/>
      <c r="B182" s="905" t="s">
        <v>3972</v>
      </c>
      <c r="C182" s="906" t="s">
        <v>3015</v>
      </c>
      <c r="D182" s="906"/>
      <c r="E182" s="906" t="s">
        <v>3068</v>
      </c>
      <c r="F182" s="906" t="s">
        <v>4040</v>
      </c>
      <c r="G182" s="906" t="s">
        <v>3258</v>
      </c>
      <c r="H182" s="906" t="s">
        <v>4013</v>
      </c>
    </row>
    <row r="183" spans="1:8">
      <c r="A183" s="1395"/>
      <c r="B183" s="905" t="s">
        <v>3973</v>
      </c>
      <c r="C183" s="906" t="s">
        <v>3015</v>
      </c>
      <c r="D183" s="906"/>
      <c r="E183" s="906" t="s">
        <v>2949</v>
      </c>
      <c r="F183" s="906" t="s">
        <v>4013</v>
      </c>
      <c r="G183" s="906"/>
      <c r="H183" s="906"/>
    </row>
    <row r="184" spans="1:8">
      <c r="A184" s="1395"/>
      <c r="B184" s="905" t="s">
        <v>3123</v>
      </c>
      <c r="C184" s="906" t="s">
        <v>2927</v>
      </c>
      <c r="D184" s="1400" t="s">
        <v>3056</v>
      </c>
      <c r="E184" s="1400"/>
      <c r="F184" s="1400"/>
      <c r="G184" s="1400"/>
      <c r="H184" s="1400"/>
    </row>
    <row r="185" spans="1:8">
      <c r="A185" s="1395"/>
      <c r="B185" s="905" t="s">
        <v>3124</v>
      </c>
      <c r="C185" s="906" t="s">
        <v>3015</v>
      </c>
      <c r="D185" s="906"/>
      <c r="E185" s="906"/>
      <c r="F185" s="906" t="s">
        <v>3010</v>
      </c>
      <c r="G185" s="906" t="s">
        <v>3125</v>
      </c>
      <c r="H185" s="906"/>
    </row>
    <row r="186" spans="1:8" ht="28">
      <c r="A186" s="1395"/>
      <c r="B186" s="905" t="s">
        <v>3126</v>
      </c>
      <c r="C186" s="906" t="s">
        <v>2927</v>
      </c>
      <c r="D186" s="1400" t="s">
        <v>3056</v>
      </c>
      <c r="E186" s="1400"/>
      <c r="F186" s="1400"/>
      <c r="G186" s="1400"/>
      <c r="H186" s="1400"/>
    </row>
    <row r="187" spans="1:8">
      <c r="A187" s="1395"/>
      <c r="B187" s="1400" t="s">
        <v>3127</v>
      </c>
      <c r="C187" s="1400"/>
      <c r="D187" s="1400"/>
      <c r="E187" s="1400"/>
      <c r="F187" s="1400"/>
      <c r="G187" s="1400"/>
      <c r="H187" s="1400"/>
    </row>
    <row r="188" spans="1:8">
      <c r="A188" s="1395"/>
      <c r="B188" s="905" t="s">
        <v>3974</v>
      </c>
      <c r="C188" s="906" t="s">
        <v>3128</v>
      </c>
      <c r="D188" s="906"/>
      <c r="E188" s="906" t="s">
        <v>4041</v>
      </c>
      <c r="F188" s="906" t="s">
        <v>4042</v>
      </c>
      <c r="G188" s="906" t="s">
        <v>4013</v>
      </c>
      <c r="H188" s="906"/>
    </row>
    <row r="189" spans="1:8">
      <c r="A189" s="1395"/>
      <c r="B189" s="905" t="s">
        <v>3130</v>
      </c>
      <c r="C189" s="906" t="s">
        <v>3131</v>
      </c>
      <c r="D189" s="906"/>
      <c r="E189" s="906" t="s">
        <v>3132</v>
      </c>
      <c r="F189" s="906" t="s">
        <v>3133</v>
      </c>
      <c r="G189" s="906" t="s">
        <v>3134</v>
      </c>
      <c r="H189" s="906"/>
    </row>
    <row r="190" spans="1:8">
      <c r="A190" s="1395"/>
      <c r="B190" s="905" t="s">
        <v>3135</v>
      </c>
      <c r="C190" s="906" t="s">
        <v>3015</v>
      </c>
      <c r="D190" s="906"/>
      <c r="E190" s="906"/>
      <c r="F190" s="906"/>
      <c r="G190" s="906" t="s">
        <v>2957</v>
      </c>
      <c r="H190" s="906" t="s">
        <v>2958</v>
      </c>
    </row>
    <row r="191" spans="1:8" ht="28">
      <c r="A191" s="1395"/>
      <c r="B191" s="905" t="s">
        <v>3975</v>
      </c>
      <c r="C191" s="906" t="s">
        <v>3136</v>
      </c>
      <c r="D191" s="906"/>
      <c r="E191" s="906" t="s">
        <v>2985</v>
      </c>
      <c r="F191" s="906" t="s">
        <v>4043</v>
      </c>
      <c r="G191" s="906">
        <v>8.5</v>
      </c>
      <c r="H191" s="906"/>
    </row>
    <row r="192" spans="1:8">
      <c r="A192" s="1395"/>
      <c r="B192" s="1400" t="s">
        <v>3137</v>
      </c>
      <c r="C192" s="1400"/>
      <c r="D192" s="1400"/>
      <c r="E192" s="1400"/>
      <c r="F192" s="1400"/>
      <c r="G192" s="1400"/>
      <c r="H192" s="1400"/>
    </row>
    <row r="193" spans="1:8">
      <c r="A193" s="1395"/>
      <c r="B193" s="905" t="s">
        <v>3138</v>
      </c>
      <c r="C193" s="906" t="s">
        <v>3139</v>
      </c>
      <c r="D193" s="906"/>
      <c r="E193" s="906" t="s">
        <v>2961</v>
      </c>
      <c r="F193" s="906" t="s">
        <v>2962</v>
      </c>
      <c r="G193" s="906" t="s">
        <v>2963</v>
      </c>
      <c r="H193" s="906"/>
    </row>
    <row r="194" spans="1:8" ht="28">
      <c r="A194" s="1395"/>
      <c r="B194" s="905" t="s">
        <v>3140</v>
      </c>
      <c r="C194" s="906" t="s">
        <v>3139</v>
      </c>
      <c r="D194" s="906"/>
      <c r="E194" s="906"/>
      <c r="F194" s="906" t="s">
        <v>3010</v>
      </c>
      <c r="G194" s="906" t="s">
        <v>3141</v>
      </c>
      <c r="H194" s="906" t="s">
        <v>3045</v>
      </c>
    </row>
    <row r="195" spans="1:8" ht="16.5">
      <c r="A195" s="1395"/>
      <c r="B195" s="905" t="s">
        <v>3142</v>
      </c>
      <c r="C195" s="906" t="s">
        <v>3143</v>
      </c>
      <c r="D195" s="906"/>
      <c r="E195" s="906"/>
      <c r="F195" s="906" t="s">
        <v>3035</v>
      </c>
      <c r="G195" s="906" t="s">
        <v>3065</v>
      </c>
      <c r="H195" s="906" t="s">
        <v>2997</v>
      </c>
    </row>
    <row r="196" spans="1:8">
      <c r="A196" s="1395"/>
      <c r="B196" s="905" t="s">
        <v>3144</v>
      </c>
      <c r="C196" s="906" t="s">
        <v>3145</v>
      </c>
      <c r="D196" s="906"/>
      <c r="E196" s="906"/>
      <c r="F196" s="906" t="s">
        <v>2965</v>
      </c>
      <c r="G196" s="906" t="s">
        <v>2966</v>
      </c>
      <c r="H196" s="906" t="s">
        <v>2963</v>
      </c>
    </row>
    <row r="197" spans="1:8" ht="42">
      <c r="A197" s="1395"/>
      <c r="B197" s="905" t="s">
        <v>3146</v>
      </c>
      <c r="C197" s="906" t="s">
        <v>3015</v>
      </c>
      <c r="D197" s="906"/>
      <c r="E197" s="906"/>
      <c r="F197" s="906" t="s">
        <v>2985</v>
      </c>
      <c r="G197" s="906" t="s">
        <v>2986</v>
      </c>
      <c r="H197" s="906" t="s">
        <v>2917</v>
      </c>
    </row>
    <row r="198" spans="1:8" ht="28">
      <c r="A198" s="1395"/>
      <c r="B198" s="905" t="s">
        <v>3147</v>
      </c>
      <c r="C198" s="906" t="s">
        <v>3015</v>
      </c>
      <c r="D198" s="906"/>
      <c r="E198" s="906"/>
      <c r="F198" s="906" t="s">
        <v>2993</v>
      </c>
      <c r="G198" s="906" t="s">
        <v>2916</v>
      </c>
      <c r="H198" s="906" t="s">
        <v>2917</v>
      </c>
    </row>
    <row r="199" spans="1:8" ht="28">
      <c r="A199" s="1395"/>
      <c r="B199" s="905" t="s">
        <v>3148</v>
      </c>
      <c r="C199" s="906" t="s">
        <v>3015</v>
      </c>
      <c r="D199" s="906"/>
      <c r="E199" s="906"/>
      <c r="F199" s="906" t="s">
        <v>2993</v>
      </c>
      <c r="G199" s="906" t="s">
        <v>2916</v>
      </c>
      <c r="H199" s="906" t="s">
        <v>2917</v>
      </c>
    </row>
    <row r="200" spans="1:8" ht="28">
      <c r="A200" s="1395"/>
      <c r="B200" s="905" t="s">
        <v>3149</v>
      </c>
      <c r="C200" s="906" t="s">
        <v>3015</v>
      </c>
      <c r="D200" s="906"/>
      <c r="E200" s="906" t="s">
        <v>3150</v>
      </c>
      <c r="F200" s="906" t="s">
        <v>3151</v>
      </c>
      <c r="G200" s="906" t="s">
        <v>3152</v>
      </c>
      <c r="H200" s="906"/>
    </row>
    <row r="201" spans="1:8">
      <c r="A201" s="1395"/>
      <c r="B201" s="1400" t="s">
        <v>3153</v>
      </c>
      <c r="C201" s="1400"/>
      <c r="D201" s="1400"/>
      <c r="E201" s="1400"/>
      <c r="F201" s="1400"/>
      <c r="G201" s="1400"/>
      <c r="H201" s="1400"/>
    </row>
    <row r="202" spans="1:8" ht="28">
      <c r="A202" s="1395"/>
      <c r="B202" s="905" t="s">
        <v>3154</v>
      </c>
      <c r="C202" s="906" t="s">
        <v>2927</v>
      </c>
      <c r="D202" s="1400" t="s">
        <v>3083</v>
      </c>
      <c r="E202" s="1400"/>
      <c r="F202" s="1400"/>
      <c r="G202" s="1400"/>
      <c r="H202" s="1400"/>
    </row>
    <row r="203" spans="1:8">
      <c r="A203" s="1395"/>
      <c r="B203" s="905" t="s">
        <v>3155</v>
      </c>
      <c r="C203" s="1396"/>
      <c r="D203" s="1396"/>
      <c r="E203" s="1396"/>
      <c r="F203" s="1396"/>
      <c r="G203" s="1396"/>
      <c r="H203" s="1396"/>
    </row>
    <row r="204" spans="1:8">
      <c r="A204" s="1395"/>
      <c r="B204" s="905" t="s">
        <v>3156</v>
      </c>
      <c r="C204" s="906" t="s">
        <v>2927</v>
      </c>
      <c r="D204" s="1400" t="s">
        <v>3056</v>
      </c>
      <c r="E204" s="1400"/>
      <c r="F204" s="1400"/>
      <c r="G204" s="1400"/>
      <c r="H204" s="1400"/>
    </row>
    <row r="205" spans="1:8">
      <c r="A205" s="1395"/>
      <c r="B205" s="905" t="s">
        <v>3157</v>
      </c>
      <c r="C205" s="906" t="s">
        <v>3158</v>
      </c>
      <c r="D205" s="906"/>
      <c r="E205" s="906" t="s">
        <v>3029</v>
      </c>
      <c r="F205" s="906" t="s">
        <v>3159</v>
      </c>
      <c r="G205" s="906"/>
      <c r="H205" s="906"/>
    </row>
    <row r="206" spans="1:8">
      <c r="A206" s="1395"/>
      <c r="B206" s="905" t="s">
        <v>3160</v>
      </c>
      <c r="C206" s="906" t="s">
        <v>2927</v>
      </c>
      <c r="D206" s="1400" t="s">
        <v>3161</v>
      </c>
      <c r="E206" s="1400"/>
      <c r="F206" s="1400"/>
      <c r="G206" s="1400"/>
      <c r="H206" s="1400"/>
    </row>
    <row r="207" spans="1:8">
      <c r="A207" s="1395"/>
      <c r="B207" s="905" t="s">
        <v>3162</v>
      </c>
      <c r="C207" s="1396"/>
      <c r="D207" s="1396"/>
      <c r="E207" s="1396"/>
      <c r="F207" s="1396"/>
      <c r="G207" s="1396"/>
      <c r="H207" s="1396"/>
    </row>
    <row r="208" spans="1:8">
      <c r="A208" s="1395"/>
      <c r="B208" s="905" t="s">
        <v>3156</v>
      </c>
      <c r="C208" s="906" t="s">
        <v>2927</v>
      </c>
      <c r="D208" s="1400" t="s">
        <v>3056</v>
      </c>
      <c r="E208" s="1400"/>
      <c r="F208" s="1400"/>
      <c r="G208" s="1400"/>
      <c r="H208" s="1400"/>
    </row>
    <row r="209" spans="1:8">
      <c r="A209" s="1395"/>
      <c r="B209" s="905" t="s">
        <v>3157</v>
      </c>
      <c r="C209" s="906" t="s">
        <v>3158</v>
      </c>
      <c r="D209" s="906"/>
      <c r="E209" s="906" t="s">
        <v>3093</v>
      </c>
      <c r="F209" s="906" t="s">
        <v>3163</v>
      </c>
      <c r="G209" s="906"/>
      <c r="H209" s="906"/>
    </row>
    <row r="210" spans="1:8">
      <c r="A210" s="1395"/>
      <c r="B210" s="905" t="s">
        <v>3160</v>
      </c>
      <c r="C210" s="906" t="s">
        <v>2927</v>
      </c>
      <c r="D210" s="1400" t="s">
        <v>3161</v>
      </c>
      <c r="E210" s="1400"/>
      <c r="F210" s="1400"/>
      <c r="G210" s="1400"/>
      <c r="H210" s="1400"/>
    </row>
    <row r="211" spans="1:8">
      <c r="A211" s="1395" t="s">
        <v>182</v>
      </c>
      <c r="B211" s="1391" t="s">
        <v>3164</v>
      </c>
      <c r="C211" s="1391"/>
      <c r="D211" s="1391"/>
      <c r="E211" s="1391"/>
      <c r="F211" s="1391"/>
      <c r="G211" s="1391"/>
      <c r="H211" s="1391"/>
    </row>
    <row r="212" spans="1:8">
      <c r="A212" s="1395"/>
      <c r="B212" s="1415" t="s">
        <v>3165</v>
      </c>
      <c r="C212" s="1415"/>
      <c r="D212" s="1415"/>
      <c r="E212" s="1415"/>
      <c r="F212" s="1415"/>
      <c r="G212" s="1415"/>
      <c r="H212" s="1415"/>
    </row>
    <row r="213" spans="1:8">
      <c r="A213" s="1395"/>
      <c r="B213" s="905" t="s">
        <v>3166</v>
      </c>
      <c r="C213" s="906" t="s">
        <v>3167</v>
      </c>
      <c r="D213" s="906"/>
      <c r="E213" s="906" t="s">
        <v>3068</v>
      </c>
      <c r="F213" s="906" t="s">
        <v>3168</v>
      </c>
      <c r="G213" s="906" t="s">
        <v>2973</v>
      </c>
      <c r="H213" s="906"/>
    </row>
    <row r="214" spans="1:8">
      <c r="A214" s="1395"/>
      <c r="B214" s="905" t="s">
        <v>3169</v>
      </c>
      <c r="C214" s="906" t="s">
        <v>3015</v>
      </c>
      <c r="D214" s="906"/>
      <c r="E214" s="906" t="s">
        <v>3170</v>
      </c>
      <c r="F214" s="906" t="s">
        <v>3171</v>
      </c>
      <c r="G214" s="906" t="s">
        <v>2917</v>
      </c>
      <c r="H214" s="906"/>
    </row>
    <row r="215" spans="1:8">
      <c r="A215" s="1395"/>
      <c r="B215" s="905" t="s">
        <v>3172</v>
      </c>
      <c r="C215" s="906" t="s">
        <v>3015</v>
      </c>
      <c r="D215" s="906"/>
      <c r="E215" s="906" t="s">
        <v>2969</v>
      </c>
      <c r="F215" s="906" t="s">
        <v>3173</v>
      </c>
      <c r="G215" s="906" t="s">
        <v>3081</v>
      </c>
      <c r="H215" s="906"/>
    </row>
    <row r="216" spans="1:8" ht="28">
      <c r="A216" s="1395"/>
      <c r="B216" s="905" t="s">
        <v>3174</v>
      </c>
      <c r="C216" s="906" t="s">
        <v>3167</v>
      </c>
      <c r="D216" s="906"/>
      <c r="E216" s="906" t="s">
        <v>3068</v>
      </c>
      <c r="F216" s="906" t="s">
        <v>3175</v>
      </c>
      <c r="G216" s="906" t="s">
        <v>3176</v>
      </c>
      <c r="H216" s="906"/>
    </row>
    <row r="217" spans="1:8">
      <c r="A217" s="1395"/>
      <c r="B217" s="1415" t="s">
        <v>3177</v>
      </c>
      <c r="C217" s="1415"/>
      <c r="D217" s="1415"/>
      <c r="E217" s="1415"/>
      <c r="F217" s="1415"/>
      <c r="G217" s="1415"/>
      <c r="H217" s="1415"/>
    </row>
    <row r="218" spans="1:8">
      <c r="A218" s="1395"/>
      <c r="B218" s="905" t="s">
        <v>3178</v>
      </c>
      <c r="C218" s="906" t="s">
        <v>3015</v>
      </c>
      <c r="D218" s="906"/>
      <c r="E218" s="906" t="s">
        <v>3179</v>
      </c>
      <c r="F218" s="906" t="s">
        <v>3180</v>
      </c>
      <c r="G218" s="906" t="s">
        <v>2973</v>
      </c>
      <c r="H218" s="906"/>
    </row>
    <row r="219" spans="1:8" ht="16.5">
      <c r="A219" s="1395"/>
      <c r="B219" s="905" t="s">
        <v>3181</v>
      </c>
      <c r="C219" s="906" t="s">
        <v>3182</v>
      </c>
      <c r="D219" s="906"/>
      <c r="E219" s="906" t="s">
        <v>3170</v>
      </c>
      <c r="F219" s="906" t="s">
        <v>3171</v>
      </c>
      <c r="G219" s="906" t="s">
        <v>2917</v>
      </c>
      <c r="H219" s="906"/>
    </row>
    <row r="220" spans="1:8" ht="16.5">
      <c r="A220" s="1395"/>
      <c r="B220" s="905" t="s">
        <v>3183</v>
      </c>
      <c r="C220" s="906" t="s">
        <v>3182</v>
      </c>
      <c r="D220" s="906"/>
      <c r="E220" s="906" t="s">
        <v>3184</v>
      </c>
      <c r="F220" s="906" t="s">
        <v>3185</v>
      </c>
      <c r="G220" s="906" t="s">
        <v>2950</v>
      </c>
      <c r="H220" s="906"/>
    </row>
    <row r="221" spans="1:8">
      <c r="A221" s="1395"/>
      <c r="B221" s="905" t="s">
        <v>3186</v>
      </c>
      <c r="C221" s="906" t="s">
        <v>3145</v>
      </c>
      <c r="D221" s="906"/>
      <c r="E221" s="906" t="s">
        <v>3029</v>
      </c>
      <c r="F221" s="906" t="s">
        <v>3187</v>
      </c>
      <c r="G221" s="906" t="s">
        <v>2922</v>
      </c>
      <c r="H221" s="906"/>
    </row>
    <row r="222" spans="1:8" ht="28">
      <c r="A222" s="1395"/>
      <c r="B222" s="905" t="s">
        <v>3188</v>
      </c>
      <c r="C222" s="906" t="s">
        <v>3145</v>
      </c>
      <c r="D222" s="906"/>
      <c r="E222" s="906" t="s">
        <v>3189</v>
      </c>
      <c r="F222" s="906" t="s">
        <v>3190</v>
      </c>
      <c r="G222" s="906" t="s">
        <v>3045</v>
      </c>
      <c r="H222" s="906"/>
    </row>
    <row r="223" spans="1:8">
      <c r="A223" s="1395"/>
      <c r="B223" s="905" t="s">
        <v>3191</v>
      </c>
      <c r="C223" s="906" t="s">
        <v>3015</v>
      </c>
      <c r="D223" s="906"/>
      <c r="E223" s="906" t="s">
        <v>2985</v>
      </c>
      <c r="F223" s="906" t="s">
        <v>3192</v>
      </c>
      <c r="G223" s="906" t="s">
        <v>2922</v>
      </c>
      <c r="H223" s="906"/>
    </row>
    <row r="224" spans="1:8">
      <c r="A224" s="1395"/>
      <c r="B224" s="905" t="s">
        <v>3193</v>
      </c>
      <c r="C224" s="906" t="s">
        <v>3015</v>
      </c>
      <c r="D224" s="906"/>
      <c r="E224" s="906" t="s">
        <v>3170</v>
      </c>
      <c r="F224" s="906" t="s">
        <v>3194</v>
      </c>
      <c r="G224" s="906" t="s">
        <v>2958</v>
      </c>
      <c r="H224" s="906"/>
    </row>
    <row r="225" spans="1:8">
      <c r="A225" s="1395"/>
      <c r="B225" s="905" t="s">
        <v>3195</v>
      </c>
      <c r="C225" s="906" t="s">
        <v>3015</v>
      </c>
      <c r="D225" s="906"/>
      <c r="E225" s="906" t="s">
        <v>3068</v>
      </c>
      <c r="F225" s="906" t="s">
        <v>3196</v>
      </c>
      <c r="G225" s="906" t="s">
        <v>3197</v>
      </c>
      <c r="H225" s="906"/>
    </row>
    <row r="226" spans="1:8">
      <c r="A226" s="1395"/>
      <c r="B226" s="905" t="s">
        <v>3198</v>
      </c>
      <c r="C226" s="906" t="s">
        <v>3199</v>
      </c>
      <c r="D226" s="906"/>
      <c r="E226" s="906" t="s">
        <v>2976</v>
      </c>
      <c r="F226" s="906" t="s">
        <v>3200</v>
      </c>
      <c r="G226" s="906" t="s">
        <v>3081</v>
      </c>
      <c r="H226" s="906"/>
    </row>
    <row r="227" spans="1:8" ht="42">
      <c r="A227" s="1395"/>
      <c r="B227" s="905" t="s">
        <v>3201</v>
      </c>
      <c r="C227" s="906" t="s">
        <v>3009</v>
      </c>
      <c r="D227" s="906"/>
      <c r="E227" s="906" t="s">
        <v>3119</v>
      </c>
      <c r="F227" s="906" t="s">
        <v>3202</v>
      </c>
      <c r="G227" s="906" t="s">
        <v>2887</v>
      </c>
      <c r="H227" s="906"/>
    </row>
    <row r="228" spans="1:8" ht="42">
      <c r="A228" s="1395"/>
      <c r="B228" s="905" t="s">
        <v>3203</v>
      </c>
      <c r="C228" s="906" t="s">
        <v>3145</v>
      </c>
      <c r="D228" s="906"/>
      <c r="E228" s="906" t="s">
        <v>2944</v>
      </c>
      <c r="F228" s="906" t="s">
        <v>3204</v>
      </c>
      <c r="G228" s="906" t="s">
        <v>3109</v>
      </c>
      <c r="H228" s="906"/>
    </row>
    <row r="229" spans="1:8">
      <c r="A229" s="1395"/>
      <c r="B229" s="905" t="s">
        <v>3205</v>
      </c>
      <c r="C229" s="906" t="s">
        <v>2927</v>
      </c>
      <c r="D229" s="1400" t="s">
        <v>3083</v>
      </c>
      <c r="E229" s="1400"/>
      <c r="F229" s="1400"/>
      <c r="G229" s="1400"/>
      <c r="H229" s="1400"/>
    </row>
    <row r="230" spans="1:8">
      <c r="A230" s="1395"/>
      <c r="B230" s="1415" t="s">
        <v>3206</v>
      </c>
      <c r="C230" s="1415"/>
      <c r="D230" s="1415"/>
      <c r="E230" s="1415"/>
      <c r="F230" s="1415"/>
      <c r="G230" s="1415"/>
      <c r="H230" s="1415"/>
    </row>
    <row r="231" spans="1:8">
      <c r="A231" s="1395"/>
      <c r="B231" s="905" t="s">
        <v>3207</v>
      </c>
      <c r="C231" s="906" t="s">
        <v>3208</v>
      </c>
      <c r="D231" s="906"/>
      <c r="E231" s="906" t="s">
        <v>3119</v>
      </c>
      <c r="F231" s="905" t="s">
        <v>3202</v>
      </c>
      <c r="G231" s="906" t="s">
        <v>2887</v>
      </c>
      <c r="H231" s="906"/>
    </row>
    <row r="232" spans="1:8">
      <c r="A232" s="1395"/>
      <c r="B232" s="905" t="s">
        <v>3209</v>
      </c>
      <c r="C232" s="906" t="s">
        <v>3208</v>
      </c>
      <c r="D232" s="906"/>
      <c r="E232" s="906"/>
      <c r="F232" s="905" t="s">
        <v>2886</v>
      </c>
      <c r="G232" s="906" t="s">
        <v>2887</v>
      </c>
      <c r="H232" s="906"/>
    </row>
    <row r="233" spans="1:8">
      <c r="A233" s="1395"/>
      <c r="B233" s="905" t="s">
        <v>3210</v>
      </c>
      <c r="C233" s="906" t="s">
        <v>3015</v>
      </c>
      <c r="D233" s="906"/>
      <c r="E233" s="906" t="s">
        <v>2976</v>
      </c>
      <c r="F233" s="905" t="s">
        <v>2977</v>
      </c>
      <c r="G233" s="906" t="s">
        <v>3211</v>
      </c>
      <c r="H233" s="906" t="s">
        <v>3045</v>
      </c>
    </row>
    <row r="234" spans="1:8">
      <c r="A234" s="1413" t="s">
        <v>3212</v>
      </c>
      <c r="B234" s="1414"/>
      <c r="C234" s="1414"/>
      <c r="D234" s="1414"/>
      <c r="E234" s="1414"/>
      <c r="F234" s="1414"/>
      <c r="G234" s="1414"/>
      <c r="H234" s="1414"/>
    </row>
    <row r="235" spans="1:8">
      <c r="A235" s="900"/>
      <c r="B235" s="901"/>
      <c r="C235" s="901"/>
      <c r="D235" s="901"/>
      <c r="E235" s="901"/>
      <c r="F235" s="901"/>
      <c r="G235" s="901"/>
      <c r="H235" s="901"/>
    </row>
    <row r="236" spans="1:8">
      <c r="A236" s="1394"/>
      <c r="B236" s="1394" t="s">
        <v>74</v>
      </c>
      <c r="C236" s="1394" t="s">
        <v>2883</v>
      </c>
      <c r="D236" s="1394" t="s">
        <v>62</v>
      </c>
      <c r="E236" s="1394"/>
      <c r="F236" s="1394"/>
      <c r="G236" s="1394"/>
      <c r="H236" s="1394"/>
    </row>
    <row r="237" spans="1:8">
      <c r="A237" s="1394"/>
      <c r="B237" s="1394"/>
      <c r="C237" s="1394"/>
      <c r="D237" s="921" t="s">
        <v>2884</v>
      </c>
      <c r="E237" s="921" t="s">
        <v>1</v>
      </c>
      <c r="F237" s="921" t="s">
        <v>2</v>
      </c>
      <c r="G237" s="921" t="s">
        <v>25</v>
      </c>
      <c r="H237" s="921" t="s">
        <v>37</v>
      </c>
    </row>
    <row r="238" spans="1:8">
      <c r="A238" s="1395" t="s">
        <v>3213</v>
      </c>
      <c r="B238" s="1391" t="s">
        <v>3214</v>
      </c>
      <c r="C238" s="1391"/>
      <c r="D238" s="1391"/>
      <c r="E238" s="1391"/>
      <c r="F238" s="1391"/>
      <c r="G238" s="1391"/>
      <c r="H238" s="1391"/>
    </row>
    <row r="239" spans="1:8" ht="42">
      <c r="A239" s="1395"/>
      <c r="B239" s="905" t="s">
        <v>3215</v>
      </c>
      <c r="C239" s="906" t="s">
        <v>3216</v>
      </c>
      <c r="D239" s="906"/>
      <c r="E239" s="906" t="s">
        <v>3217</v>
      </c>
      <c r="F239" s="906" t="s">
        <v>3218</v>
      </c>
      <c r="G239" s="906" t="s">
        <v>2950</v>
      </c>
      <c r="H239" s="906"/>
    </row>
    <row r="240" spans="1:8" ht="42">
      <c r="A240" s="1395"/>
      <c r="B240" s="905" t="s">
        <v>3219</v>
      </c>
      <c r="C240" s="906" t="s">
        <v>3216</v>
      </c>
      <c r="D240" s="906"/>
      <c r="E240" s="906" t="s">
        <v>3220</v>
      </c>
      <c r="F240" s="906" t="s">
        <v>3221</v>
      </c>
      <c r="G240" s="906" t="s">
        <v>3222</v>
      </c>
      <c r="H240" s="906"/>
    </row>
    <row r="241" spans="1:8">
      <c r="A241" s="1395" t="s">
        <v>3223</v>
      </c>
      <c r="B241" s="1391" t="s">
        <v>3224</v>
      </c>
      <c r="C241" s="1391"/>
      <c r="D241" s="1391"/>
      <c r="E241" s="1391"/>
      <c r="F241" s="1391"/>
      <c r="G241" s="1391"/>
      <c r="H241" s="1391"/>
    </row>
    <row r="242" spans="1:8">
      <c r="A242" s="1395"/>
      <c r="B242" s="905" t="s">
        <v>3225</v>
      </c>
      <c r="C242" s="906" t="s">
        <v>3226</v>
      </c>
      <c r="D242" s="906"/>
      <c r="E242" s="906" t="s">
        <v>3122</v>
      </c>
      <c r="F242" s="906" t="s">
        <v>3227</v>
      </c>
      <c r="G242" s="906" t="s">
        <v>3228</v>
      </c>
      <c r="H242" s="906" t="s">
        <v>3045</v>
      </c>
    </row>
    <row r="243" spans="1:8" ht="28">
      <c r="A243" s="1395"/>
      <c r="B243" s="905" t="s">
        <v>3229</v>
      </c>
      <c r="C243" s="906" t="s">
        <v>3230</v>
      </c>
      <c r="D243" s="906"/>
      <c r="E243" s="906" t="s">
        <v>3231</v>
      </c>
      <c r="F243" s="906" t="s">
        <v>3232</v>
      </c>
      <c r="G243" s="906" t="s">
        <v>2950</v>
      </c>
      <c r="H243" s="906"/>
    </row>
    <row r="244" spans="1:8" ht="16.5">
      <c r="A244" s="1395"/>
      <c r="B244" s="905" t="s">
        <v>3233</v>
      </c>
      <c r="C244" s="906" t="s">
        <v>3216</v>
      </c>
      <c r="D244" s="906"/>
      <c r="E244" s="906" t="s">
        <v>3122</v>
      </c>
      <c r="F244" s="906" t="s">
        <v>3234</v>
      </c>
      <c r="G244" s="906" t="s">
        <v>2950</v>
      </c>
      <c r="H244" s="906"/>
    </row>
    <row r="245" spans="1:8" ht="28">
      <c r="A245" s="1395"/>
      <c r="B245" s="905" t="s">
        <v>3235</v>
      </c>
      <c r="C245" s="906" t="s">
        <v>3236</v>
      </c>
      <c r="D245" s="906"/>
      <c r="E245" s="906" t="s">
        <v>3237</v>
      </c>
      <c r="F245" s="906" t="s">
        <v>3238</v>
      </c>
      <c r="G245" s="906" t="s">
        <v>2891</v>
      </c>
      <c r="H245" s="906"/>
    </row>
    <row r="246" spans="1:8" ht="16.5">
      <c r="A246" s="1395"/>
      <c r="B246" s="905" t="s">
        <v>3239</v>
      </c>
      <c r="C246" s="906" t="s">
        <v>3216</v>
      </c>
      <c r="D246" s="906"/>
      <c r="E246" s="906" t="s">
        <v>3240</v>
      </c>
      <c r="F246" s="906" t="s">
        <v>3241</v>
      </c>
      <c r="G246" s="906" t="s">
        <v>2997</v>
      </c>
      <c r="H246" s="906"/>
    </row>
    <row r="247" spans="1:8">
      <c r="A247" s="1395" t="s">
        <v>3242</v>
      </c>
      <c r="B247" s="1391" t="s">
        <v>3243</v>
      </c>
      <c r="C247" s="1391"/>
      <c r="D247" s="1391"/>
      <c r="E247" s="1391"/>
      <c r="F247" s="1391"/>
      <c r="G247" s="1391"/>
      <c r="H247" s="1391"/>
    </row>
    <row r="248" spans="1:8">
      <c r="A248" s="1395"/>
      <c r="B248" s="905" t="s">
        <v>3244</v>
      </c>
      <c r="C248" s="906"/>
      <c r="D248" s="906"/>
      <c r="E248" s="906"/>
      <c r="F248" s="906"/>
      <c r="G248" s="906"/>
      <c r="H248" s="906"/>
    </row>
    <row r="249" spans="1:8">
      <c r="A249" s="1395"/>
      <c r="B249" s="905" t="s">
        <v>3245</v>
      </c>
      <c r="C249" s="906" t="s">
        <v>3246</v>
      </c>
      <c r="D249" s="906"/>
      <c r="E249" s="906" t="s">
        <v>3102</v>
      </c>
      <c r="F249" s="906" t="s">
        <v>3247</v>
      </c>
      <c r="G249" s="906" t="s">
        <v>3248</v>
      </c>
      <c r="H249" s="906" t="s">
        <v>2887</v>
      </c>
    </row>
    <row r="250" spans="1:8">
      <c r="A250" s="1395"/>
      <c r="B250" s="905" t="s">
        <v>3249</v>
      </c>
      <c r="C250" s="906" t="s">
        <v>3246</v>
      </c>
      <c r="D250" s="906" t="s">
        <v>3102</v>
      </c>
      <c r="E250" s="906" t="s">
        <v>3247</v>
      </c>
      <c r="F250" s="906" t="s">
        <v>3250</v>
      </c>
      <c r="G250" s="906" t="s">
        <v>3081</v>
      </c>
      <c r="H250" s="906"/>
    </row>
    <row r="251" spans="1:8">
      <c r="A251" s="1395"/>
      <c r="B251" s="905" t="s">
        <v>3251</v>
      </c>
      <c r="C251" s="906" t="s">
        <v>3246</v>
      </c>
      <c r="D251" s="906"/>
      <c r="E251" s="906" t="s">
        <v>3068</v>
      </c>
      <c r="F251" s="906" t="s">
        <v>3252</v>
      </c>
      <c r="G251" s="906" t="s">
        <v>2982</v>
      </c>
      <c r="H251" s="906"/>
    </row>
    <row r="252" spans="1:8">
      <c r="A252" s="914" t="s">
        <v>3253</v>
      </c>
      <c r="B252" s="911" t="s">
        <v>3254</v>
      </c>
      <c r="C252" s="1400" t="s">
        <v>3255</v>
      </c>
      <c r="D252" s="1400"/>
      <c r="E252" s="1400"/>
      <c r="F252" s="1400"/>
      <c r="G252" s="1400"/>
      <c r="H252" s="1400"/>
    </row>
    <row r="253" spans="1:8">
      <c r="A253" s="914" t="s">
        <v>3256</v>
      </c>
      <c r="B253" s="911" t="s">
        <v>3257</v>
      </c>
      <c r="C253" s="906" t="s">
        <v>3226</v>
      </c>
      <c r="D253" s="906"/>
      <c r="E253" s="906" t="s">
        <v>2993</v>
      </c>
      <c r="F253" s="906" t="s">
        <v>3258</v>
      </c>
      <c r="G253" s="906" t="s">
        <v>3259</v>
      </c>
      <c r="H253" s="906" t="s">
        <v>2917</v>
      </c>
    </row>
    <row r="254" spans="1:8">
      <c r="A254" s="1412" t="s">
        <v>3260</v>
      </c>
      <c r="B254" s="1391" t="s">
        <v>3261</v>
      </c>
      <c r="C254" s="906" t="s">
        <v>3226</v>
      </c>
      <c r="D254" s="906"/>
      <c r="E254" s="906" t="s">
        <v>2980</v>
      </c>
      <c r="F254" s="906" t="s">
        <v>3262</v>
      </c>
      <c r="G254" s="906" t="s">
        <v>3218</v>
      </c>
      <c r="H254" s="906" t="s">
        <v>2950</v>
      </c>
    </row>
    <row r="255" spans="1:8">
      <c r="A255" s="1412"/>
      <c r="B255" s="1391"/>
      <c r="C255" s="906" t="s">
        <v>2927</v>
      </c>
      <c r="D255" s="1400" t="s">
        <v>3263</v>
      </c>
      <c r="E255" s="1400"/>
      <c r="F255" s="1400"/>
      <c r="G255" s="1400"/>
      <c r="H255" s="1400"/>
    </row>
    <row r="256" spans="1:8">
      <c r="A256" s="914" t="s">
        <v>3264</v>
      </c>
      <c r="B256" s="911" t="s">
        <v>3265</v>
      </c>
      <c r="C256" s="906" t="s">
        <v>2927</v>
      </c>
      <c r="D256" s="1400" t="s">
        <v>3266</v>
      </c>
      <c r="E256" s="1400"/>
      <c r="F256" s="1400"/>
      <c r="G256" s="1400"/>
      <c r="H256" s="1400"/>
    </row>
    <row r="257" spans="1:8">
      <c r="A257" s="914" t="s">
        <v>3267</v>
      </c>
      <c r="B257" s="911" t="s">
        <v>3268</v>
      </c>
      <c r="C257" s="906" t="s">
        <v>2927</v>
      </c>
      <c r="D257" s="1400" t="s">
        <v>3269</v>
      </c>
      <c r="E257" s="1400"/>
      <c r="F257" s="1400"/>
      <c r="G257" s="1400"/>
      <c r="H257" s="1400"/>
    </row>
    <row r="258" spans="1:8">
      <c r="A258" s="1395" t="s">
        <v>3270</v>
      </c>
      <c r="B258" s="1391" t="s">
        <v>3271</v>
      </c>
      <c r="C258" s="1391"/>
      <c r="D258" s="1391"/>
      <c r="E258" s="1391"/>
      <c r="F258" s="1391"/>
      <c r="G258" s="1391"/>
      <c r="H258" s="906"/>
    </row>
    <row r="259" spans="1:8">
      <c r="A259" s="1395"/>
      <c r="B259" s="905" t="s">
        <v>3272</v>
      </c>
      <c r="C259" s="1396" t="s">
        <v>3273</v>
      </c>
      <c r="D259" s="906"/>
      <c r="E259" s="906" t="s">
        <v>3102</v>
      </c>
      <c r="F259" s="906" t="s">
        <v>3274</v>
      </c>
      <c r="G259" s="906" t="s">
        <v>3109</v>
      </c>
      <c r="H259" s="906"/>
    </row>
    <row r="260" spans="1:8">
      <c r="A260" s="1395"/>
      <c r="B260" s="905" t="s">
        <v>3275</v>
      </c>
      <c r="C260" s="1396"/>
      <c r="D260" s="906"/>
      <c r="E260" s="906" t="s">
        <v>3240</v>
      </c>
      <c r="F260" s="906" t="s">
        <v>3276</v>
      </c>
      <c r="G260" s="906" t="s">
        <v>3277</v>
      </c>
      <c r="H260" s="906" t="s">
        <v>2887</v>
      </c>
    </row>
    <row r="261" spans="1:8" ht="28">
      <c r="A261" s="1395"/>
      <c r="B261" s="905" t="s">
        <v>3278</v>
      </c>
      <c r="C261" s="906" t="s">
        <v>3279</v>
      </c>
      <c r="D261" s="906"/>
      <c r="E261" s="906"/>
      <c r="F261" s="906"/>
      <c r="G261" s="906" t="s">
        <v>3280</v>
      </c>
      <c r="H261" s="906" t="s">
        <v>3281</v>
      </c>
    </row>
    <row r="262" spans="1:8">
      <c r="A262" s="914" t="s">
        <v>3976</v>
      </c>
      <c r="B262" s="911" t="s">
        <v>3977</v>
      </c>
      <c r="C262" s="906" t="s">
        <v>2927</v>
      </c>
      <c r="D262" s="906" t="s">
        <v>3978</v>
      </c>
      <c r="E262" s="906" t="s">
        <v>3979</v>
      </c>
      <c r="F262" s="906" t="s">
        <v>3980</v>
      </c>
      <c r="G262" s="906"/>
      <c r="H262" s="906"/>
    </row>
    <row r="263" spans="1:8">
      <c r="A263" s="1410" t="s">
        <v>3282</v>
      </c>
      <c r="B263" s="1411"/>
      <c r="C263" s="1411"/>
      <c r="D263" s="1411"/>
      <c r="E263" s="1411"/>
      <c r="F263" s="1411"/>
      <c r="G263" s="1411"/>
      <c r="H263" s="1411"/>
    </row>
    <row r="264" spans="1:8">
      <c r="A264" s="900"/>
      <c r="B264" s="901"/>
      <c r="C264" s="901"/>
      <c r="D264" s="901"/>
      <c r="E264" s="901"/>
      <c r="F264" s="901"/>
      <c r="G264" s="901"/>
      <c r="H264" s="901"/>
    </row>
    <row r="265" spans="1:8">
      <c r="A265" s="1394"/>
      <c r="B265" s="1394" t="s">
        <v>74</v>
      </c>
      <c r="C265" s="1394" t="s">
        <v>2883</v>
      </c>
      <c r="D265" s="1394" t="s">
        <v>62</v>
      </c>
      <c r="E265" s="1394"/>
      <c r="F265" s="1394"/>
      <c r="G265" s="1394"/>
      <c r="H265" s="1394"/>
    </row>
    <row r="266" spans="1:8">
      <c r="A266" s="1394"/>
      <c r="B266" s="1394"/>
      <c r="C266" s="1394"/>
      <c r="D266" s="921" t="s">
        <v>2884</v>
      </c>
      <c r="E266" s="921" t="s">
        <v>1</v>
      </c>
      <c r="F266" s="921" t="s">
        <v>2</v>
      </c>
      <c r="G266" s="921" t="s">
        <v>25</v>
      </c>
      <c r="H266" s="921" t="s">
        <v>37</v>
      </c>
    </row>
    <row r="267" spans="1:8">
      <c r="A267" s="1395" t="s">
        <v>3283</v>
      </c>
      <c r="B267" s="1391" t="s">
        <v>320</v>
      </c>
      <c r="C267" s="1391"/>
      <c r="D267" s="1391"/>
      <c r="E267" s="1391"/>
      <c r="F267" s="1391"/>
      <c r="G267" s="1391"/>
      <c r="H267" s="1391"/>
    </row>
    <row r="268" spans="1:8">
      <c r="A268" s="1395"/>
      <c r="B268" s="905" t="s">
        <v>3284</v>
      </c>
      <c r="C268" s="906" t="s">
        <v>3285</v>
      </c>
      <c r="D268" s="906" t="s">
        <v>3068</v>
      </c>
      <c r="E268" s="906">
        <v>100</v>
      </c>
      <c r="F268" s="906" t="s">
        <v>3981</v>
      </c>
      <c r="G268" s="906"/>
      <c r="H268" s="906"/>
    </row>
    <row r="269" spans="1:8">
      <c r="A269" s="1395"/>
      <c r="B269" s="1397" t="s">
        <v>3288</v>
      </c>
      <c r="C269" s="1396" t="s">
        <v>3289</v>
      </c>
      <c r="D269" s="906" t="s">
        <v>3290</v>
      </c>
      <c r="E269" s="906" t="s">
        <v>3089</v>
      </c>
      <c r="F269" s="906" t="s">
        <v>4044</v>
      </c>
      <c r="G269" s="906" t="s">
        <v>4045</v>
      </c>
      <c r="H269" s="906" t="s">
        <v>4013</v>
      </c>
    </row>
    <row r="270" spans="1:8">
      <c r="A270" s="1395"/>
      <c r="B270" s="1397"/>
      <c r="C270" s="1396"/>
      <c r="D270" s="906" t="s">
        <v>3291</v>
      </c>
      <c r="E270" s="906" t="s">
        <v>3292</v>
      </c>
      <c r="F270" s="906" t="s">
        <v>3292</v>
      </c>
      <c r="G270" s="906" t="s">
        <v>3292</v>
      </c>
      <c r="H270" s="906" t="s">
        <v>3292</v>
      </c>
    </row>
    <row r="271" spans="1:8">
      <c r="A271" s="1395"/>
      <c r="B271" s="1397"/>
      <c r="C271" s="905" t="s">
        <v>3285</v>
      </c>
      <c r="D271" s="906" t="s">
        <v>3068</v>
      </c>
      <c r="E271" s="906">
        <v>100</v>
      </c>
      <c r="F271" s="906">
        <v>80</v>
      </c>
      <c r="G271" s="906">
        <v>60</v>
      </c>
      <c r="H271" s="906">
        <v>40</v>
      </c>
    </row>
    <row r="272" spans="1:8">
      <c r="A272" s="1395"/>
      <c r="B272" s="1400" t="s">
        <v>3293</v>
      </c>
      <c r="C272" s="1400"/>
      <c r="D272" s="1400"/>
      <c r="E272" s="1400"/>
      <c r="F272" s="1400"/>
      <c r="G272" s="1400"/>
      <c r="H272" s="1400"/>
    </row>
    <row r="273" spans="1:8">
      <c r="A273" s="1395"/>
      <c r="B273" s="1400"/>
      <c r="C273" s="1400"/>
      <c r="D273" s="1400"/>
      <c r="E273" s="1400"/>
      <c r="F273" s="1400"/>
      <c r="G273" s="1400"/>
      <c r="H273" s="1400"/>
    </row>
    <row r="274" spans="1:8" ht="28">
      <c r="A274" s="1395"/>
      <c r="B274" s="905" t="s">
        <v>3294</v>
      </c>
      <c r="C274" s="906" t="s">
        <v>3285</v>
      </c>
      <c r="D274" s="906" t="s">
        <v>3295</v>
      </c>
      <c r="E274" s="906">
        <v>60</v>
      </c>
      <c r="F274" s="906"/>
      <c r="G274" s="906"/>
      <c r="H274" s="905"/>
    </row>
    <row r="275" spans="1:8">
      <c r="A275" s="1395"/>
      <c r="B275" s="905" t="s">
        <v>3296</v>
      </c>
      <c r="C275" s="906" t="s">
        <v>3285</v>
      </c>
      <c r="D275" s="906">
        <v>80</v>
      </c>
      <c r="E275" s="906">
        <v>60</v>
      </c>
      <c r="F275" s="906"/>
      <c r="G275" s="906"/>
      <c r="H275" s="905"/>
    </row>
    <row r="276" spans="1:8">
      <c r="A276" s="1395"/>
      <c r="B276" s="905" t="s">
        <v>3297</v>
      </c>
      <c r="C276" s="906" t="s">
        <v>3285</v>
      </c>
      <c r="D276" s="906"/>
      <c r="E276" s="906">
        <v>60</v>
      </c>
      <c r="F276" s="906">
        <v>50</v>
      </c>
      <c r="G276" s="906">
        <v>40</v>
      </c>
      <c r="H276" s="905"/>
    </row>
    <row r="277" spans="1:8" ht="42">
      <c r="A277" s="1395"/>
      <c r="B277" s="905" t="s">
        <v>3298</v>
      </c>
      <c r="C277" s="906" t="s">
        <v>3285</v>
      </c>
      <c r="D277" s="906"/>
      <c r="E277" s="906"/>
      <c r="F277" s="906"/>
      <c r="G277" s="906">
        <v>40</v>
      </c>
      <c r="H277" s="905" t="s">
        <v>3299</v>
      </c>
    </row>
    <row r="278" spans="1:8">
      <c r="A278" s="1395"/>
      <c r="B278" s="905" t="s">
        <v>3300</v>
      </c>
      <c r="C278" s="906" t="s">
        <v>3301</v>
      </c>
      <c r="D278" s="906"/>
      <c r="E278" s="906"/>
      <c r="F278" s="906"/>
      <c r="G278" s="906"/>
      <c r="H278" s="905" t="s">
        <v>3007</v>
      </c>
    </row>
    <row r="279" spans="1:8">
      <c r="A279" s="1395"/>
      <c r="B279" s="905" t="s">
        <v>3302</v>
      </c>
      <c r="C279" s="906"/>
      <c r="D279" s="906"/>
      <c r="E279" s="906"/>
      <c r="F279" s="906"/>
      <c r="G279" s="906"/>
      <c r="H279" s="905"/>
    </row>
    <row r="280" spans="1:8">
      <c r="A280" s="1395"/>
      <c r="B280" s="905" t="s">
        <v>3303</v>
      </c>
      <c r="C280" s="906" t="s">
        <v>3285</v>
      </c>
      <c r="D280" s="906" t="s">
        <v>3068</v>
      </c>
      <c r="E280" s="906" t="s">
        <v>3286</v>
      </c>
      <c r="F280" s="906" t="s">
        <v>3287</v>
      </c>
      <c r="G280" s="906" t="s">
        <v>3197</v>
      </c>
      <c r="H280" s="905"/>
    </row>
    <row r="281" spans="1:8" ht="28">
      <c r="A281" s="1395"/>
      <c r="B281" s="905" t="s">
        <v>3304</v>
      </c>
      <c r="C281" s="906" t="s">
        <v>3305</v>
      </c>
      <c r="D281" s="906" t="s">
        <v>3217</v>
      </c>
      <c r="E281" s="906" t="s">
        <v>3218</v>
      </c>
      <c r="F281" s="906" t="s">
        <v>3306</v>
      </c>
      <c r="G281" s="906" t="s">
        <v>2958</v>
      </c>
      <c r="H281" s="905"/>
    </row>
    <row r="282" spans="1:8">
      <c r="A282" s="1395"/>
      <c r="B282" s="905" t="s">
        <v>3307</v>
      </c>
      <c r="C282" s="906" t="s">
        <v>3301</v>
      </c>
      <c r="D282" s="906"/>
      <c r="E282" s="906"/>
      <c r="F282" s="906"/>
      <c r="G282" s="906"/>
      <c r="H282" s="905" t="s">
        <v>3007</v>
      </c>
    </row>
    <row r="283" spans="1:8">
      <c r="A283" s="1395" t="s">
        <v>3308</v>
      </c>
      <c r="B283" s="1391" t="s">
        <v>326</v>
      </c>
      <c r="C283" s="1391"/>
      <c r="D283" s="1391"/>
      <c r="E283" s="1391"/>
      <c r="F283" s="1391"/>
      <c r="G283" s="1391"/>
      <c r="H283" s="1391"/>
    </row>
    <row r="284" spans="1:8" ht="42">
      <c r="A284" s="1395"/>
      <c r="B284" s="905" t="s">
        <v>3309</v>
      </c>
      <c r="C284" s="906" t="s">
        <v>2927</v>
      </c>
      <c r="D284" s="1400" t="s">
        <v>3083</v>
      </c>
      <c r="E284" s="1400"/>
      <c r="F284" s="1400"/>
      <c r="G284" s="1400"/>
      <c r="H284" s="1400"/>
    </row>
    <row r="285" spans="1:8" ht="28">
      <c r="A285" s="1395"/>
      <c r="B285" s="905" t="s">
        <v>3310</v>
      </c>
      <c r="C285" s="1396" t="s">
        <v>3285</v>
      </c>
      <c r="D285" s="906"/>
      <c r="E285" s="906" t="s">
        <v>3311</v>
      </c>
      <c r="F285" s="906" t="s">
        <v>3312</v>
      </c>
      <c r="G285" s="906" t="s">
        <v>3313</v>
      </c>
      <c r="H285" s="906"/>
    </row>
    <row r="286" spans="1:8" ht="42">
      <c r="A286" s="1395"/>
      <c r="B286" s="905" t="s">
        <v>3314</v>
      </c>
      <c r="C286" s="1396"/>
      <c r="D286" s="906"/>
      <c r="E286" s="906" t="s">
        <v>3315</v>
      </c>
      <c r="F286" s="906" t="s">
        <v>3316</v>
      </c>
      <c r="G286" s="906" t="s">
        <v>3197</v>
      </c>
      <c r="H286" s="906"/>
    </row>
    <row r="287" spans="1:8" ht="28">
      <c r="A287" s="1395"/>
      <c r="B287" s="905" t="s">
        <v>3317</v>
      </c>
      <c r="C287" s="906" t="s">
        <v>3285</v>
      </c>
      <c r="D287" s="906"/>
      <c r="E287" s="906"/>
      <c r="F287" s="906" t="s">
        <v>3318</v>
      </c>
      <c r="G287" s="906" t="s">
        <v>3313</v>
      </c>
      <c r="H287" s="906"/>
    </row>
    <row r="288" spans="1:8">
      <c r="A288" s="1395" t="s">
        <v>3319</v>
      </c>
      <c r="B288" s="1391" t="s">
        <v>334</v>
      </c>
      <c r="C288" s="1391"/>
      <c r="D288" s="1391"/>
      <c r="E288" s="1391"/>
      <c r="F288" s="1391"/>
      <c r="G288" s="1391"/>
      <c r="H288" s="1391"/>
    </row>
    <row r="289" spans="1:8">
      <c r="A289" s="1395"/>
      <c r="B289" s="905" t="s">
        <v>3320</v>
      </c>
      <c r="C289" s="906" t="s">
        <v>3321</v>
      </c>
      <c r="D289" s="906"/>
      <c r="E289" s="906" t="s">
        <v>3322</v>
      </c>
      <c r="F289" s="906" t="s">
        <v>3323</v>
      </c>
      <c r="G289" s="906" t="s">
        <v>3324</v>
      </c>
      <c r="H289" s="905" t="s">
        <v>3325</v>
      </c>
    </row>
    <row r="290" spans="1:8">
      <c r="A290" s="1395" t="s">
        <v>3326</v>
      </c>
      <c r="B290" s="1391" t="s">
        <v>3327</v>
      </c>
      <c r="C290" s="1391"/>
      <c r="D290" s="1391"/>
      <c r="E290" s="1391"/>
      <c r="F290" s="1391"/>
      <c r="G290" s="1391"/>
      <c r="H290" s="1391"/>
    </row>
    <row r="291" spans="1:8">
      <c r="A291" s="1395"/>
      <c r="B291" s="905" t="s">
        <v>3328</v>
      </c>
      <c r="C291" s="906" t="s">
        <v>2927</v>
      </c>
      <c r="D291" s="1400" t="s">
        <v>3329</v>
      </c>
      <c r="E291" s="1400"/>
      <c r="F291" s="1400"/>
      <c r="G291" s="1400"/>
      <c r="H291" s="1400"/>
    </row>
    <row r="292" spans="1:8">
      <c r="A292" s="1395" t="s">
        <v>3330</v>
      </c>
      <c r="B292" s="1391" t="s">
        <v>3331</v>
      </c>
      <c r="C292" s="1391"/>
      <c r="D292" s="1391"/>
      <c r="E292" s="1391"/>
      <c r="F292" s="1391"/>
      <c r="G292" s="1391"/>
      <c r="H292" s="1391"/>
    </row>
    <row r="293" spans="1:8" ht="28">
      <c r="A293" s="1395"/>
      <c r="B293" s="905" t="s">
        <v>3332</v>
      </c>
      <c r="C293" s="906" t="s">
        <v>3333</v>
      </c>
      <c r="D293" s="906"/>
      <c r="E293" s="906" t="s">
        <v>3334</v>
      </c>
      <c r="F293" s="906" t="s">
        <v>3335</v>
      </c>
      <c r="G293" s="906" t="s">
        <v>3336</v>
      </c>
      <c r="H293" s="906" t="s">
        <v>2899</v>
      </c>
    </row>
    <row r="294" spans="1:8">
      <c r="A294" s="1395"/>
      <c r="B294" s="1400" t="s">
        <v>3337</v>
      </c>
      <c r="C294" s="1400"/>
      <c r="D294" s="1400"/>
      <c r="E294" s="1400"/>
      <c r="F294" s="1400"/>
      <c r="G294" s="1400"/>
      <c r="H294" s="1400"/>
    </row>
    <row r="295" spans="1:8">
      <c r="A295" s="1395"/>
      <c r="B295" s="905" t="s">
        <v>3338</v>
      </c>
      <c r="C295" s="906" t="s">
        <v>3333</v>
      </c>
      <c r="D295" s="906" t="s">
        <v>3339</v>
      </c>
      <c r="E295" s="906" t="s">
        <v>3340</v>
      </c>
      <c r="F295" s="906" t="s">
        <v>3341</v>
      </c>
      <c r="G295" s="906" t="s">
        <v>3342</v>
      </c>
      <c r="H295" s="906" t="s">
        <v>3343</v>
      </c>
    </row>
    <row r="296" spans="1:8">
      <c r="A296" s="1395"/>
      <c r="B296" s="905" t="s">
        <v>3344</v>
      </c>
      <c r="C296" s="906" t="s">
        <v>3345</v>
      </c>
      <c r="D296" s="906" t="s">
        <v>3035</v>
      </c>
      <c r="E296" s="906" t="s">
        <v>3108</v>
      </c>
      <c r="F296" s="906" t="s">
        <v>3346</v>
      </c>
      <c r="G296" s="906" t="s">
        <v>3347</v>
      </c>
      <c r="H296" s="906" t="s">
        <v>3081</v>
      </c>
    </row>
    <row r="297" spans="1:8">
      <c r="A297" s="1395"/>
      <c r="B297" s="905" t="s">
        <v>3348</v>
      </c>
      <c r="C297" s="906" t="s">
        <v>3349</v>
      </c>
      <c r="D297" s="906" t="s">
        <v>3350</v>
      </c>
      <c r="E297" s="906" t="s">
        <v>3351</v>
      </c>
      <c r="F297" s="906" t="s">
        <v>3352</v>
      </c>
      <c r="G297" s="906" t="s">
        <v>3353</v>
      </c>
      <c r="H297" s="906" t="s">
        <v>2997</v>
      </c>
    </row>
    <row r="298" spans="1:8">
      <c r="A298" s="1395"/>
      <c r="B298" s="905" t="s">
        <v>3354</v>
      </c>
      <c r="C298" s="906" t="s">
        <v>3355</v>
      </c>
      <c r="D298" s="906" t="s">
        <v>3322</v>
      </c>
      <c r="E298" s="906" t="s">
        <v>3356</v>
      </c>
      <c r="F298" s="906" t="s">
        <v>3342</v>
      </c>
      <c r="G298" s="906" t="s">
        <v>3357</v>
      </c>
      <c r="H298" s="906" t="s">
        <v>2997</v>
      </c>
    </row>
    <row r="299" spans="1:8">
      <c r="A299" s="1395"/>
      <c r="B299" s="1400" t="s">
        <v>3358</v>
      </c>
      <c r="C299" s="1400"/>
      <c r="D299" s="1400"/>
      <c r="E299" s="1400"/>
      <c r="F299" s="1400"/>
      <c r="G299" s="1400"/>
      <c r="H299" s="1400"/>
    </row>
    <row r="300" spans="1:8">
      <c r="A300" s="1395"/>
      <c r="B300" s="1400" t="s">
        <v>3359</v>
      </c>
      <c r="C300" s="1396" t="s">
        <v>3360</v>
      </c>
      <c r="D300" s="906" t="s">
        <v>3361</v>
      </c>
      <c r="E300" s="906" t="s">
        <v>3362</v>
      </c>
      <c r="F300" s="906" t="s">
        <v>3363</v>
      </c>
      <c r="G300" s="906" t="s">
        <v>3364</v>
      </c>
      <c r="H300" s="906" t="s">
        <v>3365</v>
      </c>
    </row>
    <row r="301" spans="1:8">
      <c r="A301" s="1395"/>
      <c r="B301" s="1400"/>
      <c r="C301" s="1396"/>
      <c r="D301" s="906" t="s">
        <v>3366</v>
      </c>
      <c r="E301" s="906" t="s">
        <v>3367</v>
      </c>
      <c r="F301" s="906" t="s">
        <v>3368</v>
      </c>
      <c r="G301" s="906" t="s">
        <v>3369</v>
      </c>
      <c r="H301" s="906" t="s">
        <v>3370</v>
      </c>
    </row>
    <row r="302" spans="1:8">
      <c r="A302" s="1395"/>
      <c r="B302" s="1400" t="s">
        <v>3371</v>
      </c>
      <c r="C302" s="1396" t="s">
        <v>3360</v>
      </c>
      <c r="D302" s="906" t="s">
        <v>3372</v>
      </c>
      <c r="E302" s="906" t="s">
        <v>3364</v>
      </c>
      <c r="F302" s="906" t="s">
        <v>3373</v>
      </c>
      <c r="G302" s="906" t="s">
        <v>3374</v>
      </c>
      <c r="H302" s="906" t="s">
        <v>3375</v>
      </c>
    </row>
    <row r="303" spans="1:8">
      <c r="A303" s="1395"/>
      <c r="B303" s="1400"/>
      <c r="C303" s="1396"/>
      <c r="D303" s="906" t="s">
        <v>3366</v>
      </c>
      <c r="E303" s="906" t="s">
        <v>3367</v>
      </c>
      <c r="F303" s="906" t="s">
        <v>3368</v>
      </c>
      <c r="G303" s="906" t="s">
        <v>3369</v>
      </c>
      <c r="H303" s="906" t="s">
        <v>3370</v>
      </c>
    </row>
    <row r="304" spans="1:8">
      <c r="A304" s="1395" t="s">
        <v>3376</v>
      </c>
      <c r="B304" s="1391" t="s">
        <v>3377</v>
      </c>
      <c r="C304" s="1391"/>
      <c r="D304" s="1391"/>
      <c r="E304" s="1391"/>
      <c r="F304" s="1391"/>
      <c r="G304" s="1391"/>
      <c r="H304" s="1391"/>
    </row>
    <row r="305" spans="1:8">
      <c r="A305" s="1395"/>
      <c r="B305" s="1407" t="s">
        <v>3378</v>
      </c>
      <c r="C305" s="1408"/>
      <c r="D305" s="1408"/>
      <c r="E305" s="1408"/>
      <c r="F305" s="1408"/>
      <c r="G305" s="1408"/>
      <c r="H305" s="1409"/>
    </row>
    <row r="306" spans="1:8">
      <c r="A306" s="1395"/>
      <c r="B306" s="905" t="s">
        <v>3982</v>
      </c>
      <c r="C306" s="906" t="s">
        <v>3983</v>
      </c>
      <c r="D306" s="906" t="s">
        <v>3995</v>
      </c>
      <c r="E306" s="906" t="s">
        <v>3984</v>
      </c>
      <c r="F306" s="906" t="s">
        <v>4047</v>
      </c>
      <c r="G306" s="906" t="s">
        <v>4048</v>
      </c>
      <c r="H306" s="906">
        <v>5</v>
      </c>
    </row>
    <row r="307" spans="1:8" ht="28">
      <c r="A307" s="1395"/>
      <c r="B307" s="905" t="s">
        <v>3985</v>
      </c>
      <c r="C307" s="906" t="s">
        <v>3986</v>
      </c>
      <c r="D307" s="906" t="s">
        <v>2969</v>
      </c>
      <c r="E307" s="906" t="s">
        <v>4049</v>
      </c>
      <c r="F307" s="906" t="s">
        <v>4050</v>
      </c>
      <c r="G307" s="906" t="s">
        <v>4051</v>
      </c>
      <c r="H307" s="906">
        <v>30</v>
      </c>
    </row>
    <row r="308" spans="1:8" ht="28">
      <c r="A308" s="1395"/>
      <c r="B308" s="905" t="s">
        <v>4046</v>
      </c>
      <c r="C308" s="906" t="s">
        <v>3983</v>
      </c>
      <c r="D308" s="906" t="s">
        <v>3096</v>
      </c>
      <c r="E308" s="906" t="s">
        <v>3984</v>
      </c>
      <c r="F308" s="906" t="s">
        <v>4047</v>
      </c>
      <c r="G308" s="906" t="s">
        <v>3030</v>
      </c>
      <c r="H308" s="906">
        <v>5</v>
      </c>
    </row>
    <row r="309" spans="1:8" ht="56">
      <c r="A309" s="1395"/>
      <c r="B309" s="905" t="s">
        <v>3382</v>
      </c>
      <c r="C309" s="906" t="s">
        <v>3333</v>
      </c>
      <c r="D309" s="906" t="s">
        <v>3379</v>
      </c>
      <c r="E309" s="906" t="s">
        <v>3380</v>
      </c>
      <c r="F309" s="906" t="s">
        <v>3381</v>
      </c>
      <c r="G309" s="906" t="s">
        <v>3336</v>
      </c>
      <c r="H309" s="905" t="s">
        <v>2899</v>
      </c>
    </row>
    <row r="310" spans="1:8">
      <c r="A310" s="1395"/>
      <c r="B310" s="1400" t="s">
        <v>3383</v>
      </c>
      <c r="C310" s="1400"/>
      <c r="D310" s="1400"/>
      <c r="E310" s="1400"/>
      <c r="F310" s="1400"/>
      <c r="G310" s="1400"/>
      <c r="H310" s="1400"/>
    </row>
    <row r="311" spans="1:8" ht="28">
      <c r="A311" s="1395"/>
      <c r="B311" s="905" t="s">
        <v>3384</v>
      </c>
      <c r="C311" s="912" t="s">
        <v>3385</v>
      </c>
      <c r="D311" s="912" t="s">
        <v>3386</v>
      </c>
      <c r="E311" s="912" t="s">
        <v>3387</v>
      </c>
      <c r="F311" s="912" t="s">
        <v>3388</v>
      </c>
      <c r="G311" s="912" t="s">
        <v>3389</v>
      </c>
      <c r="H311" s="912" t="s">
        <v>3390</v>
      </c>
    </row>
    <row r="312" spans="1:8">
      <c r="A312" s="1395"/>
      <c r="B312" s="1401" t="s">
        <v>3391</v>
      </c>
      <c r="C312" s="1403" t="s">
        <v>3392</v>
      </c>
      <c r="D312" s="923" t="s">
        <v>3393</v>
      </c>
      <c r="E312" s="923" t="s">
        <v>3394</v>
      </c>
      <c r="F312" s="923" t="s">
        <v>3394</v>
      </c>
      <c r="G312" s="923" t="s">
        <v>3394</v>
      </c>
      <c r="H312" s="923" t="s">
        <v>3393</v>
      </c>
    </row>
    <row r="313" spans="1:8" ht="16">
      <c r="A313" s="1395"/>
      <c r="B313" s="1402"/>
      <c r="C313" s="1404"/>
      <c r="D313" s="913" t="s">
        <v>3395</v>
      </c>
      <c r="E313" s="913" t="s">
        <v>3396</v>
      </c>
      <c r="F313" s="913" t="s">
        <v>3397</v>
      </c>
      <c r="G313" s="913" t="s">
        <v>3398</v>
      </c>
      <c r="H313" s="913" t="s">
        <v>3399</v>
      </c>
    </row>
    <row r="314" spans="1:8">
      <c r="A314" s="1395"/>
      <c r="B314" s="1400" t="s">
        <v>3400</v>
      </c>
      <c r="C314" s="1400"/>
      <c r="D314" s="1400"/>
      <c r="E314" s="1400"/>
      <c r="F314" s="1400"/>
      <c r="G314" s="1400"/>
      <c r="H314" s="1400"/>
    </row>
    <row r="315" spans="1:8" ht="28">
      <c r="A315" s="1395"/>
      <c r="B315" s="905" t="s">
        <v>3401</v>
      </c>
      <c r="C315" s="1396" t="s">
        <v>3402</v>
      </c>
      <c r="D315" s="912" t="s">
        <v>3403</v>
      </c>
      <c r="E315" s="912" t="s">
        <v>3404</v>
      </c>
      <c r="F315" s="912" t="s">
        <v>3405</v>
      </c>
      <c r="G315" s="912" t="s">
        <v>3406</v>
      </c>
      <c r="H315" s="912" t="s">
        <v>3407</v>
      </c>
    </row>
    <row r="316" spans="1:8">
      <c r="A316" s="1395"/>
      <c r="B316" s="1405" t="s">
        <v>3408</v>
      </c>
      <c r="C316" s="1396"/>
      <c r="D316" s="923" t="s">
        <v>3292</v>
      </c>
      <c r="E316" s="923" t="s">
        <v>3291</v>
      </c>
      <c r="F316" s="923" t="s">
        <v>3292</v>
      </c>
      <c r="G316" s="923" t="s">
        <v>3291</v>
      </c>
      <c r="H316" s="923" t="s">
        <v>3292</v>
      </c>
    </row>
    <row r="317" spans="1:8" ht="16">
      <c r="A317" s="1395"/>
      <c r="B317" s="1406"/>
      <c r="C317" s="1396"/>
      <c r="D317" s="913" t="s">
        <v>3409</v>
      </c>
      <c r="E317" s="913" t="s">
        <v>3410</v>
      </c>
      <c r="F317" s="913" t="s">
        <v>3411</v>
      </c>
      <c r="G317" s="913" t="s">
        <v>3412</v>
      </c>
      <c r="H317" s="913" t="s">
        <v>3413</v>
      </c>
    </row>
    <row r="318" spans="1:8">
      <c r="A318" s="1395"/>
      <c r="B318" s="905" t="s">
        <v>3414</v>
      </c>
      <c r="C318" s="906" t="s">
        <v>3415</v>
      </c>
      <c r="D318" s="906" t="s">
        <v>3416</v>
      </c>
      <c r="E318" s="906" t="s">
        <v>3417</v>
      </c>
      <c r="F318" s="906" t="s">
        <v>3418</v>
      </c>
      <c r="G318" s="906" t="s">
        <v>3419</v>
      </c>
      <c r="H318" s="905" t="s">
        <v>3420</v>
      </c>
    </row>
    <row r="319" spans="1:8">
      <c r="A319" s="1395"/>
      <c r="B319" s="905" t="s">
        <v>3421</v>
      </c>
      <c r="C319" s="906" t="s">
        <v>3415</v>
      </c>
      <c r="D319" s="906" t="s">
        <v>3422</v>
      </c>
      <c r="E319" s="906" t="s">
        <v>3423</v>
      </c>
      <c r="F319" s="906" t="s">
        <v>3424</v>
      </c>
      <c r="G319" s="906" t="s">
        <v>3425</v>
      </c>
      <c r="H319" s="905" t="s">
        <v>3426</v>
      </c>
    </row>
    <row r="320" spans="1:8" ht="28">
      <c r="A320" s="910"/>
      <c r="B320" s="905" t="s">
        <v>4052</v>
      </c>
      <c r="C320" s="906" t="s">
        <v>3987</v>
      </c>
      <c r="D320" s="906" t="s">
        <v>3988</v>
      </c>
      <c r="E320" s="906" t="s">
        <v>4054</v>
      </c>
      <c r="F320" s="906" t="s">
        <v>4055</v>
      </c>
      <c r="G320" s="906" t="s">
        <v>4053</v>
      </c>
      <c r="H320" s="906">
        <v>5</v>
      </c>
    </row>
    <row r="321" spans="1:8" ht="28">
      <c r="A321" s="910"/>
      <c r="B321" s="905" t="s">
        <v>3989</v>
      </c>
      <c r="C321" s="906" t="s">
        <v>4056</v>
      </c>
      <c r="D321" s="906"/>
      <c r="E321" s="906" t="s">
        <v>4057</v>
      </c>
      <c r="F321" s="906">
        <v>3</v>
      </c>
      <c r="G321" s="906">
        <v>2</v>
      </c>
      <c r="H321" s="906">
        <v>1</v>
      </c>
    </row>
    <row r="322" spans="1:8">
      <c r="A322" s="910"/>
      <c r="B322" s="1400" t="s">
        <v>3990</v>
      </c>
      <c r="C322" s="1400"/>
      <c r="D322" s="1400"/>
      <c r="E322" s="1400"/>
      <c r="F322" s="1400"/>
      <c r="G322" s="1400"/>
      <c r="H322" s="1400"/>
    </row>
    <row r="323" spans="1:8">
      <c r="A323" s="910"/>
      <c r="B323" s="905" t="s">
        <v>3991</v>
      </c>
      <c r="C323" s="906" t="s">
        <v>3992</v>
      </c>
      <c r="D323" s="906" t="s">
        <v>4058</v>
      </c>
      <c r="E323" s="906" t="s">
        <v>4059</v>
      </c>
      <c r="F323" s="906" t="s">
        <v>4060</v>
      </c>
      <c r="G323" s="906" t="s">
        <v>4061</v>
      </c>
      <c r="H323" s="906" t="s">
        <v>3993</v>
      </c>
    </row>
    <row r="324" spans="1:8" ht="28">
      <c r="A324" s="910"/>
      <c r="B324" s="905" t="s">
        <v>3994</v>
      </c>
      <c r="C324" s="906" t="s">
        <v>3983</v>
      </c>
      <c r="D324" s="906" t="s">
        <v>3995</v>
      </c>
      <c r="E324" s="906" t="s">
        <v>3996</v>
      </c>
      <c r="F324" s="906" t="s">
        <v>4062</v>
      </c>
      <c r="G324" s="906" t="s">
        <v>3997</v>
      </c>
      <c r="H324" s="906" t="s">
        <v>4013</v>
      </c>
    </row>
    <row r="325" spans="1:8">
      <c r="A325" s="1395" t="s">
        <v>3427</v>
      </c>
      <c r="B325" s="1391" t="s">
        <v>3428</v>
      </c>
      <c r="C325" s="1391"/>
      <c r="D325" s="1391"/>
      <c r="E325" s="1391"/>
      <c r="F325" s="1391"/>
      <c r="G325" s="1391"/>
      <c r="H325" s="1391"/>
    </row>
    <row r="326" spans="1:8" ht="42">
      <c r="A326" s="1395"/>
      <c r="B326" s="905" t="s">
        <v>3429</v>
      </c>
      <c r="C326" s="905" t="s">
        <v>3430</v>
      </c>
      <c r="D326" s="906" t="s">
        <v>3431</v>
      </c>
      <c r="E326" s="906" t="s">
        <v>3432</v>
      </c>
      <c r="F326" s="1396"/>
      <c r="G326" s="1396"/>
      <c r="H326" s="906"/>
    </row>
    <row r="327" spans="1:8" ht="42">
      <c r="A327" s="1395"/>
      <c r="B327" s="905" t="s">
        <v>3433</v>
      </c>
      <c r="C327" s="905" t="s">
        <v>2927</v>
      </c>
      <c r="D327" s="906" t="s">
        <v>3434</v>
      </c>
      <c r="E327" s="906" t="s">
        <v>3435</v>
      </c>
      <c r="F327" s="1396"/>
      <c r="G327" s="1396"/>
      <c r="H327" s="906"/>
    </row>
    <row r="328" spans="1:8">
      <c r="A328" s="1395"/>
      <c r="B328" s="905" t="s">
        <v>3436</v>
      </c>
      <c r="C328" s="905" t="s">
        <v>2927</v>
      </c>
      <c r="D328" s="1397" t="s">
        <v>3437</v>
      </c>
      <c r="E328" s="1397"/>
      <c r="F328" s="1397"/>
      <c r="G328" s="1397"/>
      <c r="H328" s="1397"/>
    </row>
    <row r="329" spans="1:8">
      <c r="A329" s="1398" t="s">
        <v>3438</v>
      </c>
      <c r="B329" s="1399"/>
      <c r="C329" s="1399"/>
      <c r="D329" s="1399"/>
      <c r="E329" s="1399"/>
      <c r="F329" s="1399"/>
      <c r="G329" s="1399"/>
      <c r="H329" s="1399"/>
    </row>
    <row r="330" spans="1:8">
      <c r="A330" s="900"/>
      <c r="B330" s="901"/>
      <c r="C330" s="901"/>
      <c r="D330" s="901"/>
      <c r="E330" s="901"/>
      <c r="F330" s="901"/>
      <c r="G330" s="901"/>
      <c r="H330" s="901"/>
    </row>
    <row r="331" spans="1:8">
      <c r="A331" s="1394"/>
      <c r="B331" s="1394" t="s">
        <v>74</v>
      </c>
      <c r="C331" s="1394" t="s">
        <v>2883</v>
      </c>
      <c r="D331" s="1394" t="s">
        <v>62</v>
      </c>
      <c r="E331" s="1394"/>
      <c r="F331" s="1394"/>
      <c r="G331" s="1394"/>
      <c r="H331" s="1394"/>
    </row>
    <row r="332" spans="1:8">
      <c r="A332" s="1394"/>
      <c r="B332" s="1394"/>
      <c r="C332" s="1394"/>
      <c r="D332" s="921" t="s">
        <v>2884</v>
      </c>
      <c r="E332" s="921" t="s">
        <v>3439</v>
      </c>
      <c r="F332" s="921" t="s">
        <v>3440</v>
      </c>
      <c r="G332" s="921" t="s">
        <v>3441</v>
      </c>
      <c r="H332" s="921" t="s">
        <v>3442</v>
      </c>
    </row>
    <row r="333" spans="1:8">
      <c r="A333" s="1395" t="s">
        <v>3443</v>
      </c>
      <c r="B333" s="1391" t="s">
        <v>359</v>
      </c>
      <c r="C333" s="1391"/>
      <c r="D333" s="1391"/>
      <c r="E333" s="1391"/>
      <c r="F333" s="1391"/>
      <c r="G333" s="1391"/>
      <c r="H333" s="1391"/>
    </row>
    <row r="334" spans="1:8" ht="42">
      <c r="A334" s="1395"/>
      <c r="B334" s="905" t="s">
        <v>3444</v>
      </c>
      <c r="C334" s="906" t="s">
        <v>3445</v>
      </c>
      <c r="D334" s="906"/>
      <c r="E334" s="906" t="s">
        <v>3093</v>
      </c>
      <c r="F334" s="906" t="s">
        <v>3446</v>
      </c>
      <c r="G334" s="906" t="s">
        <v>3447</v>
      </c>
      <c r="H334" s="906" t="s">
        <v>3448</v>
      </c>
    </row>
    <row r="335" spans="1:8" ht="28">
      <c r="A335" s="1395"/>
      <c r="B335" s="905" t="s">
        <v>3449</v>
      </c>
      <c r="C335" s="906" t="s">
        <v>3450</v>
      </c>
      <c r="D335" s="906" t="s">
        <v>2902</v>
      </c>
      <c r="E335" s="906" t="s">
        <v>3451</v>
      </c>
      <c r="F335" s="906" t="s">
        <v>3452</v>
      </c>
      <c r="G335" s="906" t="s">
        <v>3453</v>
      </c>
      <c r="H335" s="906" t="s">
        <v>2958</v>
      </c>
    </row>
    <row r="336" spans="1:8" ht="28">
      <c r="A336" s="1395"/>
      <c r="B336" s="905" t="s">
        <v>3454</v>
      </c>
      <c r="C336" s="906" t="s">
        <v>3455</v>
      </c>
      <c r="D336" s="906" t="s">
        <v>2993</v>
      </c>
      <c r="E336" s="906" t="s">
        <v>3456</v>
      </c>
      <c r="F336" s="906" t="s">
        <v>3447</v>
      </c>
      <c r="G336" s="906" t="s">
        <v>3448</v>
      </c>
      <c r="H336" s="906"/>
    </row>
    <row r="337" spans="1:19" ht="36.75" customHeight="1">
      <c r="A337" s="914" t="s">
        <v>3457</v>
      </c>
      <c r="B337" s="1391" t="s">
        <v>3458</v>
      </c>
      <c r="C337" s="1391"/>
      <c r="D337" s="1391"/>
      <c r="E337" s="1391"/>
      <c r="F337" s="1391"/>
      <c r="G337" s="1391"/>
      <c r="H337" s="1391"/>
    </row>
    <row r="338" spans="1:19">
      <c r="A338" s="901"/>
      <c r="B338" s="901"/>
      <c r="C338" s="924" t="s">
        <v>3459</v>
      </c>
      <c r="D338" s="901"/>
      <c r="E338" s="901"/>
      <c r="F338" s="901"/>
      <c r="G338" s="901"/>
      <c r="H338" s="901"/>
    </row>
    <row r="339" spans="1:19">
      <c r="A339" s="1392" t="s">
        <v>3460</v>
      </c>
      <c r="B339" s="1393"/>
      <c r="C339" s="1393"/>
      <c r="D339" s="1393"/>
      <c r="E339" s="1393"/>
      <c r="F339" s="1393"/>
      <c r="G339" s="1393"/>
      <c r="H339" s="1393"/>
    </row>
    <row r="340" spans="1:19">
      <c r="A340" s="900"/>
      <c r="B340" s="901"/>
      <c r="C340" s="901"/>
      <c r="D340" s="901"/>
      <c r="E340" s="901"/>
      <c r="F340" s="901"/>
      <c r="G340" s="901"/>
      <c r="H340" s="901"/>
    </row>
    <row r="341" spans="1:19">
      <c r="A341" s="925" t="s">
        <v>3630</v>
      </c>
      <c r="B341" s="926"/>
      <c r="C341" s="926"/>
      <c r="D341" s="926"/>
      <c r="E341" s="926"/>
      <c r="F341" s="926"/>
      <c r="G341" s="926"/>
      <c r="H341" s="926"/>
      <c r="I341" s="893"/>
      <c r="J341" s="893"/>
      <c r="K341" s="893"/>
      <c r="L341" s="893"/>
      <c r="M341" s="893"/>
      <c r="N341" s="893"/>
      <c r="O341" s="893"/>
      <c r="P341" s="893"/>
      <c r="Q341" s="893"/>
      <c r="R341" s="893"/>
      <c r="S341" s="893"/>
    </row>
    <row r="342" spans="1:19">
      <c r="A342" s="925" t="s">
        <v>3631</v>
      </c>
      <c r="B342" s="926"/>
      <c r="C342" s="926"/>
      <c r="D342" s="926"/>
      <c r="E342" s="926"/>
      <c r="F342" s="926"/>
      <c r="G342" s="926"/>
      <c r="H342" s="926"/>
      <c r="I342" s="893"/>
      <c r="J342" s="893"/>
      <c r="K342" s="893"/>
      <c r="L342" s="893"/>
      <c r="M342" s="893"/>
      <c r="N342" s="893"/>
      <c r="O342" s="893"/>
      <c r="P342" s="893"/>
      <c r="Q342" s="893"/>
      <c r="R342" s="893"/>
      <c r="S342" s="893"/>
    </row>
    <row r="343" spans="1:19">
      <c r="A343" s="927" t="s">
        <v>3632</v>
      </c>
      <c r="B343" s="926"/>
      <c r="C343" s="926"/>
      <c r="D343" s="926"/>
      <c r="E343" s="926"/>
      <c r="F343" s="926"/>
      <c r="G343" s="926"/>
      <c r="H343" s="926"/>
      <c r="I343" s="893"/>
      <c r="J343" s="893"/>
      <c r="K343" s="893"/>
      <c r="L343" s="893"/>
      <c r="M343" s="893"/>
      <c r="N343" s="893"/>
      <c r="O343" s="893"/>
      <c r="P343" s="893"/>
      <c r="Q343" s="893"/>
      <c r="R343" s="893"/>
      <c r="S343" s="893"/>
    </row>
    <row r="344" spans="1:19">
      <c r="A344" s="925" t="s">
        <v>3633</v>
      </c>
      <c r="B344" s="926"/>
      <c r="C344" s="926"/>
      <c r="D344" s="926"/>
      <c r="E344" s="926"/>
      <c r="F344" s="926"/>
      <c r="G344" s="926"/>
      <c r="H344" s="926"/>
      <c r="I344" s="893"/>
      <c r="J344" s="893"/>
      <c r="K344" s="893"/>
      <c r="L344" s="893"/>
      <c r="M344" s="893"/>
      <c r="N344" s="893"/>
      <c r="O344" s="893"/>
      <c r="P344" s="893"/>
      <c r="Q344" s="893"/>
      <c r="R344" s="893"/>
      <c r="S344" s="893"/>
    </row>
    <row r="345" spans="1:19">
      <c r="A345" s="928" t="s">
        <v>3634</v>
      </c>
      <c r="B345" s="926"/>
      <c r="C345" s="926"/>
      <c r="D345" s="926"/>
      <c r="E345" s="926"/>
      <c r="F345" s="926"/>
      <c r="G345" s="926"/>
      <c r="H345" s="926"/>
      <c r="I345" s="893"/>
      <c r="J345" s="893"/>
      <c r="K345" s="893"/>
      <c r="L345" s="893"/>
      <c r="M345" s="893"/>
      <c r="N345" s="893"/>
      <c r="O345" s="893"/>
      <c r="P345" s="893"/>
      <c r="Q345" s="893"/>
      <c r="R345" s="893"/>
      <c r="S345" s="893"/>
    </row>
    <row r="346" spans="1:19" ht="14.5">
      <c r="A346" s="928" t="s">
        <v>3635</v>
      </c>
      <c r="B346" s="926"/>
      <c r="C346" s="926"/>
      <c r="D346" s="926"/>
      <c r="E346" s="926"/>
      <c r="F346" s="926"/>
      <c r="G346" s="926"/>
      <c r="H346" s="926"/>
      <c r="I346" s="893"/>
      <c r="J346" s="893"/>
      <c r="K346" s="893"/>
      <c r="L346" s="893"/>
      <c r="M346" s="893"/>
      <c r="N346" s="893"/>
      <c r="O346" s="893"/>
      <c r="P346" s="893"/>
      <c r="Q346" s="893"/>
      <c r="R346" s="893"/>
      <c r="S346" s="893"/>
    </row>
    <row r="347" spans="1:19" ht="14.5">
      <c r="A347" s="928" t="s">
        <v>3636</v>
      </c>
      <c r="B347" s="926"/>
      <c r="C347" s="926"/>
      <c r="D347" s="926"/>
      <c r="E347" s="926"/>
      <c r="F347" s="926"/>
      <c r="G347" s="926"/>
      <c r="H347" s="926"/>
      <c r="I347" s="893"/>
      <c r="J347" s="893"/>
      <c r="K347" s="893"/>
      <c r="L347" s="893"/>
      <c r="M347" s="893"/>
      <c r="N347" s="893"/>
      <c r="O347" s="893"/>
      <c r="P347" s="893"/>
      <c r="Q347" s="893"/>
      <c r="R347" s="893"/>
      <c r="S347" s="893"/>
    </row>
    <row r="348" spans="1:19" ht="14.5">
      <c r="A348" s="928" t="s">
        <v>3637</v>
      </c>
      <c r="B348" s="926"/>
      <c r="C348" s="926"/>
      <c r="D348" s="926"/>
      <c r="E348" s="926"/>
      <c r="F348" s="926"/>
      <c r="G348" s="926"/>
      <c r="H348" s="926"/>
      <c r="I348" s="893"/>
      <c r="J348" s="893"/>
      <c r="K348" s="893"/>
      <c r="L348" s="893"/>
      <c r="M348" s="893"/>
      <c r="N348" s="893"/>
      <c r="O348" s="893"/>
      <c r="P348" s="893"/>
      <c r="Q348" s="893"/>
      <c r="R348" s="893"/>
      <c r="S348" s="893"/>
    </row>
    <row r="349" spans="1:19" ht="14.5">
      <c r="A349" s="928" t="s">
        <v>3638</v>
      </c>
      <c r="B349" s="926"/>
      <c r="C349" s="926"/>
      <c r="D349" s="926"/>
      <c r="E349" s="926"/>
      <c r="F349" s="926"/>
      <c r="G349" s="926"/>
      <c r="H349" s="926"/>
      <c r="I349" s="893"/>
      <c r="J349" s="893"/>
      <c r="K349" s="893"/>
      <c r="L349" s="893"/>
      <c r="M349" s="893"/>
      <c r="N349" s="893"/>
      <c r="O349" s="893"/>
      <c r="P349" s="893"/>
      <c r="Q349" s="893"/>
      <c r="R349" s="893"/>
      <c r="S349" s="893"/>
    </row>
    <row r="350" spans="1:19" ht="30" customHeight="1">
      <c r="A350" s="1388" t="s">
        <v>4087</v>
      </c>
      <c r="B350" s="1388"/>
      <c r="C350" s="1388"/>
      <c r="D350" s="1388"/>
      <c r="E350" s="1388"/>
      <c r="F350" s="1388"/>
      <c r="G350" s="1388"/>
      <c r="H350" s="1388"/>
      <c r="I350" s="894"/>
      <c r="J350" s="894"/>
      <c r="K350" s="894"/>
      <c r="L350" s="894"/>
      <c r="M350" s="894"/>
      <c r="N350" s="894"/>
      <c r="O350" s="895"/>
      <c r="P350" s="895"/>
      <c r="Q350" s="895"/>
      <c r="R350" s="895"/>
      <c r="S350" s="895"/>
    </row>
    <row r="351" spans="1:19" ht="14.5">
      <c r="A351" s="928" t="s">
        <v>3639</v>
      </c>
      <c r="B351" s="926"/>
      <c r="C351" s="926"/>
      <c r="D351" s="926"/>
      <c r="E351" s="926"/>
      <c r="F351" s="926"/>
      <c r="G351" s="926"/>
      <c r="H351" s="926"/>
      <c r="I351" s="893"/>
      <c r="J351" s="893"/>
      <c r="K351" s="893"/>
      <c r="L351" s="893"/>
      <c r="M351" s="893"/>
      <c r="N351" s="893"/>
      <c r="O351" s="893"/>
      <c r="P351" s="893"/>
      <c r="Q351" s="893"/>
      <c r="R351" s="893"/>
      <c r="S351" s="893"/>
    </row>
    <row r="352" spans="1:19">
      <c r="A352" s="928" t="s">
        <v>3640</v>
      </c>
      <c r="B352" s="926"/>
      <c r="C352" s="926"/>
      <c r="D352" s="926"/>
      <c r="E352" s="926"/>
      <c r="F352" s="926"/>
      <c r="G352" s="926"/>
      <c r="H352" s="926"/>
      <c r="I352" s="893"/>
      <c r="J352" s="893"/>
      <c r="K352" s="893"/>
      <c r="L352" s="893"/>
      <c r="M352" s="893"/>
      <c r="N352" s="893"/>
      <c r="O352" s="893"/>
      <c r="P352" s="893"/>
      <c r="Q352" s="893"/>
      <c r="R352" s="893"/>
      <c r="S352" s="893"/>
    </row>
    <row r="353" spans="1:19">
      <c r="A353" s="928" t="s">
        <v>3641</v>
      </c>
      <c r="B353" s="926"/>
      <c r="C353" s="926"/>
      <c r="D353" s="926"/>
      <c r="E353" s="926"/>
      <c r="F353" s="926"/>
      <c r="G353" s="926"/>
      <c r="H353" s="926"/>
      <c r="I353" s="893"/>
      <c r="J353" s="893"/>
      <c r="K353" s="893"/>
      <c r="L353" s="893"/>
      <c r="M353" s="893"/>
      <c r="N353" s="893"/>
      <c r="O353" s="893"/>
      <c r="P353" s="893"/>
      <c r="Q353" s="893"/>
      <c r="R353" s="893"/>
      <c r="S353" s="893"/>
    </row>
    <row r="354" spans="1:19">
      <c r="A354" s="928" t="s">
        <v>3642</v>
      </c>
      <c r="B354" s="926"/>
      <c r="C354" s="926"/>
      <c r="D354" s="926"/>
      <c r="E354" s="926"/>
      <c r="F354" s="926"/>
      <c r="G354" s="926"/>
      <c r="H354" s="926"/>
      <c r="I354" s="893"/>
      <c r="J354" s="893"/>
      <c r="K354" s="893"/>
      <c r="L354" s="893"/>
      <c r="M354" s="893"/>
      <c r="N354" s="893"/>
      <c r="O354" s="893"/>
      <c r="P354" s="893"/>
      <c r="Q354" s="893"/>
      <c r="R354" s="893"/>
      <c r="S354" s="893"/>
    </row>
    <row r="355" spans="1:19">
      <c r="A355" s="928" t="s">
        <v>3643</v>
      </c>
      <c r="B355" s="926"/>
      <c r="C355" s="926"/>
      <c r="D355" s="926"/>
      <c r="E355" s="926"/>
      <c r="F355" s="926"/>
      <c r="G355" s="926"/>
      <c r="H355" s="926"/>
      <c r="I355" s="893"/>
      <c r="J355" s="893"/>
      <c r="K355" s="893"/>
      <c r="L355" s="893"/>
      <c r="M355" s="893"/>
      <c r="N355" s="893"/>
      <c r="O355" s="893"/>
      <c r="P355" s="893"/>
      <c r="Q355" s="893"/>
      <c r="R355" s="893"/>
      <c r="S355" s="893"/>
    </row>
    <row r="356" spans="1:19" ht="14.5">
      <c r="A356" s="928" t="s">
        <v>3644</v>
      </c>
      <c r="B356" s="926"/>
      <c r="C356" s="926"/>
      <c r="D356" s="926"/>
      <c r="E356" s="926"/>
      <c r="F356" s="926"/>
      <c r="G356" s="926"/>
      <c r="H356" s="926"/>
      <c r="I356" s="893"/>
      <c r="J356" s="893"/>
      <c r="K356" s="893"/>
      <c r="L356" s="893"/>
      <c r="M356" s="893"/>
      <c r="N356" s="893"/>
      <c r="O356" s="893"/>
      <c r="P356" s="893"/>
      <c r="Q356" s="893"/>
      <c r="R356" s="893"/>
      <c r="S356" s="893"/>
    </row>
    <row r="357" spans="1:19">
      <c r="A357" s="928" t="s">
        <v>3645</v>
      </c>
      <c r="B357" s="926"/>
      <c r="C357" s="926"/>
      <c r="D357" s="926"/>
      <c r="E357" s="926"/>
      <c r="F357" s="926"/>
      <c r="G357" s="926"/>
      <c r="H357" s="926"/>
      <c r="I357" s="893"/>
      <c r="J357" s="893"/>
      <c r="K357" s="893"/>
      <c r="L357" s="893"/>
      <c r="M357" s="893"/>
      <c r="N357" s="893"/>
      <c r="O357" s="893"/>
      <c r="P357" s="893"/>
      <c r="Q357" s="893"/>
      <c r="R357" s="893"/>
      <c r="S357" s="893"/>
    </row>
    <row r="358" spans="1:19" ht="29.25" customHeight="1">
      <c r="A358" s="1390" t="s">
        <v>3646</v>
      </c>
      <c r="B358" s="1390"/>
      <c r="C358" s="1390"/>
      <c r="D358" s="1390"/>
      <c r="E358" s="1390"/>
      <c r="F358" s="1390"/>
      <c r="G358" s="1390"/>
      <c r="H358" s="1390"/>
      <c r="I358" s="896"/>
      <c r="J358" s="896"/>
      <c r="K358" s="896"/>
      <c r="L358" s="896"/>
      <c r="M358" s="896"/>
      <c r="N358" s="896"/>
      <c r="O358" s="897"/>
      <c r="P358" s="897"/>
      <c r="Q358" s="897"/>
      <c r="R358" s="897"/>
      <c r="S358" s="897"/>
    </row>
    <row r="359" spans="1:19">
      <c r="A359" s="928" t="s">
        <v>3647</v>
      </c>
      <c r="B359" s="926"/>
      <c r="C359" s="926"/>
      <c r="D359" s="926"/>
      <c r="E359" s="926"/>
      <c r="F359" s="926"/>
      <c r="G359" s="926"/>
      <c r="H359" s="926"/>
      <c r="I359" s="893"/>
      <c r="J359" s="893"/>
      <c r="K359" s="893"/>
      <c r="L359" s="893"/>
      <c r="M359" s="893"/>
      <c r="N359" s="893"/>
      <c r="O359" s="893"/>
      <c r="P359" s="893"/>
      <c r="Q359" s="893"/>
      <c r="R359" s="893"/>
      <c r="S359" s="893"/>
    </row>
    <row r="360" spans="1:19" ht="30.75" customHeight="1">
      <c r="A360" s="1388" t="s">
        <v>3648</v>
      </c>
      <c r="B360" s="1389"/>
      <c r="C360" s="1389"/>
      <c r="D360" s="1389"/>
      <c r="E360" s="1389"/>
      <c r="F360" s="1389"/>
      <c r="G360" s="1389"/>
      <c r="H360" s="1389"/>
      <c r="I360" s="894"/>
      <c r="J360" s="894"/>
      <c r="K360" s="894"/>
      <c r="L360" s="894"/>
      <c r="M360" s="894"/>
      <c r="N360" s="894"/>
      <c r="O360" s="897"/>
      <c r="P360" s="897"/>
      <c r="Q360" s="897"/>
      <c r="R360" s="897"/>
      <c r="S360" s="897"/>
    </row>
    <row r="361" spans="1:19">
      <c r="A361" s="928" t="s">
        <v>3649</v>
      </c>
      <c r="B361" s="926"/>
      <c r="C361" s="926"/>
      <c r="D361" s="926"/>
      <c r="E361" s="926"/>
      <c r="F361" s="926"/>
      <c r="G361" s="926"/>
      <c r="H361" s="926"/>
      <c r="I361" s="893"/>
      <c r="J361" s="893"/>
      <c r="K361" s="893"/>
      <c r="L361" s="893"/>
      <c r="M361" s="893"/>
      <c r="N361" s="893"/>
      <c r="O361" s="893"/>
      <c r="P361" s="893"/>
      <c r="Q361" s="893"/>
      <c r="R361" s="893"/>
      <c r="S361" s="893"/>
    </row>
    <row r="362" spans="1:19">
      <c r="A362" s="928" t="s">
        <v>3650</v>
      </c>
      <c r="B362" s="926"/>
      <c r="C362" s="926"/>
      <c r="D362" s="926"/>
      <c r="E362" s="926"/>
      <c r="F362" s="926"/>
      <c r="G362" s="926"/>
      <c r="H362" s="926"/>
      <c r="I362" s="893"/>
      <c r="J362" s="893"/>
      <c r="K362" s="893"/>
      <c r="L362" s="893"/>
      <c r="M362" s="893"/>
      <c r="N362" s="893"/>
      <c r="O362" s="893"/>
      <c r="P362" s="893"/>
      <c r="Q362" s="893"/>
      <c r="R362" s="893"/>
      <c r="S362" s="893"/>
    </row>
    <row r="363" spans="1:19">
      <c r="A363" s="928" t="s">
        <v>3651</v>
      </c>
      <c r="B363" s="926"/>
      <c r="C363" s="926"/>
      <c r="D363" s="926"/>
      <c r="E363" s="926"/>
      <c r="F363" s="926"/>
      <c r="G363" s="926"/>
      <c r="H363" s="926"/>
      <c r="I363" s="893"/>
      <c r="J363" s="893"/>
      <c r="K363" s="893"/>
      <c r="L363" s="893"/>
      <c r="M363" s="893"/>
      <c r="N363" s="893"/>
      <c r="O363" s="893"/>
      <c r="P363" s="893"/>
      <c r="Q363" s="893"/>
      <c r="R363" s="893"/>
      <c r="S363" s="893"/>
    </row>
    <row r="364" spans="1:19">
      <c r="A364" s="928" t="s">
        <v>3652</v>
      </c>
      <c r="B364" s="926"/>
      <c r="C364" s="926"/>
      <c r="D364" s="926"/>
      <c r="E364" s="926"/>
      <c r="F364" s="926"/>
      <c r="G364" s="926"/>
      <c r="H364" s="926"/>
      <c r="I364" s="893"/>
      <c r="J364" s="893"/>
      <c r="K364" s="893"/>
      <c r="L364" s="893"/>
      <c r="M364" s="893"/>
      <c r="N364" s="893"/>
      <c r="O364" s="893"/>
      <c r="P364" s="893"/>
      <c r="Q364" s="893"/>
      <c r="R364" s="893"/>
      <c r="S364" s="893"/>
    </row>
    <row r="365" spans="1:19" ht="28.5" customHeight="1">
      <c r="A365" s="1388" t="s">
        <v>3653</v>
      </c>
      <c r="B365" s="1389"/>
      <c r="C365" s="1389"/>
      <c r="D365" s="1389"/>
      <c r="E365" s="1389"/>
      <c r="F365" s="1389"/>
      <c r="G365" s="1389"/>
      <c r="H365" s="1389"/>
      <c r="I365" s="898"/>
      <c r="J365" s="898"/>
      <c r="K365" s="898"/>
      <c r="L365" s="898"/>
      <c r="M365" s="898"/>
      <c r="N365" s="898"/>
      <c r="O365" s="895"/>
      <c r="P365" s="895"/>
      <c r="Q365" s="895"/>
      <c r="R365" s="895"/>
      <c r="S365" s="895"/>
    </row>
    <row r="366" spans="1:19" ht="28.5" customHeight="1">
      <c r="A366" s="1388" t="s">
        <v>3654</v>
      </c>
      <c r="B366" s="1389"/>
      <c r="C366" s="1389"/>
      <c r="D366" s="1389"/>
      <c r="E366" s="1389"/>
      <c r="F366" s="1389"/>
      <c r="G366" s="1389"/>
      <c r="H366" s="1389"/>
      <c r="I366" s="899"/>
      <c r="J366" s="899"/>
      <c r="K366" s="899"/>
      <c r="L366" s="899"/>
      <c r="M366" s="899"/>
      <c r="N366" s="899"/>
      <c r="O366" s="897"/>
      <c r="P366" s="897"/>
      <c r="Q366" s="897"/>
      <c r="R366" s="897"/>
      <c r="S366" s="897"/>
    </row>
    <row r="367" spans="1:19">
      <c r="A367" s="928" t="s">
        <v>3655</v>
      </c>
      <c r="B367" s="926"/>
      <c r="C367" s="926"/>
      <c r="D367" s="926"/>
      <c r="E367" s="926"/>
      <c r="F367" s="926"/>
      <c r="G367" s="926"/>
      <c r="H367" s="926"/>
      <c r="I367" s="893"/>
      <c r="J367" s="893"/>
      <c r="K367" s="893"/>
      <c r="L367" s="893"/>
      <c r="M367" s="893"/>
      <c r="N367" s="893"/>
      <c r="O367" s="893"/>
      <c r="P367" s="893"/>
      <c r="Q367" s="893"/>
      <c r="R367" s="893"/>
      <c r="S367" s="893"/>
    </row>
    <row r="368" spans="1:19">
      <c r="A368" s="928" t="s">
        <v>3656</v>
      </c>
      <c r="B368" s="926"/>
      <c r="C368" s="926"/>
      <c r="D368" s="926"/>
      <c r="E368" s="926"/>
      <c r="F368" s="926"/>
      <c r="G368" s="926"/>
      <c r="H368" s="926"/>
      <c r="I368" s="893"/>
      <c r="J368" s="893"/>
      <c r="K368" s="893"/>
      <c r="L368" s="893"/>
      <c r="M368" s="893"/>
      <c r="N368" s="893"/>
      <c r="O368" s="893"/>
      <c r="P368" s="893"/>
      <c r="Q368" s="893"/>
      <c r="R368" s="893"/>
      <c r="S368" s="893"/>
    </row>
    <row r="369" spans="1:19" ht="30" customHeight="1">
      <c r="A369" s="1388" t="s">
        <v>4103</v>
      </c>
      <c r="B369" s="1389"/>
      <c r="C369" s="1389"/>
      <c r="D369" s="1389"/>
      <c r="E369" s="1389"/>
      <c r="F369" s="1389"/>
      <c r="G369" s="1389"/>
      <c r="H369" s="1389"/>
      <c r="I369" s="894"/>
      <c r="J369" s="894"/>
      <c r="K369" s="894"/>
      <c r="L369" s="894"/>
      <c r="M369" s="894"/>
      <c r="N369" s="894"/>
      <c r="O369" s="897"/>
      <c r="P369" s="897"/>
      <c r="Q369" s="897"/>
      <c r="R369" s="897"/>
      <c r="S369" s="897"/>
    </row>
    <row r="370" spans="1:19">
      <c r="A370" s="928" t="s">
        <v>3657</v>
      </c>
      <c r="B370" s="926"/>
      <c r="C370" s="926"/>
      <c r="D370" s="926"/>
      <c r="E370" s="926"/>
      <c r="F370" s="926"/>
      <c r="G370" s="926"/>
      <c r="H370" s="926"/>
      <c r="I370" s="893"/>
      <c r="J370" s="893"/>
      <c r="K370" s="893"/>
      <c r="L370" s="893"/>
      <c r="M370" s="893"/>
      <c r="N370" s="893"/>
      <c r="O370" s="893"/>
      <c r="P370" s="893"/>
      <c r="Q370" s="893"/>
      <c r="R370" s="893"/>
      <c r="S370" s="893"/>
    </row>
    <row r="371" spans="1:19" ht="29.25" customHeight="1">
      <c r="A371" s="1388" t="s">
        <v>3658</v>
      </c>
      <c r="B371" s="1389"/>
      <c r="C371" s="1389"/>
      <c r="D371" s="1389"/>
      <c r="E371" s="1389"/>
      <c r="F371" s="1389"/>
      <c r="G371" s="1389"/>
      <c r="H371" s="1389"/>
      <c r="I371" s="894"/>
      <c r="J371" s="894"/>
      <c r="K371" s="894"/>
      <c r="L371" s="894"/>
      <c r="M371" s="894"/>
      <c r="N371" s="894"/>
      <c r="O371" s="897"/>
      <c r="P371" s="897"/>
      <c r="Q371" s="897"/>
      <c r="R371" s="897"/>
      <c r="S371" s="897"/>
    </row>
    <row r="372" spans="1:19">
      <c r="A372" s="928" t="s">
        <v>3659</v>
      </c>
      <c r="B372" s="926"/>
      <c r="C372" s="926"/>
      <c r="D372" s="926"/>
      <c r="E372" s="926"/>
      <c r="F372" s="926"/>
      <c r="G372" s="926"/>
      <c r="H372" s="926"/>
      <c r="I372" s="893"/>
      <c r="J372" s="893"/>
      <c r="K372" s="893"/>
      <c r="L372" s="893"/>
      <c r="M372" s="893"/>
      <c r="N372" s="893"/>
      <c r="O372" s="893"/>
      <c r="P372" s="893"/>
      <c r="Q372" s="893"/>
      <c r="R372" s="893"/>
      <c r="S372" s="893"/>
    </row>
    <row r="373" spans="1:19">
      <c r="A373" s="925" t="s">
        <v>3660</v>
      </c>
      <c r="B373" s="926"/>
      <c r="C373" s="926"/>
      <c r="D373" s="926"/>
      <c r="E373" s="926"/>
      <c r="F373" s="926"/>
      <c r="G373" s="926"/>
      <c r="H373" s="926"/>
      <c r="I373" s="893"/>
      <c r="J373" s="893"/>
      <c r="K373" s="893"/>
      <c r="L373" s="893"/>
      <c r="M373" s="893"/>
      <c r="N373" s="893"/>
      <c r="O373" s="893"/>
      <c r="P373" s="893"/>
      <c r="Q373" s="893"/>
      <c r="R373" s="893"/>
      <c r="S373" s="893"/>
    </row>
    <row r="374" spans="1:19">
      <c r="A374" s="928" t="s">
        <v>3661</v>
      </c>
      <c r="B374" s="926"/>
      <c r="C374" s="926"/>
      <c r="D374" s="926"/>
      <c r="E374" s="926"/>
      <c r="F374" s="926"/>
      <c r="G374" s="926"/>
      <c r="H374" s="926"/>
      <c r="I374" s="893"/>
      <c r="J374" s="893"/>
      <c r="K374" s="893"/>
      <c r="L374" s="893"/>
      <c r="M374" s="893"/>
      <c r="N374" s="893"/>
      <c r="O374" s="893"/>
      <c r="P374" s="893"/>
      <c r="Q374" s="893"/>
      <c r="R374" s="893"/>
      <c r="S374" s="893"/>
    </row>
    <row r="375" spans="1:19" ht="14.5">
      <c r="A375" s="928" t="s">
        <v>3662</v>
      </c>
      <c r="B375" s="926"/>
      <c r="C375" s="926"/>
      <c r="D375" s="926"/>
      <c r="E375" s="926"/>
      <c r="F375" s="926"/>
      <c r="G375" s="926"/>
      <c r="H375" s="926"/>
      <c r="I375" s="893"/>
      <c r="J375" s="893"/>
      <c r="K375" s="893"/>
      <c r="L375" s="893"/>
      <c r="M375" s="893"/>
      <c r="N375" s="893"/>
      <c r="O375" s="893"/>
      <c r="P375" s="893"/>
      <c r="Q375" s="893"/>
      <c r="R375" s="893"/>
      <c r="S375" s="893"/>
    </row>
    <row r="376" spans="1:19" ht="14.5">
      <c r="A376" s="928" t="s">
        <v>3663</v>
      </c>
      <c r="B376" s="926"/>
      <c r="C376" s="926"/>
      <c r="D376" s="926"/>
      <c r="E376" s="926"/>
      <c r="F376" s="926"/>
      <c r="G376" s="926"/>
      <c r="H376" s="926"/>
      <c r="I376" s="893"/>
      <c r="J376" s="893"/>
      <c r="K376" s="893"/>
      <c r="L376" s="893"/>
      <c r="M376" s="893"/>
      <c r="N376" s="893"/>
      <c r="O376" s="893"/>
      <c r="P376" s="893"/>
      <c r="Q376" s="893"/>
      <c r="R376" s="893"/>
      <c r="S376" s="893"/>
    </row>
    <row r="377" spans="1:19" ht="14.5">
      <c r="A377" s="928" t="s">
        <v>3664</v>
      </c>
      <c r="B377" s="926"/>
      <c r="C377" s="926"/>
      <c r="D377" s="926"/>
      <c r="E377" s="926"/>
      <c r="F377" s="926"/>
      <c r="G377" s="926"/>
      <c r="H377" s="926"/>
      <c r="I377" s="893"/>
      <c r="J377" s="893"/>
      <c r="K377" s="893"/>
      <c r="L377" s="893"/>
      <c r="M377" s="893"/>
      <c r="N377" s="893"/>
      <c r="O377" s="893"/>
      <c r="P377" s="893"/>
      <c r="Q377" s="893"/>
      <c r="R377" s="893"/>
      <c r="S377" s="893"/>
    </row>
    <row r="378" spans="1:19" ht="14.5">
      <c r="A378" s="928" t="s">
        <v>3665</v>
      </c>
      <c r="B378" s="926"/>
      <c r="C378" s="926"/>
      <c r="D378" s="926"/>
      <c r="E378" s="926"/>
      <c r="F378" s="926"/>
      <c r="G378" s="926"/>
      <c r="H378" s="926"/>
      <c r="I378" s="893"/>
      <c r="J378" s="893"/>
      <c r="K378" s="893"/>
      <c r="L378" s="893"/>
      <c r="M378" s="893"/>
      <c r="N378" s="893"/>
      <c r="O378" s="893"/>
      <c r="P378" s="893"/>
      <c r="Q378" s="893"/>
      <c r="R378" s="893"/>
      <c r="S378" s="893"/>
    </row>
    <row r="379" spans="1:19" ht="14.5">
      <c r="A379" s="928" t="s">
        <v>3666</v>
      </c>
      <c r="B379" s="926"/>
      <c r="C379" s="926"/>
      <c r="D379" s="926"/>
      <c r="E379" s="926"/>
      <c r="F379" s="926"/>
      <c r="G379" s="926"/>
      <c r="H379" s="926"/>
      <c r="I379" s="893"/>
      <c r="J379" s="893"/>
      <c r="K379" s="893"/>
      <c r="L379" s="893"/>
      <c r="M379" s="893"/>
      <c r="N379" s="893"/>
      <c r="O379" s="893"/>
      <c r="P379" s="893"/>
      <c r="Q379" s="893"/>
      <c r="R379" s="893"/>
      <c r="S379" s="893"/>
    </row>
    <row r="380" spans="1:19" ht="14.5">
      <c r="A380" s="928" t="s">
        <v>3667</v>
      </c>
      <c r="B380" s="926"/>
      <c r="C380" s="926"/>
      <c r="D380" s="926"/>
      <c r="E380" s="926"/>
      <c r="F380" s="926"/>
      <c r="G380" s="926"/>
      <c r="H380" s="926"/>
      <c r="I380" s="893"/>
      <c r="J380" s="893"/>
      <c r="K380" s="893"/>
      <c r="L380" s="893"/>
      <c r="M380" s="893"/>
      <c r="N380" s="893"/>
      <c r="O380" s="893"/>
      <c r="P380" s="893"/>
      <c r="Q380" s="893"/>
      <c r="R380" s="893"/>
      <c r="S380" s="893"/>
    </row>
    <row r="381" spans="1:19" ht="14.5">
      <c r="A381" s="928" t="s">
        <v>3668</v>
      </c>
      <c r="B381" s="926"/>
      <c r="C381" s="926"/>
      <c r="D381" s="926"/>
      <c r="E381" s="926"/>
      <c r="F381" s="926"/>
      <c r="G381" s="926"/>
      <c r="H381" s="926"/>
      <c r="I381" s="893"/>
      <c r="J381" s="893"/>
      <c r="K381" s="893"/>
      <c r="L381" s="893"/>
      <c r="M381" s="893"/>
      <c r="N381" s="893"/>
      <c r="O381" s="893"/>
      <c r="P381" s="893"/>
      <c r="Q381" s="893"/>
      <c r="R381" s="893"/>
      <c r="S381" s="893"/>
    </row>
    <row r="382" spans="1:19" ht="14.5">
      <c r="A382" s="928" t="s">
        <v>3669</v>
      </c>
      <c r="B382" s="926"/>
      <c r="C382" s="926"/>
      <c r="D382" s="926"/>
      <c r="E382" s="926"/>
      <c r="F382" s="926"/>
      <c r="G382" s="926"/>
      <c r="H382" s="926"/>
      <c r="I382" s="893"/>
      <c r="J382" s="893"/>
      <c r="K382" s="893"/>
      <c r="L382" s="893"/>
      <c r="M382" s="893"/>
      <c r="N382" s="893"/>
      <c r="O382" s="893"/>
      <c r="P382" s="893"/>
      <c r="Q382" s="893"/>
      <c r="R382" s="893"/>
      <c r="S382" s="893"/>
    </row>
    <row r="383" spans="1:19" ht="14.5">
      <c r="A383" s="928" t="s">
        <v>3670</v>
      </c>
      <c r="B383" s="926"/>
      <c r="C383" s="926"/>
      <c r="D383" s="926"/>
      <c r="E383" s="926"/>
      <c r="F383" s="926"/>
      <c r="G383" s="926"/>
      <c r="H383" s="926"/>
      <c r="I383" s="893"/>
      <c r="J383" s="893"/>
      <c r="K383" s="893"/>
      <c r="L383" s="893"/>
      <c r="M383" s="893"/>
      <c r="N383" s="893"/>
      <c r="O383" s="893"/>
      <c r="P383" s="893"/>
      <c r="Q383" s="893"/>
      <c r="R383" s="893"/>
      <c r="S383" s="893"/>
    </row>
    <row r="384" spans="1:19">
      <c r="A384" s="928" t="s">
        <v>3671</v>
      </c>
      <c r="B384" s="926"/>
      <c r="C384" s="926"/>
      <c r="D384" s="926"/>
      <c r="E384" s="926"/>
      <c r="F384" s="926"/>
      <c r="G384" s="926"/>
      <c r="H384" s="926"/>
      <c r="I384" s="893"/>
      <c r="J384" s="893"/>
      <c r="K384" s="893"/>
      <c r="L384" s="893"/>
      <c r="M384" s="893"/>
      <c r="N384" s="893"/>
      <c r="O384" s="893"/>
      <c r="P384" s="893"/>
      <c r="Q384" s="893"/>
      <c r="R384" s="893"/>
      <c r="S384" s="893"/>
    </row>
    <row r="385" spans="1:19">
      <c r="A385" s="928" t="s">
        <v>3672</v>
      </c>
      <c r="B385" s="926"/>
      <c r="C385" s="926"/>
      <c r="D385" s="926"/>
      <c r="E385" s="926"/>
      <c r="F385" s="926"/>
      <c r="G385" s="926"/>
      <c r="H385" s="926"/>
      <c r="I385" s="893"/>
      <c r="J385" s="893"/>
      <c r="K385" s="893"/>
      <c r="L385" s="893"/>
      <c r="M385" s="893"/>
      <c r="N385" s="893"/>
      <c r="O385" s="893"/>
      <c r="P385" s="893"/>
      <c r="Q385" s="893"/>
      <c r="R385" s="893"/>
      <c r="S385" s="893"/>
    </row>
    <row r="386" spans="1:19" ht="14.5">
      <c r="A386" s="928" t="s">
        <v>3673</v>
      </c>
      <c r="B386" s="926"/>
      <c r="C386" s="926"/>
      <c r="D386" s="926"/>
      <c r="E386" s="926"/>
      <c r="F386" s="926"/>
      <c r="G386" s="926"/>
      <c r="H386" s="926"/>
      <c r="I386" s="893"/>
      <c r="J386" s="893"/>
      <c r="K386" s="893"/>
      <c r="L386" s="893"/>
      <c r="M386" s="893"/>
      <c r="N386" s="893"/>
      <c r="O386" s="893"/>
      <c r="P386" s="893"/>
      <c r="Q386" s="893"/>
      <c r="R386" s="893"/>
      <c r="S386" s="893"/>
    </row>
    <row r="387" spans="1:19">
      <c r="A387" s="928" t="s">
        <v>3674</v>
      </c>
      <c r="B387" s="926"/>
      <c r="C387" s="926"/>
      <c r="D387" s="926"/>
      <c r="E387" s="926"/>
      <c r="F387" s="926"/>
      <c r="G387" s="926"/>
      <c r="H387" s="926"/>
      <c r="I387" s="893"/>
      <c r="J387" s="893"/>
      <c r="K387" s="893"/>
      <c r="L387" s="893"/>
      <c r="M387" s="893"/>
      <c r="N387" s="893"/>
      <c r="O387" s="893"/>
      <c r="P387" s="893"/>
      <c r="Q387" s="893"/>
      <c r="R387" s="893"/>
      <c r="S387" s="893"/>
    </row>
    <row r="388" spans="1:19">
      <c r="A388" s="928" t="s">
        <v>3675</v>
      </c>
      <c r="B388" s="926"/>
      <c r="C388" s="926"/>
      <c r="D388" s="926"/>
      <c r="E388" s="926"/>
      <c r="F388" s="926"/>
      <c r="G388" s="926"/>
      <c r="H388" s="926"/>
      <c r="I388" s="893"/>
      <c r="J388" s="893"/>
      <c r="K388" s="893"/>
      <c r="L388" s="893"/>
      <c r="M388" s="893"/>
      <c r="N388" s="893"/>
      <c r="O388" s="893"/>
      <c r="P388" s="893"/>
      <c r="Q388" s="893"/>
      <c r="R388" s="893"/>
      <c r="S388" s="893"/>
    </row>
    <row r="389" spans="1:19" ht="14.5">
      <c r="A389" s="928" t="s">
        <v>3676</v>
      </c>
      <c r="B389" s="926"/>
      <c r="C389" s="926"/>
      <c r="D389" s="926"/>
      <c r="E389" s="926"/>
      <c r="F389" s="926"/>
      <c r="G389" s="926"/>
      <c r="H389" s="926"/>
      <c r="I389" s="893"/>
      <c r="J389" s="893"/>
      <c r="K389" s="893"/>
      <c r="L389" s="893"/>
      <c r="M389" s="893"/>
      <c r="N389" s="893"/>
      <c r="O389" s="893"/>
      <c r="P389" s="893"/>
      <c r="Q389" s="893"/>
      <c r="R389" s="893"/>
      <c r="S389" s="893"/>
    </row>
    <row r="390" spans="1:19">
      <c r="A390" s="928" t="s">
        <v>3677</v>
      </c>
      <c r="B390" s="926"/>
      <c r="C390" s="926"/>
      <c r="D390" s="926"/>
      <c r="E390" s="926"/>
      <c r="F390" s="926"/>
      <c r="G390" s="926"/>
      <c r="H390" s="926"/>
      <c r="I390" s="893"/>
      <c r="J390" s="893"/>
      <c r="K390" s="893"/>
      <c r="L390" s="893"/>
      <c r="M390" s="893"/>
      <c r="N390" s="893"/>
      <c r="O390" s="893"/>
      <c r="P390" s="893"/>
      <c r="Q390" s="893"/>
      <c r="R390" s="893"/>
      <c r="S390" s="893"/>
    </row>
    <row r="391" spans="1:19">
      <c r="A391" s="928" t="s">
        <v>3678</v>
      </c>
      <c r="B391" s="926"/>
      <c r="C391" s="926"/>
      <c r="D391" s="926"/>
      <c r="E391" s="926"/>
      <c r="F391" s="926"/>
      <c r="G391" s="926"/>
      <c r="H391" s="926"/>
      <c r="I391" s="893"/>
      <c r="J391" s="893"/>
      <c r="K391" s="893"/>
      <c r="L391" s="893"/>
      <c r="M391" s="893"/>
      <c r="N391" s="893"/>
      <c r="O391" s="893"/>
      <c r="P391" s="893"/>
      <c r="Q391" s="893"/>
      <c r="R391" s="893"/>
      <c r="S391" s="893"/>
    </row>
    <row r="392" spans="1:19" ht="14.5">
      <c r="A392" s="928" t="s">
        <v>3679</v>
      </c>
      <c r="B392" s="926"/>
      <c r="C392" s="926"/>
      <c r="D392" s="926"/>
      <c r="E392" s="926"/>
      <c r="F392" s="926"/>
      <c r="G392" s="926"/>
      <c r="H392" s="926"/>
      <c r="I392" s="893"/>
      <c r="J392" s="893"/>
      <c r="K392" s="893"/>
      <c r="L392" s="893"/>
      <c r="M392" s="893"/>
      <c r="N392" s="893"/>
      <c r="O392" s="893"/>
      <c r="P392" s="893"/>
      <c r="Q392" s="893"/>
      <c r="R392" s="893"/>
      <c r="S392" s="893"/>
    </row>
    <row r="393" spans="1:19">
      <c r="A393" s="928" t="s">
        <v>3680</v>
      </c>
      <c r="B393" s="926"/>
      <c r="C393" s="926"/>
      <c r="D393" s="926"/>
      <c r="E393" s="926"/>
      <c r="F393" s="926"/>
      <c r="G393" s="926"/>
      <c r="H393" s="926"/>
      <c r="I393" s="893"/>
      <c r="J393" s="893"/>
      <c r="K393" s="893"/>
      <c r="L393" s="893"/>
      <c r="M393" s="893"/>
      <c r="N393" s="893"/>
      <c r="O393" s="893"/>
      <c r="P393" s="893"/>
      <c r="Q393" s="893"/>
      <c r="R393" s="893"/>
      <c r="S393" s="893"/>
    </row>
    <row r="394" spans="1:19">
      <c r="A394" s="928" t="s">
        <v>3645</v>
      </c>
      <c r="B394" s="926"/>
      <c r="C394" s="926"/>
      <c r="D394" s="926"/>
      <c r="E394" s="926"/>
      <c r="F394" s="926"/>
      <c r="G394" s="926"/>
      <c r="H394" s="926"/>
      <c r="I394" s="893"/>
      <c r="J394" s="893"/>
      <c r="K394" s="893"/>
      <c r="L394" s="893"/>
      <c r="M394" s="893"/>
      <c r="N394" s="893"/>
      <c r="O394" s="893"/>
      <c r="P394" s="893"/>
      <c r="Q394" s="893"/>
      <c r="R394" s="893"/>
      <c r="S394" s="893"/>
    </row>
    <row r="395" spans="1:19" ht="30" customHeight="1">
      <c r="A395" s="1390" t="s">
        <v>3681</v>
      </c>
      <c r="B395" s="1389"/>
      <c r="C395" s="1389"/>
      <c r="D395" s="1389"/>
      <c r="E395" s="1389"/>
      <c r="F395" s="1389"/>
      <c r="G395" s="1389"/>
      <c r="H395" s="1389"/>
      <c r="I395" s="896"/>
      <c r="J395" s="896"/>
      <c r="K395" s="896"/>
      <c r="L395" s="896"/>
      <c r="M395" s="896"/>
      <c r="N395" s="896"/>
      <c r="O395" s="897"/>
      <c r="P395" s="897"/>
      <c r="Q395" s="897"/>
      <c r="R395" s="897"/>
      <c r="S395" s="897"/>
    </row>
    <row r="396" spans="1:19">
      <c r="A396" s="928" t="s">
        <v>3682</v>
      </c>
      <c r="B396" s="926"/>
      <c r="C396" s="926"/>
      <c r="D396" s="926"/>
      <c r="E396" s="926"/>
      <c r="F396" s="926"/>
      <c r="G396" s="926"/>
      <c r="H396" s="926"/>
      <c r="I396" s="893"/>
      <c r="J396" s="893"/>
      <c r="K396" s="893"/>
      <c r="L396" s="893"/>
      <c r="M396" s="893"/>
      <c r="N396" s="893"/>
      <c r="O396" s="893"/>
      <c r="P396" s="893"/>
      <c r="Q396" s="893"/>
      <c r="R396" s="893"/>
      <c r="S396" s="893"/>
    </row>
    <row r="397" spans="1:19" ht="29.25" customHeight="1">
      <c r="A397" s="1388" t="s">
        <v>4102</v>
      </c>
      <c r="B397" s="1389"/>
      <c r="C397" s="1389"/>
      <c r="D397" s="1389"/>
      <c r="E397" s="1389"/>
      <c r="F397" s="1389"/>
      <c r="G397" s="1389"/>
      <c r="H397" s="1389"/>
      <c r="I397" s="894"/>
      <c r="J397" s="894"/>
      <c r="K397" s="894"/>
      <c r="L397" s="894"/>
      <c r="M397" s="894"/>
      <c r="N397" s="894"/>
      <c r="O397" s="897"/>
      <c r="P397" s="897"/>
      <c r="Q397" s="897"/>
      <c r="R397" s="897"/>
      <c r="S397" s="897"/>
    </row>
    <row r="398" spans="1:19">
      <c r="A398" s="928" t="s">
        <v>3683</v>
      </c>
      <c r="B398" s="926"/>
      <c r="C398" s="926"/>
      <c r="D398" s="926"/>
      <c r="E398" s="926"/>
      <c r="F398" s="926"/>
      <c r="G398" s="926"/>
      <c r="H398" s="926"/>
      <c r="I398" s="893"/>
      <c r="J398" s="893"/>
      <c r="K398" s="893"/>
      <c r="L398" s="893"/>
      <c r="M398" s="893"/>
      <c r="N398" s="893"/>
      <c r="O398" s="893"/>
      <c r="P398" s="893"/>
      <c r="Q398" s="893"/>
      <c r="R398" s="893"/>
      <c r="S398" s="893"/>
    </row>
    <row r="399" spans="1:19">
      <c r="A399" s="928" t="s">
        <v>3684</v>
      </c>
      <c r="B399" s="926"/>
      <c r="C399" s="926"/>
      <c r="D399" s="926"/>
      <c r="E399" s="926"/>
      <c r="F399" s="926"/>
      <c r="G399" s="926"/>
      <c r="H399" s="926"/>
      <c r="I399" s="893"/>
      <c r="J399" s="893"/>
      <c r="K399" s="893"/>
      <c r="L399" s="893"/>
      <c r="M399" s="893"/>
      <c r="N399" s="893"/>
      <c r="O399" s="893"/>
      <c r="P399" s="893"/>
      <c r="Q399" s="893"/>
      <c r="R399" s="893"/>
      <c r="S399" s="893"/>
    </row>
    <row r="400" spans="1:19">
      <c r="A400" s="928" t="s">
        <v>3685</v>
      </c>
      <c r="B400" s="926"/>
      <c r="C400" s="926"/>
      <c r="D400" s="926"/>
      <c r="E400" s="926"/>
      <c r="F400" s="926"/>
      <c r="G400" s="926"/>
      <c r="H400" s="926"/>
      <c r="I400" s="893"/>
      <c r="J400" s="893"/>
      <c r="K400" s="893"/>
      <c r="L400" s="893"/>
      <c r="M400" s="893"/>
      <c r="N400" s="893"/>
      <c r="O400" s="893"/>
      <c r="P400" s="893"/>
      <c r="Q400" s="893"/>
      <c r="R400" s="893"/>
      <c r="S400" s="893"/>
    </row>
    <row r="401" spans="1:19">
      <c r="A401" s="928" t="s">
        <v>3686</v>
      </c>
      <c r="B401" s="926"/>
      <c r="C401" s="926"/>
      <c r="D401" s="926"/>
      <c r="E401" s="926"/>
      <c r="F401" s="926"/>
      <c r="G401" s="926"/>
      <c r="H401" s="926"/>
      <c r="I401" s="893"/>
      <c r="J401" s="893"/>
      <c r="K401" s="893"/>
      <c r="L401" s="893"/>
      <c r="M401" s="893"/>
      <c r="N401" s="893"/>
      <c r="O401" s="893"/>
      <c r="P401" s="893"/>
      <c r="Q401" s="893"/>
      <c r="R401" s="893"/>
      <c r="S401" s="893"/>
    </row>
    <row r="402" spans="1:19">
      <c r="A402" s="928" t="s">
        <v>3687</v>
      </c>
      <c r="B402" s="926"/>
      <c r="C402" s="926"/>
      <c r="D402" s="926"/>
      <c r="E402" s="926"/>
      <c r="F402" s="926"/>
      <c r="G402" s="926"/>
      <c r="H402" s="926"/>
      <c r="I402" s="893"/>
      <c r="J402" s="893"/>
      <c r="K402" s="893"/>
      <c r="L402" s="893"/>
      <c r="M402" s="893"/>
      <c r="N402" s="893"/>
      <c r="O402" s="893"/>
      <c r="P402" s="893"/>
      <c r="Q402" s="893"/>
      <c r="R402" s="893"/>
      <c r="S402" s="893"/>
    </row>
    <row r="403" spans="1:19">
      <c r="A403" s="928" t="s">
        <v>3688</v>
      </c>
      <c r="B403" s="926"/>
      <c r="C403" s="926"/>
      <c r="D403" s="926"/>
      <c r="E403" s="926"/>
      <c r="F403" s="926"/>
      <c r="G403" s="926"/>
      <c r="H403" s="926"/>
      <c r="I403" s="893"/>
      <c r="J403" s="893"/>
      <c r="K403" s="893"/>
      <c r="L403" s="893"/>
      <c r="M403" s="893"/>
      <c r="N403" s="893"/>
      <c r="O403" s="893"/>
      <c r="P403" s="893"/>
      <c r="Q403" s="893"/>
      <c r="R403" s="893"/>
      <c r="S403" s="893"/>
    </row>
    <row r="404" spans="1:19" ht="30" customHeight="1">
      <c r="A404" s="1388" t="s">
        <v>4101</v>
      </c>
      <c r="B404" s="1389"/>
      <c r="C404" s="1389"/>
      <c r="D404" s="1389"/>
      <c r="E404" s="1389"/>
      <c r="F404" s="1389"/>
      <c r="G404" s="1389"/>
      <c r="H404" s="1389"/>
      <c r="I404" s="894"/>
      <c r="J404" s="894"/>
      <c r="K404" s="894"/>
      <c r="L404" s="894"/>
      <c r="M404" s="894"/>
      <c r="N404" s="894"/>
      <c r="O404" s="897"/>
      <c r="P404" s="897"/>
      <c r="Q404" s="897"/>
      <c r="R404" s="897"/>
      <c r="S404" s="897"/>
    </row>
    <row r="405" spans="1:19">
      <c r="A405" s="928" t="s">
        <v>3689</v>
      </c>
      <c r="B405" s="926"/>
      <c r="C405" s="926"/>
      <c r="D405" s="926"/>
      <c r="E405" s="926"/>
      <c r="F405" s="926"/>
      <c r="G405" s="926"/>
      <c r="H405" s="926"/>
      <c r="I405" s="893"/>
      <c r="J405" s="893"/>
      <c r="K405" s="893"/>
      <c r="L405" s="893"/>
      <c r="M405" s="893"/>
      <c r="N405" s="893"/>
      <c r="O405" s="893"/>
      <c r="P405" s="893"/>
      <c r="Q405" s="893"/>
      <c r="R405" s="893"/>
      <c r="S405" s="893"/>
    </row>
    <row r="406" spans="1:19">
      <c r="A406" s="928" t="s">
        <v>3690</v>
      </c>
      <c r="B406" s="926"/>
      <c r="C406" s="926"/>
      <c r="D406" s="926"/>
      <c r="E406" s="926"/>
      <c r="F406" s="926"/>
      <c r="G406" s="926"/>
      <c r="H406" s="926"/>
      <c r="I406" s="893"/>
      <c r="J406" s="893"/>
      <c r="K406" s="893"/>
      <c r="L406" s="893"/>
      <c r="M406" s="893"/>
      <c r="N406" s="893"/>
      <c r="O406" s="893"/>
      <c r="P406" s="893"/>
      <c r="Q406" s="893"/>
      <c r="R406" s="893"/>
      <c r="S406" s="893"/>
    </row>
    <row r="407" spans="1:19">
      <c r="A407" s="928" t="s">
        <v>3691</v>
      </c>
      <c r="B407" s="926"/>
      <c r="C407" s="926"/>
      <c r="D407" s="926"/>
      <c r="E407" s="926"/>
      <c r="F407" s="926"/>
      <c r="G407" s="926"/>
      <c r="H407" s="926"/>
      <c r="I407" s="893"/>
      <c r="J407" s="893"/>
      <c r="K407" s="893"/>
      <c r="L407" s="893"/>
      <c r="M407" s="893"/>
      <c r="N407" s="893"/>
      <c r="O407" s="893"/>
      <c r="P407" s="893"/>
      <c r="Q407" s="893"/>
      <c r="R407" s="893"/>
      <c r="S407" s="893"/>
    </row>
    <row r="408" spans="1:19">
      <c r="A408" s="928" t="s">
        <v>3692</v>
      </c>
      <c r="B408" s="926"/>
      <c r="C408" s="926"/>
      <c r="D408" s="926"/>
      <c r="E408" s="926"/>
      <c r="F408" s="926"/>
      <c r="G408" s="926"/>
      <c r="H408" s="926"/>
      <c r="I408" s="893"/>
      <c r="J408" s="893"/>
      <c r="K408" s="893"/>
      <c r="L408" s="893"/>
      <c r="M408" s="893"/>
      <c r="N408" s="893"/>
      <c r="O408" s="893"/>
      <c r="P408" s="893"/>
      <c r="Q408" s="893"/>
      <c r="R408" s="893"/>
      <c r="S408" s="893"/>
    </row>
    <row r="409" spans="1:19">
      <c r="A409" s="928" t="s">
        <v>3693</v>
      </c>
      <c r="B409" s="926"/>
      <c r="C409" s="926"/>
      <c r="D409" s="926"/>
      <c r="E409" s="926"/>
      <c r="F409" s="926"/>
      <c r="G409" s="926"/>
      <c r="H409" s="926"/>
      <c r="I409" s="893"/>
      <c r="J409" s="893"/>
      <c r="K409" s="893"/>
      <c r="L409" s="893"/>
      <c r="M409" s="893"/>
      <c r="N409" s="893"/>
      <c r="O409" s="893"/>
      <c r="P409" s="893"/>
      <c r="Q409" s="893"/>
      <c r="R409" s="893"/>
      <c r="S409" s="893"/>
    </row>
    <row r="410" spans="1:19">
      <c r="A410" s="928" t="s">
        <v>3694</v>
      </c>
      <c r="B410" s="926"/>
      <c r="C410" s="926"/>
      <c r="D410" s="926"/>
      <c r="E410" s="926"/>
      <c r="F410" s="926"/>
      <c r="G410" s="926"/>
      <c r="H410" s="926"/>
      <c r="I410" s="893"/>
      <c r="J410" s="893"/>
      <c r="K410" s="893"/>
      <c r="L410" s="893"/>
      <c r="M410" s="893"/>
      <c r="N410" s="893"/>
      <c r="O410" s="893"/>
      <c r="P410" s="893"/>
      <c r="Q410" s="893"/>
      <c r="R410" s="893"/>
      <c r="S410" s="893"/>
    </row>
    <row r="411" spans="1:19">
      <c r="A411" s="928" t="s">
        <v>3695</v>
      </c>
      <c r="B411" s="926"/>
      <c r="C411" s="926"/>
      <c r="D411" s="926"/>
      <c r="E411" s="926"/>
      <c r="F411" s="926"/>
      <c r="G411" s="926"/>
      <c r="H411" s="926"/>
      <c r="I411" s="893"/>
      <c r="J411" s="893"/>
      <c r="K411" s="893"/>
      <c r="L411" s="893"/>
      <c r="M411" s="893"/>
      <c r="N411" s="893"/>
      <c r="O411" s="893"/>
      <c r="P411" s="893"/>
      <c r="Q411" s="893"/>
      <c r="R411" s="893"/>
      <c r="S411" s="893"/>
    </row>
    <row r="412" spans="1:19" ht="27.75" customHeight="1">
      <c r="A412" s="1388" t="s">
        <v>3696</v>
      </c>
      <c r="B412" s="1389"/>
      <c r="C412" s="1389"/>
      <c r="D412" s="1389"/>
      <c r="E412" s="1389"/>
      <c r="F412" s="1389"/>
      <c r="G412" s="1389"/>
      <c r="H412" s="1389"/>
      <c r="I412" s="894"/>
      <c r="J412" s="894"/>
      <c r="K412" s="894"/>
      <c r="L412" s="894"/>
      <c r="M412" s="894"/>
      <c r="N412" s="894"/>
      <c r="O412" s="895"/>
      <c r="P412" s="895"/>
      <c r="Q412" s="895"/>
      <c r="R412" s="895"/>
      <c r="S412" s="895"/>
    </row>
    <row r="413" spans="1:19">
      <c r="A413" s="928" t="s">
        <v>3697</v>
      </c>
      <c r="B413" s="926"/>
      <c r="C413" s="926"/>
      <c r="D413" s="926"/>
      <c r="E413" s="926"/>
      <c r="F413" s="926"/>
      <c r="G413" s="926"/>
      <c r="H413" s="926"/>
      <c r="I413" s="893"/>
      <c r="J413" s="893"/>
      <c r="K413" s="893"/>
      <c r="L413" s="893"/>
      <c r="M413" s="893"/>
      <c r="N413" s="893"/>
      <c r="O413" s="893"/>
      <c r="P413" s="893"/>
      <c r="Q413" s="893"/>
      <c r="R413" s="893"/>
      <c r="S413" s="893"/>
    </row>
    <row r="414" spans="1:19">
      <c r="A414" s="928" t="s">
        <v>3698</v>
      </c>
      <c r="B414" s="926"/>
      <c r="C414" s="926"/>
      <c r="D414" s="926"/>
      <c r="E414" s="926"/>
      <c r="F414" s="926"/>
      <c r="G414" s="926"/>
      <c r="H414" s="926"/>
      <c r="I414" s="893"/>
      <c r="J414" s="893"/>
      <c r="K414" s="893"/>
      <c r="L414" s="893"/>
      <c r="M414" s="893"/>
      <c r="N414" s="893"/>
      <c r="O414" s="893"/>
      <c r="P414" s="893"/>
      <c r="Q414" s="893"/>
      <c r="R414" s="893"/>
      <c r="S414" s="893"/>
    </row>
    <row r="415" spans="1:19">
      <c r="A415" s="925" t="s">
        <v>3699</v>
      </c>
      <c r="B415" s="926"/>
      <c r="C415" s="926"/>
      <c r="D415" s="926"/>
      <c r="E415" s="926"/>
      <c r="F415" s="926"/>
      <c r="G415" s="926"/>
      <c r="H415" s="926"/>
      <c r="I415" s="893"/>
      <c r="J415" s="893"/>
      <c r="K415" s="893"/>
      <c r="L415" s="893"/>
      <c r="M415" s="893"/>
      <c r="N415" s="893"/>
      <c r="O415" s="893"/>
      <c r="P415" s="893"/>
      <c r="Q415" s="893"/>
      <c r="R415" s="893"/>
      <c r="S415" s="893"/>
    </row>
    <row r="416" spans="1:19">
      <c r="A416" s="928" t="s">
        <v>3700</v>
      </c>
      <c r="B416" s="926"/>
      <c r="C416" s="926"/>
      <c r="D416" s="926"/>
      <c r="E416" s="926"/>
      <c r="F416" s="926"/>
      <c r="G416" s="926"/>
      <c r="H416" s="926"/>
      <c r="I416" s="893"/>
      <c r="J416" s="893"/>
      <c r="K416" s="893"/>
      <c r="L416" s="893"/>
      <c r="M416" s="893"/>
      <c r="N416" s="893"/>
      <c r="O416" s="893"/>
      <c r="P416" s="893"/>
      <c r="Q416" s="893"/>
      <c r="R416" s="893"/>
      <c r="S416" s="893"/>
    </row>
    <row r="417" spans="1:19" ht="14.5">
      <c r="A417" s="928" t="s">
        <v>3701</v>
      </c>
      <c r="B417" s="926"/>
      <c r="C417" s="926"/>
      <c r="D417" s="926"/>
      <c r="E417" s="926"/>
      <c r="F417" s="926"/>
      <c r="G417" s="926"/>
      <c r="H417" s="926"/>
      <c r="I417" s="893"/>
      <c r="J417" s="893"/>
      <c r="K417" s="893"/>
      <c r="L417" s="893"/>
      <c r="M417" s="893"/>
      <c r="N417" s="893"/>
      <c r="O417" s="893"/>
      <c r="P417" s="893"/>
      <c r="Q417" s="893"/>
      <c r="R417" s="893"/>
      <c r="S417" s="893"/>
    </row>
    <row r="418" spans="1:19" ht="14.5">
      <c r="A418" s="928" t="s">
        <v>3702</v>
      </c>
      <c r="B418" s="926"/>
      <c r="C418" s="926"/>
      <c r="D418" s="926"/>
      <c r="E418" s="926"/>
      <c r="F418" s="926"/>
      <c r="G418" s="926"/>
      <c r="H418" s="926"/>
      <c r="I418" s="893"/>
      <c r="J418" s="893"/>
      <c r="K418" s="893"/>
      <c r="L418" s="893"/>
      <c r="M418" s="893"/>
      <c r="N418" s="893"/>
      <c r="O418" s="893"/>
      <c r="P418" s="893"/>
      <c r="Q418" s="893"/>
      <c r="R418" s="893"/>
      <c r="S418" s="893"/>
    </row>
    <row r="419" spans="1:19" ht="14.5">
      <c r="A419" s="928" t="s">
        <v>3703</v>
      </c>
      <c r="B419" s="926"/>
      <c r="C419" s="926"/>
      <c r="D419" s="926"/>
      <c r="E419" s="926"/>
      <c r="F419" s="926"/>
      <c r="G419" s="926"/>
      <c r="H419" s="926"/>
      <c r="I419" s="893"/>
      <c r="J419" s="893"/>
      <c r="K419" s="893"/>
      <c r="L419" s="893"/>
      <c r="M419" s="893"/>
      <c r="N419" s="893"/>
      <c r="O419" s="893"/>
      <c r="P419" s="893"/>
      <c r="Q419" s="893"/>
      <c r="R419" s="893"/>
      <c r="S419" s="893"/>
    </row>
    <row r="420" spans="1:19" ht="14.5">
      <c r="A420" s="928" t="s">
        <v>3704</v>
      </c>
      <c r="B420" s="926"/>
      <c r="C420" s="926"/>
      <c r="D420" s="926"/>
      <c r="E420" s="926"/>
      <c r="F420" s="926"/>
      <c r="G420" s="926"/>
      <c r="H420" s="926"/>
      <c r="I420" s="893"/>
      <c r="J420" s="893"/>
      <c r="K420" s="893"/>
      <c r="L420" s="893"/>
      <c r="M420" s="893"/>
      <c r="N420" s="893"/>
      <c r="O420" s="893"/>
      <c r="P420" s="893"/>
      <c r="Q420" s="893"/>
      <c r="R420" s="893"/>
      <c r="S420" s="893"/>
    </row>
    <row r="421" spans="1:19">
      <c r="A421" s="928" t="s">
        <v>3705</v>
      </c>
      <c r="B421" s="926"/>
      <c r="C421" s="926"/>
      <c r="D421" s="926"/>
      <c r="E421" s="926"/>
      <c r="F421" s="926"/>
      <c r="G421" s="926"/>
      <c r="H421" s="926"/>
      <c r="I421" s="893"/>
      <c r="J421" s="893"/>
      <c r="K421" s="893"/>
      <c r="L421" s="893"/>
      <c r="M421" s="893"/>
      <c r="N421" s="893"/>
      <c r="O421" s="893"/>
      <c r="P421" s="893"/>
      <c r="Q421" s="893"/>
      <c r="R421" s="893"/>
      <c r="S421" s="893"/>
    </row>
    <row r="422" spans="1:19">
      <c r="A422" s="928" t="s">
        <v>3645</v>
      </c>
      <c r="B422" s="926"/>
      <c r="C422" s="926"/>
      <c r="D422" s="926"/>
      <c r="E422" s="926"/>
      <c r="F422" s="926"/>
      <c r="G422" s="926"/>
      <c r="H422" s="926"/>
      <c r="I422" s="893"/>
      <c r="J422" s="893"/>
      <c r="K422" s="893"/>
      <c r="L422" s="893"/>
      <c r="M422" s="893"/>
      <c r="N422" s="893"/>
      <c r="O422" s="893"/>
      <c r="P422" s="893"/>
      <c r="Q422" s="893"/>
      <c r="R422" s="893"/>
      <c r="S422" s="893"/>
    </row>
    <row r="423" spans="1:19" ht="25.5" customHeight="1">
      <c r="A423" s="1390" t="s">
        <v>3706</v>
      </c>
      <c r="B423" s="1389"/>
      <c r="C423" s="1389"/>
      <c r="D423" s="1389"/>
      <c r="E423" s="1389"/>
      <c r="F423" s="1389"/>
      <c r="G423" s="1389"/>
      <c r="H423" s="1389"/>
      <c r="I423" s="896"/>
      <c r="J423" s="896"/>
      <c r="K423" s="896"/>
      <c r="L423" s="896"/>
      <c r="M423" s="896"/>
      <c r="N423" s="896"/>
      <c r="O423" s="897"/>
      <c r="P423" s="897"/>
      <c r="Q423" s="897"/>
      <c r="R423" s="897"/>
      <c r="S423" s="897"/>
    </row>
    <row r="424" spans="1:19">
      <c r="A424" s="928" t="s">
        <v>3707</v>
      </c>
      <c r="B424" s="926"/>
      <c r="C424" s="926"/>
      <c r="D424" s="926"/>
      <c r="E424" s="926"/>
      <c r="F424" s="926"/>
      <c r="G424" s="926"/>
      <c r="H424" s="926"/>
      <c r="I424" s="893"/>
      <c r="J424" s="893"/>
      <c r="K424" s="893"/>
      <c r="L424" s="893"/>
      <c r="M424" s="893"/>
      <c r="N424" s="893"/>
      <c r="O424" s="893"/>
      <c r="P424" s="893"/>
      <c r="Q424" s="893"/>
      <c r="R424" s="893"/>
      <c r="S424" s="893"/>
    </row>
    <row r="425" spans="1:19" ht="27" customHeight="1">
      <c r="A425" s="1388" t="s">
        <v>3708</v>
      </c>
      <c r="B425" s="1389"/>
      <c r="C425" s="1389"/>
      <c r="D425" s="1389"/>
      <c r="E425" s="1389"/>
      <c r="F425" s="1389"/>
      <c r="G425" s="1389"/>
      <c r="H425" s="1389"/>
      <c r="I425" s="894"/>
      <c r="J425" s="894"/>
      <c r="K425" s="894"/>
      <c r="L425" s="894"/>
      <c r="M425" s="894"/>
      <c r="N425" s="894"/>
      <c r="O425" s="897"/>
      <c r="P425" s="897"/>
      <c r="Q425" s="897"/>
      <c r="R425" s="897"/>
      <c r="S425" s="897"/>
    </row>
    <row r="426" spans="1:19">
      <c r="A426" s="928" t="s">
        <v>3709</v>
      </c>
      <c r="B426" s="926"/>
      <c r="C426" s="926"/>
      <c r="D426" s="926"/>
      <c r="E426" s="926"/>
      <c r="F426" s="926"/>
      <c r="G426" s="926"/>
      <c r="H426" s="926"/>
      <c r="I426" s="893"/>
      <c r="J426" s="893"/>
      <c r="K426" s="893"/>
      <c r="L426" s="893"/>
      <c r="M426" s="893"/>
      <c r="N426" s="893"/>
      <c r="O426" s="893"/>
      <c r="P426" s="893"/>
      <c r="Q426" s="893"/>
      <c r="R426" s="893"/>
      <c r="S426" s="893"/>
    </row>
    <row r="427" spans="1:19">
      <c r="A427" s="928" t="s">
        <v>3710</v>
      </c>
      <c r="B427" s="926"/>
      <c r="C427" s="926"/>
      <c r="D427" s="926"/>
      <c r="E427" s="926"/>
      <c r="F427" s="926"/>
      <c r="G427" s="926"/>
      <c r="H427" s="926"/>
      <c r="I427" s="893"/>
      <c r="J427" s="893"/>
      <c r="K427" s="893"/>
      <c r="L427" s="893"/>
      <c r="M427" s="893"/>
      <c r="N427" s="893"/>
      <c r="O427" s="893"/>
      <c r="P427" s="893"/>
      <c r="Q427" s="893"/>
      <c r="R427" s="893"/>
      <c r="S427" s="893"/>
    </row>
    <row r="428" spans="1:19">
      <c r="A428" s="928" t="s">
        <v>3711</v>
      </c>
      <c r="B428" s="926"/>
      <c r="C428" s="926"/>
      <c r="D428" s="926"/>
      <c r="E428" s="926"/>
      <c r="F428" s="926"/>
      <c r="G428" s="926"/>
      <c r="H428" s="926"/>
      <c r="I428" s="893"/>
      <c r="J428" s="893"/>
      <c r="K428" s="893"/>
      <c r="L428" s="893"/>
      <c r="M428" s="893"/>
      <c r="N428" s="893"/>
      <c r="O428" s="893"/>
      <c r="P428" s="893"/>
      <c r="Q428" s="893"/>
      <c r="R428" s="893"/>
      <c r="S428" s="893"/>
    </row>
    <row r="429" spans="1:19">
      <c r="A429" s="925" t="s">
        <v>3712</v>
      </c>
      <c r="B429" s="926"/>
      <c r="C429" s="926"/>
      <c r="D429" s="926"/>
      <c r="E429" s="926"/>
      <c r="F429" s="926"/>
      <c r="G429" s="926"/>
      <c r="H429" s="926"/>
      <c r="I429" s="893"/>
      <c r="J429" s="893"/>
      <c r="K429" s="893"/>
      <c r="L429" s="893"/>
      <c r="M429" s="893"/>
      <c r="N429" s="893"/>
      <c r="O429" s="893"/>
      <c r="P429" s="893"/>
      <c r="Q429" s="893"/>
      <c r="R429" s="893"/>
      <c r="S429" s="893"/>
    </row>
    <row r="430" spans="1:19">
      <c r="A430" s="928" t="s">
        <v>3713</v>
      </c>
      <c r="B430" s="926"/>
      <c r="C430" s="926"/>
      <c r="D430" s="926"/>
      <c r="E430" s="926"/>
      <c r="F430" s="926"/>
      <c r="G430" s="926"/>
      <c r="H430" s="926"/>
      <c r="I430" s="893"/>
      <c r="J430" s="893"/>
      <c r="K430" s="893"/>
      <c r="L430" s="893"/>
      <c r="M430" s="893"/>
      <c r="N430" s="893"/>
      <c r="O430" s="893"/>
      <c r="P430" s="893"/>
      <c r="Q430" s="893"/>
      <c r="R430" s="893"/>
      <c r="S430" s="893"/>
    </row>
    <row r="431" spans="1:19" ht="29.25" customHeight="1">
      <c r="A431" s="1388" t="s">
        <v>3714</v>
      </c>
      <c r="B431" s="1389"/>
      <c r="C431" s="1389"/>
      <c r="D431" s="1389"/>
      <c r="E431" s="1389"/>
      <c r="F431" s="1389"/>
      <c r="G431" s="1389"/>
      <c r="H431" s="1389"/>
      <c r="I431" s="894"/>
      <c r="J431" s="894"/>
      <c r="K431" s="894"/>
      <c r="L431" s="894"/>
      <c r="M431" s="894"/>
      <c r="N431" s="894"/>
      <c r="O431" s="897"/>
      <c r="P431" s="897"/>
      <c r="Q431" s="897"/>
      <c r="R431" s="897"/>
      <c r="S431" s="897"/>
    </row>
    <row r="432" spans="1:19">
      <c r="A432" s="928" t="s">
        <v>3715</v>
      </c>
      <c r="B432" s="926"/>
      <c r="C432" s="926"/>
      <c r="D432" s="926"/>
      <c r="E432" s="926"/>
      <c r="F432" s="926"/>
      <c r="G432" s="926"/>
      <c r="H432" s="926"/>
      <c r="I432" s="893"/>
      <c r="J432" s="893"/>
      <c r="K432" s="893"/>
      <c r="L432" s="893"/>
      <c r="M432" s="893"/>
      <c r="N432" s="893"/>
      <c r="O432" s="893"/>
      <c r="P432" s="893"/>
      <c r="Q432" s="893"/>
      <c r="R432" s="893"/>
      <c r="S432" s="893"/>
    </row>
    <row r="433" spans="1:19">
      <c r="A433" s="928" t="s">
        <v>3716</v>
      </c>
      <c r="B433" s="926"/>
      <c r="C433" s="926"/>
      <c r="D433" s="926"/>
      <c r="E433" s="926"/>
      <c r="F433" s="926"/>
      <c r="G433" s="926"/>
      <c r="H433" s="926"/>
      <c r="I433" s="893"/>
      <c r="J433" s="893"/>
      <c r="K433" s="893"/>
      <c r="L433" s="893"/>
      <c r="M433" s="893"/>
      <c r="N433" s="893"/>
      <c r="O433" s="893"/>
      <c r="P433" s="893"/>
      <c r="Q433" s="893"/>
      <c r="R433" s="893"/>
      <c r="S433" s="893"/>
    </row>
    <row r="434" spans="1:19">
      <c r="A434" s="928" t="s">
        <v>3717</v>
      </c>
      <c r="B434" s="926"/>
      <c r="C434" s="926"/>
      <c r="D434" s="926"/>
      <c r="E434" s="926"/>
      <c r="F434" s="926"/>
      <c r="G434" s="926"/>
      <c r="H434" s="926"/>
      <c r="I434" s="893"/>
      <c r="J434" s="893"/>
      <c r="K434" s="893"/>
      <c r="L434" s="893"/>
      <c r="M434" s="893"/>
      <c r="N434" s="893"/>
      <c r="O434" s="893"/>
      <c r="P434" s="893"/>
      <c r="Q434" s="893"/>
      <c r="R434" s="893"/>
      <c r="S434" s="893"/>
    </row>
    <row r="435" spans="1:19">
      <c r="A435" s="928" t="s">
        <v>3718</v>
      </c>
      <c r="B435" s="926"/>
      <c r="C435" s="926"/>
      <c r="D435" s="926"/>
      <c r="E435" s="926"/>
      <c r="F435" s="926"/>
      <c r="G435" s="926"/>
      <c r="H435" s="926"/>
      <c r="I435" s="893"/>
      <c r="J435" s="893"/>
      <c r="K435" s="893"/>
      <c r="L435" s="893"/>
      <c r="M435" s="893"/>
      <c r="N435" s="893"/>
      <c r="O435" s="893"/>
      <c r="P435" s="893"/>
      <c r="Q435" s="893"/>
      <c r="R435" s="893"/>
      <c r="S435" s="893"/>
    </row>
    <row r="436" spans="1:19">
      <c r="A436" s="928" t="s">
        <v>3719</v>
      </c>
      <c r="B436" s="926"/>
      <c r="C436" s="926"/>
      <c r="D436" s="926"/>
      <c r="E436" s="926"/>
      <c r="F436" s="926"/>
      <c r="G436" s="926"/>
      <c r="H436" s="926"/>
      <c r="I436" s="893"/>
      <c r="J436" s="893"/>
      <c r="K436" s="893"/>
      <c r="L436" s="893"/>
      <c r="M436" s="893"/>
      <c r="N436" s="893"/>
      <c r="O436" s="893"/>
      <c r="P436" s="893"/>
      <c r="Q436" s="893"/>
      <c r="R436" s="893"/>
      <c r="S436" s="893"/>
    </row>
    <row r="437" spans="1:19">
      <c r="A437" s="928" t="s">
        <v>3720</v>
      </c>
      <c r="B437" s="926"/>
      <c r="C437" s="926"/>
      <c r="D437" s="926"/>
      <c r="E437" s="926"/>
      <c r="F437" s="926"/>
      <c r="G437" s="926"/>
      <c r="H437" s="926"/>
      <c r="I437" s="893"/>
      <c r="J437" s="893"/>
      <c r="K437" s="893"/>
      <c r="L437" s="893"/>
      <c r="M437" s="893"/>
      <c r="N437" s="893"/>
      <c r="O437" s="893"/>
      <c r="P437" s="893"/>
      <c r="Q437" s="893"/>
      <c r="R437" s="893"/>
      <c r="S437" s="893"/>
    </row>
    <row r="438" spans="1:19">
      <c r="A438" s="928" t="s">
        <v>3721</v>
      </c>
      <c r="B438" s="926"/>
      <c r="C438" s="926"/>
      <c r="D438" s="926"/>
      <c r="E438" s="926"/>
      <c r="F438" s="926"/>
      <c r="G438" s="926"/>
      <c r="H438" s="926"/>
      <c r="I438" s="893"/>
      <c r="J438" s="893"/>
      <c r="K438" s="893"/>
      <c r="L438" s="893"/>
      <c r="M438" s="893"/>
      <c r="N438" s="893"/>
      <c r="O438" s="893"/>
      <c r="P438" s="893"/>
      <c r="Q438" s="893"/>
      <c r="R438" s="893"/>
      <c r="S438" s="893"/>
    </row>
    <row r="439" spans="1:19">
      <c r="A439" s="928" t="s">
        <v>3722</v>
      </c>
      <c r="B439" s="926"/>
      <c r="C439" s="926"/>
      <c r="D439" s="926"/>
      <c r="E439" s="926"/>
      <c r="F439" s="926"/>
      <c r="G439" s="926"/>
      <c r="H439" s="926"/>
      <c r="I439" s="893"/>
      <c r="J439" s="893"/>
      <c r="K439" s="893"/>
      <c r="L439" s="893"/>
      <c r="M439" s="893"/>
      <c r="N439" s="893"/>
      <c r="O439" s="893"/>
      <c r="P439" s="893"/>
      <c r="Q439" s="893"/>
      <c r="R439" s="893"/>
      <c r="S439" s="893"/>
    </row>
    <row r="440" spans="1:19">
      <c r="A440" s="928" t="s">
        <v>3645</v>
      </c>
      <c r="B440" s="926"/>
      <c r="C440" s="926"/>
      <c r="D440" s="926"/>
      <c r="E440" s="926"/>
      <c r="F440" s="926"/>
      <c r="G440" s="926"/>
      <c r="H440" s="926"/>
      <c r="I440" s="893"/>
      <c r="J440" s="893"/>
      <c r="K440" s="893"/>
      <c r="L440" s="893"/>
      <c r="M440" s="893"/>
      <c r="N440" s="893"/>
      <c r="O440" s="893"/>
      <c r="P440" s="893"/>
      <c r="Q440" s="893"/>
      <c r="R440" s="893"/>
      <c r="S440" s="893"/>
    </row>
    <row r="441" spans="1:19" ht="27.75" customHeight="1">
      <c r="A441" s="1390" t="s">
        <v>3723</v>
      </c>
      <c r="B441" s="1389"/>
      <c r="C441" s="1389"/>
      <c r="D441" s="1389"/>
      <c r="E441" s="1389"/>
      <c r="F441" s="1389"/>
      <c r="G441" s="1389"/>
      <c r="H441" s="1389"/>
      <c r="I441" s="896"/>
      <c r="J441" s="896"/>
      <c r="K441" s="896"/>
      <c r="L441" s="896"/>
      <c r="M441" s="896"/>
      <c r="N441" s="896"/>
      <c r="O441" s="897"/>
      <c r="P441" s="897"/>
      <c r="Q441" s="897"/>
      <c r="R441" s="897"/>
      <c r="S441" s="897"/>
    </row>
    <row r="442" spans="1:19">
      <c r="A442" s="928" t="s">
        <v>3724</v>
      </c>
      <c r="B442" s="926"/>
      <c r="C442" s="926"/>
      <c r="D442" s="926"/>
      <c r="E442" s="926"/>
      <c r="F442" s="926"/>
      <c r="G442" s="926"/>
      <c r="H442" s="926"/>
      <c r="I442" s="893"/>
      <c r="J442" s="893"/>
      <c r="K442" s="893"/>
      <c r="L442" s="893"/>
      <c r="M442" s="893"/>
      <c r="N442" s="893"/>
      <c r="O442" s="893"/>
      <c r="P442" s="893"/>
      <c r="Q442" s="893"/>
      <c r="R442" s="893"/>
      <c r="S442" s="893"/>
    </row>
    <row r="443" spans="1:19" ht="27.75" customHeight="1">
      <c r="A443" s="1390" t="s">
        <v>4097</v>
      </c>
      <c r="B443" s="1389"/>
      <c r="C443" s="1389"/>
      <c r="D443" s="1389"/>
      <c r="E443" s="1389"/>
      <c r="F443" s="1389"/>
      <c r="G443" s="1389"/>
      <c r="H443" s="1389"/>
      <c r="I443" s="896"/>
      <c r="J443" s="896"/>
      <c r="K443" s="896"/>
      <c r="L443" s="896"/>
      <c r="M443" s="896"/>
      <c r="N443" s="896"/>
      <c r="O443" s="897"/>
      <c r="P443" s="897"/>
      <c r="Q443" s="897"/>
      <c r="R443" s="897"/>
      <c r="S443" s="897"/>
    </row>
    <row r="444" spans="1:19" ht="26.25" customHeight="1">
      <c r="A444" s="1388" t="s">
        <v>3725</v>
      </c>
      <c r="B444" s="1389"/>
      <c r="C444" s="1389"/>
      <c r="D444" s="1389"/>
      <c r="E444" s="1389"/>
      <c r="F444" s="1389"/>
      <c r="G444" s="1389"/>
      <c r="H444" s="1389"/>
      <c r="I444" s="894"/>
      <c r="J444" s="894"/>
      <c r="K444" s="894"/>
      <c r="L444" s="894"/>
      <c r="M444" s="894"/>
      <c r="N444" s="894"/>
      <c r="O444" s="897"/>
      <c r="P444" s="897"/>
      <c r="Q444" s="897"/>
      <c r="R444" s="897"/>
      <c r="S444" s="897"/>
    </row>
    <row r="445" spans="1:19" ht="42.75" customHeight="1">
      <c r="A445" s="1388" t="s">
        <v>4098</v>
      </c>
      <c r="B445" s="1389"/>
      <c r="C445" s="1389"/>
      <c r="D445" s="1389"/>
      <c r="E445" s="1389"/>
      <c r="F445" s="1389"/>
      <c r="G445" s="1389"/>
      <c r="H445" s="1389"/>
      <c r="I445" s="894"/>
      <c r="J445" s="894"/>
      <c r="K445" s="894"/>
      <c r="L445" s="894"/>
      <c r="M445" s="894"/>
      <c r="N445" s="894"/>
      <c r="O445" s="897"/>
      <c r="P445" s="897"/>
      <c r="Q445" s="897"/>
      <c r="R445" s="897"/>
      <c r="S445" s="897"/>
    </row>
    <row r="446" spans="1:19" ht="26.25" customHeight="1">
      <c r="A446" s="1388" t="s">
        <v>4099</v>
      </c>
      <c r="B446" s="1389"/>
      <c r="C446" s="1389"/>
      <c r="D446" s="1389"/>
      <c r="E446" s="1389"/>
      <c r="F446" s="1389"/>
      <c r="G446" s="1389"/>
      <c r="H446" s="1389"/>
      <c r="I446" s="894"/>
      <c r="J446" s="894"/>
      <c r="K446" s="894"/>
      <c r="L446" s="894"/>
      <c r="M446" s="894"/>
      <c r="N446" s="894"/>
      <c r="O446" s="895"/>
      <c r="P446" s="895"/>
      <c r="Q446" s="895"/>
      <c r="R446" s="895"/>
      <c r="S446" s="895"/>
    </row>
    <row r="447" spans="1:19" ht="26.25" customHeight="1">
      <c r="A447" s="1388" t="s">
        <v>4100</v>
      </c>
      <c r="B447" s="1389"/>
      <c r="C447" s="1389"/>
      <c r="D447" s="1389"/>
      <c r="E447" s="1389"/>
      <c r="F447" s="1389"/>
      <c r="G447" s="1389"/>
      <c r="H447" s="1389"/>
      <c r="I447" s="894"/>
      <c r="J447" s="894"/>
      <c r="K447" s="894"/>
      <c r="L447" s="894"/>
      <c r="M447" s="894"/>
      <c r="N447" s="894"/>
      <c r="O447" s="895"/>
      <c r="P447" s="895"/>
      <c r="Q447" s="895"/>
      <c r="R447" s="895"/>
      <c r="S447" s="895"/>
    </row>
    <row r="448" spans="1:19" ht="27" customHeight="1">
      <c r="A448" s="1388" t="s">
        <v>3726</v>
      </c>
      <c r="B448" s="1389"/>
      <c r="C448" s="1389"/>
      <c r="D448" s="1389"/>
      <c r="E448" s="1389"/>
      <c r="F448" s="1389"/>
      <c r="G448" s="1389"/>
      <c r="H448" s="1389"/>
      <c r="I448" s="894"/>
      <c r="J448" s="894"/>
      <c r="K448" s="894"/>
      <c r="L448" s="894"/>
      <c r="M448" s="894"/>
      <c r="N448" s="894"/>
      <c r="O448" s="897"/>
      <c r="P448" s="897"/>
      <c r="Q448" s="897"/>
      <c r="R448" s="897"/>
      <c r="S448" s="897"/>
    </row>
    <row r="449" spans="1:19">
      <c r="A449" s="928" t="s">
        <v>3727</v>
      </c>
      <c r="B449" s="926"/>
      <c r="C449" s="926"/>
      <c r="D449" s="926"/>
      <c r="E449" s="926"/>
      <c r="F449" s="926"/>
      <c r="G449" s="926"/>
      <c r="H449" s="926"/>
      <c r="I449" s="893"/>
      <c r="J449" s="893"/>
      <c r="K449" s="893"/>
      <c r="L449" s="893"/>
      <c r="M449" s="893"/>
      <c r="N449" s="893"/>
      <c r="O449" s="893"/>
      <c r="P449" s="893"/>
      <c r="Q449" s="893"/>
      <c r="R449" s="893"/>
      <c r="S449" s="893"/>
    </row>
    <row r="450" spans="1:19" ht="25.5" customHeight="1">
      <c r="A450" s="1388" t="s">
        <v>3728</v>
      </c>
      <c r="B450" s="1389"/>
      <c r="C450" s="1389"/>
      <c r="D450" s="1389"/>
      <c r="E450" s="1389"/>
      <c r="F450" s="1389"/>
      <c r="G450" s="1389"/>
      <c r="H450" s="1389"/>
      <c r="I450" s="894"/>
      <c r="J450" s="894"/>
      <c r="K450" s="894"/>
      <c r="L450" s="894"/>
      <c r="M450" s="894"/>
      <c r="N450" s="894"/>
      <c r="O450" s="897"/>
      <c r="P450" s="897"/>
      <c r="Q450" s="897"/>
      <c r="R450" s="897"/>
      <c r="S450" s="897"/>
    </row>
    <row r="451" spans="1:19">
      <c r="A451" s="928" t="s">
        <v>3729</v>
      </c>
      <c r="B451" s="926"/>
      <c r="C451" s="926"/>
      <c r="D451" s="926"/>
      <c r="E451" s="926"/>
      <c r="F451" s="926"/>
      <c r="G451" s="926"/>
      <c r="H451" s="926"/>
      <c r="I451" s="893"/>
      <c r="J451" s="893"/>
      <c r="K451" s="893"/>
      <c r="L451" s="893"/>
      <c r="M451" s="893"/>
      <c r="N451" s="893"/>
      <c r="O451" s="893"/>
      <c r="P451" s="893"/>
      <c r="Q451" s="893"/>
      <c r="R451" s="893"/>
      <c r="S451" s="893"/>
    </row>
    <row r="452" spans="1:19">
      <c r="A452" s="928" t="s">
        <v>3730</v>
      </c>
      <c r="B452" s="926"/>
      <c r="C452" s="926"/>
      <c r="D452" s="926"/>
      <c r="E452" s="926"/>
      <c r="F452" s="926"/>
      <c r="G452" s="926"/>
      <c r="H452" s="926"/>
      <c r="I452" s="893"/>
      <c r="J452" s="893"/>
      <c r="K452" s="893"/>
      <c r="L452" s="893"/>
      <c r="M452" s="893"/>
      <c r="N452" s="893"/>
      <c r="O452" s="893"/>
      <c r="P452" s="893"/>
      <c r="Q452" s="893"/>
      <c r="R452" s="893"/>
      <c r="S452" s="893"/>
    </row>
    <row r="453" spans="1:19">
      <c r="A453" s="925" t="s">
        <v>4072</v>
      </c>
      <c r="B453" s="926"/>
      <c r="C453" s="926"/>
      <c r="D453" s="926"/>
      <c r="E453" s="926"/>
      <c r="F453" s="926"/>
      <c r="G453" s="926"/>
      <c r="H453" s="926"/>
      <c r="I453" s="893"/>
      <c r="J453" s="893"/>
      <c r="K453" s="893"/>
      <c r="L453" s="893"/>
      <c r="M453" s="893"/>
      <c r="N453" s="893"/>
      <c r="O453" s="893"/>
      <c r="P453" s="893"/>
      <c r="Q453" s="893"/>
      <c r="R453" s="893"/>
      <c r="S453" s="893"/>
    </row>
    <row r="454" spans="1:19">
      <c r="A454" s="928" t="s">
        <v>4073</v>
      </c>
      <c r="B454" s="926"/>
      <c r="C454" s="926"/>
      <c r="D454" s="926"/>
      <c r="E454" s="926"/>
      <c r="F454" s="926"/>
      <c r="G454" s="926"/>
      <c r="H454" s="926"/>
      <c r="I454" s="893"/>
      <c r="J454" s="893"/>
      <c r="K454" s="893"/>
      <c r="L454" s="893"/>
      <c r="M454" s="893"/>
      <c r="N454" s="893"/>
      <c r="O454" s="893"/>
      <c r="P454" s="893"/>
      <c r="Q454" s="893"/>
      <c r="R454" s="893"/>
      <c r="S454" s="893"/>
    </row>
    <row r="455" spans="1:19">
      <c r="A455" s="928" t="s">
        <v>4074</v>
      </c>
      <c r="B455" s="926"/>
      <c r="C455" s="926"/>
      <c r="D455" s="926"/>
      <c r="E455" s="926"/>
      <c r="F455" s="926"/>
      <c r="G455" s="926"/>
      <c r="H455" s="926"/>
      <c r="I455" s="893"/>
      <c r="J455" s="893"/>
      <c r="K455" s="893"/>
      <c r="L455" s="893"/>
      <c r="M455" s="893"/>
      <c r="N455" s="893"/>
      <c r="O455" s="893"/>
      <c r="P455" s="893"/>
      <c r="Q455" s="893"/>
      <c r="R455" s="893"/>
      <c r="S455" s="893"/>
    </row>
    <row r="456" spans="1:19">
      <c r="A456" s="928" t="s">
        <v>4075</v>
      </c>
      <c r="B456" s="926"/>
      <c r="C456" s="926"/>
      <c r="D456" s="926"/>
      <c r="E456" s="926"/>
      <c r="F456" s="926"/>
      <c r="G456" s="926"/>
      <c r="H456" s="926"/>
      <c r="I456" s="893"/>
      <c r="J456" s="893"/>
      <c r="K456" s="893"/>
      <c r="L456" s="893"/>
      <c r="M456" s="893"/>
      <c r="N456" s="893"/>
      <c r="O456" s="893"/>
      <c r="P456" s="893"/>
      <c r="Q456" s="893"/>
      <c r="R456" s="893"/>
      <c r="S456" s="893"/>
    </row>
    <row r="457" spans="1:19">
      <c r="A457" s="928" t="s">
        <v>4076</v>
      </c>
      <c r="B457" s="926"/>
      <c r="C457" s="926"/>
      <c r="D457" s="926"/>
      <c r="E457" s="926"/>
      <c r="F457" s="926"/>
      <c r="G457" s="926"/>
      <c r="H457" s="926"/>
      <c r="I457" s="893"/>
      <c r="J457" s="893"/>
      <c r="K457" s="893"/>
      <c r="L457" s="893"/>
      <c r="M457" s="893"/>
      <c r="N457" s="893"/>
      <c r="O457" s="893"/>
      <c r="P457" s="893"/>
      <c r="Q457" s="893"/>
      <c r="R457" s="893"/>
      <c r="S457" s="893"/>
    </row>
    <row r="458" spans="1:19">
      <c r="A458" s="928" t="s">
        <v>4077</v>
      </c>
      <c r="B458" s="926"/>
      <c r="C458" s="926"/>
      <c r="D458" s="926"/>
      <c r="E458" s="926"/>
      <c r="F458" s="926"/>
      <c r="G458" s="926"/>
      <c r="H458" s="926"/>
      <c r="I458" s="893"/>
      <c r="J458" s="893"/>
      <c r="K458" s="893"/>
      <c r="L458" s="893"/>
      <c r="M458" s="893"/>
      <c r="N458" s="893"/>
      <c r="O458" s="893"/>
      <c r="P458" s="893"/>
      <c r="Q458" s="893"/>
      <c r="R458" s="893"/>
      <c r="S458" s="893"/>
    </row>
    <row r="459" spans="1:19">
      <c r="A459" s="928" t="s">
        <v>4078</v>
      </c>
      <c r="B459" s="926"/>
      <c r="C459" s="926"/>
      <c r="D459" s="926"/>
      <c r="E459" s="926"/>
      <c r="F459" s="926"/>
      <c r="G459" s="926"/>
      <c r="H459" s="926"/>
      <c r="I459" s="893"/>
      <c r="J459" s="893"/>
      <c r="K459" s="893"/>
      <c r="L459" s="893"/>
      <c r="M459" s="893"/>
      <c r="N459" s="893"/>
      <c r="O459" s="893"/>
      <c r="P459" s="893"/>
      <c r="Q459" s="893"/>
      <c r="R459" s="893"/>
      <c r="S459" s="893"/>
    </row>
    <row r="460" spans="1:19">
      <c r="A460" s="928" t="s">
        <v>4079</v>
      </c>
      <c r="B460" s="926"/>
      <c r="C460" s="926"/>
      <c r="D460" s="926"/>
      <c r="E460" s="926"/>
      <c r="F460" s="926"/>
      <c r="G460" s="926"/>
      <c r="H460" s="926"/>
      <c r="I460" s="893"/>
      <c r="J460" s="893"/>
      <c r="K460" s="893"/>
      <c r="L460" s="893"/>
      <c r="M460" s="893"/>
      <c r="N460" s="893"/>
      <c r="O460" s="893"/>
      <c r="P460" s="893"/>
      <c r="Q460" s="893"/>
      <c r="R460" s="893"/>
      <c r="S460" s="893"/>
    </row>
    <row r="461" spans="1:19">
      <c r="A461" s="928" t="s">
        <v>4080</v>
      </c>
      <c r="B461" s="926"/>
      <c r="C461" s="926"/>
      <c r="D461" s="926"/>
      <c r="E461" s="926"/>
      <c r="F461" s="926"/>
      <c r="G461" s="926"/>
      <c r="H461" s="926"/>
      <c r="I461" s="893"/>
      <c r="J461" s="893"/>
      <c r="K461" s="893"/>
      <c r="L461" s="893"/>
      <c r="M461" s="893"/>
      <c r="N461" s="893"/>
      <c r="O461" s="893"/>
      <c r="P461" s="893"/>
      <c r="Q461" s="893"/>
      <c r="R461" s="893"/>
      <c r="S461" s="893"/>
    </row>
    <row r="462" spans="1:19">
      <c r="A462" s="928" t="s">
        <v>4081</v>
      </c>
      <c r="B462" s="926"/>
      <c r="C462" s="926"/>
      <c r="D462" s="926"/>
      <c r="E462" s="926"/>
      <c r="F462" s="926"/>
      <c r="G462" s="926"/>
      <c r="H462" s="926"/>
      <c r="I462" s="893"/>
      <c r="J462" s="893"/>
      <c r="K462" s="893"/>
      <c r="L462" s="893"/>
      <c r="M462" s="893"/>
      <c r="N462" s="893"/>
      <c r="O462" s="893"/>
      <c r="P462" s="893"/>
      <c r="Q462" s="893"/>
      <c r="R462" s="893"/>
      <c r="S462" s="893"/>
    </row>
    <row r="463" spans="1:19">
      <c r="A463" s="928" t="s">
        <v>4082</v>
      </c>
      <c r="B463" s="926"/>
      <c r="C463" s="926"/>
      <c r="D463" s="926"/>
      <c r="E463" s="926"/>
      <c r="F463" s="926"/>
      <c r="G463" s="926"/>
      <c r="H463" s="926"/>
      <c r="I463" s="893"/>
      <c r="J463" s="893"/>
      <c r="K463" s="893"/>
      <c r="L463" s="893"/>
      <c r="M463" s="893"/>
      <c r="N463" s="893"/>
      <c r="O463" s="893"/>
      <c r="P463" s="893"/>
      <c r="Q463" s="893"/>
      <c r="R463" s="893"/>
      <c r="S463" s="893"/>
    </row>
    <row r="464" spans="1:19" ht="30.75" customHeight="1">
      <c r="A464" s="1390" t="s">
        <v>4083</v>
      </c>
      <c r="B464" s="1389"/>
      <c r="C464" s="1389"/>
      <c r="D464" s="1389"/>
      <c r="E464" s="1389"/>
      <c r="F464" s="1389"/>
      <c r="G464" s="1389"/>
      <c r="H464" s="1389"/>
      <c r="I464" s="896"/>
      <c r="J464" s="896"/>
      <c r="K464" s="896"/>
      <c r="L464" s="896"/>
      <c r="M464" s="896"/>
      <c r="N464" s="896"/>
      <c r="O464" s="893"/>
      <c r="P464" s="893"/>
      <c r="Q464" s="893"/>
      <c r="R464" s="893"/>
      <c r="S464" s="893"/>
    </row>
    <row r="465" spans="1:19">
      <c r="A465" s="925" t="s">
        <v>3731</v>
      </c>
      <c r="B465" s="926"/>
      <c r="C465" s="926"/>
      <c r="D465" s="926"/>
      <c r="E465" s="926"/>
      <c r="F465" s="926"/>
      <c r="G465" s="926"/>
      <c r="H465" s="926"/>
      <c r="I465" s="893"/>
      <c r="J465" s="893"/>
      <c r="K465" s="893"/>
      <c r="L465" s="893"/>
      <c r="M465" s="893"/>
      <c r="N465" s="893"/>
      <c r="O465" s="893"/>
      <c r="P465" s="893"/>
      <c r="Q465" s="893"/>
      <c r="R465" s="893"/>
      <c r="S465" s="893"/>
    </row>
    <row r="466" spans="1:19" ht="29.25" customHeight="1">
      <c r="A466" s="1390" t="s">
        <v>3732</v>
      </c>
      <c r="B466" s="1389"/>
      <c r="C466" s="1389"/>
      <c r="D466" s="1389"/>
      <c r="E466" s="1389"/>
      <c r="F466" s="1389"/>
      <c r="G466" s="1389"/>
      <c r="H466" s="1389"/>
      <c r="I466" s="896"/>
      <c r="J466" s="896"/>
      <c r="K466" s="896"/>
      <c r="L466" s="896"/>
      <c r="M466" s="896"/>
      <c r="N466" s="896"/>
      <c r="O466" s="897"/>
      <c r="P466" s="897"/>
      <c r="Q466" s="897"/>
      <c r="R466" s="897"/>
      <c r="S466" s="897"/>
    </row>
    <row r="467" spans="1:19" ht="14.5">
      <c r="A467" s="928" t="s">
        <v>3733</v>
      </c>
      <c r="B467" s="926"/>
      <c r="C467" s="926"/>
      <c r="D467" s="926"/>
      <c r="E467" s="926"/>
      <c r="F467" s="926"/>
      <c r="G467" s="926"/>
      <c r="H467" s="926"/>
      <c r="I467" s="893"/>
      <c r="J467" s="893"/>
      <c r="K467" s="893"/>
      <c r="L467" s="893"/>
      <c r="M467" s="893"/>
      <c r="N467" s="893"/>
      <c r="O467" s="893"/>
      <c r="P467" s="893"/>
      <c r="Q467" s="893"/>
      <c r="R467" s="893"/>
      <c r="S467" s="893"/>
    </row>
    <row r="468" spans="1:19" ht="30" customHeight="1">
      <c r="A468" s="1388" t="s">
        <v>3734</v>
      </c>
      <c r="B468" s="1389"/>
      <c r="C468" s="1389"/>
      <c r="D468" s="1389"/>
      <c r="E468" s="1389"/>
      <c r="F468" s="1389"/>
      <c r="G468" s="1389"/>
      <c r="H468" s="1389"/>
      <c r="I468" s="894"/>
      <c r="J468" s="894"/>
      <c r="K468" s="894"/>
      <c r="L468" s="894"/>
      <c r="M468" s="894"/>
      <c r="N468" s="894"/>
      <c r="O468" s="897"/>
      <c r="P468" s="897"/>
      <c r="Q468" s="897"/>
      <c r="R468" s="897"/>
      <c r="S468" s="897"/>
    </row>
    <row r="469" spans="1:19">
      <c r="A469" s="928" t="s">
        <v>3735</v>
      </c>
      <c r="B469" s="926"/>
      <c r="C469" s="926"/>
      <c r="D469" s="926"/>
      <c r="E469" s="926"/>
      <c r="F469" s="926"/>
      <c r="G469" s="926"/>
      <c r="H469" s="926"/>
      <c r="I469" s="893"/>
      <c r="J469" s="893"/>
      <c r="K469" s="893"/>
      <c r="L469" s="893"/>
      <c r="M469" s="893"/>
      <c r="N469" s="893"/>
      <c r="O469" s="893"/>
      <c r="P469" s="893"/>
      <c r="Q469" s="893"/>
      <c r="R469" s="893"/>
      <c r="S469" s="893"/>
    </row>
    <row r="470" spans="1:19">
      <c r="A470" s="928" t="s">
        <v>3736</v>
      </c>
      <c r="B470" s="926"/>
      <c r="C470" s="926"/>
      <c r="D470" s="926"/>
      <c r="E470" s="926"/>
      <c r="F470" s="926"/>
      <c r="G470" s="926"/>
      <c r="H470" s="926"/>
      <c r="I470" s="893"/>
      <c r="J470" s="893"/>
      <c r="K470" s="893"/>
      <c r="L470" s="893"/>
      <c r="M470" s="893"/>
      <c r="N470" s="893"/>
      <c r="O470" s="893"/>
      <c r="P470" s="893"/>
      <c r="Q470" s="893"/>
      <c r="R470" s="893"/>
      <c r="S470" s="893"/>
    </row>
    <row r="471" spans="1:19">
      <c r="A471" s="928" t="s">
        <v>3737</v>
      </c>
      <c r="B471" s="926"/>
      <c r="C471" s="926"/>
      <c r="D471" s="926"/>
      <c r="E471" s="926"/>
      <c r="F471" s="926"/>
      <c r="G471" s="926"/>
      <c r="H471" s="926"/>
      <c r="I471" s="893"/>
      <c r="J471" s="893"/>
      <c r="K471" s="893"/>
      <c r="L471" s="893"/>
      <c r="M471" s="893"/>
      <c r="N471" s="893"/>
      <c r="O471" s="893"/>
      <c r="P471" s="893"/>
      <c r="Q471" s="893"/>
      <c r="R471" s="893"/>
      <c r="S471" s="893"/>
    </row>
    <row r="472" spans="1:19">
      <c r="A472" s="928" t="s">
        <v>3645</v>
      </c>
      <c r="B472" s="926"/>
      <c r="C472" s="926"/>
      <c r="D472" s="926"/>
      <c r="E472" s="926"/>
      <c r="F472" s="926"/>
      <c r="G472" s="926"/>
      <c r="H472" s="926"/>
      <c r="I472" s="893"/>
      <c r="J472" s="893"/>
      <c r="K472" s="893"/>
      <c r="L472" s="893"/>
      <c r="M472" s="893"/>
      <c r="N472" s="893"/>
      <c r="O472" s="893"/>
      <c r="P472" s="893"/>
      <c r="Q472" s="893"/>
      <c r="R472" s="893"/>
      <c r="S472" s="893"/>
    </row>
    <row r="473" spans="1:19" ht="29.25" customHeight="1">
      <c r="A473" s="1390" t="s">
        <v>3738</v>
      </c>
      <c r="B473" s="1389"/>
      <c r="C473" s="1389"/>
      <c r="D473" s="1389"/>
      <c r="E473" s="1389"/>
      <c r="F473" s="1389"/>
      <c r="G473" s="1389"/>
      <c r="H473" s="1389"/>
      <c r="I473" s="896"/>
      <c r="J473" s="896"/>
      <c r="K473" s="896"/>
      <c r="L473" s="896"/>
      <c r="M473" s="896"/>
      <c r="N473" s="896"/>
      <c r="O473" s="897"/>
      <c r="P473" s="897"/>
      <c r="Q473" s="897"/>
      <c r="R473" s="897"/>
      <c r="S473" s="897"/>
    </row>
    <row r="474" spans="1:19">
      <c r="A474" s="928" t="s">
        <v>3739</v>
      </c>
      <c r="B474" s="926"/>
      <c r="C474" s="926"/>
      <c r="D474" s="926"/>
      <c r="E474" s="926"/>
      <c r="F474" s="926"/>
      <c r="G474" s="926"/>
      <c r="H474" s="926"/>
      <c r="I474" s="893"/>
      <c r="J474" s="893"/>
      <c r="K474" s="893"/>
      <c r="L474" s="893"/>
      <c r="M474" s="893"/>
      <c r="N474" s="893"/>
      <c r="O474" s="893"/>
      <c r="P474" s="893"/>
      <c r="Q474" s="893"/>
      <c r="R474" s="893"/>
      <c r="S474" s="893"/>
    </row>
    <row r="475" spans="1:19" ht="28.5" customHeight="1">
      <c r="A475" s="1388" t="s">
        <v>3740</v>
      </c>
      <c r="B475" s="1389"/>
      <c r="C475" s="1389"/>
      <c r="D475" s="1389"/>
      <c r="E475" s="1389"/>
      <c r="F475" s="1389"/>
      <c r="G475" s="1389"/>
      <c r="H475" s="1389"/>
      <c r="I475" s="894"/>
      <c r="J475" s="894"/>
      <c r="K475" s="894"/>
      <c r="L475" s="894"/>
      <c r="M475" s="894"/>
      <c r="N475" s="894"/>
      <c r="O475" s="897"/>
      <c r="P475" s="897"/>
      <c r="Q475" s="897"/>
      <c r="R475" s="897"/>
      <c r="S475" s="897"/>
    </row>
    <row r="476" spans="1:19" ht="41.25" customHeight="1">
      <c r="A476" s="1388" t="s">
        <v>4096</v>
      </c>
      <c r="B476" s="1389"/>
      <c r="C476" s="1389"/>
      <c r="D476" s="1389"/>
      <c r="E476" s="1389"/>
      <c r="F476" s="1389"/>
      <c r="G476" s="1389"/>
      <c r="H476" s="1389"/>
      <c r="I476" s="894"/>
      <c r="J476" s="894"/>
      <c r="K476" s="894"/>
      <c r="L476" s="894"/>
      <c r="M476" s="894"/>
      <c r="N476" s="894"/>
      <c r="O476" s="897"/>
      <c r="P476" s="897"/>
      <c r="Q476" s="897"/>
      <c r="R476" s="897"/>
      <c r="S476" s="897"/>
    </row>
    <row r="477" spans="1:19">
      <c r="A477" s="928" t="s">
        <v>3741</v>
      </c>
      <c r="B477" s="926"/>
      <c r="C477" s="926"/>
      <c r="D477" s="926"/>
      <c r="E477" s="926"/>
      <c r="F477" s="926"/>
      <c r="G477" s="926"/>
      <c r="H477" s="926"/>
      <c r="I477" s="893"/>
      <c r="J477" s="893"/>
      <c r="K477" s="893"/>
      <c r="L477" s="893"/>
      <c r="M477" s="893"/>
      <c r="N477" s="893"/>
      <c r="O477" s="893"/>
      <c r="P477" s="893"/>
      <c r="Q477" s="893"/>
      <c r="R477" s="893"/>
      <c r="S477" s="893"/>
    </row>
    <row r="478" spans="1:19">
      <c r="A478" s="925" t="s">
        <v>3742</v>
      </c>
      <c r="B478" s="926"/>
      <c r="C478" s="926"/>
      <c r="D478" s="926"/>
      <c r="E478" s="926"/>
      <c r="F478" s="926"/>
      <c r="G478" s="926"/>
      <c r="H478" s="926"/>
      <c r="I478" s="893"/>
      <c r="J478" s="893"/>
      <c r="K478" s="893"/>
      <c r="L478" s="893"/>
      <c r="M478" s="893"/>
      <c r="N478" s="893"/>
      <c r="O478" s="893"/>
      <c r="P478" s="893"/>
      <c r="Q478" s="893"/>
      <c r="R478" s="893"/>
      <c r="S478" s="893"/>
    </row>
    <row r="479" spans="1:19">
      <c r="A479" s="928" t="s">
        <v>3743</v>
      </c>
      <c r="B479" s="926"/>
      <c r="C479" s="926"/>
      <c r="D479" s="926"/>
      <c r="E479" s="926"/>
      <c r="F479" s="926"/>
      <c r="G479" s="926"/>
      <c r="H479" s="926"/>
      <c r="I479" s="893"/>
      <c r="J479" s="893"/>
      <c r="K479" s="893"/>
      <c r="L479" s="893"/>
      <c r="M479" s="893"/>
      <c r="N479" s="893"/>
      <c r="O479" s="893"/>
      <c r="P479" s="893"/>
      <c r="Q479" s="893"/>
      <c r="R479" s="893"/>
      <c r="S479" s="893"/>
    </row>
    <row r="480" spans="1:19">
      <c r="A480" s="928" t="s">
        <v>3744</v>
      </c>
      <c r="B480" s="926"/>
      <c r="C480" s="926"/>
      <c r="D480" s="926"/>
      <c r="E480" s="926"/>
      <c r="F480" s="926"/>
      <c r="G480" s="926"/>
      <c r="H480" s="926"/>
      <c r="I480" s="893"/>
      <c r="J480" s="893"/>
      <c r="K480" s="893"/>
      <c r="L480" s="893"/>
      <c r="M480" s="893"/>
      <c r="N480" s="893"/>
      <c r="O480" s="893"/>
      <c r="P480" s="893"/>
      <c r="Q480" s="893"/>
      <c r="R480" s="893"/>
      <c r="S480" s="893"/>
    </row>
    <row r="481" spans="1:19">
      <c r="A481" s="928" t="s">
        <v>3745</v>
      </c>
      <c r="B481" s="926"/>
      <c r="C481" s="926"/>
      <c r="D481" s="926"/>
      <c r="E481" s="926"/>
      <c r="F481" s="926"/>
      <c r="G481" s="926"/>
      <c r="H481" s="926"/>
      <c r="I481" s="893"/>
      <c r="J481" s="893"/>
      <c r="K481" s="893"/>
      <c r="L481" s="893"/>
      <c r="M481" s="893"/>
      <c r="N481" s="893"/>
      <c r="O481" s="893"/>
      <c r="P481" s="893"/>
      <c r="Q481" s="893"/>
      <c r="R481" s="893"/>
      <c r="S481" s="893"/>
    </row>
    <row r="482" spans="1:19">
      <c r="A482" s="928" t="s">
        <v>3746</v>
      </c>
      <c r="B482" s="926"/>
      <c r="C482" s="926"/>
      <c r="D482" s="926"/>
      <c r="E482" s="926"/>
      <c r="F482" s="926"/>
      <c r="G482" s="926"/>
      <c r="H482" s="926"/>
      <c r="I482" s="893"/>
      <c r="J482" s="893"/>
      <c r="K482" s="893"/>
      <c r="L482" s="893"/>
      <c r="M482" s="893"/>
      <c r="N482" s="893"/>
      <c r="O482" s="893"/>
      <c r="P482" s="893"/>
      <c r="Q482" s="893"/>
      <c r="R482" s="893"/>
      <c r="S482" s="893"/>
    </row>
    <row r="483" spans="1:19">
      <c r="A483" s="928" t="s">
        <v>3747</v>
      </c>
      <c r="B483" s="926"/>
      <c r="C483" s="926"/>
      <c r="D483" s="926"/>
      <c r="E483" s="926"/>
      <c r="F483" s="926"/>
      <c r="G483" s="926"/>
      <c r="H483" s="926"/>
      <c r="I483" s="893"/>
      <c r="J483" s="893"/>
      <c r="K483" s="893"/>
      <c r="L483" s="893"/>
      <c r="M483" s="893"/>
      <c r="N483" s="893"/>
      <c r="O483" s="893"/>
      <c r="P483" s="893"/>
      <c r="Q483" s="893"/>
      <c r="R483" s="893"/>
      <c r="S483" s="893"/>
    </row>
    <row r="484" spans="1:19">
      <c r="A484" s="928" t="s">
        <v>3645</v>
      </c>
      <c r="B484" s="926"/>
      <c r="C484" s="926"/>
      <c r="D484" s="926"/>
      <c r="E484" s="926"/>
      <c r="F484" s="926"/>
      <c r="G484" s="926"/>
      <c r="H484" s="926"/>
      <c r="I484" s="893"/>
      <c r="J484" s="893"/>
      <c r="K484" s="893"/>
      <c r="L484" s="893"/>
      <c r="M484" s="893"/>
      <c r="N484" s="893"/>
      <c r="O484" s="893"/>
      <c r="P484" s="893"/>
      <c r="Q484" s="893"/>
      <c r="R484" s="893"/>
      <c r="S484" s="893"/>
    </row>
    <row r="485" spans="1:19" ht="30" customHeight="1">
      <c r="A485" s="1390" t="s">
        <v>4095</v>
      </c>
      <c r="B485" s="1389"/>
      <c r="C485" s="1389"/>
      <c r="D485" s="1389"/>
      <c r="E485" s="1389"/>
      <c r="F485" s="1389"/>
      <c r="G485" s="1389"/>
      <c r="H485" s="1389"/>
      <c r="I485" s="896"/>
      <c r="J485" s="896"/>
      <c r="K485" s="896"/>
      <c r="L485" s="896"/>
      <c r="M485" s="896"/>
      <c r="N485" s="896"/>
      <c r="O485" s="897"/>
      <c r="P485" s="897"/>
      <c r="Q485" s="897"/>
      <c r="R485" s="897"/>
      <c r="S485" s="897"/>
    </row>
    <row r="486" spans="1:19">
      <c r="A486" s="928" t="s">
        <v>3748</v>
      </c>
      <c r="B486" s="926"/>
      <c r="C486" s="926"/>
      <c r="D486" s="926"/>
      <c r="E486" s="926"/>
      <c r="F486" s="926"/>
      <c r="G486" s="926"/>
      <c r="H486" s="926"/>
      <c r="I486" s="893"/>
      <c r="J486" s="893"/>
      <c r="K486" s="893"/>
      <c r="L486" s="893"/>
      <c r="M486" s="893"/>
      <c r="N486" s="893"/>
      <c r="O486" s="893"/>
      <c r="P486" s="893"/>
      <c r="Q486" s="893"/>
      <c r="R486" s="893"/>
      <c r="S486" s="893"/>
    </row>
    <row r="487" spans="1:19" ht="31.5" customHeight="1">
      <c r="A487" s="1388" t="s">
        <v>4094</v>
      </c>
      <c r="B487" s="1389"/>
      <c r="C487" s="1389"/>
      <c r="D487" s="1389"/>
      <c r="E487" s="1389"/>
      <c r="F487" s="1389"/>
      <c r="G487" s="1389"/>
      <c r="H487" s="1389"/>
      <c r="I487" s="894"/>
      <c r="J487" s="894"/>
      <c r="K487" s="894"/>
      <c r="L487" s="894"/>
      <c r="M487" s="894"/>
      <c r="N487" s="894"/>
      <c r="O487" s="897"/>
      <c r="P487" s="897"/>
      <c r="Q487" s="897"/>
      <c r="R487" s="897"/>
      <c r="S487" s="897"/>
    </row>
    <row r="488" spans="1:19">
      <c r="A488" s="928" t="s">
        <v>3749</v>
      </c>
      <c r="B488" s="926"/>
      <c r="C488" s="926"/>
      <c r="D488" s="926"/>
      <c r="E488" s="926"/>
      <c r="F488" s="926"/>
      <c r="G488" s="926"/>
      <c r="H488" s="926"/>
      <c r="I488" s="893"/>
      <c r="J488" s="893"/>
      <c r="K488" s="893"/>
      <c r="L488" s="893"/>
      <c r="M488" s="893"/>
      <c r="N488" s="893"/>
      <c r="O488" s="893"/>
      <c r="P488" s="893"/>
      <c r="Q488" s="893"/>
      <c r="R488" s="893"/>
      <c r="S488" s="893"/>
    </row>
    <row r="489" spans="1:19">
      <c r="A489" s="928" t="s">
        <v>3750</v>
      </c>
      <c r="B489" s="926"/>
      <c r="C489" s="926"/>
      <c r="D489" s="926"/>
      <c r="E489" s="926"/>
      <c r="F489" s="926"/>
      <c r="G489" s="926"/>
      <c r="H489" s="926"/>
      <c r="I489" s="893"/>
      <c r="J489" s="893"/>
      <c r="K489" s="893"/>
      <c r="L489" s="893"/>
      <c r="M489" s="893"/>
      <c r="N489" s="893"/>
      <c r="O489" s="893"/>
      <c r="P489" s="893"/>
      <c r="Q489" s="893"/>
      <c r="R489" s="893"/>
      <c r="S489" s="893"/>
    </row>
    <row r="490" spans="1:19">
      <c r="A490" s="928" t="s">
        <v>3751</v>
      </c>
      <c r="B490" s="926"/>
      <c r="C490" s="926"/>
      <c r="D490" s="926"/>
      <c r="E490" s="926"/>
      <c r="F490" s="926"/>
      <c r="G490" s="926"/>
      <c r="H490" s="926"/>
      <c r="I490" s="893"/>
      <c r="J490" s="893"/>
      <c r="K490" s="893"/>
      <c r="L490" s="893"/>
      <c r="M490" s="893"/>
      <c r="N490" s="893"/>
      <c r="O490" s="893"/>
      <c r="P490" s="893"/>
      <c r="Q490" s="893"/>
      <c r="R490" s="893"/>
      <c r="S490" s="893"/>
    </row>
    <row r="491" spans="1:19">
      <c r="A491" s="925" t="s">
        <v>3752</v>
      </c>
      <c r="B491" s="926"/>
      <c r="C491" s="926"/>
      <c r="D491" s="926"/>
      <c r="E491" s="926"/>
      <c r="F491" s="926"/>
      <c r="G491" s="926"/>
      <c r="H491" s="926"/>
      <c r="I491" s="893"/>
      <c r="J491" s="893"/>
      <c r="K491" s="893"/>
      <c r="L491" s="893"/>
      <c r="M491" s="893"/>
      <c r="N491" s="893"/>
      <c r="O491" s="893"/>
      <c r="P491" s="893"/>
      <c r="Q491" s="893"/>
      <c r="R491" s="893"/>
      <c r="S491" s="893"/>
    </row>
    <row r="492" spans="1:19" ht="14.5">
      <c r="A492" s="928" t="s">
        <v>3753</v>
      </c>
      <c r="B492" s="926"/>
      <c r="C492" s="926"/>
      <c r="D492" s="926"/>
      <c r="E492" s="926"/>
      <c r="F492" s="926"/>
      <c r="G492" s="926"/>
      <c r="H492" s="926"/>
      <c r="I492" s="893"/>
      <c r="J492" s="893"/>
      <c r="K492" s="893"/>
      <c r="L492" s="893"/>
      <c r="M492" s="893"/>
      <c r="N492" s="893"/>
      <c r="O492" s="893"/>
      <c r="P492" s="893"/>
      <c r="Q492" s="893"/>
      <c r="R492" s="893"/>
      <c r="S492" s="893"/>
    </row>
    <row r="493" spans="1:19">
      <c r="A493" s="928" t="s">
        <v>3754</v>
      </c>
      <c r="B493" s="926"/>
      <c r="C493" s="926"/>
      <c r="D493" s="926"/>
      <c r="E493" s="926"/>
      <c r="F493" s="926"/>
      <c r="G493" s="926"/>
      <c r="H493" s="926"/>
      <c r="I493" s="893"/>
      <c r="J493" s="893"/>
      <c r="K493" s="893"/>
      <c r="L493" s="893"/>
      <c r="M493" s="893"/>
      <c r="N493" s="893"/>
      <c r="O493" s="893"/>
      <c r="P493" s="893"/>
      <c r="Q493" s="893"/>
      <c r="R493" s="893"/>
      <c r="S493" s="893"/>
    </row>
    <row r="494" spans="1:19">
      <c r="A494" s="928" t="s">
        <v>3755</v>
      </c>
      <c r="B494" s="926"/>
      <c r="C494" s="926"/>
      <c r="D494" s="926"/>
      <c r="E494" s="926"/>
      <c r="F494" s="926"/>
      <c r="G494" s="926"/>
      <c r="H494" s="926"/>
      <c r="I494" s="893"/>
      <c r="J494" s="893"/>
      <c r="K494" s="893"/>
      <c r="L494" s="893"/>
      <c r="M494" s="893"/>
      <c r="N494" s="893"/>
      <c r="O494" s="893"/>
      <c r="P494" s="893"/>
      <c r="Q494" s="893"/>
      <c r="R494" s="893"/>
      <c r="S494" s="893"/>
    </row>
    <row r="495" spans="1:19" ht="14.5">
      <c r="A495" s="928" t="s">
        <v>3756</v>
      </c>
      <c r="B495" s="926"/>
      <c r="C495" s="926"/>
      <c r="D495" s="926"/>
      <c r="E495" s="926"/>
      <c r="F495" s="926"/>
      <c r="G495" s="926"/>
      <c r="H495" s="926"/>
      <c r="I495" s="893"/>
      <c r="J495" s="893"/>
      <c r="K495" s="893"/>
      <c r="L495" s="893"/>
      <c r="M495" s="893"/>
      <c r="N495" s="893"/>
      <c r="O495" s="893"/>
      <c r="P495" s="893"/>
      <c r="Q495" s="893"/>
      <c r="R495" s="893"/>
      <c r="S495" s="893"/>
    </row>
    <row r="496" spans="1:19" ht="14.5">
      <c r="A496" s="928" t="s">
        <v>3757</v>
      </c>
      <c r="B496" s="926"/>
      <c r="C496" s="926"/>
      <c r="D496" s="926"/>
      <c r="E496" s="926"/>
      <c r="F496" s="926"/>
      <c r="G496" s="926"/>
      <c r="H496" s="926"/>
      <c r="I496" s="893"/>
      <c r="J496" s="893"/>
      <c r="K496" s="893"/>
      <c r="L496" s="893"/>
      <c r="M496" s="893"/>
      <c r="N496" s="893"/>
      <c r="O496" s="893"/>
      <c r="P496" s="893"/>
      <c r="Q496" s="893"/>
      <c r="R496" s="893"/>
      <c r="S496" s="893"/>
    </row>
    <row r="497" spans="1:19">
      <c r="A497" s="928" t="s">
        <v>3758</v>
      </c>
      <c r="B497" s="926"/>
      <c r="C497" s="926"/>
      <c r="D497" s="926"/>
      <c r="E497" s="926"/>
      <c r="F497" s="926"/>
      <c r="G497" s="926"/>
      <c r="H497" s="926"/>
      <c r="I497" s="893"/>
      <c r="J497" s="893"/>
      <c r="K497" s="893"/>
      <c r="L497" s="893"/>
      <c r="M497" s="893"/>
      <c r="N497" s="893"/>
      <c r="O497" s="893"/>
      <c r="P497" s="893"/>
      <c r="Q497" s="893"/>
      <c r="R497" s="893"/>
      <c r="S497" s="893"/>
    </row>
    <row r="498" spans="1:19">
      <c r="A498" s="928" t="s">
        <v>3759</v>
      </c>
      <c r="B498" s="926"/>
      <c r="C498" s="926"/>
      <c r="D498" s="926"/>
      <c r="E498" s="926"/>
      <c r="F498" s="926"/>
      <c r="G498" s="926"/>
      <c r="H498" s="926"/>
      <c r="I498" s="893"/>
      <c r="J498" s="893"/>
      <c r="K498" s="893"/>
      <c r="L498" s="893"/>
      <c r="M498" s="893"/>
      <c r="N498" s="893"/>
      <c r="O498" s="893"/>
      <c r="P498" s="893"/>
      <c r="Q498" s="893"/>
      <c r="R498" s="893"/>
      <c r="S498" s="893"/>
    </row>
    <row r="499" spans="1:19">
      <c r="A499" s="928" t="s">
        <v>3760</v>
      </c>
      <c r="B499" s="926"/>
      <c r="C499" s="926"/>
      <c r="D499" s="926"/>
      <c r="E499" s="926"/>
      <c r="F499" s="926"/>
      <c r="G499" s="926"/>
      <c r="H499" s="926"/>
      <c r="I499" s="893"/>
      <c r="J499" s="893"/>
      <c r="K499" s="893"/>
      <c r="L499" s="893"/>
      <c r="M499" s="893"/>
      <c r="N499" s="893"/>
      <c r="O499" s="893"/>
      <c r="P499" s="893"/>
      <c r="Q499" s="893"/>
      <c r="R499" s="893"/>
      <c r="S499" s="893"/>
    </row>
    <row r="500" spans="1:19">
      <c r="A500" s="928" t="s">
        <v>3722</v>
      </c>
      <c r="B500" s="926"/>
      <c r="C500" s="926"/>
      <c r="D500" s="926"/>
      <c r="E500" s="926"/>
      <c r="F500" s="926"/>
      <c r="G500" s="926"/>
      <c r="H500" s="926"/>
      <c r="I500" s="893"/>
      <c r="J500" s="893"/>
      <c r="K500" s="893"/>
      <c r="L500" s="893"/>
      <c r="M500" s="893"/>
      <c r="N500" s="893"/>
      <c r="O500" s="893"/>
      <c r="P500" s="893"/>
      <c r="Q500" s="893"/>
      <c r="R500" s="893"/>
      <c r="S500" s="893"/>
    </row>
    <row r="501" spans="1:19">
      <c r="A501" s="928" t="s">
        <v>3645</v>
      </c>
      <c r="B501" s="926"/>
      <c r="C501" s="926"/>
      <c r="D501" s="926"/>
      <c r="E501" s="926"/>
      <c r="F501" s="926"/>
      <c r="G501" s="926"/>
      <c r="H501" s="926"/>
      <c r="I501" s="893"/>
      <c r="J501" s="893"/>
      <c r="K501" s="893"/>
      <c r="L501" s="893"/>
      <c r="M501" s="893"/>
      <c r="N501" s="893"/>
      <c r="O501" s="893"/>
      <c r="P501" s="893"/>
      <c r="Q501" s="893"/>
      <c r="R501" s="893"/>
      <c r="S501" s="893"/>
    </row>
    <row r="502" spans="1:19" ht="29.25" customHeight="1">
      <c r="A502" s="1390" t="s">
        <v>3761</v>
      </c>
      <c r="B502" s="1389"/>
      <c r="C502" s="1389"/>
      <c r="D502" s="1389"/>
      <c r="E502" s="1389"/>
      <c r="F502" s="1389"/>
      <c r="G502" s="1389"/>
      <c r="H502" s="1389"/>
      <c r="I502" s="896"/>
      <c r="J502" s="896"/>
      <c r="K502" s="896"/>
      <c r="L502" s="896"/>
      <c r="M502" s="896"/>
      <c r="N502" s="896"/>
      <c r="O502" s="897"/>
      <c r="P502" s="897"/>
      <c r="Q502" s="897"/>
      <c r="R502" s="897"/>
      <c r="S502" s="897"/>
    </row>
    <row r="503" spans="1:19">
      <c r="A503" s="928" t="s">
        <v>3762</v>
      </c>
      <c r="B503" s="926"/>
      <c r="C503" s="926"/>
      <c r="D503" s="926"/>
      <c r="E503" s="926"/>
      <c r="F503" s="926"/>
      <c r="G503" s="926"/>
      <c r="H503" s="926"/>
      <c r="I503" s="893"/>
      <c r="J503" s="893"/>
      <c r="K503" s="893"/>
      <c r="L503" s="893"/>
      <c r="M503" s="893"/>
      <c r="N503" s="893"/>
      <c r="O503" s="893"/>
      <c r="P503" s="893"/>
      <c r="Q503" s="893"/>
      <c r="R503" s="893"/>
      <c r="S503" s="893"/>
    </row>
    <row r="504" spans="1:19" ht="28.5" customHeight="1">
      <c r="A504" s="1388" t="s">
        <v>3763</v>
      </c>
      <c r="B504" s="1389"/>
      <c r="C504" s="1389"/>
      <c r="D504" s="1389"/>
      <c r="E504" s="1389"/>
      <c r="F504" s="1389"/>
      <c r="G504" s="1389"/>
      <c r="H504" s="1389"/>
      <c r="I504" s="894"/>
      <c r="J504" s="894"/>
      <c r="K504" s="894"/>
      <c r="L504" s="894"/>
      <c r="M504" s="894"/>
      <c r="N504" s="894"/>
      <c r="O504" s="897"/>
      <c r="P504" s="897"/>
      <c r="Q504" s="897"/>
      <c r="R504" s="897"/>
      <c r="S504" s="897"/>
    </row>
    <row r="505" spans="1:19" ht="28.5" customHeight="1">
      <c r="A505" s="1388" t="s">
        <v>3764</v>
      </c>
      <c r="B505" s="1389"/>
      <c r="C505" s="1389"/>
      <c r="D505" s="1389"/>
      <c r="E505" s="1389"/>
      <c r="F505" s="1389"/>
      <c r="G505" s="1389"/>
      <c r="H505" s="1389"/>
      <c r="I505" s="894"/>
      <c r="J505" s="894"/>
      <c r="K505" s="894"/>
      <c r="L505" s="894"/>
      <c r="M505" s="894"/>
      <c r="N505" s="894"/>
      <c r="O505" s="897"/>
      <c r="P505" s="897"/>
      <c r="Q505" s="897"/>
      <c r="R505" s="897"/>
      <c r="S505" s="897"/>
    </row>
    <row r="506" spans="1:19">
      <c r="A506" s="928" t="s">
        <v>3765</v>
      </c>
      <c r="B506" s="926"/>
      <c r="C506" s="926"/>
      <c r="D506" s="926"/>
      <c r="E506" s="926"/>
      <c r="F506" s="926"/>
      <c r="G506" s="926"/>
      <c r="H506" s="926"/>
      <c r="I506" s="893"/>
      <c r="J506" s="893"/>
      <c r="K506" s="893"/>
      <c r="L506" s="893"/>
      <c r="M506" s="893"/>
      <c r="N506" s="893"/>
      <c r="O506" s="893"/>
      <c r="P506" s="893"/>
      <c r="Q506" s="893"/>
      <c r="R506" s="893"/>
      <c r="S506" s="893"/>
    </row>
    <row r="507" spans="1:19">
      <c r="A507" s="928" t="s">
        <v>3766</v>
      </c>
      <c r="B507" s="926"/>
      <c r="C507" s="926"/>
      <c r="D507" s="926"/>
      <c r="E507" s="926"/>
      <c r="F507" s="926"/>
      <c r="G507" s="926"/>
      <c r="H507" s="926"/>
      <c r="I507" s="893"/>
      <c r="J507" s="893"/>
      <c r="K507" s="893"/>
      <c r="L507" s="893"/>
      <c r="M507" s="893"/>
      <c r="N507" s="893"/>
      <c r="O507" s="893"/>
      <c r="P507" s="893"/>
      <c r="Q507" s="893"/>
      <c r="R507" s="893"/>
      <c r="S507" s="893"/>
    </row>
    <row r="508" spans="1:19">
      <c r="A508" s="928" t="s">
        <v>3767</v>
      </c>
      <c r="B508" s="926"/>
      <c r="C508" s="926"/>
      <c r="D508" s="926"/>
      <c r="E508" s="926"/>
      <c r="F508" s="926"/>
      <c r="G508" s="926"/>
      <c r="H508" s="926"/>
      <c r="I508" s="893"/>
      <c r="J508" s="893"/>
      <c r="K508" s="893"/>
      <c r="L508" s="893"/>
      <c r="M508" s="893"/>
      <c r="N508" s="893"/>
      <c r="O508" s="893"/>
      <c r="P508" s="893"/>
      <c r="Q508" s="893"/>
      <c r="R508" s="893"/>
      <c r="S508" s="893"/>
    </row>
    <row r="509" spans="1:19" ht="29.25" customHeight="1">
      <c r="A509" s="1388" t="s">
        <v>4093</v>
      </c>
      <c r="B509" s="1389"/>
      <c r="C509" s="1389"/>
      <c r="D509" s="1389"/>
      <c r="E509" s="1389"/>
      <c r="F509" s="1389"/>
      <c r="G509" s="1389"/>
      <c r="H509" s="1389"/>
      <c r="I509" s="894"/>
      <c r="J509" s="894"/>
      <c r="K509" s="894"/>
      <c r="L509" s="894"/>
      <c r="M509" s="894"/>
      <c r="N509" s="894"/>
      <c r="O509" s="897"/>
      <c r="P509" s="897"/>
      <c r="Q509" s="897"/>
      <c r="R509" s="897"/>
      <c r="S509" s="897"/>
    </row>
    <row r="510" spans="1:19">
      <c r="A510" s="928" t="s">
        <v>3768</v>
      </c>
      <c r="B510" s="926"/>
      <c r="C510" s="926"/>
      <c r="D510" s="926"/>
      <c r="E510" s="926"/>
      <c r="F510" s="926"/>
      <c r="G510" s="926"/>
      <c r="H510" s="926"/>
      <c r="I510" s="893"/>
      <c r="J510" s="893"/>
      <c r="K510" s="893"/>
      <c r="L510" s="893"/>
      <c r="M510" s="893"/>
      <c r="N510" s="893"/>
      <c r="O510" s="893"/>
      <c r="P510" s="893"/>
      <c r="Q510" s="893"/>
      <c r="R510" s="893"/>
      <c r="S510" s="893"/>
    </row>
    <row r="511" spans="1:19">
      <c r="A511" s="928" t="s">
        <v>3769</v>
      </c>
      <c r="B511" s="926"/>
      <c r="C511" s="926"/>
      <c r="D511" s="926"/>
      <c r="E511" s="926"/>
      <c r="F511" s="926"/>
      <c r="G511" s="926"/>
      <c r="H511" s="926"/>
      <c r="I511" s="893"/>
      <c r="J511" s="893"/>
      <c r="K511" s="893"/>
      <c r="L511" s="893"/>
      <c r="M511" s="893"/>
      <c r="N511" s="893"/>
      <c r="O511" s="893"/>
      <c r="P511" s="893"/>
      <c r="Q511" s="893"/>
      <c r="R511" s="893"/>
      <c r="S511" s="893"/>
    </row>
    <row r="512" spans="1:19">
      <c r="A512" s="928" t="s">
        <v>3770</v>
      </c>
      <c r="B512" s="926"/>
      <c r="C512" s="926"/>
      <c r="D512" s="926"/>
      <c r="E512" s="926"/>
      <c r="F512" s="926"/>
      <c r="G512" s="926"/>
      <c r="H512" s="926"/>
      <c r="I512" s="893"/>
      <c r="J512" s="893"/>
      <c r="K512" s="893"/>
      <c r="L512" s="893"/>
      <c r="M512" s="893"/>
      <c r="N512" s="893"/>
      <c r="O512" s="893"/>
      <c r="P512" s="893"/>
      <c r="Q512" s="893"/>
      <c r="R512" s="893"/>
      <c r="S512" s="893"/>
    </row>
    <row r="513" spans="1:19">
      <c r="A513" s="928" t="s">
        <v>3771</v>
      </c>
      <c r="B513" s="926"/>
      <c r="C513" s="926"/>
      <c r="D513" s="926"/>
      <c r="E513" s="926"/>
      <c r="F513" s="926"/>
      <c r="G513" s="926"/>
      <c r="H513" s="926"/>
      <c r="I513" s="893"/>
      <c r="J513" s="893"/>
      <c r="K513" s="893"/>
      <c r="L513" s="893"/>
      <c r="M513" s="893"/>
      <c r="N513" s="893"/>
      <c r="O513" s="893"/>
      <c r="P513" s="893"/>
      <c r="Q513" s="893"/>
      <c r="R513" s="893"/>
      <c r="S513" s="893"/>
    </row>
    <row r="514" spans="1:19">
      <c r="A514" s="925" t="s">
        <v>3772</v>
      </c>
      <c r="B514" s="926"/>
      <c r="C514" s="926"/>
      <c r="D514" s="926"/>
      <c r="E514" s="926"/>
      <c r="F514" s="926"/>
      <c r="G514" s="926"/>
      <c r="H514" s="926"/>
      <c r="I514" s="893"/>
      <c r="J514" s="893"/>
      <c r="K514" s="893"/>
      <c r="L514" s="893"/>
      <c r="M514" s="893"/>
      <c r="N514" s="893"/>
      <c r="O514" s="893"/>
      <c r="P514" s="893"/>
      <c r="Q514" s="893"/>
      <c r="R514" s="893"/>
      <c r="S514" s="893"/>
    </row>
    <row r="515" spans="1:19">
      <c r="A515" s="929" t="s">
        <v>3773</v>
      </c>
      <c r="B515" s="926"/>
      <c r="C515" s="926"/>
      <c r="D515" s="926"/>
      <c r="E515" s="926"/>
      <c r="F515" s="926"/>
      <c r="G515" s="926"/>
      <c r="H515" s="926"/>
      <c r="I515" s="893"/>
      <c r="J515" s="893"/>
      <c r="K515" s="893"/>
      <c r="L515" s="893"/>
      <c r="M515" s="893"/>
      <c r="N515" s="893"/>
      <c r="O515" s="893"/>
      <c r="P515" s="893"/>
      <c r="Q515" s="893"/>
      <c r="R515" s="893"/>
      <c r="S515" s="893"/>
    </row>
    <row r="516" spans="1:19" ht="14.5">
      <c r="A516" s="928" t="s">
        <v>3774</v>
      </c>
      <c r="B516" s="926"/>
      <c r="C516" s="926"/>
      <c r="D516" s="926"/>
      <c r="E516" s="926"/>
      <c r="F516" s="926"/>
      <c r="G516" s="926"/>
      <c r="H516" s="926"/>
      <c r="I516" s="893"/>
      <c r="J516" s="893"/>
      <c r="K516" s="893"/>
      <c r="L516" s="893"/>
      <c r="M516" s="893"/>
      <c r="N516" s="893"/>
      <c r="O516" s="893"/>
      <c r="P516" s="893"/>
      <c r="Q516" s="893"/>
      <c r="R516" s="893"/>
      <c r="S516" s="893"/>
    </row>
    <row r="517" spans="1:19">
      <c r="A517" s="928" t="s">
        <v>3775</v>
      </c>
      <c r="B517" s="926"/>
      <c r="C517" s="926"/>
      <c r="D517" s="926"/>
      <c r="E517" s="926"/>
      <c r="F517" s="926"/>
      <c r="G517" s="926"/>
      <c r="H517" s="926"/>
      <c r="I517" s="893"/>
      <c r="J517" s="893"/>
      <c r="K517" s="893"/>
      <c r="L517" s="893"/>
      <c r="M517" s="893"/>
      <c r="N517" s="893"/>
      <c r="O517" s="893"/>
      <c r="P517" s="893"/>
      <c r="Q517" s="893"/>
      <c r="R517" s="893"/>
      <c r="S517" s="893"/>
    </row>
    <row r="518" spans="1:19" ht="28.5" customHeight="1">
      <c r="A518" s="1388" t="s">
        <v>4091</v>
      </c>
      <c r="B518" s="1389"/>
      <c r="C518" s="1389"/>
      <c r="D518" s="1389"/>
      <c r="E518" s="1389"/>
      <c r="F518" s="1389"/>
      <c r="G518" s="1389"/>
      <c r="H518" s="1389"/>
      <c r="I518" s="894"/>
      <c r="J518" s="894"/>
      <c r="K518" s="894"/>
      <c r="L518" s="894"/>
      <c r="M518" s="894"/>
      <c r="N518" s="894"/>
      <c r="O518" s="897"/>
      <c r="P518" s="897"/>
      <c r="Q518" s="897"/>
      <c r="R518" s="897"/>
      <c r="S518" s="897"/>
    </row>
    <row r="519" spans="1:19">
      <c r="A519" s="928" t="s">
        <v>3776</v>
      </c>
      <c r="B519" s="926"/>
      <c r="C519" s="926"/>
      <c r="D519" s="926"/>
      <c r="E519" s="926"/>
      <c r="F519" s="926"/>
      <c r="G519" s="926"/>
      <c r="H519" s="926"/>
      <c r="I519" s="893"/>
      <c r="J519" s="893"/>
      <c r="K519" s="893"/>
      <c r="L519" s="893"/>
      <c r="M519" s="893"/>
      <c r="N519" s="893"/>
      <c r="O519" s="893"/>
      <c r="P519" s="893"/>
      <c r="Q519" s="893"/>
      <c r="R519" s="893"/>
      <c r="S519" s="893"/>
    </row>
    <row r="520" spans="1:19">
      <c r="A520" s="929" t="s">
        <v>3777</v>
      </c>
      <c r="B520" s="926"/>
      <c r="C520" s="926"/>
      <c r="D520" s="926"/>
      <c r="E520" s="926"/>
      <c r="F520" s="926"/>
      <c r="G520" s="926"/>
      <c r="H520" s="926"/>
      <c r="I520" s="893"/>
      <c r="J520" s="893"/>
      <c r="K520" s="893"/>
      <c r="L520" s="893"/>
      <c r="M520" s="893"/>
      <c r="N520" s="893"/>
      <c r="O520" s="893"/>
      <c r="P520" s="893"/>
      <c r="Q520" s="893"/>
      <c r="R520" s="893"/>
      <c r="S520" s="893"/>
    </row>
    <row r="521" spans="1:19" ht="28.5" customHeight="1">
      <c r="A521" s="1390" t="s">
        <v>4092</v>
      </c>
      <c r="B521" s="1389"/>
      <c r="C521" s="1389"/>
      <c r="D521" s="1389"/>
      <c r="E521" s="1389"/>
      <c r="F521" s="1389"/>
      <c r="G521" s="1389"/>
      <c r="H521" s="1389"/>
      <c r="I521" s="896"/>
      <c r="J521" s="896"/>
      <c r="K521" s="896"/>
      <c r="L521" s="896"/>
      <c r="M521" s="896"/>
      <c r="N521" s="896"/>
      <c r="O521" s="897"/>
      <c r="P521" s="897"/>
      <c r="Q521" s="897"/>
      <c r="R521" s="897"/>
      <c r="S521" s="897"/>
    </row>
    <row r="522" spans="1:19" ht="29.25" customHeight="1">
      <c r="A522" s="1388" t="s">
        <v>3778</v>
      </c>
      <c r="B522" s="1389"/>
      <c r="C522" s="1389"/>
      <c r="D522" s="1389"/>
      <c r="E522" s="1389"/>
      <c r="F522" s="1389"/>
      <c r="G522" s="1389"/>
      <c r="H522" s="1389"/>
      <c r="I522" s="894"/>
      <c r="J522" s="894"/>
      <c r="K522" s="894"/>
      <c r="L522" s="894"/>
      <c r="M522" s="894"/>
      <c r="N522" s="894"/>
      <c r="O522" s="897"/>
      <c r="P522" s="897"/>
      <c r="Q522" s="897"/>
      <c r="R522" s="897"/>
      <c r="S522" s="897"/>
    </row>
    <row r="523" spans="1:19">
      <c r="A523" s="928" t="s">
        <v>3779</v>
      </c>
      <c r="B523" s="926"/>
      <c r="C523" s="926"/>
      <c r="D523" s="926"/>
      <c r="E523" s="926"/>
      <c r="F523" s="926"/>
      <c r="G523" s="926"/>
      <c r="H523" s="926"/>
      <c r="I523" s="893"/>
      <c r="J523" s="893"/>
      <c r="K523" s="893"/>
      <c r="L523" s="893"/>
      <c r="M523" s="893"/>
      <c r="N523" s="893"/>
      <c r="O523" s="893"/>
      <c r="P523" s="893"/>
      <c r="Q523" s="893"/>
      <c r="R523" s="893"/>
      <c r="S523" s="893"/>
    </row>
    <row r="524" spans="1:19">
      <c r="A524" s="928" t="s">
        <v>3780</v>
      </c>
      <c r="B524" s="926"/>
      <c r="C524" s="926"/>
      <c r="D524" s="926"/>
      <c r="E524" s="926"/>
      <c r="F524" s="926"/>
      <c r="G524" s="926"/>
      <c r="H524" s="926"/>
      <c r="I524" s="893"/>
      <c r="J524" s="893"/>
      <c r="K524" s="893"/>
      <c r="L524" s="893"/>
      <c r="M524" s="893"/>
      <c r="N524" s="893"/>
      <c r="O524" s="893"/>
      <c r="P524" s="893"/>
      <c r="Q524" s="893"/>
      <c r="R524" s="893"/>
      <c r="S524" s="893"/>
    </row>
    <row r="525" spans="1:19">
      <c r="A525" s="929" t="s">
        <v>3781</v>
      </c>
      <c r="B525" s="926"/>
      <c r="C525" s="926"/>
      <c r="D525" s="926"/>
      <c r="E525" s="926"/>
      <c r="F525" s="926"/>
      <c r="G525" s="926"/>
      <c r="H525" s="926"/>
      <c r="I525" s="893"/>
      <c r="J525" s="893"/>
      <c r="K525" s="893"/>
      <c r="L525" s="893"/>
      <c r="M525" s="893"/>
      <c r="N525" s="893"/>
      <c r="O525" s="893"/>
      <c r="P525" s="893"/>
      <c r="Q525" s="893"/>
      <c r="R525" s="893"/>
      <c r="S525" s="893"/>
    </row>
    <row r="526" spans="1:19" ht="14.5">
      <c r="A526" s="928" t="s">
        <v>3782</v>
      </c>
      <c r="B526" s="926"/>
      <c r="C526" s="926"/>
      <c r="D526" s="926"/>
      <c r="E526" s="926"/>
      <c r="F526" s="926"/>
      <c r="G526" s="926"/>
      <c r="H526" s="926"/>
      <c r="I526" s="893"/>
      <c r="J526" s="893"/>
      <c r="K526" s="893"/>
      <c r="L526" s="893"/>
      <c r="M526" s="893"/>
      <c r="N526" s="893"/>
      <c r="O526" s="893"/>
      <c r="P526" s="893"/>
      <c r="Q526" s="893"/>
      <c r="R526" s="893"/>
      <c r="S526" s="893"/>
    </row>
    <row r="527" spans="1:19">
      <c r="A527" s="925" t="s">
        <v>3783</v>
      </c>
      <c r="B527" s="926"/>
      <c r="C527" s="926"/>
      <c r="D527" s="926"/>
      <c r="E527" s="926"/>
      <c r="F527" s="926"/>
      <c r="G527" s="926"/>
      <c r="H527" s="926"/>
      <c r="I527" s="893"/>
      <c r="J527" s="893"/>
      <c r="K527" s="893"/>
      <c r="L527" s="893"/>
      <c r="M527" s="893"/>
      <c r="N527" s="893"/>
      <c r="O527" s="893"/>
      <c r="P527" s="893"/>
      <c r="Q527" s="893"/>
      <c r="R527" s="893"/>
      <c r="S527" s="893"/>
    </row>
    <row r="528" spans="1:19">
      <c r="A528" s="928" t="s">
        <v>3784</v>
      </c>
      <c r="B528" s="926"/>
      <c r="C528" s="926"/>
      <c r="D528" s="926"/>
      <c r="E528" s="926"/>
      <c r="F528" s="926"/>
      <c r="G528" s="926"/>
      <c r="H528" s="926"/>
      <c r="I528" s="893"/>
      <c r="J528" s="893"/>
      <c r="K528" s="893"/>
      <c r="L528" s="893"/>
      <c r="M528" s="893"/>
      <c r="N528" s="893"/>
      <c r="O528" s="893"/>
      <c r="P528" s="893"/>
      <c r="Q528" s="893"/>
      <c r="R528" s="893"/>
      <c r="S528" s="893"/>
    </row>
    <row r="529" spans="1:19">
      <c r="A529" s="928" t="s">
        <v>3785</v>
      </c>
      <c r="B529" s="926"/>
      <c r="C529" s="926"/>
      <c r="D529" s="926"/>
      <c r="E529" s="926"/>
      <c r="F529" s="926"/>
      <c r="G529" s="926"/>
      <c r="H529" s="926"/>
      <c r="I529" s="893"/>
      <c r="J529" s="893"/>
      <c r="K529" s="893"/>
      <c r="L529" s="893"/>
      <c r="M529" s="893"/>
      <c r="N529" s="893"/>
      <c r="O529" s="893"/>
      <c r="P529" s="893"/>
      <c r="Q529" s="893"/>
      <c r="R529" s="893"/>
      <c r="S529" s="893"/>
    </row>
    <row r="530" spans="1:19">
      <c r="A530" s="928" t="s">
        <v>3786</v>
      </c>
      <c r="B530" s="926"/>
      <c r="C530" s="926"/>
      <c r="D530" s="926"/>
      <c r="E530" s="926"/>
      <c r="F530" s="926"/>
      <c r="G530" s="926"/>
      <c r="H530" s="926"/>
      <c r="I530" s="893"/>
      <c r="J530" s="893"/>
      <c r="K530" s="893"/>
      <c r="L530" s="893"/>
      <c r="M530" s="893"/>
      <c r="N530" s="893"/>
      <c r="O530" s="893"/>
      <c r="P530" s="893"/>
      <c r="Q530" s="893"/>
      <c r="R530" s="893"/>
      <c r="S530" s="893"/>
    </row>
    <row r="531" spans="1:19" ht="14.5">
      <c r="A531" s="928" t="s">
        <v>3787</v>
      </c>
      <c r="B531" s="926"/>
      <c r="C531" s="926"/>
      <c r="D531" s="926"/>
      <c r="E531" s="926"/>
      <c r="F531" s="926"/>
      <c r="G531" s="926"/>
      <c r="H531" s="926"/>
      <c r="I531" s="893"/>
      <c r="J531" s="893"/>
      <c r="K531" s="893"/>
      <c r="L531" s="893"/>
      <c r="M531" s="893"/>
      <c r="N531" s="893"/>
      <c r="O531" s="893"/>
      <c r="P531" s="893"/>
      <c r="Q531" s="893"/>
      <c r="R531" s="893"/>
      <c r="S531" s="893"/>
    </row>
    <row r="532" spans="1:19">
      <c r="A532" s="928" t="s">
        <v>3788</v>
      </c>
      <c r="B532" s="926"/>
      <c r="C532" s="926"/>
      <c r="D532" s="926"/>
      <c r="E532" s="926"/>
      <c r="F532" s="926"/>
      <c r="G532" s="926"/>
      <c r="H532" s="926"/>
      <c r="I532" s="893"/>
      <c r="J532" s="893"/>
      <c r="K532" s="893"/>
      <c r="L532" s="893"/>
      <c r="M532" s="893"/>
      <c r="N532" s="893"/>
      <c r="O532" s="893"/>
      <c r="P532" s="893"/>
      <c r="Q532" s="893"/>
      <c r="R532" s="893"/>
      <c r="S532" s="893"/>
    </row>
    <row r="533" spans="1:19">
      <c r="A533" s="928" t="s">
        <v>3789</v>
      </c>
      <c r="B533" s="926"/>
      <c r="C533" s="926"/>
      <c r="D533" s="926"/>
      <c r="E533" s="926"/>
      <c r="F533" s="926"/>
      <c r="G533" s="926"/>
      <c r="H533" s="926"/>
      <c r="I533" s="893"/>
      <c r="J533" s="893"/>
      <c r="K533" s="893"/>
      <c r="L533" s="893"/>
      <c r="M533" s="893"/>
      <c r="N533" s="893"/>
      <c r="O533" s="893"/>
      <c r="P533" s="893"/>
      <c r="Q533" s="893"/>
      <c r="R533" s="893"/>
      <c r="S533" s="893"/>
    </row>
    <row r="534" spans="1:19">
      <c r="A534" s="928" t="s">
        <v>3645</v>
      </c>
      <c r="B534" s="926"/>
      <c r="C534" s="926"/>
      <c r="D534" s="926"/>
      <c r="E534" s="926"/>
      <c r="F534" s="926"/>
      <c r="G534" s="926"/>
      <c r="H534" s="926"/>
      <c r="I534" s="893"/>
      <c r="J534" s="893"/>
      <c r="K534" s="893"/>
      <c r="L534" s="893"/>
      <c r="M534" s="893"/>
      <c r="N534" s="893"/>
      <c r="O534" s="893"/>
      <c r="P534" s="893"/>
      <c r="Q534" s="893"/>
      <c r="R534" s="893"/>
      <c r="S534" s="893"/>
    </row>
    <row r="535" spans="1:19" ht="26.25" customHeight="1">
      <c r="A535" s="1390" t="s">
        <v>4090</v>
      </c>
      <c r="B535" s="1389"/>
      <c r="C535" s="1389"/>
      <c r="D535" s="1389"/>
      <c r="E535" s="1389"/>
      <c r="F535" s="1389"/>
      <c r="G535" s="1389"/>
      <c r="H535" s="1389"/>
      <c r="I535" s="896"/>
      <c r="J535" s="896"/>
      <c r="K535" s="896"/>
      <c r="L535" s="896"/>
      <c r="M535" s="896"/>
      <c r="N535" s="896"/>
      <c r="O535" s="897"/>
      <c r="P535" s="897"/>
      <c r="Q535" s="897"/>
      <c r="R535" s="897"/>
      <c r="S535" s="897"/>
    </row>
    <row r="536" spans="1:19">
      <c r="A536" s="928" t="s">
        <v>3790</v>
      </c>
      <c r="B536" s="926"/>
      <c r="C536" s="926"/>
      <c r="D536" s="926"/>
      <c r="E536" s="926"/>
      <c r="F536" s="926"/>
      <c r="G536" s="926"/>
      <c r="H536" s="926"/>
      <c r="I536" s="893"/>
      <c r="J536" s="893"/>
      <c r="K536" s="893"/>
      <c r="L536" s="893"/>
      <c r="M536" s="893"/>
      <c r="N536" s="893"/>
      <c r="O536" s="893"/>
      <c r="P536" s="893"/>
      <c r="Q536" s="893"/>
      <c r="R536" s="893"/>
      <c r="S536" s="893"/>
    </row>
    <row r="537" spans="1:19">
      <c r="A537" s="928" t="s">
        <v>3791</v>
      </c>
      <c r="B537" s="926"/>
      <c r="C537" s="926"/>
      <c r="D537" s="926"/>
      <c r="E537" s="926"/>
      <c r="F537" s="926"/>
      <c r="G537" s="926"/>
      <c r="H537" s="926"/>
      <c r="I537" s="893"/>
      <c r="J537" s="893"/>
      <c r="K537" s="893"/>
      <c r="L537" s="893"/>
      <c r="M537" s="893"/>
      <c r="N537" s="893"/>
      <c r="O537" s="893"/>
      <c r="P537" s="893"/>
      <c r="Q537" s="893"/>
      <c r="R537" s="893"/>
      <c r="S537" s="893"/>
    </row>
    <row r="538" spans="1:19" ht="26.25" customHeight="1">
      <c r="A538" s="1388" t="s">
        <v>4089</v>
      </c>
      <c r="B538" s="1389"/>
      <c r="C538" s="1389"/>
      <c r="D538" s="1389"/>
      <c r="E538" s="1389"/>
      <c r="F538" s="1389"/>
      <c r="G538" s="1389"/>
      <c r="H538" s="1389"/>
      <c r="I538" s="894"/>
      <c r="J538" s="894"/>
      <c r="K538" s="894"/>
      <c r="L538" s="894"/>
      <c r="M538" s="894"/>
      <c r="N538" s="894"/>
      <c r="O538" s="897"/>
      <c r="P538" s="897"/>
      <c r="Q538" s="897"/>
      <c r="R538" s="897"/>
      <c r="S538" s="897"/>
    </row>
    <row r="539" spans="1:19" ht="26.25" customHeight="1">
      <c r="A539" s="1388" t="s">
        <v>3792</v>
      </c>
      <c r="B539" s="1389"/>
      <c r="C539" s="1389"/>
      <c r="D539" s="1389"/>
      <c r="E539" s="1389"/>
      <c r="F539" s="1389"/>
      <c r="G539" s="1389"/>
      <c r="H539" s="1389"/>
      <c r="I539" s="894"/>
      <c r="J539" s="894"/>
      <c r="K539" s="894"/>
      <c r="L539" s="894"/>
      <c r="M539" s="894"/>
      <c r="N539" s="894"/>
      <c r="O539" s="897"/>
      <c r="P539" s="897"/>
      <c r="Q539" s="897"/>
      <c r="R539" s="897"/>
      <c r="S539" s="897"/>
    </row>
    <row r="540" spans="1:19" ht="26.25" customHeight="1">
      <c r="A540" s="1388" t="s">
        <v>3793</v>
      </c>
      <c r="B540" s="1389"/>
      <c r="C540" s="1389"/>
      <c r="D540" s="1389"/>
      <c r="E540" s="1389"/>
      <c r="F540" s="1389"/>
      <c r="G540" s="1389"/>
      <c r="H540" s="1389"/>
      <c r="I540" s="894"/>
      <c r="J540" s="894"/>
      <c r="K540" s="894"/>
      <c r="L540" s="894"/>
      <c r="M540" s="894"/>
      <c r="N540" s="894"/>
      <c r="O540" s="897"/>
      <c r="P540" s="897"/>
      <c r="Q540" s="897"/>
      <c r="R540" s="897"/>
      <c r="S540" s="897"/>
    </row>
    <row r="541" spans="1:19" ht="26.25" customHeight="1">
      <c r="A541" s="1388" t="s">
        <v>3794</v>
      </c>
      <c r="B541" s="1389"/>
      <c r="C541" s="1389"/>
      <c r="D541" s="1389"/>
      <c r="E541" s="1389"/>
      <c r="F541" s="1389"/>
      <c r="G541" s="1389"/>
      <c r="H541" s="1389"/>
      <c r="I541" s="894"/>
      <c r="J541" s="894"/>
      <c r="K541" s="894"/>
      <c r="L541" s="894"/>
      <c r="M541" s="894"/>
      <c r="N541" s="894"/>
      <c r="O541" s="897"/>
      <c r="P541" s="897"/>
      <c r="Q541" s="897"/>
      <c r="R541" s="897"/>
      <c r="S541" s="897"/>
    </row>
    <row r="542" spans="1:19">
      <c r="A542" s="925" t="s">
        <v>3795</v>
      </c>
      <c r="B542" s="926"/>
      <c r="C542" s="926"/>
      <c r="D542" s="926"/>
      <c r="E542" s="926"/>
      <c r="F542" s="926"/>
      <c r="G542" s="926"/>
      <c r="H542" s="926"/>
      <c r="I542" s="893"/>
      <c r="J542" s="893"/>
      <c r="K542" s="893"/>
      <c r="L542" s="893"/>
      <c r="M542" s="893"/>
      <c r="N542" s="893"/>
      <c r="O542" s="893"/>
      <c r="P542" s="893"/>
      <c r="Q542" s="893"/>
      <c r="R542" s="893"/>
      <c r="S542" s="893"/>
    </row>
    <row r="543" spans="1:19">
      <c r="A543" s="928" t="s">
        <v>3796</v>
      </c>
      <c r="B543" s="926"/>
      <c r="C543" s="926"/>
      <c r="D543" s="926"/>
      <c r="E543" s="926"/>
      <c r="F543" s="926"/>
      <c r="G543" s="926"/>
      <c r="H543" s="926"/>
      <c r="I543" s="893"/>
      <c r="J543" s="893"/>
      <c r="K543" s="893"/>
      <c r="L543" s="893"/>
      <c r="M543" s="893"/>
      <c r="N543" s="893"/>
      <c r="O543" s="893"/>
      <c r="P543" s="893"/>
      <c r="Q543" s="893"/>
      <c r="R543" s="893"/>
      <c r="S543" s="893"/>
    </row>
    <row r="544" spans="1:19">
      <c r="A544" s="928" t="s">
        <v>3797</v>
      </c>
      <c r="B544" s="926"/>
      <c r="C544" s="926"/>
      <c r="D544" s="926"/>
      <c r="E544" s="926"/>
      <c r="F544" s="926"/>
      <c r="G544" s="926"/>
      <c r="H544" s="926"/>
      <c r="I544" s="893"/>
      <c r="J544" s="893"/>
      <c r="K544" s="893"/>
      <c r="L544" s="893"/>
      <c r="M544" s="893"/>
      <c r="N544" s="893"/>
      <c r="O544" s="893"/>
      <c r="P544" s="893"/>
      <c r="Q544" s="893"/>
      <c r="R544" s="893"/>
      <c r="S544" s="893"/>
    </row>
    <row r="545" spans="1:19">
      <c r="A545" s="928" t="s">
        <v>3798</v>
      </c>
      <c r="B545" s="926"/>
      <c r="C545" s="926"/>
      <c r="D545" s="926"/>
      <c r="E545" s="926"/>
      <c r="F545" s="926"/>
      <c r="G545" s="926"/>
      <c r="H545" s="926"/>
      <c r="I545" s="893"/>
      <c r="J545" s="893"/>
      <c r="K545" s="893"/>
      <c r="L545" s="893"/>
      <c r="M545" s="893"/>
      <c r="N545" s="893"/>
      <c r="O545" s="893"/>
      <c r="P545" s="893"/>
      <c r="Q545" s="893"/>
      <c r="R545" s="893"/>
      <c r="S545" s="893"/>
    </row>
    <row r="546" spans="1:19">
      <c r="A546" s="928" t="s">
        <v>3799</v>
      </c>
      <c r="B546" s="926"/>
      <c r="C546" s="926"/>
      <c r="D546" s="926"/>
      <c r="E546" s="926"/>
      <c r="F546" s="926"/>
      <c r="G546" s="926"/>
      <c r="H546" s="926"/>
      <c r="I546" s="893"/>
      <c r="J546" s="893"/>
      <c r="K546" s="893"/>
      <c r="L546" s="893"/>
      <c r="M546" s="893"/>
      <c r="N546" s="893"/>
      <c r="O546" s="893"/>
      <c r="P546" s="893"/>
      <c r="Q546" s="893"/>
      <c r="R546" s="893"/>
      <c r="S546" s="893"/>
    </row>
    <row r="547" spans="1:19">
      <c r="A547" s="925" t="s">
        <v>3800</v>
      </c>
      <c r="B547" s="926"/>
      <c r="C547" s="926"/>
      <c r="D547" s="926"/>
      <c r="E547" s="926"/>
      <c r="F547" s="926"/>
      <c r="G547" s="926"/>
      <c r="H547" s="926"/>
      <c r="I547" s="893"/>
      <c r="J547" s="893"/>
      <c r="K547" s="893"/>
      <c r="L547" s="893"/>
      <c r="M547" s="893"/>
      <c r="N547" s="893"/>
      <c r="O547" s="893"/>
      <c r="P547" s="893"/>
      <c r="Q547" s="893"/>
      <c r="R547" s="893"/>
      <c r="S547" s="893"/>
    </row>
    <row r="548" spans="1:19">
      <c r="A548" s="928" t="s">
        <v>3801</v>
      </c>
      <c r="B548" s="926"/>
      <c r="C548" s="926"/>
      <c r="D548" s="926"/>
      <c r="E548" s="926"/>
      <c r="F548" s="926"/>
      <c r="G548" s="926"/>
      <c r="H548" s="926"/>
      <c r="I548" s="893"/>
      <c r="J548" s="893"/>
      <c r="K548" s="893"/>
      <c r="L548" s="893"/>
      <c r="M548" s="893"/>
      <c r="N548" s="893"/>
      <c r="O548" s="893"/>
      <c r="P548" s="893"/>
      <c r="Q548" s="893"/>
      <c r="R548" s="893"/>
      <c r="S548" s="893"/>
    </row>
    <row r="549" spans="1:19">
      <c r="A549" s="928" t="s">
        <v>3802</v>
      </c>
      <c r="B549" s="926"/>
      <c r="C549" s="926"/>
      <c r="D549" s="926"/>
      <c r="E549" s="926"/>
      <c r="F549" s="926"/>
      <c r="G549" s="926"/>
      <c r="H549" s="926"/>
      <c r="I549" s="893"/>
      <c r="J549" s="893"/>
      <c r="K549" s="893"/>
      <c r="L549" s="893"/>
      <c r="M549" s="893"/>
      <c r="N549" s="893"/>
      <c r="O549" s="893"/>
      <c r="P549" s="893"/>
      <c r="Q549" s="893"/>
      <c r="R549" s="893"/>
      <c r="S549" s="893"/>
    </row>
    <row r="550" spans="1:19">
      <c r="A550" s="928" t="s">
        <v>3803</v>
      </c>
      <c r="B550" s="926"/>
      <c r="C550" s="926"/>
      <c r="D550" s="926"/>
      <c r="E550" s="926"/>
      <c r="F550" s="926"/>
      <c r="G550" s="926"/>
      <c r="H550" s="926"/>
      <c r="I550" s="893"/>
      <c r="J550" s="893"/>
      <c r="K550" s="893"/>
      <c r="L550" s="893"/>
      <c r="M550" s="893"/>
      <c r="N550" s="893"/>
      <c r="O550" s="893"/>
      <c r="P550" s="893"/>
      <c r="Q550" s="893"/>
      <c r="R550" s="893"/>
      <c r="S550" s="893"/>
    </row>
    <row r="551" spans="1:19" ht="14.5">
      <c r="A551" s="928" t="s">
        <v>3804</v>
      </c>
      <c r="B551" s="926"/>
      <c r="C551" s="926"/>
      <c r="D551" s="926"/>
      <c r="E551" s="926"/>
      <c r="F551" s="926"/>
      <c r="G551" s="926"/>
      <c r="H551" s="926"/>
      <c r="I551" s="893"/>
      <c r="J551" s="893"/>
      <c r="K551" s="893"/>
      <c r="L551" s="893"/>
      <c r="M551" s="893"/>
      <c r="N551" s="893"/>
      <c r="O551" s="893"/>
      <c r="P551" s="893"/>
      <c r="Q551" s="893"/>
      <c r="R551" s="893"/>
      <c r="S551" s="893"/>
    </row>
    <row r="552" spans="1:19" ht="27.75" customHeight="1">
      <c r="A552" s="1390" t="s">
        <v>3805</v>
      </c>
      <c r="B552" s="1389"/>
      <c r="C552" s="1389"/>
      <c r="D552" s="1389"/>
      <c r="E552" s="1389"/>
      <c r="F552" s="1389"/>
      <c r="G552" s="1389"/>
      <c r="H552" s="1389"/>
      <c r="I552" s="896"/>
      <c r="J552" s="896"/>
      <c r="K552" s="896"/>
      <c r="L552" s="896"/>
      <c r="M552" s="896"/>
      <c r="N552" s="896"/>
      <c r="O552" s="897"/>
      <c r="P552" s="897"/>
      <c r="Q552" s="897"/>
      <c r="R552" s="897"/>
      <c r="S552" s="897"/>
    </row>
    <row r="553" spans="1:19">
      <c r="A553" s="928" t="s">
        <v>3645</v>
      </c>
      <c r="B553" s="926"/>
      <c r="C553" s="926"/>
      <c r="D553" s="926"/>
      <c r="E553" s="926"/>
      <c r="F553" s="926"/>
      <c r="G553" s="926"/>
      <c r="H553" s="926"/>
      <c r="I553" s="893"/>
      <c r="J553" s="893"/>
      <c r="K553" s="893"/>
      <c r="L553" s="893"/>
      <c r="M553" s="893"/>
      <c r="N553" s="893"/>
      <c r="O553" s="893"/>
      <c r="P553" s="893"/>
      <c r="Q553" s="893"/>
      <c r="R553" s="893"/>
      <c r="S553" s="893"/>
    </row>
    <row r="554" spans="1:19" ht="28.5" customHeight="1">
      <c r="A554" s="1390" t="s">
        <v>3806</v>
      </c>
      <c r="B554" s="1389"/>
      <c r="C554" s="1389"/>
      <c r="D554" s="1389"/>
      <c r="E554" s="1389"/>
      <c r="F554" s="1389"/>
      <c r="G554" s="1389"/>
      <c r="H554" s="1389"/>
      <c r="I554" s="896"/>
      <c r="J554" s="896"/>
      <c r="K554" s="896"/>
      <c r="L554" s="896"/>
      <c r="M554" s="896"/>
      <c r="N554" s="896"/>
      <c r="O554" s="897"/>
      <c r="P554" s="897"/>
      <c r="Q554" s="897"/>
      <c r="R554" s="897"/>
      <c r="S554" s="897"/>
    </row>
    <row r="555" spans="1:19">
      <c r="A555" s="928" t="s">
        <v>3807</v>
      </c>
      <c r="B555" s="926"/>
      <c r="C555" s="926"/>
      <c r="D555" s="926"/>
      <c r="E555" s="926"/>
      <c r="F555" s="926"/>
      <c r="G555" s="926"/>
      <c r="H555" s="926"/>
      <c r="I555" s="893"/>
      <c r="J555" s="893"/>
      <c r="K555" s="893"/>
      <c r="L555" s="893"/>
      <c r="M555" s="893"/>
      <c r="N555" s="893"/>
      <c r="O555" s="893"/>
      <c r="P555" s="893"/>
      <c r="Q555" s="893"/>
      <c r="R555" s="893"/>
      <c r="S555" s="893"/>
    </row>
    <row r="556" spans="1:19">
      <c r="A556" s="928" t="s">
        <v>3808</v>
      </c>
      <c r="B556" s="926"/>
      <c r="C556" s="926"/>
      <c r="D556" s="926"/>
      <c r="E556" s="926"/>
      <c r="F556" s="926"/>
      <c r="G556" s="926"/>
      <c r="H556" s="926"/>
      <c r="I556" s="893"/>
      <c r="J556" s="893"/>
      <c r="K556" s="893"/>
      <c r="L556" s="893"/>
      <c r="M556" s="893"/>
      <c r="N556" s="893"/>
      <c r="O556" s="893"/>
      <c r="P556" s="893"/>
      <c r="Q556" s="893"/>
      <c r="R556" s="893"/>
      <c r="S556" s="893"/>
    </row>
    <row r="557" spans="1:19">
      <c r="A557" s="928" t="s">
        <v>3809</v>
      </c>
      <c r="B557" s="926"/>
      <c r="C557" s="926"/>
      <c r="D557" s="926"/>
      <c r="E557" s="926"/>
      <c r="F557" s="926"/>
      <c r="G557" s="926"/>
      <c r="H557" s="926"/>
      <c r="I557" s="893"/>
      <c r="J557" s="893"/>
      <c r="K557" s="893"/>
      <c r="L557" s="893"/>
      <c r="M557" s="893"/>
      <c r="N557" s="893"/>
      <c r="O557" s="893"/>
      <c r="P557" s="893"/>
      <c r="Q557" s="893"/>
      <c r="R557" s="893"/>
      <c r="S557" s="893"/>
    </row>
    <row r="558" spans="1:19" ht="30" customHeight="1">
      <c r="A558" s="1388" t="s">
        <v>4088</v>
      </c>
      <c r="B558" s="1389"/>
      <c r="C558" s="1389"/>
      <c r="D558" s="1389"/>
      <c r="E558" s="1389"/>
      <c r="F558" s="1389"/>
      <c r="G558" s="1389"/>
      <c r="H558" s="1389"/>
      <c r="I558" s="894"/>
      <c r="J558" s="894"/>
      <c r="K558" s="894"/>
      <c r="L558" s="894"/>
      <c r="M558" s="894"/>
      <c r="N558" s="894"/>
      <c r="O558" s="897"/>
      <c r="P558" s="897"/>
      <c r="Q558" s="897"/>
      <c r="R558" s="897"/>
      <c r="S558" s="897"/>
    </row>
    <row r="559" spans="1:19">
      <c r="A559" s="928" t="s">
        <v>3810</v>
      </c>
      <c r="B559" s="926"/>
      <c r="C559" s="926"/>
      <c r="D559" s="926"/>
      <c r="E559" s="926"/>
      <c r="F559" s="926"/>
      <c r="G559" s="926"/>
      <c r="H559" s="926"/>
      <c r="I559" s="893"/>
      <c r="J559" s="893"/>
      <c r="K559" s="893"/>
      <c r="L559" s="893"/>
      <c r="M559" s="893"/>
      <c r="N559" s="893"/>
      <c r="O559" s="893"/>
      <c r="P559" s="893"/>
      <c r="Q559" s="893"/>
      <c r="R559" s="893"/>
      <c r="S559" s="893"/>
    </row>
  </sheetData>
  <sheetProtection password="B0ED" sheet="1"/>
  <mergeCells count="250">
    <mergeCell ref="B322:H322"/>
    <mergeCell ref="B30:H30"/>
    <mergeCell ref="A1:H1"/>
    <mergeCell ref="D79:H79"/>
    <mergeCell ref="D105:H105"/>
    <mergeCell ref="B104:H104"/>
    <mergeCell ref="G12:G13"/>
    <mergeCell ref="A3:A4"/>
    <mergeCell ref="B3:B4"/>
    <mergeCell ref="C3:C4"/>
    <mergeCell ref="A14:A15"/>
    <mergeCell ref="B14:B15"/>
    <mergeCell ref="A16:A18"/>
    <mergeCell ref="B16:B18"/>
    <mergeCell ref="A19:A24"/>
    <mergeCell ref="D3:H3"/>
    <mergeCell ref="A5:A10"/>
    <mergeCell ref="B9:B10"/>
    <mergeCell ref="H12:H13"/>
    <mergeCell ref="B23:B24"/>
    <mergeCell ref="E12:E13"/>
    <mergeCell ref="F12:F13"/>
    <mergeCell ref="A11:A13"/>
    <mergeCell ref="C12:C13"/>
    <mergeCell ref="D12:D13"/>
    <mergeCell ref="A35:A43"/>
    <mergeCell ref="B35:H35"/>
    <mergeCell ref="B36:H36"/>
    <mergeCell ref="C37:C39"/>
    <mergeCell ref="B40:H40"/>
    <mergeCell ref="C41:C43"/>
    <mergeCell ref="A25:A27"/>
    <mergeCell ref="B26:B27"/>
    <mergeCell ref="A28:A33"/>
    <mergeCell ref="B29:H29"/>
    <mergeCell ref="C31:C33"/>
    <mergeCell ref="B55:B56"/>
    <mergeCell ref="A57:A61"/>
    <mergeCell ref="B58:B59"/>
    <mergeCell ref="D60:D61"/>
    <mergeCell ref="E60:E61"/>
    <mergeCell ref="F60:F61"/>
    <mergeCell ref="F51:F52"/>
    <mergeCell ref="A45:A56"/>
    <mergeCell ref="B45:H45"/>
    <mergeCell ref="B46:H46"/>
    <mergeCell ref="C47:C49"/>
    <mergeCell ref="C53:C54"/>
    <mergeCell ref="D53:D54"/>
    <mergeCell ref="E53:E54"/>
    <mergeCell ref="F53:F54"/>
    <mergeCell ref="G53:G54"/>
    <mergeCell ref="H53:H54"/>
    <mergeCell ref="B50:H50"/>
    <mergeCell ref="B51:B52"/>
    <mergeCell ref="C51:C52"/>
    <mergeCell ref="D51:D52"/>
    <mergeCell ref="E51:E52"/>
    <mergeCell ref="G51:G52"/>
    <mergeCell ref="H51:H52"/>
    <mergeCell ref="A67:A69"/>
    <mergeCell ref="A72:H72"/>
    <mergeCell ref="A73:H73"/>
    <mergeCell ref="A74:H74"/>
    <mergeCell ref="A75:H75"/>
    <mergeCell ref="G60:G61"/>
    <mergeCell ref="H60:H61"/>
    <mergeCell ref="A62:A65"/>
    <mergeCell ref="B62:H62"/>
    <mergeCell ref="C63:C64"/>
    <mergeCell ref="D63:D64"/>
    <mergeCell ref="E63:E64"/>
    <mergeCell ref="F63:F64"/>
    <mergeCell ref="G63:G64"/>
    <mergeCell ref="H63:H64"/>
    <mergeCell ref="A83:A85"/>
    <mergeCell ref="B83:H83"/>
    <mergeCell ref="A86:A90"/>
    <mergeCell ref="B86:H86"/>
    <mergeCell ref="A91:A93"/>
    <mergeCell ref="B91:H91"/>
    <mergeCell ref="A76:A77"/>
    <mergeCell ref="B76:B77"/>
    <mergeCell ref="C76:C77"/>
    <mergeCell ref="D76:H76"/>
    <mergeCell ref="A78:A82"/>
    <mergeCell ref="B78:H78"/>
    <mergeCell ref="A95:A96"/>
    <mergeCell ref="B95:H95"/>
    <mergeCell ref="A97:A98"/>
    <mergeCell ref="B97:H97"/>
    <mergeCell ref="A99:H99"/>
    <mergeCell ref="A101:A102"/>
    <mergeCell ref="B101:B102"/>
    <mergeCell ref="C101:C102"/>
    <mergeCell ref="D101:H101"/>
    <mergeCell ref="A134:A141"/>
    <mergeCell ref="B134:H134"/>
    <mergeCell ref="D141:H141"/>
    <mergeCell ref="A142:A149"/>
    <mergeCell ref="B142:H142"/>
    <mergeCell ref="D143:H143"/>
    <mergeCell ref="D149:H149"/>
    <mergeCell ref="A103:A116"/>
    <mergeCell ref="B103:H103"/>
    <mergeCell ref="A117:A133"/>
    <mergeCell ref="B117:H117"/>
    <mergeCell ref="B118:H118"/>
    <mergeCell ref="B125:H125"/>
    <mergeCell ref="B130:H130"/>
    <mergeCell ref="B192:H192"/>
    <mergeCell ref="B201:H201"/>
    <mergeCell ref="D202:H202"/>
    <mergeCell ref="C203:H203"/>
    <mergeCell ref="D204:H204"/>
    <mergeCell ref="D206:H206"/>
    <mergeCell ref="A150:A168"/>
    <mergeCell ref="B150:H150"/>
    <mergeCell ref="D152:H152"/>
    <mergeCell ref="A169:A210"/>
    <mergeCell ref="B169:H169"/>
    <mergeCell ref="B170:H170"/>
    <mergeCell ref="B175:H175"/>
    <mergeCell ref="D184:H184"/>
    <mergeCell ref="D186:H186"/>
    <mergeCell ref="B187:H187"/>
    <mergeCell ref="A234:H234"/>
    <mergeCell ref="A236:A237"/>
    <mergeCell ref="B236:B237"/>
    <mergeCell ref="C236:C237"/>
    <mergeCell ref="D236:H236"/>
    <mergeCell ref="A238:A240"/>
    <mergeCell ref="B238:H238"/>
    <mergeCell ref="C207:H207"/>
    <mergeCell ref="D208:H208"/>
    <mergeCell ref="D210:H210"/>
    <mergeCell ref="A211:A233"/>
    <mergeCell ref="B211:H211"/>
    <mergeCell ref="B212:H212"/>
    <mergeCell ref="B217:H217"/>
    <mergeCell ref="D229:H229"/>
    <mergeCell ref="B230:H230"/>
    <mergeCell ref="D256:H256"/>
    <mergeCell ref="D257:H257"/>
    <mergeCell ref="A258:A261"/>
    <mergeCell ref="B258:G258"/>
    <mergeCell ref="C259:C260"/>
    <mergeCell ref="A263:H263"/>
    <mergeCell ref="A241:A246"/>
    <mergeCell ref="B241:H241"/>
    <mergeCell ref="A247:A251"/>
    <mergeCell ref="B247:H247"/>
    <mergeCell ref="C252:H252"/>
    <mergeCell ref="A254:A255"/>
    <mergeCell ref="B254:B255"/>
    <mergeCell ref="D255:H255"/>
    <mergeCell ref="A283:A287"/>
    <mergeCell ref="B283:H283"/>
    <mergeCell ref="D284:H284"/>
    <mergeCell ref="C285:C286"/>
    <mergeCell ref="A288:A289"/>
    <mergeCell ref="B288:H288"/>
    <mergeCell ref="A265:A266"/>
    <mergeCell ref="B265:B266"/>
    <mergeCell ref="C265:C266"/>
    <mergeCell ref="D265:H265"/>
    <mergeCell ref="A267:A282"/>
    <mergeCell ref="B267:H267"/>
    <mergeCell ref="B269:B271"/>
    <mergeCell ref="C269:C270"/>
    <mergeCell ref="B272:H273"/>
    <mergeCell ref="A290:A291"/>
    <mergeCell ref="B290:H290"/>
    <mergeCell ref="D291:H291"/>
    <mergeCell ref="A292:A303"/>
    <mergeCell ref="B292:H292"/>
    <mergeCell ref="B294:H294"/>
    <mergeCell ref="B299:H299"/>
    <mergeCell ref="B300:B301"/>
    <mergeCell ref="C300:C301"/>
    <mergeCell ref="B302:B303"/>
    <mergeCell ref="C302:C303"/>
    <mergeCell ref="A304:A319"/>
    <mergeCell ref="B304:H304"/>
    <mergeCell ref="B310:H310"/>
    <mergeCell ref="B312:B313"/>
    <mergeCell ref="C312:C313"/>
    <mergeCell ref="B314:H314"/>
    <mergeCell ref="C315:C317"/>
    <mergeCell ref="B316:B317"/>
    <mergeCell ref="B305:H305"/>
    <mergeCell ref="B337:H337"/>
    <mergeCell ref="A339:H339"/>
    <mergeCell ref="A331:A332"/>
    <mergeCell ref="B331:B332"/>
    <mergeCell ref="C331:C332"/>
    <mergeCell ref="D331:H331"/>
    <mergeCell ref="A333:A336"/>
    <mergeCell ref="B333:H333"/>
    <mergeCell ref="A325:A328"/>
    <mergeCell ref="B325:H325"/>
    <mergeCell ref="F326:G326"/>
    <mergeCell ref="F327:G327"/>
    <mergeCell ref="D328:H328"/>
    <mergeCell ref="A329:H329"/>
    <mergeCell ref="A404:H404"/>
    <mergeCell ref="A441:H441"/>
    <mergeCell ref="A443:H443"/>
    <mergeCell ref="A444:H444"/>
    <mergeCell ref="A445:H445"/>
    <mergeCell ref="A446:H446"/>
    <mergeCell ref="A350:H350"/>
    <mergeCell ref="A358:H358"/>
    <mergeCell ref="A360:H360"/>
    <mergeCell ref="A365:H365"/>
    <mergeCell ref="A366:H366"/>
    <mergeCell ref="A369:H369"/>
    <mergeCell ref="A371:H371"/>
    <mergeCell ref="A395:H395"/>
    <mergeCell ref="A397:H397"/>
    <mergeCell ref="A412:H412"/>
    <mergeCell ref="A423:H423"/>
    <mergeCell ref="A425:H425"/>
    <mergeCell ref="A431:H431"/>
    <mergeCell ref="A447:H447"/>
    <mergeCell ref="A468:H468"/>
    <mergeCell ref="A473:H473"/>
    <mergeCell ref="A475:H475"/>
    <mergeCell ref="A476:H476"/>
    <mergeCell ref="A485:H485"/>
    <mergeCell ref="A466:H466"/>
    <mergeCell ref="A448:H448"/>
    <mergeCell ref="A450:H450"/>
    <mergeCell ref="A464:H464"/>
    <mergeCell ref="A558:H558"/>
    <mergeCell ref="A538:H538"/>
    <mergeCell ref="A539:H539"/>
    <mergeCell ref="A540:H540"/>
    <mergeCell ref="A541:H541"/>
    <mergeCell ref="A552:H552"/>
    <mergeCell ref="A554:H554"/>
    <mergeCell ref="A487:H487"/>
    <mergeCell ref="A509:H509"/>
    <mergeCell ref="A518:H518"/>
    <mergeCell ref="A521:H521"/>
    <mergeCell ref="A522:H522"/>
    <mergeCell ref="A535:H535"/>
    <mergeCell ref="A502:H502"/>
    <mergeCell ref="A504:H504"/>
    <mergeCell ref="A505:H505"/>
  </mergeCells>
  <pageMargins left="0.7" right="0.7" top="0.75" bottom="0.75" header="0.3" footer="0.3"/>
  <pageSetup paperSize="9" scale="70" orientation="landscape" r:id="rId1"/>
  <rowBreaks count="3" manualBreakCount="3">
    <brk id="15" max="7" man="1"/>
    <brk id="25" max="7" man="1"/>
    <brk id="59" max="7" man="1"/>
  </rowBreak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38E43-06D3-4F3E-80DB-0647EB9345DC}">
  <sheetPr codeName="Sheet8">
    <tabColor rgb="FFC00000"/>
  </sheetPr>
  <dimension ref="A1:AC770"/>
  <sheetViews>
    <sheetView showGridLines="0" zoomScaleNormal="100" workbookViewId="0">
      <selection activeCell="A624" sqref="A1:IV65536"/>
    </sheetView>
  </sheetViews>
  <sheetFormatPr defaultColWidth="9.1796875" defaultRowHeight="15.5"/>
  <cols>
    <col min="1" max="1" width="8.1796875" style="29" customWidth="1"/>
    <col min="2" max="2" width="24.26953125" style="29" customWidth="1"/>
    <col min="3" max="7" width="9.7265625" style="29" customWidth="1"/>
    <col min="8" max="9" width="10.453125" style="29" customWidth="1"/>
    <col min="10" max="10" width="9.7265625" style="29" customWidth="1"/>
    <col min="11" max="12" width="10.1796875" style="29" customWidth="1"/>
    <col min="13" max="13" width="9.7265625" style="29" customWidth="1"/>
    <col min="14" max="14" width="11.1796875" style="29" customWidth="1"/>
    <col min="15" max="15" width="9.26953125" style="29" bestFit="1" customWidth="1"/>
    <col min="16" max="16" width="10.26953125" style="29" customWidth="1"/>
    <col min="17" max="17" width="10.1796875" style="29" bestFit="1" customWidth="1"/>
    <col min="18" max="21" width="9.1796875" style="29"/>
    <col min="22" max="22" width="9.26953125" style="29" bestFit="1" customWidth="1"/>
    <col min="23" max="16384" width="9.1796875" style="29"/>
  </cols>
  <sheetData>
    <row r="1" spans="1:20" ht="20">
      <c r="A1" s="1450" t="s">
        <v>419</v>
      </c>
      <c r="B1" s="1450"/>
      <c r="C1" s="1450"/>
      <c r="D1" s="1450"/>
      <c r="E1" s="1450"/>
      <c r="F1" s="1450"/>
      <c r="G1" s="1450"/>
      <c r="H1" s="1450"/>
      <c r="I1" s="1450"/>
      <c r="J1" s="1450"/>
      <c r="K1" s="1450"/>
      <c r="L1" s="1450"/>
      <c r="M1" s="1450"/>
      <c r="N1" s="1450"/>
    </row>
    <row r="2" spans="1:20">
      <c r="A2" s="1473" t="s">
        <v>51</v>
      </c>
      <c r="B2" s="1473"/>
      <c r="C2" s="1473"/>
      <c r="D2" s="1473"/>
      <c r="E2" s="1473"/>
      <c r="F2" s="1473"/>
      <c r="G2" s="1473"/>
      <c r="H2" s="1473"/>
      <c r="I2" s="1473"/>
      <c r="J2" s="1473"/>
      <c r="K2" s="1473"/>
      <c r="L2" s="1473"/>
      <c r="M2" s="1473"/>
      <c r="N2" s="1473"/>
    </row>
    <row r="3" spans="1:20">
      <c r="A3" s="30"/>
      <c r="B3" s="30"/>
      <c r="C3" s="30"/>
      <c r="D3" s="30"/>
      <c r="E3" s="30"/>
      <c r="F3" s="30"/>
      <c r="G3" s="30"/>
      <c r="H3" s="30"/>
      <c r="I3" s="30"/>
      <c r="J3" s="30"/>
      <c r="K3" s="30"/>
      <c r="L3" s="31" t="s">
        <v>59</v>
      </c>
      <c r="M3" s="30" t="s">
        <v>49</v>
      </c>
      <c r="N3" s="30"/>
    </row>
    <row r="4" spans="1:20">
      <c r="A4" s="1454" t="s">
        <v>44</v>
      </c>
      <c r="B4" s="1454" t="s">
        <v>74</v>
      </c>
      <c r="C4" s="1458" t="s">
        <v>50</v>
      </c>
      <c r="D4" s="1458"/>
      <c r="E4" s="1458"/>
      <c r="F4" s="1458"/>
      <c r="G4" s="1458"/>
      <c r="H4" s="1458"/>
      <c r="I4" s="1458"/>
      <c r="J4" s="1458"/>
      <c r="K4" s="1458"/>
      <c r="L4" s="1458"/>
      <c r="M4" s="1458"/>
      <c r="N4" s="1458"/>
      <c r="P4" s="32"/>
      <c r="Q4" s="33" t="s">
        <v>45</v>
      </c>
      <c r="R4" s="33" t="s">
        <v>46</v>
      </c>
      <c r="S4" s="33" t="s">
        <v>47</v>
      </c>
      <c r="T4" s="33" t="s">
        <v>48</v>
      </c>
    </row>
    <row r="5" spans="1:20">
      <c r="A5" s="1454"/>
      <c r="B5" s="1454"/>
      <c r="C5" s="34">
        <v>10</v>
      </c>
      <c r="D5" s="35">
        <v>20</v>
      </c>
      <c r="E5" s="35">
        <v>50</v>
      </c>
      <c r="F5" s="35">
        <v>100</v>
      </c>
      <c r="G5" s="35">
        <v>200</v>
      </c>
      <c r="H5" s="35">
        <v>500</v>
      </c>
      <c r="I5" s="35">
        <v>1000</v>
      </c>
      <c r="J5" s="35">
        <v>2000</v>
      </c>
      <c r="K5" s="35">
        <v>5000</v>
      </c>
      <c r="L5" s="35">
        <v>10000</v>
      </c>
      <c r="M5" s="35">
        <v>20000</v>
      </c>
      <c r="N5" s="36">
        <v>30000</v>
      </c>
      <c r="P5" s="37" t="s">
        <v>63</v>
      </c>
      <c r="Q5" s="33">
        <f>MATCH('CP.TV'!$N$1,B6:B11,0)</f>
        <v>1</v>
      </c>
      <c r="R5" s="33">
        <f>IF(S7&lt;=10,1,MATCH(S7,C5:N5,1))</f>
        <v>7</v>
      </c>
      <c r="S5" s="33">
        <f>IF(S7&lt;=10,INDEX(C5:N11,1,1),INDEX(C5:N11,1,R5))</f>
        <v>1000</v>
      </c>
      <c r="T5" s="38">
        <f>INDEX(C6:N11,Q5,R5)</f>
        <v>1.18</v>
      </c>
    </row>
    <row r="6" spans="1:20">
      <c r="A6" s="39">
        <v>1</v>
      </c>
      <c r="B6" s="40" t="s">
        <v>477</v>
      </c>
      <c r="C6" s="41">
        <v>3.282</v>
      </c>
      <c r="D6" s="41">
        <v>2.7839999999999998</v>
      </c>
      <c r="E6" s="41">
        <v>2.4860000000000002</v>
      </c>
      <c r="F6" s="41">
        <v>1.921</v>
      </c>
      <c r="G6" s="41">
        <v>1.796</v>
      </c>
      <c r="H6" s="41">
        <v>1.4419999999999999</v>
      </c>
      <c r="I6" s="41">
        <v>1.18</v>
      </c>
      <c r="J6" s="41">
        <v>0.91200000000000003</v>
      </c>
      <c r="K6" s="41">
        <v>0.67700000000000005</v>
      </c>
      <c r="L6" s="41">
        <v>0.48599999999999999</v>
      </c>
      <c r="M6" s="41">
        <v>0.36299999999999999</v>
      </c>
      <c r="N6" s="42">
        <v>0.28999999999999998</v>
      </c>
      <c r="P6" s="37" t="s">
        <v>64</v>
      </c>
      <c r="Q6" s="33">
        <f>Q5</f>
        <v>1</v>
      </c>
      <c r="R6" s="33">
        <f>IF(S7&lt;=10,R5,IF(R5=12,R5,R5+1))</f>
        <v>8</v>
      </c>
      <c r="S6" s="33">
        <f>IF(S7&lt;=10,INDEX(C5:N11,1,1),IF(S7&gt;30000,S5,INDEX(C5:N11,1,R6)))</f>
        <v>2000</v>
      </c>
      <c r="T6" s="38">
        <f>INDEX(C6:N11,Q6,R6)</f>
        <v>0.91200000000000003</v>
      </c>
    </row>
    <row r="7" spans="1:20">
      <c r="A7" s="39">
        <v>2</v>
      </c>
      <c r="B7" s="40" t="s">
        <v>478</v>
      </c>
      <c r="C7" s="41">
        <v>3.4529999999999998</v>
      </c>
      <c r="D7" s="41">
        <v>2.93</v>
      </c>
      <c r="E7" s="41">
        <v>2.6160000000000001</v>
      </c>
      <c r="F7" s="41">
        <v>2.0209999999999999</v>
      </c>
      <c r="G7" s="41">
        <v>1.89</v>
      </c>
      <c r="H7" s="41">
        <v>1.518</v>
      </c>
      <c r="I7" s="41">
        <v>1.242</v>
      </c>
      <c r="J7" s="41">
        <v>1.071</v>
      </c>
      <c r="K7" s="41">
        <v>0.71299999999999997</v>
      </c>
      <c r="L7" s="41">
        <v>0.51200000000000001</v>
      </c>
      <c r="M7" s="41">
        <v>0.38200000000000001</v>
      </c>
      <c r="N7" s="42">
        <v>0.30499999999999999</v>
      </c>
      <c r="P7" s="1447" t="s">
        <v>65</v>
      </c>
      <c r="Q7" s="1448"/>
      <c r="R7" s="1449"/>
      <c r="S7" s="1">
        <f>'CP.TV'!$K$2</f>
        <v>1631.2967107951574</v>
      </c>
      <c r="T7" s="43">
        <f>ROUND(IF(S7&lt;=10,T5,IF(S7&gt;=30000,T5,(((S6-S7)*(T5-T6))/(S6-S5))+T6)),3)</f>
        <v>1.0109999999999999</v>
      </c>
    </row>
    <row r="8" spans="1:20">
      <c r="A8" s="39">
        <v>3</v>
      </c>
      <c r="B8" s="40" t="s">
        <v>479</v>
      </c>
      <c r="C8" s="41">
        <v>2.9359999999999999</v>
      </c>
      <c r="D8" s="41">
        <v>2.4910000000000001</v>
      </c>
      <c r="E8" s="41">
        <v>2.2250000000000001</v>
      </c>
      <c r="F8" s="41">
        <v>1.7190000000000001</v>
      </c>
      <c r="G8" s="41">
        <v>1.607</v>
      </c>
      <c r="H8" s="41">
        <v>1.29</v>
      </c>
      <c r="I8" s="41">
        <v>1.056</v>
      </c>
      <c r="J8" s="41">
        <v>0.91</v>
      </c>
      <c r="K8" s="41">
        <v>0.60599999999999998</v>
      </c>
      <c r="L8" s="41">
        <v>0.435</v>
      </c>
      <c r="M8" s="41">
        <v>0.32500000000000001</v>
      </c>
      <c r="N8" s="42">
        <v>0.26</v>
      </c>
    </row>
    <row r="9" spans="1:20" ht="31">
      <c r="A9" s="44">
        <v>4</v>
      </c>
      <c r="B9" s="45" t="s">
        <v>480</v>
      </c>
      <c r="C9" s="41">
        <v>3.1080000000000001</v>
      </c>
      <c r="D9" s="41">
        <v>2.637</v>
      </c>
      <c r="E9" s="41">
        <v>2.355</v>
      </c>
      <c r="F9" s="41">
        <v>1.819</v>
      </c>
      <c r="G9" s="41">
        <v>1.7010000000000001</v>
      </c>
      <c r="H9" s="41">
        <v>1.3660000000000001</v>
      </c>
      <c r="I9" s="41">
        <v>1.1180000000000001</v>
      </c>
      <c r="J9" s="41">
        <v>0.96399999999999997</v>
      </c>
      <c r="K9" s="41">
        <v>0.64200000000000002</v>
      </c>
      <c r="L9" s="41">
        <v>0.46100000000000002</v>
      </c>
      <c r="M9" s="41">
        <v>0.34399999999999997</v>
      </c>
      <c r="N9" s="42">
        <v>0.27500000000000002</v>
      </c>
      <c r="P9" s="261"/>
    </row>
    <row r="10" spans="1:20" ht="33.75" customHeight="1">
      <c r="A10" s="44">
        <v>5</v>
      </c>
      <c r="B10" s="45" t="s">
        <v>481</v>
      </c>
      <c r="C10" s="41">
        <v>2.7629999999999999</v>
      </c>
      <c r="D10" s="41">
        <v>2.3439999999999999</v>
      </c>
      <c r="E10" s="41">
        <v>2.093</v>
      </c>
      <c r="F10" s="41">
        <v>1.5169999999999999</v>
      </c>
      <c r="G10" s="41">
        <v>1.486</v>
      </c>
      <c r="H10" s="41">
        <v>1.214</v>
      </c>
      <c r="I10" s="41">
        <v>1.02</v>
      </c>
      <c r="J10" s="41">
        <v>0.85599999999999998</v>
      </c>
      <c r="K10" s="41">
        <v>0.56999999999999995</v>
      </c>
      <c r="L10" s="41">
        <v>0.40899999999999997</v>
      </c>
      <c r="M10" s="41">
        <v>0.30599999999999999</v>
      </c>
      <c r="N10" s="42">
        <v>0.245</v>
      </c>
      <c r="P10" s="261"/>
      <c r="S10" s="46"/>
    </row>
    <row r="11" spans="1:20" ht="31">
      <c r="A11" s="39">
        <v>6</v>
      </c>
      <c r="B11" s="45" t="s">
        <v>613</v>
      </c>
      <c r="C11" s="41">
        <v>2.9359999999999999</v>
      </c>
      <c r="D11" s="41">
        <v>2.4910000000000001</v>
      </c>
      <c r="E11" s="41">
        <v>2.2250000000000001</v>
      </c>
      <c r="F11" s="41">
        <v>1.7190000000000001</v>
      </c>
      <c r="G11" s="41">
        <v>1.607</v>
      </c>
      <c r="H11" s="41">
        <v>1.29</v>
      </c>
      <c r="I11" s="41">
        <v>1.056</v>
      </c>
      <c r="J11" s="41">
        <v>0.91</v>
      </c>
      <c r="K11" s="41">
        <v>0.60599999999999998</v>
      </c>
      <c r="L11" s="41">
        <v>0.435</v>
      </c>
      <c r="M11" s="41">
        <v>0.32500000000000001</v>
      </c>
      <c r="N11" s="42">
        <v>0.26</v>
      </c>
    </row>
    <row r="12" spans="1:20">
      <c r="P12" s="261"/>
    </row>
    <row r="13" spans="1:20" ht="40.5" customHeight="1">
      <c r="A13" s="1476" t="s">
        <v>71</v>
      </c>
      <c r="B13" s="1476"/>
      <c r="C13" s="1476"/>
      <c r="D13" s="1476"/>
      <c r="E13" s="1476"/>
      <c r="F13" s="1476"/>
      <c r="G13" s="1476"/>
      <c r="H13" s="1476"/>
      <c r="I13" s="1476"/>
      <c r="J13" s="1476"/>
      <c r="K13" s="1476"/>
      <c r="L13" s="1476"/>
      <c r="M13" s="1476"/>
      <c r="N13" s="1476"/>
      <c r="P13" s="261"/>
    </row>
    <row r="14" spans="1:20" ht="87" customHeight="1">
      <c r="A14" s="1476" t="s">
        <v>72</v>
      </c>
      <c r="B14" s="1476"/>
      <c r="C14" s="1476"/>
      <c r="D14" s="1476"/>
      <c r="E14" s="1476"/>
      <c r="F14" s="1476"/>
      <c r="G14" s="1476"/>
      <c r="H14" s="1476"/>
      <c r="I14" s="1476"/>
      <c r="J14" s="1476"/>
      <c r="K14" s="1476"/>
      <c r="L14" s="1476"/>
      <c r="M14" s="1476"/>
      <c r="N14" s="1476"/>
      <c r="P14" s="261"/>
    </row>
    <row r="15" spans="1:20" ht="15" customHeight="1">
      <c r="A15" s="257" t="s">
        <v>598</v>
      </c>
      <c r="B15" s="258"/>
      <c r="C15" s="258"/>
      <c r="D15" s="258"/>
      <c r="E15" s="258"/>
      <c r="F15" s="258"/>
      <c r="G15" s="258"/>
      <c r="H15" s="258"/>
      <c r="I15" s="258"/>
      <c r="J15" s="258"/>
      <c r="K15" s="257">
        <v>0</v>
      </c>
      <c r="L15" s="256"/>
      <c r="M15" s="256"/>
      <c r="N15" s="256"/>
      <c r="P15" s="261"/>
    </row>
    <row r="16" spans="1:20" ht="15" customHeight="1">
      <c r="A16" s="257" t="s">
        <v>599</v>
      </c>
      <c r="B16" s="258"/>
      <c r="C16" s="258"/>
      <c r="D16" s="258"/>
      <c r="E16" s="258"/>
      <c r="F16" s="258"/>
      <c r="G16" s="258"/>
      <c r="H16" s="258"/>
      <c r="I16" s="258"/>
      <c r="J16" s="259" t="s">
        <v>597</v>
      </c>
      <c r="K16" s="257">
        <v>0.8</v>
      </c>
      <c r="L16" s="256"/>
      <c r="M16" s="256"/>
      <c r="N16" s="256"/>
    </row>
    <row r="17" spans="1:20" ht="15" customHeight="1">
      <c r="A17" s="257" t="s">
        <v>604</v>
      </c>
      <c r="B17" s="258"/>
      <c r="C17" s="258"/>
      <c r="D17" s="258"/>
      <c r="E17" s="258"/>
      <c r="F17" s="258"/>
      <c r="G17" s="258"/>
      <c r="H17" s="258"/>
      <c r="I17" s="258"/>
      <c r="J17" s="259" t="s">
        <v>597</v>
      </c>
      <c r="K17" s="257">
        <v>1.35</v>
      </c>
      <c r="L17" s="256"/>
      <c r="M17" s="256"/>
      <c r="N17" s="256"/>
    </row>
    <row r="18" spans="1:20" ht="15" customHeight="1">
      <c r="A18" s="257" t="s">
        <v>605</v>
      </c>
      <c r="B18" s="258"/>
      <c r="C18" s="258"/>
      <c r="D18" s="258"/>
      <c r="E18" s="258"/>
      <c r="F18" s="258"/>
      <c r="G18" s="258"/>
      <c r="H18" s="258"/>
      <c r="I18" s="258"/>
      <c r="J18" s="259" t="s">
        <v>597</v>
      </c>
      <c r="K18" s="257">
        <v>1.1000000000000001</v>
      </c>
      <c r="L18" s="256"/>
      <c r="M18" s="256"/>
      <c r="N18" s="256"/>
    </row>
    <row r="19" spans="1:20" ht="35.25" customHeight="1">
      <c r="A19" s="1476" t="s">
        <v>73</v>
      </c>
      <c r="B19" s="1476"/>
      <c r="C19" s="1476"/>
      <c r="D19" s="1476"/>
      <c r="E19" s="1476"/>
      <c r="F19" s="1476"/>
      <c r="G19" s="1476"/>
      <c r="H19" s="1476"/>
      <c r="I19" s="1476"/>
      <c r="J19" s="1476"/>
      <c r="K19" s="1476"/>
      <c r="L19" s="1476"/>
      <c r="M19" s="1476"/>
      <c r="N19" s="1476"/>
    </row>
    <row r="20" spans="1:20">
      <c r="A20" s="47"/>
      <c r="B20" s="47"/>
      <c r="C20" s="47"/>
      <c r="D20" s="47"/>
      <c r="E20" s="47"/>
      <c r="F20" s="47"/>
      <c r="G20" s="47"/>
      <c r="H20" s="47"/>
      <c r="I20" s="47"/>
      <c r="J20" s="47"/>
      <c r="K20" s="47"/>
      <c r="L20" s="47"/>
      <c r="M20" s="47"/>
      <c r="N20" s="47"/>
    </row>
    <row r="21" spans="1:20">
      <c r="A21" s="1473" t="s">
        <v>380</v>
      </c>
      <c r="B21" s="1473"/>
      <c r="C21" s="1473"/>
      <c r="D21" s="1473"/>
      <c r="E21" s="1473"/>
      <c r="F21" s="1473"/>
      <c r="G21" s="1473"/>
      <c r="H21" s="1473"/>
      <c r="I21" s="1473"/>
      <c r="J21" s="1473"/>
      <c r="K21" s="1473"/>
      <c r="L21" s="1473"/>
      <c r="M21" s="1473"/>
      <c r="N21" s="1473"/>
    </row>
    <row r="22" spans="1:20">
      <c r="A22" s="30"/>
      <c r="B22" s="30"/>
      <c r="C22" s="30"/>
      <c r="D22" s="30"/>
      <c r="E22" s="30"/>
      <c r="F22" s="30"/>
      <c r="G22" s="30"/>
      <c r="H22" s="30"/>
      <c r="I22" s="30"/>
      <c r="J22" s="30"/>
      <c r="K22" s="30"/>
      <c r="L22" s="31" t="s">
        <v>59</v>
      </c>
      <c r="M22" s="30" t="s">
        <v>49</v>
      </c>
      <c r="N22" s="30"/>
    </row>
    <row r="23" spans="1:20">
      <c r="A23" s="1460" t="s">
        <v>44</v>
      </c>
      <c r="B23" s="1460" t="s">
        <v>74</v>
      </c>
      <c r="C23" s="1460" t="s">
        <v>50</v>
      </c>
      <c r="D23" s="1460"/>
      <c r="E23" s="1460"/>
      <c r="F23" s="1460"/>
      <c r="G23" s="1460"/>
      <c r="H23" s="1460"/>
      <c r="I23" s="1460"/>
      <c r="J23" s="1460"/>
      <c r="K23" s="1460"/>
      <c r="L23" s="1460"/>
      <c r="M23" s="1460"/>
      <c r="N23" s="1460"/>
      <c r="P23" s="32"/>
      <c r="Q23" s="33" t="s">
        <v>45</v>
      </c>
      <c r="R23" s="33" t="s">
        <v>46</v>
      </c>
      <c r="S23" s="33" t="s">
        <v>47</v>
      </c>
      <c r="T23" s="33" t="s">
        <v>48</v>
      </c>
    </row>
    <row r="24" spans="1:20">
      <c r="A24" s="1460"/>
      <c r="B24" s="1460"/>
      <c r="C24" s="34">
        <v>15</v>
      </c>
      <c r="D24" s="35">
        <v>20</v>
      </c>
      <c r="E24" s="35">
        <v>50</v>
      </c>
      <c r="F24" s="35">
        <v>100</v>
      </c>
      <c r="G24" s="35">
        <v>200</v>
      </c>
      <c r="H24" s="35">
        <v>500</v>
      </c>
      <c r="I24" s="35">
        <v>1000</v>
      </c>
      <c r="J24" s="35">
        <v>2000</v>
      </c>
      <c r="K24" s="35">
        <v>5000</v>
      </c>
      <c r="L24" s="35">
        <v>10000</v>
      </c>
      <c r="M24" s="35">
        <v>20000</v>
      </c>
      <c r="N24" s="36">
        <v>30000</v>
      </c>
      <c r="P24" s="37" t="s">
        <v>63</v>
      </c>
      <c r="Q24" s="33">
        <f>MATCH('CP.TV'!$N$1,B25:B30,0)</f>
        <v>1</v>
      </c>
      <c r="R24" s="33">
        <f>IF(S26&lt;=15,1,MATCH(S26,C24:N24,1))</f>
        <v>7</v>
      </c>
      <c r="S24" s="33">
        <f>IF(S26&lt;=15,INDEX(C24:N30,1,1),INDEX(C24:N30,1,R24))</f>
        <v>1000</v>
      </c>
      <c r="T24" s="38">
        <f>INDEX(C25:N30,Q24,R24)</f>
        <v>8.5999999999999993E-2</v>
      </c>
    </row>
    <row r="25" spans="1:20">
      <c r="A25" s="21">
        <v>1</v>
      </c>
      <c r="B25" s="40" t="s">
        <v>477</v>
      </c>
      <c r="C25" s="49">
        <v>0.66800000000000004</v>
      </c>
      <c r="D25" s="49">
        <v>0.503</v>
      </c>
      <c r="E25" s="49">
        <v>0.376</v>
      </c>
      <c r="F25" s="49">
        <v>0.24</v>
      </c>
      <c r="G25" s="49">
        <v>0.161</v>
      </c>
      <c r="H25" s="49">
        <v>0.1</v>
      </c>
      <c r="I25" s="49">
        <v>8.5999999999999993E-2</v>
      </c>
      <c r="J25" s="49">
        <v>7.2999999999999995E-2</v>
      </c>
      <c r="K25" s="49">
        <v>0.05</v>
      </c>
      <c r="L25" s="49">
        <v>0.04</v>
      </c>
      <c r="M25" s="49">
        <v>2.5999999999999999E-2</v>
      </c>
      <c r="N25" s="49">
        <v>2.1999999999999999E-2</v>
      </c>
      <c r="P25" s="37" t="s">
        <v>64</v>
      </c>
      <c r="Q25" s="33">
        <f>Q24</f>
        <v>1</v>
      </c>
      <c r="R25" s="33">
        <f>IF(S26&lt;=15,R24,IF(R24=12,R24,R24+1))</f>
        <v>8</v>
      </c>
      <c r="S25" s="33">
        <f>IF(S26&lt;=15,INDEX(C24:N30,1,1),IF(S26&gt;30000,S24,INDEX(C24:N30,1,R25)))</f>
        <v>2000</v>
      </c>
      <c r="T25" s="38">
        <f>INDEX(C25:N30,Q25,R25)</f>
        <v>7.2999999999999995E-2</v>
      </c>
    </row>
    <row r="26" spans="1:20">
      <c r="A26" s="21">
        <v>2</v>
      </c>
      <c r="B26" s="40" t="s">
        <v>478</v>
      </c>
      <c r="C26" s="49">
        <v>0.75700000000000001</v>
      </c>
      <c r="D26" s="49">
        <v>0.61199999999999999</v>
      </c>
      <c r="E26" s="49">
        <v>0.441</v>
      </c>
      <c r="F26" s="49">
        <v>0.29399999999999998</v>
      </c>
      <c r="G26" s="49">
        <v>0.20599999999999999</v>
      </c>
      <c r="H26" s="49">
        <v>0.16300000000000001</v>
      </c>
      <c r="I26" s="49">
        <v>0.14099999999999999</v>
      </c>
      <c r="J26" s="49">
        <v>0.11</v>
      </c>
      <c r="K26" s="49">
        <v>7.3999999999999996E-2</v>
      </c>
      <c r="L26" s="49">
        <v>5.7000000000000002E-2</v>
      </c>
      <c r="M26" s="49">
        <v>3.4000000000000002E-2</v>
      </c>
      <c r="N26" s="49">
        <v>2.7E-2</v>
      </c>
      <c r="P26" s="1447" t="s">
        <v>65</v>
      </c>
      <c r="Q26" s="1448"/>
      <c r="R26" s="1449"/>
      <c r="S26" s="1">
        <f>'CP.TV'!$K$2</f>
        <v>1631.2967107951574</v>
      </c>
      <c r="T26" s="43">
        <f>ROUND(IF(S26&lt;=15,T24,IF(S26&gt;=30000,T24,(((S25-S26)*(T24-T25))/(S25-S24))+T25)),3)</f>
        <v>7.8E-2</v>
      </c>
    </row>
    <row r="27" spans="1:20">
      <c r="A27" s="21">
        <v>3</v>
      </c>
      <c r="B27" s="40" t="s">
        <v>479</v>
      </c>
      <c r="C27" s="49">
        <v>0.41299999999999998</v>
      </c>
      <c r="D27" s="49">
        <v>0.34499999999999997</v>
      </c>
      <c r="E27" s="49">
        <v>0.251</v>
      </c>
      <c r="F27" s="49">
        <v>0.17699999999999999</v>
      </c>
      <c r="G27" s="49">
        <v>0.108</v>
      </c>
      <c r="H27" s="49">
        <v>7.0999999999999994E-2</v>
      </c>
      <c r="I27" s="49">
        <v>6.2E-2</v>
      </c>
      <c r="J27" s="49">
        <v>5.2999999999999999E-2</v>
      </c>
      <c r="K27" s="49">
        <v>3.5999999999999997E-2</v>
      </c>
      <c r="L27" s="49">
        <v>2.9000000000000001E-2</v>
      </c>
      <c r="M27" s="49">
        <v>1.9E-2</v>
      </c>
      <c r="N27" s="49">
        <v>1.6E-2</v>
      </c>
    </row>
    <row r="28" spans="1:20" ht="31">
      <c r="A28" s="21">
        <v>4</v>
      </c>
      <c r="B28" s="45" t="s">
        <v>480</v>
      </c>
      <c r="C28" s="49">
        <v>0.56599999999999995</v>
      </c>
      <c r="D28" s="49">
        <v>0.47199999999999998</v>
      </c>
      <c r="E28" s="49">
        <v>0.34300000000000003</v>
      </c>
      <c r="F28" s="49">
        <v>0.216</v>
      </c>
      <c r="G28" s="49">
        <v>0.14399999999999999</v>
      </c>
      <c r="H28" s="49">
        <v>9.6000000000000002E-2</v>
      </c>
      <c r="I28" s="49">
        <v>8.2000000000000003E-2</v>
      </c>
      <c r="J28" s="49">
        <v>7.0000000000000007E-2</v>
      </c>
      <c r="K28" s="49">
        <v>4.8000000000000001E-2</v>
      </c>
      <c r="L28" s="49">
        <v>3.9E-2</v>
      </c>
      <c r="M28" s="49">
        <v>2.5000000000000001E-2</v>
      </c>
      <c r="N28" s="49">
        <v>2.1000000000000001E-2</v>
      </c>
      <c r="P28" s="257" t="s">
        <v>598</v>
      </c>
      <c r="Q28" s="268"/>
      <c r="R28" s="268"/>
      <c r="S28" s="258"/>
      <c r="T28" s="257">
        <v>0</v>
      </c>
    </row>
    <row r="29" spans="1:20" ht="33" customHeight="1">
      <c r="A29" s="21">
        <v>5</v>
      </c>
      <c r="B29" s="45" t="s">
        <v>481</v>
      </c>
      <c r="C29" s="49">
        <v>0.43099999999999999</v>
      </c>
      <c r="D29" s="49">
        <v>0.36</v>
      </c>
      <c r="E29" s="49">
        <v>0.26200000000000001</v>
      </c>
      <c r="F29" s="49">
        <v>0.183</v>
      </c>
      <c r="G29" s="49">
        <v>0.112</v>
      </c>
      <c r="H29" s="49">
        <v>7.3999999999999996E-2</v>
      </c>
      <c r="I29" s="49">
        <v>6.5000000000000002E-2</v>
      </c>
      <c r="J29" s="49">
        <v>5.5E-2</v>
      </c>
      <c r="K29" s="49">
        <v>3.7999999999999999E-2</v>
      </c>
      <c r="L29" s="49">
        <v>0.03</v>
      </c>
      <c r="M29" s="49">
        <v>0.02</v>
      </c>
      <c r="N29" s="49">
        <v>1.7000000000000001E-2</v>
      </c>
      <c r="P29" s="257" t="s">
        <v>600</v>
      </c>
      <c r="Q29" s="268"/>
      <c r="R29" s="268"/>
      <c r="S29" s="259" t="s">
        <v>597</v>
      </c>
      <c r="T29" s="257">
        <v>1.1000000000000001</v>
      </c>
    </row>
    <row r="30" spans="1:20" ht="31">
      <c r="A30" s="21">
        <v>6</v>
      </c>
      <c r="B30" s="45" t="s">
        <v>613</v>
      </c>
      <c r="C30" s="49">
        <v>0.41299999999999998</v>
      </c>
      <c r="D30" s="49">
        <v>0.34499999999999997</v>
      </c>
      <c r="E30" s="49">
        <v>0.251</v>
      </c>
      <c r="F30" s="49">
        <v>0.17699999999999999</v>
      </c>
      <c r="G30" s="49">
        <v>0.108</v>
      </c>
      <c r="H30" s="49">
        <v>7.0999999999999994E-2</v>
      </c>
      <c r="I30" s="49">
        <v>6.2E-2</v>
      </c>
      <c r="J30" s="49">
        <v>5.2999999999999999E-2</v>
      </c>
      <c r="K30" s="49">
        <v>3.5999999999999997E-2</v>
      </c>
      <c r="L30" s="49">
        <v>2.9000000000000001E-2</v>
      </c>
      <c r="M30" s="49">
        <v>1.9E-2</v>
      </c>
      <c r="N30" s="49">
        <v>1.6E-2</v>
      </c>
    </row>
    <row r="32" spans="1:20">
      <c r="A32" s="1473" t="s">
        <v>58</v>
      </c>
      <c r="B32" s="1473"/>
      <c r="C32" s="1473"/>
      <c r="D32" s="1473"/>
      <c r="E32" s="1473"/>
      <c r="F32" s="1473"/>
      <c r="G32" s="1473"/>
      <c r="H32" s="1473"/>
      <c r="I32" s="1473"/>
      <c r="J32" s="1473"/>
      <c r="K32" s="1473"/>
      <c r="L32" s="1473"/>
      <c r="M32" s="1473"/>
      <c r="N32" s="1473"/>
    </row>
    <row r="33" spans="1:20">
      <c r="A33" s="30"/>
      <c r="B33" s="30"/>
      <c r="C33" s="30"/>
      <c r="D33" s="30"/>
      <c r="E33" s="30"/>
      <c r="F33" s="30"/>
      <c r="G33" s="30"/>
      <c r="H33" s="30"/>
      <c r="I33" s="30"/>
      <c r="J33" s="30"/>
      <c r="K33" s="30"/>
      <c r="L33" s="31" t="s">
        <v>59</v>
      </c>
      <c r="M33" s="30" t="s">
        <v>49</v>
      </c>
      <c r="N33" s="30"/>
    </row>
    <row r="34" spans="1:20">
      <c r="A34" s="1454" t="s">
        <v>44</v>
      </c>
      <c r="B34" s="1454" t="s">
        <v>74</v>
      </c>
      <c r="C34" s="1458" t="s">
        <v>50</v>
      </c>
      <c r="D34" s="1458"/>
      <c r="E34" s="1458"/>
      <c r="F34" s="1458"/>
      <c r="G34" s="1458"/>
      <c r="H34" s="1458"/>
      <c r="I34" s="1458"/>
      <c r="J34" s="1458"/>
      <c r="K34" s="1458"/>
      <c r="L34" s="1458"/>
      <c r="M34" s="1458"/>
      <c r="N34" s="1458"/>
      <c r="P34" s="32"/>
      <c r="Q34" s="33" t="s">
        <v>45</v>
      </c>
      <c r="R34" s="33" t="s">
        <v>46</v>
      </c>
      <c r="S34" s="33" t="s">
        <v>47</v>
      </c>
      <c r="T34" s="33" t="s">
        <v>48</v>
      </c>
    </row>
    <row r="35" spans="1:20">
      <c r="A35" s="1454"/>
      <c r="B35" s="1454"/>
      <c r="C35" s="34">
        <v>15</v>
      </c>
      <c r="D35" s="35">
        <v>20</v>
      </c>
      <c r="E35" s="35">
        <v>50</v>
      </c>
      <c r="F35" s="35">
        <v>100</v>
      </c>
      <c r="G35" s="35">
        <v>200</v>
      </c>
      <c r="H35" s="35">
        <v>500</v>
      </c>
      <c r="I35" s="35">
        <v>1000</v>
      </c>
      <c r="J35" s="35">
        <v>2000</v>
      </c>
      <c r="K35" s="35">
        <v>5000</v>
      </c>
      <c r="L35" s="35">
        <v>10000</v>
      </c>
      <c r="M35" s="35">
        <v>20000</v>
      </c>
      <c r="N35" s="36">
        <v>30000</v>
      </c>
      <c r="P35" s="37" t="s">
        <v>63</v>
      </c>
      <c r="Q35" s="33">
        <f>MATCH('CP.TV'!$N$1,B36:B41,0)</f>
        <v>1</v>
      </c>
      <c r="R35" s="33">
        <f>IF(S37&lt;=15,1,MATCH(S37,C35:N35,1))</f>
        <v>7</v>
      </c>
      <c r="S35" s="33">
        <f>IF(S37&lt;=15,INDEX(C35:N41,1,1),INDEX(C35:N41,1,R35))</f>
        <v>1000</v>
      </c>
      <c r="T35" s="38">
        <f>INDEX(C36:N41,Q35,R35)</f>
        <v>0.246</v>
      </c>
    </row>
    <row r="36" spans="1:20">
      <c r="A36" s="39">
        <v>1</v>
      </c>
      <c r="B36" s="40" t="s">
        <v>477</v>
      </c>
      <c r="C36" s="41">
        <v>1.1140000000000001</v>
      </c>
      <c r="D36" s="41">
        <v>0.91400000000000003</v>
      </c>
      <c r="E36" s="41">
        <v>0.751</v>
      </c>
      <c r="F36" s="41">
        <v>0.53400000000000003</v>
      </c>
      <c r="G36" s="41">
        <v>0.40200000000000002</v>
      </c>
      <c r="H36" s="41">
        <v>0.28699999999999998</v>
      </c>
      <c r="I36" s="41">
        <v>0.246</v>
      </c>
      <c r="J36" s="41">
        <v>0.20899999999999999</v>
      </c>
      <c r="K36" s="41">
        <v>0.16700000000000001</v>
      </c>
      <c r="L36" s="41">
        <v>0.13400000000000001</v>
      </c>
      <c r="M36" s="41">
        <v>0.10199999999999999</v>
      </c>
      <c r="N36" s="50">
        <v>8.5999999999999993E-2</v>
      </c>
      <c r="P36" s="37" t="s">
        <v>64</v>
      </c>
      <c r="Q36" s="33">
        <f>Q35</f>
        <v>1</v>
      </c>
      <c r="R36" s="33">
        <f>IF(S37&lt;=15,R35,IF(R35=12,R35,R35+1))</f>
        <v>8</v>
      </c>
      <c r="S36" s="33">
        <f>IF(S37&lt;=15,INDEX(C35:N41,1,1),IF(S37&gt;30000,S35,INDEX(C35:N41,1,R36)))</f>
        <v>2000</v>
      </c>
      <c r="T36" s="38">
        <f>INDEX(C36:N41,Q36,R36)</f>
        <v>0.20899999999999999</v>
      </c>
    </row>
    <row r="37" spans="1:20">
      <c r="A37" s="39">
        <v>2</v>
      </c>
      <c r="B37" s="40" t="s">
        <v>478</v>
      </c>
      <c r="C37" s="41">
        <v>1.2609999999999999</v>
      </c>
      <c r="D37" s="41">
        <v>1.1120000000000001</v>
      </c>
      <c r="E37" s="41">
        <v>0.88200000000000001</v>
      </c>
      <c r="F37" s="41">
        <v>0.65400000000000003</v>
      </c>
      <c r="G37" s="41">
        <v>0.51500000000000001</v>
      </c>
      <c r="H37" s="41">
        <v>0.46600000000000003</v>
      </c>
      <c r="I37" s="41">
        <v>0.40400000000000003</v>
      </c>
      <c r="J37" s="41">
        <v>0.315</v>
      </c>
      <c r="K37" s="41">
        <v>0.248</v>
      </c>
      <c r="L37" s="41">
        <v>0.189</v>
      </c>
      <c r="M37" s="41">
        <v>0.13500000000000001</v>
      </c>
      <c r="N37" s="50">
        <v>0.107</v>
      </c>
      <c r="P37" s="1447" t="s">
        <v>65</v>
      </c>
      <c r="Q37" s="1448"/>
      <c r="R37" s="1449"/>
      <c r="S37" s="1">
        <f>'CP.TV'!$K$2</f>
        <v>1631.2967107951574</v>
      </c>
      <c r="T37" s="43">
        <f>ROUND(IF(S37&lt;=15,T35,IF(S37&gt;=30000,T35,(((S36-S37)*(T35-T36))/(S36-S35))+T36)),3)</f>
        <v>0.223</v>
      </c>
    </row>
    <row r="38" spans="1:20">
      <c r="A38" s="39">
        <v>3</v>
      </c>
      <c r="B38" s="40" t="s">
        <v>479</v>
      </c>
      <c r="C38" s="41">
        <v>0.68899999999999995</v>
      </c>
      <c r="D38" s="41">
        <v>0.628</v>
      </c>
      <c r="E38" s="41">
        <v>0.501</v>
      </c>
      <c r="F38" s="41">
        <v>0.39300000000000002</v>
      </c>
      <c r="G38" s="41">
        <v>0.27100000000000002</v>
      </c>
      <c r="H38" s="41">
        <v>0.20300000000000001</v>
      </c>
      <c r="I38" s="41">
        <v>0.17699999999999999</v>
      </c>
      <c r="J38" s="41">
        <v>0.151</v>
      </c>
      <c r="K38" s="41">
        <v>0.12</v>
      </c>
      <c r="L38" s="41">
        <v>9.7000000000000003E-2</v>
      </c>
      <c r="M38" s="41">
        <v>7.4999999999999997E-2</v>
      </c>
      <c r="N38" s="50">
        <v>6.3E-2</v>
      </c>
    </row>
    <row r="39" spans="1:20" ht="31">
      <c r="A39" s="44">
        <v>4</v>
      </c>
      <c r="B39" s="45" t="s">
        <v>480</v>
      </c>
      <c r="C39" s="41">
        <v>0.94299999999999995</v>
      </c>
      <c r="D39" s="41">
        <v>0.85799999999999998</v>
      </c>
      <c r="E39" s="41">
        <v>0.68500000000000005</v>
      </c>
      <c r="F39" s="41">
        <v>0.48</v>
      </c>
      <c r="G39" s="41">
        <v>0.36099999999999999</v>
      </c>
      <c r="H39" s="41">
        <v>0.27300000000000002</v>
      </c>
      <c r="I39" s="41">
        <v>0.23400000000000001</v>
      </c>
      <c r="J39" s="41">
        <v>0.20100000000000001</v>
      </c>
      <c r="K39" s="41">
        <v>0.161</v>
      </c>
      <c r="L39" s="41">
        <v>0.129</v>
      </c>
      <c r="M39" s="41">
        <v>0.1</v>
      </c>
      <c r="N39" s="42">
        <v>8.4000000000000005E-2</v>
      </c>
    </row>
    <row r="40" spans="1:20" ht="33" customHeight="1">
      <c r="A40" s="44">
        <v>5</v>
      </c>
      <c r="B40" s="45" t="s">
        <v>481</v>
      </c>
      <c r="C40" s="41">
        <v>0.71899999999999997</v>
      </c>
      <c r="D40" s="41">
        <v>0.65400000000000003</v>
      </c>
      <c r="E40" s="41">
        <v>0.52400000000000002</v>
      </c>
      <c r="F40" s="41">
        <v>0.40699999999999997</v>
      </c>
      <c r="G40" s="41">
        <v>0.28000000000000003</v>
      </c>
      <c r="H40" s="41">
        <v>0.21099999999999999</v>
      </c>
      <c r="I40" s="41">
        <v>0.185</v>
      </c>
      <c r="J40" s="41">
        <v>0.158</v>
      </c>
      <c r="K40" s="41">
        <v>0.127</v>
      </c>
      <c r="L40" s="41">
        <v>0.10100000000000001</v>
      </c>
      <c r="M40" s="41">
        <v>7.8E-2</v>
      </c>
      <c r="N40" s="50">
        <v>6.5000000000000002E-2</v>
      </c>
      <c r="S40" s="46"/>
    </row>
    <row r="41" spans="1:20" ht="31">
      <c r="A41" s="39">
        <v>6</v>
      </c>
      <c r="B41" s="45" t="s">
        <v>613</v>
      </c>
      <c r="C41" s="41">
        <v>0.68899999999999995</v>
      </c>
      <c r="D41" s="41">
        <v>0.628</v>
      </c>
      <c r="E41" s="41">
        <v>0.501</v>
      </c>
      <c r="F41" s="41">
        <v>0.39300000000000002</v>
      </c>
      <c r="G41" s="41">
        <v>0.27100000000000002</v>
      </c>
      <c r="H41" s="41">
        <v>0.20300000000000001</v>
      </c>
      <c r="I41" s="41">
        <v>0.17699999999999999</v>
      </c>
      <c r="J41" s="41">
        <v>0.151</v>
      </c>
      <c r="K41" s="41">
        <v>0.12</v>
      </c>
      <c r="L41" s="41">
        <v>9.7000000000000003E-2</v>
      </c>
      <c r="M41" s="41">
        <v>7.4999999999999997E-2</v>
      </c>
      <c r="N41" s="50">
        <v>6.3E-2</v>
      </c>
    </row>
    <row r="43" spans="1:20" ht="21" customHeight="1">
      <c r="A43" s="1475" t="s">
        <v>75</v>
      </c>
      <c r="B43" s="1475"/>
      <c r="C43" s="1475"/>
      <c r="D43" s="1475"/>
      <c r="E43" s="1475"/>
      <c r="F43" s="1475"/>
      <c r="G43" s="1475"/>
      <c r="H43" s="1475"/>
      <c r="I43" s="1475"/>
      <c r="J43" s="1475"/>
      <c r="K43" s="1475"/>
      <c r="L43" s="1475"/>
      <c r="M43" s="1475"/>
      <c r="N43" s="1475"/>
    </row>
    <row r="44" spans="1:20" ht="84" customHeight="1">
      <c r="A44" s="1463" t="s">
        <v>76</v>
      </c>
      <c r="B44" s="1475"/>
      <c r="C44" s="1475"/>
      <c r="D44" s="1475"/>
      <c r="E44" s="1475"/>
      <c r="F44" s="1475"/>
      <c r="G44" s="1475"/>
      <c r="H44" s="1475"/>
      <c r="I44" s="1475"/>
      <c r="J44" s="1475"/>
      <c r="K44" s="1475"/>
      <c r="L44" s="1475"/>
      <c r="M44" s="1475"/>
      <c r="N44" s="1475"/>
    </row>
    <row r="45" spans="1:20" ht="15.75" customHeight="1">
      <c r="A45" s="257" t="s">
        <v>598</v>
      </c>
      <c r="B45" s="258"/>
      <c r="C45" s="258"/>
      <c r="D45" s="258"/>
      <c r="E45" s="258"/>
      <c r="F45" s="258"/>
      <c r="G45" s="258"/>
      <c r="H45" s="258"/>
      <c r="I45" s="258"/>
      <c r="J45" s="258"/>
      <c r="K45" s="257">
        <v>0</v>
      </c>
      <c r="L45" s="51"/>
      <c r="M45" s="51"/>
      <c r="N45" s="51"/>
    </row>
    <row r="46" spans="1:20" ht="15.75" customHeight="1">
      <c r="A46" s="257" t="s">
        <v>606</v>
      </c>
      <c r="B46" s="257"/>
      <c r="C46" s="257"/>
      <c r="D46" s="257"/>
      <c r="E46" s="257"/>
      <c r="F46" s="257"/>
      <c r="G46" s="257"/>
      <c r="H46" s="257"/>
      <c r="I46" s="257"/>
      <c r="J46" s="259" t="s">
        <v>597</v>
      </c>
      <c r="K46" s="257">
        <v>1.1499999999999999</v>
      </c>
      <c r="L46" s="51"/>
      <c r="M46" s="51"/>
      <c r="N46" s="51"/>
    </row>
    <row r="47" spans="1:20" ht="15.75" customHeight="1">
      <c r="A47" s="257" t="s">
        <v>607</v>
      </c>
      <c r="B47" s="257"/>
      <c r="C47" s="257"/>
      <c r="D47" s="257"/>
      <c r="E47" s="257"/>
      <c r="F47" s="257"/>
      <c r="G47" s="257"/>
      <c r="H47" s="257"/>
      <c r="I47" s="257"/>
      <c r="J47" s="259" t="s">
        <v>597</v>
      </c>
      <c r="K47" s="257">
        <v>1.1000000000000001</v>
      </c>
      <c r="L47" s="51"/>
      <c r="M47" s="51"/>
      <c r="N47" s="51"/>
    </row>
    <row r="48" spans="1:20" ht="15.75" customHeight="1">
      <c r="A48" s="257" t="s">
        <v>609</v>
      </c>
      <c r="B48" s="257"/>
      <c r="C48" s="257"/>
      <c r="D48" s="257"/>
      <c r="E48" s="257"/>
      <c r="F48" s="257"/>
      <c r="G48" s="257"/>
      <c r="H48" s="257"/>
      <c r="I48" s="257"/>
      <c r="J48" s="259" t="s">
        <v>597</v>
      </c>
      <c r="K48" s="257">
        <v>0.8</v>
      </c>
      <c r="L48" s="51"/>
      <c r="M48" s="51"/>
      <c r="N48" s="51"/>
    </row>
    <row r="49" spans="1:14" ht="15.75" customHeight="1">
      <c r="A49" s="257" t="s">
        <v>608</v>
      </c>
      <c r="B49" s="257"/>
      <c r="C49" s="257"/>
      <c r="D49" s="257"/>
      <c r="E49" s="257"/>
      <c r="F49" s="257"/>
      <c r="G49" s="257"/>
      <c r="H49" s="257"/>
      <c r="I49" s="257"/>
      <c r="J49" s="259" t="s">
        <v>597</v>
      </c>
      <c r="K49" s="257">
        <v>0.8</v>
      </c>
      <c r="L49" s="51"/>
      <c r="M49" s="51"/>
      <c r="N49" s="51"/>
    </row>
    <row r="50" spans="1:14" ht="15.75" customHeight="1">
      <c r="A50" s="257" t="s">
        <v>600</v>
      </c>
      <c r="B50" s="257"/>
      <c r="C50" s="257"/>
      <c r="D50" s="257"/>
      <c r="E50" s="257"/>
      <c r="F50" s="257"/>
      <c r="G50" s="257"/>
      <c r="H50" s="257"/>
      <c r="I50" s="257"/>
      <c r="J50" s="259" t="s">
        <v>597</v>
      </c>
      <c r="K50" s="257">
        <v>1.1000000000000001</v>
      </c>
      <c r="L50" s="51"/>
      <c r="M50" s="51"/>
      <c r="N50" s="51"/>
    </row>
    <row r="51" spans="1:14">
      <c r="A51" s="51"/>
      <c r="B51" s="51"/>
      <c r="C51" s="51"/>
      <c r="D51" s="51"/>
      <c r="E51" s="51"/>
      <c r="F51" s="51"/>
      <c r="G51" s="51"/>
      <c r="H51" s="51"/>
      <c r="I51" s="51"/>
      <c r="J51" s="51"/>
      <c r="K51" s="51"/>
      <c r="L51" s="51"/>
      <c r="M51" s="51"/>
      <c r="N51" s="51"/>
    </row>
    <row r="52" spans="1:14">
      <c r="A52" s="52" t="s">
        <v>77</v>
      </c>
      <c r="B52" s="52"/>
      <c r="C52" s="52"/>
      <c r="D52" s="52"/>
      <c r="E52" s="52"/>
      <c r="F52" s="52"/>
      <c r="G52" s="51"/>
      <c r="H52" s="51"/>
      <c r="I52" s="51"/>
      <c r="J52" s="51"/>
      <c r="K52" s="51"/>
      <c r="L52" s="51"/>
      <c r="M52" s="51"/>
      <c r="N52" s="51"/>
    </row>
    <row r="53" spans="1:14">
      <c r="A53" s="51"/>
      <c r="B53" s="51"/>
      <c r="C53" s="51"/>
      <c r="D53" s="51"/>
      <c r="E53" s="31" t="s">
        <v>59</v>
      </c>
      <c r="F53" s="30" t="s">
        <v>49</v>
      </c>
      <c r="G53" s="51"/>
      <c r="H53" s="51"/>
      <c r="I53" s="51"/>
      <c r="J53" s="51"/>
      <c r="K53" s="51"/>
      <c r="L53" s="51"/>
      <c r="M53" s="51"/>
      <c r="N53" s="51"/>
    </row>
    <row r="54" spans="1:14" ht="31.5" customHeight="1">
      <c r="A54" s="1477" t="s">
        <v>44</v>
      </c>
      <c r="B54" s="1460" t="s">
        <v>74</v>
      </c>
      <c r="C54" s="1460" t="s">
        <v>50</v>
      </c>
      <c r="D54" s="1460"/>
      <c r="E54" s="1460"/>
      <c r="F54" s="1460"/>
      <c r="G54" s="51"/>
      <c r="H54" s="32"/>
      <c r="I54" s="33" t="s">
        <v>45</v>
      </c>
      <c r="J54" s="33" t="s">
        <v>46</v>
      </c>
      <c r="K54" s="33" t="s">
        <v>47</v>
      </c>
      <c r="L54" s="33" t="s">
        <v>48</v>
      </c>
      <c r="M54" s="51"/>
      <c r="N54" s="51"/>
    </row>
    <row r="55" spans="1:14">
      <c r="A55" s="1477"/>
      <c r="B55" s="1460"/>
      <c r="C55" s="34">
        <v>1</v>
      </c>
      <c r="D55" s="53">
        <v>3</v>
      </c>
      <c r="E55" s="53">
        <v>7</v>
      </c>
      <c r="F55" s="54">
        <v>15</v>
      </c>
      <c r="G55" s="51"/>
      <c r="H55" s="37" t="s">
        <v>63</v>
      </c>
      <c r="I55" s="33">
        <f>MATCH('CP.TV'!$N$1,B56:B61,0)</f>
        <v>1</v>
      </c>
      <c r="J55" s="33">
        <f>IF(K57&lt;=1,1,MATCH(K57,C55:F55,1))</f>
        <v>4</v>
      </c>
      <c r="K55" s="33">
        <f>IF(K57&lt;=1,INDEX(C55:F61,1,1),INDEX(C55:F61,1,J55))</f>
        <v>15</v>
      </c>
      <c r="L55" s="38">
        <f>INDEX(C56:F61,I55,J55)</f>
        <v>3.6</v>
      </c>
      <c r="M55" s="51"/>
      <c r="N55" s="51"/>
    </row>
    <row r="56" spans="1:14">
      <c r="A56" s="21">
        <v>1</v>
      </c>
      <c r="B56" s="40" t="s">
        <v>477</v>
      </c>
      <c r="C56" s="55">
        <v>6.5</v>
      </c>
      <c r="D56" s="55">
        <v>4.7</v>
      </c>
      <c r="E56" s="55">
        <v>4.2</v>
      </c>
      <c r="F56" s="55">
        <v>3.6</v>
      </c>
      <c r="G56" s="51"/>
      <c r="H56" s="37" t="s">
        <v>64</v>
      </c>
      <c r="I56" s="33">
        <f>I55</f>
        <v>1</v>
      </c>
      <c r="J56" s="33">
        <f>IF(K57&lt;=1,J55,IF(J55=4,J55,J55+1))</f>
        <v>4</v>
      </c>
      <c r="K56" s="33">
        <f>IF(K57&lt;=1,INDEX(C55:F61,1,1),IF(K57&gt;=15,K55,INDEX(C55:F61,1,J56)))</f>
        <v>15</v>
      </c>
      <c r="L56" s="38">
        <f>INDEX(C56:F61,I56,J56)</f>
        <v>3.6</v>
      </c>
      <c r="M56" s="51"/>
      <c r="N56" s="51"/>
    </row>
    <row r="57" spans="1:14">
      <c r="A57" s="21">
        <v>2</v>
      </c>
      <c r="B57" s="40" t="s">
        <v>478</v>
      </c>
      <c r="C57" s="55">
        <v>6.7</v>
      </c>
      <c r="D57" s="55">
        <v>4.8</v>
      </c>
      <c r="E57" s="55">
        <v>4.3</v>
      </c>
      <c r="F57" s="55">
        <v>3.8</v>
      </c>
      <c r="G57" s="51"/>
      <c r="H57" s="1447" t="s">
        <v>65</v>
      </c>
      <c r="I57" s="1448"/>
      <c r="J57" s="1449"/>
      <c r="K57" s="1">
        <f>'CP.TV'!$K$2</f>
        <v>1631.2967107951574</v>
      </c>
      <c r="L57" s="43">
        <f>ROUND(IF(K57&lt;=1,L55,IF(K57&gt;=15,L55,(((K56-K57)*(L55-L56))/(K56-K55))+L56)),3)</f>
        <v>3.6</v>
      </c>
      <c r="M57" s="51"/>
      <c r="N57" s="51"/>
    </row>
    <row r="58" spans="1:14">
      <c r="A58" s="21">
        <v>3</v>
      </c>
      <c r="B58" s="40" t="s">
        <v>479</v>
      </c>
      <c r="C58" s="55">
        <v>5.4</v>
      </c>
      <c r="D58" s="55">
        <v>3.6</v>
      </c>
      <c r="E58" s="55">
        <v>2.7</v>
      </c>
      <c r="F58" s="55">
        <v>2.5</v>
      </c>
      <c r="G58" s="51"/>
      <c r="H58" s="51"/>
      <c r="I58" s="51"/>
      <c r="J58" s="51"/>
      <c r="K58" s="51"/>
      <c r="L58" s="51"/>
      <c r="M58" s="51"/>
      <c r="N58" s="51"/>
    </row>
    <row r="59" spans="1:14" ht="31">
      <c r="A59" s="21">
        <v>4</v>
      </c>
      <c r="B59" s="45" t="s">
        <v>480</v>
      </c>
      <c r="C59" s="55">
        <v>6.2</v>
      </c>
      <c r="D59" s="55">
        <v>4.4000000000000004</v>
      </c>
      <c r="E59" s="55">
        <v>3.9</v>
      </c>
      <c r="F59" s="55">
        <v>3.6</v>
      </c>
      <c r="G59" s="51"/>
      <c r="H59" s="51"/>
      <c r="I59" s="51"/>
      <c r="J59" s="51"/>
      <c r="K59" s="51"/>
      <c r="L59" s="51"/>
      <c r="M59" s="51"/>
      <c r="N59" s="51"/>
    </row>
    <row r="60" spans="1:14" ht="35.25" customHeight="1">
      <c r="A60" s="21">
        <v>5</v>
      </c>
      <c r="B60" s="45" t="s">
        <v>481</v>
      </c>
      <c r="C60" s="55">
        <v>5.8</v>
      </c>
      <c r="D60" s="55">
        <v>4.2</v>
      </c>
      <c r="E60" s="55">
        <v>3.4</v>
      </c>
      <c r="F60" s="55">
        <v>3</v>
      </c>
      <c r="G60" s="51"/>
      <c r="H60" s="51"/>
      <c r="I60" s="51"/>
      <c r="J60" s="51"/>
      <c r="K60" s="51"/>
      <c r="N60" s="51"/>
    </row>
    <row r="61" spans="1:14" ht="31">
      <c r="A61" s="21">
        <v>6</v>
      </c>
      <c r="B61" s="45" t="s">
        <v>613</v>
      </c>
      <c r="C61" s="55">
        <v>5.4</v>
      </c>
      <c r="D61" s="55">
        <v>3.6</v>
      </c>
      <c r="E61" s="55">
        <v>2.7</v>
      </c>
      <c r="F61" s="55">
        <v>2.5</v>
      </c>
      <c r="G61" s="51"/>
      <c r="H61" s="51"/>
      <c r="I61" s="51"/>
      <c r="J61" s="51"/>
      <c r="K61" s="51"/>
      <c r="L61" s="51"/>
      <c r="M61" s="51"/>
      <c r="N61" s="51"/>
    </row>
    <row r="62" spans="1:14">
      <c r="A62" s="51"/>
      <c r="B62" s="51"/>
      <c r="C62" s="51"/>
      <c r="D62" s="51"/>
      <c r="E62" s="51"/>
      <c r="F62" s="51"/>
      <c r="G62" s="51"/>
      <c r="H62" s="51"/>
      <c r="I62" s="51"/>
      <c r="J62" s="51"/>
      <c r="K62" s="51"/>
      <c r="L62" s="232" t="s">
        <v>60</v>
      </c>
      <c r="M62" s="233" t="s">
        <v>55</v>
      </c>
      <c r="N62" s="51"/>
    </row>
    <row r="63" spans="1:14" ht="20.25" customHeight="1">
      <c r="A63" s="51" t="s">
        <v>78</v>
      </c>
      <c r="B63" s="51"/>
      <c r="C63" s="51"/>
      <c r="D63" s="51"/>
      <c r="E63" s="51"/>
      <c r="F63" s="51"/>
      <c r="G63" s="51"/>
      <c r="H63" s="51"/>
      <c r="I63" s="51"/>
      <c r="J63" s="51"/>
      <c r="K63" s="51"/>
      <c r="L63" s="232" t="s">
        <v>1</v>
      </c>
      <c r="M63" s="233" t="s">
        <v>56</v>
      </c>
      <c r="N63" s="51"/>
    </row>
    <row r="64" spans="1:14">
      <c r="A64" s="51"/>
      <c r="B64" s="51"/>
      <c r="C64" s="51"/>
      <c r="D64" s="51"/>
      <c r="E64" s="51"/>
      <c r="F64" s="51"/>
      <c r="G64" s="51"/>
      <c r="H64" s="51"/>
      <c r="I64" s="51"/>
      <c r="J64" s="51"/>
      <c r="K64" s="51"/>
      <c r="L64" s="232" t="s">
        <v>2</v>
      </c>
      <c r="M64" s="233" t="s">
        <v>57</v>
      </c>
      <c r="N64" s="51"/>
    </row>
    <row r="65" spans="1:17" ht="46.5" customHeight="1">
      <c r="A65" s="1453" t="s">
        <v>61</v>
      </c>
      <c r="B65" s="1453"/>
      <c r="C65" s="1453"/>
      <c r="D65" s="1453"/>
      <c r="E65" s="1453"/>
      <c r="F65" s="1453"/>
      <c r="G65" s="1453"/>
      <c r="H65" s="57"/>
      <c r="I65" s="57"/>
      <c r="J65" s="57"/>
      <c r="K65" s="57"/>
      <c r="L65" s="232" t="s">
        <v>25</v>
      </c>
      <c r="N65" s="30"/>
    </row>
    <row r="66" spans="1:17">
      <c r="A66" s="30"/>
      <c r="B66" s="30"/>
      <c r="C66" s="30"/>
      <c r="D66" s="30"/>
      <c r="E66" s="30"/>
      <c r="F66" s="31" t="s">
        <v>59</v>
      </c>
      <c r="G66" s="30" t="s">
        <v>49</v>
      </c>
      <c r="H66" s="30"/>
      <c r="I66" s="30" t="s">
        <v>12</v>
      </c>
      <c r="J66" s="30"/>
      <c r="K66" s="30"/>
      <c r="L66" s="232" t="s">
        <v>37</v>
      </c>
      <c r="N66" s="30"/>
      <c r="O66" s="576" t="str">
        <f>'CP.TV'!N3</f>
        <v>2 bước</v>
      </c>
    </row>
    <row r="67" spans="1:17">
      <c r="A67" s="1454" t="s">
        <v>44</v>
      </c>
      <c r="B67" s="1454" t="s">
        <v>108</v>
      </c>
      <c r="C67" s="1455" t="s">
        <v>62</v>
      </c>
      <c r="D67" s="1456"/>
      <c r="E67" s="1456"/>
      <c r="F67" s="1456"/>
      <c r="G67" s="1457"/>
      <c r="H67" s="31"/>
      <c r="I67" s="58" t="s">
        <v>57</v>
      </c>
      <c r="J67" s="33" t="s">
        <v>45</v>
      </c>
      <c r="K67" s="33" t="s">
        <v>46</v>
      </c>
      <c r="L67" s="33" t="s">
        <v>47</v>
      </c>
      <c r="M67" s="33" t="s">
        <v>48</v>
      </c>
      <c r="N67" s="31"/>
      <c r="O67" s="268" t="str">
        <f>'CP.TV'!N1</f>
        <v>công trình dân dụng</v>
      </c>
    </row>
    <row r="68" spans="1:17">
      <c r="A68" s="1454"/>
      <c r="B68" s="1454"/>
      <c r="C68" s="59" t="s">
        <v>60</v>
      </c>
      <c r="D68" s="59" t="s">
        <v>1</v>
      </c>
      <c r="E68" s="35" t="s">
        <v>2</v>
      </c>
      <c r="F68" s="35" t="s">
        <v>25</v>
      </c>
      <c r="G68" s="35" t="s">
        <v>37</v>
      </c>
      <c r="H68" s="60"/>
      <c r="I68" s="37" t="s">
        <v>66</v>
      </c>
      <c r="J68" s="33" t="str">
        <f>IF(K68="ko xét","ko xét",IF(L70&lt;=10,11,IF(L70&gt;10000,1,MATCH(L70,B69:B79,-1))))</f>
        <v>ko xét</v>
      </c>
      <c r="K68" s="33" t="str">
        <f>IF('CP.TV'!$N$3=I67,(IF(OR('CP.TV'!$N$2="ĐB",'CP.TV'!$N$2="I",'CP.TV'!$N$2="II",'CP.TV'!$N$2="III",'CP.TV'!$N$2="IV"),MATCH('CP.TV'!$N$2,C68:G68,0),"ko xét")),"ko xét")</f>
        <v>ko xét</v>
      </c>
      <c r="L68" s="33" t="str">
        <f>IF(K68="ko xét","ko xét",IF(L70&lt;=10,INDEX(B69:G79,11,1),INDEX(B69:G79,J68,1)))</f>
        <v>ko xét</v>
      </c>
      <c r="M68" s="38" t="str">
        <f>IF(K68="ko xét","ko xét",INDEX(C69:G79,J68,K68))</f>
        <v>ko xét</v>
      </c>
      <c r="N68" s="30"/>
      <c r="O68" s="29">
        <f>IF('CP.TV'!N3="3 bước",DMCP!L68,IF('CP.TV'!N3="2 bước",DMCP!L84,0))</f>
        <v>2000</v>
      </c>
      <c r="P68" s="65">
        <f>IF($O$66=$M$62,0,IF(AND($O$66=$M$63,$O$67=B56),M84,IF(AND($O$66=$M$63,$O$67=B57),M131,IF(AND($O$66=$M$63,$O$67=B58),M184,IF(AND($O$66=$M$63,$O$67=B59),M219,IF(AND($O$66=$M$63,$O$67=B60),M264,IF(AND($O$66=$M$63,$O$67=B61),AB184)))))))</f>
        <v>1.51</v>
      </c>
      <c r="Q68" s="65" t="b">
        <f>IF($O$66=$M$62,0,IF(AND($O$66=$M$64,$O$67=B56),M68,IF(AND($O$66=$M$64,$O$67=B57),M115,IF(AND($O$66=$M$64,$O$67=B58),M168,IF(AND($O$66=$M$64,$O$67=B59),M203,IF(AND($O$66=$M$64,$O$67=B60),M248,IF(AND($O$66=$M$64,$O$67=B61),AB168)))))))</f>
        <v>0</v>
      </c>
    </row>
    <row r="69" spans="1:17">
      <c r="A69" s="39">
        <v>1</v>
      </c>
      <c r="B69" s="39">
        <v>10000</v>
      </c>
      <c r="C69" s="61">
        <v>0.61</v>
      </c>
      <c r="D69" s="61">
        <v>0.55000000000000004</v>
      </c>
      <c r="E69" s="61">
        <v>0.5</v>
      </c>
      <c r="F69" s="61">
        <v>0.44</v>
      </c>
      <c r="G69" s="62">
        <v>0</v>
      </c>
      <c r="H69" s="63"/>
      <c r="I69" s="37" t="s">
        <v>67</v>
      </c>
      <c r="J69" s="33" t="str">
        <f>IF(K68="ko xét","ko xét",IF(L70&lt;=10,J68,IF(L70&gt;10000,J68,IF(J68=11,J68,J68+1))))</f>
        <v>ko xét</v>
      </c>
      <c r="K69" s="33" t="str">
        <f>K68</f>
        <v>ko xét</v>
      </c>
      <c r="L69" s="33" t="str">
        <f>IF(K68="ko xét","ko xét",IF(L70&lt;=10,INDEX(B69:G79,11,1),IF(L70&gt;10000,L68,INDEX(B69:G79,J69,1))))</f>
        <v>ko xét</v>
      </c>
      <c r="M69" s="38" t="str">
        <f>IF(K68="ko xét","ko xét",INDEX(C69:G79,J69,K69))</f>
        <v>ko xét</v>
      </c>
      <c r="O69" s="29">
        <f>IF('CP.TV'!N3="3 bước",DMCP!L69,IF('CP.TV'!N3="2 bước",DMCP!L85,0))</f>
        <v>1000</v>
      </c>
      <c r="P69" s="65">
        <f>IF($O$66=$M$62,0,IF(AND($O$66=$M$63,$O$67=B56),M85,IF(AND($O$66=$M$63,$O$67=B57),M132,IF(AND($O$66=$M$63,$O$67=B58),M185,IF(AND($O$66=$M$63,$O$67=B59),M220,IF(AND($O$66=$M$63,$O$67=B60),M265,IF(AND($O$66=$M$63,$O$67=B61),AB185)))))))</f>
        <v>1.76</v>
      </c>
      <c r="Q69" s="65" t="b">
        <f>IF($O$66=$M$62,0,IF(AND($O$66=$M$64,$O$67=B56),M69,IF(AND($O$66=$M$64,$O$67=B57),M116,IF(AND($O$66=$M$64,$O$67=B58),M169,IF(AND($O$66=$M$64,$O$67=B59),M204,IF(AND($O$66=$M$64,$O$67=B60),M249,IF(AND($O$66=$M$64,$O$67=B61),AB169)))))))</f>
        <v>0</v>
      </c>
    </row>
    <row r="70" spans="1:17">
      <c r="A70" s="39">
        <v>2</v>
      </c>
      <c r="B70" s="39">
        <v>8000</v>
      </c>
      <c r="C70" s="61">
        <v>0.68</v>
      </c>
      <c r="D70" s="61">
        <v>0.61</v>
      </c>
      <c r="E70" s="61">
        <v>0.55000000000000004</v>
      </c>
      <c r="F70" s="61">
        <v>0.48</v>
      </c>
      <c r="G70" s="62">
        <v>0</v>
      </c>
      <c r="H70" s="63"/>
      <c r="I70" s="1447" t="s">
        <v>65</v>
      </c>
      <c r="J70" s="1448"/>
      <c r="K70" s="1449"/>
      <c r="L70" s="1">
        <f>'CP.TV'!$K$3</f>
        <v>1454.6456017248847</v>
      </c>
      <c r="M70" s="43" t="str">
        <f>IF(K68="ko xét","ko xét",ROUND(IF(L70&lt;=10,M68,IF(L70&gt;10000,M68,(((L69-L70)*(M68-M69))/(L69-L68))+M69)),3))</f>
        <v>ko xét</v>
      </c>
    </row>
    <row r="71" spans="1:17">
      <c r="A71" s="39">
        <v>3</v>
      </c>
      <c r="B71" s="39">
        <v>5000</v>
      </c>
      <c r="C71" s="61">
        <v>0.89</v>
      </c>
      <c r="D71" s="61">
        <v>0.8</v>
      </c>
      <c r="E71" s="61">
        <v>0.73</v>
      </c>
      <c r="F71" s="61">
        <v>0.64</v>
      </c>
      <c r="G71" s="62">
        <v>0</v>
      </c>
      <c r="H71" s="63"/>
      <c r="I71" s="63"/>
      <c r="J71" s="63"/>
      <c r="K71" s="63"/>
      <c r="L71" s="63"/>
      <c r="M71" s="63"/>
    </row>
    <row r="72" spans="1:17">
      <c r="A72" s="44">
        <v>4</v>
      </c>
      <c r="B72" s="44">
        <v>2000</v>
      </c>
      <c r="C72" s="61">
        <v>1.1599999999999999</v>
      </c>
      <c r="D72" s="61">
        <v>1.05</v>
      </c>
      <c r="E72" s="61">
        <v>0.94</v>
      </c>
      <c r="F72" s="61">
        <v>0.83</v>
      </c>
      <c r="G72" s="62">
        <v>0</v>
      </c>
      <c r="H72" s="63"/>
      <c r="I72" s="63"/>
      <c r="J72" s="64"/>
      <c r="K72" s="63"/>
      <c r="L72" s="63"/>
      <c r="M72" s="63"/>
      <c r="N72" s="65"/>
    </row>
    <row r="73" spans="1:17">
      <c r="A73" s="44">
        <v>5</v>
      </c>
      <c r="B73" s="39">
        <v>1000</v>
      </c>
      <c r="C73" s="61">
        <v>1.36</v>
      </c>
      <c r="D73" s="61">
        <v>1.22</v>
      </c>
      <c r="E73" s="61">
        <v>1.1100000000000001</v>
      </c>
      <c r="F73" s="61">
        <v>0.98</v>
      </c>
      <c r="G73" s="62">
        <v>0</v>
      </c>
      <c r="H73" s="63"/>
      <c r="I73" s="63"/>
      <c r="J73" s="64"/>
      <c r="K73" s="63"/>
      <c r="L73" s="63"/>
      <c r="M73" s="63"/>
    </row>
    <row r="74" spans="1:17">
      <c r="A74" s="44">
        <v>6</v>
      </c>
      <c r="B74" s="33">
        <v>500</v>
      </c>
      <c r="C74" s="66">
        <v>1.65</v>
      </c>
      <c r="D74" s="66">
        <v>1.5</v>
      </c>
      <c r="E74" s="66">
        <v>1.37</v>
      </c>
      <c r="F74" s="66">
        <v>1.21</v>
      </c>
      <c r="G74" s="66">
        <v>0.89</v>
      </c>
      <c r="K74" s="67" t="s">
        <v>472</v>
      </c>
      <c r="L74" s="68" t="str">
        <f>'CP.TV'!$N$3</f>
        <v>2 bước</v>
      </c>
    </row>
    <row r="75" spans="1:17">
      <c r="A75" s="44">
        <v>7</v>
      </c>
      <c r="B75" s="33">
        <v>200</v>
      </c>
      <c r="C75" s="66">
        <v>1.96</v>
      </c>
      <c r="D75" s="66">
        <v>1.78</v>
      </c>
      <c r="E75" s="66">
        <v>1.62</v>
      </c>
      <c r="F75" s="66">
        <v>1.43</v>
      </c>
      <c r="G75" s="66">
        <v>1.06</v>
      </c>
      <c r="K75" s="69" t="s">
        <v>473</v>
      </c>
      <c r="L75" s="43">
        <f>IF('CP.TV'!$N$1=K76,(IF('CP.TV'!$N$3="3 bước",IF(M70="ko xét","ko xét",M70),IF('CP.TV'!$N$3="2 bước",IF(M86="ko xét","ko xét",M86)))),0)</f>
        <v>1.6459999999999999</v>
      </c>
      <c r="M75" s="132">
        <v>0.55000000000000004</v>
      </c>
    </row>
    <row r="76" spans="1:17">
      <c r="A76" s="44">
        <v>8</v>
      </c>
      <c r="B76" s="33">
        <v>100</v>
      </c>
      <c r="C76" s="66">
        <v>2.15</v>
      </c>
      <c r="D76" s="66">
        <v>1.94</v>
      </c>
      <c r="E76" s="66">
        <v>1.77</v>
      </c>
      <c r="F76" s="66">
        <v>1.57</v>
      </c>
      <c r="G76" s="66">
        <v>1.3</v>
      </c>
      <c r="J76" s="70"/>
      <c r="K76" s="71" t="s">
        <v>477</v>
      </c>
      <c r="L76" s="71"/>
      <c r="N76" s="72"/>
      <c r="P76" s="70"/>
    </row>
    <row r="77" spans="1:17">
      <c r="A77" s="44">
        <v>9</v>
      </c>
      <c r="B77" s="33">
        <v>50</v>
      </c>
      <c r="C77" s="66">
        <v>2.36</v>
      </c>
      <c r="D77" s="66">
        <v>2.14</v>
      </c>
      <c r="E77" s="66">
        <v>1.96</v>
      </c>
      <c r="F77" s="66">
        <v>1.74</v>
      </c>
      <c r="G77" s="66">
        <v>1.48</v>
      </c>
      <c r="K77" s="29" t="s">
        <v>86</v>
      </c>
      <c r="N77" s="73" t="str">
        <f>IF(L74="3 bước",L75,M70)</f>
        <v>ko xét</v>
      </c>
    </row>
    <row r="78" spans="1:17">
      <c r="A78" s="44">
        <v>10</v>
      </c>
      <c r="B78" s="33">
        <v>20</v>
      </c>
      <c r="C78" s="66">
        <v>2.81</v>
      </c>
      <c r="D78" s="66">
        <v>2.5499999999999998</v>
      </c>
      <c r="E78" s="66">
        <v>2.33</v>
      </c>
      <c r="F78" s="66">
        <v>2.0699999999999998</v>
      </c>
      <c r="G78" s="66">
        <v>1.81</v>
      </c>
      <c r="K78" s="29" t="s">
        <v>87</v>
      </c>
      <c r="N78" s="131" t="str">
        <f>IF(N77="ko xét","ko xét",N77*55%)</f>
        <v>ko xét</v>
      </c>
    </row>
    <row r="79" spans="1:17">
      <c r="A79" s="44">
        <v>11</v>
      </c>
      <c r="B79" s="74">
        <v>10</v>
      </c>
      <c r="C79" s="66">
        <v>3.22</v>
      </c>
      <c r="D79" s="66">
        <v>2.93</v>
      </c>
      <c r="E79" s="66">
        <v>2.67</v>
      </c>
      <c r="F79" s="66">
        <v>2.36</v>
      </c>
      <c r="G79" s="66">
        <v>2.0699999999999998</v>
      </c>
    </row>
    <row r="81" spans="1:20" ht="46.5" customHeight="1">
      <c r="A81" s="1453" t="s">
        <v>68</v>
      </c>
      <c r="B81" s="1453"/>
      <c r="C81" s="1453"/>
      <c r="D81" s="1453"/>
      <c r="E81" s="1453"/>
      <c r="F81" s="1453"/>
      <c r="G81" s="1453"/>
      <c r="H81" s="57"/>
      <c r="I81" s="57"/>
      <c r="J81" s="57"/>
      <c r="K81" s="57"/>
      <c r="L81" s="57"/>
      <c r="M81" s="57"/>
      <c r="N81" s="57"/>
      <c r="O81" s="57"/>
      <c r="P81" s="57"/>
      <c r="Q81" s="57"/>
      <c r="R81" s="57"/>
      <c r="S81" s="57"/>
      <c r="T81" s="57"/>
    </row>
    <row r="82" spans="1:20">
      <c r="A82" s="30"/>
      <c r="B82" s="30"/>
      <c r="C82" s="30"/>
      <c r="D82" s="30"/>
      <c r="E82" s="30"/>
      <c r="F82" s="31" t="s">
        <v>59</v>
      </c>
      <c r="G82" s="30" t="s">
        <v>49</v>
      </c>
      <c r="H82" s="30"/>
      <c r="I82" s="30"/>
      <c r="J82" s="30"/>
      <c r="K82" s="30"/>
      <c r="L82" s="31"/>
      <c r="M82" s="30"/>
      <c r="N82" s="57"/>
      <c r="O82" s="57"/>
      <c r="P82" s="57"/>
      <c r="Q82" s="57"/>
      <c r="R82" s="57"/>
      <c r="S82" s="57"/>
      <c r="T82" s="57"/>
    </row>
    <row r="83" spans="1:20">
      <c r="A83" s="1454" t="s">
        <v>44</v>
      </c>
      <c r="B83" s="1454" t="s">
        <v>108</v>
      </c>
      <c r="C83" s="1455" t="s">
        <v>62</v>
      </c>
      <c r="D83" s="1456"/>
      <c r="E83" s="1456"/>
      <c r="F83" s="1456"/>
      <c r="G83" s="1457"/>
      <c r="H83" s="31"/>
      <c r="I83" s="58" t="s">
        <v>56</v>
      </c>
      <c r="J83" s="33" t="s">
        <v>45</v>
      </c>
      <c r="K83" s="33" t="s">
        <v>46</v>
      </c>
      <c r="L83" s="33" t="s">
        <v>47</v>
      </c>
      <c r="M83" s="33" t="s">
        <v>48</v>
      </c>
      <c r="N83" s="57"/>
      <c r="O83" s="57"/>
      <c r="P83" s="57"/>
      <c r="Q83" s="57"/>
      <c r="R83" s="57"/>
      <c r="S83" s="57"/>
      <c r="T83" s="57"/>
    </row>
    <row r="84" spans="1:20">
      <c r="A84" s="1454"/>
      <c r="B84" s="1454"/>
      <c r="C84" s="59" t="s">
        <v>60</v>
      </c>
      <c r="D84" s="59" t="s">
        <v>1</v>
      </c>
      <c r="E84" s="35" t="s">
        <v>2</v>
      </c>
      <c r="F84" s="35" t="s">
        <v>25</v>
      </c>
      <c r="G84" s="35" t="s">
        <v>37</v>
      </c>
      <c r="H84" s="60"/>
      <c r="I84" s="37" t="s">
        <v>66</v>
      </c>
      <c r="J84" s="33">
        <f>IF(K84="ko xét","ko xét",IF(L86&lt;=10,11,IF(L86&gt;10000,1,MATCH(L86,B85:B95,-1))))</f>
        <v>4</v>
      </c>
      <c r="K84" s="33">
        <f>IF('CP.TV'!$N$3=I83,(IF(OR('CP.TV'!$N$2="ĐB",'CP.TV'!$N$2="I",'CP.TV'!$N$2="II",'CP.TV'!$N$2="III",'CP.TV'!$N$2="IV"),MATCH('CP.TV'!$N$2,C84:G84,0),"ko xét")),"ko xét")</f>
        <v>2</v>
      </c>
      <c r="L84" s="33">
        <f>IF(K84="ko xét","ko xét",IF(L86&lt;=10,INDEX(B85:G95,11,1),INDEX(B85:G95,J84,1)))</f>
        <v>2000</v>
      </c>
      <c r="M84" s="38">
        <f>IF(K84="ko xét","ko xét",INDEX(C85:G95,J84,K84))</f>
        <v>1.51</v>
      </c>
      <c r="N84" s="57"/>
      <c r="O84" s="57"/>
      <c r="P84" s="57"/>
      <c r="Q84" s="57"/>
      <c r="R84" s="57"/>
      <c r="S84" s="57"/>
      <c r="T84" s="57"/>
    </row>
    <row r="85" spans="1:20">
      <c r="A85" s="39">
        <v>1</v>
      </c>
      <c r="B85" s="39">
        <v>10000</v>
      </c>
      <c r="C85" s="61">
        <v>0.91</v>
      </c>
      <c r="D85" s="61">
        <v>0.8</v>
      </c>
      <c r="E85" s="61">
        <v>0.72</v>
      </c>
      <c r="F85" s="61">
        <v>0.63</v>
      </c>
      <c r="G85" s="62">
        <v>0</v>
      </c>
      <c r="H85" s="63"/>
      <c r="I85" s="37" t="s">
        <v>67</v>
      </c>
      <c r="J85" s="33">
        <f>IF(K84="ko xét","ko xét",IF(L86&lt;=10,J84,IF(L86&gt;10000,J84,IF(J84=11,J84,J84+1))))</f>
        <v>5</v>
      </c>
      <c r="K85" s="33">
        <f>K84</f>
        <v>2</v>
      </c>
      <c r="L85" s="33">
        <f>IF(K84="ko xét","ko xét",IF(L86&lt;=10,INDEX(B85:G95,11,1),IF(L86&gt;10000,L84,INDEX(B85:G95,J85,1))))</f>
        <v>1000</v>
      </c>
      <c r="M85" s="38">
        <f>IF(K84="ko xét","ko xét",INDEX(C85:G95,J85,K85))</f>
        <v>1.76</v>
      </c>
      <c r="N85" s="57"/>
      <c r="O85" s="57"/>
      <c r="P85" s="57"/>
      <c r="Q85" s="57"/>
      <c r="R85" s="57"/>
      <c r="S85" s="57"/>
      <c r="T85" s="57"/>
    </row>
    <row r="86" spans="1:20">
      <c r="A86" s="39">
        <v>2</v>
      </c>
      <c r="B86" s="39">
        <v>8000</v>
      </c>
      <c r="C86" s="61">
        <v>0.99</v>
      </c>
      <c r="D86" s="61">
        <v>0.9</v>
      </c>
      <c r="E86" s="61">
        <v>0.82</v>
      </c>
      <c r="F86" s="61">
        <v>0.72</v>
      </c>
      <c r="G86" s="62">
        <v>0</v>
      </c>
      <c r="H86" s="63"/>
      <c r="I86" s="1447" t="s">
        <v>65</v>
      </c>
      <c r="J86" s="1448"/>
      <c r="K86" s="1449"/>
      <c r="L86" s="1">
        <f>'CP.TV'!$K$3</f>
        <v>1454.6456017248847</v>
      </c>
      <c r="M86" s="43">
        <f>IF(K84="ko xét","ko xét",ROUND(IF(L86&lt;=10,M84,IF(L86&gt;10000,M84,(((L85-L86)*(M84-M85))/(L85-L84))+M85)),3))</f>
        <v>1.6459999999999999</v>
      </c>
      <c r="N86" s="57"/>
      <c r="O86" s="57"/>
      <c r="P86" s="57"/>
      <c r="Q86" s="57"/>
      <c r="R86" s="57"/>
      <c r="S86" s="57"/>
      <c r="T86" s="57"/>
    </row>
    <row r="87" spans="1:20">
      <c r="A87" s="39">
        <v>3</v>
      </c>
      <c r="B87" s="39">
        <v>5000</v>
      </c>
      <c r="C87" s="61">
        <v>1.28</v>
      </c>
      <c r="D87" s="61">
        <v>1.1599999999999999</v>
      </c>
      <c r="E87" s="61">
        <v>1.06</v>
      </c>
      <c r="F87" s="61">
        <v>0.94</v>
      </c>
      <c r="G87" s="62">
        <v>0</v>
      </c>
      <c r="H87" s="63"/>
      <c r="I87" s="63"/>
      <c r="J87" s="63"/>
      <c r="K87" s="63"/>
      <c r="L87" s="63"/>
      <c r="M87" s="63"/>
      <c r="N87" s="57"/>
      <c r="O87" s="57"/>
      <c r="P87" s="57"/>
      <c r="Q87" s="57"/>
      <c r="R87" s="57"/>
      <c r="S87" s="57"/>
      <c r="T87" s="57"/>
    </row>
    <row r="88" spans="1:20">
      <c r="A88" s="44">
        <v>4</v>
      </c>
      <c r="B88" s="44">
        <v>2000</v>
      </c>
      <c r="C88" s="61">
        <v>1.65</v>
      </c>
      <c r="D88" s="61">
        <v>1.51</v>
      </c>
      <c r="E88" s="61">
        <v>1.36</v>
      </c>
      <c r="F88" s="61">
        <v>1.2</v>
      </c>
      <c r="G88" s="62">
        <v>0</v>
      </c>
      <c r="H88" s="63"/>
      <c r="I88" s="63"/>
      <c r="J88" s="63"/>
      <c r="K88" s="63"/>
      <c r="L88" s="63"/>
      <c r="M88" s="63"/>
      <c r="N88" s="65"/>
    </row>
    <row r="89" spans="1:20">
      <c r="A89" s="44">
        <v>5</v>
      </c>
      <c r="B89" s="39">
        <v>1000</v>
      </c>
      <c r="C89" s="61">
        <v>1.93</v>
      </c>
      <c r="D89" s="61">
        <v>1.76</v>
      </c>
      <c r="E89" s="61">
        <v>1.61</v>
      </c>
      <c r="F89" s="61">
        <v>1.43</v>
      </c>
      <c r="G89" s="62">
        <v>0</v>
      </c>
      <c r="H89" s="63"/>
      <c r="I89" s="63"/>
      <c r="J89" s="63"/>
      <c r="K89" s="63"/>
      <c r="L89" s="63"/>
      <c r="M89" s="63"/>
      <c r="S89" s="46"/>
    </row>
    <row r="90" spans="1:20">
      <c r="A90" s="44">
        <v>6</v>
      </c>
      <c r="B90" s="33">
        <v>500</v>
      </c>
      <c r="C90" s="66">
        <v>2.39</v>
      </c>
      <c r="D90" s="66">
        <v>2.17</v>
      </c>
      <c r="E90" s="66">
        <v>1.98</v>
      </c>
      <c r="F90" s="66">
        <v>1.75</v>
      </c>
      <c r="G90" s="66">
        <v>1.3</v>
      </c>
      <c r="M90" s="65"/>
      <c r="N90" s="65"/>
    </row>
    <row r="91" spans="1:20">
      <c r="A91" s="44">
        <v>7</v>
      </c>
      <c r="B91" s="33">
        <v>200</v>
      </c>
      <c r="C91" s="66">
        <v>2.83</v>
      </c>
      <c r="D91" s="66">
        <v>2.57</v>
      </c>
      <c r="E91" s="66">
        <v>2.34</v>
      </c>
      <c r="F91" s="66">
        <v>2.0699999999999998</v>
      </c>
      <c r="G91" s="66">
        <v>1.51</v>
      </c>
      <c r="M91" s="73"/>
    </row>
    <row r="92" spans="1:20">
      <c r="A92" s="44">
        <v>8</v>
      </c>
      <c r="B92" s="33">
        <v>100</v>
      </c>
      <c r="C92" s="66">
        <v>3.1</v>
      </c>
      <c r="D92" s="66">
        <v>2.82</v>
      </c>
      <c r="E92" s="66">
        <v>2.54</v>
      </c>
      <c r="F92" s="66">
        <v>2.25</v>
      </c>
      <c r="G92" s="66">
        <v>1.86</v>
      </c>
      <c r="N92" s="65"/>
    </row>
    <row r="93" spans="1:20">
      <c r="A93" s="44">
        <v>9</v>
      </c>
      <c r="B93" s="33">
        <v>50</v>
      </c>
      <c r="C93" s="66">
        <v>3.41</v>
      </c>
      <c r="D93" s="66">
        <v>3.1</v>
      </c>
      <c r="E93" s="66">
        <v>2.8</v>
      </c>
      <c r="F93" s="66">
        <v>2.48</v>
      </c>
      <c r="G93" s="66">
        <v>2.12</v>
      </c>
    </row>
    <row r="94" spans="1:20">
      <c r="A94" s="44">
        <v>10</v>
      </c>
      <c r="B94" s="33">
        <v>20</v>
      </c>
      <c r="C94" s="66">
        <v>4.05</v>
      </c>
      <c r="D94" s="66">
        <v>3.66</v>
      </c>
      <c r="E94" s="66">
        <v>3.33</v>
      </c>
      <c r="F94" s="66">
        <v>2.95</v>
      </c>
      <c r="G94" s="66">
        <v>2.5499999999999998</v>
      </c>
    </row>
    <row r="95" spans="1:20">
      <c r="A95" s="44">
        <v>11</v>
      </c>
      <c r="B95" s="74">
        <v>10</v>
      </c>
      <c r="C95" s="66">
        <v>4.66</v>
      </c>
      <c r="D95" s="66">
        <v>4.22</v>
      </c>
      <c r="E95" s="66">
        <v>3.85</v>
      </c>
      <c r="F95" s="66">
        <v>3.41</v>
      </c>
      <c r="G95" s="66">
        <v>2.92</v>
      </c>
    </row>
    <row r="97" spans="1:22">
      <c r="A97" s="1475" t="s">
        <v>79</v>
      </c>
      <c r="B97" s="1475"/>
      <c r="C97" s="1475"/>
      <c r="D97" s="1475"/>
      <c r="E97" s="1475"/>
      <c r="F97" s="1475"/>
      <c r="G97" s="1475"/>
      <c r="H97" s="1475"/>
      <c r="I97" s="1475"/>
      <c r="J97" s="1475"/>
      <c r="K97" s="1475"/>
      <c r="L97" s="1475"/>
      <c r="M97" s="1475"/>
      <c r="N97" s="1475"/>
    </row>
    <row r="98" spans="1:22" ht="96" customHeight="1">
      <c r="A98" s="1465" t="s">
        <v>80</v>
      </c>
      <c r="B98" s="1465"/>
      <c r="C98" s="1465"/>
      <c r="D98" s="1465"/>
      <c r="E98" s="1465"/>
      <c r="F98" s="1465"/>
      <c r="G98" s="1465"/>
      <c r="H98" s="1465"/>
      <c r="I98" s="1465"/>
      <c r="J98" s="1465"/>
      <c r="K98" s="1465"/>
      <c r="L98" s="1465"/>
      <c r="M98" s="1465"/>
      <c r="N98" s="1465"/>
    </row>
    <row r="99" spans="1:22" ht="38.25" customHeight="1">
      <c r="A99" s="1463" t="s">
        <v>81</v>
      </c>
      <c r="B99" s="1463"/>
      <c r="C99" s="1463"/>
      <c r="D99" s="1463"/>
      <c r="E99" s="1463"/>
      <c r="F99" s="1463"/>
      <c r="G99" s="1463"/>
      <c r="H99" s="1463"/>
      <c r="I99" s="1463"/>
      <c r="J99" s="1463"/>
      <c r="K99" s="1463"/>
      <c r="L99" s="1463"/>
      <c r="M99" s="1463"/>
      <c r="N99" s="1463"/>
    </row>
    <row r="100" spans="1:22" ht="156" customHeight="1">
      <c r="A100" s="1463" t="s">
        <v>3920</v>
      </c>
      <c r="B100" s="1475"/>
      <c r="C100" s="1475"/>
      <c r="D100" s="1475"/>
      <c r="E100" s="1475"/>
      <c r="F100" s="1475"/>
      <c r="G100" s="1475"/>
      <c r="H100" s="1475"/>
      <c r="I100" s="1475"/>
      <c r="J100" s="1475"/>
      <c r="K100" s="1475"/>
      <c r="L100" s="1475"/>
      <c r="M100" s="1475"/>
      <c r="N100" s="1475"/>
    </row>
    <row r="101" spans="1:22" ht="15" customHeight="1">
      <c r="A101" s="257" t="s">
        <v>598</v>
      </c>
      <c r="B101" s="258"/>
      <c r="C101" s="258"/>
      <c r="D101" s="258"/>
      <c r="E101" s="258"/>
      <c r="F101" s="258"/>
      <c r="G101" s="258"/>
      <c r="H101" s="258"/>
      <c r="I101" s="258"/>
      <c r="J101" s="258"/>
      <c r="K101" s="257">
        <v>0</v>
      </c>
      <c r="L101" s="51"/>
      <c r="M101" s="51"/>
      <c r="N101" s="51"/>
    </row>
    <row r="102" spans="1:22" ht="15" customHeight="1">
      <c r="A102" s="257" t="s">
        <v>601</v>
      </c>
      <c r="B102" s="257"/>
      <c r="C102" s="257"/>
      <c r="D102" s="257"/>
      <c r="E102" s="257"/>
      <c r="F102" s="257"/>
      <c r="G102" s="257"/>
      <c r="H102" s="257"/>
      <c r="I102" s="257"/>
      <c r="J102" s="259" t="s">
        <v>597</v>
      </c>
      <c r="K102" s="257">
        <v>1.1000000000000001</v>
      </c>
      <c r="L102" s="51"/>
      <c r="M102" s="51"/>
      <c r="N102" s="51"/>
    </row>
    <row r="103" spans="1:22" ht="15" customHeight="1">
      <c r="A103" s="257" t="s">
        <v>602</v>
      </c>
      <c r="B103" s="257"/>
      <c r="C103" s="257"/>
      <c r="D103" s="257"/>
      <c r="E103" s="257"/>
      <c r="F103" s="257"/>
      <c r="G103" s="257"/>
      <c r="H103" s="257"/>
      <c r="I103" s="257"/>
      <c r="J103" s="259" t="s">
        <v>597</v>
      </c>
      <c r="K103" s="257">
        <v>1.2</v>
      </c>
      <c r="L103" s="51"/>
      <c r="M103" s="51"/>
      <c r="N103" s="51"/>
    </row>
    <row r="104" spans="1:22" ht="15" customHeight="1">
      <c r="A104" s="257" t="s">
        <v>603</v>
      </c>
      <c r="B104" s="257"/>
      <c r="C104" s="257"/>
      <c r="D104" s="257"/>
      <c r="E104" s="257"/>
      <c r="F104" s="257"/>
      <c r="G104" s="257"/>
      <c r="H104" s="257"/>
      <c r="I104" s="257"/>
      <c r="J104" s="259" t="s">
        <v>597</v>
      </c>
      <c r="K104" s="257">
        <v>1.3</v>
      </c>
      <c r="L104" s="51"/>
      <c r="M104" s="51"/>
      <c r="N104" s="51"/>
    </row>
    <row r="105" spans="1:22" ht="15" customHeight="1">
      <c r="A105" s="257" t="s">
        <v>610</v>
      </c>
      <c r="B105" s="257"/>
      <c r="C105" s="257"/>
      <c r="D105" s="257"/>
      <c r="E105" s="257"/>
      <c r="F105" s="257"/>
      <c r="G105" s="257"/>
      <c r="H105" s="257"/>
      <c r="I105" s="257"/>
      <c r="J105" s="259" t="s">
        <v>597</v>
      </c>
      <c r="K105" s="257">
        <v>1.1499999999999999</v>
      </c>
      <c r="L105" s="51"/>
      <c r="M105" s="51"/>
      <c r="N105" s="51"/>
    </row>
    <row r="106" spans="1:22" ht="42" customHeight="1">
      <c r="A106" s="1463" t="s">
        <v>82</v>
      </c>
      <c r="B106" s="1463"/>
      <c r="C106" s="1463"/>
      <c r="D106" s="1463"/>
      <c r="E106" s="1463"/>
      <c r="F106" s="1463"/>
      <c r="G106" s="1463"/>
      <c r="H106" s="1463"/>
      <c r="I106" s="1463"/>
      <c r="J106" s="1463"/>
      <c r="K106" s="1463"/>
      <c r="L106" s="1463"/>
      <c r="M106" s="1463"/>
      <c r="N106" s="1463"/>
    </row>
    <row r="107" spans="1:22" ht="51.75" customHeight="1">
      <c r="A107" s="1463" t="s">
        <v>83</v>
      </c>
      <c r="B107" s="1463"/>
      <c r="C107" s="1463"/>
      <c r="D107" s="1463"/>
      <c r="E107" s="1463"/>
      <c r="F107" s="1463"/>
      <c r="G107" s="1463"/>
      <c r="H107" s="1463"/>
      <c r="I107" s="1463"/>
      <c r="J107" s="1463"/>
      <c r="K107" s="1463"/>
      <c r="L107" s="1463"/>
      <c r="M107" s="1463"/>
      <c r="N107" s="1463"/>
      <c r="O107" s="32"/>
      <c r="P107" s="33" t="s">
        <v>45</v>
      </c>
      <c r="Q107" s="33" t="s">
        <v>46</v>
      </c>
      <c r="R107" s="33" t="s">
        <v>47</v>
      </c>
      <c r="S107" s="33" t="s">
        <v>48</v>
      </c>
    </row>
    <row r="108" spans="1:22" ht="53.25" customHeight="1">
      <c r="A108" s="1463" t="s">
        <v>84</v>
      </c>
      <c r="B108" s="1463"/>
      <c r="C108" s="1463"/>
      <c r="D108" s="1463"/>
      <c r="E108" s="1463"/>
      <c r="F108" s="1463"/>
      <c r="G108" s="1463"/>
      <c r="H108" s="1463"/>
      <c r="I108" s="1463"/>
      <c r="J108" s="1463"/>
      <c r="K108" s="1463"/>
      <c r="L108" s="1463"/>
      <c r="M108" s="1463"/>
      <c r="N108" s="1463"/>
      <c r="O108" s="37" t="s">
        <v>63</v>
      </c>
      <c r="P108" s="33">
        <v>1</v>
      </c>
      <c r="Q108" s="33">
        <f>IF(R110&lt;=5,1,MATCH(R110,C109:K109,1))</f>
        <v>5</v>
      </c>
      <c r="R108" s="33">
        <f>IF(R110&lt;=5,INDEX(C109:K110,1,1),INDEX(C109:K110,1,Q108))</f>
        <v>100</v>
      </c>
      <c r="S108" s="243">
        <f>INDEX(C110:K110,P108,Q108)</f>
        <v>0.36</v>
      </c>
      <c r="V108" s="244"/>
    </row>
    <row r="109" spans="1:22">
      <c r="B109" s="19" t="s">
        <v>85</v>
      </c>
      <c r="C109" s="20">
        <v>5</v>
      </c>
      <c r="D109" s="19">
        <v>15</v>
      </c>
      <c r="E109" s="19">
        <v>25</v>
      </c>
      <c r="F109" s="19">
        <v>50</v>
      </c>
      <c r="G109" s="19">
        <v>100</v>
      </c>
      <c r="H109" s="19">
        <v>200</v>
      </c>
      <c r="I109" s="19">
        <v>500</v>
      </c>
      <c r="J109" s="75">
        <v>1000</v>
      </c>
      <c r="K109" s="75">
        <v>3000</v>
      </c>
      <c r="O109" s="37" t="s">
        <v>64</v>
      </c>
      <c r="P109" s="33">
        <f>P108</f>
        <v>1</v>
      </c>
      <c r="Q109" s="33">
        <f>IF(R110&lt;=5,Q108,IF(Q108=9,Q108,Q108+1))</f>
        <v>6</v>
      </c>
      <c r="R109" s="33">
        <f>IF(R110&lt;=5,INDEX(C109:K110,1,1),IF(R110&gt;3000,R108,INDEX(C109:K110,1,Q109)))</f>
        <v>200</v>
      </c>
      <c r="S109" s="243">
        <f>INDEX(C110:K110,P109,Q109)</f>
        <v>0.33</v>
      </c>
      <c r="U109" s="73"/>
      <c r="V109" s="65"/>
    </row>
    <row r="110" spans="1:22">
      <c r="B110" s="21" t="s">
        <v>49</v>
      </c>
      <c r="C110" s="76">
        <v>0.6</v>
      </c>
      <c r="D110" s="76">
        <v>0.5</v>
      </c>
      <c r="E110" s="76">
        <v>0.45</v>
      </c>
      <c r="F110" s="76">
        <v>0.4</v>
      </c>
      <c r="G110" s="76">
        <v>0.36</v>
      </c>
      <c r="H110" s="76">
        <v>0.33</v>
      </c>
      <c r="I110" s="76">
        <v>0.28000000000000003</v>
      </c>
      <c r="J110" s="76">
        <v>0.22</v>
      </c>
      <c r="K110" s="76">
        <v>0.16</v>
      </c>
      <c r="O110" s="1447" t="s">
        <v>65</v>
      </c>
      <c r="P110" s="1448"/>
      <c r="Q110" s="1449"/>
      <c r="R110" s="1">
        <f>'CP.TV'!$K$4</f>
        <v>176.65110907027272</v>
      </c>
      <c r="S110" s="245">
        <f>ROUND(IF(R110&lt;=5,S108,IF(R110&gt;=3000,S108,(((R109-R110)*(S108-S109))/(R109-R108))+S109)),3)</f>
        <v>0.33700000000000002</v>
      </c>
    </row>
    <row r="112" spans="1:22" ht="46.5" customHeight="1">
      <c r="A112" s="1453" t="s">
        <v>69</v>
      </c>
      <c r="B112" s="1453"/>
      <c r="C112" s="1453"/>
      <c r="D112" s="1453"/>
      <c r="E112" s="1453"/>
      <c r="F112" s="1453"/>
      <c r="G112" s="1453"/>
      <c r="H112" s="57"/>
      <c r="I112" s="57"/>
      <c r="J112" s="57"/>
      <c r="K112" s="57"/>
      <c r="L112" s="57"/>
      <c r="M112" s="57"/>
      <c r="N112" s="30"/>
    </row>
    <row r="113" spans="1:20">
      <c r="A113" s="30"/>
      <c r="B113" s="30"/>
      <c r="C113" s="30"/>
      <c r="D113" s="30"/>
      <c r="E113" s="30"/>
      <c r="F113" s="31" t="s">
        <v>59</v>
      </c>
      <c r="G113" s="30" t="s">
        <v>49</v>
      </c>
      <c r="H113" s="30"/>
      <c r="I113" s="30" t="s">
        <v>12</v>
      </c>
      <c r="J113" s="30"/>
      <c r="K113" s="30"/>
      <c r="L113" s="31"/>
      <c r="M113" s="30"/>
      <c r="N113" s="30"/>
      <c r="T113" s="30"/>
    </row>
    <row r="114" spans="1:20">
      <c r="A114" s="1454" t="s">
        <v>44</v>
      </c>
      <c r="B114" s="1454" t="s">
        <v>108</v>
      </c>
      <c r="C114" s="1455" t="s">
        <v>62</v>
      </c>
      <c r="D114" s="1456"/>
      <c r="E114" s="1456"/>
      <c r="F114" s="1456"/>
      <c r="G114" s="1457"/>
      <c r="H114" s="31"/>
      <c r="I114" s="58" t="s">
        <v>57</v>
      </c>
      <c r="J114" s="33" t="s">
        <v>45</v>
      </c>
      <c r="K114" s="33" t="s">
        <v>46</v>
      </c>
      <c r="L114" s="33" t="s">
        <v>47</v>
      </c>
      <c r="M114" s="33" t="s">
        <v>48</v>
      </c>
      <c r="N114" s="31"/>
      <c r="T114" s="31"/>
    </row>
    <row r="115" spans="1:20">
      <c r="A115" s="1454"/>
      <c r="B115" s="1454"/>
      <c r="C115" s="59" t="s">
        <v>60</v>
      </c>
      <c r="D115" s="59" t="s">
        <v>1</v>
      </c>
      <c r="E115" s="35" t="s">
        <v>2</v>
      </c>
      <c r="F115" s="35" t="s">
        <v>25</v>
      </c>
      <c r="G115" s="35" t="s">
        <v>37</v>
      </c>
      <c r="H115" s="60"/>
      <c r="I115" s="37" t="s">
        <v>66</v>
      </c>
      <c r="J115" s="33" t="str">
        <f>IF(K115="ko xét","ko xét",IF(L117&lt;=10,11,IF(L117&gt;10000,1,MATCH(L117,B116:B126,-1))))</f>
        <v>ko xét</v>
      </c>
      <c r="K115" s="33" t="str">
        <f>IF('CP.TV'!$N$3=I114,(IF(OR('CP.TV'!$N$2="ĐB",'CP.TV'!$N$2="I",'CP.TV'!$N$2="II",'CP.TV'!$N$2="III",'CP.TV'!$N$2="IV"),MATCH('CP.TV'!$N$2,C115:G115,0),"ko xét")),"ko xét")</f>
        <v>ko xét</v>
      </c>
      <c r="L115" s="33" t="str">
        <f>IF(K115="ko xét","ko xét",IF(L117&lt;=10,INDEX(B116:G126,11,1),INDEX(B116:G126,J115,1)))</f>
        <v>ko xét</v>
      </c>
      <c r="M115" s="38" t="str">
        <f>IF(K115="ko xét","ko xét",INDEX(C116:G126,J115,K115))</f>
        <v>ko xét</v>
      </c>
      <c r="N115" s="30"/>
      <c r="T115" s="30"/>
    </row>
    <row r="116" spans="1:20">
      <c r="A116" s="39">
        <v>1</v>
      </c>
      <c r="B116" s="39">
        <v>10000</v>
      </c>
      <c r="C116" s="61">
        <v>0.7</v>
      </c>
      <c r="D116" s="61">
        <v>0.57999999999999996</v>
      </c>
      <c r="E116" s="61">
        <v>0.48</v>
      </c>
      <c r="F116" s="61">
        <v>0.42</v>
      </c>
      <c r="G116" s="62">
        <v>0</v>
      </c>
      <c r="H116" s="63"/>
      <c r="I116" s="37" t="s">
        <v>67</v>
      </c>
      <c r="J116" s="33" t="str">
        <f>IF(K115="ko xét","ko xét",IF(L117&lt;=10,J115,IF(L117&gt;10000,J115,IF(J115=11,J115,J115+1))))</f>
        <v>ko xét</v>
      </c>
      <c r="K116" s="33" t="str">
        <f>K115</f>
        <v>ko xét</v>
      </c>
      <c r="L116" s="33" t="str">
        <f>IF(K115="ko xét","ko xét",IF(L117&lt;=10,INDEX(B116:G126,11,1),IF(L117&gt;10000,L115,INDEX(B116:G126,J116,1))))</f>
        <v>ko xét</v>
      </c>
      <c r="M116" s="38" t="str">
        <f>IF(K115="ko xét","ko xét",INDEX(C116:G126,J116,K116))</f>
        <v>ko xét</v>
      </c>
    </row>
    <row r="117" spans="1:20">
      <c r="A117" s="39">
        <v>2</v>
      </c>
      <c r="B117" s="39">
        <v>8000</v>
      </c>
      <c r="C117" s="61">
        <v>0.79</v>
      </c>
      <c r="D117" s="61">
        <v>0.65</v>
      </c>
      <c r="E117" s="61">
        <v>0.53</v>
      </c>
      <c r="F117" s="61">
        <v>0.47</v>
      </c>
      <c r="G117" s="62">
        <v>0</v>
      </c>
      <c r="H117" s="63"/>
      <c r="I117" s="1447" t="s">
        <v>65</v>
      </c>
      <c r="J117" s="1448"/>
      <c r="K117" s="1449"/>
      <c r="L117" s="1">
        <f>'CP.TV'!$K$3</f>
        <v>1454.6456017248847</v>
      </c>
      <c r="M117" s="43" t="str">
        <f>IF(K115="ko xét","ko xét",ROUND(IF(L117&lt;=10,M115,IF(L117&gt;10000,M115,(((L116-L117)*(M115-M116))/(L116-L115))+M116)),3))</f>
        <v>ko xét</v>
      </c>
    </row>
    <row r="118" spans="1:20">
      <c r="A118" s="39">
        <v>3</v>
      </c>
      <c r="B118" s="39">
        <v>5000</v>
      </c>
      <c r="C118" s="61">
        <v>0.97</v>
      </c>
      <c r="D118" s="61">
        <v>0.8</v>
      </c>
      <c r="E118" s="61">
        <v>0.66</v>
      </c>
      <c r="F118" s="61">
        <v>0.57999999999999996</v>
      </c>
      <c r="G118" s="62">
        <v>0</v>
      </c>
      <c r="H118" s="63"/>
      <c r="I118" s="63"/>
      <c r="J118" s="63"/>
      <c r="K118" s="63"/>
      <c r="L118" s="63"/>
      <c r="M118" s="63"/>
    </row>
    <row r="119" spans="1:20">
      <c r="A119" s="44">
        <v>4</v>
      </c>
      <c r="B119" s="44">
        <v>2000</v>
      </c>
      <c r="C119" s="61">
        <v>1.3</v>
      </c>
      <c r="D119" s="61">
        <v>1.0900000000000001</v>
      </c>
      <c r="E119" s="61">
        <v>0.9</v>
      </c>
      <c r="F119" s="61">
        <v>0.79</v>
      </c>
      <c r="G119" s="62">
        <v>0</v>
      </c>
      <c r="H119" s="63"/>
      <c r="I119" s="63"/>
      <c r="J119" s="64"/>
      <c r="K119" s="63"/>
      <c r="L119" s="63"/>
      <c r="M119" s="63"/>
      <c r="N119" s="65"/>
      <c r="O119" s="63"/>
      <c r="P119" s="64"/>
      <c r="Q119" s="63"/>
      <c r="R119" s="63"/>
      <c r="S119" s="63"/>
      <c r="T119" s="65"/>
    </row>
    <row r="120" spans="1:20">
      <c r="A120" s="44">
        <v>5</v>
      </c>
      <c r="B120" s="39">
        <v>1000</v>
      </c>
      <c r="C120" s="61">
        <v>1.54</v>
      </c>
      <c r="D120" s="61">
        <v>1.28</v>
      </c>
      <c r="E120" s="61">
        <v>1.05</v>
      </c>
      <c r="F120" s="61">
        <v>0.93</v>
      </c>
      <c r="G120" s="62">
        <v>0</v>
      </c>
      <c r="H120" s="63"/>
      <c r="I120" s="63"/>
      <c r="J120" s="64"/>
      <c r="K120" s="63"/>
      <c r="L120" s="63"/>
      <c r="M120" s="63"/>
      <c r="O120" s="63"/>
    </row>
    <row r="121" spans="1:20">
      <c r="A121" s="44">
        <v>6</v>
      </c>
      <c r="B121" s="33">
        <v>500</v>
      </c>
      <c r="C121" s="66">
        <v>1.76</v>
      </c>
      <c r="D121" s="66">
        <v>1.46</v>
      </c>
      <c r="E121" s="66">
        <v>1.2</v>
      </c>
      <c r="F121" s="66">
        <v>1.06</v>
      </c>
      <c r="G121" s="66">
        <v>0.83</v>
      </c>
      <c r="K121" s="67" t="s">
        <v>472</v>
      </c>
      <c r="L121" s="68" t="str">
        <f>'CP.TV'!$N$3</f>
        <v>2 bước</v>
      </c>
    </row>
    <row r="122" spans="1:20">
      <c r="A122" s="44">
        <v>7</v>
      </c>
      <c r="B122" s="33">
        <v>200</v>
      </c>
      <c r="C122" s="66">
        <v>1.92</v>
      </c>
      <c r="D122" s="66">
        <v>1.6</v>
      </c>
      <c r="E122" s="66">
        <v>1.32</v>
      </c>
      <c r="F122" s="66">
        <v>1.17</v>
      </c>
      <c r="G122" s="66">
        <v>0.98</v>
      </c>
      <c r="K122" s="69" t="s">
        <v>473</v>
      </c>
      <c r="L122" s="43">
        <f>IF('CP.TV'!$N$1=K123,(IF('CP.TV'!$N$3="3 bước",IF(M117="ko xét","ko xét",M117),IF('CP.TV'!$N$3="2 bước",IF(M133="ko xét","ko xét",M133)))),0)</f>
        <v>0</v>
      </c>
      <c r="M122" s="132">
        <v>0.6</v>
      </c>
    </row>
    <row r="123" spans="1:20">
      <c r="A123" s="44">
        <v>8</v>
      </c>
      <c r="B123" s="33">
        <v>100</v>
      </c>
      <c r="C123" s="66">
        <v>2.13</v>
      </c>
      <c r="D123" s="66">
        <v>1.77</v>
      </c>
      <c r="E123" s="66">
        <v>1.46</v>
      </c>
      <c r="F123" s="66">
        <v>1.27</v>
      </c>
      <c r="G123" s="66">
        <v>1.1399999999999999</v>
      </c>
      <c r="J123" s="70"/>
      <c r="K123" s="71" t="s">
        <v>478</v>
      </c>
      <c r="L123" s="71"/>
      <c r="N123" s="72"/>
    </row>
    <row r="124" spans="1:20">
      <c r="A124" s="44">
        <v>9</v>
      </c>
      <c r="B124" s="33">
        <v>50</v>
      </c>
      <c r="C124" s="66">
        <v>2.34</v>
      </c>
      <c r="D124" s="66">
        <v>1.93</v>
      </c>
      <c r="E124" s="66">
        <v>1.59</v>
      </c>
      <c r="F124" s="66">
        <v>1.4</v>
      </c>
      <c r="G124" s="66">
        <v>1.24</v>
      </c>
      <c r="K124" s="29" t="s">
        <v>86</v>
      </c>
      <c r="N124" s="73" t="str">
        <f>IF(L121="3 bước",L122,M117)</f>
        <v>ko xét</v>
      </c>
    </row>
    <row r="125" spans="1:20">
      <c r="A125" s="44">
        <v>10</v>
      </c>
      <c r="B125" s="33">
        <v>20</v>
      </c>
      <c r="C125" s="66">
        <v>2.73</v>
      </c>
      <c r="D125" s="66">
        <v>2.27</v>
      </c>
      <c r="E125" s="66">
        <v>1.86</v>
      </c>
      <c r="F125" s="66">
        <v>1.65</v>
      </c>
      <c r="G125" s="66">
        <v>1.47</v>
      </c>
      <c r="K125" s="29" t="s">
        <v>87</v>
      </c>
      <c r="N125" s="131" t="str">
        <f>IF(N124="ko xét","ko xét",N124*60%)</f>
        <v>ko xét</v>
      </c>
    </row>
    <row r="126" spans="1:20">
      <c r="A126" s="44">
        <v>11</v>
      </c>
      <c r="B126" s="74">
        <v>10</v>
      </c>
      <c r="C126" s="66">
        <v>2.96</v>
      </c>
      <c r="D126" s="66">
        <v>2.4700000000000002</v>
      </c>
      <c r="E126" s="66">
        <v>2.0299999999999998</v>
      </c>
      <c r="F126" s="66">
        <v>1.78</v>
      </c>
      <c r="G126" s="66">
        <v>1.59</v>
      </c>
    </row>
    <row r="128" spans="1:20" ht="46.5" customHeight="1">
      <c r="A128" s="1453" t="s">
        <v>70</v>
      </c>
      <c r="B128" s="1453"/>
      <c r="C128" s="1453"/>
      <c r="D128" s="1453"/>
      <c r="E128" s="1453"/>
      <c r="F128" s="1453"/>
      <c r="G128" s="1453"/>
      <c r="H128" s="57"/>
      <c r="I128" s="57"/>
      <c r="J128" s="57"/>
      <c r="K128" s="57"/>
      <c r="L128" s="57"/>
      <c r="M128" s="57"/>
      <c r="N128" s="30"/>
      <c r="O128" s="57"/>
      <c r="P128" s="57"/>
      <c r="Q128" s="57"/>
      <c r="R128" s="57"/>
      <c r="S128" s="57"/>
      <c r="T128" s="30"/>
    </row>
    <row r="129" spans="1:19">
      <c r="A129" s="30"/>
      <c r="B129" s="30"/>
      <c r="C129" s="30"/>
      <c r="D129" s="30"/>
      <c r="E129" s="30"/>
      <c r="F129" s="31" t="s">
        <v>59</v>
      </c>
      <c r="G129" s="30" t="s">
        <v>49</v>
      </c>
      <c r="H129" s="30"/>
      <c r="I129" s="30"/>
      <c r="J129" s="30"/>
      <c r="K129" s="30"/>
      <c r="L129" s="31"/>
      <c r="M129" s="30"/>
      <c r="N129" s="30"/>
    </row>
    <row r="130" spans="1:19">
      <c r="A130" s="1454" t="s">
        <v>44</v>
      </c>
      <c r="B130" s="1454" t="s">
        <v>108</v>
      </c>
      <c r="C130" s="1455" t="s">
        <v>62</v>
      </c>
      <c r="D130" s="1456"/>
      <c r="E130" s="1456"/>
      <c r="F130" s="1456"/>
      <c r="G130" s="1457"/>
      <c r="H130" s="31"/>
      <c r="I130" s="58" t="s">
        <v>56</v>
      </c>
      <c r="J130" s="33" t="s">
        <v>45</v>
      </c>
      <c r="K130" s="33" t="s">
        <v>46</v>
      </c>
      <c r="L130" s="33" t="s">
        <v>47</v>
      </c>
      <c r="M130" s="33" t="s">
        <v>48</v>
      </c>
      <c r="N130" s="31"/>
    </row>
    <row r="131" spans="1:19">
      <c r="A131" s="1454"/>
      <c r="B131" s="1454"/>
      <c r="C131" s="59" t="s">
        <v>60</v>
      </c>
      <c r="D131" s="59" t="s">
        <v>1</v>
      </c>
      <c r="E131" s="35" t="s">
        <v>2</v>
      </c>
      <c r="F131" s="35" t="s">
        <v>25</v>
      </c>
      <c r="G131" s="35" t="s">
        <v>37</v>
      </c>
      <c r="H131" s="60"/>
      <c r="I131" s="37" t="s">
        <v>66</v>
      </c>
      <c r="J131" s="33">
        <f>IF(K131="ko xét","ko xét",IF(L133&lt;=10,11,IF(L133&gt;10000,1,MATCH(L133,B132:B142,-1))))</f>
        <v>4</v>
      </c>
      <c r="K131" s="33">
        <f>IF('CP.TV'!$N$3=I130,(IF(OR('CP.TV'!$N$2="ĐB",'CP.TV'!$N$2="I",'CP.TV'!$N$2="II",'CP.TV'!$N$2="III",'CP.TV'!$N$2="IV"),MATCH('CP.TV'!$N$2,C131:G131,0),"ko xét")),"ko xét")</f>
        <v>2</v>
      </c>
      <c r="L131" s="33">
        <f>IF(K131="ko xét","ko xét",IF(L133&lt;=10,INDEX(B132:G142,11,1),INDEX(B132:G142,J131,1)))</f>
        <v>2000</v>
      </c>
      <c r="M131" s="38">
        <f>IF(K131="ko xét","ko xét",INDEX(C132:G142,J131,K131))</f>
        <v>1.7</v>
      </c>
      <c r="N131" s="30"/>
    </row>
    <row r="132" spans="1:19">
      <c r="A132" s="39">
        <v>1</v>
      </c>
      <c r="B132" s="39">
        <v>10000</v>
      </c>
      <c r="C132" s="61">
        <v>1.04</v>
      </c>
      <c r="D132" s="61">
        <v>0.88</v>
      </c>
      <c r="E132" s="61">
        <v>0.72</v>
      </c>
      <c r="F132" s="61">
        <v>0.64</v>
      </c>
      <c r="G132" s="62">
        <v>0</v>
      </c>
      <c r="H132" s="63"/>
      <c r="I132" s="37" t="s">
        <v>67</v>
      </c>
      <c r="J132" s="33">
        <f>IF(K131="ko xét","ko xét",IF(L133&lt;=10,J131,IF(L133&gt;10000,J131,IF(J131=11,J131,J131+1))))</f>
        <v>5</v>
      </c>
      <c r="K132" s="33">
        <f>K131</f>
        <v>2</v>
      </c>
      <c r="L132" s="33">
        <f>IF(K131="ko xét","ko xét",IF(L133&lt;=10,INDEX(B132:G142,11,1),IF(L133&gt;10000,L131,INDEX(B132:G142,J132,1))))</f>
        <v>1000</v>
      </c>
      <c r="M132" s="38">
        <f>IF(K131="ko xét","ko xét",INDEX(C132:G142,J132,K132))</f>
        <v>2.0099999999999998</v>
      </c>
    </row>
    <row r="133" spans="1:19">
      <c r="A133" s="39">
        <v>2</v>
      </c>
      <c r="B133" s="39">
        <v>8000</v>
      </c>
      <c r="C133" s="61">
        <v>1.21</v>
      </c>
      <c r="D133" s="61">
        <v>1.02</v>
      </c>
      <c r="E133" s="61">
        <v>0.82</v>
      </c>
      <c r="F133" s="61">
        <v>0.72</v>
      </c>
      <c r="G133" s="62">
        <v>0</v>
      </c>
      <c r="H133" s="63"/>
      <c r="I133" s="1447" t="s">
        <v>65</v>
      </c>
      <c r="J133" s="1448"/>
      <c r="K133" s="1449"/>
      <c r="L133" s="1">
        <f>'CP.TV'!$K$3</f>
        <v>1454.6456017248847</v>
      </c>
      <c r="M133" s="43">
        <f>IF(K131="ko xét","ko xét",ROUND(IF(L133&lt;=10,M131,IF(L133&gt;10000,M131,(((L132-L133)*(M131-M132))/(L132-L131))+M132)),3))</f>
        <v>1.869</v>
      </c>
    </row>
    <row r="134" spans="1:19">
      <c r="A134" s="39">
        <v>3</v>
      </c>
      <c r="B134" s="39">
        <v>5000</v>
      </c>
      <c r="C134" s="61">
        <v>1.52</v>
      </c>
      <c r="D134" s="61">
        <v>1.26</v>
      </c>
      <c r="E134" s="61">
        <v>1.04</v>
      </c>
      <c r="F134" s="61">
        <v>0.91</v>
      </c>
      <c r="G134" s="62">
        <v>0</v>
      </c>
      <c r="H134" s="63"/>
      <c r="I134" s="63"/>
      <c r="J134" s="63"/>
      <c r="K134" s="63"/>
      <c r="L134" s="63"/>
      <c r="M134" s="63"/>
    </row>
    <row r="135" spans="1:19">
      <c r="A135" s="44">
        <v>4</v>
      </c>
      <c r="B135" s="44">
        <v>2000</v>
      </c>
      <c r="C135" s="61">
        <v>2.0299999999999998</v>
      </c>
      <c r="D135" s="61">
        <v>1.7</v>
      </c>
      <c r="E135" s="61">
        <v>1.42</v>
      </c>
      <c r="F135" s="61">
        <v>1.25</v>
      </c>
      <c r="G135" s="62">
        <v>0</v>
      </c>
      <c r="H135" s="63"/>
      <c r="I135" s="63"/>
      <c r="J135" s="63"/>
      <c r="K135" s="63"/>
      <c r="L135" s="63"/>
      <c r="M135" s="63"/>
      <c r="N135" s="65"/>
    </row>
    <row r="136" spans="1:19">
      <c r="A136" s="44">
        <v>5</v>
      </c>
      <c r="B136" s="39">
        <v>1000</v>
      </c>
      <c r="C136" s="61">
        <v>2.4</v>
      </c>
      <c r="D136" s="61">
        <v>2.0099999999999998</v>
      </c>
      <c r="E136" s="61">
        <v>1.66</v>
      </c>
      <c r="F136" s="61">
        <v>1.47</v>
      </c>
      <c r="G136" s="62">
        <v>0</v>
      </c>
      <c r="H136" s="63"/>
      <c r="I136" s="63"/>
      <c r="J136" s="63"/>
      <c r="K136" s="63"/>
      <c r="L136" s="63"/>
      <c r="M136" s="63"/>
      <c r="S136" s="46"/>
    </row>
    <row r="137" spans="1:19">
      <c r="A137" s="44">
        <v>6</v>
      </c>
      <c r="B137" s="33">
        <v>500</v>
      </c>
      <c r="C137" s="66">
        <v>2.75</v>
      </c>
      <c r="D137" s="66">
        <v>2.2799999999999998</v>
      </c>
      <c r="E137" s="66">
        <v>1.9</v>
      </c>
      <c r="F137" s="66">
        <v>1.68</v>
      </c>
      <c r="G137" s="66">
        <v>1.22</v>
      </c>
      <c r="M137" s="65"/>
      <c r="N137" s="65"/>
    </row>
    <row r="138" spans="1:19">
      <c r="A138" s="44">
        <v>7</v>
      </c>
      <c r="B138" s="33">
        <v>200</v>
      </c>
      <c r="C138" s="66">
        <v>3.01</v>
      </c>
      <c r="D138" s="66">
        <v>2.5</v>
      </c>
      <c r="E138" s="66">
        <v>2.0299999999999998</v>
      </c>
      <c r="F138" s="66">
        <v>1.79</v>
      </c>
      <c r="G138" s="66">
        <v>1.47</v>
      </c>
      <c r="M138" s="73"/>
    </row>
    <row r="139" spans="1:19">
      <c r="A139" s="44">
        <v>8</v>
      </c>
      <c r="B139" s="33">
        <v>100</v>
      </c>
      <c r="C139" s="66">
        <v>3.32</v>
      </c>
      <c r="D139" s="66">
        <v>2.77</v>
      </c>
      <c r="E139" s="66">
        <v>2.2400000000000002</v>
      </c>
      <c r="F139" s="66">
        <v>1.99</v>
      </c>
      <c r="G139" s="66">
        <v>1.72</v>
      </c>
      <c r="N139" s="65"/>
    </row>
    <row r="140" spans="1:19">
      <c r="A140" s="44">
        <v>9</v>
      </c>
      <c r="B140" s="33">
        <v>50</v>
      </c>
      <c r="C140" s="66">
        <v>3.66</v>
      </c>
      <c r="D140" s="66">
        <v>3.02</v>
      </c>
      <c r="E140" s="66">
        <v>2.4300000000000002</v>
      </c>
      <c r="F140" s="66">
        <v>2.16</v>
      </c>
      <c r="G140" s="66">
        <v>1.89</v>
      </c>
    </row>
    <row r="141" spans="1:19">
      <c r="A141" s="44">
        <v>10</v>
      </c>
      <c r="B141" s="33">
        <v>20</v>
      </c>
      <c r="C141" s="66">
        <v>4.2699999999999996</v>
      </c>
      <c r="D141" s="66">
        <v>3.57</v>
      </c>
      <c r="E141" s="66">
        <v>2.9</v>
      </c>
      <c r="F141" s="66">
        <v>2.57</v>
      </c>
      <c r="G141" s="66">
        <v>2.25</v>
      </c>
    </row>
    <row r="142" spans="1:19">
      <c r="A142" s="44">
        <v>11</v>
      </c>
      <c r="B142" s="74">
        <v>10</v>
      </c>
      <c r="C142" s="66">
        <v>4.7</v>
      </c>
      <c r="D142" s="66">
        <v>3.87</v>
      </c>
      <c r="E142" s="66">
        <v>3.13</v>
      </c>
      <c r="F142" s="66">
        <v>2.78</v>
      </c>
      <c r="G142" s="66">
        <v>2.46</v>
      </c>
    </row>
    <row r="144" spans="1:19" ht="39" customHeight="1">
      <c r="A144" s="1463" t="s">
        <v>88</v>
      </c>
      <c r="B144" s="1463"/>
      <c r="C144" s="1463"/>
      <c r="D144" s="1463"/>
      <c r="E144" s="1463"/>
      <c r="F144" s="1463"/>
      <c r="G144" s="1463"/>
      <c r="H144" s="1463"/>
      <c r="I144" s="1463"/>
      <c r="J144" s="1463"/>
      <c r="K144" s="1463"/>
      <c r="L144" s="1463"/>
      <c r="M144" s="1463"/>
      <c r="N144" s="1463"/>
    </row>
    <row r="145" spans="1:14" ht="168" customHeight="1">
      <c r="A145" s="1465" t="s">
        <v>89</v>
      </c>
      <c r="B145" s="1463"/>
      <c r="C145" s="1463"/>
      <c r="D145" s="1463"/>
      <c r="E145" s="1463"/>
      <c r="F145" s="1463"/>
      <c r="G145" s="1463"/>
      <c r="H145" s="1463"/>
      <c r="I145" s="1463"/>
      <c r="J145" s="1463"/>
      <c r="K145" s="1463"/>
      <c r="L145" s="1463"/>
      <c r="M145" s="1463"/>
      <c r="N145" s="1463"/>
    </row>
    <row r="146" spans="1:14" ht="261.75" customHeight="1">
      <c r="A146" s="1465" t="s">
        <v>3914</v>
      </c>
      <c r="B146" s="1463"/>
      <c r="C146" s="1463"/>
      <c r="D146" s="1463"/>
      <c r="E146" s="1463"/>
      <c r="F146" s="1463"/>
      <c r="G146" s="1463"/>
      <c r="H146" s="1463"/>
      <c r="I146" s="1463"/>
      <c r="J146" s="1463"/>
      <c r="K146" s="1463"/>
      <c r="L146" s="1463"/>
      <c r="M146" s="1463"/>
      <c r="N146" s="1463"/>
    </row>
    <row r="147" spans="1:14" ht="114.75" customHeight="1">
      <c r="A147" s="1465" t="s">
        <v>90</v>
      </c>
      <c r="B147" s="1475"/>
      <c r="C147" s="1475"/>
      <c r="D147" s="1475"/>
      <c r="E147" s="1475"/>
      <c r="F147" s="1475"/>
      <c r="G147" s="1475"/>
      <c r="H147" s="1475"/>
      <c r="I147" s="1475"/>
      <c r="J147" s="1475"/>
      <c r="K147" s="1475"/>
      <c r="L147" s="1475"/>
      <c r="M147" s="1475"/>
      <c r="N147" s="1475"/>
    </row>
    <row r="148" spans="1:14" ht="51" customHeight="1">
      <c r="A148" s="1463" t="s">
        <v>91</v>
      </c>
      <c r="B148" s="1463"/>
      <c r="C148" s="1463"/>
      <c r="D148" s="1463"/>
      <c r="E148" s="1463"/>
      <c r="F148" s="1463"/>
      <c r="G148" s="1463"/>
      <c r="H148" s="1463"/>
      <c r="I148" s="1463"/>
      <c r="J148" s="1463"/>
      <c r="K148" s="1463"/>
      <c r="L148" s="1463"/>
      <c r="M148" s="1463"/>
      <c r="N148" s="1463"/>
    </row>
    <row r="149" spans="1:14">
      <c r="B149" s="77" t="s">
        <v>92</v>
      </c>
      <c r="C149" s="1468">
        <v>5</v>
      </c>
      <c r="D149" s="1460">
        <v>15</v>
      </c>
      <c r="E149" s="1460">
        <v>25</v>
      </c>
      <c r="F149" s="1460">
        <v>50</v>
      </c>
      <c r="G149" s="1460">
        <v>100</v>
      </c>
      <c r="H149" s="1460">
        <v>200</v>
      </c>
      <c r="I149" s="1460">
        <v>500</v>
      </c>
    </row>
    <row r="150" spans="1:14">
      <c r="B150" s="78" t="s">
        <v>93</v>
      </c>
      <c r="C150" s="1468"/>
      <c r="D150" s="1460"/>
      <c r="E150" s="1460"/>
      <c r="F150" s="1460"/>
      <c r="G150" s="1460"/>
      <c r="H150" s="1460"/>
      <c r="I150" s="1460"/>
    </row>
    <row r="151" spans="1:14">
      <c r="B151" s="79" t="s">
        <v>94</v>
      </c>
      <c r="C151" s="1468"/>
      <c r="D151" s="1460"/>
      <c r="E151" s="1460"/>
      <c r="F151" s="1460"/>
      <c r="G151" s="1460"/>
      <c r="H151" s="1460"/>
      <c r="I151" s="1460"/>
    </row>
    <row r="152" spans="1:14">
      <c r="B152" s="80" t="s">
        <v>95</v>
      </c>
      <c r="C152" s="21">
        <v>1.7</v>
      </c>
      <c r="D152" s="21">
        <v>1.4</v>
      </c>
      <c r="E152" s="21">
        <v>1.3</v>
      </c>
      <c r="F152" s="21">
        <v>1.2</v>
      </c>
      <c r="G152" s="21">
        <v>1.1000000000000001</v>
      </c>
      <c r="H152" s="21">
        <v>0.95</v>
      </c>
      <c r="I152" s="21">
        <v>0.85</v>
      </c>
    </row>
    <row r="153" spans="1:14" ht="31">
      <c r="B153" s="80" t="s">
        <v>96</v>
      </c>
      <c r="C153" s="21">
        <v>1.9</v>
      </c>
      <c r="D153" s="21">
        <v>1.6</v>
      </c>
      <c r="E153" s="21">
        <v>1.45</v>
      </c>
      <c r="F153" s="21">
        <v>1.3</v>
      </c>
      <c r="G153" s="21">
        <v>1.2</v>
      </c>
      <c r="H153" s="21">
        <v>1.05</v>
      </c>
      <c r="I153" s="21">
        <v>0.95</v>
      </c>
    </row>
    <row r="154" spans="1:14">
      <c r="B154" s="80" t="s">
        <v>97</v>
      </c>
      <c r="C154" s="21">
        <v>1.65</v>
      </c>
      <c r="D154" s="21">
        <v>1.43</v>
      </c>
      <c r="E154" s="21">
        <v>1.27</v>
      </c>
      <c r="F154" s="21">
        <v>1.1599999999999999</v>
      </c>
      <c r="G154" s="21">
        <v>1.05</v>
      </c>
      <c r="H154" s="21">
        <v>0.94</v>
      </c>
      <c r="I154" s="21">
        <v>0.83</v>
      </c>
    </row>
    <row r="155" spans="1:14" ht="54" customHeight="1">
      <c r="A155" s="1463" t="s">
        <v>98</v>
      </c>
      <c r="B155" s="1463"/>
      <c r="C155" s="1463"/>
      <c r="D155" s="1463"/>
      <c r="E155" s="1463"/>
      <c r="F155" s="1463"/>
      <c r="G155" s="1463"/>
      <c r="H155" s="1463"/>
      <c r="I155" s="1463"/>
      <c r="J155" s="1463"/>
      <c r="K155" s="1463"/>
      <c r="L155" s="1463"/>
      <c r="M155" s="1463"/>
      <c r="N155" s="1463"/>
    </row>
    <row r="156" spans="1:14">
      <c r="A156" s="1460" t="s">
        <v>44</v>
      </c>
      <c r="B156" s="1460" t="s">
        <v>99</v>
      </c>
      <c r="C156" s="1460" t="s">
        <v>85</v>
      </c>
      <c r="D156" s="1460"/>
      <c r="E156" s="1460"/>
      <c r="F156" s="1460"/>
      <c r="G156" s="1460"/>
      <c r="H156" s="1460"/>
      <c r="I156" s="1460"/>
      <c r="J156" s="1460"/>
      <c r="K156" s="1460"/>
    </row>
    <row r="157" spans="1:14">
      <c r="A157" s="1460"/>
      <c r="B157" s="1460"/>
      <c r="C157" s="81">
        <v>5</v>
      </c>
      <c r="D157" s="53">
        <v>15</v>
      </c>
      <c r="E157" s="53">
        <v>25</v>
      </c>
      <c r="F157" s="53">
        <v>50</v>
      </c>
      <c r="G157" s="53">
        <v>100</v>
      </c>
      <c r="H157" s="53">
        <v>200</v>
      </c>
      <c r="I157" s="53">
        <v>500</v>
      </c>
      <c r="J157" s="82">
        <v>1000</v>
      </c>
      <c r="K157" s="82">
        <v>3000</v>
      </c>
    </row>
    <row r="158" spans="1:14">
      <c r="A158" s="21">
        <v>1</v>
      </c>
      <c r="B158" s="48" t="s">
        <v>100</v>
      </c>
      <c r="C158" s="21">
        <v>1.1000000000000001</v>
      </c>
      <c r="D158" s="21">
        <v>1</v>
      </c>
      <c r="E158" s="21">
        <v>0.9</v>
      </c>
      <c r="F158" s="21">
        <v>0.85</v>
      </c>
      <c r="G158" s="21">
        <v>0.8</v>
      </c>
      <c r="H158" s="21">
        <v>0.7</v>
      </c>
      <c r="I158" s="21">
        <v>0.6</v>
      </c>
      <c r="J158" s="21">
        <v>0.55000000000000004</v>
      </c>
      <c r="K158" s="21">
        <v>0.45</v>
      </c>
    </row>
    <row r="159" spans="1:14" ht="31">
      <c r="A159" s="21">
        <v>2</v>
      </c>
      <c r="B159" s="48" t="s">
        <v>101</v>
      </c>
      <c r="C159" s="21"/>
      <c r="D159" s="21"/>
      <c r="E159" s="21"/>
      <c r="F159" s="21"/>
      <c r="G159" s="21"/>
      <c r="H159" s="21"/>
      <c r="I159" s="21"/>
      <c r="J159" s="21"/>
      <c r="K159" s="21"/>
    </row>
    <row r="160" spans="1:14">
      <c r="A160" s="1461"/>
      <c r="B160" s="48" t="s">
        <v>102</v>
      </c>
      <c r="C160" s="21">
        <v>0.95</v>
      </c>
      <c r="D160" s="21">
        <v>0.85</v>
      </c>
      <c r="E160" s="21">
        <v>0.8</v>
      </c>
      <c r="F160" s="21">
        <v>0.75</v>
      </c>
      <c r="G160" s="21">
        <v>0.7</v>
      </c>
      <c r="H160" s="21">
        <v>0.6</v>
      </c>
      <c r="I160" s="21">
        <v>0.55000000000000004</v>
      </c>
      <c r="J160" s="21">
        <v>0.5</v>
      </c>
      <c r="K160" s="21">
        <v>0.4</v>
      </c>
    </row>
    <row r="161" spans="1:29">
      <c r="A161" s="1461"/>
      <c r="B161" s="48" t="s">
        <v>103</v>
      </c>
      <c r="C161" s="21">
        <v>1.1499999999999999</v>
      </c>
      <c r="D161" s="21">
        <v>1</v>
      </c>
      <c r="E161" s="21">
        <v>0.95</v>
      </c>
      <c r="F161" s="21">
        <v>0.9</v>
      </c>
      <c r="G161" s="21">
        <v>0.8</v>
      </c>
      <c r="H161" s="21">
        <v>0.75</v>
      </c>
      <c r="I161" s="21">
        <v>0.65</v>
      </c>
      <c r="J161" s="21">
        <v>0.6</v>
      </c>
      <c r="K161" s="21">
        <v>0.5</v>
      </c>
    </row>
    <row r="162" spans="1:29">
      <c r="A162" s="21">
        <v>3</v>
      </c>
      <c r="B162" s="48" t="s">
        <v>104</v>
      </c>
      <c r="C162" s="21" t="s">
        <v>105</v>
      </c>
      <c r="D162" s="21" t="s">
        <v>105</v>
      </c>
      <c r="E162" s="21" t="s">
        <v>105</v>
      </c>
      <c r="F162" s="21">
        <v>1.1499999999999999</v>
      </c>
      <c r="G162" s="21">
        <v>1.1000000000000001</v>
      </c>
      <c r="H162" s="21">
        <v>1.05</v>
      </c>
      <c r="I162" s="21">
        <v>1.01</v>
      </c>
      <c r="J162" s="21">
        <v>0.96</v>
      </c>
      <c r="K162" s="21">
        <v>0.8</v>
      </c>
    </row>
    <row r="163" spans="1:29">
      <c r="A163" s="21">
        <v>4</v>
      </c>
      <c r="B163" s="48" t="s">
        <v>106</v>
      </c>
      <c r="C163" s="21">
        <v>0.73</v>
      </c>
      <c r="D163" s="21">
        <v>0.65</v>
      </c>
      <c r="E163" s="21">
        <v>0.56000000000000005</v>
      </c>
      <c r="F163" s="21">
        <v>0.51</v>
      </c>
      <c r="G163" s="21">
        <v>0.48</v>
      </c>
      <c r="H163" s="21">
        <v>0.42</v>
      </c>
      <c r="I163" s="21">
        <v>0.37</v>
      </c>
      <c r="J163" s="21">
        <v>0.34</v>
      </c>
      <c r="K163" s="21">
        <v>0.3</v>
      </c>
    </row>
    <row r="165" spans="1:29" ht="42" customHeight="1">
      <c r="A165" s="1453" t="s">
        <v>107</v>
      </c>
      <c r="B165" s="1453"/>
      <c r="C165" s="1453"/>
      <c r="D165" s="1453"/>
      <c r="E165" s="1453"/>
      <c r="F165" s="1453"/>
      <c r="G165" s="1453"/>
      <c r="P165" s="1453" t="s">
        <v>611</v>
      </c>
      <c r="Q165" s="1453"/>
      <c r="R165" s="1453"/>
      <c r="S165" s="1453"/>
      <c r="T165" s="1453"/>
      <c r="U165" s="1453"/>
      <c r="V165" s="1453"/>
    </row>
    <row r="166" spans="1:29">
      <c r="F166" s="31" t="s">
        <v>59</v>
      </c>
      <c r="G166" s="30" t="s">
        <v>49</v>
      </c>
      <c r="I166" s="30" t="s">
        <v>12</v>
      </c>
      <c r="U166" s="31" t="s">
        <v>59</v>
      </c>
      <c r="V166" s="30" t="s">
        <v>49</v>
      </c>
      <c r="X166" s="30" t="s">
        <v>12</v>
      </c>
    </row>
    <row r="167" spans="1:29" ht="15.75" customHeight="1">
      <c r="A167" s="1454" t="s">
        <v>44</v>
      </c>
      <c r="B167" s="1454" t="s">
        <v>108</v>
      </c>
      <c r="C167" s="1455" t="s">
        <v>62</v>
      </c>
      <c r="D167" s="1456"/>
      <c r="E167" s="1456"/>
      <c r="F167" s="1456"/>
      <c r="G167" s="1457"/>
      <c r="I167" s="58" t="s">
        <v>57</v>
      </c>
      <c r="J167" s="33" t="s">
        <v>45</v>
      </c>
      <c r="K167" s="33" t="s">
        <v>46</v>
      </c>
      <c r="L167" s="33" t="s">
        <v>47</v>
      </c>
      <c r="M167" s="33" t="s">
        <v>48</v>
      </c>
      <c r="P167" s="1454" t="s">
        <v>44</v>
      </c>
      <c r="Q167" s="1454" t="s">
        <v>108</v>
      </c>
      <c r="R167" s="1455" t="s">
        <v>62</v>
      </c>
      <c r="S167" s="1456"/>
      <c r="T167" s="1456"/>
      <c r="U167" s="1456"/>
      <c r="V167" s="1457"/>
      <c r="X167" s="58" t="s">
        <v>57</v>
      </c>
      <c r="Y167" s="33" t="s">
        <v>45</v>
      </c>
      <c r="Z167" s="33" t="s">
        <v>46</v>
      </c>
      <c r="AA167" s="33" t="s">
        <v>47</v>
      </c>
      <c r="AB167" s="33" t="s">
        <v>48</v>
      </c>
    </row>
    <row r="168" spans="1:29">
      <c r="A168" s="1454"/>
      <c r="B168" s="1454"/>
      <c r="C168" s="59" t="s">
        <v>60</v>
      </c>
      <c r="D168" s="59" t="s">
        <v>1</v>
      </c>
      <c r="E168" s="35" t="s">
        <v>2</v>
      </c>
      <c r="F168" s="35" t="s">
        <v>25</v>
      </c>
      <c r="G168" s="35" t="s">
        <v>37</v>
      </c>
      <c r="I168" s="37" t="s">
        <v>66</v>
      </c>
      <c r="J168" s="33" t="str">
        <f>IF(K168="ko xét","ko xét",IF(L170&lt;=10,11,IF(L170&gt;10000,1,MATCH(L170,B169:B179,-1))))</f>
        <v>ko xét</v>
      </c>
      <c r="K168" s="33" t="str">
        <f>IF('CP.TV'!$N$3=I167,(IF(OR('CP.TV'!$N$2="ĐB",'CP.TV'!$N$2="I",'CP.TV'!$N$2="II",'CP.TV'!$N$2="III",'CP.TV'!$N$2="IV"),MATCH('CP.TV'!$N$2,C168:G168,0),"ko xét")),"ko xét")</f>
        <v>ko xét</v>
      </c>
      <c r="L168" s="33" t="str">
        <f>IF(K168="ko xét","ko xét",IF(L170&lt;=10,INDEX(B169:G179,11,1),INDEX(B169:G179,J168,1)))</f>
        <v>ko xét</v>
      </c>
      <c r="M168" s="38" t="str">
        <f>IF(K168="ko xét","ko xét",INDEX(C169:G179,J168,K168))</f>
        <v>ko xét</v>
      </c>
      <c r="P168" s="1454"/>
      <c r="Q168" s="1454"/>
      <c r="R168" s="59" t="s">
        <v>60</v>
      </c>
      <c r="S168" s="59" t="s">
        <v>1</v>
      </c>
      <c r="T168" s="35" t="s">
        <v>2</v>
      </c>
      <c r="U168" s="35" t="s">
        <v>25</v>
      </c>
      <c r="V168" s="35" t="s">
        <v>37</v>
      </c>
      <c r="X168" s="37" t="s">
        <v>66</v>
      </c>
      <c r="Y168" s="33" t="str">
        <f>IF(Z168="ko xét","ko xét",IF(AA170&lt;=10,11,IF(AA170&gt;10000,1,MATCH(AA170,Q169:Q179,-1))))</f>
        <v>ko xét</v>
      </c>
      <c r="Z168" s="33" t="str">
        <f>IF('CP.TV'!$N$3=X167,(IF(OR('CP.TV'!$N$2="ĐB",'CP.TV'!$N$2="I",'CP.TV'!$N$2="II",'CP.TV'!$N$2="III",'CP.TV'!$N$2="IV"),MATCH('CP.TV'!$N$2,R168:V168,0),"ko xét")),"ko xét")</f>
        <v>ko xét</v>
      </c>
      <c r="AA168" s="33" t="str">
        <f>IF(Z168="ko xét","ko xét",IF(AA170&lt;=10,INDEX(Q169:V179,11,1),INDEX(Q169:V179,Y168,1)))</f>
        <v>ko xét</v>
      </c>
      <c r="AB168" s="38" t="str">
        <f>IF(Z168="ko xét","ko xét",INDEX(R169:V179,Y168,Z168))</f>
        <v>ko xét</v>
      </c>
    </row>
    <row r="169" spans="1:29">
      <c r="A169" s="39">
        <v>1</v>
      </c>
      <c r="B169" s="83">
        <v>10000</v>
      </c>
      <c r="C169" s="76">
        <v>0.45</v>
      </c>
      <c r="D169" s="76">
        <v>0.28000000000000003</v>
      </c>
      <c r="E169" s="76">
        <v>0.25</v>
      </c>
      <c r="F169" s="76">
        <v>0.21</v>
      </c>
      <c r="G169" s="76" t="s">
        <v>105</v>
      </c>
      <c r="I169" s="37" t="s">
        <v>67</v>
      </c>
      <c r="J169" s="33" t="str">
        <f>IF(K168="ko xét","ko xét",IF(L170&lt;=10,J168,IF(L170&gt;10000,J168,IF(J168=11,J168,J168+1))))</f>
        <v>ko xét</v>
      </c>
      <c r="K169" s="33" t="str">
        <f>K168</f>
        <v>ko xét</v>
      </c>
      <c r="L169" s="33" t="str">
        <f>IF(K168="ko xét","ko xét",IF(L170&lt;=10,INDEX(B169:G179,11,1),IF(L170&gt;10000,L168,INDEX(B169:G179,J169,1))))</f>
        <v>ko xét</v>
      </c>
      <c r="M169" s="38" t="str">
        <f>IF(K168="ko xét","ko xét",INDEX(C169:G179,J169,K169))</f>
        <v>ko xét</v>
      </c>
      <c r="P169" s="39">
        <v>1</v>
      </c>
      <c r="Q169" s="83">
        <v>10000</v>
      </c>
      <c r="R169" s="76" t="s">
        <v>105</v>
      </c>
      <c r="S169" s="76" t="s">
        <v>105</v>
      </c>
      <c r="T169" s="76" t="s">
        <v>105</v>
      </c>
      <c r="U169" s="76" t="s">
        <v>105</v>
      </c>
      <c r="V169" s="76" t="s">
        <v>105</v>
      </c>
      <c r="X169" s="37" t="s">
        <v>67</v>
      </c>
      <c r="Y169" s="33" t="str">
        <f>IF(Z168="ko xét","ko xét",IF(AA170&lt;=10,Y168,IF(AA170&gt;10000,Y168,IF(Y168=11,Y168,Y168+1))))</f>
        <v>ko xét</v>
      </c>
      <c r="Z169" s="33" t="str">
        <f>Z168</f>
        <v>ko xét</v>
      </c>
      <c r="AA169" s="33" t="str">
        <f>IF(Z168="ko xét","ko xét",IF(AA170&lt;=10,INDEX(Q169:V179,11,1),IF(AA170&gt;10000,AA168,INDEX(Q169:V179,Y169,1))))</f>
        <v>ko xét</v>
      </c>
      <c r="AB169" s="38" t="str">
        <f>IF(Z168="ko xét","ko xét",INDEX(R169:V179,Y169,Z169))</f>
        <v>ko xét</v>
      </c>
    </row>
    <row r="170" spans="1:29">
      <c r="A170" s="39">
        <v>2</v>
      </c>
      <c r="B170" s="83">
        <v>8000</v>
      </c>
      <c r="C170" s="76">
        <v>0.51</v>
      </c>
      <c r="D170" s="76">
        <v>0.34</v>
      </c>
      <c r="E170" s="76">
        <v>0.28999999999999998</v>
      </c>
      <c r="F170" s="76">
        <v>0.25</v>
      </c>
      <c r="G170" s="76" t="s">
        <v>105</v>
      </c>
      <c r="I170" s="1447" t="s">
        <v>65</v>
      </c>
      <c r="J170" s="1448"/>
      <c r="K170" s="1449"/>
      <c r="L170" s="1">
        <f>'CP.TV'!$K$3</f>
        <v>1454.6456017248847</v>
      </c>
      <c r="M170" s="43" t="str">
        <f>IF(K168="ko xét","ko xét",ROUND(IF(L170&lt;=10,M168,IF(L170&gt;10000,M168,(((L169-L170)*(M168-M169))/(L169-L168))+M169)),3))</f>
        <v>ko xét</v>
      </c>
      <c r="P170" s="39">
        <v>2</v>
      </c>
      <c r="Q170" s="83">
        <v>8000</v>
      </c>
      <c r="R170" s="76" t="s">
        <v>105</v>
      </c>
      <c r="S170" s="76" t="s">
        <v>105</v>
      </c>
      <c r="T170" s="76" t="s">
        <v>105</v>
      </c>
      <c r="U170" s="76" t="s">
        <v>105</v>
      </c>
      <c r="V170" s="76" t="s">
        <v>105</v>
      </c>
      <c r="X170" s="1447" t="s">
        <v>65</v>
      </c>
      <c r="Y170" s="1448"/>
      <c r="Z170" s="1449"/>
      <c r="AA170" s="1">
        <f>'CP.TV'!$K$3</f>
        <v>1454.6456017248847</v>
      </c>
      <c r="AB170" s="43" t="str">
        <f>IF(Z168="ko xét","ko xét",ROUND(IF(AA170&lt;=10,AB168,IF(AA170&gt;10000,AB168,(((AA169-AA170)*(AB168-AB169))/(AA169-AA168))+AB169)),3))</f>
        <v>ko xét</v>
      </c>
    </row>
    <row r="171" spans="1:29">
      <c r="A171" s="39">
        <v>3</v>
      </c>
      <c r="B171" s="83">
        <v>5000</v>
      </c>
      <c r="C171" s="76">
        <v>0.68</v>
      </c>
      <c r="D171" s="76">
        <v>0.44</v>
      </c>
      <c r="E171" s="76">
        <v>0.39</v>
      </c>
      <c r="F171" s="76">
        <v>0.32</v>
      </c>
      <c r="G171" s="76" t="s">
        <v>105</v>
      </c>
      <c r="I171" s="63"/>
      <c r="J171" s="63"/>
      <c r="K171" s="63"/>
      <c r="L171" s="63"/>
      <c r="M171" s="63"/>
      <c r="P171" s="39">
        <v>3</v>
      </c>
      <c r="Q171" s="83">
        <v>5000</v>
      </c>
      <c r="R171" s="76" t="s">
        <v>105</v>
      </c>
      <c r="S171" s="76" t="s">
        <v>105</v>
      </c>
      <c r="T171" s="76" t="s">
        <v>105</v>
      </c>
      <c r="U171" s="76" t="s">
        <v>105</v>
      </c>
      <c r="V171" s="76" t="s">
        <v>105</v>
      </c>
      <c r="X171" s="63"/>
      <c r="Y171" s="63"/>
      <c r="Z171" s="63"/>
      <c r="AA171" s="63"/>
      <c r="AB171" s="63"/>
    </row>
    <row r="172" spans="1:29">
      <c r="A172" s="44">
        <v>4</v>
      </c>
      <c r="B172" s="83">
        <v>2000</v>
      </c>
      <c r="C172" s="76">
        <v>0.92</v>
      </c>
      <c r="D172" s="76">
        <v>0.57999999999999996</v>
      </c>
      <c r="E172" s="76">
        <v>0.51</v>
      </c>
      <c r="F172" s="76">
        <v>0.43</v>
      </c>
      <c r="G172" s="76" t="s">
        <v>105</v>
      </c>
      <c r="I172" s="63"/>
      <c r="J172" s="64"/>
      <c r="K172" s="63"/>
      <c r="L172" s="63"/>
      <c r="M172" s="63"/>
      <c r="P172" s="44">
        <v>4</v>
      </c>
      <c r="Q172" s="83">
        <v>2000</v>
      </c>
      <c r="R172" s="76" t="s">
        <v>105</v>
      </c>
      <c r="S172" s="76" t="s">
        <v>105</v>
      </c>
      <c r="T172" s="76" t="s">
        <v>105</v>
      </c>
      <c r="U172" s="76" t="s">
        <v>105</v>
      </c>
      <c r="V172" s="76" t="s">
        <v>105</v>
      </c>
      <c r="X172" s="63"/>
      <c r="Y172" s="64"/>
      <c r="Z172" s="63"/>
      <c r="AA172" s="63"/>
      <c r="AB172" s="63"/>
    </row>
    <row r="173" spans="1:29">
      <c r="A173" s="44">
        <v>5</v>
      </c>
      <c r="B173" s="83">
        <v>1000</v>
      </c>
      <c r="C173" s="76">
        <v>1.08</v>
      </c>
      <c r="D173" s="76">
        <v>0.68</v>
      </c>
      <c r="E173" s="76">
        <v>0.6</v>
      </c>
      <c r="F173" s="76">
        <v>0.48</v>
      </c>
      <c r="G173" s="76">
        <v>0.43</v>
      </c>
      <c r="I173" s="63"/>
      <c r="J173" s="64"/>
      <c r="K173" s="63"/>
      <c r="L173" s="63"/>
      <c r="M173" s="63"/>
      <c r="O173" s="63"/>
      <c r="P173" s="44">
        <v>5</v>
      </c>
      <c r="Q173" s="83">
        <v>1000</v>
      </c>
      <c r="R173" s="76">
        <v>0.43</v>
      </c>
      <c r="S173" s="76">
        <v>0.43</v>
      </c>
      <c r="T173" s="76">
        <v>0.43</v>
      </c>
      <c r="U173" s="76">
        <v>0.43</v>
      </c>
      <c r="V173" s="76">
        <v>0.43</v>
      </c>
      <c r="X173" s="63"/>
      <c r="Y173" s="64"/>
      <c r="Z173" s="63"/>
      <c r="AA173" s="63"/>
      <c r="AB173" s="63"/>
    </row>
    <row r="174" spans="1:29">
      <c r="A174" s="44">
        <v>6</v>
      </c>
      <c r="B174" s="21">
        <v>500</v>
      </c>
      <c r="C174" s="76">
        <v>1.24</v>
      </c>
      <c r="D174" s="76">
        <v>0.81</v>
      </c>
      <c r="E174" s="76">
        <v>0.7</v>
      </c>
      <c r="F174" s="76">
        <v>0.57999999999999996</v>
      </c>
      <c r="G174" s="76">
        <v>0.49</v>
      </c>
      <c r="K174" s="67" t="s">
        <v>472</v>
      </c>
      <c r="L174" s="68" t="str">
        <f>'CP.TV'!$N$3</f>
        <v>2 bước</v>
      </c>
      <c r="P174" s="44">
        <v>6</v>
      </c>
      <c r="Q174" s="21">
        <v>500</v>
      </c>
      <c r="R174" s="76">
        <v>0.49</v>
      </c>
      <c r="S174" s="76">
        <v>0.49</v>
      </c>
      <c r="T174" s="76">
        <v>0.49</v>
      </c>
      <c r="U174" s="76">
        <v>0.49</v>
      </c>
      <c r="V174" s="76">
        <v>0.49</v>
      </c>
      <c r="Z174" s="67" t="s">
        <v>472</v>
      </c>
      <c r="AA174" s="68" t="str">
        <f>'CP.TV'!$N$3</f>
        <v>2 bước</v>
      </c>
    </row>
    <row r="175" spans="1:29">
      <c r="A175" s="44">
        <v>7</v>
      </c>
      <c r="B175" s="21">
        <v>200</v>
      </c>
      <c r="C175" s="76">
        <v>1.36</v>
      </c>
      <c r="D175" s="76">
        <v>0.95</v>
      </c>
      <c r="E175" s="76">
        <v>0.77</v>
      </c>
      <c r="F175" s="76">
        <v>0.68</v>
      </c>
      <c r="G175" s="76">
        <v>0.59</v>
      </c>
      <c r="K175" s="69" t="s">
        <v>473</v>
      </c>
      <c r="L175" s="43">
        <f>IF('CP.TV'!$N$1=K176,(IF('CP.TV'!$N$3="3 bước",IF(M170="ko xét","ko xét",M170),IF('CP.TV'!$N$3="2 bước",IF(M186="ko xét","ko xét",M186)))),0)</f>
        <v>0</v>
      </c>
      <c r="M175" s="132">
        <v>0.55000000000000004</v>
      </c>
      <c r="P175" s="44">
        <v>7</v>
      </c>
      <c r="Q175" s="21">
        <v>200</v>
      </c>
      <c r="R175" s="76">
        <v>0.59</v>
      </c>
      <c r="S175" s="76">
        <v>0.59</v>
      </c>
      <c r="T175" s="76">
        <v>0.59</v>
      </c>
      <c r="U175" s="76">
        <v>0.59</v>
      </c>
      <c r="V175" s="76">
        <v>0.59</v>
      </c>
      <c r="Z175" s="69" t="s">
        <v>473</v>
      </c>
      <c r="AA175" s="43">
        <f>IF('CP.TV'!$N$1=Z176,(IF('CP.TV'!$N$3="3 bước",IF(AB170="ko xét","ko xét",AB170),IF('CP.TV'!$N$3="2 bước",IF(AB186="ko xét","ko xét",AB186)))),0)</f>
        <v>0</v>
      </c>
      <c r="AB175" s="132">
        <v>0.55000000000000004</v>
      </c>
    </row>
    <row r="176" spans="1:29">
      <c r="A176" s="44">
        <v>8</v>
      </c>
      <c r="B176" s="21">
        <v>100</v>
      </c>
      <c r="C176" s="76">
        <v>1.5</v>
      </c>
      <c r="D176" s="76">
        <v>1.05</v>
      </c>
      <c r="E176" s="76">
        <v>0.84</v>
      </c>
      <c r="F176" s="76">
        <v>0.74</v>
      </c>
      <c r="G176" s="76">
        <v>0.69</v>
      </c>
      <c r="J176" s="70"/>
      <c r="K176" s="71" t="s">
        <v>479</v>
      </c>
      <c r="L176" s="71"/>
      <c r="N176" s="72"/>
      <c r="P176" s="44">
        <v>8</v>
      </c>
      <c r="Q176" s="21">
        <v>100</v>
      </c>
      <c r="R176" s="76">
        <v>0.69</v>
      </c>
      <c r="S176" s="76">
        <v>0.69</v>
      </c>
      <c r="T176" s="76">
        <v>0.69</v>
      </c>
      <c r="U176" s="76">
        <v>0.69</v>
      </c>
      <c r="V176" s="76">
        <v>0.69</v>
      </c>
      <c r="Y176" s="70"/>
      <c r="Z176" s="71" t="s">
        <v>613</v>
      </c>
      <c r="AA176" s="71"/>
      <c r="AC176" s="72"/>
    </row>
    <row r="177" spans="1:29">
      <c r="A177" s="44">
        <v>9</v>
      </c>
      <c r="B177" s="21">
        <v>50</v>
      </c>
      <c r="C177" s="76">
        <v>1.68</v>
      </c>
      <c r="D177" s="76">
        <v>1.1299999999999999</v>
      </c>
      <c r="E177" s="76">
        <v>0.92</v>
      </c>
      <c r="F177" s="76">
        <v>0.81</v>
      </c>
      <c r="G177" s="76">
        <v>0.76</v>
      </c>
      <c r="K177" s="29" t="s">
        <v>86</v>
      </c>
      <c r="N177" s="73" t="str">
        <f>IF(L174="3 bước",L175,M170)</f>
        <v>ko xét</v>
      </c>
      <c r="P177" s="44">
        <v>9</v>
      </c>
      <c r="Q177" s="21">
        <v>50</v>
      </c>
      <c r="R177" s="76">
        <v>0.76</v>
      </c>
      <c r="S177" s="76">
        <v>0.76</v>
      </c>
      <c r="T177" s="76">
        <v>0.76</v>
      </c>
      <c r="U177" s="76">
        <v>0.76</v>
      </c>
      <c r="V177" s="76">
        <v>0.76</v>
      </c>
      <c r="Z177" s="29" t="s">
        <v>86</v>
      </c>
      <c r="AC177" s="73" t="str">
        <f>IF(AA174="3 bước",AA175,AB170)</f>
        <v>ko xét</v>
      </c>
    </row>
    <row r="178" spans="1:29">
      <c r="A178" s="44">
        <v>10</v>
      </c>
      <c r="B178" s="21">
        <v>20</v>
      </c>
      <c r="C178" s="76">
        <v>1.92</v>
      </c>
      <c r="D178" s="76">
        <v>1.39</v>
      </c>
      <c r="E178" s="76">
        <v>1.08</v>
      </c>
      <c r="F178" s="76">
        <v>0.93</v>
      </c>
      <c r="G178" s="76">
        <v>0.87</v>
      </c>
      <c r="K178" s="29" t="s">
        <v>87</v>
      </c>
      <c r="N178" s="131" t="str">
        <f>IF(N177="ko xét","ko xét",N177*55%)</f>
        <v>ko xét</v>
      </c>
      <c r="P178" s="44">
        <v>10</v>
      </c>
      <c r="Q178" s="21">
        <v>20</v>
      </c>
      <c r="R178" s="76">
        <v>0.87</v>
      </c>
      <c r="S178" s="76">
        <v>0.87</v>
      </c>
      <c r="T178" s="76">
        <v>0.87</v>
      </c>
      <c r="U178" s="76">
        <v>0.87</v>
      </c>
      <c r="V178" s="76">
        <v>0.87</v>
      </c>
      <c r="Z178" s="29" t="s">
        <v>87</v>
      </c>
      <c r="AC178" s="131" t="str">
        <f>IF(AC177="ko xét","ko xét",AC177*55%)</f>
        <v>ko xét</v>
      </c>
    </row>
    <row r="179" spans="1:29">
      <c r="A179" s="44">
        <v>11</v>
      </c>
      <c r="B179" s="74">
        <v>10</v>
      </c>
      <c r="C179" s="76">
        <v>2.0499999999999998</v>
      </c>
      <c r="D179" s="76">
        <v>1.44</v>
      </c>
      <c r="E179" s="76">
        <v>1.19</v>
      </c>
      <c r="F179" s="76">
        <v>1.05</v>
      </c>
      <c r="G179" s="76">
        <v>0.95</v>
      </c>
      <c r="P179" s="44">
        <v>11</v>
      </c>
      <c r="Q179" s="74">
        <v>10</v>
      </c>
      <c r="R179" s="76">
        <v>0.95</v>
      </c>
      <c r="S179" s="76">
        <v>0.95</v>
      </c>
      <c r="T179" s="76">
        <v>0.95</v>
      </c>
      <c r="U179" s="76">
        <v>0.95</v>
      </c>
      <c r="V179" s="76">
        <v>0.95</v>
      </c>
    </row>
    <row r="181" spans="1:29" ht="42" customHeight="1">
      <c r="A181" s="1453" t="s">
        <v>109</v>
      </c>
      <c r="B181" s="1453"/>
      <c r="C181" s="1453"/>
      <c r="D181" s="1453"/>
      <c r="E181" s="1453"/>
      <c r="F181" s="1453"/>
      <c r="G181" s="1453"/>
      <c r="I181" s="57"/>
      <c r="J181" s="57"/>
      <c r="K181" s="57"/>
      <c r="L181" s="57"/>
      <c r="M181" s="57"/>
      <c r="N181" s="30"/>
      <c r="O181" s="57"/>
      <c r="P181" s="1453" t="s">
        <v>612</v>
      </c>
      <c r="Q181" s="1453"/>
      <c r="R181" s="1453"/>
      <c r="S181" s="1453"/>
      <c r="T181" s="1453"/>
      <c r="U181" s="1453"/>
      <c r="V181" s="1453"/>
      <c r="X181" s="57"/>
      <c r="Y181" s="57"/>
      <c r="Z181" s="57"/>
      <c r="AA181" s="57"/>
      <c r="AB181" s="57"/>
      <c r="AC181" s="30"/>
    </row>
    <row r="182" spans="1:29">
      <c r="F182" s="31" t="s">
        <v>59</v>
      </c>
      <c r="G182" s="30" t="s">
        <v>49</v>
      </c>
      <c r="I182" s="30"/>
      <c r="J182" s="30"/>
      <c r="K182" s="30"/>
      <c r="L182" s="31"/>
      <c r="M182" s="30"/>
      <c r="U182" s="31" t="s">
        <v>59</v>
      </c>
      <c r="V182" s="30" t="s">
        <v>49</v>
      </c>
      <c r="X182" s="30"/>
      <c r="Y182" s="30"/>
      <c r="Z182" s="30"/>
      <c r="AA182" s="31"/>
      <c r="AB182" s="30"/>
    </row>
    <row r="183" spans="1:29" ht="16.5" customHeight="1">
      <c r="A183" s="1454" t="s">
        <v>44</v>
      </c>
      <c r="B183" s="1454" t="s">
        <v>108</v>
      </c>
      <c r="C183" s="1458" t="s">
        <v>62</v>
      </c>
      <c r="D183" s="1458"/>
      <c r="E183" s="1458"/>
      <c r="F183" s="1458"/>
      <c r="G183" s="1458"/>
      <c r="I183" s="58" t="s">
        <v>56</v>
      </c>
      <c r="J183" s="33" t="s">
        <v>45</v>
      </c>
      <c r="K183" s="33" t="s">
        <v>46</v>
      </c>
      <c r="L183" s="33" t="s">
        <v>47</v>
      </c>
      <c r="M183" s="33" t="s">
        <v>48</v>
      </c>
      <c r="P183" s="1454" t="s">
        <v>44</v>
      </c>
      <c r="Q183" s="1454" t="s">
        <v>108</v>
      </c>
      <c r="R183" s="1458" t="s">
        <v>62</v>
      </c>
      <c r="S183" s="1458"/>
      <c r="T183" s="1458"/>
      <c r="U183" s="1458"/>
      <c r="V183" s="1458"/>
      <c r="X183" s="58" t="s">
        <v>56</v>
      </c>
      <c r="Y183" s="33" t="s">
        <v>45</v>
      </c>
      <c r="Z183" s="33" t="s">
        <v>46</v>
      </c>
      <c r="AA183" s="33" t="s">
        <v>47</v>
      </c>
      <c r="AB183" s="33" t="s">
        <v>48</v>
      </c>
    </row>
    <row r="184" spans="1:29">
      <c r="A184" s="1454"/>
      <c r="B184" s="1454"/>
      <c r="C184" s="59" t="s">
        <v>60</v>
      </c>
      <c r="D184" s="59" t="s">
        <v>1</v>
      </c>
      <c r="E184" s="35" t="s">
        <v>2</v>
      </c>
      <c r="F184" s="35" t="s">
        <v>25</v>
      </c>
      <c r="G184" s="35" t="s">
        <v>37</v>
      </c>
      <c r="I184" s="37" t="s">
        <v>66</v>
      </c>
      <c r="J184" s="33">
        <f>IF(K184="ko xét","ko xét",IF(L186&lt;=10,11,IF(L186&gt;10000,1,MATCH(L186,B185:B195,-1))))</f>
        <v>4</v>
      </c>
      <c r="K184" s="33">
        <f>IF('CP.TV'!$N$3=I183,(IF(OR('CP.TV'!$N$2="ĐB",'CP.TV'!$N$2="I",'CP.TV'!$N$2="II",'CP.TV'!$N$2="III",'CP.TV'!$N$2="IV"),MATCH('CP.TV'!$N$2,C184:G184,0),"ko xét")),"ko xét")</f>
        <v>2</v>
      </c>
      <c r="L184" s="33">
        <f>IF(K184="ko xét","ko xét",IF(L186&lt;=10,INDEX(B185:G195,11,1),INDEX(B185:G195,J184,1)))</f>
        <v>2000</v>
      </c>
      <c r="M184" s="38">
        <f>IF(K184="ko xét","ko xét",INDEX(C185:G195,J184,K184))</f>
        <v>1.03</v>
      </c>
      <c r="P184" s="1454"/>
      <c r="Q184" s="1454"/>
      <c r="R184" s="59" t="s">
        <v>60</v>
      </c>
      <c r="S184" s="59" t="s">
        <v>1</v>
      </c>
      <c r="T184" s="35" t="s">
        <v>2</v>
      </c>
      <c r="U184" s="35" t="s">
        <v>25</v>
      </c>
      <c r="V184" s="35" t="s">
        <v>37</v>
      </c>
      <c r="X184" s="37" t="s">
        <v>66</v>
      </c>
      <c r="Y184" s="33">
        <f>IF(Z184="ko xét","ko xét",IF(AA186&lt;=10,11,IF(AA186&gt;10000,1,MATCH(AA186,Q185:Q195,-1))))</f>
        <v>4</v>
      </c>
      <c r="Z184" s="33">
        <f>IF('CP.TV'!$N$3=X183,(IF(OR('CP.TV'!$N$2="ĐB",'CP.TV'!$N$2="I",'CP.TV'!$N$2="II",'CP.TV'!$N$2="III",'CP.TV'!$N$2="IV"),MATCH('CP.TV'!$N$2,R184:V184,0),"ko xét")),"ko xét")</f>
        <v>2</v>
      </c>
      <c r="AA184" s="33">
        <f>IF(Z184="ko xét","ko xét",IF(AA186&lt;=10,INDEX(Q185:V195,11,1),INDEX(Q185:V195,Y184,1)))</f>
        <v>2000</v>
      </c>
      <c r="AB184" s="38" t="str">
        <f>IF(Z184="ko xét","ko xét",INDEX(R185:V195,Y184,Z184))</f>
        <v>-</v>
      </c>
    </row>
    <row r="185" spans="1:29">
      <c r="A185" s="39">
        <v>1</v>
      </c>
      <c r="B185" s="83">
        <v>10000</v>
      </c>
      <c r="C185" s="76">
        <v>0.66</v>
      </c>
      <c r="D185" s="76">
        <v>0.49</v>
      </c>
      <c r="E185" s="76">
        <v>0.36</v>
      </c>
      <c r="F185" s="76">
        <v>0.28999999999999998</v>
      </c>
      <c r="G185" s="76" t="s">
        <v>105</v>
      </c>
      <c r="I185" s="37" t="s">
        <v>67</v>
      </c>
      <c r="J185" s="33">
        <f>IF(K184="ko xét","ko xét",IF(L186&lt;=10,J184,IF(L186&gt;10000,J184,IF(J184=11,J184,J184+1))))</f>
        <v>5</v>
      </c>
      <c r="K185" s="33">
        <f>K184</f>
        <v>2</v>
      </c>
      <c r="L185" s="33">
        <f>IF(K184="ko xét","ko xét",IF(L186&lt;=10,INDEX(B185:G195,11,1),IF(L186&gt;10000,L184,INDEX(B185:G195,J185,1))))</f>
        <v>1000</v>
      </c>
      <c r="M185" s="38">
        <f>IF(K184="ko xét","ko xét",INDEX(C185:G195,J185,K185))</f>
        <v>1.21</v>
      </c>
      <c r="P185" s="39">
        <v>1</v>
      </c>
      <c r="Q185" s="83">
        <v>10000</v>
      </c>
      <c r="R185" s="76" t="s">
        <v>105</v>
      </c>
      <c r="S185" s="76" t="s">
        <v>105</v>
      </c>
      <c r="T185" s="76" t="s">
        <v>105</v>
      </c>
      <c r="U185" s="76" t="s">
        <v>105</v>
      </c>
      <c r="V185" s="76" t="s">
        <v>105</v>
      </c>
      <c r="X185" s="37" t="s">
        <v>67</v>
      </c>
      <c r="Y185" s="33">
        <f>IF(Z184="ko xét","ko xét",IF(AA186&lt;=10,Y184,IF(AA186&gt;10000,Y184,IF(Y184=11,Y184,Y184+1))))</f>
        <v>5</v>
      </c>
      <c r="Z185" s="33">
        <f>Z184</f>
        <v>2</v>
      </c>
      <c r="AA185" s="33">
        <f>IF(Z184="ko xét","ko xét",IF(AA186&lt;=10,INDEX(Q185:V195,11,1),IF(AA186&gt;10000,AA184,INDEX(Q185:V195,Y185,1))))</f>
        <v>1000</v>
      </c>
      <c r="AB185" s="38" t="str">
        <f>IF(Z184="ko xét","ko xét",INDEX(R185:V195,Y185,Z185))</f>
        <v>-</v>
      </c>
    </row>
    <row r="186" spans="1:29">
      <c r="A186" s="39">
        <v>2</v>
      </c>
      <c r="B186" s="83">
        <v>8000</v>
      </c>
      <c r="C186" s="76">
        <v>0.75</v>
      </c>
      <c r="D186" s="76">
        <v>0.61</v>
      </c>
      <c r="E186" s="76">
        <v>0.42</v>
      </c>
      <c r="F186" s="76">
        <v>0.33</v>
      </c>
      <c r="G186" s="76" t="s">
        <v>105</v>
      </c>
      <c r="I186" s="1447" t="s">
        <v>65</v>
      </c>
      <c r="J186" s="1448"/>
      <c r="K186" s="1449"/>
      <c r="L186" s="1">
        <f>'CP.TV'!$K$3</f>
        <v>1454.6456017248847</v>
      </c>
      <c r="M186" s="43">
        <f>IF(K184="ko xét","ko xét",ROUND(IF(L186&lt;=10,M184,IF(L186&gt;10000,M184,(((L185-L186)*(M184-M185))/(L185-L184))+M185)),3))</f>
        <v>1.1279999999999999</v>
      </c>
      <c r="P186" s="39">
        <v>2</v>
      </c>
      <c r="Q186" s="83">
        <v>8000</v>
      </c>
      <c r="R186" s="76" t="s">
        <v>105</v>
      </c>
      <c r="S186" s="76" t="s">
        <v>105</v>
      </c>
      <c r="T186" s="76" t="s">
        <v>105</v>
      </c>
      <c r="U186" s="76" t="s">
        <v>105</v>
      </c>
      <c r="V186" s="76" t="s">
        <v>105</v>
      </c>
      <c r="X186" s="1447" t="s">
        <v>65</v>
      </c>
      <c r="Y186" s="1448"/>
      <c r="Z186" s="1449"/>
      <c r="AA186" s="1">
        <f>'CP.TV'!$K$3</f>
        <v>1454.6456017248847</v>
      </c>
      <c r="AB186" s="43" t="e">
        <f>IF(Z184="ko xét","ko xét",ROUND(IF(AA186&lt;=10,AB184,IF(AA186&gt;10000,AB184,(((AA185-AA186)*(AB184-AB185))/(AA185-AA184))+AB185)),3))</f>
        <v>#VALUE!</v>
      </c>
    </row>
    <row r="187" spans="1:29">
      <c r="A187" s="39">
        <v>3</v>
      </c>
      <c r="B187" s="83">
        <v>5000</v>
      </c>
      <c r="C187" s="76">
        <v>1.02</v>
      </c>
      <c r="D187" s="76">
        <v>0.79</v>
      </c>
      <c r="E187" s="76">
        <v>0.56000000000000005</v>
      </c>
      <c r="F187" s="76">
        <v>0.45</v>
      </c>
      <c r="G187" s="76" t="s">
        <v>105</v>
      </c>
      <c r="P187" s="39">
        <v>3</v>
      </c>
      <c r="Q187" s="83">
        <v>5000</v>
      </c>
      <c r="R187" s="76" t="s">
        <v>105</v>
      </c>
      <c r="S187" s="76" t="s">
        <v>105</v>
      </c>
      <c r="T187" s="76" t="s">
        <v>105</v>
      </c>
      <c r="U187" s="76" t="s">
        <v>105</v>
      </c>
      <c r="V187" s="76" t="s">
        <v>105</v>
      </c>
    </row>
    <row r="188" spans="1:29">
      <c r="A188" s="44">
        <v>4</v>
      </c>
      <c r="B188" s="83">
        <v>2000</v>
      </c>
      <c r="C188" s="76">
        <v>1.32</v>
      </c>
      <c r="D188" s="76">
        <v>1.03</v>
      </c>
      <c r="E188" s="76">
        <v>0.72</v>
      </c>
      <c r="F188" s="76">
        <v>0.59</v>
      </c>
      <c r="G188" s="76" t="s">
        <v>105</v>
      </c>
      <c r="P188" s="44">
        <v>4</v>
      </c>
      <c r="Q188" s="83">
        <v>2000</v>
      </c>
      <c r="R188" s="76" t="s">
        <v>105</v>
      </c>
      <c r="S188" s="76" t="s">
        <v>105</v>
      </c>
      <c r="T188" s="76" t="s">
        <v>105</v>
      </c>
      <c r="U188" s="76" t="s">
        <v>105</v>
      </c>
      <c r="V188" s="76" t="s">
        <v>105</v>
      </c>
    </row>
    <row r="189" spans="1:29">
      <c r="A189" s="44">
        <v>5</v>
      </c>
      <c r="B189" s="83">
        <v>1000</v>
      </c>
      <c r="C189" s="76">
        <v>1.52</v>
      </c>
      <c r="D189" s="76">
        <v>1.21</v>
      </c>
      <c r="E189" s="76">
        <v>0.85</v>
      </c>
      <c r="F189" s="76">
        <v>0.7</v>
      </c>
      <c r="G189" s="76" t="s">
        <v>105</v>
      </c>
      <c r="P189" s="44">
        <v>5</v>
      </c>
      <c r="Q189" s="83">
        <v>1000</v>
      </c>
      <c r="R189" s="76" t="s">
        <v>105</v>
      </c>
      <c r="S189" s="76" t="s">
        <v>105</v>
      </c>
      <c r="T189" s="76" t="s">
        <v>105</v>
      </c>
      <c r="U189" s="76" t="s">
        <v>105</v>
      </c>
      <c r="V189" s="76" t="s">
        <v>105</v>
      </c>
    </row>
    <row r="190" spans="1:29">
      <c r="A190" s="44">
        <v>6</v>
      </c>
      <c r="B190" s="21">
        <v>500</v>
      </c>
      <c r="C190" s="76">
        <v>1.78</v>
      </c>
      <c r="D190" s="76">
        <v>1.38</v>
      </c>
      <c r="E190" s="76">
        <v>1.01</v>
      </c>
      <c r="F190" s="76">
        <v>0.82</v>
      </c>
      <c r="G190" s="76">
        <v>0.71</v>
      </c>
      <c r="P190" s="44">
        <v>6</v>
      </c>
      <c r="Q190" s="21">
        <v>500</v>
      </c>
      <c r="R190" s="76">
        <v>0.71</v>
      </c>
      <c r="S190" s="76">
        <v>0.71</v>
      </c>
      <c r="T190" s="76">
        <v>0.71</v>
      </c>
      <c r="U190" s="76">
        <v>0.71</v>
      </c>
      <c r="V190" s="76">
        <v>0.71</v>
      </c>
    </row>
    <row r="191" spans="1:29">
      <c r="A191" s="44">
        <v>7</v>
      </c>
      <c r="B191" s="21">
        <v>200</v>
      </c>
      <c r="C191" s="76">
        <v>1.95</v>
      </c>
      <c r="D191" s="76">
        <v>1.51</v>
      </c>
      <c r="E191" s="76">
        <v>1.1000000000000001</v>
      </c>
      <c r="F191" s="76">
        <v>0.97</v>
      </c>
      <c r="G191" s="76">
        <v>0.83</v>
      </c>
      <c r="P191" s="44">
        <v>7</v>
      </c>
      <c r="Q191" s="21">
        <v>200</v>
      </c>
      <c r="R191" s="76">
        <v>0.83</v>
      </c>
      <c r="S191" s="76">
        <v>0.83</v>
      </c>
      <c r="T191" s="76">
        <v>0.83</v>
      </c>
      <c r="U191" s="76">
        <v>0.83</v>
      </c>
      <c r="V191" s="76">
        <v>0.83</v>
      </c>
    </row>
    <row r="192" spans="1:29">
      <c r="A192" s="44">
        <v>8</v>
      </c>
      <c r="B192" s="21">
        <v>100</v>
      </c>
      <c r="C192" s="76">
        <v>2.15</v>
      </c>
      <c r="D192" s="76">
        <v>1.67</v>
      </c>
      <c r="E192" s="76">
        <v>1.2</v>
      </c>
      <c r="F192" s="76">
        <v>1.06</v>
      </c>
      <c r="G192" s="76">
        <v>0.98</v>
      </c>
      <c r="P192" s="44">
        <v>8</v>
      </c>
      <c r="Q192" s="21">
        <v>100</v>
      </c>
      <c r="R192" s="76">
        <v>0.98</v>
      </c>
      <c r="S192" s="76">
        <v>0.98</v>
      </c>
      <c r="T192" s="76">
        <v>0.98</v>
      </c>
      <c r="U192" s="76">
        <v>0.98</v>
      </c>
      <c r="V192" s="76">
        <v>0.98</v>
      </c>
    </row>
    <row r="193" spans="1:22">
      <c r="A193" s="44">
        <v>9</v>
      </c>
      <c r="B193" s="21">
        <v>50</v>
      </c>
      <c r="C193" s="76">
        <v>2.36</v>
      </c>
      <c r="D193" s="76">
        <v>1.83</v>
      </c>
      <c r="E193" s="76">
        <v>1.32</v>
      </c>
      <c r="F193" s="76">
        <v>1.17</v>
      </c>
      <c r="G193" s="76">
        <v>1.08</v>
      </c>
      <c r="P193" s="44">
        <v>9</v>
      </c>
      <c r="Q193" s="21">
        <v>50</v>
      </c>
      <c r="R193" s="76">
        <v>1.08</v>
      </c>
      <c r="S193" s="76">
        <v>1.08</v>
      </c>
      <c r="T193" s="76">
        <v>1.08</v>
      </c>
      <c r="U193" s="76">
        <v>1.08</v>
      </c>
      <c r="V193" s="76">
        <v>1.08</v>
      </c>
    </row>
    <row r="194" spans="1:22">
      <c r="A194" s="44">
        <v>10</v>
      </c>
      <c r="B194" s="21">
        <v>20</v>
      </c>
      <c r="C194" s="76">
        <v>2.76</v>
      </c>
      <c r="D194" s="76">
        <v>2.15</v>
      </c>
      <c r="E194" s="76">
        <v>1.55</v>
      </c>
      <c r="F194" s="76">
        <v>1.37</v>
      </c>
      <c r="G194" s="76">
        <v>1.26</v>
      </c>
      <c r="P194" s="44">
        <v>10</v>
      </c>
      <c r="Q194" s="21">
        <v>20</v>
      </c>
      <c r="R194" s="76">
        <v>1.26</v>
      </c>
      <c r="S194" s="76">
        <v>1.26</v>
      </c>
      <c r="T194" s="76">
        <v>1.26</v>
      </c>
      <c r="U194" s="76">
        <v>1.26</v>
      </c>
      <c r="V194" s="76">
        <v>1.26</v>
      </c>
    </row>
    <row r="195" spans="1:22">
      <c r="A195" s="44">
        <v>11</v>
      </c>
      <c r="B195" s="74">
        <v>10</v>
      </c>
      <c r="C195" s="76">
        <v>3.01</v>
      </c>
      <c r="D195" s="76">
        <v>2.27</v>
      </c>
      <c r="E195" s="76">
        <v>1.67</v>
      </c>
      <c r="F195" s="76">
        <v>1.48</v>
      </c>
      <c r="G195" s="76">
        <v>1.37</v>
      </c>
      <c r="P195" s="44">
        <v>11</v>
      </c>
      <c r="Q195" s="74">
        <v>10</v>
      </c>
      <c r="R195" s="76">
        <v>1.37</v>
      </c>
      <c r="S195" s="76">
        <v>1.37</v>
      </c>
      <c r="T195" s="76">
        <v>1.37</v>
      </c>
      <c r="U195" s="76">
        <v>1.37</v>
      </c>
      <c r="V195" s="76">
        <v>1.37</v>
      </c>
    </row>
    <row r="197" spans="1:22" ht="38.25" customHeight="1">
      <c r="A197" s="1463" t="s">
        <v>110</v>
      </c>
      <c r="B197" s="1463"/>
      <c r="C197" s="1463"/>
      <c r="D197" s="1463"/>
      <c r="E197" s="1463"/>
      <c r="F197" s="1463"/>
      <c r="G197" s="1463"/>
      <c r="H197" s="1463"/>
      <c r="I197" s="1463"/>
      <c r="J197" s="1463"/>
      <c r="K197" s="1463"/>
      <c r="L197" s="1463"/>
      <c r="M197" s="1463"/>
      <c r="N197" s="1463"/>
    </row>
    <row r="198" spans="1:22" ht="73.5" customHeight="1">
      <c r="A198" s="1465" t="s">
        <v>3921</v>
      </c>
      <c r="B198" s="1463"/>
      <c r="C198" s="1463"/>
      <c r="D198" s="1463"/>
      <c r="E198" s="1463"/>
      <c r="F198" s="1463"/>
      <c r="G198" s="1463"/>
      <c r="H198" s="1463"/>
      <c r="I198" s="1463"/>
      <c r="J198" s="1463"/>
      <c r="K198" s="1463"/>
      <c r="L198" s="1463"/>
      <c r="M198" s="1463"/>
      <c r="N198" s="1463"/>
    </row>
    <row r="200" spans="1:22" ht="47.25" customHeight="1">
      <c r="A200" s="1453" t="s">
        <v>111</v>
      </c>
      <c r="B200" s="1453"/>
      <c r="C200" s="1453"/>
      <c r="D200" s="1453"/>
      <c r="E200" s="1453"/>
      <c r="F200" s="1453"/>
      <c r="G200" s="1453"/>
    </row>
    <row r="201" spans="1:22">
      <c r="F201" s="31" t="s">
        <v>59</v>
      </c>
      <c r="G201" s="30" t="s">
        <v>49</v>
      </c>
      <c r="I201" s="30" t="s">
        <v>12</v>
      </c>
    </row>
    <row r="202" spans="1:22" ht="16.5" customHeight="1">
      <c r="A202" s="1454" t="s">
        <v>44</v>
      </c>
      <c r="B202" s="1454" t="s">
        <v>108</v>
      </c>
      <c r="C202" s="1458" t="s">
        <v>62</v>
      </c>
      <c r="D202" s="1458"/>
      <c r="E202" s="1458"/>
      <c r="F202" s="1458"/>
      <c r="G202" s="1458"/>
      <c r="I202" s="58" t="s">
        <v>57</v>
      </c>
      <c r="J202" s="33" t="s">
        <v>45</v>
      </c>
      <c r="K202" s="33" t="s">
        <v>46</v>
      </c>
      <c r="L202" s="33" t="s">
        <v>47</v>
      </c>
      <c r="M202" s="33" t="s">
        <v>48</v>
      </c>
      <c r="T202" s="31"/>
    </row>
    <row r="203" spans="1:22">
      <c r="A203" s="1454"/>
      <c r="B203" s="1454"/>
      <c r="C203" s="59" t="s">
        <v>60</v>
      </c>
      <c r="D203" s="59" t="s">
        <v>1</v>
      </c>
      <c r="E203" s="35" t="s">
        <v>2</v>
      </c>
      <c r="F203" s="35" t="s">
        <v>25</v>
      </c>
      <c r="G203" s="35" t="s">
        <v>37</v>
      </c>
      <c r="I203" s="37" t="s">
        <v>66</v>
      </c>
      <c r="J203" s="33" t="str">
        <f>IF(K203="ko xét","ko xét",IF(L205&lt;=10,11,IF(L205&gt;10000,1,MATCH(L205,B204:B214,-1))))</f>
        <v>ko xét</v>
      </c>
      <c r="K203" s="33" t="str">
        <f>IF('CP.TV'!$N$3=I202,(IF(OR('CP.TV'!$N$2="ĐB",'CP.TV'!$N$2="I",'CP.TV'!$N$2="II",'CP.TV'!$N$2="III",'CP.TV'!$N$2="IV"),MATCH('CP.TV'!$N$2,C203:G203,0),"ko xét")),"ko xét")</f>
        <v>ko xét</v>
      </c>
      <c r="L203" s="33" t="str">
        <f>IF(K203="ko xét","ko xét",IF(L205&lt;=10,INDEX(B204:G214,11,1),INDEX(B204:G214,J203,1)))</f>
        <v>ko xét</v>
      </c>
      <c r="M203" s="38" t="str">
        <f>IF(K203="ko xét","ko xét",INDEX(C204:G214,J203,K203))</f>
        <v>ko xét</v>
      </c>
      <c r="T203" s="30"/>
    </row>
    <row r="204" spans="1:22">
      <c r="A204" s="39">
        <v>1</v>
      </c>
      <c r="B204" s="83">
        <v>10000</v>
      </c>
      <c r="C204" s="76">
        <v>0.57999999999999996</v>
      </c>
      <c r="D204" s="76">
        <v>0.52</v>
      </c>
      <c r="E204" s="76">
        <v>0.42</v>
      </c>
      <c r="F204" s="76">
        <v>0.37</v>
      </c>
      <c r="G204" s="76" t="s">
        <v>105</v>
      </c>
      <c r="I204" s="37" t="s">
        <v>67</v>
      </c>
      <c r="J204" s="33" t="str">
        <f>IF(K203="ko xét","ko xét",IF(L205&lt;=10,J203,IF(L205&gt;10000,J203,IF(J203=11,J203,J203+1))))</f>
        <v>ko xét</v>
      </c>
      <c r="K204" s="33" t="str">
        <f>K203</f>
        <v>ko xét</v>
      </c>
      <c r="L204" s="33" t="str">
        <f>IF(K203="ko xét","ko xét",IF(L205&lt;=10,INDEX(B204:G214,11,1),IF(L205&gt;10000,L203,INDEX(B204:G214,J204,1))))</f>
        <v>ko xét</v>
      </c>
      <c r="M204" s="38" t="str">
        <f>IF(K203="ko xét","ko xét",INDEX(C204:G214,J204,K204))</f>
        <v>ko xét</v>
      </c>
    </row>
    <row r="205" spans="1:22">
      <c r="A205" s="39">
        <v>2</v>
      </c>
      <c r="B205" s="83">
        <v>8000</v>
      </c>
      <c r="C205" s="76">
        <v>0.66</v>
      </c>
      <c r="D205" s="76">
        <v>0.59</v>
      </c>
      <c r="E205" s="76">
        <v>0.49</v>
      </c>
      <c r="F205" s="76">
        <v>0.43</v>
      </c>
      <c r="G205" s="76" t="s">
        <v>105</v>
      </c>
      <c r="I205" s="1447" t="s">
        <v>65</v>
      </c>
      <c r="J205" s="1448"/>
      <c r="K205" s="1449"/>
      <c r="L205" s="1">
        <f>'CP.TV'!$K$3</f>
        <v>1454.6456017248847</v>
      </c>
      <c r="M205" s="43" t="str">
        <f>IF(K203="ko xét","ko xét",ROUND(IF(L205&lt;=10,M203,IF(L205&gt;10000,M203,(((L204-L205)*(M203-M204))/(L204-L203))+M204)),3))</f>
        <v>ko xét</v>
      </c>
    </row>
    <row r="206" spans="1:22">
      <c r="A206" s="39">
        <v>3</v>
      </c>
      <c r="B206" s="83">
        <v>5000</v>
      </c>
      <c r="C206" s="76">
        <v>0.85</v>
      </c>
      <c r="D206" s="76">
        <v>0.77</v>
      </c>
      <c r="E206" s="76">
        <v>0.67</v>
      </c>
      <c r="F206" s="76">
        <v>0.59</v>
      </c>
      <c r="G206" s="76" t="s">
        <v>105</v>
      </c>
      <c r="I206" s="63"/>
      <c r="J206" s="63"/>
      <c r="K206" s="63"/>
      <c r="L206" s="63"/>
      <c r="M206" s="63"/>
    </row>
    <row r="207" spans="1:22">
      <c r="A207" s="44">
        <v>4</v>
      </c>
      <c r="B207" s="83">
        <v>2000</v>
      </c>
      <c r="C207" s="76">
        <v>1.1299999999999999</v>
      </c>
      <c r="D207" s="76">
        <v>1.02</v>
      </c>
      <c r="E207" s="76">
        <v>0.87</v>
      </c>
      <c r="F207" s="76">
        <v>0.77</v>
      </c>
      <c r="G207" s="76" t="s">
        <v>105</v>
      </c>
      <c r="I207" s="63"/>
      <c r="J207" s="64"/>
      <c r="K207" s="63"/>
      <c r="L207" s="63"/>
      <c r="M207" s="63"/>
      <c r="N207" s="65"/>
      <c r="O207" s="63"/>
      <c r="P207" s="64"/>
      <c r="Q207" s="63"/>
      <c r="R207" s="63"/>
      <c r="S207" s="63"/>
      <c r="T207" s="65"/>
    </row>
    <row r="208" spans="1:22">
      <c r="A208" s="44">
        <v>5</v>
      </c>
      <c r="B208" s="83">
        <v>1000</v>
      </c>
      <c r="C208" s="76">
        <v>1.3</v>
      </c>
      <c r="D208" s="76">
        <v>1.17</v>
      </c>
      <c r="E208" s="76">
        <v>1.05</v>
      </c>
      <c r="F208" s="76">
        <v>0.9</v>
      </c>
      <c r="G208" s="76">
        <v>0.64</v>
      </c>
      <c r="I208" s="63"/>
      <c r="J208" s="64"/>
      <c r="K208" s="63"/>
      <c r="L208" s="63"/>
      <c r="M208" s="63"/>
      <c r="O208" s="63"/>
    </row>
    <row r="209" spans="1:20">
      <c r="A209" s="44">
        <v>6</v>
      </c>
      <c r="B209" s="21">
        <v>500</v>
      </c>
      <c r="C209" s="76">
        <v>1.54</v>
      </c>
      <c r="D209" s="76">
        <v>1.39</v>
      </c>
      <c r="E209" s="76">
        <v>1.22</v>
      </c>
      <c r="F209" s="76">
        <v>1.06</v>
      </c>
      <c r="G209" s="76">
        <v>0.8</v>
      </c>
      <c r="K209" s="67" t="s">
        <v>472</v>
      </c>
      <c r="L209" s="68" t="str">
        <f>'CP.TV'!$N$3</f>
        <v>2 bước</v>
      </c>
    </row>
    <row r="210" spans="1:20">
      <c r="A210" s="44">
        <v>7</v>
      </c>
      <c r="B210" s="21">
        <v>200</v>
      </c>
      <c r="C210" s="76">
        <v>1.83</v>
      </c>
      <c r="D210" s="76">
        <v>1.66</v>
      </c>
      <c r="E210" s="76">
        <v>1.51</v>
      </c>
      <c r="F210" s="76">
        <v>1.24</v>
      </c>
      <c r="G210" s="76">
        <v>1.01</v>
      </c>
      <c r="K210" s="69" t="s">
        <v>473</v>
      </c>
      <c r="L210" s="43">
        <f>IF('CP.TV'!$N$1=K211,(IF('CP.TV'!$N$3="3 bước",IF(M205="ko xét","ko xét",M205),IF('CP.TV'!$N$3="2 bước",IF(M221="ko xét","ko xét",M221)))),0)</f>
        <v>0</v>
      </c>
      <c r="M210" s="132">
        <v>0.55000000000000004</v>
      </c>
    </row>
    <row r="211" spans="1:20">
      <c r="A211" s="44">
        <v>8</v>
      </c>
      <c r="B211" s="21">
        <v>100</v>
      </c>
      <c r="C211" s="76">
        <v>1.98</v>
      </c>
      <c r="D211" s="76">
        <v>1.78</v>
      </c>
      <c r="E211" s="76">
        <v>1.61</v>
      </c>
      <c r="F211" s="76">
        <v>1.43</v>
      </c>
      <c r="G211" s="76">
        <v>1.1200000000000001</v>
      </c>
      <c r="J211" s="70"/>
      <c r="K211" s="71" t="s">
        <v>480</v>
      </c>
      <c r="L211" s="71"/>
      <c r="N211" s="72"/>
    </row>
    <row r="212" spans="1:20">
      <c r="A212" s="44">
        <v>9</v>
      </c>
      <c r="B212" s="21">
        <v>50</v>
      </c>
      <c r="C212" s="76">
        <v>2.2000000000000002</v>
      </c>
      <c r="D212" s="76">
        <v>1.99</v>
      </c>
      <c r="E212" s="76">
        <v>1.8</v>
      </c>
      <c r="F212" s="76">
        <v>1.6</v>
      </c>
      <c r="G212" s="76">
        <v>1.27</v>
      </c>
      <c r="K212" s="29" t="s">
        <v>86</v>
      </c>
      <c r="N212" s="73" t="str">
        <f>IF(L209="3 bước",L210,M205)</f>
        <v>ko xét</v>
      </c>
    </row>
    <row r="213" spans="1:20">
      <c r="A213" s="44">
        <v>10</v>
      </c>
      <c r="B213" s="21">
        <v>20</v>
      </c>
      <c r="C213" s="76">
        <v>2.6</v>
      </c>
      <c r="D213" s="76">
        <v>2.36</v>
      </c>
      <c r="E213" s="76">
        <v>2.14</v>
      </c>
      <c r="F213" s="76">
        <v>1.9</v>
      </c>
      <c r="G213" s="76">
        <v>1.52</v>
      </c>
      <c r="K213" s="29" t="s">
        <v>87</v>
      </c>
      <c r="N213" s="131" t="str">
        <f>IF(N212="ko xét","ko xét",N212*55%)</f>
        <v>ko xét</v>
      </c>
    </row>
    <row r="214" spans="1:20">
      <c r="A214" s="44">
        <v>11</v>
      </c>
      <c r="B214" s="74">
        <v>10</v>
      </c>
      <c r="C214" s="76">
        <v>2.98</v>
      </c>
      <c r="D214" s="76">
        <v>2.7</v>
      </c>
      <c r="E214" s="76">
        <v>2.48</v>
      </c>
      <c r="F214" s="76">
        <v>2.2000000000000002</v>
      </c>
      <c r="G214" s="76">
        <v>1.74</v>
      </c>
    </row>
    <row r="216" spans="1:20" ht="44.25" customHeight="1">
      <c r="A216" s="1453" t="s">
        <v>112</v>
      </c>
      <c r="B216" s="1453"/>
      <c r="C216" s="1453"/>
      <c r="D216" s="1453"/>
      <c r="E216" s="1453"/>
      <c r="F216" s="1453"/>
      <c r="G216" s="1453"/>
      <c r="I216" s="57"/>
      <c r="J216" s="57"/>
      <c r="K216" s="57"/>
      <c r="L216" s="57"/>
      <c r="M216" s="57"/>
      <c r="N216" s="30"/>
      <c r="O216" s="57"/>
      <c r="P216" s="57"/>
      <c r="Q216" s="57"/>
      <c r="R216" s="57"/>
      <c r="S216" s="57"/>
      <c r="T216" s="30"/>
    </row>
    <row r="217" spans="1:20">
      <c r="F217" s="31" t="s">
        <v>59</v>
      </c>
      <c r="G217" s="30" t="s">
        <v>49</v>
      </c>
      <c r="I217" s="30"/>
      <c r="J217" s="30"/>
      <c r="K217" s="30"/>
      <c r="L217" s="31"/>
      <c r="M217" s="30"/>
    </row>
    <row r="218" spans="1:20" ht="16.5" customHeight="1">
      <c r="A218" s="1454" t="s">
        <v>44</v>
      </c>
      <c r="B218" s="1454" t="s">
        <v>108</v>
      </c>
      <c r="C218" s="1458" t="s">
        <v>62</v>
      </c>
      <c r="D218" s="1458"/>
      <c r="E218" s="1458"/>
      <c r="F218" s="1458"/>
      <c r="G218" s="1458"/>
      <c r="I218" s="58" t="s">
        <v>56</v>
      </c>
      <c r="J218" s="33" t="s">
        <v>45</v>
      </c>
      <c r="K218" s="33" t="s">
        <v>46</v>
      </c>
      <c r="L218" s="33" t="s">
        <v>47</v>
      </c>
      <c r="M218" s="33" t="s">
        <v>48</v>
      </c>
    </row>
    <row r="219" spans="1:20">
      <c r="A219" s="1454"/>
      <c r="B219" s="1454"/>
      <c r="C219" s="59" t="s">
        <v>60</v>
      </c>
      <c r="D219" s="59" t="s">
        <v>1</v>
      </c>
      <c r="E219" s="35" t="s">
        <v>2</v>
      </c>
      <c r="F219" s="35" t="s">
        <v>25</v>
      </c>
      <c r="G219" s="35" t="s">
        <v>37</v>
      </c>
      <c r="I219" s="37" t="s">
        <v>66</v>
      </c>
      <c r="J219" s="33">
        <f>IF(K219="ko xét","ko xét",IF(L221&lt;=10,11,IF(L221&gt;10000,1,MATCH(L221,B220:B230,-1))))</f>
        <v>4</v>
      </c>
      <c r="K219" s="33">
        <f>IF('CP.TV'!$N$3=I218,(IF(OR('CP.TV'!$N$2="ĐB",'CP.TV'!$N$2="I",'CP.TV'!$N$2="II",'CP.TV'!$N$2="III",'CP.TV'!$N$2="IV"),MATCH('CP.TV'!$N$2,C219:G219,0),"ko xét")),"ko xét")</f>
        <v>2</v>
      </c>
      <c r="L219" s="33">
        <f>IF(K219="ko xét","ko xét",IF(L221&lt;=10,INDEX(B220:G230,11,1),INDEX(B220:G230,J219,1)))</f>
        <v>2000</v>
      </c>
      <c r="M219" s="38">
        <f>IF(K219="ko xét","ko xét",INDEX(C220:G230,J219,K219))</f>
        <v>1.43</v>
      </c>
    </row>
    <row r="220" spans="1:20">
      <c r="A220" s="39">
        <v>1</v>
      </c>
      <c r="B220" s="83">
        <v>10000</v>
      </c>
      <c r="C220" s="76">
        <v>0.83</v>
      </c>
      <c r="D220" s="76">
        <v>0.74</v>
      </c>
      <c r="E220" s="76">
        <v>0.57999999999999996</v>
      </c>
      <c r="F220" s="76">
        <v>0.51</v>
      </c>
      <c r="G220" s="76" t="s">
        <v>105</v>
      </c>
      <c r="I220" s="37" t="s">
        <v>67</v>
      </c>
      <c r="J220" s="33">
        <f>IF(K219="ko xét","ko xét",IF(L221&lt;=10,J219,IF(L221&gt;10000,J219,IF(J219=11,J219,J219+1))))</f>
        <v>5</v>
      </c>
      <c r="K220" s="33">
        <f>K219</f>
        <v>2</v>
      </c>
      <c r="L220" s="33">
        <f>IF(K219="ko xét","ko xét",IF(L221&lt;=10,INDEX(B220:G230,11,1),IF(L221&gt;10000,L219,INDEX(B220:G230,J220,1))))</f>
        <v>1000</v>
      </c>
      <c r="M220" s="38">
        <f>IF(K219="ko xét","ko xét",INDEX(C220:G230,J220,K220))</f>
        <v>1.69</v>
      </c>
    </row>
    <row r="221" spans="1:20">
      <c r="A221" s="39">
        <v>2</v>
      </c>
      <c r="B221" s="83">
        <v>8000</v>
      </c>
      <c r="C221" s="76">
        <v>0.95</v>
      </c>
      <c r="D221" s="76">
        <v>0.85</v>
      </c>
      <c r="E221" s="76">
        <v>0.69</v>
      </c>
      <c r="F221" s="76">
        <v>0.6</v>
      </c>
      <c r="G221" s="76" t="s">
        <v>105</v>
      </c>
      <c r="I221" s="1447" t="s">
        <v>65</v>
      </c>
      <c r="J221" s="1448"/>
      <c r="K221" s="1449"/>
      <c r="L221" s="1">
        <f>'CP.TV'!$K$3</f>
        <v>1454.6456017248847</v>
      </c>
      <c r="M221" s="43">
        <f>IF(K219="ko xét","ko xét",ROUND(IF(L221&lt;=10,M219,IF(L221&gt;10000,M219,(((L220-L221)*(M219-M220))/(L220-L219))+M220)),3))</f>
        <v>1.5720000000000001</v>
      </c>
    </row>
    <row r="222" spans="1:20">
      <c r="A222" s="39">
        <v>3</v>
      </c>
      <c r="B222" s="83">
        <v>5000</v>
      </c>
      <c r="C222" s="76">
        <v>1.22</v>
      </c>
      <c r="D222" s="76">
        <v>1.1000000000000001</v>
      </c>
      <c r="E222" s="76">
        <v>0.96</v>
      </c>
      <c r="F222" s="76">
        <v>0.83</v>
      </c>
      <c r="G222" s="76" t="s">
        <v>105</v>
      </c>
    </row>
    <row r="223" spans="1:20">
      <c r="A223" s="44">
        <v>4</v>
      </c>
      <c r="B223" s="83">
        <v>2000</v>
      </c>
      <c r="C223" s="76">
        <v>1.58</v>
      </c>
      <c r="D223" s="76">
        <v>1.43</v>
      </c>
      <c r="E223" s="76">
        <v>1.25</v>
      </c>
      <c r="F223" s="76">
        <v>1.1000000000000001</v>
      </c>
      <c r="G223" s="76" t="s">
        <v>105</v>
      </c>
    </row>
    <row r="224" spans="1:20">
      <c r="A224" s="44">
        <v>5</v>
      </c>
      <c r="B224" s="83">
        <v>1000</v>
      </c>
      <c r="C224" s="76">
        <v>1.87</v>
      </c>
      <c r="D224" s="76">
        <v>1.69</v>
      </c>
      <c r="E224" s="76">
        <v>1.48</v>
      </c>
      <c r="F224" s="76">
        <v>1.29</v>
      </c>
      <c r="G224" s="76" t="s">
        <v>105</v>
      </c>
    </row>
    <row r="225" spans="1:14">
      <c r="A225" s="44">
        <v>6</v>
      </c>
      <c r="B225" s="21">
        <v>500</v>
      </c>
      <c r="C225" s="76">
        <v>2.21</v>
      </c>
      <c r="D225" s="76">
        <v>2</v>
      </c>
      <c r="E225" s="76">
        <v>1.73</v>
      </c>
      <c r="F225" s="76">
        <v>1.52</v>
      </c>
      <c r="G225" s="76">
        <v>1.1399999999999999</v>
      </c>
    </row>
    <row r="226" spans="1:14">
      <c r="A226" s="44">
        <v>7</v>
      </c>
      <c r="B226" s="21">
        <v>200</v>
      </c>
      <c r="C226" s="76">
        <v>2.6</v>
      </c>
      <c r="D226" s="76">
        <v>2.36</v>
      </c>
      <c r="E226" s="76">
        <v>2.15</v>
      </c>
      <c r="F226" s="76">
        <v>1.79</v>
      </c>
      <c r="G226" s="76">
        <v>1.41</v>
      </c>
    </row>
    <row r="227" spans="1:14">
      <c r="A227" s="44">
        <v>8</v>
      </c>
      <c r="B227" s="21">
        <v>100</v>
      </c>
      <c r="C227" s="76">
        <v>2.85</v>
      </c>
      <c r="D227" s="76">
        <v>2.57</v>
      </c>
      <c r="E227" s="76">
        <v>2.34</v>
      </c>
      <c r="F227" s="76">
        <v>2.0699999999999998</v>
      </c>
      <c r="G227" s="76">
        <v>1.61</v>
      </c>
    </row>
    <row r="228" spans="1:14">
      <c r="A228" s="44">
        <v>9</v>
      </c>
      <c r="B228" s="21">
        <v>50</v>
      </c>
      <c r="C228" s="76">
        <v>3.17</v>
      </c>
      <c r="D228" s="76">
        <v>2.87</v>
      </c>
      <c r="E228" s="76">
        <v>2.62</v>
      </c>
      <c r="F228" s="76">
        <v>2.31</v>
      </c>
      <c r="G228" s="76">
        <v>1.82</v>
      </c>
    </row>
    <row r="229" spans="1:14">
      <c r="A229" s="44">
        <v>10</v>
      </c>
      <c r="B229" s="21">
        <v>20</v>
      </c>
      <c r="C229" s="76">
        <v>3.75</v>
      </c>
      <c r="D229" s="76">
        <v>3.4</v>
      </c>
      <c r="E229" s="76">
        <v>3.11</v>
      </c>
      <c r="F229" s="76">
        <v>2.76</v>
      </c>
      <c r="G229" s="76">
        <v>2.19</v>
      </c>
    </row>
    <row r="230" spans="1:14">
      <c r="A230" s="44">
        <v>11</v>
      </c>
      <c r="B230" s="74">
        <v>10</v>
      </c>
      <c r="C230" s="76">
        <v>4.29</v>
      </c>
      <c r="D230" s="76">
        <v>3.89</v>
      </c>
      <c r="E230" s="76">
        <v>3.53</v>
      </c>
      <c r="F230" s="76">
        <v>3.13</v>
      </c>
      <c r="G230" s="76">
        <v>2.48</v>
      </c>
    </row>
    <row r="232" spans="1:14" ht="55.5" customHeight="1">
      <c r="A232" s="1463" t="s">
        <v>113</v>
      </c>
      <c r="B232" s="1463"/>
      <c r="C232" s="1463"/>
      <c r="D232" s="1463"/>
      <c r="E232" s="1463"/>
      <c r="F232" s="1463"/>
      <c r="G232" s="1463"/>
      <c r="H232" s="1463"/>
      <c r="I232" s="1463"/>
      <c r="J232" s="1463"/>
      <c r="K232" s="1463"/>
      <c r="L232" s="1463"/>
      <c r="M232" s="1463"/>
      <c r="N232" s="1463"/>
    </row>
    <row r="233" spans="1:14" ht="117" customHeight="1">
      <c r="A233" s="1465" t="s">
        <v>3915</v>
      </c>
      <c r="B233" s="1463"/>
      <c r="C233" s="1463"/>
      <c r="D233" s="1463"/>
      <c r="E233" s="1463"/>
      <c r="F233" s="1463"/>
      <c r="G233" s="1463"/>
      <c r="H233" s="1463"/>
      <c r="I233" s="1463"/>
      <c r="J233" s="1463"/>
      <c r="K233" s="1463"/>
      <c r="L233" s="1463"/>
      <c r="M233" s="1463"/>
      <c r="N233" s="1463"/>
    </row>
    <row r="234" spans="1:14" ht="38.25" customHeight="1">
      <c r="A234" s="1463" t="s">
        <v>114</v>
      </c>
      <c r="B234" s="1463"/>
      <c r="C234" s="1463"/>
      <c r="D234" s="1463"/>
      <c r="E234" s="1463"/>
      <c r="F234" s="1463"/>
      <c r="G234" s="1463"/>
      <c r="H234" s="1463"/>
      <c r="I234" s="1463"/>
      <c r="J234" s="1463"/>
      <c r="K234" s="1463"/>
      <c r="L234" s="1463"/>
      <c r="M234" s="1463"/>
      <c r="N234" s="1463"/>
    </row>
    <row r="235" spans="1:14">
      <c r="B235" s="1460" t="s">
        <v>115</v>
      </c>
      <c r="C235" s="1460" t="s">
        <v>62</v>
      </c>
      <c r="D235" s="1460"/>
    </row>
    <row r="236" spans="1:14" ht="45">
      <c r="B236" s="1460"/>
      <c r="C236" s="19" t="s">
        <v>116</v>
      </c>
      <c r="D236" s="19" t="s">
        <v>117</v>
      </c>
    </row>
    <row r="237" spans="1:14">
      <c r="B237" s="21">
        <v>500</v>
      </c>
      <c r="C237" s="76">
        <v>0.75</v>
      </c>
      <c r="D237" s="76">
        <v>0.62</v>
      </c>
    </row>
    <row r="238" spans="1:14">
      <c r="B238" s="21">
        <v>200</v>
      </c>
      <c r="C238" s="76">
        <v>0.89</v>
      </c>
      <c r="D238" s="76">
        <v>0.74</v>
      </c>
    </row>
    <row r="239" spans="1:14">
      <c r="B239" s="21">
        <v>100</v>
      </c>
      <c r="C239" s="76">
        <v>1.07</v>
      </c>
      <c r="D239" s="76">
        <v>0.9</v>
      </c>
    </row>
    <row r="240" spans="1:14">
      <c r="B240" s="21">
        <v>50</v>
      </c>
      <c r="C240" s="76">
        <v>1.42</v>
      </c>
      <c r="D240" s="76">
        <v>1.23</v>
      </c>
    </row>
    <row r="241" spans="1:20">
      <c r="B241" s="21">
        <v>20</v>
      </c>
      <c r="C241" s="76">
        <v>1.46</v>
      </c>
      <c r="D241" s="76">
        <v>1.29</v>
      </c>
    </row>
    <row r="242" spans="1:20">
      <c r="B242" s="21">
        <v>5</v>
      </c>
      <c r="C242" s="76">
        <v>2.5299999999999998</v>
      </c>
      <c r="D242" s="76">
        <v>2.2599999999999998</v>
      </c>
    </row>
    <row r="243" spans="1:20">
      <c r="B243" s="74">
        <v>2</v>
      </c>
      <c r="C243" s="76">
        <v>2.89</v>
      </c>
      <c r="D243" s="76">
        <v>2.58</v>
      </c>
    </row>
    <row r="245" spans="1:20" ht="48" customHeight="1">
      <c r="A245" s="1453" t="s">
        <v>118</v>
      </c>
      <c r="B245" s="1453"/>
      <c r="C245" s="1453"/>
      <c r="D245" s="1453"/>
      <c r="E245" s="1453"/>
      <c r="F245" s="1453"/>
      <c r="G245" s="1453"/>
    </row>
    <row r="246" spans="1:20">
      <c r="F246" s="31" t="s">
        <v>59</v>
      </c>
      <c r="G246" s="30" t="s">
        <v>49</v>
      </c>
      <c r="I246" s="30" t="s">
        <v>12</v>
      </c>
    </row>
    <row r="247" spans="1:20" ht="16.5" customHeight="1">
      <c r="A247" s="1454" t="s">
        <v>44</v>
      </c>
      <c r="B247" s="1454" t="s">
        <v>108</v>
      </c>
      <c r="C247" s="1458" t="s">
        <v>62</v>
      </c>
      <c r="D247" s="1458"/>
      <c r="E247" s="1458"/>
      <c r="F247" s="1458"/>
      <c r="G247" s="1458"/>
      <c r="I247" s="58" t="s">
        <v>57</v>
      </c>
      <c r="J247" s="33" t="s">
        <v>45</v>
      </c>
      <c r="K247" s="33" t="s">
        <v>46</v>
      </c>
      <c r="L247" s="33" t="s">
        <v>47</v>
      </c>
      <c r="M247" s="33" t="s">
        <v>48</v>
      </c>
      <c r="N247" s="31"/>
    </row>
    <row r="248" spans="1:20">
      <c r="A248" s="1454"/>
      <c r="B248" s="1454"/>
      <c r="C248" s="59" t="s">
        <v>60</v>
      </c>
      <c r="D248" s="59" t="s">
        <v>1</v>
      </c>
      <c r="E248" s="35" t="s">
        <v>2</v>
      </c>
      <c r="F248" s="35" t="s">
        <v>25</v>
      </c>
      <c r="G248" s="35" t="s">
        <v>37</v>
      </c>
      <c r="I248" s="37" t="s">
        <v>66</v>
      </c>
      <c r="J248" s="33" t="str">
        <f>IF(K248="ko xét","ko xét",IF(L250&lt;=10,11,IF(L250&gt;10000,1,MATCH(L250,B249:B259,-1))))</f>
        <v>ko xét</v>
      </c>
      <c r="K248" s="33" t="str">
        <f>IF('CP.TV'!$N$3=I247,(IF(OR('CP.TV'!$N$2="ĐB",'CP.TV'!$N$2="I",'CP.TV'!$N$2="II",'CP.TV'!$N$2="III",'CP.TV'!$N$2="IV"),MATCH('CP.TV'!$N$2,C248:G248,0),"ko xét")),"ko xét")</f>
        <v>ko xét</v>
      </c>
      <c r="L248" s="33" t="str">
        <f>IF(K248="ko xét","ko xét",IF(L250&lt;=10,INDEX(B249:G259,11,1),INDEX(B249:G259,J248,1)))</f>
        <v>ko xét</v>
      </c>
      <c r="M248" s="38" t="str">
        <f>IF(K248="ko xét","ko xét",INDEX(C249:G259,J248,K248))</f>
        <v>ko xét</v>
      </c>
      <c r="N248" s="30"/>
    </row>
    <row r="249" spans="1:20">
      <c r="A249" s="39">
        <v>1</v>
      </c>
      <c r="B249" s="83">
        <v>10000</v>
      </c>
      <c r="C249" s="76">
        <v>0.43</v>
      </c>
      <c r="D249" s="76">
        <v>0.33</v>
      </c>
      <c r="E249" s="76">
        <v>0.28999999999999998</v>
      </c>
      <c r="F249" s="76">
        <v>0.25</v>
      </c>
      <c r="G249" s="76" t="s">
        <v>105</v>
      </c>
      <c r="I249" s="37" t="s">
        <v>67</v>
      </c>
      <c r="J249" s="33" t="str">
        <f>IF(K248="ko xét","ko xét",IF(L250&lt;=10,J248,IF(L250&gt;10000,J248,IF(J248=11,J248,J248+1))))</f>
        <v>ko xét</v>
      </c>
      <c r="K249" s="33" t="str">
        <f>K248</f>
        <v>ko xét</v>
      </c>
      <c r="L249" s="33" t="str">
        <f>IF(K248="ko xét","ko xét",IF(L250&lt;=10,INDEX(B249:G259,11,1),IF(L250&gt;10000,L248,INDEX(B249:G259,J249,1))))</f>
        <v>ko xét</v>
      </c>
      <c r="M249" s="38" t="str">
        <f>IF(K248="ko xét","ko xét",INDEX(C249:G259,J249,K249))</f>
        <v>ko xét</v>
      </c>
    </row>
    <row r="250" spans="1:20">
      <c r="A250" s="39">
        <v>2</v>
      </c>
      <c r="B250" s="83">
        <v>8000</v>
      </c>
      <c r="C250" s="76">
        <v>0.48</v>
      </c>
      <c r="D250" s="76">
        <v>0.39</v>
      </c>
      <c r="E250" s="76">
        <v>0.34</v>
      </c>
      <c r="F250" s="76">
        <v>0.28999999999999998</v>
      </c>
      <c r="G250" s="76" t="s">
        <v>105</v>
      </c>
      <c r="I250" s="1447" t="s">
        <v>65</v>
      </c>
      <c r="J250" s="1448"/>
      <c r="K250" s="1449"/>
      <c r="L250" s="1">
        <f>'CP.TV'!$K$3</f>
        <v>1454.6456017248847</v>
      </c>
      <c r="M250" s="43" t="str">
        <f>IF(K248="ko xét","ko xét",ROUND(IF(L250&lt;=10,M248,IF(L250&gt;10000,M248,(((L249-L250)*(M248-M249))/(L249-L248))+M249)),3))</f>
        <v>ko xét</v>
      </c>
    </row>
    <row r="251" spans="1:20">
      <c r="A251" s="39">
        <v>3</v>
      </c>
      <c r="B251" s="83">
        <v>5000</v>
      </c>
      <c r="C251" s="76">
        <v>0.61</v>
      </c>
      <c r="D251" s="76">
        <v>0.53</v>
      </c>
      <c r="E251" s="76">
        <v>0.47</v>
      </c>
      <c r="F251" s="76">
        <v>0.41</v>
      </c>
      <c r="G251" s="76" t="s">
        <v>105</v>
      </c>
      <c r="I251" s="63"/>
      <c r="J251" s="63"/>
      <c r="K251" s="63"/>
      <c r="L251" s="63"/>
      <c r="M251" s="63"/>
      <c r="O251" s="63"/>
      <c r="P251" s="63"/>
      <c r="Q251" s="63"/>
      <c r="R251" s="63"/>
      <c r="S251" s="63"/>
    </row>
    <row r="252" spans="1:20">
      <c r="A252" s="44">
        <v>4</v>
      </c>
      <c r="B252" s="83">
        <v>2000</v>
      </c>
      <c r="C252" s="76">
        <v>0.83</v>
      </c>
      <c r="D252" s="76">
        <v>0.75</v>
      </c>
      <c r="E252" s="76">
        <v>0.66</v>
      </c>
      <c r="F252" s="76">
        <v>0.56000000000000005</v>
      </c>
      <c r="G252" s="76" t="s">
        <v>105</v>
      </c>
      <c r="I252" s="63"/>
      <c r="J252" s="64"/>
      <c r="K252" s="63"/>
      <c r="L252" s="63"/>
      <c r="M252" s="63"/>
      <c r="N252" s="65"/>
      <c r="O252" s="63"/>
      <c r="P252" s="64"/>
      <c r="Q252" s="63"/>
      <c r="R252" s="63"/>
      <c r="S252" s="63"/>
      <c r="T252" s="65"/>
    </row>
    <row r="253" spans="1:20">
      <c r="A253" s="44">
        <v>5</v>
      </c>
      <c r="B253" s="83">
        <v>1000</v>
      </c>
      <c r="C253" s="76">
        <v>0.97</v>
      </c>
      <c r="D253" s="76">
        <v>0.9</v>
      </c>
      <c r="E253" s="76">
        <v>0.78</v>
      </c>
      <c r="F253" s="76">
        <v>0.7</v>
      </c>
      <c r="G253" s="76">
        <v>0.57999999999999996</v>
      </c>
      <c r="I253" s="63"/>
      <c r="J253" s="64"/>
      <c r="K253" s="63"/>
      <c r="L253" s="63"/>
      <c r="M253" s="63"/>
      <c r="O253" s="63"/>
      <c r="P253" s="64"/>
    </row>
    <row r="254" spans="1:20">
      <c r="A254" s="44">
        <v>6</v>
      </c>
      <c r="B254" s="21">
        <v>500</v>
      </c>
      <c r="C254" s="76">
        <v>1.1399999999999999</v>
      </c>
      <c r="D254" s="76">
        <v>1.04</v>
      </c>
      <c r="E254" s="76">
        <v>0.91</v>
      </c>
      <c r="F254" s="76">
        <v>0.8</v>
      </c>
      <c r="G254" s="76">
        <v>0.7</v>
      </c>
      <c r="K254" s="67" t="s">
        <v>472</v>
      </c>
      <c r="L254" s="68" t="str">
        <f>'CP.TV'!$N$3</f>
        <v>2 bước</v>
      </c>
    </row>
    <row r="255" spans="1:20">
      <c r="A255" s="44">
        <v>7</v>
      </c>
      <c r="B255" s="21">
        <v>200</v>
      </c>
      <c r="C255" s="76">
        <v>1.36</v>
      </c>
      <c r="D255" s="76">
        <v>1.28</v>
      </c>
      <c r="E255" s="76">
        <v>1.1299999999999999</v>
      </c>
      <c r="F255" s="76">
        <v>0.97</v>
      </c>
      <c r="G255" s="76">
        <v>0.8</v>
      </c>
      <c r="K255" s="69" t="s">
        <v>473</v>
      </c>
      <c r="L255" s="43">
        <f>IF('CP.TV'!$N$1=K256,(IF('CP.TV'!$N$3="3 bước",IF(M250="ko xét","ko xét",M250),IF('CP.TV'!$N$3="2 bước",IF(M266="ko xét","ko xét",M266)))),0)</f>
        <v>0</v>
      </c>
      <c r="M255" s="132">
        <v>0.55000000000000004</v>
      </c>
    </row>
    <row r="256" spans="1:20">
      <c r="A256" s="44">
        <v>8</v>
      </c>
      <c r="B256" s="21">
        <v>100</v>
      </c>
      <c r="C256" s="76">
        <v>1.48</v>
      </c>
      <c r="D256" s="76">
        <v>1.38</v>
      </c>
      <c r="E256" s="76">
        <v>1.22</v>
      </c>
      <c r="F256" s="76">
        <v>1.07</v>
      </c>
      <c r="G256" s="76">
        <v>0.92</v>
      </c>
      <c r="J256" s="70"/>
      <c r="K256" s="71" t="s">
        <v>481</v>
      </c>
      <c r="L256" s="71"/>
      <c r="N256" s="72"/>
      <c r="P256" s="70"/>
    </row>
    <row r="257" spans="1:20">
      <c r="A257" s="44">
        <v>9</v>
      </c>
      <c r="B257" s="21">
        <v>50</v>
      </c>
      <c r="C257" s="76">
        <v>1.63</v>
      </c>
      <c r="D257" s="76">
        <v>1.53</v>
      </c>
      <c r="E257" s="76">
        <v>1.36</v>
      </c>
      <c r="F257" s="76">
        <v>1.19</v>
      </c>
      <c r="G257" s="76">
        <v>1.01</v>
      </c>
      <c r="K257" s="29" t="s">
        <v>86</v>
      </c>
      <c r="N257" s="73" t="str">
        <f>IF(L254="3 bước",L255,M250)</f>
        <v>ko xét</v>
      </c>
    </row>
    <row r="258" spans="1:20">
      <c r="A258" s="44">
        <v>10</v>
      </c>
      <c r="B258" s="21">
        <v>20</v>
      </c>
      <c r="C258" s="76">
        <v>1.94</v>
      </c>
      <c r="D258" s="76">
        <v>1.83</v>
      </c>
      <c r="E258" s="76">
        <v>1.62</v>
      </c>
      <c r="F258" s="76">
        <v>1.39</v>
      </c>
      <c r="G258" s="76">
        <v>1.23</v>
      </c>
      <c r="K258" s="29" t="s">
        <v>87</v>
      </c>
      <c r="N258" s="131" t="str">
        <f>IF(N257="ko xét","ko xét",N257*55%)</f>
        <v>ko xét</v>
      </c>
    </row>
    <row r="259" spans="1:20">
      <c r="A259" s="44">
        <v>11</v>
      </c>
      <c r="B259" s="74">
        <v>10</v>
      </c>
      <c r="C259" s="76">
        <v>2.2200000000000002</v>
      </c>
      <c r="D259" s="76">
        <v>2.09</v>
      </c>
      <c r="E259" s="76">
        <v>1.86</v>
      </c>
      <c r="F259" s="76">
        <v>1.62</v>
      </c>
      <c r="G259" s="76">
        <v>1.45</v>
      </c>
    </row>
    <row r="261" spans="1:20" ht="41.25" customHeight="1">
      <c r="A261" s="1453" t="s">
        <v>119</v>
      </c>
      <c r="B261" s="1453"/>
      <c r="C261" s="1453"/>
      <c r="D261" s="1453"/>
      <c r="E261" s="1453"/>
      <c r="F261" s="1453"/>
      <c r="G261" s="1453"/>
      <c r="I261" s="57"/>
      <c r="J261" s="57"/>
      <c r="K261" s="57"/>
      <c r="L261" s="57"/>
      <c r="M261" s="57"/>
      <c r="N261" s="30"/>
      <c r="O261" s="57"/>
      <c r="P261" s="57"/>
      <c r="Q261" s="57"/>
      <c r="R261" s="57"/>
      <c r="S261" s="57"/>
      <c r="T261" s="30"/>
    </row>
    <row r="262" spans="1:20">
      <c r="F262" s="31" t="s">
        <v>59</v>
      </c>
      <c r="G262" s="30" t="s">
        <v>49</v>
      </c>
      <c r="I262" s="30"/>
      <c r="J262" s="30"/>
      <c r="K262" s="30"/>
      <c r="L262" s="31"/>
      <c r="M262" s="30"/>
      <c r="N262" s="30"/>
      <c r="O262" s="30"/>
      <c r="P262" s="30"/>
      <c r="Q262" s="30"/>
      <c r="R262" s="31"/>
      <c r="S262" s="30"/>
      <c r="T262" s="30"/>
    </row>
    <row r="263" spans="1:20" ht="16.5" customHeight="1">
      <c r="A263" s="1454" t="s">
        <v>44</v>
      </c>
      <c r="B263" s="1454" t="s">
        <v>108</v>
      </c>
      <c r="C263" s="1458" t="s">
        <v>62</v>
      </c>
      <c r="D263" s="1458"/>
      <c r="E263" s="1458"/>
      <c r="F263" s="1458"/>
      <c r="G263" s="1458"/>
      <c r="I263" s="58" t="s">
        <v>56</v>
      </c>
      <c r="J263" s="33" t="s">
        <v>45</v>
      </c>
      <c r="K263" s="33" t="s">
        <v>46</v>
      </c>
      <c r="L263" s="33" t="s">
        <v>47</v>
      </c>
      <c r="M263" s="33" t="s">
        <v>48</v>
      </c>
      <c r="N263" s="31"/>
      <c r="T263" s="31"/>
    </row>
    <row r="264" spans="1:20">
      <c r="A264" s="1454"/>
      <c r="B264" s="1454"/>
      <c r="C264" s="59" t="s">
        <v>60</v>
      </c>
      <c r="D264" s="59" t="s">
        <v>1</v>
      </c>
      <c r="E264" s="35" t="s">
        <v>2</v>
      </c>
      <c r="F264" s="35" t="s">
        <v>25</v>
      </c>
      <c r="G264" s="35" t="s">
        <v>37</v>
      </c>
      <c r="I264" s="37" t="s">
        <v>66</v>
      </c>
      <c r="J264" s="33">
        <f>IF(K264="ko xét","ko xét",IF(L266&lt;=10,11,IF(L266&gt;10000,1,MATCH(L266,B265:B275,-1))))</f>
        <v>4</v>
      </c>
      <c r="K264" s="33">
        <f>IF('CP.TV'!$N$3=I263,(IF(OR('CP.TV'!$N$2="ĐB",'CP.TV'!$N$2="I",'CP.TV'!$N$2="II",'CP.TV'!$N$2="III",'CP.TV'!$N$2="IV"),MATCH('CP.TV'!$N$2,C264:G264,0),"ko xét")),"ko xét")</f>
        <v>2</v>
      </c>
      <c r="L264" s="33">
        <f>IF(K264="ko xét","ko xét",IF(L266&lt;=10,INDEX(B265:G275,11,1),INDEX(B265:G275,J264,1)))</f>
        <v>2000</v>
      </c>
      <c r="M264" s="38">
        <f>IF(K264="ko xét","ko xét",INDEX(C265:G275,J264,K264))</f>
        <v>1.07</v>
      </c>
      <c r="N264" s="30"/>
      <c r="T264" s="30"/>
    </row>
    <row r="265" spans="1:20">
      <c r="A265" s="39">
        <v>1</v>
      </c>
      <c r="B265" s="83">
        <v>10000</v>
      </c>
      <c r="C265" s="76">
        <v>0.63</v>
      </c>
      <c r="D265" s="76">
        <v>0.49</v>
      </c>
      <c r="E265" s="76">
        <v>0.43</v>
      </c>
      <c r="F265" s="76">
        <v>0.36</v>
      </c>
      <c r="G265" s="76" t="s">
        <v>105</v>
      </c>
      <c r="I265" s="37" t="s">
        <v>67</v>
      </c>
      <c r="J265" s="33">
        <f>IF(K264="ko xét","ko xét",IF(L266&lt;=10,J264,IF(L266&gt;10000,J264,IF(J264=11,J264,J264+1))))</f>
        <v>5</v>
      </c>
      <c r="K265" s="33">
        <f>K264</f>
        <v>2</v>
      </c>
      <c r="L265" s="33">
        <f>IF(K264="ko xét","ko xét",IF(L266&lt;=10,INDEX(B265:G275,11,1),IF(L266&gt;10000,L264,INDEX(B265:G275,J265,1))))</f>
        <v>1000</v>
      </c>
      <c r="M265" s="38">
        <f>IF(K264="ko xét","ko xét",INDEX(C265:G275,J265,K265))</f>
        <v>1.28</v>
      </c>
    </row>
    <row r="266" spans="1:20">
      <c r="A266" s="39">
        <v>2</v>
      </c>
      <c r="B266" s="83">
        <v>8000</v>
      </c>
      <c r="C266" s="76">
        <v>0.7</v>
      </c>
      <c r="D266" s="76">
        <v>0.57999999999999996</v>
      </c>
      <c r="E266" s="76">
        <v>0.51</v>
      </c>
      <c r="F266" s="76">
        <v>0.44</v>
      </c>
      <c r="G266" s="76" t="s">
        <v>105</v>
      </c>
      <c r="I266" s="1447" t="s">
        <v>65</v>
      </c>
      <c r="J266" s="1448"/>
      <c r="K266" s="1449"/>
      <c r="L266" s="1">
        <f>'CP.TV'!$K$3</f>
        <v>1454.6456017248847</v>
      </c>
      <c r="M266" s="43">
        <f>IF(K264="ko xét","ko xét",ROUND(IF(L266&lt;=10,M264,IF(L266&gt;10000,M264,(((L265-L266)*(M264-M265))/(L265-L264))+M265)),3))</f>
        <v>1.1850000000000001</v>
      </c>
    </row>
    <row r="267" spans="1:20">
      <c r="A267" s="39">
        <v>3</v>
      </c>
      <c r="B267" s="83">
        <v>5000</v>
      </c>
      <c r="C267" s="76">
        <v>0.9</v>
      </c>
      <c r="D267" s="76">
        <v>0.79</v>
      </c>
      <c r="E267" s="76">
        <v>0.7</v>
      </c>
      <c r="F267" s="76">
        <v>0.61</v>
      </c>
      <c r="G267" s="76" t="s">
        <v>105</v>
      </c>
    </row>
    <row r="268" spans="1:20">
      <c r="A268" s="44">
        <v>4</v>
      </c>
      <c r="B268" s="83">
        <v>2000</v>
      </c>
      <c r="C268" s="76">
        <v>1.19</v>
      </c>
      <c r="D268" s="76">
        <v>1.07</v>
      </c>
      <c r="E268" s="76">
        <v>0.92</v>
      </c>
      <c r="F268" s="76">
        <v>0.81</v>
      </c>
      <c r="G268" s="76" t="s">
        <v>105</v>
      </c>
    </row>
    <row r="269" spans="1:20">
      <c r="A269" s="44">
        <v>5</v>
      </c>
      <c r="B269" s="83">
        <v>1000</v>
      </c>
      <c r="C269" s="76">
        <v>1.39</v>
      </c>
      <c r="D269" s="76">
        <v>1.28</v>
      </c>
      <c r="E269" s="76">
        <v>1.1399999999999999</v>
      </c>
      <c r="F269" s="76">
        <v>1.02</v>
      </c>
      <c r="G269" s="76" t="s">
        <v>105</v>
      </c>
    </row>
    <row r="270" spans="1:20">
      <c r="A270" s="44">
        <v>6</v>
      </c>
      <c r="B270" s="21">
        <v>500</v>
      </c>
      <c r="C270" s="76">
        <v>1.64</v>
      </c>
      <c r="D270" s="76">
        <v>1.49</v>
      </c>
      <c r="E270" s="76">
        <v>1.32</v>
      </c>
      <c r="F270" s="76">
        <v>1.1599999999999999</v>
      </c>
      <c r="G270" s="76">
        <v>0.98</v>
      </c>
    </row>
    <row r="271" spans="1:20">
      <c r="A271" s="44">
        <v>7</v>
      </c>
      <c r="B271" s="21">
        <v>200</v>
      </c>
      <c r="C271" s="76">
        <v>1.95</v>
      </c>
      <c r="D271" s="76">
        <v>1.82</v>
      </c>
      <c r="E271" s="76">
        <v>1.58</v>
      </c>
      <c r="F271" s="76">
        <v>1.39</v>
      </c>
      <c r="G271" s="76">
        <v>1.1499999999999999</v>
      </c>
    </row>
    <row r="272" spans="1:20">
      <c r="A272" s="44">
        <v>8</v>
      </c>
      <c r="B272" s="21">
        <v>100</v>
      </c>
      <c r="C272" s="76">
        <v>2.13</v>
      </c>
      <c r="D272" s="76">
        <v>1.99</v>
      </c>
      <c r="E272" s="76">
        <v>1.77</v>
      </c>
      <c r="F272" s="76">
        <v>1.55</v>
      </c>
      <c r="G272" s="76">
        <v>1.35</v>
      </c>
    </row>
    <row r="273" spans="1:14">
      <c r="A273" s="44">
        <v>9</v>
      </c>
      <c r="B273" s="21">
        <v>50</v>
      </c>
      <c r="C273" s="76">
        <v>2.35</v>
      </c>
      <c r="D273" s="76">
        <v>2.21</v>
      </c>
      <c r="E273" s="76">
        <v>1.97</v>
      </c>
      <c r="F273" s="76">
        <v>1.72</v>
      </c>
      <c r="G273" s="76">
        <v>1.49</v>
      </c>
    </row>
    <row r="274" spans="1:14">
      <c r="A274" s="44">
        <v>10</v>
      </c>
      <c r="B274" s="21">
        <v>20</v>
      </c>
      <c r="C274" s="76">
        <v>2.79</v>
      </c>
      <c r="D274" s="76">
        <v>2.63</v>
      </c>
      <c r="E274" s="76">
        <v>2.33</v>
      </c>
      <c r="F274" s="76">
        <v>2.0099999999999998</v>
      </c>
      <c r="G274" s="76">
        <v>1.76</v>
      </c>
    </row>
    <row r="275" spans="1:14">
      <c r="A275" s="44">
        <v>11</v>
      </c>
      <c r="B275" s="74">
        <v>10</v>
      </c>
      <c r="C275" s="76">
        <v>3.23</v>
      </c>
      <c r="D275" s="76">
        <v>3.01</v>
      </c>
      <c r="E275" s="76">
        <v>2.68</v>
      </c>
      <c r="F275" s="76">
        <v>2.36</v>
      </c>
      <c r="G275" s="76">
        <v>2.0699999999999998</v>
      </c>
    </row>
    <row r="277" spans="1:14" ht="37.5" customHeight="1">
      <c r="A277" s="1463" t="s">
        <v>120</v>
      </c>
      <c r="B277" s="1463"/>
      <c r="C277" s="1463"/>
      <c r="D277" s="1463"/>
      <c r="E277" s="1463"/>
      <c r="F277" s="1463"/>
      <c r="G277" s="1463"/>
      <c r="H277" s="1463"/>
      <c r="I277" s="1463"/>
      <c r="J277" s="1463"/>
      <c r="K277" s="1463"/>
      <c r="L277" s="1463"/>
      <c r="M277" s="1463"/>
      <c r="N277" s="1463"/>
    </row>
    <row r="278" spans="1:14" ht="100.5" customHeight="1">
      <c r="A278" s="1465" t="s">
        <v>3922</v>
      </c>
      <c r="B278" s="1463"/>
      <c r="C278" s="1463"/>
      <c r="D278" s="1463"/>
      <c r="E278" s="1463"/>
      <c r="F278" s="1463"/>
      <c r="G278" s="1463"/>
      <c r="H278" s="1463"/>
      <c r="I278" s="1463"/>
      <c r="J278" s="1463"/>
      <c r="K278" s="1463"/>
      <c r="L278" s="1463"/>
      <c r="M278" s="1463"/>
      <c r="N278" s="1463"/>
    </row>
    <row r="279" spans="1:14">
      <c r="A279" s="1463" t="s">
        <v>121</v>
      </c>
      <c r="B279" s="1463"/>
      <c r="C279" s="1463"/>
      <c r="D279" s="1463"/>
      <c r="E279" s="1463"/>
      <c r="F279" s="1463"/>
      <c r="G279" s="1463"/>
      <c r="H279" s="1463"/>
      <c r="I279" s="1463"/>
      <c r="J279" s="1463"/>
      <c r="K279" s="1463"/>
      <c r="L279" s="1463"/>
      <c r="M279" s="1463"/>
      <c r="N279" s="1463"/>
    </row>
    <row r="280" spans="1:14">
      <c r="A280" s="1463" t="s">
        <v>122</v>
      </c>
      <c r="B280" s="1463"/>
      <c r="C280" s="1463"/>
      <c r="D280" s="1463"/>
      <c r="E280" s="1463"/>
      <c r="F280" s="1463"/>
      <c r="G280" s="1463"/>
      <c r="H280" s="1463"/>
      <c r="I280" s="1463"/>
      <c r="J280" s="1463"/>
      <c r="K280" s="1463"/>
      <c r="L280" s="1463"/>
      <c r="M280" s="1463"/>
      <c r="N280" s="1463"/>
    </row>
    <row r="281" spans="1:14">
      <c r="B281" s="1460" t="s">
        <v>99</v>
      </c>
      <c r="C281" s="1460" t="s">
        <v>123</v>
      </c>
      <c r="D281" s="1460"/>
      <c r="E281" s="1460"/>
      <c r="F281" s="1460"/>
      <c r="G281" s="1460"/>
      <c r="H281" s="1460"/>
      <c r="I281" s="1460"/>
      <c r="J281" s="1460"/>
    </row>
    <row r="282" spans="1:14">
      <c r="B282" s="1460"/>
      <c r="C282" s="84">
        <v>5</v>
      </c>
      <c r="D282" s="53">
        <v>10</v>
      </c>
      <c r="E282" s="53">
        <v>15</v>
      </c>
      <c r="F282" s="53">
        <v>25</v>
      </c>
      <c r="G282" s="53">
        <v>50</v>
      </c>
      <c r="H282" s="53">
        <v>100</v>
      </c>
      <c r="I282" s="53">
        <v>200</v>
      </c>
      <c r="J282" s="53">
        <v>500</v>
      </c>
    </row>
    <row r="283" spans="1:14" ht="31">
      <c r="B283" s="48" t="s">
        <v>124</v>
      </c>
      <c r="C283" s="76">
        <v>1.83</v>
      </c>
      <c r="D283" s="76">
        <v>1.4</v>
      </c>
      <c r="E283" s="76">
        <v>1.3</v>
      </c>
      <c r="F283" s="76">
        <v>1.1000000000000001</v>
      </c>
      <c r="G283" s="76">
        <v>0.95</v>
      </c>
      <c r="H283" s="76">
        <v>0.8</v>
      </c>
      <c r="I283" s="76">
        <v>0.7</v>
      </c>
      <c r="J283" s="76">
        <v>0.6</v>
      </c>
    </row>
    <row r="284" spans="1:14" ht="31">
      <c r="B284" s="48" t="s">
        <v>125</v>
      </c>
      <c r="C284" s="76">
        <v>1.9</v>
      </c>
      <c r="D284" s="76">
        <v>1.5</v>
      </c>
      <c r="E284" s="76">
        <v>1.4</v>
      </c>
      <c r="F284" s="76">
        <v>1.3</v>
      </c>
      <c r="G284" s="76">
        <v>1.1000000000000001</v>
      </c>
      <c r="H284" s="76">
        <v>1</v>
      </c>
      <c r="I284" s="76">
        <v>0.9</v>
      </c>
      <c r="J284" s="76">
        <v>0.7</v>
      </c>
    </row>
    <row r="285" spans="1:14" ht="31">
      <c r="B285" s="48" t="s">
        <v>126</v>
      </c>
      <c r="C285" s="76">
        <v>2.1</v>
      </c>
      <c r="D285" s="76">
        <v>1.6</v>
      </c>
      <c r="E285" s="76">
        <v>1.5</v>
      </c>
      <c r="F285" s="76">
        <v>1.35</v>
      </c>
      <c r="G285" s="76">
        <v>1.1499999999999999</v>
      </c>
      <c r="H285" s="76">
        <v>1.05</v>
      </c>
      <c r="I285" s="76">
        <v>0.95</v>
      </c>
      <c r="J285" s="76">
        <v>0.8</v>
      </c>
    </row>
    <row r="286" spans="1:14" ht="54.75" customHeight="1">
      <c r="A286" s="1465" t="s">
        <v>3923</v>
      </c>
      <c r="B286" s="1463"/>
      <c r="C286" s="1463"/>
      <c r="D286" s="1463"/>
      <c r="E286" s="1463"/>
      <c r="F286" s="1463"/>
      <c r="G286" s="1463"/>
      <c r="H286" s="1463"/>
      <c r="I286" s="1463"/>
      <c r="J286" s="1463"/>
      <c r="K286" s="1463"/>
      <c r="L286" s="1463"/>
      <c r="M286" s="1463"/>
      <c r="N286" s="1463"/>
    </row>
    <row r="287" spans="1:14">
      <c r="A287" s="1463" t="s">
        <v>127</v>
      </c>
      <c r="B287" s="1463"/>
      <c r="C287" s="1463"/>
      <c r="D287" s="1463"/>
      <c r="E287" s="1463"/>
      <c r="F287" s="1463"/>
      <c r="G287" s="1463"/>
      <c r="H287" s="1463"/>
      <c r="I287" s="1463"/>
      <c r="J287" s="1463"/>
      <c r="K287" s="1463"/>
      <c r="L287" s="1463"/>
      <c r="M287" s="1463"/>
      <c r="N287" s="1463"/>
    </row>
    <row r="288" spans="1:14">
      <c r="B288" s="1460" t="s">
        <v>99</v>
      </c>
      <c r="C288" s="1460" t="s">
        <v>123</v>
      </c>
      <c r="D288" s="1460"/>
      <c r="E288" s="1460"/>
      <c r="F288" s="1460"/>
      <c r="G288" s="1460"/>
      <c r="H288" s="1460"/>
      <c r="I288" s="1460"/>
      <c r="J288" s="1460"/>
    </row>
    <row r="289" spans="1:20">
      <c r="B289" s="1460"/>
      <c r="C289" s="84">
        <v>5</v>
      </c>
      <c r="D289" s="53">
        <v>10</v>
      </c>
      <c r="E289" s="53">
        <v>15</v>
      </c>
      <c r="F289" s="53">
        <v>25</v>
      </c>
      <c r="G289" s="53">
        <v>50</v>
      </c>
      <c r="H289" s="53">
        <v>100</v>
      </c>
      <c r="I289" s="53">
        <v>200</v>
      </c>
      <c r="J289" s="53">
        <v>500</v>
      </c>
    </row>
    <row r="290" spans="1:20" ht="31">
      <c r="B290" s="48" t="s">
        <v>128</v>
      </c>
      <c r="C290" s="76">
        <v>1</v>
      </c>
      <c r="D290" s="76">
        <v>0.75</v>
      </c>
      <c r="E290" s="76">
        <v>0.6</v>
      </c>
      <c r="F290" s="76">
        <v>0.5</v>
      </c>
      <c r="G290" s="76">
        <v>0.45</v>
      </c>
      <c r="H290" s="76">
        <v>0.35</v>
      </c>
      <c r="I290" s="76">
        <v>0.25</v>
      </c>
      <c r="J290" s="76">
        <v>0.15</v>
      </c>
    </row>
    <row r="291" spans="1:20" ht="46.5">
      <c r="B291" s="48" t="s">
        <v>129</v>
      </c>
      <c r="C291" s="76">
        <v>0.9</v>
      </c>
      <c r="D291" s="76">
        <v>0.7</v>
      </c>
      <c r="E291" s="76">
        <v>0.55000000000000004</v>
      </c>
      <c r="F291" s="76">
        <v>0.45</v>
      </c>
      <c r="G291" s="76">
        <v>0.4</v>
      </c>
      <c r="H291" s="76">
        <v>0.3</v>
      </c>
      <c r="I291" s="76">
        <v>0.2</v>
      </c>
      <c r="J291" s="76">
        <v>0.1</v>
      </c>
    </row>
    <row r="292" spans="1:20" ht="31">
      <c r="B292" s="48" t="s">
        <v>130</v>
      </c>
      <c r="C292" s="76">
        <v>1.35</v>
      </c>
      <c r="D292" s="76">
        <v>0.8</v>
      </c>
      <c r="E292" s="76">
        <v>0.6</v>
      </c>
      <c r="F292" s="76">
        <v>0.5</v>
      </c>
      <c r="G292" s="76">
        <v>0.4</v>
      </c>
      <c r="H292" s="76">
        <v>0.3</v>
      </c>
      <c r="I292" s="76">
        <v>0.2</v>
      </c>
      <c r="J292" s="76">
        <v>0.1</v>
      </c>
    </row>
    <row r="293" spans="1:20">
      <c r="B293" s="48" t="s">
        <v>131</v>
      </c>
      <c r="C293" s="76">
        <v>1.7</v>
      </c>
      <c r="D293" s="76">
        <v>1.4</v>
      </c>
      <c r="E293" s="76">
        <v>1.3</v>
      </c>
      <c r="F293" s="76">
        <v>0.8</v>
      </c>
      <c r="G293" s="76">
        <v>0.6</v>
      </c>
      <c r="H293" s="76">
        <v>0.45</v>
      </c>
      <c r="I293" s="76">
        <v>0.3</v>
      </c>
      <c r="J293" s="76">
        <v>0.15</v>
      </c>
    </row>
    <row r="294" spans="1:20" ht="31">
      <c r="B294" s="48" t="s">
        <v>132</v>
      </c>
      <c r="C294" s="76">
        <v>2.8</v>
      </c>
      <c r="D294" s="76">
        <v>1.75</v>
      </c>
      <c r="E294" s="76">
        <v>1.4</v>
      </c>
      <c r="F294" s="76">
        <v>0.9</v>
      </c>
      <c r="G294" s="76">
        <v>0.65</v>
      </c>
      <c r="H294" s="76">
        <v>0.5</v>
      </c>
      <c r="I294" s="76">
        <v>0.35</v>
      </c>
      <c r="J294" s="76">
        <v>0.2</v>
      </c>
    </row>
    <row r="295" spans="1:20" ht="31">
      <c r="B295" s="48" t="s">
        <v>133</v>
      </c>
      <c r="C295" s="76">
        <v>1</v>
      </c>
      <c r="D295" s="76">
        <v>0.75</v>
      </c>
      <c r="E295" s="76">
        <v>0.6</v>
      </c>
      <c r="F295" s="76">
        <v>0.5</v>
      </c>
      <c r="G295" s="76">
        <v>0.4</v>
      </c>
      <c r="H295" s="76">
        <v>0.3</v>
      </c>
      <c r="I295" s="76">
        <v>0.2</v>
      </c>
      <c r="J295" s="76">
        <v>0.1</v>
      </c>
    </row>
    <row r="296" spans="1:20" ht="31">
      <c r="B296" s="48" t="s">
        <v>134</v>
      </c>
      <c r="C296" s="76">
        <v>2.15</v>
      </c>
      <c r="D296" s="76">
        <v>1.05</v>
      </c>
      <c r="E296" s="76">
        <v>0.85</v>
      </c>
      <c r="F296" s="76">
        <v>0.65</v>
      </c>
      <c r="G296" s="76">
        <v>0.55000000000000004</v>
      </c>
      <c r="H296" s="76">
        <v>0.35</v>
      </c>
      <c r="I296" s="76">
        <v>0.25</v>
      </c>
      <c r="J296" s="76">
        <v>0.2</v>
      </c>
    </row>
    <row r="297" spans="1:20" ht="31">
      <c r="B297" s="48" t="s">
        <v>135</v>
      </c>
      <c r="C297" s="76">
        <v>1.8</v>
      </c>
      <c r="D297" s="76">
        <v>1.3</v>
      </c>
      <c r="E297" s="76">
        <v>1.1000000000000001</v>
      </c>
      <c r="F297" s="76">
        <v>0.9</v>
      </c>
      <c r="G297" s="76">
        <v>0.7</v>
      </c>
      <c r="H297" s="76">
        <v>0.5</v>
      </c>
      <c r="I297" s="76">
        <v>0.35</v>
      </c>
      <c r="J297" s="76">
        <v>0.2</v>
      </c>
    </row>
    <row r="298" spans="1:20" ht="31">
      <c r="B298" s="48" t="s">
        <v>136</v>
      </c>
      <c r="C298" s="76">
        <v>1.25</v>
      </c>
      <c r="D298" s="76">
        <v>0.7</v>
      </c>
      <c r="E298" s="76">
        <v>0.5</v>
      </c>
      <c r="F298" s="76">
        <v>0.35</v>
      </c>
      <c r="G298" s="76">
        <v>0.3</v>
      </c>
      <c r="H298" s="76">
        <v>0.25</v>
      </c>
      <c r="I298" s="76">
        <v>0.2</v>
      </c>
      <c r="J298" s="76">
        <v>0.1</v>
      </c>
    </row>
    <row r="299" spans="1:20" ht="69.75" customHeight="1">
      <c r="A299" s="1465" t="s">
        <v>3924</v>
      </c>
      <c r="B299" s="1463"/>
      <c r="C299" s="1463"/>
      <c r="D299" s="1463"/>
      <c r="E299" s="1463"/>
      <c r="F299" s="1463"/>
      <c r="G299" s="1463"/>
      <c r="H299" s="1463"/>
      <c r="I299" s="1463"/>
      <c r="J299" s="1463"/>
      <c r="K299" s="1463"/>
      <c r="L299" s="1463"/>
      <c r="M299" s="1463"/>
      <c r="N299" s="1463"/>
    </row>
    <row r="301" spans="1:20">
      <c r="A301" s="1473" t="s">
        <v>381</v>
      </c>
      <c r="B301" s="1473"/>
      <c r="C301" s="1473"/>
      <c r="D301" s="1473"/>
      <c r="E301" s="1473"/>
      <c r="F301" s="1473"/>
      <c r="G301" s="1473"/>
      <c r="H301" s="1473"/>
      <c r="I301" s="1473"/>
      <c r="J301" s="1473"/>
      <c r="K301" s="1473"/>
      <c r="L301" s="1473"/>
      <c r="M301" s="1473"/>
      <c r="N301" s="1473"/>
    </row>
    <row r="302" spans="1:20">
      <c r="A302" s="30"/>
      <c r="B302" s="30"/>
      <c r="C302" s="30"/>
      <c r="D302" s="30"/>
      <c r="E302" s="30"/>
      <c r="F302" s="30"/>
      <c r="G302" s="30"/>
      <c r="H302" s="30"/>
      <c r="I302" s="30"/>
      <c r="J302" s="30"/>
      <c r="K302" s="30"/>
      <c r="L302" s="31" t="s">
        <v>59</v>
      </c>
      <c r="M302" s="30" t="s">
        <v>49</v>
      </c>
      <c r="N302" s="30"/>
    </row>
    <row r="303" spans="1:20">
      <c r="A303" s="1460" t="s">
        <v>44</v>
      </c>
      <c r="B303" s="1460" t="s">
        <v>74</v>
      </c>
      <c r="C303" s="1460" t="s">
        <v>50</v>
      </c>
      <c r="D303" s="1460"/>
      <c r="E303" s="1460"/>
      <c r="F303" s="1460"/>
      <c r="G303" s="1460"/>
      <c r="H303" s="1460"/>
      <c r="I303" s="1460"/>
      <c r="J303" s="1460"/>
      <c r="K303" s="1460"/>
      <c r="L303" s="1460"/>
      <c r="M303" s="1460"/>
      <c r="N303" s="1460"/>
      <c r="P303" s="32"/>
      <c r="Q303" s="33" t="s">
        <v>45</v>
      </c>
      <c r="R303" s="33" t="s">
        <v>46</v>
      </c>
      <c r="S303" s="33" t="s">
        <v>47</v>
      </c>
      <c r="T303" s="33" t="s">
        <v>48</v>
      </c>
    </row>
    <row r="304" spans="1:20">
      <c r="A304" s="1460"/>
      <c r="B304" s="1460"/>
      <c r="C304" s="34">
        <v>15</v>
      </c>
      <c r="D304" s="35">
        <v>20</v>
      </c>
      <c r="E304" s="35">
        <v>50</v>
      </c>
      <c r="F304" s="35">
        <v>100</v>
      </c>
      <c r="G304" s="35">
        <v>200</v>
      </c>
      <c r="H304" s="35">
        <v>500</v>
      </c>
      <c r="I304" s="35">
        <v>1000</v>
      </c>
      <c r="J304" s="35">
        <v>2000</v>
      </c>
      <c r="K304" s="35">
        <v>5000</v>
      </c>
      <c r="L304" s="35">
        <v>10000</v>
      </c>
      <c r="M304" s="35">
        <v>20000</v>
      </c>
      <c r="N304" s="36">
        <v>30000</v>
      </c>
      <c r="P304" s="37" t="s">
        <v>63</v>
      </c>
      <c r="Q304" s="33">
        <f>MATCH('CP.TV'!$N$1,B305:B310,0)</f>
        <v>1</v>
      </c>
      <c r="R304" s="33">
        <f>IF(S306&lt;=15,1,MATCH(S306,C304:N304,1))</f>
        <v>7</v>
      </c>
      <c r="S304" s="33">
        <f>IF(S306&lt;=15,INDEX(C304:N310,1,1),INDEX(C304:N310,1,R304))</f>
        <v>1000</v>
      </c>
      <c r="T304" s="38">
        <f>INDEX(C305:N310,Q304,R304)</f>
        <v>1.4E-2</v>
      </c>
    </row>
    <row r="305" spans="1:20">
      <c r="A305" s="21">
        <v>1</v>
      </c>
      <c r="B305" s="40" t="s">
        <v>477</v>
      </c>
      <c r="C305" s="49">
        <v>7.0999999999999994E-2</v>
      </c>
      <c r="D305" s="49">
        <v>5.8999999999999997E-2</v>
      </c>
      <c r="E305" s="49">
        <v>4.8000000000000001E-2</v>
      </c>
      <c r="F305" s="49">
        <v>3.4000000000000002E-2</v>
      </c>
      <c r="G305" s="49">
        <v>2.5000000000000001E-2</v>
      </c>
      <c r="H305" s="49">
        <v>1.6E-2</v>
      </c>
      <c r="I305" s="49">
        <v>1.4E-2</v>
      </c>
      <c r="J305" s="49">
        <v>1.2E-2</v>
      </c>
      <c r="K305" s="49">
        <v>8.9999999999999993E-3</v>
      </c>
      <c r="L305" s="49">
        <v>7.0000000000000001E-3</v>
      </c>
      <c r="M305" s="49">
        <v>5.0000000000000001E-3</v>
      </c>
      <c r="N305" s="49">
        <v>4.0000000000000001E-3</v>
      </c>
      <c r="P305" s="37" t="s">
        <v>64</v>
      </c>
      <c r="Q305" s="33">
        <f>Q304</f>
        <v>1</v>
      </c>
      <c r="R305" s="33">
        <f>IF(S306&lt;=15,R304,IF(R304=12,R304,R304+1))</f>
        <v>8</v>
      </c>
      <c r="S305" s="33">
        <f>IF(S306&lt;=15,INDEX(C304:N310,1,1),IF(S306&gt;30000,S304,INDEX(C304:N310,1,R305)))</f>
        <v>2000</v>
      </c>
      <c r="T305" s="38">
        <f>INDEX(C305:N310,Q305,R305)</f>
        <v>1.2E-2</v>
      </c>
    </row>
    <row r="306" spans="1:20">
      <c r="A306" s="21">
        <v>2</v>
      </c>
      <c r="B306" s="40" t="s">
        <v>478</v>
      </c>
      <c r="C306" s="49">
        <v>9.8000000000000004E-2</v>
      </c>
      <c r="D306" s="49">
        <v>8.3000000000000004E-2</v>
      </c>
      <c r="E306" s="49">
        <v>6.7000000000000004E-2</v>
      </c>
      <c r="F306" s="49">
        <v>4.9000000000000002E-2</v>
      </c>
      <c r="G306" s="49">
        <v>3.6999999999999998E-2</v>
      </c>
      <c r="H306" s="49">
        <v>2.8000000000000001E-2</v>
      </c>
      <c r="I306" s="49">
        <v>2.5000000000000001E-2</v>
      </c>
      <c r="J306" s="49">
        <v>0.02</v>
      </c>
      <c r="K306" s="49">
        <v>1.4999999999999999E-2</v>
      </c>
      <c r="L306" s="49">
        <v>0.01</v>
      </c>
      <c r="M306" s="49">
        <v>7.0000000000000001E-3</v>
      </c>
      <c r="N306" s="49">
        <v>5.0000000000000001E-3</v>
      </c>
      <c r="P306" s="1447" t="s">
        <v>65</v>
      </c>
      <c r="Q306" s="1448"/>
      <c r="R306" s="1449"/>
      <c r="S306" s="1">
        <f>'CP.TV'!$K$2</f>
        <v>1631.2967107951574</v>
      </c>
      <c r="T306" s="43">
        <f>ROUND(IF(S306&lt;=15,T304,IF(S306&gt;=30000,T304,(((S305-S306)*(T304-T305))/(S305-S304))+T305)),3)</f>
        <v>1.2999999999999999E-2</v>
      </c>
    </row>
    <row r="307" spans="1:20">
      <c r="A307" s="21">
        <v>3</v>
      </c>
      <c r="B307" s="40" t="s">
        <v>479</v>
      </c>
      <c r="C307" s="49">
        <v>5.3999999999999999E-2</v>
      </c>
      <c r="D307" s="49">
        <v>4.9000000000000002E-2</v>
      </c>
      <c r="E307" s="49">
        <v>3.9E-2</v>
      </c>
      <c r="F307" s="49">
        <v>0.03</v>
      </c>
      <c r="G307" s="49">
        <v>0.02</v>
      </c>
      <c r="H307" s="49">
        <v>1.2999999999999999E-2</v>
      </c>
      <c r="I307" s="49">
        <v>1.0999999999999999E-2</v>
      </c>
      <c r="J307" s="49">
        <v>8.9999999999999993E-3</v>
      </c>
      <c r="K307" s="49">
        <v>7.0000000000000001E-3</v>
      </c>
      <c r="L307" s="49">
        <v>5.0000000000000001E-3</v>
      </c>
      <c r="M307" s="49">
        <v>4.0000000000000001E-3</v>
      </c>
      <c r="N307" s="49">
        <v>3.0000000000000001E-3</v>
      </c>
    </row>
    <row r="308" spans="1:20" ht="31">
      <c r="A308" s="21">
        <v>4</v>
      </c>
      <c r="B308" s="45" t="s">
        <v>480</v>
      </c>
      <c r="C308" s="49">
        <v>6.4000000000000001E-2</v>
      </c>
      <c r="D308" s="49">
        <v>5.8000000000000003E-2</v>
      </c>
      <c r="E308" s="49">
        <v>4.7E-2</v>
      </c>
      <c r="F308" s="49">
        <v>3.3000000000000002E-2</v>
      </c>
      <c r="G308" s="49">
        <v>2.4E-2</v>
      </c>
      <c r="H308" s="49">
        <v>1.4999999999999999E-2</v>
      </c>
      <c r="I308" s="49">
        <v>1.2999999999999999E-2</v>
      </c>
      <c r="J308" s="49">
        <v>1.0999999999999999E-2</v>
      </c>
      <c r="K308" s="49">
        <v>8.9999999999999993E-3</v>
      </c>
      <c r="L308" s="49">
        <v>6.0000000000000001E-3</v>
      </c>
      <c r="M308" s="49">
        <v>5.0000000000000001E-3</v>
      </c>
      <c r="N308" s="49">
        <v>4.0000000000000001E-3</v>
      </c>
    </row>
    <row r="309" spans="1:20" ht="33.75" customHeight="1">
      <c r="A309" s="21">
        <v>5</v>
      </c>
      <c r="B309" s="45" t="s">
        <v>481</v>
      </c>
      <c r="C309" s="49">
        <v>5.6000000000000001E-2</v>
      </c>
      <c r="D309" s="49">
        <v>5.0999999999999997E-2</v>
      </c>
      <c r="E309" s="49">
        <v>4.1000000000000002E-2</v>
      </c>
      <c r="F309" s="49">
        <v>3.2000000000000001E-2</v>
      </c>
      <c r="G309" s="49">
        <v>2.1000000000000001E-2</v>
      </c>
      <c r="H309" s="49">
        <v>1.2999999999999999E-2</v>
      </c>
      <c r="I309" s="49">
        <v>1.2E-2</v>
      </c>
      <c r="J309" s="49">
        <v>0.01</v>
      </c>
      <c r="K309" s="49">
        <v>8.0000000000000002E-3</v>
      </c>
      <c r="L309" s="49">
        <v>5.0000000000000001E-3</v>
      </c>
      <c r="M309" s="49">
        <v>4.0000000000000001E-3</v>
      </c>
      <c r="N309" s="49">
        <v>3.0000000000000001E-3</v>
      </c>
      <c r="S309" s="46"/>
    </row>
    <row r="310" spans="1:20" ht="31">
      <c r="A310" s="21">
        <v>6</v>
      </c>
      <c r="B310" s="45" t="s">
        <v>613</v>
      </c>
      <c r="C310" s="49">
        <v>5.3999999999999999E-2</v>
      </c>
      <c r="D310" s="49">
        <v>4.9000000000000002E-2</v>
      </c>
      <c r="E310" s="49">
        <v>3.9E-2</v>
      </c>
      <c r="F310" s="49">
        <v>0.03</v>
      </c>
      <c r="G310" s="49">
        <v>0.02</v>
      </c>
      <c r="H310" s="49">
        <v>1.2999999999999999E-2</v>
      </c>
      <c r="I310" s="49">
        <v>1.0999999999999999E-2</v>
      </c>
      <c r="J310" s="49">
        <v>8.9999999999999993E-3</v>
      </c>
      <c r="K310" s="49">
        <v>7.0000000000000001E-3</v>
      </c>
      <c r="L310" s="49">
        <v>5.0000000000000001E-3</v>
      </c>
      <c r="M310" s="49">
        <v>4.0000000000000001E-3</v>
      </c>
      <c r="N310" s="49">
        <v>3.0000000000000001E-3</v>
      </c>
    </row>
    <row r="312" spans="1:20" ht="66.75" customHeight="1">
      <c r="A312" s="1465" t="s">
        <v>3925</v>
      </c>
      <c r="B312" s="1463"/>
      <c r="C312" s="1463"/>
      <c r="D312" s="1463"/>
      <c r="E312" s="1463"/>
      <c r="F312" s="1463"/>
      <c r="G312" s="1463"/>
      <c r="H312" s="1463"/>
      <c r="I312" s="1463"/>
      <c r="J312" s="1463"/>
      <c r="K312" s="1463"/>
      <c r="L312" s="1463"/>
      <c r="M312" s="1463"/>
      <c r="N312" s="1463"/>
    </row>
    <row r="314" spans="1:20">
      <c r="A314" s="1473" t="s">
        <v>382</v>
      </c>
      <c r="B314" s="1473"/>
      <c r="C314" s="1473"/>
      <c r="D314" s="1473"/>
      <c r="E314" s="1473"/>
      <c r="F314" s="1473"/>
      <c r="G314" s="1473"/>
      <c r="H314" s="1473"/>
      <c r="I314" s="1473"/>
      <c r="J314" s="1473"/>
      <c r="K314" s="1473"/>
      <c r="L314" s="1473"/>
      <c r="M314" s="1473"/>
      <c r="N314" s="1473"/>
    </row>
    <row r="315" spans="1:20">
      <c r="A315" s="30"/>
      <c r="B315" s="30"/>
      <c r="C315" s="30"/>
      <c r="D315" s="30"/>
      <c r="E315" s="30"/>
      <c r="F315" s="30"/>
      <c r="G315" s="30"/>
      <c r="H315" s="30"/>
      <c r="I315" s="30"/>
      <c r="J315" s="30"/>
      <c r="K315" s="30"/>
      <c r="L315" s="31" t="s">
        <v>59</v>
      </c>
      <c r="M315" s="30" t="s">
        <v>49</v>
      </c>
      <c r="N315" s="30"/>
    </row>
    <row r="316" spans="1:20">
      <c r="A316" s="1460" t="s">
        <v>44</v>
      </c>
      <c r="B316" s="1460" t="s">
        <v>74</v>
      </c>
      <c r="C316" s="1460" t="s">
        <v>50</v>
      </c>
      <c r="D316" s="1460"/>
      <c r="E316" s="1460"/>
      <c r="F316" s="1460"/>
      <c r="G316" s="1460"/>
      <c r="H316" s="1460"/>
      <c r="I316" s="1460"/>
      <c r="J316" s="1460"/>
      <c r="K316" s="1460"/>
      <c r="L316" s="1460"/>
      <c r="M316" s="1460"/>
      <c r="N316" s="1460"/>
      <c r="P316" s="32"/>
      <c r="Q316" s="33" t="s">
        <v>45</v>
      </c>
      <c r="R316" s="33" t="s">
        <v>46</v>
      </c>
      <c r="S316" s="33" t="s">
        <v>47</v>
      </c>
      <c r="T316" s="33" t="s">
        <v>48</v>
      </c>
    </row>
    <row r="317" spans="1:20">
      <c r="A317" s="1460"/>
      <c r="B317" s="1460"/>
      <c r="C317" s="34">
        <v>15</v>
      </c>
      <c r="D317" s="35">
        <v>20</v>
      </c>
      <c r="E317" s="35">
        <v>50</v>
      </c>
      <c r="F317" s="35">
        <v>100</v>
      </c>
      <c r="G317" s="35">
        <v>200</v>
      </c>
      <c r="H317" s="35">
        <v>500</v>
      </c>
      <c r="I317" s="35">
        <v>1000</v>
      </c>
      <c r="J317" s="35">
        <v>2000</v>
      </c>
      <c r="K317" s="35">
        <v>5000</v>
      </c>
      <c r="L317" s="35">
        <v>10000</v>
      </c>
      <c r="M317" s="35">
        <v>20000</v>
      </c>
      <c r="N317" s="36">
        <v>30000</v>
      </c>
      <c r="P317" s="37" t="s">
        <v>63</v>
      </c>
      <c r="Q317" s="33">
        <f>MATCH('CP.TV'!$N$1,B318:B323,0)</f>
        <v>1</v>
      </c>
      <c r="R317" s="33">
        <f>IF(S319&lt;=15,1,MATCH(S319,C317:N317,1))</f>
        <v>7</v>
      </c>
      <c r="S317" s="33">
        <f>IF(S319&lt;=15,INDEX(C317:N323,1,1),INDEX(C317:N323,1,R317))</f>
        <v>1000</v>
      </c>
      <c r="T317" s="38">
        <f>INDEX(C318:N323,Q317,R317)</f>
        <v>4.1000000000000002E-2</v>
      </c>
    </row>
    <row r="318" spans="1:20">
      <c r="A318" s="21">
        <v>1</v>
      </c>
      <c r="B318" s="40" t="s">
        <v>477</v>
      </c>
      <c r="C318" s="49">
        <v>0.20399999999999999</v>
      </c>
      <c r="D318" s="49">
        <v>0.16800000000000001</v>
      </c>
      <c r="E318" s="49">
        <v>0.13800000000000001</v>
      </c>
      <c r="F318" s="49">
        <v>9.7000000000000003E-2</v>
      </c>
      <c r="G318" s="49">
        <v>7.0000000000000007E-2</v>
      </c>
      <c r="H318" s="49">
        <v>4.5999999999999999E-2</v>
      </c>
      <c r="I318" s="49">
        <v>4.1000000000000002E-2</v>
      </c>
      <c r="J318" s="49">
        <v>3.4000000000000002E-2</v>
      </c>
      <c r="K318" s="49">
        <v>2.5999999999999999E-2</v>
      </c>
      <c r="L318" s="49">
        <v>1.9E-2</v>
      </c>
      <c r="M318" s="49">
        <v>1.4999999999999999E-2</v>
      </c>
      <c r="N318" s="49">
        <v>1.2E-2</v>
      </c>
      <c r="P318" s="37" t="s">
        <v>64</v>
      </c>
      <c r="Q318" s="33">
        <f>Q317</f>
        <v>1</v>
      </c>
      <c r="R318" s="33">
        <f>IF(S319&lt;=15,R317,IF(R317=12,R317,R317+1))</f>
        <v>8</v>
      </c>
      <c r="S318" s="33">
        <f>IF(S319&lt;=15,INDEX(C317:N323,1,1),IF(S319&gt;30000,S317,INDEX(C317:N323,1,R318)))</f>
        <v>2000</v>
      </c>
      <c r="T318" s="38">
        <f>INDEX(C318:N323,Q318,R318)</f>
        <v>3.4000000000000002E-2</v>
      </c>
    </row>
    <row r="319" spans="1:20">
      <c r="A319" s="21">
        <v>2</v>
      </c>
      <c r="B319" s="40" t="s">
        <v>478</v>
      </c>
      <c r="C319" s="49">
        <v>0.28100000000000003</v>
      </c>
      <c r="D319" s="49">
        <v>0.23799999999999999</v>
      </c>
      <c r="E319" s="49">
        <v>0.19</v>
      </c>
      <c r="F319" s="49">
        <v>0.14099999999999999</v>
      </c>
      <c r="G319" s="49">
        <v>0.107</v>
      </c>
      <c r="H319" s="49">
        <v>0.08</v>
      </c>
      <c r="I319" s="49">
        <v>7.0000000000000007E-2</v>
      </c>
      <c r="J319" s="49">
        <v>5.6000000000000001E-2</v>
      </c>
      <c r="K319" s="49">
        <v>4.3999999999999997E-2</v>
      </c>
      <c r="L319" s="49">
        <v>2.9000000000000001E-2</v>
      </c>
      <c r="M319" s="49">
        <v>0.02</v>
      </c>
      <c r="N319" s="49">
        <v>1.4999999999999999E-2</v>
      </c>
      <c r="P319" s="1447" t="s">
        <v>65</v>
      </c>
      <c r="Q319" s="1448"/>
      <c r="R319" s="1449"/>
      <c r="S319" s="1">
        <f>'CP.TV'!$K$2</f>
        <v>1631.2967107951574</v>
      </c>
      <c r="T319" s="43">
        <f>ROUND(IF(S319&lt;=15,T317,IF(S319&gt;=30000,T317,(((S318-S319)*(T317-T318))/(S318-S317))+T318)),3)</f>
        <v>3.6999999999999998E-2</v>
      </c>
    </row>
    <row r="320" spans="1:20">
      <c r="A320" s="21">
        <v>3</v>
      </c>
      <c r="B320" s="40" t="s">
        <v>479</v>
      </c>
      <c r="C320" s="49">
        <v>0.153</v>
      </c>
      <c r="D320" s="49">
        <v>0.13900000000000001</v>
      </c>
      <c r="E320" s="49">
        <v>0.112</v>
      </c>
      <c r="F320" s="49">
        <v>8.6999999999999994E-2</v>
      </c>
      <c r="G320" s="49">
        <v>5.8000000000000003E-2</v>
      </c>
      <c r="H320" s="49">
        <v>3.5999999999999997E-2</v>
      </c>
      <c r="I320" s="49">
        <v>3.2000000000000001E-2</v>
      </c>
      <c r="J320" s="49">
        <v>2.5999999999999999E-2</v>
      </c>
      <c r="K320" s="49">
        <v>0.02</v>
      </c>
      <c r="L320" s="49">
        <v>1.4E-2</v>
      </c>
      <c r="M320" s="49">
        <v>0.01</v>
      </c>
      <c r="N320" s="49">
        <v>8.9999999999999993E-3</v>
      </c>
    </row>
    <row r="321" spans="1:19" ht="31">
      <c r="A321" s="21">
        <v>4</v>
      </c>
      <c r="B321" s="45" t="s">
        <v>480</v>
      </c>
      <c r="C321" s="49">
        <v>0.182</v>
      </c>
      <c r="D321" s="49">
        <v>0.16700000000000001</v>
      </c>
      <c r="E321" s="49">
        <v>0.13300000000000001</v>
      </c>
      <c r="F321" s="49">
        <v>9.4E-2</v>
      </c>
      <c r="G321" s="49">
        <v>6.8000000000000005E-2</v>
      </c>
      <c r="H321" s="49">
        <v>4.3999999999999997E-2</v>
      </c>
      <c r="I321" s="49">
        <v>3.6999999999999998E-2</v>
      </c>
      <c r="J321" s="49">
        <v>3.2000000000000001E-2</v>
      </c>
      <c r="K321" s="49">
        <v>2.5999999999999999E-2</v>
      </c>
      <c r="L321" s="49">
        <v>1.7000000000000001E-2</v>
      </c>
      <c r="M321" s="49">
        <v>1.4E-2</v>
      </c>
      <c r="N321" s="49">
        <v>0.01</v>
      </c>
    </row>
    <row r="322" spans="1:19" ht="34.5" customHeight="1">
      <c r="A322" s="21">
        <v>5</v>
      </c>
      <c r="B322" s="45" t="s">
        <v>481</v>
      </c>
      <c r="C322" s="49">
        <v>0.16</v>
      </c>
      <c r="D322" s="49">
        <v>0.14499999999999999</v>
      </c>
      <c r="E322" s="49">
        <v>0.11600000000000001</v>
      </c>
      <c r="F322" s="49">
        <v>9.1999999999999998E-2</v>
      </c>
      <c r="G322" s="49">
        <v>0.06</v>
      </c>
      <c r="H322" s="49">
        <v>3.6999999999999998E-2</v>
      </c>
      <c r="I322" s="49">
        <v>3.4000000000000002E-2</v>
      </c>
      <c r="J322" s="49">
        <v>2.9000000000000001E-2</v>
      </c>
      <c r="K322" s="49">
        <v>2.1999999999999999E-2</v>
      </c>
      <c r="L322" s="49">
        <v>1.4999999999999999E-2</v>
      </c>
      <c r="M322" s="49">
        <v>0.01</v>
      </c>
      <c r="N322" s="49">
        <v>8.9999999999999993E-3</v>
      </c>
      <c r="S322" s="46"/>
    </row>
    <row r="323" spans="1:19" ht="31">
      <c r="A323" s="21">
        <v>6</v>
      </c>
      <c r="B323" s="45" t="s">
        <v>613</v>
      </c>
      <c r="C323" s="49">
        <v>0.153</v>
      </c>
      <c r="D323" s="49">
        <v>0.13900000000000001</v>
      </c>
      <c r="E323" s="49">
        <v>0.112</v>
      </c>
      <c r="F323" s="49">
        <v>8.6999999999999994E-2</v>
      </c>
      <c r="G323" s="49">
        <v>5.8000000000000003E-2</v>
      </c>
      <c r="H323" s="49">
        <v>3.5999999999999997E-2</v>
      </c>
      <c r="I323" s="49">
        <v>3.2000000000000001E-2</v>
      </c>
      <c r="J323" s="49">
        <v>2.5999999999999999E-2</v>
      </c>
      <c r="K323" s="49">
        <v>0.02</v>
      </c>
      <c r="L323" s="49">
        <v>1.4E-2</v>
      </c>
      <c r="M323" s="49">
        <v>0.01</v>
      </c>
      <c r="N323" s="49">
        <v>8.9999999999999993E-3</v>
      </c>
    </row>
    <row r="325" spans="1:19" ht="102.75" customHeight="1">
      <c r="A325" s="1465" t="s">
        <v>3919</v>
      </c>
      <c r="B325" s="1463"/>
      <c r="C325" s="1463"/>
      <c r="D325" s="1463"/>
      <c r="E325" s="1463"/>
      <c r="F325" s="1463"/>
      <c r="G325" s="1463"/>
      <c r="H325" s="1463"/>
      <c r="I325" s="1463"/>
      <c r="J325" s="1463"/>
      <c r="K325" s="1463"/>
      <c r="L325" s="1463"/>
      <c r="M325" s="1463"/>
      <c r="N325" s="1463"/>
    </row>
    <row r="327" spans="1:19" ht="19.5" customHeight="1">
      <c r="A327" s="1453" t="s">
        <v>138</v>
      </c>
      <c r="B327" s="1453"/>
      <c r="C327" s="1453"/>
      <c r="D327" s="1453"/>
      <c r="E327" s="1453"/>
      <c r="F327" s="1453"/>
      <c r="G327" s="1453"/>
      <c r="H327" s="1453"/>
      <c r="I327" s="1453"/>
      <c r="J327" s="1453"/>
      <c r="K327" s="1453"/>
      <c r="L327" s="1453"/>
      <c r="M327" s="1453"/>
    </row>
    <row r="328" spans="1:19" ht="15" customHeight="1">
      <c r="A328" s="56"/>
      <c r="B328" s="56"/>
      <c r="C328" s="56"/>
      <c r="D328" s="56"/>
      <c r="E328" s="56"/>
      <c r="F328" s="56"/>
      <c r="G328" s="56"/>
      <c r="L328" s="31" t="s">
        <v>59</v>
      </c>
      <c r="M328" s="30" t="s">
        <v>49</v>
      </c>
    </row>
    <row r="329" spans="1:19" ht="31.5" customHeight="1">
      <c r="A329" s="1460" t="s">
        <v>44</v>
      </c>
      <c r="B329" s="1460" t="s">
        <v>74</v>
      </c>
      <c r="C329" s="1460" t="s">
        <v>137</v>
      </c>
      <c r="D329" s="1460"/>
      <c r="E329" s="1460"/>
      <c r="F329" s="1460"/>
      <c r="G329" s="1460"/>
      <c r="H329" s="1460"/>
      <c r="I329" s="1460"/>
      <c r="J329" s="1460"/>
      <c r="K329" s="1460"/>
      <c r="L329" s="1460"/>
      <c r="M329" s="1460"/>
      <c r="O329" s="133" t="s">
        <v>12</v>
      </c>
      <c r="P329" s="33" t="s">
        <v>45</v>
      </c>
      <c r="Q329" s="33" t="s">
        <v>46</v>
      </c>
      <c r="R329" s="33" t="s">
        <v>47</v>
      </c>
      <c r="S329" s="33" t="s">
        <v>48</v>
      </c>
    </row>
    <row r="330" spans="1:19">
      <c r="A330" s="1460"/>
      <c r="B330" s="1460"/>
      <c r="C330" s="84">
        <v>10</v>
      </c>
      <c r="D330" s="53">
        <v>20</v>
      </c>
      <c r="E330" s="53">
        <v>50</v>
      </c>
      <c r="F330" s="53">
        <v>100</v>
      </c>
      <c r="G330" s="53">
        <v>200</v>
      </c>
      <c r="H330" s="53">
        <v>500</v>
      </c>
      <c r="I330" s="82">
        <v>1000</v>
      </c>
      <c r="J330" s="82">
        <v>2000</v>
      </c>
      <c r="K330" s="82">
        <v>5000</v>
      </c>
      <c r="L330" s="82">
        <v>8000</v>
      </c>
      <c r="M330" s="82">
        <v>10000</v>
      </c>
      <c r="O330" s="37" t="s">
        <v>63</v>
      </c>
      <c r="P330" s="33">
        <f>MATCH('CP.TV'!$N$1,B331:B336,0)</f>
        <v>1</v>
      </c>
      <c r="Q330" s="33">
        <f>IF(R332&lt;=10,1,MATCH(R332,C330:M330,1))</f>
        <v>7</v>
      </c>
      <c r="R330" s="33">
        <f>IF(R332&lt;=10,INDEX(C330:M336,1,1),INDEX(C330:M336,1,Q330))</f>
        <v>1000</v>
      </c>
      <c r="S330" s="38">
        <f>INDEX(C331:M336,P330,Q330)</f>
        <v>6.8000000000000005E-2</v>
      </c>
    </row>
    <row r="331" spans="1:19">
      <c r="A331" s="21">
        <v>1</v>
      </c>
      <c r="B331" s="40" t="s">
        <v>477</v>
      </c>
      <c r="C331" s="49">
        <v>0.25800000000000001</v>
      </c>
      <c r="D331" s="49">
        <v>0.223</v>
      </c>
      <c r="E331" s="49">
        <v>0.17199999999999999</v>
      </c>
      <c r="F331" s="49">
        <v>0.14299999999999999</v>
      </c>
      <c r="G331" s="49">
        <v>0.108</v>
      </c>
      <c r="H331" s="49">
        <v>8.3000000000000004E-2</v>
      </c>
      <c r="I331" s="49">
        <v>6.8000000000000005E-2</v>
      </c>
      <c r="J331" s="49">
        <v>4.3999999999999997E-2</v>
      </c>
      <c r="K331" s="49">
        <v>3.3000000000000002E-2</v>
      </c>
      <c r="L331" s="49">
        <v>2.8000000000000001E-2</v>
      </c>
      <c r="M331" s="49">
        <v>2.5999999999999999E-2</v>
      </c>
      <c r="O331" s="37" t="s">
        <v>64</v>
      </c>
      <c r="P331" s="33">
        <f>P330</f>
        <v>1</v>
      </c>
      <c r="Q331" s="33">
        <f>IF(R332&lt;=10,Q330,IF(Q330=11,Q330,Q330+1))</f>
        <v>8</v>
      </c>
      <c r="R331" s="33">
        <f>IF(R332&lt;=10,INDEX(C330:M336,1,1),IF(R332&gt;10000,R330,INDEX(C330:M336,1,Q331)))</f>
        <v>2000</v>
      </c>
      <c r="S331" s="38">
        <f>INDEX(C331:M336,P331,Q331)</f>
        <v>4.3999999999999997E-2</v>
      </c>
    </row>
    <row r="332" spans="1:19">
      <c r="A332" s="21">
        <v>2</v>
      </c>
      <c r="B332" s="40" t="s">
        <v>478</v>
      </c>
      <c r="C332" s="49">
        <v>0.28999999999999998</v>
      </c>
      <c r="D332" s="49">
        <v>0.252</v>
      </c>
      <c r="E332" s="49">
        <v>0.192</v>
      </c>
      <c r="F332" s="49">
        <v>0.14599999999999999</v>
      </c>
      <c r="G332" s="49">
        <v>0.113</v>
      </c>
      <c r="H332" s="49">
        <v>8.6999999999999994E-2</v>
      </c>
      <c r="I332" s="49">
        <v>6.6000000000000003E-2</v>
      </c>
      <c r="J332" s="49">
        <v>5.2999999999999999E-2</v>
      </c>
      <c r="K332" s="49">
        <v>3.7999999999999999E-2</v>
      </c>
      <c r="L332" s="49">
        <v>3.1E-2</v>
      </c>
      <c r="M332" s="49">
        <v>2.8000000000000001E-2</v>
      </c>
      <c r="O332" s="1447" t="s">
        <v>65</v>
      </c>
      <c r="P332" s="1448"/>
      <c r="Q332" s="1449"/>
      <c r="R332" s="1">
        <f>'CP.TV'!$K$3</f>
        <v>1454.6456017248847</v>
      </c>
      <c r="S332" s="43">
        <f>ROUND(IF(R332&lt;=10,S330,IF(R332&gt;=10000,S330,(((R331-R332)*(S330-S331))/(R331-R330))+S331)),3)</f>
        <v>5.7000000000000002E-2</v>
      </c>
    </row>
    <row r="333" spans="1:19">
      <c r="A333" s="21">
        <v>3</v>
      </c>
      <c r="B333" s="40" t="s">
        <v>479</v>
      </c>
      <c r="C333" s="49">
        <v>0.17</v>
      </c>
      <c r="D333" s="49">
        <v>0.14699999999999999</v>
      </c>
      <c r="E333" s="49">
        <v>0.113</v>
      </c>
      <c r="F333" s="49">
        <v>8.4000000000000005E-2</v>
      </c>
      <c r="G333" s="49">
        <v>7.2999999999999995E-2</v>
      </c>
      <c r="H333" s="49">
        <v>5.5E-2</v>
      </c>
      <c r="I333" s="49">
        <v>4.2000000000000003E-2</v>
      </c>
      <c r="J333" s="49">
        <v>3.5000000000000003E-2</v>
      </c>
      <c r="K333" s="49">
        <v>2.4E-2</v>
      </c>
      <c r="L333" s="49">
        <v>0.02</v>
      </c>
      <c r="M333" s="49">
        <v>1.7000000000000001E-2</v>
      </c>
    </row>
    <row r="334" spans="1:19" ht="31">
      <c r="A334" s="21">
        <v>4</v>
      </c>
      <c r="B334" s="45" t="s">
        <v>480</v>
      </c>
      <c r="C334" s="49">
        <v>0.189</v>
      </c>
      <c r="D334" s="49">
        <v>0.16300000000000001</v>
      </c>
      <c r="E334" s="49">
        <v>0.125</v>
      </c>
      <c r="F334" s="49">
        <v>9.2999999999999999E-2</v>
      </c>
      <c r="G334" s="49">
        <v>7.2999999999999995E-2</v>
      </c>
      <c r="H334" s="49">
        <v>5.6000000000000001E-2</v>
      </c>
      <c r="I334" s="49">
        <v>4.2999999999999997E-2</v>
      </c>
      <c r="J334" s="49">
        <v>3.5000000000000003E-2</v>
      </c>
      <c r="K334" s="49">
        <v>2.5999999999999999E-2</v>
      </c>
      <c r="L334" s="49">
        <v>2.1999999999999999E-2</v>
      </c>
      <c r="M334" s="49">
        <v>1.9E-2</v>
      </c>
    </row>
    <row r="335" spans="1:19" ht="36.75" customHeight="1">
      <c r="A335" s="21">
        <v>5</v>
      </c>
      <c r="B335" s="45" t="s">
        <v>481</v>
      </c>
      <c r="C335" s="49">
        <v>0.19700000000000001</v>
      </c>
      <c r="D335" s="49">
        <v>0.17199999999999999</v>
      </c>
      <c r="E335" s="49">
        <v>0.13300000000000001</v>
      </c>
      <c r="F335" s="49">
        <v>9.9000000000000005E-2</v>
      </c>
      <c r="G335" s="49">
        <v>7.5999999999999998E-2</v>
      </c>
      <c r="H335" s="49">
        <v>5.8999999999999997E-2</v>
      </c>
      <c r="I335" s="49">
        <v>4.5999999999999999E-2</v>
      </c>
      <c r="J335" s="49">
        <v>0.04</v>
      </c>
      <c r="K335" s="49">
        <v>2.9000000000000001E-2</v>
      </c>
      <c r="L335" s="49">
        <v>2.4E-2</v>
      </c>
      <c r="M335" s="49">
        <v>2.1000000000000001E-2</v>
      </c>
    </row>
    <row r="336" spans="1:19" ht="31">
      <c r="A336" s="21">
        <v>6</v>
      </c>
      <c r="B336" s="45" t="s">
        <v>613</v>
      </c>
      <c r="C336" s="49">
        <v>0.17</v>
      </c>
      <c r="D336" s="49">
        <v>0.14699999999999999</v>
      </c>
      <c r="E336" s="49">
        <v>0.113</v>
      </c>
      <c r="F336" s="49">
        <v>8.4000000000000005E-2</v>
      </c>
      <c r="G336" s="49">
        <v>7.2999999999999995E-2</v>
      </c>
      <c r="H336" s="49">
        <v>5.5E-2</v>
      </c>
      <c r="I336" s="49">
        <v>4.2000000000000003E-2</v>
      </c>
      <c r="J336" s="49">
        <v>3.5000000000000003E-2</v>
      </c>
      <c r="K336" s="49">
        <v>2.4E-2</v>
      </c>
      <c r="L336" s="49">
        <v>0.02</v>
      </c>
      <c r="M336" s="49">
        <v>1.7000000000000001E-2</v>
      </c>
    </row>
    <row r="338" spans="1:19" ht="70.5" customHeight="1">
      <c r="A338" s="1465" t="s">
        <v>3918</v>
      </c>
      <c r="B338" s="1463"/>
      <c r="C338" s="1463"/>
      <c r="D338" s="1463"/>
      <c r="E338" s="1463"/>
      <c r="F338" s="1463"/>
      <c r="G338" s="1463"/>
      <c r="H338" s="1463"/>
      <c r="I338" s="1463"/>
      <c r="J338" s="1463"/>
      <c r="K338" s="1463"/>
      <c r="L338" s="1463"/>
      <c r="M338" s="1463"/>
      <c r="N338" s="1463"/>
    </row>
    <row r="340" spans="1:19" ht="19.5" customHeight="1">
      <c r="A340" s="1453" t="s">
        <v>139</v>
      </c>
      <c r="B340" s="1453"/>
      <c r="C340" s="1453"/>
      <c r="D340" s="1453"/>
      <c r="E340" s="1453"/>
      <c r="F340" s="1453"/>
      <c r="G340" s="1453"/>
      <c r="H340" s="1453"/>
      <c r="I340" s="1453"/>
      <c r="J340" s="1453"/>
      <c r="K340" s="1453"/>
      <c r="L340" s="1453"/>
      <c r="M340" s="1453"/>
    </row>
    <row r="341" spans="1:19" ht="15" customHeight="1">
      <c r="A341" s="56"/>
      <c r="B341" s="56"/>
      <c r="C341" s="56"/>
      <c r="D341" s="56"/>
      <c r="E341" s="56"/>
      <c r="F341" s="56"/>
      <c r="G341" s="56"/>
      <c r="L341" s="31" t="s">
        <v>59</v>
      </c>
      <c r="M341" s="30" t="s">
        <v>49</v>
      </c>
    </row>
    <row r="342" spans="1:19" ht="31.5" customHeight="1">
      <c r="A342" s="1460" t="s">
        <v>44</v>
      </c>
      <c r="B342" s="1460" t="s">
        <v>74</v>
      </c>
      <c r="C342" s="1460" t="s">
        <v>137</v>
      </c>
      <c r="D342" s="1460"/>
      <c r="E342" s="1460"/>
      <c r="F342" s="1460"/>
      <c r="G342" s="1460"/>
      <c r="H342" s="1460"/>
      <c r="I342" s="1460"/>
      <c r="J342" s="1460"/>
      <c r="K342" s="1460"/>
      <c r="L342" s="1460"/>
      <c r="M342" s="1460"/>
      <c r="O342" s="133" t="s">
        <v>12</v>
      </c>
      <c r="P342" s="33" t="s">
        <v>45</v>
      </c>
      <c r="Q342" s="33" t="s">
        <v>46</v>
      </c>
      <c r="R342" s="33" t="s">
        <v>47</v>
      </c>
      <c r="S342" s="33" t="s">
        <v>48</v>
      </c>
    </row>
    <row r="343" spans="1:19">
      <c r="A343" s="1460"/>
      <c r="B343" s="1460"/>
      <c r="C343" s="84">
        <v>10</v>
      </c>
      <c r="D343" s="53">
        <v>20</v>
      </c>
      <c r="E343" s="53">
        <v>50</v>
      </c>
      <c r="F343" s="53">
        <v>100</v>
      </c>
      <c r="G343" s="53">
        <v>200</v>
      </c>
      <c r="H343" s="53">
        <v>500</v>
      </c>
      <c r="I343" s="82">
        <v>1000</v>
      </c>
      <c r="J343" s="82">
        <v>2000</v>
      </c>
      <c r="K343" s="82">
        <v>5000</v>
      </c>
      <c r="L343" s="82">
        <v>8000</v>
      </c>
      <c r="M343" s="82">
        <v>10000</v>
      </c>
      <c r="O343" s="37" t="s">
        <v>63</v>
      </c>
      <c r="P343" s="33">
        <f>MATCH('CP.TV'!$N$1,B344:B349,0)</f>
        <v>1</v>
      </c>
      <c r="Q343" s="33">
        <f>IF(R345&lt;=10,1,MATCH(R345,C343:M343,1))</f>
        <v>7</v>
      </c>
      <c r="R343" s="33">
        <f>IF(R345&lt;=10,INDEX(C343:M349,1,1),INDEX(C343:M349,1,Q343))</f>
        <v>1000</v>
      </c>
      <c r="S343" s="38">
        <f>INDEX(C344:M349,P343,Q343)</f>
        <v>6.4000000000000001E-2</v>
      </c>
    </row>
    <row r="344" spans="1:19">
      <c r="A344" s="21">
        <v>1</v>
      </c>
      <c r="B344" s="40" t="s">
        <v>477</v>
      </c>
      <c r="C344" s="49">
        <v>0.25</v>
      </c>
      <c r="D344" s="49">
        <v>0.219</v>
      </c>
      <c r="E344" s="49">
        <v>0.16600000000000001</v>
      </c>
      <c r="F344" s="49">
        <v>0.14000000000000001</v>
      </c>
      <c r="G344" s="49">
        <v>0.105</v>
      </c>
      <c r="H344" s="49">
        <v>7.6999999999999999E-2</v>
      </c>
      <c r="I344" s="49">
        <v>6.4000000000000001E-2</v>
      </c>
      <c r="J344" s="49">
        <v>4.2999999999999997E-2</v>
      </c>
      <c r="K344" s="49">
        <v>3.2000000000000001E-2</v>
      </c>
      <c r="L344" s="49">
        <v>2.7E-2</v>
      </c>
      <c r="M344" s="49">
        <v>2.5000000000000001E-2</v>
      </c>
      <c r="O344" s="37" t="s">
        <v>64</v>
      </c>
      <c r="P344" s="33">
        <f>P343</f>
        <v>1</v>
      </c>
      <c r="Q344" s="33">
        <f>IF(R345&lt;=10,Q343,IF(Q343=11,Q343,Q343+1))</f>
        <v>8</v>
      </c>
      <c r="R344" s="33">
        <f>IF(R345&lt;=10,INDEX(C343:M349,1,1),IF(R345&gt;10000,R343,INDEX(C343:M349,1,Q344)))</f>
        <v>2000</v>
      </c>
      <c r="S344" s="38">
        <f>INDEX(C344:M349,P344,Q344)</f>
        <v>4.2999999999999997E-2</v>
      </c>
    </row>
    <row r="345" spans="1:19">
      <c r="A345" s="21">
        <v>2</v>
      </c>
      <c r="B345" s="40" t="s">
        <v>478</v>
      </c>
      <c r="C345" s="49">
        <v>0.28199999999999997</v>
      </c>
      <c r="D345" s="49">
        <v>0.24399999999999999</v>
      </c>
      <c r="E345" s="49">
        <v>0.185</v>
      </c>
      <c r="F345" s="49">
        <v>0.14099999999999999</v>
      </c>
      <c r="G345" s="49">
        <v>0.108</v>
      </c>
      <c r="H345" s="49">
        <v>8.3000000000000004E-2</v>
      </c>
      <c r="I345" s="49">
        <v>6.2E-2</v>
      </c>
      <c r="J345" s="49">
        <v>0.05</v>
      </c>
      <c r="K345" s="49">
        <v>3.4000000000000002E-2</v>
      </c>
      <c r="L345" s="49">
        <v>0.03</v>
      </c>
      <c r="M345" s="49">
        <v>2.7E-2</v>
      </c>
      <c r="O345" s="1447" t="s">
        <v>65</v>
      </c>
      <c r="P345" s="1448"/>
      <c r="Q345" s="1449"/>
      <c r="R345" s="1">
        <f>'CP.TV'!$K$3</f>
        <v>1454.6456017248847</v>
      </c>
      <c r="S345" s="43">
        <f>ROUND(IF(R345&lt;=10,S343,IF(R345&gt;=10000,S343,(((R344-R345)*(S343-S344))/(R344-R343))+S344)),3)</f>
        <v>5.3999999999999999E-2</v>
      </c>
    </row>
    <row r="346" spans="1:19">
      <c r="A346" s="21">
        <v>3</v>
      </c>
      <c r="B346" s="40" t="s">
        <v>479</v>
      </c>
      <c r="C346" s="49">
        <v>0.16600000000000001</v>
      </c>
      <c r="D346" s="49">
        <v>0.14199999999999999</v>
      </c>
      <c r="E346" s="49">
        <v>0.106</v>
      </c>
      <c r="F346" s="49">
        <v>8.2000000000000003E-2</v>
      </c>
      <c r="G346" s="49">
        <v>6.9000000000000006E-2</v>
      </c>
      <c r="H346" s="49">
        <v>5.1999999999999998E-2</v>
      </c>
      <c r="I346" s="49">
        <v>4.1000000000000002E-2</v>
      </c>
      <c r="J346" s="49">
        <v>3.4000000000000002E-2</v>
      </c>
      <c r="K346" s="49">
        <v>2.1000000000000001E-2</v>
      </c>
      <c r="L346" s="49">
        <v>1.7999999999999999E-2</v>
      </c>
      <c r="M346" s="49">
        <v>1.6E-2</v>
      </c>
    </row>
    <row r="347" spans="1:19" ht="31">
      <c r="A347" s="21">
        <v>4</v>
      </c>
      <c r="B347" s="45" t="s">
        <v>480</v>
      </c>
      <c r="C347" s="49">
        <v>0.183</v>
      </c>
      <c r="D347" s="49">
        <v>0.158</v>
      </c>
      <c r="E347" s="49">
        <v>0.11899999999999999</v>
      </c>
      <c r="F347" s="49">
        <v>9.1999999999999998E-2</v>
      </c>
      <c r="G347" s="49">
        <v>7.0000000000000007E-2</v>
      </c>
      <c r="H347" s="49">
        <v>5.2999999999999999E-2</v>
      </c>
      <c r="I347" s="49">
        <v>0.04</v>
      </c>
      <c r="J347" s="49">
        <v>3.4000000000000002E-2</v>
      </c>
      <c r="K347" s="49">
        <v>2.4E-2</v>
      </c>
      <c r="L347" s="49">
        <v>2.1000000000000001E-2</v>
      </c>
      <c r="M347" s="49">
        <v>1.7999999999999999E-2</v>
      </c>
    </row>
    <row r="348" spans="1:19" ht="32.25" customHeight="1">
      <c r="A348" s="21">
        <v>5</v>
      </c>
      <c r="B348" s="45" t="s">
        <v>481</v>
      </c>
      <c r="C348" s="49">
        <v>0.191</v>
      </c>
      <c r="D348" s="49">
        <v>0.16600000000000001</v>
      </c>
      <c r="E348" s="49">
        <v>0.128</v>
      </c>
      <c r="F348" s="49">
        <v>9.5000000000000001E-2</v>
      </c>
      <c r="G348" s="49">
        <v>7.1999999999999995E-2</v>
      </c>
      <c r="H348" s="49">
        <v>5.6000000000000001E-2</v>
      </c>
      <c r="I348" s="49">
        <v>4.3999999999999997E-2</v>
      </c>
      <c r="J348" s="49">
        <v>3.6999999999999998E-2</v>
      </c>
      <c r="K348" s="49">
        <v>2.5999999999999999E-2</v>
      </c>
      <c r="L348" s="49">
        <v>2.1999999999999999E-2</v>
      </c>
      <c r="M348" s="49">
        <v>0.02</v>
      </c>
    </row>
    <row r="349" spans="1:19" ht="31">
      <c r="A349" s="21">
        <v>6</v>
      </c>
      <c r="B349" s="45" t="s">
        <v>613</v>
      </c>
      <c r="C349" s="49">
        <v>0.16600000000000001</v>
      </c>
      <c r="D349" s="49">
        <v>0.14199999999999999</v>
      </c>
      <c r="E349" s="49">
        <v>0.106</v>
      </c>
      <c r="F349" s="49">
        <v>8.2000000000000003E-2</v>
      </c>
      <c r="G349" s="49">
        <v>6.9000000000000006E-2</v>
      </c>
      <c r="H349" s="49">
        <v>5.1999999999999998E-2</v>
      </c>
      <c r="I349" s="49">
        <v>4.1000000000000002E-2</v>
      </c>
      <c r="J349" s="49">
        <v>3.4000000000000002E-2</v>
      </c>
      <c r="K349" s="49">
        <v>2.1000000000000001E-2</v>
      </c>
      <c r="L349" s="49">
        <v>1.7999999999999999E-2</v>
      </c>
      <c r="M349" s="49">
        <v>1.6E-2</v>
      </c>
    </row>
    <row r="351" spans="1:19" ht="102.75" customHeight="1">
      <c r="A351" s="1465" t="s">
        <v>3917</v>
      </c>
      <c r="B351" s="1463"/>
      <c r="C351" s="1463"/>
      <c r="D351" s="1463"/>
      <c r="E351" s="1463"/>
      <c r="F351" s="1463"/>
      <c r="G351" s="1463"/>
      <c r="H351" s="1463"/>
      <c r="I351" s="1463"/>
      <c r="J351" s="1463"/>
      <c r="K351" s="1463"/>
      <c r="L351" s="1463"/>
      <c r="M351" s="1463"/>
      <c r="N351" s="1463"/>
    </row>
    <row r="353" spans="1:25" ht="19.5" customHeight="1">
      <c r="A353" s="85"/>
      <c r="B353" s="1453" t="s">
        <v>383</v>
      </c>
      <c r="C353" s="1453"/>
      <c r="D353" s="1453"/>
      <c r="E353" s="1453"/>
      <c r="F353" s="1453"/>
      <c r="G353" s="1453"/>
      <c r="H353" s="1453"/>
      <c r="I353" s="1453"/>
      <c r="J353" s="85"/>
      <c r="K353" s="85"/>
      <c r="L353" s="85"/>
      <c r="M353" s="85"/>
    </row>
    <row r="354" spans="1:25">
      <c r="I354" s="31"/>
      <c r="J354" s="30"/>
    </row>
    <row r="355" spans="1:25" ht="60">
      <c r="B355" s="19" t="s">
        <v>384</v>
      </c>
      <c r="C355" s="20">
        <v>1</v>
      </c>
      <c r="D355" s="19">
        <v>3</v>
      </c>
      <c r="E355" s="19">
        <v>5</v>
      </c>
      <c r="F355" s="19">
        <v>10</v>
      </c>
      <c r="G355" s="19">
        <v>20</v>
      </c>
      <c r="H355" s="19">
        <v>50</v>
      </c>
      <c r="I355" s="19">
        <v>100</v>
      </c>
      <c r="O355" s="58" t="s">
        <v>765</v>
      </c>
      <c r="P355" s="33" t="s">
        <v>45</v>
      </c>
      <c r="Q355" s="33" t="s">
        <v>46</v>
      </c>
      <c r="R355" s="33" t="s">
        <v>47</v>
      </c>
      <c r="S355" s="33" t="s">
        <v>48</v>
      </c>
      <c r="U355" s="58" t="s">
        <v>766</v>
      </c>
      <c r="V355" s="33" t="s">
        <v>45</v>
      </c>
      <c r="W355" s="33" t="s">
        <v>46</v>
      </c>
      <c r="X355" s="33" t="s">
        <v>47</v>
      </c>
      <c r="Y355" s="33" t="s">
        <v>48</v>
      </c>
    </row>
    <row r="356" spans="1:25">
      <c r="B356" s="19" t="s">
        <v>49</v>
      </c>
      <c r="C356" s="21">
        <v>0.81599999999999995</v>
      </c>
      <c r="D356" s="21">
        <v>0.58299999999999996</v>
      </c>
      <c r="E356" s="21">
        <v>0.505</v>
      </c>
      <c r="F356" s="21">
        <v>0.38900000000000001</v>
      </c>
      <c r="G356" s="21">
        <v>0.311</v>
      </c>
      <c r="H356" s="21">
        <v>0.17599999999999999</v>
      </c>
      <c r="I356" s="21">
        <v>0.114</v>
      </c>
      <c r="O356" s="37" t="s">
        <v>63</v>
      </c>
      <c r="P356" s="33">
        <v>1</v>
      </c>
      <c r="Q356" s="33">
        <f>IF(R358&lt;=1,1,MATCH(R358,C355:I355,1))</f>
        <v>5</v>
      </c>
      <c r="R356" s="33">
        <f>IF(R358&lt;=1,INDEX(C355:I356,1,1),INDEX(C355:I356,1,Q356))</f>
        <v>20</v>
      </c>
      <c r="S356" s="38">
        <f>INDEX(C356:I356,P356,Q356)</f>
        <v>0.311</v>
      </c>
      <c r="U356" s="37" t="s">
        <v>63</v>
      </c>
      <c r="V356" s="33">
        <v>1</v>
      </c>
      <c r="W356" s="33">
        <f>IF(X358&lt;=1,1,MATCH(X358,C355:I355,1))</f>
        <v>4</v>
      </c>
      <c r="X356" s="33">
        <f>IF(X358&lt;=1,INDEX(C355:I356,1,1),INDEX(C355:I356,1,W356))</f>
        <v>10</v>
      </c>
      <c r="Y356" s="38">
        <f>INDEX(C356:I356,V356,W356)</f>
        <v>0.38900000000000001</v>
      </c>
    </row>
    <row r="357" spans="1:25">
      <c r="O357" s="37" t="s">
        <v>64</v>
      </c>
      <c r="P357" s="33">
        <f>P356</f>
        <v>1</v>
      </c>
      <c r="Q357" s="33">
        <f>IF(R358&lt;=1,Q356,IF(Q356=7,Q356,Q356+1))</f>
        <v>6</v>
      </c>
      <c r="R357" s="33">
        <f>IF(R358&lt;=1,INDEX(C355:I356,1,1),IF(R358&gt;100,R356,INDEX(C355:I356,1,Q357)))</f>
        <v>50</v>
      </c>
      <c r="S357" s="38">
        <f>INDEX(C356:I356,P357,Q357)</f>
        <v>0.17599999999999999</v>
      </c>
      <c r="U357" s="37" t="s">
        <v>64</v>
      </c>
      <c r="V357" s="33">
        <f>V356</f>
        <v>1</v>
      </c>
      <c r="W357" s="33">
        <f>IF(X358&lt;=1,W356,IF(W356=7,W356,W356+1))</f>
        <v>5</v>
      </c>
      <c r="X357" s="33">
        <f>IF(X358&lt;=1,INDEX(C355:I356,1,1),IF(X358&gt;100,X356,INDEX(C355:I356,1,W357)))</f>
        <v>20</v>
      </c>
      <c r="Y357" s="38">
        <f>INDEX(C356:I356,V357,W357)</f>
        <v>0.311</v>
      </c>
    </row>
    <row r="358" spans="1:25" ht="57" customHeight="1">
      <c r="A358" s="1463" t="s">
        <v>3916</v>
      </c>
      <c r="B358" s="1475"/>
      <c r="C358" s="1475"/>
      <c r="D358" s="1475"/>
      <c r="E358" s="1475"/>
      <c r="F358" s="1475"/>
      <c r="G358" s="1475"/>
      <c r="H358" s="1475"/>
      <c r="I358" s="1475"/>
      <c r="J358" s="1475"/>
      <c r="K358" s="1475"/>
      <c r="L358" s="1475"/>
      <c r="M358" s="1475"/>
      <c r="N358" s="1475"/>
      <c r="O358" s="1447" t="s">
        <v>65</v>
      </c>
      <c r="P358" s="1448"/>
      <c r="Q358" s="1449"/>
      <c r="R358" s="1">
        <f>'CP.TV'!$K$6</f>
        <v>23.943466604391602</v>
      </c>
      <c r="S358" s="43">
        <f>ROUND(IF(R358&lt;=1,S356,IF(R358&gt;=100,S356,(((R357-R358)*(S356-S357))/(R357-R356))+S357)),3)</f>
        <v>0.29299999999999998</v>
      </c>
      <c r="U358" s="1447" t="s">
        <v>65</v>
      </c>
      <c r="V358" s="1448"/>
      <c r="W358" s="1449"/>
      <c r="X358" s="1">
        <f>'CP.TV'!$K$7</f>
        <v>11.485724628505725</v>
      </c>
      <c r="Y358" s="43">
        <f>ROUND(IF(X358&lt;=1,Y356,IF(X358&gt;=100,Y356,(((X357-X358)*(Y356-Y357))/(X357-X356))+Y357)),3)</f>
        <v>0.377</v>
      </c>
    </row>
    <row r="360" spans="1:25" ht="19.5" customHeight="1">
      <c r="A360" s="1453" t="s">
        <v>140</v>
      </c>
      <c r="B360" s="1453"/>
      <c r="C360" s="1453"/>
      <c r="D360" s="1453"/>
      <c r="E360" s="1453"/>
      <c r="F360" s="1453"/>
      <c r="G360" s="1453"/>
      <c r="H360" s="1453"/>
      <c r="I360" s="1453"/>
      <c r="J360" s="1453"/>
      <c r="K360" s="85"/>
      <c r="L360" s="85"/>
      <c r="M360" s="85"/>
    </row>
    <row r="361" spans="1:25">
      <c r="I361" s="31" t="s">
        <v>59</v>
      </c>
      <c r="J361" s="30" t="s">
        <v>49</v>
      </c>
    </row>
    <row r="362" spans="1:25">
      <c r="A362" s="1460" t="s">
        <v>44</v>
      </c>
      <c r="B362" s="1460" t="s">
        <v>74</v>
      </c>
      <c r="C362" s="1460" t="s">
        <v>141</v>
      </c>
      <c r="D362" s="1460"/>
      <c r="E362" s="1460"/>
      <c r="F362" s="1460"/>
      <c r="G362" s="1460"/>
      <c r="H362" s="1460"/>
      <c r="I362" s="1460"/>
      <c r="J362" s="1460"/>
      <c r="L362" s="32"/>
      <c r="M362" s="33" t="s">
        <v>45</v>
      </c>
      <c r="N362" s="33" t="s">
        <v>46</v>
      </c>
      <c r="O362" s="33" t="s">
        <v>47</v>
      </c>
      <c r="P362" s="33" t="s">
        <v>48</v>
      </c>
    </row>
    <row r="363" spans="1:25">
      <c r="A363" s="1460"/>
      <c r="B363" s="1460"/>
      <c r="C363" s="84">
        <v>10</v>
      </c>
      <c r="D363" s="53">
        <v>20</v>
      </c>
      <c r="E363" s="53">
        <v>50</v>
      </c>
      <c r="F363" s="53">
        <v>100</v>
      </c>
      <c r="G363" s="53">
        <v>200</v>
      </c>
      <c r="H363" s="53">
        <v>500</v>
      </c>
      <c r="I363" s="82">
        <v>1000</v>
      </c>
      <c r="J363" s="82">
        <v>2000</v>
      </c>
      <c r="L363" s="37" t="s">
        <v>63</v>
      </c>
      <c r="M363" s="33">
        <f>MATCH('CP.TV'!$N$1,B364:B369,0)</f>
        <v>1</v>
      </c>
      <c r="N363" s="33">
        <f>IF(O365&lt;=10,1,MATCH(O365,C363:J363,1))</f>
        <v>7</v>
      </c>
      <c r="O363" s="33">
        <f>IF(O365&lt;=10,INDEX(C363:J369,1,1),INDEX(C363:J369,1,N363))</f>
        <v>1000</v>
      </c>
      <c r="P363" s="38">
        <f>INDEX(C364:J369,M363,N363)</f>
        <v>0.04</v>
      </c>
    </row>
    <row r="364" spans="1:25">
      <c r="A364" s="21">
        <v>1</v>
      </c>
      <c r="B364" s="40" t="s">
        <v>477</v>
      </c>
      <c r="C364" s="49">
        <v>0.432</v>
      </c>
      <c r="D364" s="49">
        <v>0.34599999999999997</v>
      </c>
      <c r="E364" s="49">
        <v>0.19500000000000001</v>
      </c>
      <c r="F364" s="49">
        <v>0.127</v>
      </c>
      <c r="G364" s="49">
        <v>7.8E-2</v>
      </c>
      <c r="H364" s="49">
        <v>5.7000000000000002E-2</v>
      </c>
      <c r="I364" s="49">
        <v>0.04</v>
      </c>
      <c r="J364" s="49">
        <v>3.2000000000000001E-2</v>
      </c>
      <c r="L364" s="37" t="s">
        <v>64</v>
      </c>
      <c r="M364" s="33">
        <f>M363</f>
        <v>1</v>
      </c>
      <c r="N364" s="33">
        <f>IF(O365&lt;=10,N363,IF(N363=8,N363,N363+1))</f>
        <v>8</v>
      </c>
      <c r="O364" s="33">
        <f>IF(O365&lt;=10,INDEX(C363:J369,1,1),IF(O365&gt;2000,O363,INDEX(C363:J369,1,N364)))</f>
        <v>2000</v>
      </c>
      <c r="P364" s="38">
        <f>INDEX(C364:J369,M364,N364)</f>
        <v>3.2000000000000001E-2</v>
      </c>
    </row>
    <row r="365" spans="1:25">
      <c r="A365" s="21">
        <v>2</v>
      </c>
      <c r="B365" s="40" t="s">
        <v>478</v>
      </c>
      <c r="C365" s="49">
        <v>0.54900000000000004</v>
      </c>
      <c r="D365" s="49">
        <v>0.379</v>
      </c>
      <c r="E365" s="49">
        <v>0.21099999999999999</v>
      </c>
      <c r="F365" s="49">
        <v>0.14399999999999999</v>
      </c>
      <c r="G365" s="49">
        <v>9.6000000000000002E-2</v>
      </c>
      <c r="H365" s="49">
        <v>6.7000000000000004E-2</v>
      </c>
      <c r="I365" s="49">
        <v>5.1999999999999998E-2</v>
      </c>
      <c r="J365" s="49">
        <v>4.1000000000000002E-2</v>
      </c>
      <c r="L365" s="1447" t="s">
        <v>65</v>
      </c>
      <c r="M365" s="1448"/>
      <c r="N365" s="1449"/>
      <c r="O365" s="1">
        <f>'CP.TV'!$K$3</f>
        <v>1454.6456017248847</v>
      </c>
      <c r="P365" s="43">
        <f>ROUND(IF(O365&lt;=10,P363,IF(O365&gt;=2000,P363,(((O364-O365)*(P363-P364))/(O364-O363))+P364)),3)</f>
        <v>3.5999999999999997E-2</v>
      </c>
    </row>
    <row r="366" spans="1:25">
      <c r="A366" s="21">
        <v>3</v>
      </c>
      <c r="B366" s="40" t="s">
        <v>479</v>
      </c>
      <c r="C366" s="49">
        <v>0.34599999999999997</v>
      </c>
      <c r="D366" s="49">
        <v>0.23699999999999999</v>
      </c>
      <c r="E366" s="49">
        <v>0.151</v>
      </c>
      <c r="F366" s="49">
        <v>0.09</v>
      </c>
      <c r="G366" s="49">
        <v>5.7000000000000002E-2</v>
      </c>
      <c r="H366" s="49">
        <v>4.2999999999999997E-2</v>
      </c>
      <c r="I366" s="49">
        <v>2.9000000000000001E-2</v>
      </c>
      <c r="J366" s="49">
        <v>2.3E-2</v>
      </c>
    </row>
    <row r="367" spans="1:25" ht="31">
      <c r="A367" s="21">
        <v>4</v>
      </c>
      <c r="B367" s="45" t="s">
        <v>480</v>
      </c>
      <c r="C367" s="49">
        <v>0.36099999999999999</v>
      </c>
      <c r="D367" s="49">
        <v>0.30199999999999999</v>
      </c>
      <c r="E367" s="49">
        <v>0.16600000000000001</v>
      </c>
      <c r="F367" s="49">
        <v>9.4E-2</v>
      </c>
      <c r="G367" s="49">
        <v>6.6000000000000003E-2</v>
      </c>
      <c r="H367" s="49">
        <v>4.5999999999999999E-2</v>
      </c>
      <c r="I367" s="49">
        <v>3.1E-2</v>
      </c>
      <c r="J367" s="49">
        <v>2.5999999999999999E-2</v>
      </c>
    </row>
    <row r="368" spans="1:25" ht="31.5" customHeight="1">
      <c r="A368" s="21">
        <v>5</v>
      </c>
      <c r="B368" s="45" t="s">
        <v>481</v>
      </c>
      <c r="C368" s="49">
        <v>0.38800000000000001</v>
      </c>
      <c r="D368" s="49">
        <v>0.32500000000000001</v>
      </c>
      <c r="E368" s="49">
        <v>0.17199999999999999</v>
      </c>
      <c r="F368" s="49">
        <v>0.106</v>
      </c>
      <c r="G368" s="49">
        <v>6.9000000000000006E-2</v>
      </c>
      <c r="H368" s="49">
        <v>5.1999999999999998E-2</v>
      </c>
      <c r="I368" s="49">
        <v>3.7999999999999999E-2</v>
      </c>
      <c r="J368" s="49">
        <v>2.8000000000000001E-2</v>
      </c>
    </row>
    <row r="369" spans="1:16" ht="31">
      <c r="A369" s="21">
        <v>6</v>
      </c>
      <c r="B369" s="45" t="s">
        <v>613</v>
      </c>
      <c r="C369" s="49">
        <v>0.34599999999999997</v>
      </c>
      <c r="D369" s="49">
        <v>0.23699999999999999</v>
      </c>
      <c r="E369" s="49">
        <v>0.151</v>
      </c>
      <c r="F369" s="49">
        <v>0.09</v>
      </c>
      <c r="G369" s="49">
        <v>5.7000000000000002E-2</v>
      </c>
      <c r="H369" s="49">
        <v>4.2999999999999997E-2</v>
      </c>
      <c r="I369" s="49">
        <v>2.9000000000000001E-2</v>
      </c>
      <c r="J369" s="49">
        <v>2.3E-2</v>
      </c>
    </row>
    <row r="371" spans="1:16" ht="53.25" customHeight="1">
      <c r="A371" s="1463" t="s">
        <v>3926</v>
      </c>
      <c r="B371" s="1463"/>
      <c r="C371" s="1463"/>
      <c r="D371" s="1463"/>
      <c r="E371" s="1463"/>
      <c r="F371" s="1463"/>
      <c r="G371" s="1463"/>
      <c r="H371" s="1463"/>
      <c r="I371" s="1463"/>
      <c r="J371" s="1463"/>
      <c r="K371" s="1463"/>
      <c r="L371" s="1463"/>
      <c r="M371" s="1463"/>
      <c r="N371" s="1463"/>
    </row>
    <row r="373" spans="1:16" ht="44.25" customHeight="1">
      <c r="A373" s="1453" t="s">
        <v>142</v>
      </c>
      <c r="B373" s="1453"/>
      <c r="C373" s="1453"/>
      <c r="D373" s="1453"/>
      <c r="E373" s="1453"/>
      <c r="F373" s="1453"/>
      <c r="G373" s="1453"/>
      <c r="H373" s="1453"/>
      <c r="I373" s="1453"/>
      <c r="J373" s="1453"/>
    </row>
    <row r="374" spans="1:16">
      <c r="I374" s="31" t="s">
        <v>59</v>
      </c>
      <c r="J374" s="30" t="s">
        <v>49</v>
      </c>
    </row>
    <row r="375" spans="1:16" ht="31.5" customHeight="1">
      <c r="A375" s="1460" t="s">
        <v>44</v>
      </c>
      <c r="B375" s="1460" t="s">
        <v>74</v>
      </c>
      <c r="C375" s="1460" t="s">
        <v>143</v>
      </c>
      <c r="D375" s="1460"/>
      <c r="E375" s="1460"/>
      <c r="F375" s="1460"/>
      <c r="G375" s="1460"/>
      <c r="H375" s="1460"/>
      <c r="I375" s="1460"/>
      <c r="J375" s="1460"/>
      <c r="L375" s="32"/>
      <c r="M375" s="33" t="s">
        <v>45</v>
      </c>
      <c r="N375" s="33" t="s">
        <v>46</v>
      </c>
      <c r="O375" s="33" t="s">
        <v>47</v>
      </c>
      <c r="P375" s="33" t="s">
        <v>48</v>
      </c>
    </row>
    <row r="376" spans="1:16">
      <c r="A376" s="1460"/>
      <c r="B376" s="1460"/>
      <c r="C376" s="84">
        <v>10</v>
      </c>
      <c r="D376" s="53">
        <v>20</v>
      </c>
      <c r="E376" s="53">
        <v>50</v>
      </c>
      <c r="F376" s="53">
        <v>100</v>
      </c>
      <c r="G376" s="53">
        <v>200</v>
      </c>
      <c r="H376" s="53">
        <v>500</v>
      </c>
      <c r="I376" s="82">
        <v>1000</v>
      </c>
      <c r="J376" s="82">
        <v>2000</v>
      </c>
      <c r="L376" s="37" t="s">
        <v>63</v>
      </c>
      <c r="M376" s="33">
        <f>MATCH('CP.TV'!$N$1,B377:B382,0)</f>
        <v>1</v>
      </c>
      <c r="N376" s="33">
        <f>IF(O378&lt;=10,1,MATCH(O378,C376:J376,1))</f>
        <v>4</v>
      </c>
      <c r="O376" s="33">
        <f>IF(O378&lt;=10,INDEX(C376:J382,1,1),INDEX(C376:J382,1,N376))</f>
        <v>100</v>
      </c>
      <c r="P376" s="38">
        <f>INDEX(C377:J382,M376,N376)</f>
        <v>0.113</v>
      </c>
    </row>
    <row r="377" spans="1:16">
      <c r="A377" s="21">
        <v>1</v>
      </c>
      <c r="B377" s="40" t="s">
        <v>477</v>
      </c>
      <c r="C377" s="49">
        <v>0.36699999999999999</v>
      </c>
      <c r="D377" s="49">
        <v>0.34599999999999997</v>
      </c>
      <c r="E377" s="49">
        <v>0.18099999999999999</v>
      </c>
      <c r="F377" s="49">
        <v>0.113</v>
      </c>
      <c r="G377" s="49">
        <v>0.10199999999999999</v>
      </c>
      <c r="H377" s="49">
        <v>8.1000000000000003E-2</v>
      </c>
      <c r="I377" s="49">
        <v>5.5E-2</v>
      </c>
      <c r="J377" s="49">
        <v>4.2999999999999997E-2</v>
      </c>
      <c r="L377" s="37" t="s">
        <v>64</v>
      </c>
      <c r="M377" s="33">
        <f>M376</f>
        <v>1</v>
      </c>
      <c r="N377" s="33">
        <f>IF(O378&lt;=10,N376,IF(N376=8,N376,N376+1))</f>
        <v>5</v>
      </c>
      <c r="O377" s="33">
        <f>IF(O378&lt;=10,INDEX(C376:J382,1,1),IF(O378&gt;2000,O376,INDEX(C376:J382,1,N377)))</f>
        <v>200</v>
      </c>
      <c r="P377" s="38">
        <f>INDEX(C377:J382,M377,N377)</f>
        <v>0.10199999999999999</v>
      </c>
    </row>
    <row r="378" spans="1:16">
      <c r="A378" s="21">
        <v>2</v>
      </c>
      <c r="B378" s="40" t="s">
        <v>478</v>
      </c>
      <c r="C378" s="49">
        <v>0.54900000000000004</v>
      </c>
      <c r="D378" s="49">
        <v>0.49399999999999999</v>
      </c>
      <c r="E378" s="49">
        <v>0.28000000000000003</v>
      </c>
      <c r="F378" s="49">
        <v>0.17699999999999999</v>
      </c>
      <c r="G378" s="49">
        <v>0.152</v>
      </c>
      <c r="H378" s="49">
        <v>0.123</v>
      </c>
      <c r="I378" s="49">
        <v>8.4000000000000005E-2</v>
      </c>
      <c r="J378" s="49">
        <v>6.6000000000000003E-2</v>
      </c>
      <c r="L378" s="1447" t="s">
        <v>65</v>
      </c>
      <c r="M378" s="1448"/>
      <c r="N378" s="1449"/>
      <c r="O378" s="1">
        <f>'CP.TV'!$K$4</f>
        <v>176.65110907027272</v>
      </c>
      <c r="P378" s="43">
        <f>ROUND(IF(O378&lt;=10,P376,IF(O378&gt;=2000,P376,(((O377-O378)*(P376-P377))/(O377-O376))+P377)),3)</f>
        <v>0.105</v>
      </c>
    </row>
    <row r="379" spans="1:16">
      <c r="A379" s="21">
        <v>3</v>
      </c>
      <c r="B379" s="40" t="s">
        <v>479</v>
      </c>
      <c r="C379" s="49">
        <v>0.26100000000000001</v>
      </c>
      <c r="D379" s="49">
        <v>0.23</v>
      </c>
      <c r="E379" s="49">
        <v>0.13100000000000001</v>
      </c>
      <c r="F379" s="49">
        <v>8.4000000000000005E-2</v>
      </c>
      <c r="G379" s="49">
        <v>7.3999999999999996E-2</v>
      </c>
      <c r="H379" s="49">
        <v>5.6000000000000001E-2</v>
      </c>
      <c r="I379" s="49">
        <v>0.04</v>
      </c>
      <c r="J379" s="49">
        <v>3.2000000000000001E-2</v>
      </c>
    </row>
    <row r="380" spans="1:16" ht="31">
      <c r="A380" s="21">
        <v>4</v>
      </c>
      <c r="B380" s="45" t="s">
        <v>480</v>
      </c>
      <c r="C380" s="49">
        <v>0.28100000000000003</v>
      </c>
      <c r="D380" s="49">
        <v>0.245</v>
      </c>
      <c r="E380" s="49">
        <v>0.14000000000000001</v>
      </c>
      <c r="F380" s="49">
        <v>0.09</v>
      </c>
      <c r="G380" s="49">
        <v>7.8E-2</v>
      </c>
      <c r="H380" s="49">
        <v>6.0999999999999999E-2</v>
      </c>
      <c r="I380" s="49">
        <v>0.05</v>
      </c>
      <c r="J380" s="49">
        <v>3.6999999999999998E-2</v>
      </c>
    </row>
    <row r="381" spans="1:16" ht="33" customHeight="1">
      <c r="A381" s="21">
        <v>5</v>
      </c>
      <c r="B381" s="45" t="s">
        <v>481</v>
      </c>
      <c r="C381" s="49">
        <v>0.30199999999999999</v>
      </c>
      <c r="D381" s="49">
        <v>0.26</v>
      </c>
      <c r="E381" s="49">
        <v>0.156</v>
      </c>
      <c r="F381" s="49">
        <v>0.10199999999999999</v>
      </c>
      <c r="G381" s="49">
        <v>8.6999999999999994E-2</v>
      </c>
      <c r="H381" s="49">
        <v>6.9000000000000006E-2</v>
      </c>
      <c r="I381" s="49">
        <v>5.3999999999999999E-2</v>
      </c>
      <c r="J381" s="49">
        <v>4.1000000000000002E-2</v>
      </c>
    </row>
    <row r="382" spans="1:16" ht="31">
      <c r="A382" s="21">
        <v>6</v>
      </c>
      <c r="B382" s="45" t="s">
        <v>613</v>
      </c>
      <c r="C382" s="49">
        <v>0.26100000000000001</v>
      </c>
      <c r="D382" s="49">
        <v>0.23</v>
      </c>
      <c r="E382" s="49">
        <v>0.13100000000000001</v>
      </c>
      <c r="F382" s="49">
        <v>8.4000000000000005E-2</v>
      </c>
      <c r="G382" s="49">
        <v>7.3999999999999996E-2</v>
      </c>
      <c r="H382" s="49">
        <v>5.6000000000000001E-2</v>
      </c>
      <c r="I382" s="49">
        <v>0.04</v>
      </c>
      <c r="J382" s="49">
        <v>3.2000000000000001E-2</v>
      </c>
    </row>
    <row r="384" spans="1:16" ht="55.5" customHeight="1">
      <c r="A384" s="1463" t="s">
        <v>3913</v>
      </c>
      <c r="B384" s="1463"/>
      <c r="C384" s="1463"/>
      <c r="D384" s="1463"/>
      <c r="E384" s="1463"/>
      <c r="F384" s="1463"/>
      <c r="G384" s="1463"/>
      <c r="H384" s="1463"/>
      <c r="I384" s="1463"/>
      <c r="J384" s="1463"/>
      <c r="K384" s="1463"/>
      <c r="L384" s="1463"/>
      <c r="M384" s="1463"/>
      <c r="N384" s="1463"/>
    </row>
    <row r="386" spans="1:19" ht="19.5" customHeight="1">
      <c r="A386" s="1453" t="s">
        <v>144</v>
      </c>
      <c r="B386" s="1453"/>
      <c r="C386" s="1453"/>
      <c r="D386" s="1453"/>
      <c r="E386" s="1453"/>
      <c r="F386" s="1453"/>
      <c r="G386" s="1453"/>
      <c r="H386" s="1453"/>
      <c r="I386" s="1453"/>
      <c r="J386" s="1453"/>
      <c r="K386" s="1453"/>
      <c r="L386" s="1453"/>
      <c r="M386" s="1453"/>
    </row>
    <row r="387" spans="1:19" ht="15" customHeight="1">
      <c r="A387" s="56"/>
      <c r="B387" s="56"/>
      <c r="C387" s="56"/>
      <c r="D387" s="56"/>
      <c r="E387" s="56"/>
      <c r="F387" s="56"/>
      <c r="G387" s="56"/>
      <c r="L387" s="31" t="s">
        <v>59</v>
      </c>
      <c r="M387" s="30" t="s">
        <v>49</v>
      </c>
    </row>
    <row r="388" spans="1:19" ht="31.5" customHeight="1">
      <c r="A388" s="1462" t="s">
        <v>44</v>
      </c>
      <c r="B388" s="1462" t="s">
        <v>74</v>
      </c>
      <c r="C388" s="1451" t="s">
        <v>137</v>
      </c>
      <c r="D388" s="1470"/>
      <c r="E388" s="1470"/>
      <c r="F388" s="1470"/>
      <c r="G388" s="1470"/>
      <c r="H388" s="1470"/>
      <c r="I388" s="1470"/>
      <c r="J388" s="1470"/>
      <c r="K388" s="1470"/>
      <c r="L388" s="1470"/>
      <c r="M388" s="1452"/>
      <c r="O388" s="32"/>
      <c r="P388" s="33" t="s">
        <v>45</v>
      </c>
      <c r="Q388" s="33" t="s">
        <v>46</v>
      </c>
      <c r="R388" s="33" t="s">
        <v>47</v>
      </c>
      <c r="S388" s="33" t="s">
        <v>48</v>
      </c>
    </row>
    <row r="389" spans="1:19">
      <c r="A389" s="1472"/>
      <c r="B389" s="1472"/>
      <c r="C389" s="84">
        <v>10</v>
      </c>
      <c r="D389" s="53">
        <v>20</v>
      </c>
      <c r="E389" s="53">
        <v>50</v>
      </c>
      <c r="F389" s="53">
        <v>100</v>
      </c>
      <c r="G389" s="53">
        <v>200</v>
      </c>
      <c r="H389" s="53">
        <v>500</v>
      </c>
      <c r="I389" s="82">
        <v>1000</v>
      </c>
      <c r="J389" s="82">
        <v>2000</v>
      </c>
      <c r="K389" s="82">
        <v>5000</v>
      </c>
      <c r="L389" s="82">
        <v>8000</v>
      </c>
      <c r="M389" s="82">
        <v>10000</v>
      </c>
      <c r="O389" s="37" t="s">
        <v>63</v>
      </c>
      <c r="P389" s="33">
        <f>MATCH('CP.TV'!$N$1,B390:B395,0)</f>
        <v>1</v>
      </c>
      <c r="Q389" s="33">
        <f>IF(R391&lt;=10,1,MATCH(R391,C389:M389,1))</f>
        <v>7</v>
      </c>
      <c r="R389" s="33">
        <f>IF(R391&lt;=10,INDEX(C389:M395,1,1),INDEX(C389:M395,1,Q389))</f>
        <v>1000</v>
      </c>
      <c r="S389" s="38">
        <f>INDEX(C390:M395,P389,Q389)</f>
        <v>0.79700000000000004</v>
      </c>
    </row>
    <row r="390" spans="1:19">
      <c r="A390" s="21">
        <v>1</v>
      </c>
      <c r="B390" s="40" t="s">
        <v>477</v>
      </c>
      <c r="C390" s="49">
        <v>3.2850000000000001</v>
      </c>
      <c r="D390" s="49">
        <v>2.8530000000000002</v>
      </c>
      <c r="E390" s="49">
        <v>2.4350000000000001</v>
      </c>
      <c r="F390" s="49">
        <v>1.845</v>
      </c>
      <c r="G390" s="49">
        <v>1.546</v>
      </c>
      <c r="H390" s="49">
        <v>1.1879999999999999</v>
      </c>
      <c r="I390" s="49">
        <v>0.79700000000000004</v>
      </c>
      <c r="J390" s="49">
        <v>0.69399999999999995</v>
      </c>
      <c r="K390" s="49">
        <v>0.62</v>
      </c>
      <c r="L390" s="49">
        <v>0.53</v>
      </c>
      <c r="M390" s="49">
        <v>0.47799999999999998</v>
      </c>
      <c r="O390" s="37" t="s">
        <v>64</v>
      </c>
      <c r="P390" s="33">
        <f>P389</f>
        <v>1</v>
      </c>
      <c r="Q390" s="33">
        <f>IF(R391&lt;=10,Q389,IF(Q389=11,Q389,Q389+1))</f>
        <v>8</v>
      </c>
      <c r="R390" s="33">
        <f>IF(R391&lt;=10,INDEX(C389:M395,1,1),IF(R391&gt;10000,R389,INDEX(C389:M395,1,Q390)))</f>
        <v>2000</v>
      </c>
      <c r="S390" s="38">
        <f>INDEX(C390:M395,P390,Q390)</f>
        <v>0.69399999999999995</v>
      </c>
    </row>
    <row r="391" spans="1:19">
      <c r="A391" s="21">
        <v>2</v>
      </c>
      <c r="B391" s="40" t="s">
        <v>478</v>
      </c>
      <c r="C391" s="49">
        <v>3.508</v>
      </c>
      <c r="D391" s="49">
        <v>3.137</v>
      </c>
      <c r="E391" s="49">
        <v>2.5590000000000002</v>
      </c>
      <c r="F391" s="49">
        <v>2.0739999999999998</v>
      </c>
      <c r="G391" s="49">
        <v>1.6040000000000001</v>
      </c>
      <c r="H391" s="49">
        <v>1.3009999999999999</v>
      </c>
      <c r="I391" s="49">
        <v>0.82299999999999995</v>
      </c>
      <c r="J391" s="49">
        <v>0.71599999999999997</v>
      </c>
      <c r="K391" s="49">
        <v>0.64</v>
      </c>
      <c r="L391" s="49">
        <v>0.55000000000000004</v>
      </c>
      <c r="M391" s="49">
        <v>0.49299999999999999</v>
      </c>
      <c r="O391" s="1447" t="s">
        <v>65</v>
      </c>
      <c r="P391" s="1448"/>
      <c r="Q391" s="1449"/>
      <c r="R391" s="1">
        <f>'CP.TV'!$K$3</f>
        <v>1454.6456017248847</v>
      </c>
      <c r="S391" s="43">
        <f>ROUND(IF(R391&lt;=10,S389,IF(R391&gt;=10000,S389,(((R390-R391)*(S389-S390))/(R390-R389))+S390)),3)</f>
        <v>0.75</v>
      </c>
    </row>
    <row r="392" spans="1:19">
      <c r="A392" s="21">
        <v>3</v>
      </c>
      <c r="B392" s="40" t="s">
        <v>479</v>
      </c>
      <c r="C392" s="49">
        <v>3.2029999999999998</v>
      </c>
      <c r="D392" s="49">
        <v>2.7</v>
      </c>
      <c r="E392" s="49">
        <v>2.3559999999999999</v>
      </c>
      <c r="F392" s="49">
        <v>1.714</v>
      </c>
      <c r="G392" s="49">
        <v>1.272</v>
      </c>
      <c r="H392" s="49">
        <v>1.0029999999999999</v>
      </c>
      <c r="I392" s="49">
        <v>0.73099999999999998</v>
      </c>
      <c r="J392" s="49">
        <v>0.63600000000000001</v>
      </c>
      <c r="K392" s="49">
        <v>0.55000000000000004</v>
      </c>
      <c r="L392" s="49">
        <v>0.48</v>
      </c>
      <c r="M392" s="49">
        <v>0.438</v>
      </c>
    </row>
    <row r="393" spans="1:19" ht="31">
      <c r="A393" s="21">
        <v>4</v>
      </c>
      <c r="B393" s="45" t="s">
        <v>480</v>
      </c>
      <c r="C393" s="49">
        <v>2.5979999999999999</v>
      </c>
      <c r="D393" s="49">
        <v>2.2919999999999998</v>
      </c>
      <c r="E393" s="49">
        <v>2.0750000000000002</v>
      </c>
      <c r="F393" s="49">
        <v>1.5449999999999999</v>
      </c>
      <c r="G393" s="49">
        <v>1.1890000000000001</v>
      </c>
      <c r="H393" s="49">
        <v>0.95</v>
      </c>
      <c r="I393" s="49">
        <v>0.63100000000000001</v>
      </c>
      <c r="J393" s="49">
        <v>0.55000000000000004</v>
      </c>
      <c r="K393" s="49">
        <v>0.49</v>
      </c>
      <c r="L393" s="49">
        <v>0.42</v>
      </c>
      <c r="M393" s="49">
        <v>0.378</v>
      </c>
    </row>
    <row r="394" spans="1:19" ht="33.75" customHeight="1">
      <c r="A394" s="21">
        <v>5</v>
      </c>
      <c r="B394" s="45" t="s">
        <v>481</v>
      </c>
      <c r="C394" s="49">
        <v>2.5659999999999998</v>
      </c>
      <c r="D394" s="49">
        <v>2.2559999999999998</v>
      </c>
      <c r="E394" s="49">
        <v>1.984</v>
      </c>
      <c r="F394" s="49">
        <v>1.4610000000000001</v>
      </c>
      <c r="G394" s="49">
        <v>1.1419999999999999</v>
      </c>
      <c r="H394" s="49">
        <v>0.91200000000000003</v>
      </c>
      <c r="I394" s="49">
        <v>0.58399999999999996</v>
      </c>
      <c r="J394" s="49">
        <v>0.50900000000000001</v>
      </c>
      <c r="K394" s="49">
        <v>0.45200000000000001</v>
      </c>
      <c r="L394" s="49">
        <v>0.39</v>
      </c>
      <c r="M394" s="49">
        <v>0.35</v>
      </c>
    </row>
    <row r="395" spans="1:19" ht="31">
      <c r="A395" s="21">
        <v>6</v>
      </c>
      <c r="B395" s="45" t="s">
        <v>613</v>
      </c>
      <c r="C395" s="49">
        <v>3.2029999999999998</v>
      </c>
      <c r="D395" s="49">
        <v>2.7</v>
      </c>
      <c r="E395" s="49">
        <v>2.3559999999999999</v>
      </c>
      <c r="F395" s="49">
        <v>1.714</v>
      </c>
      <c r="G395" s="49">
        <v>1.272</v>
      </c>
      <c r="H395" s="49">
        <v>1.0029999999999999</v>
      </c>
      <c r="I395" s="49">
        <v>0.73099999999999998</v>
      </c>
      <c r="J395" s="49">
        <v>0.63600000000000001</v>
      </c>
      <c r="K395" s="49">
        <v>0.55000000000000004</v>
      </c>
      <c r="L395" s="49">
        <v>0.48</v>
      </c>
      <c r="M395" s="49">
        <v>0.438</v>
      </c>
    </row>
    <row r="397" spans="1:19" ht="19.5" customHeight="1">
      <c r="A397" s="1453" t="s">
        <v>145</v>
      </c>
      <c r="B397" s="1453"/>
      <c r="C397" s="1453"/>
      <c r="D397" s="1453"/>
      <c r="E397" s="1453"/>
      <c r="F397" s="1453"/>
      <c r="G397" s="1453"/>
      <c r="H397" s="1453"/>
      <c r="I397" s="1453"/>
      <c r="J397" s="1453"/>
      <c r="K397" s="1453"/>
      <c r="L397" s="1453"/>
      <c r="M397" s="1453"/>
    </row>
    <row r="398" spans="1:19" ht="15" customHeight="1">
      <c r="A398" s="56"/>
      <c r="B398" s="56"/>
      <c r="C398" s="56"/>
      <c r="D398" s="56"/>
      <c r="E398" s="56"/>
      <c r="F398" s="56"/>
      <c r="G398" s="56"/>
      <c r="L398" s="31" t="s">
        <v>59</v>
      </c>
      <c r="M398" s="30" t="s">
        <v>49</v>
      </c>
    </row>
    <row r="399" spans="1:19" ht="31.5" customHeight="1">
      <c r="A399" s="1462" t="s">
        <v>44</v>
      </c>
      <c r="B399" s="1462" t="s">
        <v>74</v>
      </c>
      <c r="C399" s="1451" t="s">
        <v>137</v>
      </c>
      <c r="D399" s="1470"/>
      <c r="E399" s="1470"/>
      <c r="F399" s="1470"/>
      <c r="G399" s="1470"/>
      <c r="H399" s="1470"/>
      <c r="I399" s="1470"/>
      <c r="J399" s="1470"/>
      <c r="K399" s="1470"/>
      <c r="L399" s="1470"/>
      <c r="M399" s="1452"/>
      <c r="O399" s="32"/>
      <c r="P399" s="33" t="s">
        <v>45</v>
      </c>
      <c r="Q399" s="33" t="s">
        <v>46</v>
      </c>
      <c r="R399" s="33" t="s">
        <v>47</v>
      </c>
      <c r="S399" s="33" t="s">
        <v>48</v>
      </c>
    </row>
    <row r="400" spans="1:19">
      <c r="A400" s="1472"/>
      <c r="B400" s="1472"/>
      <c r="C400" s="84">
        <v>10</v>
      </c>
      <c r="D400" s="53">
        <v>20</v>
      </c>
      <c r="E400" s="53">
        <v>50</v>
      </c>
      <c r="F400" s="53">
        <v>100</v>
      </c>
      <c r="G400" s="53">
        <v>200</v>
      </c>
      <c r="H400" s="53">
        <v>500</v>
      </c>
      <c r="I400" s="82">
        <v>1000</v>
      </c>
      <c r="J400" s="82">
        <v>2000</v>
      </c>
      <c r="K400" s="82">
        <v>5000</v>
      </c>
      <c r="L400" s="82">
        <v>8000</v>
      </c>
      <c r="M400" s="82">
        <v>10000</v>
      </c>
      <c r="O400" s="37" t="s">
        <v>63</v>
      </c>
      <c r="P400" s="33">
        <f>MATCH('CP.TV'!$N$1,B401:B406,0)</f>
        <v>1</v>
      </c>
      <c r="Q400" s="33">
        <f>IF(R402&lt;=10,1,MATCH(R402,C400:M400,1))</f>
        <v>4</v>
      </c>
      <c r="R400" s="33">
        <f>IF(R402&lt;=10,INDEX(C400:M406,1,1),INDEX(C400:M406,1,Q400))</f>
        <v>100</v>
      </c>
      <c r="S400" s="38">
        <f>INDEX(C401:M406,P400,Q400)</f>
        <v>0.39400000000000002</v>
      </c>
    </row>
    <row r="401" spans="1:19">
      <c r="A401" s="21">
        <v>1</v>
      </c>
      <c r="B401" s="40" t="s">
        <v>477</v>
      </c>
      <c r="C401" s="49">
        <v>0.84399999999999997</v>
      </c>
      <c r="D401" s="49">
        <v>0.71499999999999997</v>
      </c>
      <c r="E401" s="49">
        <v>0.59599999999999997</v>
      </c>
      <c r="F401" s="49">
        <v>0.39400000000000002</v>
      </c>
      <c r="G401" s="49">
        <v>0.30499999999999999</v>
      </c>
      <c r="H401" s="49">
        <v>0.26100000000000001</v>
      </c>
      <c r="I401" s="49">
        <v>0.17599999999999999</v>
      </c>
      <c r="J401" s="49">
        <v>0.153</v>
      </c>
      <c r="K401" s="49">
        <v>0.13200000000000001</v>
      </c>
      <c r="L401" s="49">
        <v>0.112</v>
      </c>
      <c r="M401" s="49">
        <v>0.11</v>
      </c>
      <c r="O401" s="37" t="s">
        <v>64</v>
      </c>
      <c r="P401" s="33">
        <f>P400</f>
        <v>1</v>
      </c>
      <c r="Q401" s="33">
        <f>IF(R402&lt;=10,Q400,IF(Q400=11,Q400,Q400+1))</f>
        <v>5</v>
      </c>
      <c r="R401" s="33">
        <f>IF(R402&lt;=10,INDEX(C400:M406,1,1),IF(R402&gt;10000,R400,INDEX(C400:M406,1,Q401)))</f>
        <v>200</v>
      </c>
      <c r="S401" s="38">
        <f>INDEX(C401:M406,P401,Q401)</f>
        <v>0.30499999999999999</v>
      </c>
    </row>
    <row r="402" spans="1:19">
      <c r="A402" s="21">
        <v>2</v>
      </c>
      <c r="B402" s="40" t="s">
        <v>478</v>
      </c>
      <c r="C402" s="49">
        <v>1.147</v>
      </c>
      <c r="D402" s="49">
        <v>1.0049999999999999</v>
      </c>
      <c r="E402" s="49">
        <v>0.95799999999999996</v>
      </c>
      <c r="F402" s="49">
        <v>0.81100000000000005</v>
      </c>
      <c r="G402" s="49">
        <v>0.49</v>
      </c>
      <c r="H402" s="49">
        <v>0.42199999999999999</v>
      </c>
      <c r="I402" s="49">
        <v>0.35599999999999998</v>
      </c>
      <c r="J402" s="49">
        <v>0.309</v>
      </c>
      <c r="K402" s="49">
        <v>0.27</v>
      </c>
      <c r="L402" s="49">
        <v>0.23</v>
      </c>
      <c r="M402" s="49">
        <v>0.21</v>
      </c>
      <c r="O402" s="1447" t="s">
        <v>65</v>
      </c>
      <c r="P402" s="1448"/>
      <c r="Q402" s="1449"/>
      <c r="R402" s="1">
        <f>'CP.TV'!$K$4</f>
        <v>176.65110907027272</v>
      </c>
      <c r="S402" s="43">
        <f>ROUND(IF(R402&lt;=10,S400,IF(R402&gt;=10000,S400,(((R401-R402)*(S400-S401))/(R401-R400))+S401)),3)</f>
        <v>0.32600000000000001</v>
      </c>
    </row>
    <row r="403" spans="1:19">
      <c r="A403" s="21">
        <v>3</v>
      </c>
      <c r="B403" s="40" t="s">
        <v>479</v>
      </c>
      <c r="C403" s="49">
        <v>0.67700000000000005</v>
      </c>
      <c r="D403" s="49">
        <v>0.57999999999999996</v>
      </c>
      <c r="E403" s="49">
        <v>0.48599999999999999</v>
      </c>
      <c r="F403" s="49">
        <v>0.32</v>
      </c>
      <c r="G403" s="49">
        <v>0.26100000000000001</v>
      </c>
      <c r="H403" s="49">
        <v>0.217</v>
      </c>
      <c r="I403" s="49">
        <v>0.14599999999999999</v>
      </c>
      <c r="J403" s="49">
        <v>0.127</v>
      </c>
      <c r="K403" s="49">
        <v>0.11</v>
      </c>
      <c r="L403" s="49">
        <v>9.1999999999999998E-2</v>
      </c>
      <c r="M403" s="49">
        <v>8.5000000000000006E-2</v>
      </c>
    </row>
    <row r="404" spans="1:19" ht="31">
      <c r="A404" s="21">
        <v>4</v>
      </c>
      <c r="B404" s="45" t="s">
        <v>480</v>
      </c>
      <c r="C404" s="49">
        <v>0.71799999999999997</v>
      </c>
      <c r="D404" s="49">
        <v>0.58499999999999996</v>
      </c>
      <c r="E404" s="49">
        <v>0.52</v>
      </c>
      <c r="F404" s="49">
        <v>0.34399999999999997</v>
      </c>
      <c r="G404" s="49">
        <v>0.27600000000000002</v>
      </c>
      <c r="H404" s="49">
        <v>0.23200000000000001</v>
      </c>
      <c r="I404" s="49">
        <v>0.159</v>
      </c>
      <c r="J404" s="49">
        <v>0.13800000000000001</v>
      </c>
      <c r="K404" s="49">
        <v>0.12</v>
      </c>
      <c r="L404" s="49">
        <v>9.8000000000000004E-2</v>
      </c>
      <c r="M404" s="49">
        <v>9.0999999999999998E-2</v>
      </c>
    </row>
    <row r="405" spans="1:19" ht="33.75" customHeight="1">
      <c r="A405" s="21">
        <v>5</v>
      </c>
      <c r="B405" s="45" t="s">
        <v>481</v>
      </c>
      <c r="C405" s="49">
        <v>0.80300000000000005</v>
      </c>
      <c r="D405" s="49">
        <v>0.69</v>
      </c>
      <c r="E405" s="49">
        <v>0.57499999999999996</v>
      </c>
      <c r="F405" s="49">
        <v>0.38300000000000001</v>
      </c>
      <c r="G405" s="49">
        <v>0.3</v>
      </c>
      <c r="H405" s="49">
        <v>0.26100000000000001</v>
      </c>
      <c r="I405" s="49">
        <v>0.17299999999999999</v>
      </c>
      <c r="J405" s="49">
        <v>0.15</v>
      </c>
      <c r="K405" s="49">
        <v>0.126</v>
      </c>
      <c r="L405" s="49">
        <v>0.105</v>
      </c>
      <c r="M405" s="49">
        <v>9.5000000000000001E-2</v>
      </c>
    </row>
    <row r="406" spans="1:19" ht="31">
      <c r="A406" s="21">
        <v>6</v>
      </c>
      <c r="B406" s="45" t="s">
        <v>613</v>
      </c>
      <c r="C406" s="49">
        <v>0.67700000000000005</v>
      </c>
      <c r="D406" s="49">
        <v>0.57999999999999996</v>
      </c>
      <c r="E406" s="49">
        <v>0.48599999999999999</v>
      </c>
      <c r="F406" s="49">
        <v>0.32</v>
      </c>
      <c r="G406" s="49">
        <v>0.26100000000000001</v>
      </c>
      <c r="H406" s="49">
        <v>0.217</v>
      </c>
      <c r="I406" s="49">
        <v>0.14599999999999999</v>
      </c>
      <c r="J406" s="49">
        <v>0.127</v>
      </c>
      <c r="K406" s="49">
        <v>0.11</v>
      </c>
      <c r="L406" s="49">
        <v>9.1999999999999998E-2</v>
      </c>
      <c r="M406" s="49">
        <v>8.5000000000000006E-2</v>
      </c>
    </row>
    <row r="408" spans="1:19" ht="42" customHeight="1">
      <c r="A408" s="85"/>
      <c r="B408" s="1453" t="s">
        <v>385</v>
      </c>
      <c r="C408" s="1453"/>
      <c r="D408" s="1453"/>
      <c r="E408" s="1453"/>
      <c r="F408" s="1453"/>
      <c r="G408" s="1453"/>
      <c r="H408" s="85"/>
      <c r="I408" s="85"/>
      <c r="J408" s="85"/>
      <c r="K408" s="85"/>
      <c r="L408" s="85"/>
      <c r="M408" s="85"/>
    </row>
    <row r="409" spans="1:19">
      <c r="I409" s="31"/>
      <c r="J409" s="30"/>
    </row>
    <row r="410" spans="1:19" ht="75">
      <c r="B410" s="19" t="s">
        <v>386</v>
      </c>
      <c r="C410" s="86">
        <v>1</v>
      </c>
      <c r="D410" s="19">
        <v>5</v>
      </c>
      <c r="E410" s="19">
        <v>10</v>
      </c>
      <c r="F410" s="19">
        <v>20</v>
      </c>
      <c r="G410" s="19">
        <v>50</v>
      </c>
    </row>
    <row r="411" spans="1:19">
      <c r="B411" s="21" t="s">
        <v>49</v>
      </c>
      <c r="C411" s="21">
        <v>4.0720000000000001</v>
      </c>
      <c r="D411" s="21">
        <v>3.5409999999999999</v>
      </c>
      <c r="E411" s="21">
        <v>3.0790000000000002</v>
      </c>
      <c r="F411" s="21">
        <v>2.7069999999999999</v>
      </c>
      <c r="G411" s="21">
        <v>2.3809999999999998</v>
      </c>
    </row>
    <row r="412" spans="1:19">
      <c r="B412" s="22"/>
      <c r="C412" s="23"/>
      <c r="D412" s="23"/>
      <c r="E412" s="23"/>
      <c r="F412" s="23"/>
      <c r="G412" s="23"/>
      <c r="H412" s="23"/>
      <c r="I412" s="23"/>
    </row>
    <row r="413" spans="1:19" ht="19.5" customHeight="1">
      <c r="A413" s="85"/>
      <c r="B413" s="1453" t="s">
        <v>387</v>
      </c>
      <c r="C413" s="1453"/>
      <c r="D413" s="1453"/>
      <c r="E413" s="1453"/>
      <c r="F413" s="1453"/>
      <c r="G413" s="1453"/>
      <c r="H413" s="85"/>
      <c r="I413" s="85"/>
      <c r="J413" s="85"/>
      <c r="K413" s="85"/>
      <c r="L413" s="85"/>
      <c r="M413" s="85"/>
    </row>
    <row r="414" spans="1:19">
      <c r="I414" s="31"/>
      <c r="J414" s="30"/>
    </row>
    <row r="415" spans="1:19" ht="45">
      <c r="B415" s="19" t="s">
        <v>388</v>
      </c>
      <c r="C415" s="86">
        <v>100</v>
      </c>
      <c r="D415" s="19">
        <v>300</v>
      </c>
      <c r="E415" s="19">
        <v>500</v>
      </c>
      <c r="F415" s="75">
        <v>1000</v>
      </c>
      <c r="G415" s="75">
        <v>2000</v>
      </c>
      <c r="H415" s="75">
        <v>5000</v>
      </c>
      <c r="I415" s="87">
        <v>10000</v>
      </c>
    </row>
    <row r="416" spans="1:19">
      <c r="B416" s="19" t="s">
        <v>49</v>
      </c>
      <c r="C416" s="49">
        <v>0.109</v>
      </c>
      <c r="D416" s="49">
        <v>6.5000000000000002E-2</v>
      </c>
      <c r="E416" s="49">
        <v>5.2999999999999999E-2</v>
      </c>
      <c r="F416" s="49">
        <v>3.6999999999999998E-2</v>
      </c>
      <c r="G416" s="49">
        <v>3.4000000000000002E-2</v>
      </c>
      <c r="H416" s="49">
        <v>2.5000000000000001E-2</v>
      </c>
      <c r="I416" s="49">
        <v>0.02</v>
      </c>
    </row>
    <row r="417" spans="1:14">
      <c r="B417" s="22"/>
      <c r="C417" s="23"/>
      <c r="D417" s="23"/>
      <c r="E417" s="23"/>
      <c r="F417" s="23"/>
      <c r="G417" s="23"/>
      <c r="H417" s="23"/>
      <c r="I417" s="23"/>
    </row>
    <row r="418" spans="1:14" ht="20">
      <c r="A418" s="1450" t="s">
        <v>374</v>
      </c>
      <c r="B418" s="1450"/>
      <c r="C418" s="1450"/>
      <c r="D418" s="1450"/>
      <c r="E418" s="1450"/>
      <c r="F418" s="1450"/>
      <c r="G418" s="1450"/>
      <c r="H418" s="1450"/>
      <c r="I418" s="1450"/>
      <c r="J418" s="1450"/>
      <c r="K418" s="1450"/>
      <c r="L418" s="1450"/>
      <c r="M418" s="1450"/>
      <c r="N418" s="1450"/>
    </row>
    <row r="420" spans="1:14" ht="378.75" customHeight="1">
      <c r="A420" s="1463" t="s">
        <v>3927</v>
      </c>
      <c r="B420" s="1463"/>
      <c r="C420" s="1463"/>
      <c r="D420" s="1463"/>
      <c r="E420" s="1463"/>
      <c r="F420" s="1463"/>
      <c r="G420" s="1463"/>
      <c r="H420" s="1463"/>
      <c r="I420" s="1463"/>
      <c r="J420" s="1463"/>
      <c r="K420" s="1463"/>
      <c r="L420" s="1463"/>
      <c r="M420" s="1463"/>
      <c r="N420" s="1463"/>
    </row>
    <row r="422" spans="1:14" ht="20">
      <c r="A422" s="1450" t="s">
        <v>373</v>
      </c>
      <c r="B422" s="1450"/>
      <c r="C422" s="1450"/>
      <c r="D422" s="1450"/>
      <c r="E422" s="1450"/>
      <c r="F422" s="1450"/>
      <c r="G422" s="1450"/>
      <c r="H422" s="1450"/>
      <c r="I422" s="1450"/>
      <c r="J422" s="1450"/>
    </row>
    <row r="424" spans="1:14" ht="19.5" customHeight="1">
      <c r="A424" s="1473" t="s">
        <v>366</v>
      </c>
      <c r="B424" s="1473"/>
      <c r="C424" s="1473"/>
      <c r="D424" s="1473"/>
      <c r="E424" s="1473"/>
      <c r="F424" s="1473"/>
      <c r="G424" s="1473"/>
      <c r="H424" s="1473"/>
      <c r="I424" s="1473"/>
      <c r="J424" s="1473"/>
      <c r="K424" s="85"/>
      <c r="L424" s="85"/>
      <c r="M424" s="85"/>
    </row>
    <row r="426" spans="1:14" s="51" customFormat="1" ht="47.25" customHeight="1">
      <c r="A426" s="102" t="s">
        <v>0</v>
      </c>
      <c r="B426" s="103" t="s">
        <v>460</v>
      </c>
      <c r="C426" s="102" t="s">
        <v>461</v>
      </c>
      <c r="D426" s="102" t="s">
        <v>146</v>
      </c>
    </row>
    <row r="427" spans="1:14" s="51" customFormat="1" ht="26.25" customHeight="1">
      <c r="A427" s="104">
        <v>1</v>
      </c>
      <c r="B427" s="105" t="s">
        <v>147</v>
      </c>
      <c r="C427" s="106"/>
      <c r="D427" s="107"/>
    </row>
    <row r="428" spans="1:14" s="51" customFormat="1">
      <c r="A428" s="108" t="s">
        <v>148</v>
      </c>
      <c r="B428" s="109" t="s">
        <v>149</v>
      </c>
      <c r="C428" s="110"/>
      <c r="D428" s="111"/>
    </row>
    <row r="429" spans="1:14" s="51" customFormat="1">
      <c r="A429" s="112" t="s">
        <v>150</v>
      </c>
      <c r="B429" s="113" t="s">
        <v>614</v>
      </c>
      <c r="C429" s="114"/>
      <c r="D429" s="115"/>
    </row>
    <row r="430" spans="1:14" s="51" customFormat="1">
      <c r="A430" s="112" t="s">
        <v>151</v>
      </c>
      <c r="B430" s="113" t="s">
        <v>152</v>
      </c>
      <c r="C430" s="116">
        <v>0.8</v>
      </c>
      <c r="D430" s="117" t="s">
        <v>153</v>
      </c>
    </row>
    <row r="431" spans="1:14" s="51" customFormat="1">
      <c r="A431" s="112" t="s">
        <v>154</v>
      </c>
      <c r="B431" s="113" t="s">
        <v>155</v>
      </c>
      <c r="C431" s="116">
        <v>1.2</v>
      </c>
      <c r="D431" s="117" t="s">
        <v>153</v>
      </c>
    </row>
    <row r="432" spans="1:14" s="51" customFormat="1">
      <c r="A432" s="112" t="s">
        <v>156</v>
      </c>
      <c r="B432" s="113" t="s">
        <v>157</v>
      </c>
      <c r="C432" s="118">
        <v>1.5</v>
      </c>
      <c r="D432" s="117" t="s">
        <v>153</v>
      </c>
    </row>
    <row r="433" spans="1:4" s="51" customFormat="1">
      <c r="A433" s="112" t="s">
        <v>158</v>
      </c>
      <c r="B433" s="113" t="s">
        <v>615</v>
      </c>
      <c r="C433" s="114"/>
      <c r="D433" s="115"/>
    </row>
    <row r="434" spans="1:4" s="51" customFormat="1">
      <c r="A434" s="112" t="s">
        <v>159</v>
      </c>
      <c r="B434" s="113" t="s">
        <v>152</v>
      </c>
      <c r="C434" s="116">
        <v>0.8</v>
      </c>
      <c r="D434" s="117" t="s">
        <v>153</v>
      </c>
    </row>
    <row r="435" spans="1:4" s="51" customFormat="1">
      <c r="A435" s="112" t="s">
        <v>160</v>
      </c>
      <c r="B435" s="113" t="s">
        <v>155</v>
      </c>
      <c r="C435" s="116">
        <v>1.1000000000000001</v>
      </c>
      <c r="D435" s="117" t="s">
        <v>153</v>
      </c>
    </row>
    <row r="436" spans="1:4" s="51" customFormat="1">
      <c r="A436" s="112" t="s">
        <v>161</v>
      </c>
      <c r="B436" s="113" t="s">
        <v>157</v>
      </c>
      <c r="C436" s="118">
        <v>1.4</v>
      </c>
      <c r="D436" s="117" t="s">
        <v>153</v>
      </c>
    </row>
    <row r="437" spans="1:4" s="51" customFormat="1">
      <c r="A437" s="119" t="s">
        <v>162</v>
      </c>
      <c r="B437" s="120" t="s">
        <v>634</v>
      </c>
      <c r="C437" s="121"/>
      <c r="D437" s="122"/>
    </row>
    <row r="438" spans="1:4" s="51" customFormat="1">
      <c r="A438" s="112" t="s">
        <v>163</v>
      </c>
      <c r="B438" s="113" t="s">
        <v>616</v>
      </c>
      <c r="C438" s="114"/>
      <c r="D438" s="115"/>
    </row>
    <row r="439" spans="1:4" s="51" customFormat="1">
      <c r="A439" s="112" t="s">
        <v>164</v>
      </c>
      <c r="B439" s="113" t="s">
        <v>152</v>
      </c>
      <c r="C439" s="118">
        <v>0.8</v>
      </c>
      <c r="D439" s="117" t="s">
        <v>153</v>
      </c>
    </row>
    <row r="440" spans="1:4" s="51" customFormat="1">
      <c r="A440" s="112" t="s">
        <v>165</v>
      </c>
      <c r="B440" s="113" t="s">
        <v>155</v>
      </c>
      <c r="C440" s="118">
        <v>1.2</v>
      </c>
      <c r="D440" s="117" t="s">
        <v>153</v>
      </c>
    </row>
    <row r="441" spans="1:4" s="51" customFormat="1">
      <c r="A441" s="112" t="s">
        <v>166</v>
      </c>
      <c r="B441" s="113" t="s">
        <v>157</v>
      </c>
      <c r="C441" s="118">
        <v>1.5</v>
      </c>
      <c r="D441" s="123" t="s">
        <v>153</v>
      </c>
    </row>
    <row r="442" spans="1:4" s="51" customFormat="1">
      <c r="A442" s="119" t="s">
        <v>167</v>
      </c>
      <c r="B442" s="120" t="s">
        <v>635</v>
      </c>
      <c r="C442" s="263"/>
      <c r="D442" s="264"/>
    </row>
    <row r="443" spans="1:4" s="51" customFormat="1" ht="26">
      <c r="A443" s="112" t="s">
        <v>169</v>
      </c>
      <c r="B443" s="113" t="s">
        <v>617</v>
      </c>
      <c r="C443" s="118">
        <v>1.5</v>
      </c>
      <c r="D443" s="123" t="s">
        <v>153</v>
      </c>
    </row>
    <row r="444" spans="1:4" s="51" customFormat="1">
      <c r="A444" s="112" t="s">
        <v>170</v>
      </c>
      <c r="B444" s="113" t="s">
        <v>618</v>
      </c>
      <c r="C444" s="116">
        <v>1.4</v>
      </c>
      <c r="D444" s="117" t="s">
        <v>153</v>
      </c>
    </row>
    <row r="445" spans="1:4" s="51" customFormat="1">
      <c r="A445" s="112" t="s">
        <v>171</v>
      </c>
      <c r="B445" s="113" t="s">
        <v>619</v>
      </c>
      <c r="C445" s="116">
        <v>1.2</v>
      </c>
      <c r="D445" s="117" t="s">
        <v>153</v>
      </c>
    </row>
    <row r="446" spans="1:4" s="51" customFormat="1">
      <c r="A446" s="119" t="s">
        <v>172</v>
      </c>
      <c r="B446" s="265" t="s">
        <v>636</v>
      </c>
      <c r="C446" s="121"/>
      <c r="D446" s="122"/>
    </row>
    <row r="447" spans="1:4" s="51" customFormat="1">
      <c r="A447" s="112" t="s">
        <v>173</v>
      </c>
      <c r="B447" s="113" t="s">
        <v>152</v>
      </c>
      <c r="C447" s="116">
        <v>0.8</v>
      </c>
      <c r="D447" s="117" t="s">
        <v>153</v>
      </c>
    </row>
    <row r="448" spans="1:4" s="51" customFormat="1">
      <c r="A448" s="112" t="s">
        <v>174</v>
      </c>
      <c r="B448" s="113" t="s">
        <v>155</v>
      </c>
      <c r="C448" s="116">
        <v>1.2</v>
      </c>
      <c r="D448" s="117" t="s">
        <v>153</v>
      </c>
    </row>
    <row r="449" spans="1:4" s="51" customFormat="1">
      <c r="A449" s="112" t="s">
        <v>175</v>
      </c>
      <c r="B449" s="113" t="s">
        <v>157</v>
      </c>
      <c r="C449" s="118">
        <v>1.5</v>
      </c>
      <c r="D449" s="123" t="s">
        <v>153</v>
      </c>
    </row>
    <row r="450" spans="1:4" s="51" customFormat="1">
      <c r="A450" s="119" t="s">
        <v>176</v>
      </c>
      <c r="B450" s="265" t="s">
        <v>637</v>
      </c>
      <c r="C450" s="121"/>
      <c r="D450" s="122"/>
    </row>
    <row r="451" spans="1:4" s="51" customFormat="1">
      <c r="A451" s="112" t="s">
        <v>177</v>
      </c>
      <c r="B451" s="113" t="s">
        <v>152</v>
      </c>
      <c r="C451" s="116">
        <v>1.1000000000000001</v>
      </c>
      <c r="D451" s="117" t="s">
        <v>153</v>
      </c>
    </row>
    <row r="452" spans="1:4" s="51" customFormat="1">
      <c r="A452" s="112" t="s">
        <v>178</v>
      </c>
      <c r="B452" s="113" t="s">
        <v>155</v>
      </c>
      <c r="C452" s="116">
        <v>1.4</v>
      </c>
      <c r="D452" s="117" t="s">
        <v>153</v>
      </c>
    </row>
    <row r="453" spans="1:4" s="51" customFormat="1">
      <c r="A453" s="112" t="s">
        <v>179</v>
      </c>
      <c r="B453" s="113" t="s">
        <v>157</v>
      </c>
      <c r="C453" s="118">
        <v>1.7</v>
      </c>
      <c r="D453" s="117" t="s">
        <v>153</v>
      </c>
    </row>
    <row r="454" spans="1:4" s="51" customFormat="1">
      <c r="A454" s="112" t="s">
        <v>180</v>
      </c>
      <c r="B454" s="113" t="s">
        <v>620</v>
      </c>
      <c r="C454" s="118">
        <v>4</v>
      </c>
      <c r="D454" s="123" t="s">
        <v>181</v>
      </c>
    </row>
    <row r="455" spans="1:4" s="51" customFormat="1">
      <c r="A455" s="112" t="s">
        <v>182</v>
      </c>
      <c r="B455" s="113" t="s">
        <v>183</v>
      </c>
      <c r="C455" s="114"/>
      <c r="D455" s="115"/>
    </row>
    <row r="456" spans="1:4" s="51" customFormat="1">
      <c r="A456" s="112" t="s">
        <v>184</v>
      </c>
      <c r="B456" s="113" t="s">
        <v>185</v>
      </c>
      <c r="C456" s="118">
        <v>2</v>
      </c>
      <c r="D456" s="123" t="s">
        <v>153</v>
      </c>
    </row>
    <row r="457" spans="1:4" s="51" customFormat="1" ht="26">
      <c r="A457" s="112" t="s">
        <v>186</v>
      </c>
      <c r="B457" s="113" t="s">
        <v>621</v>
      </c>
      <c r="C457" s="118">
        <v>2</v>
      </c>
      <c r="D457" s="123" t="s">
        <v>153</v>
      </c>
    </row>
    <row r="458" spans="1:4" s="51" customFormat="1">
      <c r="A458" s="119">
        <v>2</v>
      </c>
      <c r="B458" s="265" t="s">
        <v>187</v>
      </c>
      <c r="C458" s="121"/>
      <c r="D458" s="122"/>
    </row>
    <row r="459" spans="1:4" s="51" customFormat="1">
      <c r="A459" s="119" t="s">
        <v>188</v>
      </c>
      <c r="B459" s="265" t="s">
        <v>638</v>
      </c>
      <c r="C459" s="234"/>
      <c r="D459" s="235"/>
    </row>
    <row r="460" spans="1:4" s="51" customFormat="1" ht="39">
      <c r="A460" s="112" t="s">
        <v>189</v>
      </c>
      <c r="B460" s="113" t="s">
        <v>622</v>
      </c>
      <c r="C460" s="116">
        <v>2.6</v>
      </c>
      <c r="D460" s="117" t="s">
        <v>153</v>
      </c>
    </row>
    <row r="461" spans="1:4" s="51" customFormat="1">
      <c r="A461" s="112" t="s">
        <v>190</v>
      </c>
      <c r="B461" s="113" t="s">
        <v>623</v>
      </c>
      <c r="C461" s="118">
        <v>2.6</v>
      </c>
      <c r="D461" s="123" t="s">
        <v>153</v>
      </c>
    </row>
    <row r="462" spans="1:4" s="51" customFormat="1">
      <c r="A462" s="112" t="s">
        <v>191</v>
      </c>
      <c r="B462" s="113" t="s">
        <v>624</v>
      </c>
      <c r="C462" s="118">
        <v>2.4</v>
      </c>
      <c r="D462" s="123" t="s">
        <v>153</v>
      </c>
    </row>
    <row r="463" spans="1:4" s="51" customFormat="1">
      <c r="A463" s="119" t="s">
        <v>192</v>
      </c>
      <c r="B463" s="265" t="s">
        <v>639</v>
      </c>
      <c r="C463" s="234"/>
      <c r="D463" s="235"/>
    </row>
    <row r="464" spans="1:4" s="51" customFormat="1" ht="26">
      <c r="A464" s="112" t="s">
        <v>193</v>
      </c>
      <c r="B464" s="113" t="s">
        <v>625</v>
      </c>
      <c r="C464" s="118">
        <v>1.9</v>
      </c>
      <c r="D464" s="123" t="s">
        <v>153</v>
      </c>
    </row>
    <row r="465" spans="1:4" s="51" customFormat="1" ht="26">
      <c r="A465" s="112" t="s">
        <v>194</v>
      </c>
      <c r="B465" s="113" t="s">
        <v>626</v>
      </c>
      <c r="C465" s="116">
        <v>2.1</v>
      </c>
      <c r="D465" s="117" t="s">
        <v>153</v>
      </c>
    </row>
    <row r="466" spans="1:4" s="51" customFormat="1">
      <c r="A466" s="112" t="s">
        <v>195</v>
      </c>
      <c r="B466" s="113" t="s">
        <v>627</v>
      </c>
      <c r="C466" s="116">
        <v>2.1</v>
      </c>
      <c r="D466" s="117" t="s">
        <v>153</v>
      </c>
    </row>
    <row r="467" spans="1:4" s="51" customFormat="1" ht="26">
      <c r="A467" s="112" t="s">
        <v>196</v>
      </c>
      <c r="B467" s="113" t="s">
        <v>628</v>
      </c>
      <c r="C467" s="116">
        <v>1.9</v>
      </c>
      <c r="D467" s="117" t="s">
        <v>153</v>
      </c>
    </row>
    <row r="468" spans="1:4" s="51" customFormat="1">
      <c r="A468" s="112" t="s">
        <v>197</v>
      </c>
      <c r="B468" s="113" t="s">
        <v>629</v>
      </c>
      <c r="C468" s="116">
        <v>2.1</v>
      </c>
      <c r="D468" s="117" t="s">
        <v>181</v>
      </c>
    </row>
    <row r="469" spans="1:4" s="51" customFormat="1" ht="26">
      <c r="A469" s="112" t="s">
        <v>198</v>
      </c>
      <c r="B469" s="113" t="s">
        <v>630</v>
      </c>
      <c r="C469" s="116">
        <v>1.9</v>
      </c>
      <c r="D469" s="117" t="s">
        <v>153</v>
      </c>
    </row>
    <row r="470" spans="1:4" s="51" customFormat="1" ht="26">
      <c r="A470" s="112" t="s">
        <v>199</v>
      </c>
      <c r="B470" s="113" t="s">
        <v>631</v>
      </c>
      <c r="C470" s="116">
        <v>1.9</v>
      </c>
      <c r="D470" s="117" t="s">
        <v>153</v>
      </c>
    </row>
    <row r="471" spans="1:4" s="51" customFormat="1" ht="26">
      <c r="A471" s="112" t="s">
        <v>200</v>
      </c>
      <c r="B471" s="113" t="s">
        <v>632</v>
      </c>
      <c r="C471" s="116">
        <v>2.2999999999999998</v>
      </c>
      <c r="D471" s="117" t="s">
        <v>181</v>
      </c>
    </row>
    <row r="472" spans="1:4" s="51" customFormat="1" ht="26">
      <c r="A472" s="112" t="s">
        <v>201</v>
      </c>
      <c r="B472" s="113" t="s">
        <v>633</v>
      </c>
      <c r="C472" s="116">
        <v>2.2999999999999998</v>
      </c>
      <c r="D472" s="117" t="s">
        <v>181</v>
      </c>
    </row>
    <row r="473" spans="1:4" s="51" customFormat="1">
      <c r="A473" s="119" t="s">
        <v>202</v>
      </c>
      <c r="B473" s="265" t="s">
        <v>640</v>
      </c>
      <c r="C473" s="234"/>
      <c r="D473" s="235"/>
    </row>
    <row r="474" spans="1:4" s="51" customFormat="1" ht="39">
      <c r="A474" s="112" t="s">
        <v>203</v>
      </c>
      <c r="B474" s="113" t="s">
        <v>645</v>
      </c>
      <c r="C474" s="116">
        <v>2.2999999999999998</v>
      </c>
      <c r="D474" s="117" t="s">
        <v>181</v>
      </c>
    </row>
    <row r="475" spans="1:4" s="51" customFormat="1" ht="39">
      <c r="A475" s="112" t="s">
        <v>204</v>
      </c>
      <c r="B475" s="113" t="s">
        <v>643</v>
      </c>
      <c r="C475" s="116">
        <v>2.2999999999999998</v>
      </c>
      <c r="D475" s="117" t="s">
        <v>181</v>
      </c>
    </row>
    <row r="476" spans="1:4" s="51" customFormat="1" ht="39">
      <c r="A476" s="112" t="s">
        <v>205</v>
      </c>
      <c r="B476" s="113" t="s">
        <v>644</v>
      </c>
      <c r="C476" s="116">
        <v>2.2999999999999998</v>
      </c>
      <c r="D476" s="117" t="s">
        <v>181</v>
      </c>
    </row>
    <row r="477" spans="1:4" s="51" customFormat="1" ht="52">
      <c r="A477" s="112" t="s">
        <v>206</v>
      </c>
      <c r="B477" s="113" t="s">
        <v>641</v>
      </c>
      <c r="C477" s="116">
        <v>2.5</v>
      </c>
      <c r="D477" s="117" t="s">
        <v>181</v>
      </c>
    </row>
    <row r="478" spans="1:4" s="51" customFormat="1" ht="52">
      <c r="A478" s="112" t="s">
        <v>207</v>
      </c>
      <c r="B478" s="113" t="s">
        <v>646</v>
      </c>
      <c r="C478" s="116">
        <v>2.5</v>
      </c>
      <c r="D478" s="117" t="s">
        <v>181</v>
      </c>
    </row>
    <row r="479" spans="1:4" s="51" customFormat="1" ht="26">
      <c r="A479" s="112" t="s">
        <v>208</v>
      </c>
      <c r="B479" s="113" t="s">
        <v>642</v>
      </c>
      <c r="C479" s="116">
        <v>4</v>
      </c>
      <c r="D479" s="117" t="s">
        <v>181</v>
      </c>
    </row>
    <row r="480" spans="1:4" s="51" customFormat="1">
      <c r="A480" s="119" t="s">
        <v>209</v>
      </c>
      <c r="B480" s="120" t="s">
        <v>649</v>
      </c>
      <c r="C480" s="234"/>
      <c r="D480" s="235"/>
    </row>
    <row r="481" spans="1:4" s="51" customFormat="1" ht="39">
      <c r="A481" s="112" t="s">
        <v>210</v>
      </c>
      <c r="B481" s="113" t="s">
        <v>647</v>
      </c>
      <c r="C481" s="118">
        <v>5</v>
      </c>
      <c r="D481" s="123" t="s">
        <v>153</v>
      </c>
    </row>
    <row r="482" spans="1:4" s="51" customFormat="1">
      <c r="A482" s="112" t="s">
        <v>211</v>
      </c>
      <c r="B482" s="113" t="s">
        <v>648</v>
      </c>
      <c r="C482" s="118">
        <v>3</v>
      </c>
      <c r="D482" s="123" t="s">
        <v>153</v>
      </c>
    </row>
    <row r="483" spans="1:4" s="51" customFormat="1">
      <c r="A483" s="119" t="s">
        <v>212</v>
      </c>
      <c r="B483" s="120" t="s">
        <v>650</v>
      </c>
      <c r="C483" s="234"/>
      <c r="D483" s="235"/>
    </row>
    <row r="484" spans="1:4" s="51" customFormat="1">
      <c r="A484" s="112" t="s">
        <v>213</v>
      </c>
      <c r="B484" s="113" t="s">
        <v>651</v>
      </c>
      <c r="C484" s="116">
        <v>3</v>
      </c>
      <c r="D484" s="117" t="s">
        <v>181</v>
      </c>
    </row>
    <row r="485" spans="1:4" s="51" customFormat="1" ht="26">
      <c r="A485" s="112" t="s">
        <v>214</v>
      </c>
      <c r="B485" s="113" t="s">
        <v>652</v>
      </c>
      <c r="C485" s="116">
        <v>3</v>
      </c>
      <c r="D485" s="117" t="s">
        <v>181</v>
      </c>
    </row>
    <row r="486" spans="1:4" s="51" customFormat="1" ht="26">
      <c r="A486" s="112" t="s">
        <v>215</v>
      </c>
      <c r="B486" s="113" t="s">
        <v>653</v>
      </c>
      <c r="C486" s="116">
        <v>2.6</v>
      </c>
      <c r="D486" s="117" t="s">
        <v>181</v>
      </c>
    </row>
    <row r="487" spans="1:4" s="51" customFormat="1" ht="39">
      <c r="A487" s="112" t="s">
        <v>216</v>
      </c>
      <c r="B487" s="113" t="s">
        <v>654</v>
      </c>
      <c r="C487" s="116">
        <v>7.5</v>
      </c>
      <c r="D487" s="117" t="s">
        <v>153</v>
      </c>
    </row>
    <row r="488" spans="1:4" s="51" customFormat="1" ht="26">
      <c r="A488" s="112" t="s">
        <v>217</v>
      </c>
      <c r="B488" s="113" t="s">
        <v>655</v>
      </c>
      <c r="C488" s="116">
        <v>2.5</v>
      </c>
      <c r="D488" s="117" t="s">
        <v>153</v>
      </c>
    </row>
    <row r="489" spans="1:4" s="51" customFormat="1" ht="52">
      <c r="A489" s="112" t="s">
        <v>218</v>
      </c>
      <c r="B489" s="113" t="s">
        <v>656</v>
      </c>
      <c r="C489" s="116">
        <v>1.5</v>
      </c>
      <c r="D489" s="117" t="s">
        <v>153</v>
      </c>
    </row>
    <row r="490" spans="1:4" s="51" customFormat="1">
      <c r="A490" s="112" t="s">
        <v>219</v>
      </c>
      <c r="B490" s="113" t="s">
        <v>657</v>
      </c>
      <c r="C490" s="116">
        <v>2</v>
      </c>
      <c r="D490" s="117" t="s">
        <v>153</v>
      </c>
    </row>
    <row r="491" spans="1:4" s="51" customFormat="1">
      <c r="A491" s="119" t="s">
        <v>220</v>
      </c>
      <c r="B491" s="120" t="s">
        <v>658</v>
      </c>
      <c r="C491" s="234"/>
      <c r="D491" s="235"/>
    </row>
    <row r="492" spans="1:4" s="51" customFormat="1">
      <c r="A492" s="112" t="s">
        <v>221</v>
      </c>
      <c r="B492" s="266" t="s">
        <v>659</v>
      </c>
      <c r="C492" s="236"/>
      <c r="D492" s="237"/>
    </row>
    <row r="493" spans="1:4" s="51" customFormat="1" ht="26">
      <c r="A493" s="112" t="s">
        <v>222</v>
      </c>
      <c r="B493" s="113" t="s">
        <v>660</v>
      </c>
      <c r="C493" s="116">
        <v>1.5</v>
      </c>
      <c r="D493" s="117" t="s">
        <v>153</v>
      </c>
    </row>
    <row r="494" spans="1:4" s="51" customFormat="1" ht="26">
      <c r="A494" s="112" t="s">
        <v>223</v>
      </c>
      <c r="B494" s="113" t="s">
        <v>661</v>
      </c>
      <c r="C494" s="116">
        <v>1.5</v>
      </c>
      <c r="D494" s="117" t="s">
        <v>153</v>
      </c>
    </row>
    <row r="495" spans="1:4" s="51" customFormat="1">
      <c r="A495" s="112" t="s">
        <v>224</v>
      </c>
      <c r="B495" s="113" t="s">
        <v>662</v>
      </c>
      <c r="C495" s="116">
        <v>1.2</v>
      </c>
      <c r="D495" s="117" t="s">
        <v>181</v>
      </c>
    </row>
    <row r="496" spans="1:4" s="51" customFormat="1" ht="26">
      <c r="A496" s="112" t="s">
        <v>225</v>
      </c>
      <c r="B496" s="113" t="s">
        <v>663</v>
      </c>
      <c r="C496" s="116">
        <v>1.2</v>
      </c>
      <c r="D496" s="117" t="s">
        <v>181</v>
      </c>
    </row>
    <row r="497" spans="1:4" s="51" customFormat="1" ht="26">
      <c r="A497" s="112" t="s">
        <v>226</v>
      </c>
      <c r="B497" s="113" t="s">
        <v>664</v>
      </c>
      <c r="C497" s="116">
        <v>1.2</v>
      </c>
      <c r="D497" s="117" t="s">
        <v>181</v>
      </c>
    </row>
    <row r="498" spans="1:4" s="51" customFormat="1">
      <c r="A498" s="112" t="s">
        <v>227</v>
      </c>
      <c r="B498" s="267" t="s">
        <v>665</v>
      </c>
      <c r="C498" s="236"/>
      <c r="D498" s="237"/>
    </row>
    <row r="499" spans="1:4" s="51" customFormat="1" ht="39">
      <c r="A499" s="112" t="s">
        <v>228</v>
      </c>
      <c r="B499" s="113" t="s">
        <v>666</v>
      </c>
      <c r="C499" s="116">
        <v>2</v>
      </c>
      <c r="D499" s="117" t="s">
        <v>181</v>
      </c>
    </row>
    <row r="500" spans="1:4" s="51" customFormat="1">
      <c r="A500" s="112" t="s">
        <v>229</v>
      </c>
      <c r="B500" s="113" t="s">
        <v>667</v>
      </c>
      <c r="C500" s="116">
        <v>2</v>
      </c>
      <c r="D500" s="117" t="s">
        <v>181</v>
      </c>
    </row>
    <row r="501" spans="1:4" s="51" customFormat="1" ht="26">
      <c r="A501" s="112" t="s">
        <v>230</v>
      </c>
      <c r="B501" s="113" t="s">
        <v>668</v>
      </c>
      <c r="C501" s="116">
        <v>2</v>
      </c>
      <c r="D501" s="117" t="s">
        <v>181</v>
      </c>
    </row>
    <row r="502" spans="1:4" s="51" customFormat="1" ht="26">
      <c r="A502" s="112" t="s">
        <v>231</v>
      </c>
      <c r="B502" s="113" t="s">
        <v>669</v>
      </c>
      <c r="C502" s="116">
        <v>2</v>
      </c>
      <c r="D502" s="117" t="s">
        <v>181</v>
      </c>
    </row>
    <row r="503" spans="1:4" s="51" customFormat="1" ht="26">
      <c r="A503" s="112" t="s">
        <v>232</v>
      </c>
      <c r="B503" s="113" t="s">
        <v>670</v>
      </c>
      <c r="C503" s="116">
        <v>2</v>
      </c>
      <c r="D503" s="117" t="s">
        <v>181</v>
      </c>
    </row>
    <row r="504" spans="1:4" s="51" customFormat="1" ht="26">
      <c r="A504" s="112" t="s">
        <v>233</v>
      </c>
      <c r="B504" s="113" t="s">
        <v>671</v>
      </c>
      <c r="C504" s="116">
        <v>3</v>
      </c>
      <c r="D504" s="117" t="s">
        <v>181</v>
      </c>
    </row>
    <row r="505" spans="1:4" s="51" customFormat="1" ht="39">
      <c r="A505" s="112" t="s">
        <v>234</v>
      </c>
      <c r="B505" s="113" t="s">
        <v>672</v>
      </c>
      <c r="C505" s="116">
        <v>3</v>
      </c>
      <c r="D505" s="117" t="s">
        <v>181</v>
      </c>
    </row>
    <row r="506" spans="1:4" s="51" customFormat="1">
      <c r="A506" s="112" t="s">
        <v>235</v>
      </c>
      <c r="B506" s="113" t="s">
        <v>673</v>
      </c>
      <c r="C506" s="116">
        <v>1.5</v>
      </c>
      <c r="D506" s="117" t="s">
        <v>181</v>
      </c>
    </row>
    <row r="507" spans="1:4" s="51" customFormat="1">
      <c r="A507" s="112" t="s">
        <v>236</v>
      </c>
      <c r="B507" s="113" t="s">
        <v>674</v>
      </c>
      <c r="C507" s="118">
        <v>2</v>
      </c>
      <c r="D507" s="123" t="s">
        <v>181</v>
      </c>
    </row>
    <row r="508" spans="1:4" s="51" customFormat="1">
      <c r="A508" s="119" t="s">
        <v>237</v>
      </c>
      <c r="B508" s="120" t="s">
        <v>238</v>
      </c>
      <c r="C508" s="234"/>
      <c r="D508" s="235"/>
    </row>
    <row r="509" spans="1:4" s="51" customFormat="1">
      <c r="A509" s="112" t="s">
        <v>239</v>
      </c>
      <c r="B509" s="267" t="s">
        <v>675</v>
      </c>
      <c r="C509" s="236"/>
      <c r="D509" s="237"/>
    </row>
    <row r="510" spans="1:4" s="51" customFormat="1" ht="26">
      <c r="A510" s="112" t="s">
        <v>240</v>
      </c>
      <c r="B510" s="113" t="s">
        <v>676</v>
      </c>
      <c r="C510" s="116">
        <v>1.8</v>
      </c>
      <c r="D510" s="117" t="s">
        <v>153</v>
      </c>
    </row>
    <row r="511" spans="1:4" s="51" customFormat="1" ht="39">
      <c r="A511" s="112" t="s">
        <v>241</v>
      </c>
      <c r="B511" s="113" t="s">
        <v>677</v>
      </c>
      <c r="C511" s="116">
        <v>1.8</v>
      </c>
      <c r="D511" s="117" t="s">
        <v>153</v>
      </c>
    </row>
    <row r="512" spans="1:4" s="51" customFormat="1" ht="26">
      <c r="A512" s="112" t="s">
        <v>242</v>
      </c>
      <c r="B512" s="113" t="s">
        <v>678</v>
      </c>
      <c r="C512" s="116">
        <v>1.8</v>
      </c>
      <c r="D512" s="117" t="s">
        <v>153</v>
      </c>
    </row>
    <row r="513" spans="1:4" s="51" customFormat="1">
      <c r="A513" s="112" t="s">
        <v>243</v>
      </c>
      <c r="B513" s="113" t="s">
        <v>679</v>
      </c>
      <c r="C513" s="116">
        <v>1.8</v>
      </c>
      <c r="D513" s="117" t="s">
        <v>153</v>
      </c>
    </row>
    <row r="514" spans="1:4" s="51" customFormat="1">
      <c r="A514" s="112" t="s">
        <v>244</v>
      </c>
      <c r="B514" s="113" t="s">
        <v>680</v>
      </c>
      <c r="C514" s="116">
        <v>1.8</v>
      </c>
      <c r="D514" s="117" t="s">
        <v>153</v>
      </c>
    </row>
    <row r="515" spans="1:4" s="51" customFormat="1" ht="26">
      <c r="A515" s="112" t="s">
        <v>245</v>
      </c>
      <c r="B515" s="113" t="s">
        <v>681</v>
      </c>
      <c r="C515" s="116">
        <v>1.8</v>
      </c>
      <c r="D515" s="117" t="s">
        <v>153</v>
      </c>
    </row>
    <row r="516" spans="1:4" s="51" customFormat="1">
      <c r="A516" s="112" t="s">
        <v>246</v>
      </c>
      <c r="B516" s="113" t="s">
        <v>682</v>
      </c>
      <c r="C516" s="116">
        <v>1.8</v>
      </c>
      <c r="D516" s="117" t="s">
        <v>153</v>
      </c>
    </row>
    <row r="517" spans="1:4" s="51" customFormat="1" ht="26">
      <c r="A517" s="112" t="s">
        <v>247</v>
      </c>
      <c r="B517" s="113" t="s">
        <v>683</v>
      </c>
      <c r="C517" s="116">
        <v>1.8</v>
      </c>
      <c r="D517" s="117" t="s">
        <v>153</v>
      </c>
    </row>
    <row r="518" spans="1:4" s="51" customFormat="1" ht="26">
      <c r="A518" s="112" t="s">
        <v>248</v>
      </c>
      <c r="B518" s="113" t="s">
        <v>684</v>
      </c>
      <c r="C518" s="116">
        <v>1.8</v>
      </c>
      <c r="D518" s="117" t="s">
        <v>153</v>
      </c>
    </row>
    <row r="519" spans="1:4" s="51" customFormat="1">
      <c r="A519" s="112" t="s">
        <v>249</v>
      </c>
      <c r="B519" s="113" t="s">
        <v>685</v>
      </c>
      <c r="C519" s="116">
        <v>1.8</v>
      </c>
      <c r="D519" s="117" t="s">
        <v>153</v>
      </c>
    </row>
    <row r="520" spans="1:4" s="51" customFormat="1" ht="26">
      <c r="A520" s="112" t="s">
        <v>250</v>
      </c>
      <c r="B520" s="113" t="s">
        <v>686</v>
      </c>
      <c r="C520" s="116">
        <v>1.8</v>
      </c>
      <c r="D520" s="117" t="s">
        <v>153</v>
      </c>
    </row>
    <row r="521" spans="1:4" s="51" customFormat="1">
      <c r="A521" s="112" t="s">
        <v>251</v>
      </c>
      <c r="B521" s="113" t="s">
        <v>687</v>
      </c>
      <c r="C521" s="236"/>
      <c r="D521" s="237"/>
    </row>
    <row r="522" spans="1:4" s="51" customFormat="1" ht="39">
      <c r="A522" s="112" t="s">
        <v>252</v>
      </c>
      <c r="B522" s="113" t="s">
        <v>688</v>
      </c>
      <c r="C522" s="116">
        <v>1.5</v>
      </c>
      <c r="D522" s="117" t="s">
        <v>153</v>
      </c>
    </row>
    <row r="523" spans="1:4" s="51" customFormat="1" ht="39">
      <c r="A523" s="112" t="s">
        <v>253</v>
      </c>
      <c r="B523" s="113" t="s">
        <v>689</v>
      </c>
      <c r="C523" s="116">
        <v>1.5</v>
      </c>
      <c r="D523" s="117" t="s">
        <v>153</v>
      </c>
    </row>
    <row r="524" spans="1:4" s="51" customFormat="1" ht="39">
      <c r="A524" s="112" t="s">
        <v>254</v>
      </c>
      <c r="B524" s="113" t="s">
        <v>690</v>
      </c>
      <c r="C524" s="116">
        <v>1.5</v>
      </c>
      <c r="D524" s="117" t="s">
        <v>153</v>
      </c>
    </row>
    <row r="525" spans="1:4" s="51" customFormat="1">
      <c r="A525" s="112" t="s">
        <v>255</v>
      </c>
      <c r="B525" s="267" t="s">
        <v>691</v>
      </c>
      <c r="C525" s="114"/>
      <c r="D525" s="115"/>
    </row>
    <row r="526" spans="1:4" s="51" customFormat="1" ht="26">
      <c r="A526" s="112" t="s">
        <v>256</v>
      </c>
      <c r="B526" s="113" t="s">
        <v>692</v>
      </c>
      <c r="C526" s="116">
        <v>2</v>
      </c>
      <c r="D526" s="117" t="s">
        <v>153</v>
      </c>
    </row>
    <row r="527" spans="1:4" s="51" customFormat="1">
      <c r="A527" s="112" t="s">
        <v>257</v>
      </c>
      <c r="B527" s="113" t="s">
        <v>693</v>
      </c>
      <c r="C527" s="116">
        <v>2</v>
      </c>
      <c r="D527" s="117" t="s">
        <v>153</v>
      </c>
    </row>
    <row r="528" spans="1:4" s="51" customFormat="1" ht="28.5">
      <c r="A528" s="112" t="s">
        <v>258</v>
      </c>
      <c r="B528" s="113" t="s">
        <v>694</v>
      </c>
      <c r="C528" s="116">
        <v>2</v>
      </c>
      <c r="D528" s="117" t="s">
        <v>153</v>
      </c>
    </row>
    <row r="529" spans="1:4" s="51" customFormat="1" ht="26">
      <c r="A529" s="112" t="s">
        <v>259</v>
      </c>
      <c r="B529" s="113" t="s">
        <v>695</v>
      </c>
      <c r="C529" s="116">
        <v>1.5</v>
      </c>
      <c r="D529" s="117" t="s">
        <v>153</v>
      </c>
    </row>
    <row r="530" spans="1:4" s="51" customFormat="1" ht="39">
      <c r="A530" s="112" t="s">
        <v>260</v>
      </c>
      <c r="B530" s="113" t="s">
        <v>696</v>
      </c>
      <c r="C530" s="116">
        <v>1.2</v>
      </c>
      <c r="D530" s="117" t="s">
        <v>153</v>
      </c>
    </row>
    <row r="531" spans="1:4" s="51" customFormat="1">
      <c r="A531" s="112" t="s">
        <v>261</v>
      </c>
      <c r="B531" s="267" t="s">
        <v>697</v>
      </c>
      <c r="C531" s="236"/>
      <c r="D531" s="237"/>
    </row>
    <row r="532" spans="1:4" s="51" customFormat="1" ht="26">
      <c r="A532" s="112" t="s">
        <v>262</v>
      </c>
      <c r="B532" s="113" t="s">
        <v>698</v>
      </c>
      <c r="C532" s="116">
        <v>2</v>
      </c>
      <c r="D532" s="117" t="s">
        <v>153</v>
      </c>
    </row>
    <row r="533" spans="1:4" s="51" customFormat="1" ht="39">
      <c r="A533" s="112" t="s">
        <v>263</v>
      </c>
      <c r="B533" s="113" t="s">
        <v>699</v>
      </c>
      <c r="C533" s="116">
        <v>2</v>
      </c>
      <c r="D533" s="117" t="s">
        <v>153</v>
      </c>
    </row>
    <row r="534" spans="1:4" s="51" customFormat="1" ht="26">
      <c r="A534" s="112" t="s">
        <v>264</v>
      </c>
      <c r="B534" s="113" t="s">
        <v>700</v>
      </c>
      <c r="C534" s="116">
        <v>2</v>
      </c>
      <c r="D534" s="117" t="s">
        <v>153</v>
      </c>
    </row>
    <row r="535" spans="1:4" s="51" customFormat="1">
      <c r="A535" s="112" t="s">
        <v>265</v>
      </c>
      <c r="B535" s="113" t="s">
        <v>701</v>
      </c>
      <c r="C535" s="236"/>
      <c r="D535" s="237"/>
    </row>
    <row r="536" spans="1:4" s="51" customFormat="1">
      <c r="A536" s="112" t="s">
        <v>266</v>
      </c>
      <c r="B536" s="113" t="s">
        <v>702</v>
      </c>
      <c r="C536" s="116">
        <v>1.5</v>
      </c>
      <c r="D536" s="117" t="s">
        <v>153</v>
      </c>
    </row>
    <row r="537" spans="1:4" s="51" customFormat="1" ht="28.5">
      <c r="A537" s="112" t="s">
        <v>267</v>
      </c>
      <c r="B537" s="113" t="s">
        <v>703</v>
      </c>
      <c r="C537" s="116">
        <v>1.2</v>
      </c>
      <c r="D537" s="117" t="s">
        <v>153</v>
      </c>
    </row>
    <row r="538" spans="1:4" s="51" customFormat="1" ht="65">
      <c r="A538" s="112" t="s">
        <v>268</v>
      </c>
      <c r="B538" s="113" t="s">
        <v>704</v>
      </c>
      <c r="C538" s="116">
        <v>1.2</v>
      </c>
      <c r="D538" s="117" t="s">
        <v>153</v>
      </c>
    </row>
    <row r="539" spans="1:4" s="51" customFormat="1" ht="26">
      <c r="A539" s="112" t="s">
        <v>269</v>
      </c>
      <c r="B539" s="113" t="s">
        <v>705</v>
      </c>
      <c r="C539" s="116">
        <v>1.2</v>
      </c>
      <c r="D539" s="117" t="s">
        <v>153</v>
      </c>
    </row>
    <row r="540" spans="1:4" s="51" customFormat="1" ht="26">
      <c r="A540" s="112" t="s">
        <v>270</v>
      </c>
      <c r="B540" s="113" t="s">
        <v>706</v>
      </c>
      <c r="C540" s="116">
        <v>1.2</v>
      </c>
      <c r="D540" s="117" t="s">
        <v>153</v>
      </c>
    </row>
    <row r="541" spans="1:4" s="51" customFormat="1">
      <c r="A541" s="112" t="s">
        <v>271</v>
      </c>
      <c r="B541" s="267" t="s">
        <v>272</v>
      </c>
      <c r="C541" s="236"/>
      <c r="D541" s="237"/>
    </row>
    <row r="542" spans="1:4" s="51" customFormat="1" ht="26">
      <c r="A542" s="112" t="s">
        <v>273</v>
      </c>
      <c r="B542" s="113" t="s">
        <v>707</v>
      </c>
      <c r="C542" s="116">
        <v>1</v>
      </c>
      <c r="D542" s="117" t="s">
        <v>153</v>
      </c>
    </row>
    <row r="543" spans="1:4" s="51" customFormat="1" ht="26">
      <c r="A543" s="112" t="s">
        <v>274</v>
      </c>
      <c r="B543" s="113" t="s">
        <v>708</v>
      </c>
      <c r="C543" s="116">
        <v>4</v>
      </c>
      <c r="D543" s="117" t="s">
        <v>153</v>
      </c>
    </row>
    <row r="544" spans="1:4" s="51" customFormat="1" ht="44">
      <c r="A544" s="112" t="s">
        <v>275</v>
      </c>
      <c r="B544" s="113" t="s">
        <v>709</v>
      </c>
      <c r="C544" s="116">
        <v>1</v>
      </c>
      <c r="D544" s="117" t="s">
        <v>153</v>
      </c>
    </row>
    <row r="545" spans="1:4" s="51" customFormat="1">
      <c r="A545" s="112" t="s">
        <v>276</v>
      </c>
      <c r="B545" s="113" t="s">
        <v>710</v>
      </c>
      <c r="C545" s="236"/>
      <c r="D545" s="237"/>
    </row>
    <row r="546" spans="1:4" s="51" customFormat="1" ht="26">
      <c r="A546" s="112" t="s">
        <v>277</v>
      </c>
      <c r="B546" s="113" t="s">
        <v>711</v>
      </c>
      <c r="C546" s="116">
        <v>1.5</v>
      </c>
      <c r="D546" s="117" t="s">
        <v>153</v>
      </c>
    </row>
    <row r="547" spans="1:4" s="51" customFormat="1" ht="39">
      <c r="A547" s="112" t="s">
        <v>278</v>
      </c>
      <c r="B547" s="113" t="s">
        <v>712</v>
      </c>
      <c r="C547" s="116">
        <v>1.5</v>
      </c>
      <c r="D547" s="117" t="s">
        <v>153</v>
      </c>
    </row>
    <row r="548" spans="1:4" s="51" customFormat="1" ht="26">
      <c r="A548" s="112" t="s">
        <v>279</v>
      </c>
      <c r="B548" s="113" t="s">
        <v>713</v>
      </c>
      <c r="C548" s="116">
        <v>1.5</v>
      </c>
      <c r="D548" s="117" t="s">
        <v>153</v>
      </c>
    </row>
    <row r="549" spans="1:4" s="51" customFormat="1" ht="39">
      <c r="A549" s="112" t="s">
        <v>280</v>
      </c>
      <c r="B549" s="113" t="s">
        <v>714</v>
      </c>
      <c r="C549" s="116">
        <v>1.8</v>
      </c>
      <c r="D549" s="117" t="s">
        <v>153</v>
      </c>
    </row>
    <row r="550" spans="1:4" s="51" customFormat="1" ht="39">
      <c r="A550" s="112" t="s">
        <v>281</v>
      </c>
      <c r="B550" s="113" t="s">
        <v>715</v>
      </c>
      <c r="C550" s="116">
        <v>1.8</v>
      </c>
      <c r="D550" s="117" t="s">
        <v>153</v>
      </c>
    </row>
    <row r="551" spans="1:4" s="51" customFormat="1" ht="39">
      <c r="A551" s="112" t="s">
        <v>282</v>
      </c>
      <c r="B551" s="113" t="s">
        <v>716</v>
      </c>
      <c r="C551" s="116">
        <v>2.5</v>
      </c>
      <c r="D551" s="117" t="s">
        <v>153</v>
      </c>
    </row>
    <row r="552" spans="1:4" s="51" customFormat="1">
      <c r="A552" s="112" t="s">
        <v>283</v>
      </c>
      <c r="B552" s="113" t="s">
        <v>284</v>
      </c>
      <c r="C552" s="116">
        <v>1.8</v>
      </c>
      <c r="D552" s="117" t="s">
        <v>153</v>
      </c>
    </row>
    <row r="553" spans="1:4" s="51" customFormat="1" ht="28">
      <c r="A553" s="112" t="s">
        <v>285</v>
      </c>
      <c r="B553" s="113" t="s">
        <v>717</v>
      </c>
      <c r="C553" s="116">
        <v>2.5</v>
      </c>
      <c r="D553" s="117" t="s">
        <v>153</v>
      </c>
    </row>
    <row r="554" spans="1:4" s="51" customFormat="1" ht="26">
      <c r="A554" s="112" t="s">
        <v>286</v>
      </c>
      <c r="B554" s="113" t="s">
        <v>718</v>
      </c>
      <c r="C554" s="116">
        <v>3</v>
      </c>
      <c r="D554" s="117" t="s">
        <v>153</v>
      </c>
    </row>
    <row r="555" spans="1:4" s="51" customFormat="1" ht="26">
      <c r="A555" s="119">
        <v>3</v>
      </c>
      <c r="B555" s="120" t="s">
        <v>287</v>
      </c>
      <c r="C555" s="234"/>
      <c r="D555" s="235"/>
    </row>
    <row r="556" spans="1:4" s="51" customFormat="1">
      <c r="A556" s="119" t="s">
        <v>288</v>
      </c>
      <c r="B556" s="120" t="s">
        <v>289</v>
      </c>
      <c r="C556" s="234"/>
      <c r="D556" s="235"/>
    </row>
    <row r="557" spans="1:4" s="51" customFormat="1" ht="26">
      <c r="A557" s="112" t="s">
        <v>290</v>
      </c>
      <c r="B557" s="113" t="s">
        <v>291</v>
      </c>
      <c r="C557" s="116">
        <v>3</v>
      </c>
      <c r="D557" s="117" t="s">
        <v>181</v>
      </c>
    </row>
    <row r="558" spans="1:4" s="51" customFormat="1" ht="26">
      <c r="A558" s="112" t="s">
        <v>292</v>
      </c>
      <c r="B558" s="113" t="s">
        <v>719</v>
      </c>
      <c r="C558" s="118">
        <v>2</v>
      </c>
      <c r="D558" s="117" t="s">
        <v>181</v>
      </c>
    </row>
    <row r="559" spans="1:4" s="51" customFormat="1">
      <c r="A559" s="119" t="s">
        <v>293</v>
      </c>
      <c r="B559" s="120" t="s">
        <v>294</v>
      </c>
      <c r="C559" s="234"/>
      <c r="D559" s="235"/>
    </row>
    <row r="560" spans="1:4" s="51" customFormat="1">
      <c r="A560" s="112" t="s">
        <v>295</v>
      </c>
      <c r="B560" s="113" t="s">
        <v>296</v>
      </c>
      <c r="C560" s="116">
        <v>5</v>
      </c>
      <c r="D560" s="117" t="s">
        <v>181</v>
      </c>
    </row>
    <row r="561" spans="1:4" s="51" customFormat="1">
      <c r="A561" s="112" t="s">
        <v>297</v>
      </c>
      <c r="B561" s="113" t="s">
        <v>720</v>
      </c>
      <c r="C561" s="116">
        <v>3</v>
      </c>
      <c r="D561" s="117" t="s">
        <v>181</v>
      </c>
    </row>
    <row r="562" spans="1:4" s="51" customFormat="1">
      <c r="A562" s="112" t="s">
        <v>298</v>
      </c>
      <c r="B562" s="113" t="s">
        <v>299</v>
      </c>
      <c r="C562" s="116">
        <v>3</v>
      </c>
      <c r="D562" s="117" t="s">
        <v>181</v>
      </c>
    </row>
    <row r="563" spans="1:4" s="51" customFormat="1">
      <c r="A563" s="112" t="s">
        <v>300</v>
      </c>
      <c r="B563" s="113" t="s">
        <v>721</v>
      </c>
      <c r="C563" s="116">
        <v>3</v>
      </c>
      <c r="D563" s="117" t="s">
        <v>181</v>
      </c>
    </row>
    <row r="564" spans="1:4" s="51" customFormat="1">
      <c r="A564" s="112" t="s">
        <v>301</v>
      </c>
      <c r="B564" s="113" t="s">
        <v>302</v>
      </c>
      <c r="C564" s="118">
        <v>4</v>
      </c>
      <c r="D564" s="123" t="s">
        <v>181</v>
      </c>
    </row>
    <row r="565" spans="1:4" s="51" customFormat="1" ht="39">
      <c r="A565" s="112" t="s">
        <v>303</v>
      </c>
      <c r="B565" s="113" t="s">
        <v>722</v>
      </c>
      <c r="C565" s="118">
        <v>2.5</v>
      </c>
      <c r="D565" s="123" t="s">
        <v>181</v>
      </c>
    </row>
    <row r="566" spans="1:4" s="51" customFormat="1">
      <c r="A566" s="119" t="s">
        <v>304</v>
      </c>
      <c r="B566" s="120" t="s">
        <v>305</v>
      </c>
      <c r="C566" s="234"/>
      <c r="D566" s="235"/>
    </row>
    <row r="567" spans="1:4" s="51" customFormat="1" ht="26">
      <c r="A567" s="112" t="s">
        <v>306</v>
      </c>
      <c r="B567" s="113" t="s">
        <v>724</v>
      </c>
      <c r="C567" s="118">
        <v>2.5</v>
      </c>
      <c r="D567" s="123" t="s">
        <v>181</v>
      </c>
    </row>
    <row r="568" spans="1:4" s="51" customFormat="1" ht="26">
      <c r="A568" s="124" t="s">
        <v>307</v>
      </c>
      <c r="B568" s="113" t="s">
        <v>723</v>
      </c>
      <c r="C568" s="118">
        <v>2.5</v>
      </c>
      <c r="D568" s="123" t="s">
        <v>181</v>
      </c>
    </row>
    <row r="569" spans="1:4" s="51" customFormat="1" ht="26">
      <c r="A569" s="124" t="s">
        <v>308</v>
      </c>
      <c r="B569" s="113" t="s">
        <v>725</v>
      </c>
      <c r="C569" s="118">
        <v>2.5</v>
      </c>
      <c r="D569" s="123" t="s">
        <v>181</v>
      </c>
    </row>
    <row r="570" spans="1:4" s="51" customFormat="1" ht="26">
      <c r="A570" s="124" t="s">
        <v>309</v>
      </c>
      <c r="B570" s="113" t="s">
        <v>726</v>
      </c>
      <c r="C570" s="118">
        <v>3</v>
      </c>
      <c r="D570" s="123" t="s">
        <v>181</v>
      </c>
    </row>
    <row r="571" spans="1:4" s="51" customFormat="1">
      <c r="A571" s="119" t="s">
        <v>310</v>
      </c>
      <c r="B571" s="120" t="s">
        <v>727</v>
      </c>
      <c r="C571" s="234"/>
      <c r="D571" s="235"/>
    </row>
    <row r="572" spans="1:4" s="51" customFormat="1" ht="39">
      <c r="A572" s="112" t="s">
        <v>311</v>
      </c>
      <c r="B572" s="113" t="s">
        <v>728</v>
      </c>
      <c r="C572" s="118">
        <v>2.5</v>
      </c>
      <c r="D572" s="123" t="s">
        <v>181</v>
      </c>
    </row>
    <row r="573" spans="1:4" s="51" customFormat="1" ht="26">
      <c r="A573" s="112" t="s">
        <v>312</v>
      </c>
      <c r="B573" s="113" t="s">
        <v>729</v>
      </c>
      <c r="C573" s="118">
        <v>3</v>
      </c>
      <c r="D573" s="123" t="s">
        <v>181</v>
      </c>
    </row>
    <row r="574" spans="1:4" s="51" customFormat="1">
      <c r="A574" s="119" t="s">
        <v>313</v>
      </c>
      <c r="B574" s="120" t="s">
        <v>314</v>
      </c>
      <c r="C574" s="234"/>
      <c r="D574" s="235"/>
    </row>
    <row r="575" spans="1:4" s="51" customFormat="1">
      <c r="A575" s="112" t="s">
        <v>315</v>
      </c>
      <c r="B575" s="113" t="s">
        <v>730</v>
      </c>
      <c r="C575" s="118">
        <v>4.5</v>
      </c>
      <c r="D575" s="123" t="s">
        <v>181</v>
      </c>
    </row>
    <row r="576" spans="1:4" s="51" customFormat="1">
      <c r="A576" s="112" t="s">
        <v>316</v>
      </c>
      <c r="B576" s="113" t="s">
        <v>731</v>
      </c>
      <c r="C576" s="116">
        <v>1.2</v>
      </c>
      <c r="D576" s="117" t="s">
        <v>181</v>
      </c>
    </row>
    <row r="577" spans="1:4" s="51" customFormat="1" ht="26">
      <c r="A577" s="112" t="s">
        <v>464</v>
      </c>
      <c r="B577" s="113" t="s">
        <v>732</v>
      </c>
      <c r="C577" s="118">
        <v>1.5</v>
      </c>
      <c r="D577" s="123" t="s">
        <v>181</v>
      </c>
    </row>
    <row r="578" spans="1:4" s="51" customFormat="1">
      <c r="A578" s="119" t="s">
        <v>317</v>
      </c>
      <c r="B578" s="120" t="s">
        <v>733</v>
      </c>
      <c r="C578" s="234"/>
      <c r="D578" s="235"/>
    </row>
    <row r="579" spans="1:4" s="51" customFormat="1" ht="26">
      <c r="A579" s="112" t="s">
        <v>465</v>
      </c>
      <c r="B579" s="125" t="s">
        <v>734</v>
      </c>
      <c r="C579" s="118">
        <v>1.5</v>
      </c>
      <c r="D579" s="123" t="s">
        <v>181</v>
      </c>
    </row>
    <row r="580" spans="1:4" s="51" customFormat="1" ht="39">
      <c r="A580" s="112" t="s">
        <v>466</v>
      </c>
      <c r="B580" s="125" t="s">
        <v>735</v>
      </c>
      <c r="C580" s="118">
        <v>1.5</v>
      </c>
      <c r="D580" s="123" t="s">
        <v>181</v>
      </c>
    </row>
    <row r="581" spans="1:4" s="51" customFormat="1">
      <c r="A581" s="119" t="s">
        <v>759</v>
      </c>
      <c r="B581" s="120" t="s">
        <v>365</v>
      </c>
      <c r="C581" s="238"/>
      <c r="D581" s="239"/>
    </row>
    <row r="582" spans="1:4" s="51" customFormat="1" ht="26">
      <c r="A582" s="112" t="s">
        <v>760</v>
      </c>
      <c r="B582" s="113" t="s">
        <v>757</v>
      </c>
      <c r="C582" s="116">
        <v>1</v>
      </c>
      <c r="D582" s="117" t="s">
        <v>181</v>
      </c>
    </row>
    <row r="583" spans="1:4" s="51" customFormat="1" ht="39">
      <c r="A583" s="112" t="s">
        <v>761</v>
      </c>
      <c r="B583" s="128" t="s">
        <v>758</v>
      </c>
      <c r="C583" s="129">
        <v>12</v>
      </c>
      <c r="D583" s="130" t="s">
        <v>181</v>
      </c>
    </row>
    <row r="584" spans="1:4" s="51" customFormat="1" ht="26">
      <c r="A584" s="119">
        <v>4</v>
      </c>
      <c r="B584" s="120" t="s">
        <v>318</v>
      </c>
      <c r="C584" s="234"/>
      <c r="D584" s="235"/>
    </row>
    <row r="585" spans="1:4" s="51" customFormat="1">
      <c r="A585" s="119" t="s">
        <v>319</v>
      </c>
      <c r="B585" s="120" t="s">
        <v>320</v>
      </c>
      <c r="C585" s="234"/>
      <c r="D585" s="235"/>
    </row>
    <row r="586" spans="1:4" s="51" customFormat="1">
      <c r="A586" s="112" t="s">
        <v>321</v>
      </c>
      <c r="B586" s="113" t="s">
        <v>322</v>
      </c>
      <c r="C586" s="116">
        <v>4</v>
      </c>
      <c r="D586" s="117" t="s">
        <v>181</v>
      </c>
    </row>
    <row r="587" spans="1:4" s="51" customFormat="1" ht="26">
      <c r="A587" s="112" t="s">
        <v>323</v>
      </c>
      <c r="B587" s="113" t="s">
        <v>736</v>
      </c>
      <c r="C587" s="118">
        <v>2.5</v>
      </c>
      <c r="D587" s="123" t="s">
        <v>181</v>
      </c>
    </row>
    <row r="588" spans="1:4" s="51" customFormat="1">
      <c r="A588" s="112" t="s">
        <v>324</v>
      </c>
      <c r="B588" s="113" t="s">
        <v>737</v>
      </c>
      <c r="C588" s="116">
        <v>4</v>
      </c>
      <c r="D588" s="117" t="s">
        <v>181</v>
      </c>
    </row>
    <row r="589" spans="1:4" s="51" customFormat="1">
      <c r="A589" s="119" t="s">
        <v>325</v>
      </c>
      <c r="B589" s="120" t="s">
        <v>326</v>
      </c>
      <c r="C589" s="234"/>
      <c r="D589" s="235"/>
    </row>
    <row r="590" spans="1:4" s="51" customFormat="1">
      <c r="A590" s="112" t="s">
        <v>327</v>
      </c>
      <c r="B590" s="113" t="s">
        <v>328</v>
      </c>
      <c r="C590" s="118">
        <v>1.5</v>
      </c>
      <c r="D590" s="123" t="s">
        <v>181</v>
      </c>
    </row>
    <row r="591" spans="1:4" s="51" customFormat="1">
      <c r="A591" s="112" t="s">
        <v>329</v>
      </c>
      <c r="B591" s="113" t="s">
        <v>330</v>
      </c>
      <c r="C591" s="118">
        <v>3</v>
      </c>
      <c r="D591" s="123" t="s">
        <v>181</v>
      </c>
    </row>
    <row r="592" spans="1:4" s="51" customFormat="1">
      <c r="A592" s="112" t="s">
        <v>331</v>
      </c>
      <c r="B592" s="113" t="s">
        <v>332</v>
      </c>
      <c r="C592" s="118">
        <v>3.5</v>
      </c>
      <c r="D592" s="123" t="s">
        <v>181</v>
      </c>
    </row>
    <row r="593" spans="1:5" s="51" customFormat="1">
      <c r="A593" s="119" t="s">
        <v>333</v>
      </c>
      <c r="B593" s="120" t="s">
        <v>334</v>
      </c>
      <c r="C593" s="234"/>
      <c r="D593" s="235"/>
    </row>
    <row r="594" spans="1:5" s="51" customFormat="1">
      <c r="A594" s="112" t="s">
        <v>335</v>
      </c>
      <c r="B594" s="113" t="s">
        <v>738</v>
      </c>
      <c r="C594" s="118">
        <v>6</v>
      </c>
      <c r="D594" s="117" t="s">
        <v>181</v>
      </c>
      <c r="E594" s="51" t="s">
        <v>462</v>
      </c>
    </row>
    <row r="595" spans="1:5" s="51" customFormat="1">
      <c r="A595" s="112" t="s">
        <v>336</v>
      </c>
      <c r="B595" s="113" t="s">
        <v>739</v>
      </c>
      <c r="C595" s="118">
        <v>2</v>
      </c>
      <c r="D595" s="117" t="s">
        <v>181</v>
      </c>
      <c r="E595" s="51" t="s">
        <v>462</v>
      </c>
    </row>
    <row r="596" spans="1:5" s="51" customFormat="1">
      <c r="A596" s="112" t="s">
        <v>337</v>
      </c>
      <c r="B596" s="113" t="s">
        <v>740</v>
      </c>
      <c r="C596" s="118">
        <v>6</v>
      </c>
      <c r="D596" s="117" t="s">
        <v>181</v>
      </c>
      <c r="E596" s="51" t="s">
        <v>463</v>
      </c>
    </row>
    <row r="597" spans="1:5" s="51" customFormat="1">
      <c r="A597" s="112" t="s">
        <v>338</v>
      </c>
      <c r="B597" s="113" t="s">
        <v>741</v>
      </c>
      <c r="C597" s="118">
        <v>6</v>
      </c>
      <c r="D597" s="117" t="s">
        <v>181</v>
      </c>
      <c r="E597" s="51" t="s">
        <v>462</v>
      </c>
    </row>
    <row r="598" spans="1:5" s="51" customFormat="1">
      <c r="A598" s="119" t="s">
        <v>339</v>
      </c>
      <c r="B598" s="265" t="s">
        <v>742</v>
      </c>
      <c r="C598" s="234"/>
      <c r="D598" s="235"/>
    </row>
    <row r="599" spans="1:5" s="51" customFormat="1">
      <c r="A599" s="112" t="s">
        <v>340</v>
      </c>
      <c r="B599" s="113" t="s">
        <v>341</v>
      </c>
      <c r="C599" s="118">
        <v>12</v>
      </c>
      <c r="D599" s="123" t="s">
        <v>181</v>
      </c>
    </row>
    <row r="600" spans="1:5" s="51" customFormat="1">
      <c r="A600" s="112" t="s">
        <v>342</v>
      </c>
      <c r="B600" s="113" t="s">
        <v>343</v>
      </c>
      <c r="C600" s="118">
        <v>10</v>
      </c>
      <c r="D600" s="123" t="s">
        <v>181</v>
      </c>
    </row>
    <row r="601" spans="1:5" s="51" customFormat="1">
      <c r="A601" s="119" t="s">
        <v>344</v>
      </c>
      <c r="B601" s="120" t="s">
        <v>743</v>
      </c>
      <c r="C601" s="234"/>
      <c r="D601" s="235"/>
    </row>
    <row r="602" spans="1:5" s="51" customFormat="1">
      <c r="A602" s="112" t="s">
        <v>345</v>
      </c>
      <c r="B602" s="113" t="s">
        <v>346</v>
      </c>
      <c r="C602" s="118">
        <v>7</v>
      </c>
      <c r="D602" s="123" t="s">
        <v>181</v>
      </c>
    </row>
    <row r="603" spans="1:5" s="51" customFormat="1" ht="26">
      <c r="A603" s="112" t="s">
        <v>347</v>
      </c>
      <c r="B603" s="113" t="s">
        <v>744</v>
      </c>
      <c r="C603" s="118">
        <v>8</v>
      </c>
      <c r="D603" s="123" t="s">
        <v>181</v>
      </c>
    </row>
    <row r="604" spans="1:5" s="51" customFormat="1">
      <c r="A604" s="112" t="s">
        <v>348</v>
      </c>
      <c r="B604" s="113" t="s">
        <v>745</v>
      </c>
      <c r="C604" s="118">
        <v>8</v>
      </c>
      <c r="D604" s="123" t="s">
        <v>181</v>
      </c>
    </row>
    <row r="605" spans="1:5" s="51" customFormat="1">
      <c r="A605" s="119" t="s">
        <v>349</v>
      </c>
      <c r="B605" s="120" t="s">
        <v>350</v>
      </c>
      <c r="C605" s="234"/>
      <c r="D605" s="235"/>
    </row>
    <row r="606" spans="1:5" s="51" customFormat="1" ht="26">
      <c r="A606" s="112" t="s">
        <v>351</v>
      </c>
      <c r="B606" s="113" t="s">
        <v>746</v>
      </c>
      <c r="C606" s="118">
        <v>10</v>
      </c>
      <c r="D606" s="123" t="s">
        <v>181</v>
      </c>
    </row>
    <row r="607" spans="1:5" s="51" customFormat="1" ht="26">
      <c r="A607" s="112" t="s">
        <v>352</v>
      </c>
      <c r="B607" s="113" t="s">
        <v>747</v>
      </c>
      <c r="C607" s="118">
        <v>10</v>
      </c>
      <c r="D607" s="123" t="s">
        <v>181</v>
      </c>
    </row>
    <row r="608" spans="1:5" s="51" customFormat="1">
      <c r="A608" s="112" t="s">
        <v>353</v>
      </c>
      <c r="B608" s="113" t="s">
        <v>748</v>
      </c>
      <c r="C608" s="118">
        <v>10</v>
      </c>
      <c r="D608" s="123" t="s">
        <v>181</v>
      </c>
    </row>
    <row r="609" spans="1:18" s="51" customFormat="1">
      <c r="A609" s="119" t="s">
        <v>354</v>
      </c>
      <c r="B609" s="120" t="s">
        <v>749</v>
      </c>
      <c r="C609" s="234"/>
      <c r="D609" s="235"/>
    </row>
    <row r="610" spans="1:18" s="51" customFormat="1" ht="26">
      <c r="A610" s="112" t="s">
        <v>355</v>
      </c>
      <c r="B610" s="113" t="s">
        <v>750</v>
      </c>
      <c r="C610" s="116">
        <v>3</v>
      </c>
      <c r="D610" s="117" t="s">
        <v>181</v>
      </c>
    </row>
    <row r="611" spans="1:18" s="51" customFormat="1">
      <c r="A611" s="126" t="s">
        <v>356</v>
      </c>
      <c r="B611" s="113" t="s">
        <v>751</v>
      </c>
      <c r="C611" s="116">
        <v>3</v>
      </c>
      <c r="D611" s="117" t="s">
        <v>181</v>
      </c>
    </row>
    <row r="612" spans="1:18" s="51" customFormat="1" ht="39">
      <c r="A612" s="119">
        <v>5</v>
      </c>
      <c r="B612" s="120" t="s">
        <v>357</v>
      </c>
      <c r="C612" s="234"/>
      <c r="D612" s="235"/>
    </row>
    <row r="613" spans="1:18" s="51" customFormat="1">
      <c r="A613" s="119" t="s">
        <v>358</v>
      </c>
      <c r="B613" s="120" t="s">
        <v>359</v>
      </c>
      <c r="C613" s="234"/>
      <c r="D613" s="235"/>
    </row>
    <row r="614" spans="1:18" s="51" customFormat="1" ht="39">
      <c r="A614" s="112" t="s">
        <v>360</v>
      </c>
      <c r="B614" s="113" t="s">
        <v>752</v>
      </c>
      <c r="C614" s="116">
        <v>5</v>
      </c>
      <c r="D614" s="117" t="s">
        <v>181</v>
      </c>
    </row>
    <row r="615" spans="1:18" s="51" customFormat="1" ht="26">
      <c r="A615" s="112" t="s">
        <v>361</v>
      </c>
      <c r="B615" s="113" t="s">
        <v>753</v>
      </c>
      <c r="C615" s="116">
        <v>8</v>
      </c>
      <c r="D615" s="117" t="s">
        <v>181</v>
      </c>
    </row>
    <row r="616" spans="1:18" s="51" customFormat="1">
      <c r="A616" s="112" t="s">
        <v>362</v>
      </c>
      <c r="B616" s="113" t="s">
        <v>754</v>
      </c>
      <c r="C616" s="118">
        <v>4</v>
      </c>
      <c r="D616" s="123" t="s">
        <v>181</v>
      </c>
    </row>
    <row r="617" spans="1:18" s="51" customFormat="1" ht="26">
      <c r="A617" s="112" t="s">
        <v>363</v>
      </c>
      <c r="B617" s="113" t="s">
        <v>755</v>
      </c>
      <c r="C617" s="116">
        <v>10</v>
      </c>
      <c r="D617" s="117" t="s">
        <v>181</v>
      </c>
    </row>
    <row r="618" spans="1:18" s="51" customFormat="1" ht="26">
      <c r="A618" s="127" t="s">
        <v>364</v>
      </c>
      <c r="B618" s="128" t="s">
        <v>756</v>
      </c>
      <c r="C618" s="129">
        <v>10</v>
      </c>
      <c r="D618" s="130" t="s">
        <v>181</v>
      </c>
    </row>
    <row r="620" spans="1:18" ht="20">
      <c r="B620" s="1474" t="s">
        <v>417</v>
      </c>
      <c r="C620" s="1474"/>
      <c r="D620" s="1474"/>
      <c r="E620" s="1474"/>
      <c r="F620" s="1474"/>
      <c r="G620" s="1474"/>
      <c r="H620" s="1474"/>
      <c r="I620" s="1474"/>
      <c r="J620" s="1474"/>
      <c r="K620" s="1474"/>
      <c r="L620" s="1474"/>
    </row>
    <row r="621" spans="1:18">
      <c r="N621" s="32"/>
      <c r="O621" s="33" t="s">
        <v>45</v>
      </c>
      <c r="P621" s="33" t="s">
        <v>46</v>
      </c>
      <c r="Q621" s="33" t="s">
        <v>47</v>
      </c>
      <c r="R621" s="33" t="s">
        <v>48</v>
      </c>
    </row>
    <row r="622" spans="1:18">
      <c r="B622" s="77" t="s">
        <v>367</v>
      </c>
      <c r="C622" s="1468">
        <v>15</v>
      </c>
      <c r="D622" s="1460">
        <v>25</v>
      </c>
      <c r="E622" s="1460">
        <v>50</v>
      </c>
      <c r="F622" s="1460">
        <v>100</v>
      </c>
      <c r="G622" s="1460">
        <v>200</v>
      </c>
      <c r="H622" s="1460">
        <v>500</v>
      </c>
      <c r="I622" s="1471">
        <v>1000</v>
      </c>
      <c r="J622" s="1471">
        <v>2000</v>
      </c>
      <c r="K622" s="1471">
        <v>5000</v>
      </c>
      <c r="L622" s="1466">
        <v>10000</v>
      </c>
      <c r="N622" s="37" t="s">
        <v>63</v>
      </c>
      <c r="O622" s="33">
        <v>1</v>
      </c>
      <c r="P622" s="33">
        <f>IF(Q624&lt;=15,1,MATCH(Q624,C622:L622,1))</f>
        <v>8</v>
      </c>
      <c r="Q622" s="33">
        <f>IF(Q624&lt;=15,INDEX(C622:L624,1,1),INDEX(C622:L624,1,P622))</f>
        <v>2000</v>
      </c>
      <c r="R622" s="88">
        <f>INDEX(C624:L624,O622,P622)</f>
        <v>2.5000000000000001E-3</v>
      </c>
    </row>
    <row r="623" spans="1:18">
      <c r="B623" s="79" t="s">
        <v>93</v>
      </c>
      <c r="C623" s="1468"/>
      <c r="D623" s="1460"/>
      <c r="E623" s="1460"/>
      <c r="F623" s="1460"/>
      <c r="G623" s="1460"/>
      <c r="H623" s="1460"/>
      <c r="I623" s="1471"/>
      <c r="J623" s="1471"/>
      <c r="K623" s="1471"/>
      <c r="L623" s="1466"/>
      <c r="N623" s="37" t="s">
        <v>64</v>
      </c>
      <c r="O623" s="33">
        <f>O622</f>
        <v>1</v>
      </c>
      <c r="P623" s="33">
        <f>IF(Q624&lt;=15,P622,IF(P622=10,P622,P622+1))</f>
        <v>9</v>
      </c>
      <c r="Q623" s="33">
        <f>IF(Q624&lt;=15,INDEX(C622:L624,1,1),IF(Q624&gt;10000,Q622,INDEX(C622:L624,1,P623)))</f>
        <v>5000</v>
      </c>
      <c r="R623" s="88">
        <f>INDEX(C624:L624,O623,P623)</f>
        <v>2E-3</v>
      </c>
    </row>
    <row r="624" spans="1:18">
      <c r="B624" s="21" t="s">
        <v>49</v>
      </c>
      <c r="C624" s="240">
        <v>1.9E-2</v>
      </c>
      <c r="D624" s="240">
        <v>1.7000000000000001E-2</v>
      </c>
      <c r="E624" s="240">
        <v>1.4999999999999999E-2</v>
      </c>
      <c r="F624" s="240">
        <v>1.2500000000000001E-2</v>
      </c>
      <c r="G624" s="240">
        <v>0.01</v>
      </c>
      <c r="H624" s="240">
        <v>7.4999999999999997E-3</v>
      </c>
      <c r="I624" s="240">
        <v>4.7000000000000002E-3</v>
      </c>
      <c r="J624" s="240">
        <v>2.5000000000000001E-3</v>
      </c>
      <c r="K624" s="240">
        <v>2E-3</v>
      </c>
      <c r="L624" s="240">
        <v>1E-3</v>
      </c>
      <c r="N624" s="1447" t="s">
        <v>65</v>
      </c>
      <c r="O624" s="1448"/>
      <c r="P624" s="1449"/>
      <c r="Q624" s="1">
        <f>'CP.TV'!$K$1</f>
        <v>2151.8852950129967</v>
      </c>
      <c r="R624" s="89">
        <f>ROUND(IF(Q624&lt;=15,R622,IF(Q624&gt;=10000,R622,(((Q623-Q624)*(R622-R623))/(Q623-Q622))+R623)),3)</f>
        <v>2E-3</v>
      </c>
    </row>
    <row r="626" spans="1:24" ht="60.75" customHeight="1">
      <c r="B626" s="1463" t="s">
        <v>418</v>
      </c>
      <c r="C626" s="1463"/>
      <c r="D626" s="1463"/>
      <c r="E626" s="1463"/>
      <c r="F626" s="1463"/>
      <c r="G626" s="1463"/>
      <c r="H626" s="1463"/>
      <c r="I626" s="1463"/>
      <c r="J626" s="1463"/>
      <c r="K626" s="1463"/>
      <c r="L626" s="1463"/>
    </row>
    <row r="628" spans="1:24" ht="20">
      <c r="B628" s="1450" t="s">
        <v>3930</v>
      </c>
      <c r="C628" s="1450"/>
      <c r="D628" s="1450"/>
      <c r="E628" s="1450"/>
      <c r="F628" s="1450"/>
      <c r="G628" s="1450"/>
      <c r="H628" s="1450"/>
      <c r="I628" s="1450"/>
      <c r="J628" s="1450"/>
      <c r="K628" s="1450"/>
      <c r="L628" s="1450"/>
      <c r="M628" s="1450"/>
      <c r="N628" s="1450"/>
      <c r="O628" s="1450"/>
    </row>
    <row r="630" spans="1:24" s="30" customFormat="1" ht="32.25" customHeight="1">
      <c r="B630" s="29"/>
      <c r="C630" s="90" t="s">
        <v>448</v>
      </c>
      <c r="D630" s="91" t="s">
        <v>449</v>
      </c>
      <c r="E630" s="91" t="s">
        <v>450</v>
      </c>
      <c r="F630" s="91" t="s">
        <v>451</v>
      </c>
      <c r="G630" s="91" t="s">
        <v>452</v>
      </c>
      <c r="H630" s="91" t="s">
        <v>453</v>
      </c>
      <c r="I630" s="91" t="s">
        <v>454</v>
      </c>
      <c r="J630" s="91" t="s">
        <v>455</v>
      </c>
      <c r="K630" s="91" t="s">
        <v>456</v>
      </c>
      <c r="L630" s="91" t="s">
        <v>457</v>
      </c>
      <c r="M630" s="91" t="s">
        <v>458</v>
      </c>
      <c r="N630" s="91" t="s">
        <v>459</v>
      </c>
      <c r="O630" s="91" t="s">
        <v>368</v>
      </c>
      <c r="Q630" s="32"/>
      <c r="R630" s="33" t="s">
        <v>45</v>
      </c>
      <c r="S630" s="33" t="s">
        <v>46</v>
      </c>
      <c r="T630" s="33" t="s">
        <v>47</v>
      </c>
      <c r="U630" s="33" t="s">
        <v>48</v>
      </c>
      <c r="V630" s="29"/>
      <c r="W630" s="29"/>
      <c r="X630" s="29"/>
    </row>
    <row r="631" spans="1:24" s="30" customFormat="1" ht="32.25" customHeight="1">
      <c r="B631" s="77" t="s">
        <v>447</v>
      </c>
      <c r="C631" s="34">
        <v>10</v>
      </c>
      <c r="D631" s="34">
        <v>20</v>
      </c>
      <c r="E631" s="34">
        <v>50</v>
      </c>
      <c r="F631" s="34">
        <v>100</v>
      </c>
      <c r="G631" s="34">
        <v>200</v>
      </c>
      <c r="H631" s="34">
        <v>500</v>
      </c>
      <c r="I631" s="34">
        <v>1000</v>
      </c>
      <c r="J631" s="34">
        <v>1500</v>
      </c>
      <c r="K631" s="34">
        <v>2000</v>
      </c>
      <c r="L631" s="34">
        <v>3000</v>
      </c>
      <c r="M631" s="34">
        <v>5000</v>
      </c>
      <c r="N631" s="34">
        <v>7000</v>
      </c>
      <c r="O631" s="92">
        <v>7001</v>
      </c>
      <c r="Q631" s="37" t="s">
        <v>63</v>
      </c>
      <c r="R631" s="33">
        <f>MATCH('CP.TV'!$N$1,B632:B638,0)</f>
        <v>1</v>
      </c>
      <c r="S631" s="33">
        <f>IF(T633&lt;=10,1,MATCH(T633,C631:O631,1))</f>
        <v>9</v>
      </c>
      <c r="T631" s="33">
        <f>IF(T633&lt;=10,INDEX(C631:O638,1,1),INDEX(C631:O638,1,S631))</f>
        <v>2000</v>
      </c>
      <c r="U631" s="38">
        <f>INDEX(C632:O638,R631,S631)</f>
        <v>67</v>
      </c>
      <c r="X631" s="29"/>
    </row>
    <row r="632" spans="1:24">
      <c r="A632" s="704">
        <v>1</v>
      </c>
      <c r="B632" s="40" t="s">
        <v>477</v>
      </c>
      <c r="C632" s="93">
        <v>8</v>
      </c>
      <c r="D632" s="93">
        <v>12.5</v>
      </c>
      <c r="E632" s="93">
        <v>21</v>
      </c>
      <c r="F632" s="93">
        <v>37.5</v>
      </c>
      <c r="G632" s="93">
        <v>41.5</v>
      </c>
      <c r="H632" s="93">
        <v>54</v>
      </c>
      <c r="I632" s="93">
        <v>61</v>
      </c>
      <c r="J632" s="93">
        <v>65</v>
      </c>
      <c r="K632" s="93">
        <v>67</v>
      </c>
      <c r="L632" s="93">
        <v>70</v>
      </c>
      <c r="M632" s="93">
        <v>72.5</v>
      </c>
      <c r="N632" s="93">
        <v>77</v>
      </c>
      <c r="O632" s="93">
        <v>84</v>
      </c>
      <c r="Q632" s="37" t="s">
        <v>64</v>
      </c>
      <c r="R632" s="33">
        <f>R631</f>
        <v>1</v>
      </c>
      <c r="S632" s="33">
        <f>IF(T633&lt;=10,S631,IF(S631=13,S631,S631+1))</f>
        <v>10</v>
      </c>
      <c r="T632" s="33">
        <f>IF(T633&lt;=10,INDEX(C631:O638,1,1),IF(T633&gt;7000,T631,INDEX(C631:O638,1,S632)))</f>
        <v>3000</v>
      </c>
      <c r="U632" s="38">
        <f>INDEX(C632:O638,R632,S632)</f>
        <v>70</v>
      </c>
    </row>
    <row r="633" spans="1:24">
      <c r="A633" s="704">
        <v>2</v>
      </c>
      <c r="B633" s="40" t="s">
        <v>478</v>
      </c>
      <c r="C633" s="93">
        <v>9.6</v>
      </c>
      <c r="D633" s="93">
        <v>15</v>
      </c>
      <c r="E633" s="93">
        <v>24</v>
      </c>
      <c r="F633" s="93">
        <v>43</v>
      </c>
      <c r="G633" s="93">
        <v>47</v>
      </c>
      <c r="H633" s="93">
        <v>62</v>
      </c>
      <c r="I633" s="93">
        <v>69</v>
      </c>
      <c r="J633" s="93">
        <v>75</v>
      </c>
      <c r="K633" s="93">
        <v>76.5</v>
      </c>
      <c r="L633" s="93">
        <v>79</v>
      </c>
      <c r="M633" s="93">
        <v>82</v>
      </c>
      <c r="N633" s="93">
        <v>87</v>
      </c>
      <c r="O633" s="93">
        <v>96</v>
      </c>
      <c r="Q633" s="1447" t="s">
        <v>65</v>
      </c>
      <c r="R633" s="1448"/>
      <c r="S633" s="1449"/>
      <c r="T633" s="1">
        <f>'CP.TV'!$K$1</f>
        <v>2151.8852950129967</v>
      </c>
      <c r="U633" s="43">
        <f>IF(T633=T631,U631,U632)</f>
        <v>70</v>
      </c>
    </row>
    <row r="634" spans="1:24">
      <c r="A634" s="704">
        <v>3</v>
      </c>
      <c r="B634" s="40" t="s">
        <v>479</v>
      </c>
      <c r="C634" s="93">
        <v>9.1999999999999993</v>
      </c>
      <c r="D634" s="93">
        <v>14</v>
      </c>
      <c r="E634" s="93">
        <v>23</v>
      </c>
      <c r="F634" s="93">
        <v>41</v>
      </c>
      <c r="G634" s="93">
        <v>45</v>
      </c>
      <c r="H634" s="93">
        <v>59</v>
      </c>
      <c r="I634" s="93">
        <v>66</v>
      </c>
      <c r="J634" s="93">
        <v>72</v>
      </c>
      <c r="K634" s="93">
        <v>73.5</v>
      </c>
      <c r="L634" s="93">
        <v>76</v>
      </c>
      <c r="M634" s="93">
        <v>79</v>
      </c>
      <c r="N634" s="93">
        <v>84</v>
      </c>
      <c r="O634" s="93">
        <v>92</v>
      </c>
    </row>
    <row r="635" spans="1:24" ht="31">
      <c r="A635" s="704">
        <v>4</v>
      </c>
      <c r="B635" s="45" t="s">
        <v>480</v>
      </c>
      <c r="C635" s="93">
        <v>8.8000000000000007</v>
      </c>
      <c r="D635" s="93">
        <v>13.5</v>
      </c>
      <c r="E635" s="93">
        <v>22.5</v>
      </c>
      <c r="F635" s="93">
        <v>39</v>
      </c>
      <c r="G635" s="93">
        <v>43</v>
      </c>
      <c r="H635" s="93">
        <v>56</v>
      </c>
      <c r="I635" s="93">
        <v>63.5</v>
      </c>
      <c r="J635" s="93">
        <v>68.5</v>
      </c>
      <c r="K635" s="93">
        <v>70</v>
      </c>
      <c r="L635" s="93">
        <v>73</v>
      </c>
      <c r="M635" s="93">
        <v>76</v>
      </c>
      <c r="N635" s="93">
        <v>80</v>
      </c>
      <c r="O635" s="93">
        <v>88</v>
      </c>
    </row>
    <row r="636" spans="1:24" ht="31.5" customHeight="1">
      <c r="A636" s="704">
        <v>5</v>
      </c>
      <c r="B636" s="45" t="s">
        <v>481</v>
      </c>
      <c r="C636" s="93">
        <v>8.6</v>
      </c>
      <c r="D636" s="93">
        <v>13</v>
      </c>
      <c r="E636" s="93">
        <v>22</v>
      </c>
      <c r="F636" s="93">
        <v>38</v>
      </c>
      <c r="G636" s="93">
        <v>42</v>
      </c>
      <c r="H636" s="93">
        <v>55</v>
      </c>
      <c r="I636" s="93">
        <v>62</v>
      </c>
      <c r="J636" s="93">
        <v>67</v>
      </c>
      <c r="K636" s="93">
        <v>68</v>
      </c>
      <c r="L636" s="93">
        <v>71</v>
      </c>
      <c r="M636" s="93">
        <v>74</v>
      </c>
      <c r="N636" s="93">
        <v>78</v>
      </c>
      <c r="O636" s="93">
        <v>86</v>
      </c>
    </row>
    <row r="637" spans="1:24" ht="77.25" customHeight="1">
      <c r="A637" s="704">
        <v>6</v>
      </c>
      <c r="B637" s="48" t="s">
        <v>483</v>
      </c>
      <c r="C637" s="93">
        <v>6</v>
      </c>
      <c r="D637" s="93">
        <v>9</v>
      </c>
      <c r="E637" s="93">
        <v>15</v>
      </c>
      <c r="F637" s="93">
        <v>27</v>
      </c>
      <c r="G637" s="93">
        <v>30</v>
      </c>
      <c r="H637" s="93">
        <v>39</v>
      </c>
      <c r="I637" s="93">
        <v>44</v>
      </c>
      <c r="J637" s="93">
        <v>48</v>
      </c>
      <c r="K637" s="93">
        <v>49</v>
      </c>
      <c r="L637" s="93">
        <v>51</v>
      </c>
      <c r="M637" s="93">
        <v>53</v>
      </c>
      <c r="N637" s="93">
        <v>56</v>
      </c>
      <c r="O637" s="93">
        <v>61</v>
      </c>
    </row>
    <row r="638" spans="1:24" ht="31">
      <c r="A638" s="704">
        <v>7</v>
      </c>
      <c r="B638" s="45" t="s">
        <v>613</v>
      </c>
      <c r="C638" s="705">
        <v>9.1999999999999993</v>
      </c>
      <c r="D638" s="705">
        <v>14</v>
      </c>
      <c r="E638" s="705">
        <v>23</v>
      </c>
      <c r="F638" s="705">
        <v>41</v>
      </c>
      <c r="G638" s="705">
        <v>45</v>
      </c>
      <c r="H638" s="705">
        <v>59</v>
      </c>
      <c r="I638" s="705">
        <v>66</v>
      </c>
      <c r="J638" s="705">
        <v>72</v>
      </c>
      <c r="K638" s="705">
        <v>73.5</v>
      </c>
      <c r="L638" s="705">
        <v>76</v>
      </c>
      <c r="M638" s="705">
        <v>79</v>
      </c>
      <c r="N638" s="705">
        <v>84</v>
      </c>
      <c r="O638" s="705">
        <v>92</v>
      </c>
    </row>
    <row r="640" spans="1:24" ht="35.25" customHeight="1">
      <c r="B640" s="1463" t="s">
        <v>422</v>
      </c>
      <c r="C640" s="1475"/>
      <c r="D640" s="1475"/>
      <c r="E640" s="1475"/>
      <c r="F640" s="1475"/>
      <c r="G640" s="1475"/>
      <c r="H640" s="1475"/>
      <c r="I640" s="1475"/>
      <c r="J640" s="1475"/>
      <c r="K640" s="1475"/>
      <c r="L640" s="1475"/>
      <c r="M640" s="1475"/>
      <c r="N640" s="1475"/>
      <c r="O640" s="1475"/>
    </row>
    <row r="642" spans="1:21" ht="20">
      <c r="B642" s="2" t="s">
        <v>372</v>
      </c>
      <c r="C642" s="94"/>
      <c r="D642" s="94"/>
      <c r="E642" s="94"/>
      <c r="F642" s="2"/>
      <c r="G642" s="94"/>
      <c r="H642" s="94"/>
      <c r="I642" s="94"/>
      <c r="J642" s="94"/>
    </row>
    <row r="643" spans="1:21">
      <c r="K643" s="32"/>
      <c r="L643" s="33" t="s">
        <v>45</v>
      </c>
      <c r="M643" s="33" t="s">
        <v>46</v>
      </c>
      <c r="N643" s="33" t="s">
        <v>47</v>
      </c>
      <c r="O643" s="33" t="s">
        <v>48</v>
      </c>
      <c r="Q643" s="32"/>
      <c r="R643" s="33" t="s">
        <v>45</v>
      </c>
      <c r="S643" s="33" t="s">
        <v>46</v>
      </c>
      <c r="T643" s="33" t="s">
        <v>47</v>
      </c>
      <c r="U643" s="33" t="s">
        <v>48</v>
      </c>
    </row>
    <row r="644" spans="1:21">
      <c r="B644" s="77" t="s">
        <v>367</v>
      </c>
      <c r="C644" s="1468">
        <v>5</v>
      </c>
      <c r="D644" s="1460">
        <v>10</v>
      </c>
      <c r="E644" s="1460">
        <v>50</v>
      </c>
      <c r="F644" s="1460">
        <v>100</v>
      </c>
      <c r="G644" s="1460">
        <v>500</v>
      </c>
      <c r="H644" s="1460">
        <v>1000</v>
      </c>
      <c r="I644" s="1466">
        <v>10000</v>
      </c>
      <c r="K644" s="37" t="s">
        <v>63</v>
      </c>
      <c r="L644" s="33">
        <v>2</v>
      </c>
      <c r="M644" s="33">
        <f>IF(N646&lt;=5,1,MATCH(N646,C644:I644,1))</f>
        <v>6</v>
      </c>
      <c r="N644" s="33">
        <f>IF(N646&lt;=5,INDEX(C644:I647,1,1),INDEX(C644:I647,1,M644))</f>
        <v>1000</v>
      </c>
      <c r="O644" s="88">
        <f>INDEX(C646:I647,L644,M644)</f>
        <v>0.215</v>
      </c>
      <c r="Q644" s="37" t="s">
        <v>63</v>
      </c>
      <c r="R644" s="33">
        <v>1</v>
      </c>
      <c r="S644" s="33">
        <f>IF(T646&lt;=5,1,MATCH(T646,C644:I644,1))</f>
        <v>6</v>
      </c>
      <c r="T644" s="33">
        <f>IF(T646&lt;=5,INDEX(C644:I647,1,1),INDEX(C644:I647,1,S644))</f>
        <v>1000</v>
      </c>
      <c r="U644" s="88">
        <f>INDEX(C646:I647,R644,S644)</f>
        <v>0.15</v>
      </c>
    </row>
    <row r="645" spans="1:21">
      <c r="B645" s="78" t="s">
        <v>93</v>
      </c>
      <c r="C645" s="1469"/>
      <c r="D645" s="1462"/>
      <c r="E645" s="1462"/>
      <c r="F645" s="1462"/>
      <c r="G645" s="1462"/>
      <c r="H645" s="1462"/>
      <c r="I645" s="1467"/>
      <c r="K645" s="37" t="s">
        <v>64</v>
      </c>
      <c r="L645" s="33">
        <f>L644</f>
        <v>2</v>
      </c>
      <c r="M645" s="33">
        <f>IF(N646&lt;=5,M644,IF(M644=7,M644,M644+1))</f>
        <v>7</v>
      </c>
      <c r="N645" s="33">
        <f>IF(N646&lt;=5,INDEX(C644:I647,1,1),IF(N646&gt;10000,N644,INDEX(C644:I647,1,M645)))</f>
        <v>10000</v>
      </c>
      <c r="O645" s="88">
        <f>INDEX(C646:I647,L645,M645)</f>
        <v>0.115</v>
      </c>
      <c r="Q645" s="37" t="s">
        <v>64</v>
      </c>
      <c r="R645" s="33">
        <f>R644</f>
        <v>1</v>
      </c>
      <c r="S645" s="33">
        <f>IF(T646&lt;=5,S644,IF(S644=7,S644,S644+1))</f>
        <v>7</v>
      </c>
      <c r="T645" s="33">
        <f>IF(T646&lt;=5,INDEX(C644:I647,1,1),IF(T646&gt;10000,T644,INDEX(C644:I647,1,S645)))</f>
        <v>10000</v>
      </c>
      <c r="U645" s="88">
        <f>INDEX(C646:I647,R645,S645)</f>
        <v>0.08</v>
      </c>
    </row>
    <row r="646" spans="1:21">
      <c r="B646" s="95" t="s">
        <v>369</v>
      </c>
      <c r="C646" s="96">
        <v>0.95</v>
      </c>
      <c r="D646" s="96">
        <v>0.65</v>
      </c>
      <c r="E646" s="96">
        <v>0.47499999999999998</v>
      </c>
      <c r="F646" s="96">
        <v>0.375</v>
      </c>
      <c r="G646" s="96">
        <v>0.22500000000000001</v>
      </c>
      <c r="H646" s="96">
        <v>0.15</v>
      </c>
      <c r="I646" s="96">
        <v>0.08</v>
      </c>
      <c r="K646" s="1447" t="s">
        <v>65</v>
      </c>
      <c r="L646" s="1448"/>
      <c r="M646" s="1449"/>
      <c r="N646" s="1">
        <f>'CP.TV'!$K$1</f>
        <v>2151.8852950129967</v>
      </c>
      <c r="O646" s="89">
        <f>ROUND(IF(N646&lt;=5,O644,IF(N646&gt;=10000,O644,(((N645-N646)*(O644-O645))/(N645-N644))+O645)),3)</f>
        <v>0.20200000000000001</v>
      </c>
      <c r="Q646" s="1447" t="s">
        <v>65</v>
      </c>
      <c r="R646" s="1448"/>
      <c r="S646" s="1449"/>
      <c r="T646" s="1">
        <f>'CP.TV'!$K$1</f>
        <v>2151.8852950129967</v>
      </c>
      <c r="U646" s="89">
        <f>ROUND(IF(T646&lt;=5,U644,IF(T646&gt;=10000,U644,(((T645-T646)*(U644-U645))/(T645-T644))+U645)),3)</f>
        <v>0.14099999999999999</v>
      </c>
    </row>
    <row r="647" spans="1:21">
      <c r="B647" s="95" t="s">
        <v>370</v>
      </c>
      <c r="C647" s="96">
        <v>1.6</v>
      </c>
      <c r="D647" s="96">
        <v>1.075</v>
      </c>
      <c r="E647" s="96">
        <v>0.75</v>
      </c>
      <c r="F647" s="96">
        <v>0.57499999999999996</v>
      </c>
      <c r="G647" s="96">
        <v>0.32500000000000001</v>
      </c>
      <c r="H647" s="96">
        <v>0.215</v>
      </c>
      <c r="I647" s="96">
        <v>0.115</v>
      </c>
    </row>
    <row r="649" spans="1:21" ht="75.75" customHeight="1">
      <c r="A649" s="1463" t="s">
        <v>3928</v>
      </c>
      <c r="B649" s="1463"/>
      <c r="C649" s="1463"/>
      <c r="D649" s="1463"/>
      <c r="E649" s="1463"/>
      <c r="F649" s="1463"/>
      <c r="G649" s="1463"/>
      <c r="H649" s="1463"/>
      <c r="I649" s="1463"/>
      <c r="J649" s="1463"/>
      <c r="K649" s="1463"/>
      <c r="L649" s="1463"/>
      <c r="M649" s="1463"/>
      <c r="N649" s="1463"/>
    </row>
    <row r="650" spans="1:21" ht="109.5" customHeight="1">
      <c r="A650" s="1463" t="s">
        <v>3929</v>
      </c>
      <c r="B650" s="1463"/>
      <c r="C650" s="1463"/>
      <c r="D650" s="1463"/>
      <c r="E650" s="1463"/>
      <c r="F650" s="1463"/>
      <c r="G650" s="1463"/>
      <c r="H650" s="1463"/>
      <c r="I650" s="1463"/>
      <c r="J650" s="1463"/>
      <c r="K650" s="1463"/>
      <c r="L650" s="1463"/>
      <c r="M650" s="1463"/>
      <c r="N650" s="1463"/>
    </row>
    <row r="652" spans="1:21" ht="20">
      <c r="A652" s="1450" t="s">
        <v>371</v>
      </c>
      <c r="B652" s="1450"/>
      <c r="C652" s="1450"/>
      <c r="D652" s="1450"/>
      <c r="E652" s="1450"/>
      <c r="F652" s="1450"/>
      <c r="G652" s="1450"/>
      <c r="H652" s="1450"/>
      <c r="I652" s="1450"/>
      <c r="J652" s="1450"/>
      <c r="K652" s="1450"/>
    </row>
    <row r="653" spans="1:21" ht="19.5" customHeight="1">
      <c r="A653" s="1453" t="s">
        <v>377</v>
      </c>
      <c r="B653" s="1453"/>
      <c r="C653" s="1453"/>
      <c r="D653" s="1453"/>
      <c r="E653" s="1453"/>
      <c r="F653" s="1453"/>
      <c r="G653" s="1453"/>
      <c r="H653" s="1453"/>
      <c r="I653" s="1453"/>
      <c r="J653" s="1453"/>
      <c r="K653" s="1453"/>
      <c r="L653" s="85"/>
      <c r="M653" s="85"/>
    </row>
    <row r="654" spans="1:21" ht="15" customHeight="1">
      <c r="A654" s="56"/>
      <c r="B654" s="56"/>
      <c r="C654" s="56"/>
      <c r="D654" s="56"/>
      <c r="E654" s="56"/>
      <c r="F654" s="56"/>
      <c r="G654" s="56"/>
      <c r="J654" s="31" t="s">
        <v>59</v>
      </c>
      <c r="K654" s="30" t="s">
        <v>49</v>
      </c>
    </row>
    <row r="655" spans="1:21" ht="31.5" customHeight="1">
      <c r="A655" s="1462" t="s">
        <v>44</v>
      </c>
      <c r="B655" s="1462" t="s">
        <v>74</v>
      </c>
      <c r="C655" s="1451" t="s">
        <v>376</v>
      </c>
      <c r="D655" s="1470"/>
      <c r="E655" s="1470"/>
      <c r="F655" s="1470"/>
      <c r="G655" s="1470"/>
      <c r="H655" s="1470"/>
      <c r="I655" s="1470"/>
      <c r="J655" s="1470"/>
      <c r="K655" s="1452"/>
      <c r="M655" s="32"/>
      <c r="N655" s="33" t="s">
        <v>45</v>
      </c>
      <c r="O655" s="33" t="s">
        <v>46</v>
      </c>
      <c r="P655" s="33" t="s">
        <v>47</v>
      </c>
      <c r="Q655" s="33" t="s">
        <v>48</v>
      </c>
    </row>
    <row r="656" spans="1:21">
      <c r="A656" s="1464"/>
      <c r="B656" s="1464"/>
      <c r="C656" s="97">
        <v>15</v>
      </c>
      <c r="D656" s="77">
        <v>50</v>
      </c>
      <c r="E656" s="77">
        <v>100</v>
      </c>
      <c r="F656" s="77">
        <v>200</v>
      </c>
      <c r="G656" s="77">
        <v>500</v>
      </c>
      <c r="H656" s="77">
        <v>1000</v>
      </c>
      <c r="I656" s="77">
        <v>2000</v>
      </c>
      <c r="J656" s="77">
        <v>5000</v>
      </c>
      <c r="K656" s="77">
        <v>8000</v>
      </c>
      <c r="M656" s="37" t="s">
        <v>63</v>
      </c>
      <c r="N656" s="33">
        <f>MATCH('CP.TV'!$N$1,B657:B662,0)</f>
        <v>1</v>
      </c>
      <c r="O656" s="33">
        <f>IF(P658&lt;=15,1,MATCH(P658,C656:K656,1))</f>
        <v>6</v>
      </c>
      <c r="P656" s="33">
        <f>IF(P658&lt;=15,INDEX(C656:K662,1,1),INDEX(C656:K662,1,O656))</f>
        <v>1000</v>
      </c>
      <c r="Q656" s="38">
        <f>INDEX(C657:K662,N656,O656)</f>
        <v>4.1000000000000002E-2</v>
      </c>
    </row>
    <row r="657" spans="1:17">
      <c r="A657" s="27">
        <v>1</v>
      </c>
      <c r="B657" s="40" t="s">
        <v>477</v>
      </c>
      <c r="C657" s="98">
        <v>0.16500000000000001</v>
      </c>
      <c r="D657" s="98">
        <v>0.11</v>
      </c>
      <c r="E657" s="98">
        <v>8.5000000000000006E-2</v>
      </c>
      <c r="F657" s="98">
        <v>6.5000000000000002E-2</v>
      </c>
      <c r="G657" s="98">
        <v>0.05</v>
      </c>
      <c r="H657" s="98">
        <v>4.1000000000000002E-2</v>
      </c>
      <c r="I657" s="98">
        <v>2.9000000000000001E-2</v>
      </c>
      <c r="J657" s="98">
        <v>2.1999999999999999E-2</v>
      </c>
      <c r="K657" s="98">
        <v>1.9E-2</v>
      </c>
      <c r="M657" s="37" t="s">
        <v>64</v>
      </c>
      <c r="N657" s="33">
        <f>N656</f>
        <v>1</v>
      </c>
      <c r="O657" s="33">
        <f>IF(P658&lt;=15,O656,IF(O656=9,O656,O656+1))</f>
        <v>7</v>
      </c>
      <c r="P657" s="33">
        <f>IF(P658&lt;=15,INDEX(C656:K662,1,1),IF(P658&gt;8000,P656,INDEX(C656:K662,1,O657)))</f>
        <v>2000</v>
      </c>
      <c r="Q657" s="38">
        <f>INDEX(C657:K662,N657,O657)</f>
        <v>2.9000000000000001E-2</v>
      </c>
    </row>
    <row r="658" spans="1:17">
      <c r="A658" s="27">
        <v>2</v>
      </c>
      <c r="B658" s="40" t="s">
        <v>478</v>
      </c>
      <c r="C658" s="98">
        <v>0.19</v>
      </c>
      <c r="D658" s="98">
        <v>0.126</v>
      </c>
      <c r="E658" s="98">
        <v>9.7000000000000003E-2</v>
      </c>
      <c r="F658" s="98">
        <v>7.4999999999999997E-2</v>
      </c>
      <c r="G658" s="98">
        <v>5.8000000000000003E-2</v>
      </c>
      <c r="H658" s="98">
        <v>4.3999999999999997E-2</v>
      </c>
      <c r="I658" s="98">
        <v>3.5000000000000003E-2</v>
      </c>
      <c r="J658" s="98">
        <v>2.5999999999999999E-2</v>
      </c>
      <c r="K658" s="98">
        <v>2.1999999999999999E-2</v>
      </c>
      <c r="M658" s="1447" t="s">
        <v>65</v>
      </c>
      <c r="N658" s="1448"/>
      <c r="O658" s="1449"/>
      <c r="P658" s="1">
        <f>'CP.TV'!$K$3</f>
        <v>1454.6456017248847</v>
      </c>
      <c r="Q658" s="43">
        <f>ROUND(IF(P658&lt;=15,Q656,IF(P658&gt;=8000,Q656,(((P657-P658)*(Q656-Q657))/(P657-P656))+Q657)),3)</f>
        <v>3.5999999999999997E-2</v>
      </c>
    </row>
    <row r="659" spans="1:17">
      <c r="A659" s="27">
        <v>3</v>
      </c>
      <c r="B659" s="40" t="s">
        <v>479</v>
      </c>
      <c r="C659" s="98">
        <v>0.109</v>
      </c>
      <c r="D659" s="98">
        <v>7.1999999999999995E-2</v>
      </c>
      <c r="E659" s="98">
        <v>5.5E-2</v>
      </c>
      <c r="F659" s="98">
        <v>4.2999999999999997E-2</v>
      </c>
      <c r="G659" s="98">
        <v>3.3000000000000002E-2</v>
      </c>
      <c r="H659" s="98">
        <v>2.5000000000000001E-2</v>
      </c>
      <c r="I659" s="98">
        <v>2.1000000000000001E-2</v>
      </c>
      <c r="J659" s="98">
        <v>1.6E-2</v>
      </c>
      <c r="K659" s="98">
        <v>1.4E-2</v>
      </c>
    </row>
    <row r="660" spans="1:17" ht="31">
      <c r="A660" s="27">
        <v>4</v>
      </c>
      <c r="B660" s="45" t="s">
        <v>480</v>
      </c>
      <c r="C660" s="98">
        <v>0.121</v>
      </c>
      <c r="D660" s="98">
        <v>0.08</v>
      </c>
      <c r="E660" s="98">
        <v>6.0999999999999999E-2</v>
      </c>
      <c r="F660" s="98">
        <v>4.8000000000000001E-2</v>
      </c>
      <c r="G660" s="98">
        <v>3.6999999999999998E-2</v>
      </c>
      <c r="H660" s="98">
        <v>2.8000000000000001E-2</v>
      </c>
      <c r="I660" s="98">
        <v>2.3E-2</v>
      </c>
      <c r="J660" s="98">
        <v>1.7000000000000001E-2</v>
      </c>
      <c r="K660" s="98">
        <v>1.4E-2</v>
      </c>
    </row>
    <row r="661" spans="1:17" ht="33.75" customHeight="1">
      <c r="A661" s="27">
        <v>5</v>
      </c>
      <c r="B661" s="45" t="s">
        <v>481</v>
      </c>
      <c r="C661" s="98">
        <v>0.126</v>
      </c>
      <c r="D661" s="98">
        <v>8.5000000000000006E-2</v>
      </c>
      <c r="E661" s="98">
        <v>6.5000000000000002E-2</v>
      </c>
      <c r="F661" s="98">
        <v>0.05</v>
      </c>
      <c r="G661" s="98">
        <v>3.9E-2</v>
      </c>
      <c r="H661" s="98">
        <v>0.03</v>
      </c>
      <c r="I661" s="98">
        <v>2.5999999999999999E-2</v>
      </c>
      <c r="J661" s="98">
        <v>1.9E-2</v>
      </c>
      <c r="K661" s="98">
        <v>1.7000000000000001E-2</v>
      </c>
    </row>
    <row r="662" spans="1:17" ht="31">
      <c r="A662" s="27">
        <v>6</v>
      </c>
      <c r="B662" s="45" t="s">
        <v>613</v>
      </c>
      <c r="C662" s="98">
        <v>0.109</v>
      </c>
      <c r="D662" s="98">
        <v>7.1999999999999995E-2</v>
      </c>
      <c r="E662" s="98">
        <v>5.5E-2</v>
      </c>
      <c r="F662" s="98">
        <v>4.2999999999999997E-2</v>
      </c>
      <c r="G662" s="98">
        <v>3.3000000000000002E-2</v>
      </c>
      <c r="H662" s="98">
        <v>2.5000000000000001E-2</v>
      </c>
      <c r="I662" s="98">
        <v>2.1000000000000001E-2</v>
      </c>
      <c r="J662" s="98">
        <v>1.6E-2</v>
      </c>
      <c r="K662" s="98">
        <v>1.4E-2</v>
      </c>
    </row>
    <row r="664" spans="1:17" ht="19.5" customHeight="1">
      <c r="A664" s="1453" t="s">
        <v>378</v>
      </c>
      <c r="B664" s="1453"/>
      <c r="C664" s="1453"/>
      <c r="D664" s="1453"/>
      <c r="E664" s="1453"/>
      <c r="F664" s="1453"/>
      <c r="G664" s="1453"/>
      <c r="H664" s="1453"/>
      <c r="I664" s="1453"/>
      <c r="J664" s="1453"/>
      <c r="K664" s="1453"/>
      <c r="L664" s="85"/>
      <c r="M664" s="85"/>
    </row>
    <row r="665" spans="1:17" ht="15" customHeight="1">
      <c r="A665" s="56"/>
      <c r="B665" s="56"/>
      <c r="C665" s="56"/>
      <c r="D665" s="56"/>
      <c r="E665" s="56"/>
      <c r="F665" s="56"/>
      <c r="G665" s="56"/>
      <c r="J665" s="31" t="s">
        <v>59</v>
      </c>
      <c r="K665" s="30" t="s">
        <v>49</v>
      </c>
    </row>
    <row r="666" spans="1:17" ht="31.5" customHeight="1">
      <c r="A666" s="1462" t="s">
        <v>44</v>
      </c>
      <c r="B666" s="1462" t="s">
        <v>74</v>
      </c>
      <c r="C666" s="1451" t="s">
        <v>376</v>
      </c>
      <c r="D666" s="1470"/>
      <c r="E666" s="1470"/>
      <c r="F666" s="1470"/>
      <c r="G666" s="1470"/>
      <c r="H666" s="1470"/>
      <c r="I666" s="1470"/>
      <c r="J666" s="1470"/>
      <c r="K666" s="1452"/>
      <c r="M666" s="32"/>
      <c r="N666" s="33" t="s">
        <v>45</v>
      </c>
      <c r="O666" s="33" t="s">
        <v>46</v>
      </c>
      <c r="P666" s="33" t="s">
        <v>47</v>
      </c>
      <c r="Q666" s="33" t="s">
        <v>48</v>
      </c>
    </row>
    <row r="667" spans="1:17">
      <c r="A667" s="1464"/>
      <c r="B667" s="1464"/>
      <c r="C667" s="97">
        <v>15</v>
      </c>
      <c r="D667" s="77">
        <v>50</v>
      </c>
      <c r="E667" s="77">
        <v>100</v>
      </c>
      <c r="F667" s="77">
        <v>200</v>
      </c>
      <c r="G667" s="77">
        <v>500</v>
      </c>
      <c r="H667" s="77">
        <v>1000</v>
      </c>
      <c r="I667" s="77">
        <v>2000</v>
      </c>
      <c r="J667" s="77">
        <v>5000</v>
      </c>
      <c r="K667" s="77">
        <v>8000</v>
      </c>
      <c r="M667" s="37" t="s">
        <v>63</v>
      </c>
      <c r="N667" s="33">
        <f>MATCH('CP.TV'!$N$1,B668:B673,0)</f>
        <v>1</v>
      </c>
      <c r="O667" s="33">
        <f>IF(P669&lt;=15,1,MATCH(P669,C667:K667,1))</f>
        <v>6</v>
      </c>
      <c r="P667" s="33">
        <f>IF(P669&lt;=15,INDEX(C667:K673,1,1),INDEX(C667:K673,1,O667))</f>
        <v>1000</v>
      </c>
      <c r="Q667" s="38">
        <f>INDEX(C668:K673,N667,O667)</f>
        <v>3.7999999999999999E-2</v>
      </c>
    </row>
    <row r="668" spans="1:17">
      <c r="A668" s="27">
        <v>1</v>
      </c>
      <c r="B668" s="40" t="s">
        <v>477</v>
      </c>
      <c r="C668" s="98">
        <v>0.16</v>
      </c>
      <c r="D668" s="98">
        <v>0.106</v>
      </c>
      <c r="E668" s="98">
        <v>8.3000000000000004E-2</v>
      </c>
      <c r="F668" s="98">
        <v>6.2E-2</v>
      </c>
      <c r="G668" s="98">
        <v>4.5999999999999999E-2</v>
      </c>
      <c r="H668" s="98">
        <v>3.7999999999999999E-2</v>
      </c>
      <c r="I668" s="98">
        <v>2.8000000000000001E-2</v>
      </c>
      <c r="J668" s="98">
        <v>2.1000000000000001E-2</v>
      </c>
      <c r="K668" s="98">
        <v>1.7999999999999999E-2</v>
      </c>
      <c r="M668" s="37" t="s">
        <v>64</v>
      </c>
      <c r="N668" s="33">
        <f>N667</f>
        <v>1</v>
      </c>
      <c r="O668" s="33">
        <f>IF(P669&lt;=15,O667,IF(O667=9,O667,O667+1))</f>
        <v>7</v>
      </c>
      <c r="P668" s="33">
        <f>IF(P669&lt;=15,INDEX(C667:K673,1,1),IF(P669&gt;8000,P667,INDEX(C667:K673,1,O668)))</f>
        <v>2000</v>
      </c>
      <c r="Q668" s="38">
        <f>INDEX(C668:K673,N668,O668)</f>
        <v>2.8000000000000001E-2</v>
      </c>
    </row>
    <row r="669" spans="1:17">
      <c r="A669" s="27">
        <v>2</v>
      </c>
      <c r="B669" s="40" t="s">
        <v>478</v>
      </c>
      <c r="C669" s="98">
        <v>0.185</v>
      </c>
      <c r="D669" s="98">
        <v>0.121</v>
      </c>
      <c r="E669" s="98">
        <v>9.4E-2</v>
      </c>
      <c r="F669" s="98">
        <v>7.1999999999999995E-2</v>
      </c>
      <c r="G669" s="98">
        <v>5.5E-2</v>
      </c>
      <c r="H669" s="98">
        <v>4.1000000000000002E-2</v>
      </c>
      <c r="I669" s="98">
        <v>3.3000000000000002E-2</v>
      </c>
      <c r="J669" s="98">
        <v>2.3E-2</v>
      </c>
      <c r="K669" s="98">
        <v>0.02</v>
      </c>
      <c r="M669" s="1447" t="s">
        <v>65</v>
      </c>
      <c r="N669" s="1448"/>
      <c r="O669" s="1449"/>
      <c r="P669" s="1">
        <f>'CP.TV'!$K$3</f>
        <v>1454.6456017248847</v>
      </c>
      <c r="Q669" s="43">
        <f>ROUND(IF(P669&lt;=15,Q667,IF(P669&gt;=8000,Q667,(((P668-P669)*(Q667-Q668))/(P668-P667))+Q668)),3)</f>
        <v>3.3000000000000002E-2</v>
      </c>
    </row>
    <row r="670" spans="1:17">
      <c r="A670" s="27">
        <v>3</v>
      </c>
      <c r="B670" s="40" t="s">
        <v>479</v>
      </c>
      <c r="C670" s="98">
        <v>0.106</v>
      </c>
      <c r="D670" s="98">
        <v>6.8000000000000005E-2</v>
      </c>
      <c r="E670" s="98">
        <v>5.3999999999999999E-2</v>
      </c>
      <c r="F670" s="98">
        <v>4.1000000000000002E-2</v>
      </c>
      <c r="G670" s="98">
        <v>3.1E-2</v>
      </c>
      <c r="H670" s="98">
        <v>2.4E-2</v>
      </c>
      <c r="I670" s="98">
        <v>0.02</v>
      </c>
      <c r="J670" s="98">
        <v>1.4E-2</v>
      </c>
      <c r="K670" s="98">
        <v>1.2E-2</v>
      </c>
    </row>
    <row r="671" spans="1:17" ht="31">
      <c r="A671" s="27">
        <v>4</v>
      </c>
      <c r="B671" s="45" t="s">
        <v>480</v>
      </c>
      <c r="C671" s="98">
        <v>0.11700000000000001</v>
      </c>
      <c r="D671" s="98">
        <v>7.5999999999999998E-2</v>
      </c>
      <c r="E671" s="98">
        <v>0.06</v>
      </c>
      <c r="F671" s="98">
        <v>4.5999999999999999E-2</v>
      </c>
      <c r="G671" s="98">
        <v>3.5000000000000003E-2</v>
      </c>
      <c r="H671" s="98">
        <v>2.5999999999999999E-2</v>
      </c>
      <c r="I671" s="98">
        <v>2.1999999999999999E-2</v>
      </c>
      <c r="J671" s="98">
        <v>1.6E-2</v>
      </c>
      <c r="K671" s="98">
        <v>1.4E-2</v>
      </c>
    </row>
    <row r="672" spans="1:17" ht="33" customHeight="1">
      <c r="A672" s="27">
        <v>5</v>
      </c>
      <c r="B672" s="45" t="s">
        <v>481</v>
      </c>
      <c r="C672" s="98">
        <v>0.122</v>
      </c>
      <c r="D672" s="98">
        <v>8.2000000000000003E-2</v>
      </c>
      <c r="E672" s="98">
        <v>6.2E-2</v>
      </c>
      <c r="F672" s="98">
        <v>4.7E-2</v>
      </c>
      <c r="G672" s="98">
        <v>3.6999999999999998E-2</v>
      </c>
      <c r="H672" s="98">
        <v>2.9000000000000001E-2</v>
      </c>
      <c r="I672" s="98">
        <v>2.4E-2</v>
      </c>
      <c r="J672" s="98">
        <v>1.7000000000000001E-2</v>
      </c>
      <c r="K672" s="98">
        <v>1.4E-2</v>
      </c>
    </row>
    <row r="673" spans="1:17" ht="31">
      <c r="A673" s="27">
        <v>6</v>
      </c>
      <c r="B673" s="45" t="s">
        <v>613</v>
      </c>
      <c r="C673" s="98">
        <v>0.106</v>
      </c>
      <c r="D673" s="98">
        <v>6.8000000000000005E-2</v>
      </c>
      <c r="E673" s="98">
        <v>5.3999999999999999E-2</v>
      </c>
      <c r="F673" s="98">
        <v>4.1000000000000002E-2</v>
      </c>
      <c r="G673" s="98">
        <v>3.1E-2</v>
      </c>
      <c r="H673" s="98">
        <v>2.4E-2</v>
      </c>
      <c r="I673" s="98">
        <v>0.02</v>
      </c>
      <c r="J673" s="98">
        <v>1.4E-2</v>
      </c>
      <c r="K673" s="98">
        <v>1.2E-2</v>
      </c>
    </row>
    <row r="674" spans="1:17">
      <c r="A674" s="24"/>
      <c r="B674" s="25"/>
      <c r="C674" s="24"/>
      <c r="D674" s="24"/>
      <c r="E674" s="24"/>
      <c r="F674" s="24"/>
      <c r="G674" s="24"/>
      <c r="H674" s="24"/>
      <c r="I674" s="24"/>
      <c r="J674" s="24"/>
      <c r="K674" s="24"/>
    </row>
    <row r="675" spans="1:17" ht="34.5" customHeight="1">
      <c r="A675" s="1463" t="s">
        <v>375</v>
      </c>
      <c r="B675" s="1463"/>
      <c r="C675" s="1463"/>
      <c r="D675" s="1463"/>
      <c r="E675" s="1463"/>
      <c r="F675" s="1463"/>
      <c r="G675" s="1463"/>
      <c r="H675" s="1463"/>
      <c r="I675" s="1463"/>
      <c r="J675" s="1463"/>
      <c r="K675" s="1463"/>
      <c r="L675" s="1463"/>
      <c r="M675" s="1463"/>
      <c r="N675" s="1463"/>
    </row>
    <row r="676" spans="1:17">
      <c r="A676" s="47"/>
      <c r="B676" s="47"/>
      <c r="C676" s="47"/>
      <c r="D676" s="47"/>
      <c r="E676" s="47"/>
      <c r="F676" s="47"/>
      <c r="G676" s="47"/>
      <c r="H676" s="47"/>
      <c r="I676" s="47"/>
      <c r="J676" s="47"/>
      <c r="K676" s="47"/>
      <c r="L676" s="47"/>
      <c r="M676" s="47"/>
      <c r="N676" s="47"/>
    </row>
    <row r="677" spans="1:17" ht="39.75" customHeight="1">
      <c r="A677" s="1453" t="s">
        <v>389</v>
      </c>
      <c r="B677" s="1453"/>
      <c r="C677" s="1453"/>
      <c r="D677" s="1453"/>
      <c r="E677" s="1453"/>
      <c r="F677" s="1453"/>
      <c r="G677" s="1453"/>
      <c r="H677" s="1453"/>
      <c r="I677" s="1453"/>
      <c r="J677" s="1453"/>
      <c r="K677" s="1453"/>
      <c r="L677" s="85"/>
      <c r="M677" s="85"/>
    </row>
    <row r="678" spans="1:17" ht="15" customHeight="1">
      <c r="A678" s="56"/>
      <c r="B678" s="56"/>
      <c r="C678" s="56"/>
      <c r="D678" s="56"/>
      <c r="E678" s="56"/>
      <c r="F678" s="56"/>
      <c r="G678" s="56"/>
      <c r="J678" s="31" t="s">
        <v>59</v>
      </c>
      <c r="K678" s="30" t="s">
        <v>49</v>
      </c>
    </row>
    <row r="679" spans="1:17" ht="31.5" customHeight="1">
      <c r="A679" s="1462" t="s">
        <v>44</v>
      </c>
      <c r="B679" s="1462" t="s">
        <v>74</v>
      </c>
      <c r="C679" s="1451" t="s">
        <v>376</v>
      </c>
      <c r="D679" s="1470"/>
      <c r="E679" s="1470"/>
      <c r="F679" s="1470"/>
      <c r="G679" s="1470"/>
      <c r="H679" s="1470"/>
      <c r="I679" s="1470"/>
      <c r="J679" s="1470"/>
      <c r="K679" s="1452"/>
      <c r="M679" s="32"/>
      <c r="N679" s="33" t="s">
        <v>45</v>
      </c>
      <c r="O679" s="33" t="s">
        <v>46</v>
      </c>
      <c r="P679" s="33" t="s">
        <v>47</v>
      </c>
      <c r="Q679" s="33" t="s">
        <v>48</v>
      </c>
    </row>
    <row r="680" spans="1:17">
      <c r="A680" s="1464"/>
      <c r="B680" s="1464"/>
      <c r="C680" s="97">
        <v>15</v>
      </c>
      <c r="D680" s="77">
        <v>50</v>
      </c>
      <c r="E680" s="77">
        <v>100</v>
      </c>
      <c r="F680" s="77">
        <v>200</v>
      </c>
      <c r="G680" s="77">
        <v>500</v>
      </c>
      <c r="H680" s="77">
        <v>1000</v>
      </c>
      <c r="I680" s="77">
        <v>2000</v>
      </c>
      <c r="J680" s="77">
        <v>5000</v>
      </c>
      <c r="K680" s="77">
        <v>8000</v>
      </c>
      <c r="M680" s="37" t="s">
        <v>63</v>
      </c>
      <c r="N680" s="33">
        <f>MATCH('CP.TV'!$N$1,B681:B686,0)</f>
        <v>1</v>
      </c>
      <c r="O680" s="33">
        <f>IF(P682&lt;=15,1,MATCH(P682,C680:K680,1))</f>
        <v>6</v>
      </c>
      <c r="P680" s="33">
        <f>IF(P682&lt;=15,INDEX(C680:K686,1,1),INDEX(C680:K686,1,O680))</f>
        <v>1000</v>
      </c>
      <c r="Q680" s="38">
        <f>INDEX(C681:K686,N680,O680)</f>
        <v>1.23E-2</v>
      </c>
    </row>
    <row r="681" spans="1:17">
      <c r="A681" s="27">
        <v>1</v>
      </c>
      <c r="B681" s="40" t="s">
        <v>477</v>
      </c>
      <c r="C681" s="28">
        <v>4.9500000000000002E-2</v>
      </c>
      <c r="D681" s="28">
        <v>3.3000000000000002E-2</v>
      </c>
      <c r="E681" s="28">
        <v>2.5499999999999998E-2</v>
      </c>
      <c r="F681" s="28">
        <v>1.95E-2</v>
      </c>
      <c r="G681" s="28">
        <v>1.4999999999999999E-2</v>
      </c>
      <c r="H681" s="28">
        <v>1.23E-2</v>
      </c>
      <c r="I681" s="28">
        <v>8.6999999999999994E-3</v>
      </c>
      <c r="J681" s="28">
        <v>6.6E-3</v>
      </c>
      <c r="K681" s="28">
        <v>5.7000000000000002E-3</v>
      </c>
      <c r="M681" s="37" t="s">
        <v>64</v>
      </c>
      <c r="N681" s="33">
        <f>N680</f>
        <v>1</v>
      </c>
      <c r="O681" s="33">
        <f>IF(P682&lt;=15,O680,IF(O680=9,O680,O680+1))</f>
        <v>7</v>
      </c>
      <c r="P681" s="33">
        <f>IF(P682&lt;=15,INDEX(C680:K686,1,1),IF(P682&gt;8000,P680,INDEX(C680:K686,1,O681)))</f>
        <v>2000</v>
      </c>
      <c r="Q681" s="38">
        <f>INDEX(C681:K686,N681,O681)</f>
        <v>8.6999999999999994E-3</v>
      </c>
    </row>
    <row r="682" spans="1:17">
      <c r="A682" s="27">
        <v>2</v>
      </c>
      <c r="B682" s="40" t="s">
        <v>478</v>
      </c>
      <c r="C682" s="28">
        <v>5.7000000000000002E-2</v>
      </c>
      <c r="D682" s="28">
        <v>3.78E-2</v>
      </c>
      <c r="E682" s="28">
        <v>2.9100000000000001E-2</v>
      </c>
      <c r="F682" s="28">
        <v>2.2499999999999999E-2</v>
      </c>
      <c r="G682" s="28">
        <v>1.7399999999999999E-2</v>
      </c>
      <c r="H682" s="28">
        <v>1.32E-2</v>
      </c>
      <c r="I682" s="28">
        <v>1.0500000000000001E-2</v>
      </c>
      <c r="J682" s="28">
        <v>7.7999999999999996E-3</v>
      </c>
      <c r="K682" s="28">
        <v>6.6E-3</v>
      </c>
      <c r="M682" s="1447" t="s">
        <v>65</v>
      </c>
      <c r="N682" s="1448"/>
      <c r="O682" s="1449"/>
      <c r="P682" s="1">
        <f>'CP.TV'!$K$3</f>
        <v>1454.6456017248847</v>
      </c>
      <c r="Q682" s="43">
        <f>ROUND(IF(P682&lt;=15,Q680,IF(P682&gt;=8000,Q680,(((P681-P682)*(Q680-Q681))/(P681-P680))+Q681)),3)</f>
        <v>1.0999999999999999E-2</v>
      </c>
    </row>
    <row r="683" spans="1:17">
      <c r="A683" s="27">
        <v>3</v>
      </c>
      <c r="B683" s="40" t="s">
        <v>479</v>
      </c>
      <c r="C683" s="28">
        <v>3.27E-2</v>
      </c>
      <c r="D683" s="28">
        <v>2.1600000000000001E-2</v>
      </c>
      <c r="E683" s="28">
        <v>1.6500000000000001E-2</v>
      </c>
      <c r="F683" s="28">
        <v>1.29E-2</v>
      </c>
      <c r="G683" s="28">
        <v>9.9000000000000008E-3</v>
      </c>
      <c r="H683" s="28">
        <v>7.4999999999999997E-3</v>
      </c>
      <c r="I683" s="28">
        <v>6.3E-3</v>
      </c>
      <c r="J683" s="28">
        <v>4.7999999999999996E-3</v>
      </c>
      <c r="K683" s="28">
        <v>4.1999999999999997E-3</v>
      </c>
    </row>
    <row r="684" spans="1:17" ht="31">
      <c r="A684" s="27">
        <v>4</v>
      </c>
      <c r="B684" s="45" t="s">
        <v>480</v>
      </c>
      <c r="C684" s="28">
        <v>3.6299999999999999E-2</v>
      </c>
      <c r="D684" s="28">
        <v>2.4E-2</v>
      </c>
      <c r="E684" s="28">
        <v>1.83E-2</v>
      </c>
      <c r="F684" s="28">
        <v>1.44E-2</v>
      </c>
      <c r="G684" s="28">
        <v>1.11E-2</v>
      </c>
      <c r="H684" s="28">
        <v>8.3999999999999995E-3</v>
      </c>
      <c r="I684" s="28">
        <v>6.8999999999999999E-3</v>
      </c>
      <c r="J684" s="28">
        <v>5.1000000000000004E-3</v>
      </c>
      <c r="K684" s="28">
        <v>4.1999999999999997E-3</v>
      </c>
    </row>
    <row r="685" spans="1:17" ht="32.25" customHeight="1">
      <c r="A685" s="27">
        <v>5</v>
      </c>
      <c r="B685" s="45" t="s">
        <v>481</v>
      </c>
      <c r="C685" s="28">
        <v>3.78E-2</v>
      </c>
      <c r="D685" s="28">
        <v>2.5499999999999998E-2</v>
      </c>
      <c r="E685" s="28">
        <v>1.95E-2</v>
      </c>
      <c r="F685" s="28">
        <v>1.4999999999999999E-2</v>
      </c>
      <c r="G685" s="28">
        <v>1.17E-2</v>
      </c>
      <c r="H685" s="28">
        <v>8.9999999999999993E-3</v>
      </c>
      <c r="I685" s="28">
        <v>7.8E-2</v>
      </c>
      <c r="J685" s="28">
        <v>5.7000000000000002E-3</v>
      </c>
      <c r="K685" s="28">
        <v>5.1000000000000004E-3</v>
      </c>
    </row>
    <row r="686" spans="1:17" ht="31">
      <c r="A686" s="27">
        <v>6</v>
      </c>
      <c r="B686" s="45" t="s">
        <v>613</v>
      </c>
      <c r="C686" s="28">
        <v>3.27E-2</v>
      </c>
      <c r="D686" s="28">
        <v>2.1600000000000001E-2</v>
      </c>
      <c r="E686" s="28">
        <v>1.6500000000000001E-2</v>
      </c>
      <c r="F686" s="28">
        <v>1.29E-2</v>
      </c>
      <c r="G686" s="28">
        <v>9.9000000000000008E-3</v>
      </c>
      <c r="H686" s="28">
        <v>7.4999999999999997E-3</v>
      </c>
      <c r="I686" s="28">
        <v>6.3E-3</v>
      </c>
      <c r="J686" s="28">
        <v>4.7999999999999996E-3</v>
      </c>
      <c r="K686" s="28">
        <v>4.1999999999999997E-3</v>
      </c>
    </row>
    <row r="687" spans="1:17">
      <c r="A687" s="47"/>
      <c r="B687" s="47"/>
      <c r="C687" s="47"/>
      <c r="D687" s="47"/>
      <c r="E687" s="47"/>
      <c r="F687" s="47"/>
      <c r="G687" s="47"/>
      <c r="H687" s="47"/>
      <c r="I687" s="47"/>
      <c r="J687" s="47"/>
      <c r="K687" s="47"/>
      <c r="L687" s="47"/>
      <c r="M687" s="47"/>
      <c r="N687" s="47"/>
    </row>
    <row r="688" spans="1:17" ht="31.5" customHeight="1">
      <c r="A688" s="1462" t="s">
        <v>44</v>
      </c>
      <c r="B688" s="1462" t="s">
        <v>74</v>
      </c>
      <c r="C688" s="1451" t="s">
        <v>376</v>
      </c>
      <c r="D688" s="1470"/>
      <c r="E688" s="1470"/>
      <c r="F688" s="1470"/>
      <c r="G688" s="1470"/>
      <c r="H688" s="1470"/>
      <c r="I688" s="1470"/>
      <c r="J688" s="1470"/>
      <c r="K688" s="1452"/>
      <c r="M688" s="32"/>
      <c r="N688" s="33" t="s">
        <v>45</v>
      </c>
      <c r="O688" s="33" t="s">
        <v>46</v>
      </c>
      <c r="P688" s="33" t="s">
        <v>47</v>
      </c>
      <c r="Q688" s="33" t="s">
        <v>48</v>
      </c>
    </row>
    <row r="689" spans="1:17">
      <c r="A689" s="1464"/>
      <c r="B689" s="1464"/>
      <c r="C689" s="97">
        <v>15</v>
      </c>
      <c r="D689" s="77">
        <v>50</v>
      </c>
      <c r="E689" s="77">
        <v>100</v>
      </c>
      <c r="F689" s="77">
        <v>200</v>
      </c>
      <c r="G689" s="77">
        <v>500</v>
      </c>
      <c r="H689" s="77">
        <v>1000</v>
      </c>
      <c r="I689" s="77">
        <v>2000</v>
      </c>
      <c r="J689" s="77">
        <v>5000</v>
      </c>
      <c r="K689" s="77">
        <v>8000</v>
      </c>
      <c r="M689" s="37" t="s">
        <v>63</v>
      </c>
      <c r="N689" s="33">
        <f>MATCH('CP.TV'!$N$1,B690:B695,0)</f>
        <v>1</v>
      </c>
      <c r="O689" s="33">
        <f>IF(P691&lt;=15,1,MATCH(P691,C689:K689,1))</f>
        <v>6</v>
      </c>
      <c r="P689" s="33">
        <f>IF(P691&lt;=15,INDEX(C689:K695,1,1),INDEX(C689:K695,1,O689))</f>
        <v>1000</v>
      </c>
      <c r="Q689" s="38">
        <f>INDEX(C690:K695,N689,O689)</f>
        <v>1.14E-2</v>
      </c>
    </row>
    <row r="690" spans="1:17">
      <c r="A690" s="27">
        <v>1</v>
      </c>
      <c r="B690" s="40" t="s">
        <v>477</v>
      </c>
      <c r="C690" s="28">
        <v>4.8000000000000001E-2</v>
      </c>
      <c r="D690" s="28">
        <v>3.1800000000000002E-2</v>
      </c>
      <c r="E690" s="28">
        <v>2.4899999999999999E-2</v>
      </c>
      <c r="F690" s="28">
        <v>1.8599999999999998E-2</v>
      </c>
      <c r="G690" s="28">
        <v>1.38E-2</v>
      </c>
      <c r="H690" s="28">
        <v>1.14E-2</v>
      </c>
      <c r="I690" s="28">
        <v>8.3999999999999995E-3</v>
      </c>
      <c r="J690" s="28">
        <v>6.3E-3</v>
      </c>
      <c r="K690" s="28">
        <v>5.4000000000000003E-3</v>
      </c>
      <c r="M690" s="37" t="s">
        <v>64</v>
      </c>
      <c r="N690" s="33">
        <f>N689</f>
        <v>1</v>
      </c>
      <c r="O690" s="33">
        <f>IF(P691&lt;=15,O689,IF(O689=9,O689,O689+1))</f>
        <v>7</v>
      </c>
      <c r="P690" s="33">
        <f>IF(P691&lt;=15,INDEX(C689:K695,1,1),IF(P691&gt;8000,P689,INDEX(C689:K695,1,O690)))</f>
        <v>2000</v>
      </c>
      <c r="Q690" s="38">
        <f>INDEX(C690:K695,N690,O690)</f>
        <v>8.3999999999999995E-3</v>
      </c>
    </row>
    <row r="691" spans="1:17">
      <c r="A691" s="27">
        <v>2</v>
      </c>
      <c r="B691" s="40" t="s">
        <v>478</v>
      </c>
      <c r="C691" s="28">
        <v>5.5500000000000001E-2</v>
      </c>
      <c r="D691" s="28">
        <v>3.6299999999999999E-2</v>
      </c>
      <c r="E691" s="28">
        <v>2.8199999999999999E-2</v>
      </c>
      <c r="F691" s="28">
        <v>2.1600000000000001E-2</v>
      </c>
      <c r="G691" s="28">
        <v>1.6500000000000001E-2</v>
      </c>
      <c r="H691" s="28">
        <v>1.23E-2</v>
      </c>
      <c r="I691" s="28">
        <v>9.9000000000000008E-3</v>
      </c>
      <c r="J691" s="28">
        <v>6.8999999999999999E-3</v>
      </c>
      <c r="K691" s="28">
        <v>6.0000000000000001E-3</v>
      </c>
      <c r="M691" s="1447" t="s">
        <v>65</v>
      </c>
      <c r="N691" s="1448"/>
      <c r="O691" s="1449"/>
      <c r="P691" s="1">
        <f>'CP.TV'!$K$3</f>
        <v>1454.6456017248847</v>
      </c>
      <c r="Q691" s="43">
        <f>ROUND(IF(P691&lt;=15,Q689,IF(P691&gt;=8000,Q689,(((P690-P691)*(Q689-Q690))/(P690-P689))+Q690)),3)</f>
        <v>0.01</v>
      </c>
    </row>
    <row r="692" spans="1:17">
      <c r="A692" s="27">
        <v>3</v>
      </c>
      <c r="B692" s="40" t="s">
        <v>479</v>
      </c>
      <c r="C692" s="28">
        <v>3.1800000000000002E-2</v>
      </c>
      <c r="D692" s="28">
        <v>2.0400000000000001E-2</v>
      </c>
      <c r="E692" s="28">
        <v>1.6199999999999999E-2</v>
      </c>
      <c r="F692" s="28">
        <v>1.23E-2</v>
      </c>
      <c r="G692" s="28">
        <v>9.2999999999999992E-3</v>
      </c>
      <c r="H692" s="28">
        <v>7.1999999999999998E-3</v>
      </c>
      <c r="I692" s="28">
        <v>6.0000000000000001E-3</v>
      </c>
      <c r="J692" s="28">
        <v>4.1999999999999997E-3</v>
      </c>
      <c r="K692" s="28">
        <v>3.5999999999999999E-3</v>
      </c>
    </row>
    <row r="693" spans="1:17" ht="31">
      <c r="A693" s="27">
        <v>4</v>
      </c>
      <c r="B693" s="45" t="s">
        <v>480</v>
      </c>
      <c r="C693" s="28">
        <v>3.5099999999999999E-2</v>
      </c>
      <c r="D693" s="28">
        <v>2.2800000000000001E-2</v>
      </c>
      <c r="E693" s="28">
        <v>1.7999999999999999E-2</v>
      </c>
      <c r="F693" s="28">
        <v>1.38E-2</v>
      </c>
      <c r="G693" s="28">
        <v>1.0500000000000001E-2</v>
      </c>
      <c r="H693" s="28">
        <v>7.7999999999999996E-3</v>
      </c>
      <c r="I693" s="28">
        <v>6.6E-3</v>
      </c>
      <c r="J693" s="28">
        <v>4.7999999999999996E-3</v>
      </c>
      <c r="K693" s="28">
        <v>4.1999999999999997E-3</v>
      </c>
    </row>
    <row r="694" spans="1:17" ht="33.75" customHeight="1">
      <c r="A694" s="27">
        <v>5</v>
      </c>
      <c r="B694" s="45" t="s">
        <v>481</v>
      </c>
      <c r="C694" s="28">
        <v>3.6600000000000001E-2</v>
      </c>
      <c r="D694" s="28">
        <v>2.46E-2</v>
      </c>
      <c r="E694" s="28">
        <v>1.8599999999999998E-2</v>
      </c>
      <c r="F694" s="28">
        <v>1.41E-2</v>
      </c>
      <c r="G694" s="28">
        <v>1.11E-2</v>
      </c>
      <c r="H694" s="28">
        <v>8.6999999999999994E-3</v>
      </c>
      <c r="I694" s="28">
        <v>7.1999999999999998E-3</v>
      </c>
      <c r="J694" s="28">
        <v>5.1000000000000004E-3</v>
      </c>
      <c r="K694" s="28">
        <v>4.1999999999999997E-3</v>
      </c>
    </row>
    <row r="695" spans="1:17" ht="31">
      <c r="A695" s="27">
        <v>6</v>
      </c>
      <c r="B695" s="45" t="s">
        <v>613</v>
      </c>
      <c r="C695" s="28">
        <v>3.1800000000000002E-2</v>
      </c>
      <c r="D695" s="28">
        <v>2.0400000000000001E-2</v>
      </c>
      <c r="E695" s="28">
        <v>1.6199999999999999E-2</v>
      </c>
      <c r="F695" s="28">
        <v>1.23E-2</v>
      </c>
      <c r="G695" s="28">
        <v>9.2999999999999992E-3</v>
      </c>
      <c r="H695" s="28">
        <v>7.1999999999999998E-3</v>
      </c>
      <c r="I695" s="28">
        <v>6.0000000000000001E-3</v>
      </c>
      <c r="J695" s="28">
        <v>4.1999999999999997E-3</v>
      </c>
      <c r="K695" s="28">
        <v>3.5999999999999999E-3</v>
      </c>
    </row>
    <row r="696" spans="1:17">
      <c r="A696" s="47"/>
      <c r="B696" s="47"/>
      <c r="C696" s="47"/>
      <c r="D696" s="47"/>
      <c r="E696" s="47"/>
      <c r="F696" s="47"/>
      <c r="G696" s="47"/>
      <c r="H696" s="47"/>
      <c r="I696" s="47"/>
      <c r="J696" s="47"/>
      <c r="K696" s="47"/>
      <c r="L696" s="47"/>
      <c r="M696" s="47"/>
      <c r="N696" s="47"/>
    </row>
    <row r="697" spans="1:17" ht="20">
      <c r="A697" s="1450" t="s">
        <v>421</v>
      </c>
      <c r="B697" s="1450"/>
      <c r="C697" s="1450"/>
      <c r="D697" s="1450"/>
      <c r="E697" s="1450"/>
      <c r="F697" s="1450"/>
      <c r="G697" s="1450"/>
      <c r="H697" s="1450"/>
      <c r="I697" s="1450"/>
      <c r="J697" s="1450"/>
      <c r="K697" s="1450"/>
    </row>
    <row r="699" spans="1:17" ht="15" customHeight="1">
      <c r="A699" s="56"/>
      <c r="B699" s="56"/>
      <c r="C699" s="56"/>
      <c r="D699" s="56"/>
      <c r="E699" s="56"/>
      <c r="F699" s="56"/>
      <c r="G699" s="31" t="s">
        <v>59</v>
      </c>
      <c r="H699" s="30" t="s">
        <v>49</v>
      </c>
    </row>
    <row r="700" spans="1:17" ht="31.5" customHeight="1">
      <c r="A700" s="1460" t="s">
        <v>44</v>
      </c>
      <c r="B700" s="1460" t="s">
        <v>74</v>
      </c>
      <c r="C700" s="1451" t="s">
        <v>379</v>
      </c>
      <c r="D700" s="1470"/>
      <c r="E700" s="1470"/>
      <c r="F700" s="1470"/>
      <c r="G700" s="1470"/>
      <c r="H700" s="1452"/>
      <c r="K700" s="32"/>
      <c r="L700" s="33" t="s">
        <v>45</v>
      </c>
      <c r="M700" s="33" t="s">
        <v>46</v>
      </c>
      <c r="N700" s="33" t="s">
        <v>47</v>
      </c>
      <c r="O700" s="33" t="s">
        <v>48</v>
      </c>
    </row>
    <row r="701" spans="1:17">
      <c r="A701" s="1460"/>
      <c r="B701" s="1460"/>
      <c r="C701" s="86">
        <v>15</v>
      </c>
      <c r="D701" s="19">
        <v>100</v>
      </c>
      <c r="E701" s="19">
        <v>500</v>
      </c>
      <c r="F701" s="19">
        <v>1000</v>
      </c>
      <c r="G701" s="19">
        <v>5000</v>
      </c>
      <c r="H701" s="87">
        <v>10000</v>
      </c>
      <c r="K701" s="37" t="s">
        <v>63</v>
      </c>
      <c r="L701" s="33">
        <f>MATCH('CP.TV'!$N$1,B702:B708,0)</f>
        <v>1</v>
      </c>
      <c r="M701" s="33">
        <f>IF(N703&lt;=15,1,MATCH(N703,C701:H701,1))</f>
        <v>4</v>
      </c>
      <c r="N701" s="33">
        <f>IF(N703&lt;=15,INDEX(C701:H708,1,1),INDEX(C701:H708,1,M701))</f>
        <v>1000</v>
      </c>
      <c r="O701" s="99">
        <f>INDEX(C702:H708,L701,M701)</f>
        <v>1.9400000000000001E-3</v>
      </c>
    </row>
    <row r="702" spans="1:17">
      <c r="A702" s="27">
        <v>1</v>
      </c>
      <c r="B702" s="40" t="s">
        <v>477</v>
      </c>
      <c r="C702" s="100">
        <v>9.6699999999999998E-3</v>
      </c>
      <c r="D702" s="100">
        <v>5.2300000000000003E-3</v>
      </c>
      <c r="E702" s="100">
        <v>2.9099999999999998E-3</v>
      </c>
      <c r="F702" s="100">
        <v>1.9400000000000001E-3</v>
      </c>
      <c r="G702" s="100">
        <v>1.08E-3</v>
      </c>
      <c r="H702" s="100">
        <v>7.2000000000000005E-4</v>
      </c>
      <c r="K702" s="37" t="s">
        <v>64</v>
      </c>
      <c r="L702" s="33">
        <f>L701</f>
        <v>1</v>
      </c>
      <c r="M702" s="33">
        <f>IF(N703&lt;=15,M701,IF(M701=9,M701,M701+1))</f>
        <v>5</v>
      </c>
      <c r="N702" s="33">
        <f>IF(N703&lt;=15,INDEX(C701:H708,1,1),IF(N703&gt;10000,N701,INDEX(C701:H708,1,M702)))</f>
        <v>5000</v>
      </c>
      <c r="O702" s="99">
        <f>INDEX(C702:H708,L702,M702)</f>
        <v>1.08E-3</v>
      </c>
    </row>
    <row r="703" spans="1:17">
      <c r="A703" s="27">
        <v>2</v>
      </c>
      <c r="B703" s="40" t="s">
        <v>478</v>
      </c>
      <c r="C703" s="100">
        <v>9.6699999999999998E-3</v>
      </c>
      <c r="D703" s="100">
        <v>5.2300000000000003E-3</v>
      </c>
      <c r="E703" s="100">
        <v>2.9099999999999998E-3</v>
      </c>
      <c r="F703" s="100">
        <v>1.9400000000000001E-3</v>
      </c>
      <c r="G703" s="100">
        <v>1.08E-3</v>
      </c>
      <c r="H703" s="100">
        <v>7.2000000000000005E-4</v>
      </c>
      <c r="K703" s="1447" t="s">
        <v>65</v>
      </c>
      <c r="L703" s="1448"/>
      <c r="M703" s="1449"/>
      <c r="N703" s="1">
        <f>'CP.TV'!$K$1</f>
        <v>2151.8852950129967</v>
      </c>
      <c r="O703" s="101">
        <f>ROUND(IF(N703&lt;=15,O701,IF(N703&gt;=10000,O701,(((N702-N703)*(O701-O702))/(N702-N701))+O702)),5)</f>
        <v>1.6900000000000001E-3</v>
      </c>
    </row>
    <row r="704" spans="1:17">
      <c r="A704" s="27">
        <v>3</v>
      </c>
      <c r="B704" s="40" t="s">
        <v>479</v>
      </c>
      <c r="C704" s="100">
        <v>6.7099999999999998E-3</v>
      </c>
      <c r="D704" s="100">
        <v>3.63E-3</v>
      </c>
      <c r="E704" s="100">
        <v>2.0200000000000001E-3</v>
      </c>
      <c r="F704" s="100">
        <v>1.3500000000000001E-3</v>
      </c>
      <c r="G704" s="100">
        <v>7.5000000000000002E-4</v>
      </c>
      <c r="H704" s="100">
        <v>5.0000000000000001E-4</v>
      </c>
    </row>
    <row r="705" spans="1:13" ht="31">
      <c r="A705" s="27">
        <v>4</v>
      </c>
      <c r="B705" s="45" t="s">
        <v>480</v>
      </c>
      <c r="C705" s="100">
        <v>8.8800000000000007E-3</v>
      </c>
      <c r="D705" s="100">
        <v>4.7999999999999996E-3</v>
      </c>
      <c r="E705" s="100">
        <v>2.6700000000000001E-3</v>
      </c>
      <c r="F705" s="100">
        <v>1.7799999999999999E-3</v>
      </c>
      <c r="G705" s="100">
        <v>9.8999999999999999E-4</v>
      </c>
      <c r="H705" s="100">
        <v>6.6E-4</v>
      </c>
    </row>
    <row r="706" spans="1:13" ht="36" customHeight="1">
      <c r="A706" s="27">
        <v>5</v>
      </c>
      <c r="B706" s="45" t="s">
        <v>481</v>
      </c>
      <c r="C706" s="100">
        <v>6.7099999999999998E-3</v>
      </c>
      <c r="D706" s="100">
        <v>3.63E-3</v>
      </c>
      <c r="E706" s="100">
        <v>2.0200000000000001E-3</v>
      </c>
      <c r="F706" s="100">
        <v>1.3500000000000001E-3</v>
      </c>
      <c r="G706" s="100">
        <v>7.5000000000000002E-4</v>
      </c>
      <c r="H706" s="100">
        <v>5.0000000000000001E-4</v>
      </c>
    </row>
    <row r="707" spans="1:13" ht="46.5">
      <c r="A707" s="33">
        <v>6</v>
      </c>
      <c r="B707" s="48" t="s">
        <v>482</v>
      </c>
      <c r="C707" s="100">
        <v>1.328E-2</v>
      </c>
      <c r="D707" s="100">
        <v>7.1799999999999998E-3</v>
      </c>
      <c r="E707" s="100">
        <v>3.9899999999999996E-3</v>
      </c>
      <c r="F707" s="100">
        <v>2.66E-3</v>
      </c>
      <c r="G707" s="100">
        <v>1.48E-3</v>
      </c>
      <c r="H707" s="100">
        <v>9.8999999999999999E-4</v>
      </c>
    </row>
    <row r="708" spans="1:13" ht="31">
      <c r="A708" s="27">
        <v>7</v>
      </c>
      <c r="B708" s="45" t="s">
        <v>613</v>
      </c>
      <c r="C708" s="100">
        <v>6.7099999999999998E-3</v>
      </c>
      <c r="D708" s="100">
        <v>3.63E-3</v>
      </c>
      <c r="E708" s="100">
        <v>2.0200000000000001E-3</v>
      </c>
      <c r="F708" s="100">
        <v>1.3500000000000001E-3</v>
      </c>
      <c r="G708" s="100">
        <v>7.5000000000000002E-4</v>
      </c>
      <c r="H708" s="100">
        <v>5.0000000000000001E-4</v>
      </c>
    </row>
    <row r="710" spans="1:13" ht="20">
      <c r="A710" s="1450" t="s">
        <v>488</v>
      </c>
      <c r="B710" s="1450"/>
      <c r="C710" s="1450"/>
      <c r="D710" s="1450"/>
      <c r="E710" s="1450"/>
      <c r="F710" s="1450"/>
      <c r="G710" s="1450"/>
      <c r="H710" s="1450"/>
      <c r="I710" s="1450"/>
    </row>
    <row r="711" spans="1:13">
      <c r="A711" s="52" t="s">
        <v>489</v>
      </c>
      <c r="B711" s="52"/>
      <c r="C711" s="52"/>
      <c r="D711" s="52"/>
      <c r="E711" s="52"/>
      <c r="F711" s="52"/>
      <c r="G711" s="51"/>
      <c r="H711" s="51"/>
      <c r="I711" s="51"/>
      <c r="J711" s="51"/>
      <c r="K711" s="51"/>
      <c r="L711" s="51"/>
    </row>
    <row r="712" spans="1:13">
      <c r="A712" s="51"/>
      <c r="B712" s="51"/>
      <c r="C712" s="51"/>
      <c r="D712" s="51"/>
      <c r="F712" s="31" t="s">
        <v>59</v>
      </c>
      <c r="G712" s="30" t="s">
        <v>49</v>
      </c>
      <c r="H712" s="51"/>
      <c r="I712" s="51"/>
      <c r="J712" s="51"/>
      <c r="K712" s="51"/>
      <c r="L712" s="51"/>
    </row>
    <row r="713" spans="1:13" ht="31.5" customHeight="1">
      <c r="A713" s="1459" t="s">
        <v>44</v>
      </c>
      <c r="B713" s="1460" t="s">
        <v>490</v>
      </c>
      <c r="C713" s="1461" t="s">
        <v>491</v>
      </c>
      <c r="D713" s="1461"/>
      <c r="E713" s="1461"/>
      <c r="F713" s="1461"/>
      <c r="G713" s="1461"/>
      <c r="I713" s="32"/>
      <c r="J713" s="33" t="s">
        <v>45</v>
      </c>
      <c r="K713" s="33" t="s">
        <v>46</v>
      </c>
      <c r="L713" s="33" t="s">
        <v>47</v>
      </c>
      <c r="M713" s="33" t="s">
        <v>48</v>
      </c>
    </row>
    <row r="714" spans="1:13">
      <c r="A714" s="1459"/>
      <c r="B714" s="1460"/>
      <c r="C714" s="34">
        <v>15</v>
      </c>
      <c r="D714" s="34">
        <v>100</v>
      </c>
      <c r="E714" s="34">
        <v>500</v>
      </c>
      <c r="F714" s="34">
        <v>1000</v>
      </c>
      <c r="G714" s="247">
        <v>1001</v>
      </c>
      <c r="I714" s="37" t="s">
        <v>63</v>
      </c>
      <c r="J714" s="33">
        <f>MATCH('CP.TV'!$N$1,B715:B723,0)</f>
        <v>1</v>
      </c>
      <c r="K714" s="33">
        <f>IF(L716&lt;=15,1,MATCH(L716,C714:G714,1))</f>
        <v>5</v>
      </c>
      <c r="L714" s="33">
        <f>IF(L716&lt;=15,INDEX(C714:G723,1,1),INDEX(C714:G723,1,K714))</f>
        <v>1001</v>
      </c>
      <c r="M714" s="250">
        <f>INDEX(C715:G723,J714,K714)</f>
        <v>5.2</v>
      </c>
    </row>
    <row r="715" spans="1:13">
      <c r="A715" s="21">
        <v>1</v>
      </c>
      <c r="B715" s="248" t="s">
        <v>477</v>
      </c>
      <c r="C715" s="55">
        <v>6.5</v>
      </c>
      <c r="D715" s="55">
        <v>6</v>
      </c>
      <c r="E715" s="55">
        <v>5.6</v>
      </c>
      <c r="F715" s="55">
        <v>5.4</v>
      </c>
      <c r="G715" s="55">
        <v>5.2</v>
      </c>
      <c r="I715" s="37" t="s">
        <v>64</v>
      </c>
      <c r="J715" s="33">
        <f>J714</f>
        <v>1</v>
      </c>
      <c r="K715" s="33">
        <f>IF(L716&lt;=15,K714,IF(K714=5,K714,K714+1))</f>
        <v>5</v>
      </c>
      <c r="L715" s="33">
        <f>IF(L716&lt;=15,INDEX(C714:G723,1,1),IF(L716&gt;1000,L714,INDEX(C714:G723,1,K715)))</f>
        <v>1001</v>
      </c>
      <c r="M715" s="250">
        <f>INDEX(C715:G723,J715,K715)</f>
        <v>5.2</v>
      </c>
    </row>
    <row r="716" spans="1:13" ht="46.5">
      <c r="A716" s="21"/>
      <c r="B716" s="279" t="s">
        <v>492</v>
      </c>
      <c r="C716" s="55">
        <v>10</v>
      </c>
      <c r="D716" s="55">
        <v>9</v>
      </c>
      <c r="E716" s="55">
        <v>8.6</v>
      </c>
      <c r="F716" s="55">
        <v>8.4</v>
      </c>
      <c r="G716" s="55">
        <v>8.1999999999999993</v>
      </c>
      <c r="I716" s="1447" t="s">
        <v>65</v>
      </c>
      <c r="J716" s="1448"/>
      <c r="K716" s="1449"/>
      <c r="L716" s="1">
        <f>'CP.TV'!N79/1000000000</f>
        <v>1454.6456017248847</v>
      </c>
      <c r="M716" s="245">
        <f>ROUND(IF(L716&lt;=15,M714,IF(L716&gt;1000,M715,(((L715-L716)*(M714-M715))/(L715-L714))+M715)),3)</f>
        <v>5.2</v>
      </c>
    </row>
    <row r="717" spans="1:13">
      <c r="A717" s="21">
        <v>2</v>
      </c>
      <c r="B717" s="248" t="s">
        <v>478</v>
      </c>
      <c r="C717" s="55">
        <v>5.5</v>
      </c>
      <c r="D717" s="55">
        <v>5</v>
      </c>
      <c r="E717" s="55">
        <v>4.5999999999999996</v>
      </c>
      <c r="F717" s="55">
        <v>4.4000000000000004</v>
      </c>
      <c r="G717" s="55">
        <v>4.2</v>
      </c>
    </row>
    <row r="718" spans="1:13" ht="46.5">
      <c r="A718" s="21"/>
      <c r="B718" s="279" t="s">
        <v>493</v>
      </c>
      <c r="C718" s="55">
        <v>6.5</v>
      </c>
      <c r="D718" s="55">
        <v>6.3</v>
      </c>
      <c r="E718" s="55">
        <v>6</v>
      </c>
      <c r="F718" s="55">
        <v>5.8</v>
      </c>
      <c r="G718" s="55">
        <v>5.7</v>
      </c>
    </row>
    <row r="719" spans="1:13">
      <c r="A719" s="21">
        <v>3</v>
      </c>
      <c r="B719" s="248" t="s">
        <v>479</v>
      </c>
      <c r="C719" s="55">
        <v>5.5</v>
      </c>
      <c r="D719" s="55">
        <v>5</v>
      </c>
      <c r="E719" s="55">
        <v>4.5999999999999996</v>
      </c>
      <c r="F719" s="55">
        <v>4.4000000000000004</v>
      </c>
      <c r="G719" s="55">
        <v>4.2</v>
      </c>
    </row>
    <row r="720" spans="1:13" ht="31">
      <c r="A720" s="21"/>
      <c r="B720" s="279" t="s">
        <v>494</v>
      </c>
      <c r="C720" s="55">
        <v>6.5</v>
      </c>
      <c r="D720" s="55">
        <v>6.3</v>
      </c>
      <c r="E720" s="55">
        <v>6</v>
      </c>
      <c r="F720" s="55">
        <v>5.8</v>
      </c>
      <c r="G720" s="55">
        <v>5.7</v>
      </c>
    </row>
    <row r="721" spans="1:14" ht="30">
      <c r="A721" s="21">
        <v>4</v>
      </c>
      <c r="B721" s="249" t="s">
        <v>480</v>
      </c>
      <c r="C721" s="55">
        <v>5.5</v>
      </c>
      <c r="D721" s="55">
        <v>5</v>
      </c>
      <c r="E721" s="55">
        <v>4.5999999999999996</v>
      </c>
      <c r="F721" s="55">
        <v>4.4000000000000004</v>
      </c>
      <c r="G721" s="55">
        <v>4.2</v>
      </c>
      <c r="N721" s="251"/>
    </row>
    <row r="722" spans="1:14" ht="30">
      <c r="A722" s="21">
        <v>5</v>
      </c>
      <c r="B722" s="249" t="s">
        <v>481</v>
      </c>
      <c r="C722" s="55">
        <v>5</v>
      </c>
      <c r="D722" s="55">
        <v>5</v>
      </c>
      <c r="E722" s="55">
        <v>4.0999999999999996</v>
      </c>
      <c r="F722" s="55">
        <v>3.9</v>
      </c>
      <c r="G722" s="55">
        <v>3.7</v>
      </c>
    </row>
    <row r="723" spans="1:14" ht="30">
      <c r="A723" s="21">
        <v>6</v>
      </c>
      <c r="B723" s="249" t="s">
        <v>613</v>
      </c>
      <c r="C723" s="55">
        <v>5.5</v>
      </c>
      <c r="D723" s="55">
        <v>5</v>
      </c>
      <c r="E723" s="55">
        <v>4.5999999999999996</v>
      </c>
      <c r="F723" s="55">
        <v>4.4000000000000004</v>
      </c>
      <c r="G723" s="55">
        <v>4.2</v>
      </c>
    </row>
    <row r="725" spans="1:14" ht="20">
      <c r="A725" s="1450" t="s">
        <v>773</v>
      </c>
      <c r="B725" s="1450"/>
      <c r="C725" s="1450"/>
      <c r="D725" s="1450"/>
      <c r="E725" s="1450"/>
      <c r="F725" s="1450"/>
      <c r="G725" s="1450"/>
      <c r="H725" s="1450"/>
      <c r="I725" s="1450"/>
    </row>
    <row r="727" spans="1:14" ht="31.5" customHeight="1">
      <c r="A727" s="19" t="s">
        <v>0</v>
      </c>
      <c r="B727" s="19" t="s">
        <v>770</v>
      </c>
      <c r="C727" s="1451" t="s">
        <v>771</v>
      </c>
      <c r="D727" s="1452"/>
    </row>
    <row r="728" spans="1:14">
      <c r="A728" s="19" t="s">
        <v>1</v>
      </c>
      <c r="B728" s="276" t="s">
        <v>17</v>
      </c>
      <c r="C728" s="280" t="s">
        <v>772</v>
      </c>
      <c r="D728" s="281"/>
    </row>
    <row r="729" spans="1:14" ht="60">
      <c r="A729" s="19" t="s">
        <v>2</v>
      </c>
      <c r="B729" s="276" t="s">
        <v>783</v>
      </c>
      <c r="C729" s="21"/>
      <c r="D729" s="21"/>
    </row>
    <row r="730" spans="1:14" ht="31">
      <c r="A730" s="21">
        <v>1</v>
      </c>
      <c r="B730" s="48" t="s">
        <v>775</v>
      </c>
      <c r="C730" s="282">
        <v>0.2</v>
      </c>
      <c r="D730" s="21" t="s">
        <v>774</v>
      </c>
    </row>
    <row r="731" spans="1:14" ht="46.5">
      <c r="A731" s="21">
        <v>2</v>
      </c>
      <c r="B731" s="48" t="s">
        <v>776</v>
      </c>
      <c r="C731" s="282">
        <v>0.02</v>
      </c>
      <c r="D731" s="21" t="s">
        <v>774</v>
      </c>
    </row>
    <row r="732" spans="1:14" ht="46.5">
      <c r="A732" s="21">
        <v>3</v>
      </c>
      <c r="B732" s="48" t="s">
        <v>777</v>
      </c>
      <c r="C732" s="282">
        <v>0.02</v>
      </c>
      <c r="D732" s="21" t="s">
        <v>774</v>
      </c>
    </row>
    <row r="733" spans="1:14" ht="46.5">
      <c r="A733" s="21">
        <v>4</v>
      </c>
      <c r="B733" s="48" t="s">
        <v>778</v>
      </c>
      <c r="C733" s="282">
        <v>0.06</v>
      </c>
      <c r="D733" s="21" t="s">
        <v>774</v>
      </c>
    </row>
    <row r="734" spans="1:14" ht="46.5">
      <c r="A734" s="21">
        <v>5</v>
      </c>
      <c r="B734" s="48" t="s">
        <v>779</v>
      </c>
      <c r="C734" s="282">
        <v>0.06</v>
      </c>
      <c r="D734" s="21" t="s">
        <v>774</v>
      </c>
    </row>
    <row r="735" spans="1:14">
      <c r="A735" s="21">
        <v>6</v>
      </c>
      <c r="B735" s="48" t="s">
        <v>780</v>
      </c>
      <c r="C735" s="282">
        <v>0.06</v>
      </c>
      <c r="D735" s="21" t="s">
        <v>774</v>
      </c>
    </row>
    <row r="736" spans="1:14">
      <c r="A736" s="21">
        <v>7</v>
      </c>
      <c r="B736" s="48" t="s">
        <v>781</v>
      </c>
      <c r="C736" s="282">
        <v>0.04</v>
      </c>
      <c r="D736" s="21" t="s">
        <v>774</v>
      </c>
    </row>
    <row r="737" spans="1:9" ht="45">
      <c r="A737" s="19" t="s">
        <v>25</v>
      </c>
      <c r="B737" s="276" t="s">
        <v>782</v>
      </c>
      <c r="C737" s="21"/>
      <c r="D737" s="21"/>
    </row>
    <row r="738" spans="1:9" ht="46.5">
      <c r="A738" s="21">
        <v>1</v>
      </c>
      <c r="B738" s="48" t="s">
        <v>784</v>
      </c>
      <c r="C738" s="21"/>
      <c r="D738" s="21"/>
    </row>
    <row r="739" spans="1:9" ht="31">
      <c r="A739" s="21" t="s">
        <v>148</v>
      </c>
      <c r="B739" s="48" t="s">
        <v>785</v>
      </c>
      <c r="C739" s="282">
        <v>0.05</v>
      </c>
      <c r="D739" s="21" t="s">
        <v>774</v>
      </c>
    </row>
    <row r="740" spans="1:9" ht="31">
      <c r="A740" s="21" t="s">
        <v>162</v>
      </c>
      <c r="B740" s="48" t="s">
        <v>786</v>
      </c>
      <c r="C740" s="282">
        <v>0.1</v>
      </c>
      <c r="D740" s="21" t="s">
        <v>774</v>
      </c>
    </row>
    <row r="741" spans="1:9" ht="46.5">
      <c r="A741" s="21">
        <v>2</v>
      </c>
      <c r="B741" s="48" t="s">
        <v>787</v>
      </c>
      <c r="C741" s="282">
        <v>0.01</v>
      </c>
      <c r="D741" s="21" t="s">
        <v>774</v>
      </c>
    </row>
    <row r="742" spans="1:9" ht="31">
      <c r="A742" s="21">
        <v>3</v>
      </c>
      <c r="B742" s="48" t="s">
        <v>788</v>
      </c>
      <c r="C742" s="21"/>
      <c r="D742" s="21"/>
    </row>
    <row r="743" spans="1:9" ht="62">
      <c r="A743" s="21" t="s">
        <v>288</v>
      </c>
      <c r="B743" s="48" t="s">
        <v>789</v>
      </c>
      <c r="C743" s="282">
        <v>0.03</v>
      </c>
      <c r="D743" s="21" t="s">
        <v>774</v>
      </c>
    </row>
    <row r="744" spans="1:9" ht="46.5">
      <c r="A744" s="21" t="s">
        <v>293</v>
      </c>
      <c r="B744" s="48" t="s">
        <v>779</v>
      </c>
      <c r="C744" s="282">
        <v>0.03</v>
      </c>
      <c r="D744" s="21" t="s">
        <v>774</v>
      </c>
    </row>
    <row r="745" spans="1:9" ht="31">
      <c r="A745" s="21">
        <v>4</v>
      </c>
      <c r="B745" s="48" t="s">
        <v>786</v>
      </c>
      <c r="C745" s="21"/>
      <c r="D745" s="21"/>
    </row>
    <row r="746" spans="1:9">
      <c r="A746" s="21" t="s">
        <v>319</v>
      </c>
      <c r="B746" s="48" t="s">
        <v>780</v>
      </c>
      <c r="C746" s="282">
        <v>0.03</v>
      </c>
      <c r="D746" s="21" t="s">
        <v>774</v>
      </c>
    </row>
    <row r="747" spans="1:9">
      <c r="A747" s="21" t="s">
        <v>325</v>
      </c>
      <c r="B747" s="48" t="s">
        <v>781</v>
      </c>
      <c r="C747" s="282">
        <v>0.02</v>
      </c>
      <c r="D747" s="21" t="s">
        <v>774</v>
      </c>
    </row>
    <row r="748" spans="1:9" ht="30">
      <c r="A748" s="19" t="s">
        <v>37</v>
      </c>
      <c r="B748" s="276" t="s">
        <v>790</v>
      </c>
      <c r="C748" s="282">
        <v>0.02</v>
      </c>
      <c r="D748" s="21" t="s">
        <v>774</v>
      </c>
    </row>
    <row r="750" spans="1:9" ht="20">
      <c r="B750" s="1450" t="s">
        <v>419</v>
      </c>
      <c r="C750" s="1450"/>
      <c r="D750" s="1450"/>
      <c r="E750" s="1450"/>
      <c r="F750" s="1450"/>
      <c r="G750" s="1450"/>
      <c r="H750" s="1450"/>
      <c r="I750" s="1450"/>
    </row>
    <row r="751" spans="1:9">
      <c r="B751" s="1473" t="s">
        <v>387</v>
      </c>
      <c r="C751" s="1473"/>
      <c r="D751" s="1473"/>
      <c r="E751" s="1473"/>
      <c r="F751" s="1473"/>
      <c r="G751" s="1473"/>
      <c r="H751" s="1473"/>
      <c r="I751" s="1473"/>
    </row>
    <row r="752" spans="1:9">
      <c r="H752" s="31" t="s">
        <v>59</v>
      </c>
      <c r="I752" s="30" t="s">
        <v>49</v>
      </c>
    </row>
    <row r="753" spans="1:16" ht="45">
      <c r="B753" s="283" t="s">
        <v>805</v>
      </c>
      <c r="C753" s="86">
        <v>100</v>
      </c>
      <c r="D753" s="19">
        <v>300</v>
      </c>
      <c r="E753" s="19">
        <v>500</v>
      </c>
      <c r="F753" s="19">
        <v>1000</v>
      </c>
      <c r="G753" s="19">
        <v>2000</v>
      </c>
      <c r="H753" s="19">
        <v>5000</v>
      </c>
      <c r="I753" s="87">
        <v>10000</v>
      </c>
      <c r="K753" s="32"/>
      <c r="L753" s="33" t="s">
        <v>45</v>
      </c>
      <c r="M753" s="33" t="s">
        <v>46</v>
      </c>
      <c r="N753" s="33" t="s">
        <v>47</v>
      </c>
      <c r="O753" s="33" t="s">
        <v>48</v>
      </c>
    </row>
    <row r="754" spans="1:16">
      <c r="B754" s="283" t="s">
        <v>49</v>
      </c>
      <c r="C754" s="284">
        <v>0.109</v>
      </c>
      <c r="D754" s="284">
        <v>6.5000000000000002E-2</v>
      </c>
      <c r="E754" s="284">
        <v>5.2999999999999999E-2</v>
      </c>
      <c r="F754" s="284">
        <v>3.6999999999999998E-2</v>
      </c>
      <c r="G754" s="284">
        <v>3.4000000000000002E-2</v>
      </c>
      <c r="H754" s="284">
        <v>2.5000000000000001E-2</v>
      </c>
      <c r="I754" s="284">
        <v>0.02</v>
      </c>
      <c r="K754" s="37" t="s">
        <v>63</v>
      </c>
      <c r="L754" s="33">
        <v>1</v>
      </c>
      <c r="M754" s="33">
        <f ca="1">IF(N756&lt;=100,1,MATCH(N756,$C$753:$I$753,1))</f>
        <v>4</v>
      </c>
      <c r="N754" s="33">
        <f ca="1">IF(N756&lt;=100,INDEX($C$753:$I$754,1,1),INDEX($C$753:$I$754,1,M754))</f>
        <v>1000</v>
      </c>
      <c r="O754" s="88">
        <f ca="1">INDEX($C$754:$I$754,L754,M754)</f>
        <v>3.6999999999999998E-2</v>
      </c>
    </row>
    <row r="755" spans="1:16">
      <c r="K755" s="37" t="s">
        <v>64</v>
      </c>
      <c r="L755" s="33">
        <f>L754</f>
        <v>1</v>
      </c>
      <c r="M755" s="33">
        <f ca="1">IF(N756&lt;=100,M754,IF(M754=7,M754,M754+1))</f>
        <v>5</v>
      </c>
      <c r="N755" s="33">
        <f ca="1">IF(N756&lt;=100,INDEX($C$753:$I$754,1,1),IF(N756&gt;10000,N754,INDEX($C$753:$I$754,1,M755)))</f>
        <v>2000</v>
      </c>
      <c r="O755" s="88">
        <f ca="1">INDEX($C$754:$I$754,L755,M755)</f>
        <v>3.4000000000000002E-2</v>
      </c>
    </row>
    <row r="756" spans="1:16">
      <c r="K756" s="1447" t="s">
        <v>65</v>
      </c>
      <c r="L756" s="1448"/>
      <c r="M756" s="1449"/>
      <c r="N756" s="1">
        <f ca="1">'CP.TV'!$L$1</f>
        <v>1961.0167753419651</v>
      </c>
      <c r="O756" s="89">
        <f ca="1">ROUND(IF(N756&lt;=100,O754,IF(N756&gt;=10000,O754,(((N755-N756)*(O754-O755))/(N755-N754))+O755)),3)</f>
        <v>3.4000000000000002E-2</v>
      </c>
    </row>
    <row r="757" spans="1:16" ht="15" customHeight="1">
      <c r="A757" s="257" t="s">
        <v>598</v>
      </c>
      <c r="B757" s="258"/>
      <c r="C757" s="258"/>
      <c r="D757" s="258"/>
      <c r="E757" s="258"/>
      <c r="F757" s="258"/>
      <c r="G757" s="258"/>
      <c r="H757" s="258"/>
      <c r="I757" s="258"/>
      <c r="J757" s="258"/>
      <c r="K757" s="257">
        <v>0</v>
      </c>
      <c r="L757" s="256"/>
      <c r="M757" s="256"/>
      <c r="N757" s="256"/>
      <c r="P757" s="261"/>
    </row>
    <row r="758" spans="1:16" ht="15" customHeight="1">
      <c r="A758" s="257" t="s">
        <v>806</v>
      </c>
      <c r="B758" s="258"/>
      <c r="C758" s="258"/>
      <c r="D758" s="258"/>
      <c r="E758" s="258"/>
      <c r="F758" s="258"/>
      <c r="G758" s="258"/>
      <c r="H758" s="258"/>
      <c r="I758" s="258"/>
      <c r="J758" s="259" t="s">
        <v>597</v>
      </c>
      <c r="K758" s="257">
        <v>1.1000000000000001</v>
      </c>
      <c r="L758" s="256"/>
      <c r="M758" s="256"/>
      <c r="N758" s="256"/>
    </row>
    <row r="759" spans="1:16" ht="15" customHeight="1">
      <c r="A759" s="257" t="s">
        <v>807</v>
      </c>
      <c r="B759" s="258"/>
      <c r="C759" s="258"/>
      <c r="D759" s="258"/>
      <c r="E759" s="258"/>
      <c r="F759" s="258"/>
      <c r="G759" s="258"/>
      <c r="H759" s="258"/>
      <c r="I759" s="258"/>
      <c r="J759" s="259" t="s">
        <v>597</v>
      </c>
      <c r="K759" s="257">
        <v>1.2</v>
      </c>
      <c r="L759" s="256"/>
      <c r="M759" s="256"/>
      <c r="N759" s="256"/>
    </row>
    <row r="760" spans="1:16" ht="19.5" customHeight="1">
      <c r="L760" s="256"/>
      <c r="M760" s="256"/>
      <c r="N760" s="256"/>
    </row>
    <row r="761" spans="1:16">
      <c r="B761" s="372"/>
      <c r="C761" s="372"/>
      <c r="D761" s="369"/>
      <c r="E761" s="369"/>
      <c r="F761" s="369"/>
      <c r="H761" s="369"/>
      <c r="I761" s="369"/>
      <c r="J761" s="369"/>
      <c r="K761" s="369"/>
    </row>
    <row r="762" spans="1:16" ht="19">
      <c r="A762" s="615" t="s">
        <v>2864</v>
      </c>
    </row>
    <row r="763" spans="1:16" ht="84">
      <c r="B763" s="616" t="s">
        <v>1052</v>
      </c>
      <c r="C763" s="19">
        <v>1</v>
      </c>
      <c r="D763" s="19">
        <v>2</v>
      </c>
      <c r="E763" s="19">
        <v>3.5</v>
      </c>
      <c r="G763" s="32"/>
      <c r="H763" s="33" t="s">
        <v>45</v>
      </c>
      <c r="I763" s="33" t="s">
        <v>46</v>
      </c>
      <c r="J763" s="33" t="s">
        <v>47</v>
      </c>
      <c r="K763" s="33" t="s">
        <v>48</v>
      </c>
    </row>
    <row r="764" spans="1:16" ht="16">
      <c r="B764" s="617" t="s">
        <v>1053</v>
      </c>
      <c r="C764" s="284">
        <v>0.99</v>
      </c>
      <c r="D764" s="284">
        <v>0.95</v>
      </c>
      <c r="E764" s="284">
        <v>0.9</v>
      </c>
      <c r="G764" s="37" t="s">
        <v>63</v>
      </c>
      <c r="H764" s="33">
        <v>1</v>
      </c>
      <c r="I764" s="33">
        <f>IF(J766&lt;=1,1,MATCH(J766,$C$763:$E$763,1))</f>
        <v>2</v>
      </c>
      <c r="J764" s="33">
        <f>IF(J766&lt;=1,INDEX($C$763:$E$764,1,1),INDEX($C$763:$E$764,1,I764))</f>
        <v>2</v>
      </c>
      <c r="K764" s="88">
        <f>INDEX($C$764:$E$764,H764,I764)</f>
        <v>0.95</v>
      </c>
    </row>
    <row r="765" spans="1:16">
      <c r="G765" s="37" t="s">
        <v>64</v>
      </c>
      <c r="H765" s="33">
        <f>H764</f>
        <v>1</v>
      </c>
      <c r="I765" s="33">
        <f>IF(J766&lt;=1,I764,IF(I764=3,I764,I764+1))</f>
        <v>3</v>
      </c>
      <c r="J765" s="33">
        <f>IF(J766&lt;=1,INDEX($C$763:$E$764,1,1),IF(J766&gt;3.5,J764,INDEX($C$763:$E$764,1,I765)))</f>
        <v>3.5</v>
      </c>
      <c r="K765" s="88">
        <f>INDEX($C$764:$E$764,H765,I765)</f>
        <v>0.9</v>
      </c>
    </row>
    <row r="766" spans="1:16">
      <c r="G766" s="1447" t="s">
        <v>65</v>
      </c>
      <c r="H766" s="1448"/>
      <c r="I766" s="1449"/>
      <c r="J766" s="1">
        <f>ROUND('SDT-1291'!$J$42/'SDT-1291'!$J$43,3)</f>
        <v>2</v>
      </c>
      <c r="K766" s="43">
        <f>IF(J766&lt;=1,1,ROUND(IF(J766&lt;=1,K764,IF(J766&gt;=3.5,K764,(((J765-J766)*(K764-K765))/(J765-J764))+K765)),3))</f>
        <v>0.95</v>
      </c>
    </row>
    <row r="770" spans="10:10">
      <c r="J770" s="618"/>
    </row>
  </sheetData>
  <sheetProtection password="B0ED" sheet="1" objects="1" scenarios="1" selectLockedCells="1" selectUnlockedCells="1"/>
  <mergeCells count="248">
    <mergeCell ref="K756:M756"/>
    <mergeCell ref="B750:I750"/>
    <mergeCell ref="B751:I751"/>
    <mergeCell ref="P306:R306"/>
    <mergeCell ref="O358:Q358"/>
    <mergeCell ref="U358:W358"/>
    <mergeCell ref="A675:N675"/>
    <mergeCell ref="A340:M340"/>
    <mergeCell ref="A342:A343"/>
    <mergeCell ref="B342:B343"/>
    <mergeCell ref="M682:O682"/>
    <mergeCell ref="M691:O691"/>
    <mergeCell ref="P319:R319"/>
    <mergeCell ref="O332:Q332"/>
    <mergeCell ref="A146:N146"/>
    <mergeCell ref="A147:N147"/>
    <mergeCell ref="A81:G81"/>
    <mergeCell ref="A97:N97"/>
    <mergeCell ref="A98:N98"/>
    <mergeCell ref="B640:O640"/>
    <mergeCell ref="F149:F151"/>
    <mergeCell ref="A329:A330"/>
    <mergeCell ref="B329:B330"/>
    <mergeCell ref="C329:M329"/>
    <mergeCell ref="D149:D151"/>
    <mergeCell ref="E149:E151"/>
    <mergeCell ref="A327:M327"/>
    <mergeCell ref="A144:N144"/>
    <mergeCell ref="G149:G151"/>
    <mergeCell ref="H149:H151"/>
    <mergeCell ref="C149:C151"/>
    <mergeCell ref="A148:N148"/>
    <mergeCell ref="B83:B84"/>
    <mergeCell ref="C83:G83"/>
    <mergeCell ref="I86:K86"/>
    <mergeCell ref="A100:N100"/>
    <mergeCell ref="A106:N106"/>
    <mergeCell ref="A112:G112"/>
    <mergeCell ref="A108:N108"/>
    <mergeCell ref="A145:N145"/>
    <mergeCell ref="Q633:S633"/>
    <mergeCell ref="A128:G128"/>
    <mergeCell ref="B130:B131"/>
    <mergeCell ref="C130:G130"/>
    <mergeCell ref="I133:K133"/>
    <mergeCell ref="A130:A131"/>
    <mergeCell ref="A4:A5"/>
    <mergeCell ref="B4:B5"/>
    <mergeCell ref="C4:N4"/>
    <mergeCell ref="P7:R7"/>
    <mergeCell ref="A65:G65"/>
    <mergeCell ref="A34:A35"/>
    <mergeCell ref="B34:B35"/>
    <mergeCell ref="A21:N21"/>
    <mergeCell ref="A54:A55"/>
    <mergeCell ref="B54:B55"/>
    <mergeCell ref="P37:R37"/>
    <mergeCell ref="H57:J57"/>
    <mergeCell ref="P26:R26"/>
    <mergeCell ref="I149:I151"/>
    <mergeCell ref="A155:N155"/>
    <mergeCell ref="A156:A157"/>
    <mergeCell ref="B156:B157"/>
    <mergeCell ref="C156:K156"/>
    <mergeCell ref="A160:A161"/>
    <mergeCell ref="A13:N13"/>
    <mergeCell ref="A14:N14"/>
    <mergeCell ref="A19:N19"/>
    <mergeCell ref="A67:A68"/>
    <mergeCell ref="B67:B68"/>
    <mergeCell ref="C67:G67"/>
    <mergeCell ref="C34:N34"/>
    <mergeCell ref="A43:N43"/>
    <mergeCell ref="A44:N44"/>
    <mergeCell ref="C54:F54"/>
    <mergeCell ref="B114:B115"/>
    <mergeCell ref="C114:G114"/>
    <mergeCell ref="I117:K117"/>
    <mergeCell ref="A107:N107"/>
    <mergeCell ref="I70:K70"/>
    <mergeCell ref="A99:N99"/>
    <mergeCell ref="A83:A84"/>
    <mergeCell ref="A114:A115"/>
    <mergeCell ref="A165:G165"/>
    <mergeCell ref="A167:A168"/>
    <mergeCell ref="B167:B168"/>
    <mergeCell ref="C167:G167"/>
    <mergeCell ref="A197:N197"/>
    <mergeCell ref="A181:G181"/>
    <mergeCell ref="B183:B184"/>
    <mergeCell ref="C183:G183"/>
    <mergeCell ref="A183:A184"/>
    <mergeCell ref="I170:K170"/>
    <mergeCell ref="B218:B219"/>
    <mergeCell ref="C218:G218"/>
    <mergeCell ref="A218:A219"/>
    <mergeCell ref="I205:K205"/>
    <mergeCell ref="I221:K221"/>
    <mergeCell ref="I186:K186"/>
    <mergeCell ref="A198:N198"/>
    <mergeCell ref="A200:G200"/>
    <mergeCell ref="B202:B203"/>
    <mergeCell ref="C202:G202"/>
    <mergeCell ref="A202:A203"/>
    <mergeCell ref="C316:N316"/>
    <mergeCell ref="A325:N325"/>
    <mergeCell ref="B281:B282"/>
    <mergeCell ref="C281:J281"/>
    <mergeCell ref="B263:B264"/>
    <mergeCell ref="C263:G263"/>
    <mergeCell ref="A2:N2"/>
    <mergeCell ref="A32:N32"/>
    <mergeCell ref="A277:N277"/>
    <mergeCell ref="A278:N278"/>
    <mergeCell ref="A279:N279"/>
    <mergeCell ref="A23:A24"/>
    <mergeCell ref="B23:B24"/>
    <mergeCell ref="C23:N23"/>
    <mergeCell ref="A232:N232"/>
    <mergeCell ref="A261:G261"/>
    <mergeCell ref="A263:A264"/>
    <mergeCell ref="I266:K266"/>
    <mergeCell ref="C235:D235"/>
    <mergeCell ref="A245:G245"/>
    <mergeCell ref="B247:B248"/>
    <mergeCell ref="C247:G247"/>
    <mergeCell ref="A247:A248"/>
    <mergeCell ref="A216:G216"/>
    <mergeCell ref="A1:N1"/>
    <mergeCell ref="A418:N418"/>
    <mergeCell ref="A420:N420"/>
    <mergeCell ref="A286:N286"/>
    <mergeCell ref="A287:N287"/>
    <mergeCell ref="L365:N365"/>
    <mergeCell ref="A373:J373"/>
    <mergeCell ref="B399:B400"/>
    <mergeCell ref="A280:N280"/>
    <mergeCell ref="I250:K250"/>
    <mergeCell ref="B408:G408"/>
    <mergeCell ref="B413:G413"/>
    <mergeCell ref="L378:N378"/>
    <mergeCell ref="A384:N384"/>
    <mergeCell ref="A388:A389"/>
    <mergeCell ref="C399:M399"/>
    <mergeCell ref="C375:J375"/>
    <mergeCell ref="A351:N351"/>
    <mergeCell ref="A362:A363"/>
    <mergeCell ref="B362:B363"/>
    <mergeCell ref="C362:J362"/>
    <mergeCell ref="A360:J360"/>
    <mergeCell ref="B353:I353"/>
    <mergeCell ref="A358:N358"/>
    <mergeCell ref="K703:M703"/>
    <mergeCell ref="B303:B304"/>
    <mergeCell ref="C303:N303"/>
    <mergeCell ref="A312:N312"/>
    <mergeCell ref="A314:N314"/>
    <mergeCell ref="A316:A317"/>
    <mergeCell ref="B316:B317"/>
    <mergeCell ref="L622:L623"/>
    <mergeCell ref="B688:B689"/>
    <mergeCell ref="C688:K688"/>
    <mergeCell ref="B626:L626"/>
    <mergeCell ref="F644:F645"/>
    <mergeCell ref="A677:K677"/>
    <mergeCell ref="M658:O658"/>
    <mergeCell ref="A652:K652"/>
    <mergeCell ref="A664:K664"/>
    <mergeCell ref="G644:G645"/>
    <mergeCell ref="H644:H645"/>
    <mergeCell ref="B655:B656"/>
    <mergeCell ref="C655:K655"/>
    <mergeCell ref="A666:A667"/>
    <mergeCell ref="B666:B667"/>
    <mergeCell ref="C666:K666"/>
    <mergeCell ref="M669:O669"/>
    <mergeCell ref="A679:A680"/>
    <mergeCell ref="B679:B680"/>
    <mergeCell ref="C679:K679"/>
    <mergeCell ref="C700:H700"/>
    <mergeCell ref="A688:A689"/>
    <mergeCell ref="A653:K653"/>
    <mergeCell ref="B288:B289"/>
    <mergeCell ref="N624:P624"/>
    <mergeCell ref="J622:J623"/>
    <mergeCell ref="B375:B376"/>
    <mergeCell ref="H622:H623"/>
    <mergeCell ref="I622:I623"/>
    <mergeCell ref="O402:Q402"/>
    <mergeCell ref="O391:Q391"/>
    <mergeCell ref="A397:M397"/>
    <mergeCell ref="A399:A400"/>
    <mergeCell ref="C622:C623"/>
    <mergeCell ref="D622:D623"/>
    <mergeCell ref="E622:E623"/>
    <mergeCell ref="F622:F623"/>
    <mergeCell ref="G622:G623"/>
    <mergeCell ref="K622:K623"/>
    <mergeCell ref="A301:N301"/>
    <mergeCell ref="A386:M386"/>
    <mergeCell ref="O110:Q110"/>
    <mergeCell ref="Q646:S646"/>
    <mergeCell ref="A649:N649"/>
    <mergeCell ref="A650:N650"/>
    <mergeCell ref="A655:A656"/>
    <mergeCell ref="C288:J288"/>
    <mergeCell ref="A299:N299"/>
    <mergeCell ref="I644:I645"/>
    <mergeCell ref="K646:M646"/>
    <mergeCell ref="C644:C645"/>
    <mergeCell ref="A303:A304"/>
    <mergeCell ref="B388:B389"/>
    <mergeCell ref="C388:M388"/>
    <mergeCell ref="A375:A376"/>
    <mergeCell ref="C342:M342"/>
    <mergeCell ref="A371:N371"/>
    <mergeCell ref="B620:L620"/>
    <mergeCell ref="A422:J422"/>
    <mergeCell ref="A424:J424"/>
    <mergeCell ref="O345:Q345"/>
    <mergeCell ref="A233:N233"/>
    <mergeCell ref="A234:N234"/>
    <mergeCell ref="B235:B236"/>
    <mergeCell ref="A338:N338"/>
    <mergeCell ref="G766:I766"/>
    <mergeCell ref="A725:I725"/>
    <mergeCell ref="C727:D727"/>
    <mergeCell ref="X186:Z186"/>
    <mergeCell ref="P165:V165"/>
    <mergeCell ref="P167:P168"/>
    <mergeCell ref="Q167:Q168"/>
    <mergeCell ref="R167:V167"/>
    <mergeCell ref="X170:Z170"/>
    <mergeCell ref="P181:V181"/>
    <mergeCell ref="P183:P184"/>
    <mergeCell ref="Q183:Q184"/>
    <mergeCell ref="R183:V183"/>
    <mergeCell ref="I716:K716"/>
    <mergeCell ref="A710:I710"/>
    <mergeCell ref="A713:A714"/>
    <mergeCell ref="B713:B714"/>
    <mergeCell ref="C713:G713"/>
    <mergeCell ref="D644:D645"/>
    <mergeCell ref="E644:E645"/>
    <mergeCell ref="B628:O628"/>
    <mergeCell ref="A697:K697"/>
    <mergeCell ref="A700:A701"/>
    <mergeCell ref="B700:B701"/>
  </mergeCells>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28</vt:i4>
      </vt:variant>
    </vt:vector>
  </HeadingPairs>
  <TitlesOfParts>
    <vt:vector size="45" baseType="lpstr">
      <vt:lpstr>BIA</vt:lpstr>
      <vt:lpstr>KY</vt:lpstr>
      <vt:lpstr>BIA-TT</vt:lpstr>
      <vt:lpstr>KY-TT</vt:lpstr>
      <vt:lpstr>TM</vt:lpstr>
      <vt:lpstr>THKP</vt:lpstr>
      <vt:lpstr>CP.TV</vt:lpstr>
      <vt:lpstr>CP.HMC</vt:lpstr>
      <vt:lpstr>X.LAP</vt:lpstr>
      <vt:lpstr>T.BI</vt:lpstr>
      <vt:lpstr>DP2</vt:lpstr>
      <vt:lpstr>CSG</vt:lpstr>
      <vt:lpstr>K.TOAN</vt:lpstr>
      <vt:lpstr>SDT-1291</vt:lpstr>
      <vt:lpstr>CP.TV-TK</vt:lpstr>
      <vt:lpstr>CP#TV</vt:lpstr>
      <vt:lpstr>CAP-TT 07</vt:lpstr>
      <vt:lpstr>BuocTK</vt:lpstr>
      <vt:lpstr>CapCT</vt:lpstr>
      <vt:lpstr>DMBH</vt:lpstr>
      <vt:lpstr>DMBHIEM</vt:lpstr>
      <vt:lpstr>DMCP!loai</vt:lpstr>
      <vt:lpstr>Loai</vt:lpstr>
      <vt:lpstr>LoaiCTHCM</vt:lpstr>
      <vt:lpstr>LoaiCTHN</vt:lpstr>
      <vt:lpstr>NamTTG</vt:lpstr>
      <vt:lpstr>'BIA-TT'!Print_Area</vt:lpstr>
      <vt:lpstr>'CAP-TT 07'!Print_Area</vt:lpstr>
      <vt:lpstr>'CP#TV'!Print_Area</vt:lpstr>
      <vt:lpstr>CP.HMC!Print_Area</vt:lpstr>
      <vt:lpstr>CP.TV!Print_Area</vt:lpstr>
      <vt:lpstr>'CP.TV-TK'!Print_Area</vt:lpstr>
      <vt:lpstr>CSG!Print_Area</vt:lpstr>
      <vt:lpstr>'DP2'!Print_Area</vt:lpstr>
      <vt:lpstr>K.TOAN!Print_Area</vt:lpstr>
      <vt:lpstr>KY!Print_Area</vt:lpstr>
      <vt:lpstr>'KY-TT'!Print_Area</vt:lpstr>
      <vt:lpstr>'SDT-1291'!Print_Area</vt:lpstr>
      <vt:lpstr>T.BI!Print_Area</vt:lpstr>
      <vt:lpstr>TM!Print_Area</vt:lpstr>
      <vt:lpstr>THKP!Print_Area</vt:lpstr>
      <vt:lpstr>X.LAP!Print_Area</vt:lpstr>
      <vt:lpstr>'CAP-TT 07'!Print_Titles</vt:lpstr>
      <vt:lpstr>So_tangham</vt:lpstr>
      <vt:lpstr>So_tangnoi</vt:lpstr>
    </vt:vector>
  </TitlesOfParts>
  <Company>HOME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vanhen</dc:creator>
  <cp:lastModifiedBy>Phi Le Nguyen</cp:lastModifiedBy>
  <cp:lastPrinted>2025-10-20T09:37:06Z</cp:lastPrinted>
  <dcterms:created xsi:type="dcterms:W3CDTF">2012-10-17T07:44:48Z</dcterms:created>
  <dcterms:modified xsi:type="dcterms:W3CDTF">2025-10-20T09:56:30Z</dcterms:modified>
</cp:coreProperties>
</file>